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KEN\Dropbox\LINEAR PROJECTS LTD\PROJECTS\ACTIVE PROJECTS\THE NAIROBI HOSPITAL\RE-ORGANIZATION PROJECTS\PHASE 1 WORKS\22. Repurposing of the East Wing COVID 19 Centre\Tender Documents\"/>
    </mc:Choice>
  </mc:AlternateContent>
  <xr:revisionPtr revIDLastSave="0" documentId="13_ncr:1_{C23E3348-2ACD-47A2-8567-65C07994F5EC}" xr6:coauthVersionLast="47" xr6:coauthVersionMax="47" xr10:uidLastSave="{00000000-0000-0000-0000-000000000000}"/>
  <bookViews>
    <workbookView xWindow="-108" yWindow="-108" windowWidth="23256" windowHeight="12456" tabRatio="599" firstSheet="15" activeTab="21" xr2:uid="{00000000-000D-0000-FFFF-FFFF00000000}"/>
  </bookViews>
  <sheets>
    <sheet name="COVER PAGE" sheetId="1" r:id="rId1"/>
    <sheet name="SEC 1 A" sheetId="10" r:id="rId2"/>
    <sheet name="ITT" sheetId="11" r:id="rId3"/>
    <sheet name="SEC1B" sheetId="59" r:id="rId4"/>
    <sheet name="FOT" sheetId="13" r:id="rId5"/>
    <sheet name="BILL 1" sheetId="14" r:id="rId6"/>
    <sheet name="PRELIMINARIES" sheetId="30" r:id="rId7"/>
    <sheet name="BILL 2" sheetId="16" r:id="rId8"/>
    <sheet name="BILL 2.1" sheetId="17" r:id="rId9"/>
    <sheet name="WING A BUILDER'S" sheetId="47" r:id="rId10"/>
    <sheet name="Sheet2" sheetId="61" state="hidden" r:id="rId11"/>
    <sheet name="BILL 2.2" sheetId="43" r:id="rId12"/>
    <sheet name="A-MECHANICAL" sheetId="49" r:id="rId13"/>
    <sheet name="Sheet18" sheetId="80" state="hidden" r:id="rId14"/>
    <sheet name="BILL 2.3" sheetId="65" r:id="rId15"/>
    <sheet name="A-ELECTRICAL" sheetId="66" r:id="rId16"/>
    <sheet name="BILL 3" sheetId="67" r:id="rId17"/>
    <sheet name="WING B BUILDERS" sheetId="68" r:id="rId18"/>
    <sheet name="BILL 3.2" sheetId="69" r:id="rId19"/>
    <sheet name="B-MECHANICAL " sheetId="70" r:id="rId20"/>
    <sheet name="BILL 3.3" sheetId="71" r:id="rId21"/>
    <sheet name="B-ELECTRICAL " sheetId="72" r:id="rId22"/>
    <sheet name="BILL 4.1" sheetId="73" r:id="rId23"/>
    <sheet name="SHARED AREAS BUILDERS" sheetId="62" r:id="rId24"/>
    <sheet name="BILL 4.2" sheetId="74" r:id="rId25"/>
    <sheet name="SHARED ELECTRICAL" sheetId="75" r:id="rId26"/>
    <sheet name="BILL 5.1" sheetId="76" r:id="rId27"/>
    <sheet name="LINK BRIDGE BUILDER'S" sheetId="77" r:id="rId28"/>
    <sheet name="BILL 5.2" sheetId="78" r:id="rId29"/>
    <sheet name="LINK BRIDGE ELECTRICALS" sheetId="79" r:id="rId30"/>
    <sheet name="BIIL 7." sheetId="51" state="hidden" r:id="rId31"/>
    <sheet name="EXTERNAL WORKS" sheetId="35" state="hidden" r:id="rId32"/>
    <sheet name="BILL 6" sheetId="23" r:id="rId33"/>
    <sheet name="PC &amp; PROV SUMS" sheetId="6" r:id="rId34"/>
    <sheet name="MS" sheetId="21" r:id="rId35"/>
    <sheet name="SUMMARY" sheetId="81" r:id="rId36"/>
    <sheet name="MAIN S" sheetId="63" state="hidden" r:id="rId37"/>
  </sheets>
  <definedNames>
    <definedName name="_xlnm.Print_Area" localSheetId="15">'A-ELECTRICAL'!$A$1:$F$2016</definedName>
    <definedName name="_xlnm.Print_Area" localSheetId="12">'A-MECHANICAL'!$A$1:$F$8158</definedName>
    <definedName name="_xlnm.Print_Area" localSheetId="21">'B-ELECTRICAL '!$A$1:$F$2080</definedName>
    <definedName name="_xlnm.Print_Area" localSheetId="30">'BIIL 7.'!$A$1:$I$22</definedName>
    <definedName name="_xlnm.Print_Area" localSheetId="5">'BILL 1'!$A$1:$J$53</definedName>
    <definedName name="_xlnm.Print_Area" localSheetId="7">'BILL 2'!$A$1:$J$53</definedName>
    <definedName name="_xlnm.Print_Area" localSheetId="8">'BILL 2.1'!$A$1:$J$53</definedName>
    <definedName name="_xlnm.Print_Area" localSheetId="11">'BILL 2.2'!$A$1:$I$22</definedName>
    <definedName name="_xlnm.Print_Area" localSheetId="14">'BILL 2.3'!$A$1:$I$22</definedName>
    <definedName name="_xlnm.Print_Area" localSheetId="16">'BILL 3'!$A$1:$I$22</definedName>
    <definedName name="_xlnm.Print_Area" localSheetId="18">'BILL 3.2'!$A$1:$I$22</definedName>
    <definedName name="_xlnm.Print_Area" localSheetId="20">'BILL 3.3'!$A$1:$I$22</definedName>
    <definedName name="_xlnm.Print_Area" localSheetId="22">'BILL 4.1'!$A$1:$I$22</definedName>
    <definedName name="_xlnm.Print_Area" localSheetId="24">'BILL 4.2'!$A$1:$I$22</definedName>
    <definedName name="_xlnm.Print_Area" localSheetId="26">'BILL 5.1'!$A$1:$I$22</definedName>
    <definedName name="_xlnm.Print_Area" localSheetId="28">'BILL 5.2'!$A$1:$I$22</definedName>
    <definedName name="_xlnm.Print_Area" localSheetId="32">'BILL 6'!$A$1:$J$53</definedName>
    <definedName name="_xlnm.Print_Area" localSheetId="19">'B-MECHANICAL '!$A$1:$F$1427</definedName>
    <definedName name="_xlnm.Print_Area" localSheetId="0">'COVER PAGE'!$A$1:$G$46</definedName>
    <definedName name="_xlnm.Print_Area" localSheetId="31">'EXTERNAL WORKS'!$A$1:$F$614</definedName>
    <definedName name="_xlnm.Print_Area" localSheetId="4">FOT!$A$1:$J$63</definedName>
    <definedName name="_xlnm.Print_Area" localSheetId="2">ITT!$A$1:$K$181</definedName>
    <definedName name="_xlnm.Print_Area" localSheetId="27">'LINK BRIDGE BUILDER''S'!$A$1:$F$782</definedName>
    <definedName name="_xlnm.Print_Area" localSheetId="29">'LINK BRIDGE ELECTRICALS'!$A$1:$F$688</definedName>
    <definedName name="_xlnm.Print_Area" localSheetId="36">'MAIN S'!$A$1:$D$96</definedName>
    <definedName name="_xlnm.Print_Area" localSheetId="34">MS!$A$1:$J$43</definedName>
    <definedName name="_xlnm.Print_Area" localSheetId="33">'PC &amp; PROV SUMS'!$A$1:$E$41</definedName>
    <definedName name="_xlnm.Print_Area" localSheetId="6">PRELIMINARIES!$A$1:$E$840</definedName>
    <definedName name="_xlnm.Print_Area" localSheetId="1">'SEC 1 A'!$A$1:$J$51</definedName>
    <definedName name="_xlnm.Print_Area" localSheetId="3">SEC1B!$A$1:$J$51</definedName>
    <definedName name="_xlnm.Print_Area" localSheetId="23">'SHARED AREAS BUILDERS'!$A$1:$F$128</definedName>
    <definedName name="_xlnm.Print_Area" localSheetId="25">'SHARED ELECTRICAL'!$A$1:$F$702</definedName>
    <definedName name="_xlnm.Print_Area" localSheetId="35">SUMMARY!$A$1:$D$61</definedName>
    <definedName name="_xlnm.Print_Area" localSheetId="9">'WING A BUILDER''S'!$A$1:$F$1544</definedName>
    <definedName name="_xlnm.Print_Area" localSheetId="17">'WING B BUILDERS'!$A$1:$F$1602</definedName>
    <definedName name="_xlnm.Print_Titles" localSheetId="15">'A-ELECTRICAL'!$5:$5</definedName>
    <definedName name="_xlnm.Print_Titles" localSheetId="12">'A-MECHANICAL'!$1:$1</definedName>
    <definedName name="_xlnm.Print_Titles" localSheetId="21">'B-ELECTRICAL '!$1:$1</definedName>
    <definedName name="_xlnm.Print_Titles" localSheetId="19">'B-MECHANICAL '!$1:$1</definedName>
    <definedName name="_xlnm.Print_Titles" localSheetId="31">'EXTERNAL WORKS'!$1:$1</definedName>
    <definedName name="_xlnm.Print_Titles" localSheetId="27">'LINK BRIDGE BUILDER''S'!$1:$1</definedName>
    <definedName name="_xlnm.Print_Titles" localSheetId="29">'LINK BRIDGE ELECTRICALS'!$5:$5</definedName>
    <definedName name="_xlnm.Print_Titles" localSheetId="36">'MAIN S'!$5:$5</definedName>
    <definedName name="_xlnm.Print_Titles" localSheetId="33">'PC &amp; PROV SUMS'!$1:$1</definedName>
    <definedName name="_xlnm.Print_Titles" localSheetId="6">PRELIMINARIES!$1:$1</definedName>
    <definedName name="_xlnm.Print_Titles" localSheetId="23">'SHARED AREAS BUILDERS'!$1:$1</definedName>
    <definedName name="_xlnm.Print_Titles" localSheetId="25">'SHARED ELECTRICAL'!$5:$5</definedName>
    <definedName name="_xlnm.Print_Titles" localSheetId="10">Sheet2!$1:$1</definedName>
    <definedName name="_xlnm.Print_Titles" localSheetId="35">SUMMARY!$5:$5</definedName>
    <definedName name="_xlnm.Print_Titles" localSheetId="9">'WING A BUILDER''S'!$1:$1</definedName>
    <definedName name="_xlnm.Print_Titles" localSheetId="17">'WING B BUILDERS'!$1:$1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95" i="68" l="1"/>
  <c r="F1302" i="47"/>
  <c r="F1905" i="72"/>
  <c r="F1899" i="72"/>
  <c r="F1896" i="72"/>
  <c r="F1894" i="72"/>
  <c r="F1958" i="72"/>
  <c r="F1955" i="72"/>
  <c r="F1951" i="72"/>
  <c r="F1947" i="72"/>
  <c r="F1943" i="72"/>
  <c r="F1982" i="72" l="1"/>
  <c r="F1993" i="72" s="1"/>
  <c r="F1936" i="72"/>
  <c r="F1990" i="72" s="1"/>
  <c r="F1996" i="72" l="1"/>
  <c r="F2001" i="72" s="1"/>
  <c r="F2031" i="72" s="1"/>
  <c r="F2045" i="72" s="1"/>
  <c r="F1421" i="68" l="1"/>
  <c r="F1716" i="66"/>
  <c r="F1715" i="66"/>
  <c r="F1707" i="66"/>
  <c r="F1048" i="47"/>
  <c r="F549" i="79"/>
  <c r="F545" i="79"/>
  <c r="F577" i="79"/>
  <c r="F578" i="79"/>
  <c r="F579" i="79"/>
  <c r="F580" i="79"/>
  <c r="F581" i="79"/>
  <c r="F582" i="79"/>
  <c r="F583" i="79"/>
  <c r="F584" i="79"/>
  <c r="F585" i="79"/>
  <c r="F576" i="79"/>
  <c r="F499" i="79"/>
  <c r="F489" i="79"/>
  <c r="F490" i="79"/>
  <c r="F491" i="79"/>
  <c r="F492" i="79"/>
  <c r="F493" i="79"/>
  <c r="F494" i="79"/>
  <c r="F488" i="79"/>
  <c r="F405" i="79"/>
  <c r="F401" i="79"/>
  <c r="F402" i="79"/>
  <c r="F400" i="79"/>
  <c r="F396" i="79"/>
  <c r="F348" i="79"/>
  <c r="F349" i="79"/>
  <c r="F350" i="79"/>
  <c r="F351" i="79"/>
  <c r="F352" i="79"/>
  <c r="F353" i="79"/>
  <c r="F354" i="79"/>
  <c r="F355" i="79"/>
  <c r="F356" i="79"/>
  <c r="F357" i="79"/>
  <c r="F358" i="79"/>
  <c r="F359" i="79"/>
  <c r="F360" i="79"/>
  <c r="F361" i="79"/>
  <c r="F362" i="79"/>
  <c r="F363" i="79"/>
  <c r="F364" i="79"/>
  <c r="F365" i="79"/>
  <c r="F366" i="79"/>
  <c r="F346" i="79"/>
  <c r="F341" i="79"/>
  <c r="F347" i="79"/>
  <c r="F340" i="79"/>
  <c r="F302" i="79"/>
  <c r="F292" i="79"/>
  <c r="F293" i="79"/>
  <c r="F294" i="79"/>
  <c r="F295" i="79"/>
  <c r="F296" i="79"/>
  <c r="F291" i="79"/>
  <c r="F58" i="79"/>
  <c r="F56" i="79"/>
  <c r="F21" i="79"/>
  <c r="F9" i="79"/>
  <c r="F10" i="79"/>
  <c r="F11" i="79"/>
  <c r="F12" i="79"/>
  <c r="F13" i="79"/>
  <c r="F14" i="79"/>
  <c r="F15" i="79"/>
  <c r="F16" i="79"/>
  <c r="F8" i="79"/>
  <c r="F597" i="75"/>
  <c r="F590" i="75"/>
  <c r="F592" i="75"/>
  <c r="F594" i="75"/>
  <c r="F588" i="75"/>
  <c r="F534" i="75"/>
  <c r="F535" i="75"/>
  <c r="F536" i="75"/>
  <c r="F537" i="75"/>
  <c r="F538" i="75"/>
  <c r="F539" i="75"/>
  <c r="F540" i="75"/>
  <c r="F541" i="75"/>
  <c r="F542" i="75"/>
  <c r="F543" i="75"/>
  <c r="F544" i="75"/>
  <c r="F545" i="75"/>
  <c r="F546" i="75"/>
  <c r="F547" i="75"/>
  <c r="F548" i="75"/>
  <c r="F533" i="75"/>
  <c r="F524" i="75"/>
  <c r="F514" i="75"/>
  <c r="F491" i="75"/>
  <c r="F454" i="75"/>
  <c r="F442" i="75"/>
  <c r="F443" i="75"/>
  <c r="F444" i="75"/>
  <c r="F445" i="75"/>
  <c r="F446" i="75"/>
  <c r="F447" i="75"/>
  <c r="F448" i="75"/>
  <c r="F449" i="75"/>
  <c r="F441" i="75"/>
  <c r="F394" i="75"/>
  <c r="F392" i="75"/>
  <c r="F362" i="75"/>
  <c r="F360" i="75"/>
  <c r="F358" i="75"/>
  <c r="F334" i="75"/>
  <c r="F324" i="75"/>
  <c r="F319" i="75"/>
  <c r="F311" i="75"/>
  <c r="F271" i="75"/>
  <c r="F261" i="75"/>
  <c r="F262" i="75"/>
  <c r="F263" i="75"/>
  <c r="F264" i="75"/>
  <c r="F265" i="75"/>
  <c r="F260" i="75"/>
  <c r="F177" i="75"/>
  <c r="F178" i="75"/>
  <c r="F179" i="75"/>
  <c r="F180" i="75"/>
  <c r="F181" i="75"/>
  <c r="F182" i="75"/>
  <c r="F183" i="75"/>
  <c r="F184" i="75"/>
  <c r="F185" i="75"/>
  <c r="F186" i="75"/>
  <c r="F187" i="75"/>
  <c r="F188" i="75"/>
  <c r="F176" i="75"/>
  <c r="F161" i="75"/>
  <c r="F148" i="75"/>
  <c r="F123" i="75"/>
  <c r="F57" i="75"/>
  <c r="F58" i="75"/>
  <c r="F59" i="75"/>
  <c r="F60" i="75"/>
  <c r="F61" i="75"/>
  <c r="F56" i="75"/>
  <c r="F22" i="75"/>
  <c r="F10" i="75"/>
  <c r="F11" i="75"/>
  <c r="F12" i="75"/>
  <c r="F13" i="75"/>
  <c r="F14" i="75"/>
  <c r="F15" i="75"/>
  <c r="F16" i="75"/>
  <c r="F9" i="75"/>
  <c r="F1807" i="72"/>
  <c r="F1808" i="72"/>
  <c r="F1809" i="72"/>
  <c r="F1810" i="72"/>
  <c r="F1811" i="72"/>
  <c r="F1812" i="72"/>
  <c r="F1813" i="72"/>
  <c r="F1814" i="72"/>
  <c r="F1815" i="72"/>
  <c r="F1816" i="72"/>
  <c r="F1806" i="72"/>
  <c r="F1776" i="72"/>
  <c r="F1692" i="72"/>
  <c r="F1690" i="72"/>
  <c r="F1688" i="72"/>
  <c r="F1563" i="72"/>
  <c r="F1561" i="72"/>
  <c r="F1540" i="72"/>
  <c r="F1541" i="72"/>
  <c r="F1542" i="72"/>
  <c r="F1543" i="72"/>
  <c r="F1544" i="72"/>
  <c r="F1545" i="72"/>
  <c r="F1546" i="72"/>
  <c r="F1547" i="72"/>
  <c r="F1539" i="72"/>
  <c r="F1495" i="72"/>
  <c r="F1496" i="72"/>
  <c r="F1497" i="72"/>
  <c r="F1498" i="72"/>
  <c r="F1499" i="72"/>
  <c r="F1500" i="72"/>
  <c r="F1494" i="72"/>
  <c r="F1491" i="72"/>
  <c r="F1408" i="72"/>
  <c r="F1409" i="72"/>
  <c r="F1410" i="72"/>
  <c r="F1411" i="72"/>
  <c r="F1412" i="72"/>
  <c r="F1413" i="72"/>
  <c r="F1414" i="72"/>
  <c r="F1403" i="72"/>
  <c r="F1405" i="72"/>
  <c r="F1407" i="72"/>
  <c r="F1399" i="72"/>
  <c r="F1320" i="72"/>
  <c r="F1321" i="72"/>
  <c r="F1322" i="72"/>
  <c r="F1323" i="72"/>
  <c r="F1324" i="72"/>
  <c r="F1312" i="72"/>
  <c r="F1313" i="72"/>
  <c r="F1314" i="72"/>
  <c r="F1315" i="72"/>
  <c r="F1316" i="72"/>
  <c r="F1317" i="72"/>
  <c r="F1318" i="72"/>
  <c r="F1319" i="72"/>
  <c r="F1311" i="72"/>
  <c r="F1272" i="72"/>
  <c r="F1273" i="72"/>
  <c r="F1274" i="72"/>
  <c r="F1271" i="72"/>
  <c r="F1186" i="72"/>
  <c r="F1187" i="72"/>
  <c r="F1188" i="72"/>
  <c r="F1189" i="72"/>
  <c r="F1190" i="72"/>
  <c r="F1191" i="72"/>
  <c r="F1192" i="72"/>
  <c r="F1193" i="72"/>
  <c r="F1194" i="72"/>
  <c r="F1195" i="72"/>
  <c r="F1196" i="72"/>
  <c r="F1197" i="72"/>
  <c r="F1198" i="72"/>
  <c r="F1199" i="72"/>
  <c r="F1200" i="72"/>
  <c r="F1185" i="72"/>
  <c r="F1111" i="72"/>
  <c r="F1101" i="72"/>
  <c r="F1102" i="72"/>
  <c r="F1103" i="72"/>
  <c r="F1104" i="72"/>
  <c r="F1105" i="72"/>
  <c r="F1106" i="72"/>
  <c r="F1107" i="72"/>
  <c r="F1108" i="72"/>
  <c r="F1100" i="72"/>
  <c r="F1029" i="72"/>
  <c r="F1025" i="72"/>
  <c r="F949" i="72"/>
  <c r="F808" i="72"/>
  <c r="F690" i="72"/>
  <c r="F506" i="72"/>
  <c r="F467" i="72"/>
  <c r="F440" i="72"/>
  <c r="F438" i="72"/>
  <c r="F436" i="72"/>
  <c r="F405" i="72"/>
  <c r="F403" i="72"/>
  <c r="F342" i="72"/>
  <c r="F317" i="72"/>
  <c r="F268" i="72"/>
  <c r="F269" i="72"/>
  <c r="F270" i="72"/>
  <c r="F271" i="72"/>
  <c r="F272" i="72"/>
  <c r="F273" i="72"/>
  <c r="F274" i="72"/>
  <c r="F275" i="72"/>
  <c r="F276" i="72"/>
  <c r="F277" i="72"/>
  <c r="F278" i="72"/>
  <c r="F279" i="72"/>
  <c r="F280" i="72"/>
  <c r="F281" i="72"/>
  <c r="F282" i="72"/>
  <c r="F283" i="72"/>
  <c r="F284" i="72"/>
  <c r="F267" i="72"/>
  <c r="F192" i="72"/>
  <c r="F193" i="72"/>
  <c r="F194" i="72"/>
  <c r="F195" i="72"/>
  <c r="F185" i="72"/>
  <c r="F186" i="72"/>
  <c r="F187" i="72"/>
  <c r="F188" i="72"/>
  <c r="F189" i="72"/>
  <c r="F190" i="72"/>
  <c r="F191" i="72"/>
  <c r="F184" i="72"/>
  <c r="F104" i="72"/>
  <c r="F105" i="72"/>
  <c r="F106" i="72"/>
  <c r="F107" i="72"/>
  <c r="F108" i="72"/>
  <c r="F109" i="72"/>
  <c r="F110" i="72"/>
  <c r="F111" i="72"/>
  <c r="F112" i="72"/>
  <c r="F113" i="72"/>
  <c r="F114" i="72"/>
  <c r="F115" i="72"/>
  <c r="F103" i="72"/>
  <c r="F18" i="70"/>
  <c r="F19" i="70"/>
  <c r="F20" i="70"/>
  <c r="F21" i="70"/>
  <c r="F12" i="70"/>
  <c r="F13" i="70"/>
  <c r="F14" i="70"/>
  <c r="F15" i="70"/>
  <c r="F16" i="70"/>
  <c r="F17" i="70"/>
  <c r="F11" i="70"/>
  <c r="F1832" i="66"/>
  <c r="F1833" i="66"/>
  <c r="F1834" i="66"/>
  <c r="F1835" i="66"/>
  <c r="F1836" i="66"/>
  <c r="F1837" i="66"/>
  <c r="F1766" i="66"/>
  <c r="F1763" i="66"/>
  <c r="F1751" i="66"/>
  <c r="F1749" i="66"/>
  <c r="F1747" i="66"/>
  <c r="F1745" i="66"/>
  <c r="F1741" i="66"/>
  <c r="F1654" i="66"/>
  <c r="F1652" i="66"/>
  <c r="F1641" i="66"/>
  <c r="F1638" i="66"/>
  <c r="F1636" i="66"/>
  <c r="F1570" i="66"/>
  <c r="F1571" i="66"/>
  <c r="F1572" i="66"/>
  <c r="F1573" i="66"/>
  <c r="F1569" i="66"/>
  <c r="F1566" i="66"/>
  <c r="F1504" i="66"/>
  <c r="F1501" i="66"/>
  <c r="F1499" i="66"/>
  <c r="F1497" i="66"/>
  <c r="F1495" i="66"/>
  <c r="F1466" i="66"/>
  <c r="F1463" i="66"/>
  <c r="F1461" i="66"/>
  <c r="F1459" i="66"/>
  <c r="F1457" i="66"/>
  <c r="F1420" i="66"/>
  <c r="F1421" i="66"/>
  <c r="F1422" i="66"/>
  <c r="F1423" i="66"/>
  <c r="F1425" i="66"/>
  <c r="F1419" i="66"/>
  <c r="F1322" i="66"/>
  <c r="F1323" i="66"/>
  <c r="F1324" i="66"/>
  <c r="F1325" i="66"/>
  <c r="F1326" i="66"/>
  <c r="F1327" i="66"/>
  <c r="F1328" i="66"/>
  <c r="F1329" i="66"/>
  <c r="F1321" i="66"/>
  <c r="F1243" i="66"/>
  <c r="F1245" i="66"/>
  <c r="F1247" i="66"/>
  <c r="F1241" i="66"/>
  <c r="F1239" i="66"/>
  <c r="F1210" i="66"/>
  <c r="F1166" i="66"/>
  <c r="F1165" i="66"/>
  <c r="F1164" i="66"/>
  <c r="F1105" i="66"/>
  <c r="F1104" i="66"/>
  <c r="F1101" i="66"/>
  <c r="F1100" i="66"/>
  <c r="F1036" i="66"/>
  <c r="F1033" i="66"/>
  <c r="F1009" i="66"/>
  <c r="F1011" i="66"/>
  <c r="F1013" i="66"/>
  <c r="F1015" i="66"/>
  <c r="F1007" i="66"/>
  <c r="F961" i="66"/>
  <c r="F962" i="66"/>
  <c r="F963" i="66"/>
  <c r="F964" i="66"/>
  <c r="F960" i="66"/>
  <c r="F957" i="66"/>
  <c r="F894" i="66"/>
  <c r="F889" i="66"/>
  <c r="F887" i="66"/>
  <c r="F885" i="66"/>
  <c r="F883" i="66"/>
  <c r="F870" i="66"/>
  <c r="F859" i="66"/>
  <c r="F783" i="66"/>
  <c r="F728" i="66"/>
  <c r="F726" i="66"/>
  <c r="F724" i="66"/>
  <c r="F694" i="66"/>
  <c r="F614" i="66"/>
  <c r="F530" i="66"/>
  <c r="F341" i="66"/>
  <c r="F325" i="66"/>
  <c r="F312" i="66"/>
  <c r="F258" i="66"/>
  <c r="F259" i="66"/>
  <c r="F257" i="66"/>
  <c r="F168" i="66"/>
  <c r="F195" i="66"/>
  <c r="F192" i="66"/>
  <c r="F190" i="66"/>
  <c r="F166" i="66"/>
  <c r="F136" i="66"/>
  <c r="F87" i="66"/>
  <c r="F55" i="66"/>
  <c r="F18" i="66"/>
  <c r="F16" i="66"/>
  <c r="F14" i="66"/>
  <c r="F9" i="66"/>
  <c r="F7835" i="49"/>
  <c r="E791" i="30"/>
  <c r="E758" i="30"/>
  <c r="E723" i="30"/>
  <c r="E691" i="30"/>
  <c r="E656" i="30"/>
  <c r="E619" i="30"/>
  <c r="E582" i="30"/>
  <c r="E547" i="30"/>
  <c r="E520" i="30"/>
  <c r="E487" i="30"/>
  <c r="E313" i="30"/>
  <c r="E265" i="30"/>
  <c r="E163" i="30"/>
  <c r="A8117" i="49"/>
  <c r="A8119" i="49" s="1"/>
  <c r="A8121" i="49" s="1"/>
  <c r="A8123" i="49" s="1"/>
  <c r="F8072" i="49"/>
  <c r="F8049" i="49"/>
  <c r="F8047" i="49"/>
  <c r="F8046" i="49"/>
  <c r="F8045" i="49"/>
  <c r="F8044" i="49"/>
  <c r="F8043" i="49"/>
  <c r="F8042" i="49"/>
  <c r="F8041" i="49"/>
  <c r="F8038" i="49"/>
  <c r="F8037" i="49"/>
  <c r="F8036" i="49"/>
  <c r="F8035" i="49"/>
  <c r="F8034" i="49"/>
  <c r="F8033" i="49"/>
  <c r="F8030" i="49"/>
  <c r="F8029" i="49"/>
  <c r="F8013" i="49"/>
  <c r="F8011" i="49"/>
  <c r="F8009" i="49"/>
  <c r="F8007" i="49"/>
  <c r="F7962" i="49"/>
  <c r="F7960" i="49"/>
  <c r="F7959" i="49"/>
  <c r="F7958" i="49"/>
  <c r="F7955" i="49"/>
  <c r="F7841" i="49"/>
  <c r="F7838" i="49"/>
  <c r="F7834" i="49"/>
  <c r="F7833" i="49"/>
  <c r="F7831" i="49"/>
  <c r="F7829" i="49"/>
  <c r="F7828" i="49"/>
  <c r="F7827" i="49"/>
  <c r="F7824" i="49"/>
  <c r="F7804" i="49"/>
  <c r="F7803" i="49"/>
  <c r="F7802" i="49"/>
  <c r="F7801" i="49"/>
  <c r="F7798" i="49"/>
  <c r="F7797" i="49"/>
  <c r="F7792" i="49"/>
  <c r="F7791" i="49"/>
  <c r="F7725" i="49"/>
  <c r="F7722" i="49"/>
  <c r="F7719" i="49"/>
  <c r="F7718" i="49"/>
  <c r="F7717" i="49"/>
  <c r="F7715" i="49"/>
  <c r="F7714" i="49"/>
  <c r="F7713" i="49"/>
  <c r="F7712" i="49"/>
  <c r="F7711" i="49"/>
  <c r="F7710" i="49"/>
  <c r="F7709" i="49"/>
  <c r="F7708" i="49"/>
  <c r="F7688" i="49"/>
  <c r="F7687" i="49"/>
  <c r="F7686" i="49"/>
  <c r="F7685" i="49"/>
  <c r="F7682" i="49"/>
  <c r="F7681" i="49"/>
  <c r="F7676" i="49"/>
  <c r="F7675" i="49"/>
  <c r="F7605" i="49"/>
  <c r="F7604" i="49"/>
  <c r="F7603" i="49"/>
  <c r="F7602" i="49"/>
  <c r="F7600" i="49"/>
  <c r="F7599" i="49"/>
  <c r="F7597" i="49"/>
  <c r="F7596" i="49"/>
  <c r="F7595" i="49"/>
  <c r="F7594" i="49"/>
  <c r="F7593" i="49"/>
  <c r="F7592" i="49"/>
  <c r="F7591" i="49"/>
  <c r="F7590" i="49"/>
  <c r="F7613" i="49" s="1"/>
  <c r="F7570" i="49"/>
  <c r="F7569" i="49"/>
  <c r="F7568" i="49"/>
  <c r="F7567" i="49"/>
  <c r="F7564" i="49"/>
  <c r="F7563" i="49"/>
  <c r="F7558" i="49"/>
  <c r="F7557" i="49"/>
  <c r="F7489" i="49"/>
  <c r="F7488" i="49"/>
  <c r="F7487" i="49"/>
  <c r="F7486" i="49"/>
  <c r="F7484" i="49"/>
  <c r="F7483" i="49"/>
  <c r="F7481" i="49"/>
  <c r="F7480" i="49"/>
  <c r="F7479" i="49"/>
  <c r="F7478" i="49"/>
  <c r="F7477" i="49"/>
  <c r="F7476" i="49"/>
  <c r="F7475" i="49"/>
  <c r="F7474" i="49"/>
  <c r="F7454" i="49"/>
  <c r="F7453" i="49"/>
  <c r="F7452" i="49"/>
  <c r="F7451" i="49"/>
  <c r="F7448" i="49"/>
  <c r="F7447" i="49"/>
  <c r="F7442" i="49"/>
  <c r="F7441" i="49"/>
  <c r="F7354" i="49"/>
  <c r="F7353" i="49"/>
  <c r="F7352" i="49"/>
  <c r="F7351" i="49"/>
  <c r="F7350" i="49"/>
  <c r="F7349" i="49"/>
  <c r="F7348" i="49"/>
  <c r="F7347" i="49"/>
  <c r="F7346" i="49"/>
  <c r="F7320" i="49"/>
  <c r="F7319" i="49"/>
  <c r="F7318" i="49"/>
  <c r="F7316" i="49"/>
  <c r="F7314" i="49"/>
  <c r="F7312" i="49"/>
  <c r="F7310" i="49"/>
  <c r="F7290" i="49"/>
  <c r="F7289" i="49"/>
  <c r="F7288" i="49"/>
  <c r="F7287" i="49"/>
  <c r="F7284" i="49"/>
  <c r="F7283" i="49"/>
  <c r="F7278" i="49"/>
  <c r="F7277" i="49"/>
  <c r="F7211" i="49"/>
  <c r="F7210" i="49"/>
  <c r="F7209" i="49"/>
  <c r="F7208" i="49"/>
  <c r="F7205" i="49"/>
  <c r="F7204" i="49"/>
  <c r="F7203" i="49"/>
  <c r="F7202" i="49"/>
  <c r="F7201" i="49"/>
  <c r="F7200" i="49"/>
  <c r="F7199" i="49"/>
  <c r="F7198" i="49"/>
  <c r="F7197" i="49"/>
  <c r="F7196" i="49"/>
  <c r="F7195" i="49"/>
  <c r="F7175" i="49"/>
  <c r="F7174" i="49"/>
  <c r="F7173" i="49"/>
  <c r="F7172" i="49"/>
  <c r="F7169" i="49"/>
  <c r="F7168" i="49"/>
  <c r="F7163" i="49"/>
  <c r="F7162" i="49"/>
  <c r="F7122" i="49"/>
  <c r="F7121" i="49"/>
  <c r="F7120" i="49"/>
  <c r="F7119" i="49"/>
  <c r="F7118" i="49"/>
  <c r="F7117" i="49"/>
  <c r="F7116" i="49"/>
  <c r="F7115" i="49"/>
  <c r="F7114" i="49"/>
  <c r="F7113" i="49"/>
  <c r="F7112" i="49"/>
  <c r="F6973" i="49"/>
  <c r="F6972" i="49"/>
  <c r="F6971" i="49"/>
  <c r="F6970" i="49"/>
  <c r="F6886" i="49"/>
  <c r="F6885" i="49"/>
  <c r="F6884" i="49"/>
  <c r="F6883" i="49"/>
  <c r="F6882" i="49"/>
  <c r="F6881" i="49"/>
  <c r="F6880" i="49"/>
  <c r="F6879" i="49"/>
  <c r="F6878" i="49"/>
  <c r="F6877" i="49"/>
  <c r="F6862" i="49"/>
  <c r="F6861" i="49"/>
  <c r="F6860" i="49"/>
  <c r="F6859" i="49"/>
  <c r="F6858" i="49"/>
  <c r="F6857" i="49"/>
  <c r="F6856" i="49"/>
  <c r="F6855" i="49"/>
  <c r="F6854" i="49"/>
  <c r="F6853" i="49"/>
  <c r="F6852" i="49"/>
  <c r="F6851" i="49"/>
  <c r="F6850" i="49"/>
  <c r="F6849" i="49"/>
  <c r="F6848" i="49"/>
  <c r="F6847" i="49"/>
  <c r="F6846" i="49"/>
  <c r="F6845" i="49"/>
  <c r="F6844" i="49"/>
  <c r="F6843" i="49"/>
  <c r="F6842" i="49"/>
  <c r="F6841" i="49"/>
  <c r="F6840" i="49"/>
  <c r="F6839" i="49"/>
  <c r="F6838" i="49"/>
  <c r="F6837" i="49"/>
  <c r="F6745" i="49"/>
  <c r="F6744" i="49"/>
  <c r="F6722" i="49"/>
  <c r="F6721" i="49"/>
  <c r="F6720" i="49"/>
  <c r="F6719" i="49"/>
  <c r="F6718" i="49"/>
  <c r="F6716" i="49"/>
  <c r="F6697" i="49"/>
  <c r="F6696" i="49"/>
  <c r="F6695" i="49"/>
  <c r="F6694" i="49"/>
  <c r="F6693" i="49"/>
  <c r="F6692" i="49"/>
  <c r="F6691" i="49"/>
  <c r="F6690" i="49"/>
  <c r="F6689" i="49"/>
  <c r="F6688" i="49"/>
  <c r="F6687" i="49"/>
  <c r="F6686" i="49"/>
  <c r="F6685" i="49"/>
  <c r="F6684" i="49"/>
  <c r="F6683" i="49"/>
  <c r="F6682" i="49"/>
  <c r="F6660" i="49"/>
  <c r="F6659" i="49"/>
  <c r="F6658" i="49"/>
  <c r="F6657" i="49"/>
  <c r="F6656" i="49"/>
  <c r="F6655" i="49"/>
  <c r="F6654" i="49"/>
  <c r="F6653" i="49"/>
  <c r="F6652" i="49"/>
  <c r="F6651" i="49"/>
  <c r="F6650" i="49"/>
  <c r="F6649" i="49"/>
  <c r="F6648" i="49"/>
  <c r="F6647" i="49"/>
  <c r="F6635" i="49"/>
  <c r="F6634" i="49"/>
  <c r="F6633" i="49"/>
  <c r="F6632" i="49"/>
  <c r="F6631" i="49"/>
  <c r="F6630" i="49"/>
  <c r="F6629" i="49"/>
  <c r="F6628" i="49"/>
  <c r="F6627" i="49"/>
  <c r="F6626" i="49"/>
  <c r="F6625" i="49"/>
  <c r="F6624" i="49"/>
  <c r="F6623" i="49"/>
  <c r="F6622" i="49"/>
  <c r="F6549" i="49"/>
  <c r="F6548" i="49"/>
  <c r="F6547" i="49"/>
  <c r="F6546" i="49"/>
  <c r="F6545" i="49"/>
  <c r="F6544" i="49"/>
  <c r="F6543" i="49"/>
  <c r="F6542" i="49"/>
  <c r="F6541" i="49"/>
  <c r="F6540" i="49"/>
  <c r="F6539" i="49"/>
  <c r="F6538" i="49"/>
  <c r="F6537" i="49"/>
  <c r="F6536" i="49"/>
  <c r="F6535" i="49"/>
  <c r="F6534" i="49"/>
  <c r="F6533" i="49"/>
  <c r="F6532" i="49"/>
  <c r="F6531" i="49"/>
  <c r="F6530" i="49"/>
  <c r="F6529" i="49"/>
  <c r="F6506" i="49"/>
  <c r="F6505" i="49"/>
  <c r="F6504" i="49"/>
  <c r="F6503" i="49"/>
  <c r="F6502" i="49"/>
  <c r="F6501" i="49"/>
  <c r="F6500" i="49"/>
  <c r="F6499" i="49"/>
  <c r="F6498" i="49"/>
  <c r="F6497" i="49"/>
  <c r="F6496" i="49"/>
  <c r="F6495" i="49"/>
  <c r="F6494" i="49"/>
  <c r="F6493" i="49"/>
  <c r="F6492" i="49"/>
  <c r="F6491" i="49"/>
  <c r="F6490" i="49"/>
  <c r="F6489" i="49"/>
  <c r="F6488" i="49"/>
  <c r="F6487" i="49"/>
  <c r="F6395" i="49"/>
  <c r="F6394" i="49"/>
  <c r="F6393" i="49"/>
  <c r="F6392" i="49"/>
  <c r="F6308" i="49"/>
  <c r="F6307" i="49"/>
  <c r="F6306" i="49"/>
  <c r="F6305" i="49"/>
  <c r="F6304" i="49"/>
  <c r="F6303" i="49"/>
  <c r="F6302" i="49"/>
  <c r="F6301" i="49"/>
  <c r="F6300" i="49"/>
  <c r="F6299" i="49"/>
  <c r="F6284" i="49"/>
  <c r="F6283" i="49"/>
  <c r="F6282" i="49"/>
  <c r="F6281" i="49"/>
  <c r="F6280" i="49"/>
  <c r="F6279" i="49"/>
  <c r="F6278" i="49"/>
  <c r="F6277" i="49"/>
  <c r="F6276" i="49"/>
  <c r="F6275" i="49"/>
  <c r="F6274" i="49"/>
  <c r="F6273" i="49"/>
  <c r="F6272" i="49"/>
  <c r="F6271" i="49"/>
  <c r="F6270" i="49"/>
  <c r="F6269" i="49"/>
  <c r="F6268" i="49"/>
  <c r="F6267" i="49"/>
  <c r="F6266" i="49"/>
  <c r="F6265" i="49"/>
  <c r="F6264" i="49"/>
  <c r="F6263" i="49"/>
  <c r="F6262" i="49"/>
  <c r="F6261" i="49"/>
  <c r="F6260" i="49"/>
  <c r="F6259" i="49"/>
  <c r="F6175" i="49"/>
  <c r="F6174" i="49"/>
  <c r="F6173" i="49"/>
  <c r="F6172" i="49"/>
  <c r="F6171" i="49"/>
  <c r="F6170" i="49"/>
  <c r="F6169" i="49"/>
  <c r="F6168" i="49"/>
  <c r="F6167" i="49"/>
  <c r="F6166" i="49"/>
  <c r="F6146" i="49"/>
  <c r="F6145" i="49"/>
  <c r="F6144" i="49"/>
  <c r="F6143" i="49"/>
  <c r="F6142" i="49"/>
  <c r="F6141" i="49"/>
  <c r="F6140" i="49"/>
  <c r="F6139" i="49"/>
  <c r="F6138" i="49"/>
  <c r="F6119" i="49"/>
  <c r="F6118" i="49"/>
  <c r="F6117" i="49"/>
  <c r="F6116" i="49"/>
  <c r="F6115" i="49"/>
  <c r="F6114" i="49"/>
  <c r="F6113" i="49"/>
  <c r="F6112" i="49"/>
  <c r="F6111" i="49"/>
  <c r="F6110" i="49"/>
  <c r="F6109" i="49"/>
  <c r="F6108" i="49"/>
  <c r="F6107" i="49"/>
  <c r="F6106" i="49"/>
  <c r="F6105" i="49"/>
  <c r="F6104" i="49"/>
  <c r="F6082" i="49"/>
  <c r="F6081" i="49"/>
  <c r="F6080" i="49"/>
  <c r="F6079" i="49"/>
  <c r="F6078" i="49"/>
  <c r="F6077" i="49"/>
  <c r="F6076" i="49"/>
  <c r="F6075" i="49"/>
  <c r="F6074" i="49"/>
  <c r="F6073" i="49"/>
  <c r="F6072" i="49"/>
  <c r="F6071" i="49"/>
  <c r="F6070" i="49"/>
  <c r="F6069" i="49"/>
  <c r="F6057" i="49"/>
  <c r="F6056" i="49"/>
  <c r="F6055" i="49"/>
  <c r="F6054" i="49"/>
  <c r="F6053" i="49"/>
  <c r="F6052" i="49"/>
  <c r="F6051" i="49"/>
  <c r="F6050" i="49"/>
  <c r="F6049" i="49"/>
  <c r="F6048" i="49"/>
  <c r="F6047" i="49"/>
  <c r="F6046" i="49"/>
  <c r="F6045" i="49"/>
  <c r="F6044" i="49"/>
  <c r="F5971" i="49"/>
  <c r="F5970" i="49"/>
  <c r="F5969" i="49"/>
  <c r="F5968" i="49"/>
  <c r="F5967" i="49"/>
  <c r="F5966" i="49"/>
  <c r="F5965" i="49"/>
  <c r="F5964" i="49"/>
  <c r="F5963" i="49"/>
  <c r="F5962" i="49"/>
  <c r="F5961" i="49"/>
  <c r="F5960" i="49"/>
  <c r="F5959" i="49"/>
  <c r="F5958" i="49"/>
  <c r="F5957" i="49"/>
  <c r="F5956" i="49"/>
  <c r="F5955" i="49"/>
  <c r="F5954" i="49"/>
  <c r="F5953" i="49"/>
  <c r="F5952" i="49"/>
  <c r="F5951" i="49"/>
  <c r="F5928" i="49"/>
  <c r="F5927" i="49"/>
  <c r="F5926" i="49"/>
  <c r="F5925" i="49"/>
  <c r="F5924" i="49"/>
  <c r="F5923" i="49"/>
  <c r="F5922" i="49"/>
  <c r="F5921" i="49"/>
  <c r="F5920" i="49"/>
  <c r="F5919" i="49"/>
  <c r="F5918" i="49"/>
  <c r="F5917" i="49"/>
  <c r="F5916" i="49"/>
  <c r="F5915" i="49"/>
  <c r="F5914" i="49"/>
  <c r="F5913" i="49"/>
  <c r="F5912" i="49"/>
  <c r="F5911" i="49"/>
  <c r="F5910" i="49"/>
  <c r="F5909" i="49"/>
  <c r="F5817" i="49"/>
  <c r="F5816" i="49"/>
  <c r="F5815" i="49"/>
  <c r="F5814" i="49"/>
  <c r="F5730" i="49"/>
  <c r="F5729" i="49"/>
  <c r="F5728" i="49"/>
  <c r="F5727" i="49"/>
  <c r="F5726" i="49"/>
  <c r="F5725" i="49"/>
  <c r="F5724" i="49"/>
  <c r="F5723" i="49"/>
  <c r="F5722" i="49"/>
  <c r="F5721" i="49"/>
  <c r="F5706" i="49"/>
  <c r="F5705" i="49"/>
  <c r="F5704" i="49"/>
  <c r="F5703" i="49"/>
  <c r="F5702" i="49"/>
  <c r="F5701" i="49"/>
  <c r="F5700" i="49"/>
  <c r="F5699" i="49"/>
  <c r="F5698" i="49"/>
  <c r="F5697" i="49"/>
  <c r="F5696" i="49"/>
  <c r="F5695" i="49"/>
  <c r="F5694" i="49"/>
  <c r="F5693" i="49"/>
  <c r="F5692" i="49"/>
  <c r="F5691" i="49"/>
  <c r="F5690" i="49"/>
  <c r="F5689" i="49"/>
  <c r="F5688" i="49"/>
  <c r="F5687" i="49"/>
  <c r="F5686" i="49"/>
  <c r="F5685" i="49"/>
  <c r="F5684" i="49"/>
  <c r="F5683" i="49"/>
  <c r="F5682" i="49"/>
  <c r="F5681" i="49"/>
  <c r="F5589" i="49"/>
  <c r="F5588" i="49"/>
  <c r="F5566" i="49"/>
  <c r="F5565" i="49"/>
  <c r="F5564" i="49"/>
  <c r="F5563" i="49"/>
  <c r="F5562" i="49"/>
  <c r="F5560" i="49"/>
  <c r="F5541" i="49"/>
  <c r="F5540" i="49"/>
  <c r="F5539" i="49"/>
  <c r="F5538" i="49"/>
  <c r="F5537" i="49"/>
  <c r="F5536" i="49"/>
  <c r="F5535" i="49"/>
  <c r="F5534" i="49"/>
  <c r="F5533" i="49"/>
  <c r="F5532" i="49"/>
  <c r="F5531" i="49"/>
  <c r="F5530" i="49"/>
  <c r="F5529" i="49"/>
  <c r="F5528" i="49"/>
  <c r="F5527" i="49"/>
  <c r="F5526" i="49"/>
  <c r="F5504" i="49"/>
  <c r="F5503" i="49"/>
  <c r="F5502" i="49"/>
  <c r="F5501" i="49"/>
  <c r="F5500" i="49"/>
  <c r="F5499" i="49"/>
  <c r="F5498" i="49"/>
  <c r="F5497" i="49"/>
  <c r="F5496" i="49"/>
  <c r="F5495" i="49"/>
  <c r="F5494" i="49"/>
  <c r="F5493" i="49"/>
  <c r="F5492" i="49"/>
  <c r="F5491" i="49"/>
  <c r="F5479" i="49"/>
  <c r="F5478" i="49"/>
  <c r="F5477" i="49"/>
  <c r="F5476" i="49"/>
  <c r="F5475" i="49"/>
  <c r="F5474" i="49"/>
  <c r="F5473" i="49"/>
  <c r="F5472" i="49"/>
  <c r="F5471" i="49"/>
  <c r="F5470" i="49"/>
  <c r="F5469" i="49"/>
  <c r="F5468" i="49"/>
  <c r="F5467" i="49"/>
  <c r="F5466" i="49"/>
  <c r="F5393" i="49"/>
  <c r="F5392" i="49"/>
  <c r="F5391" i="49"/>
  <c r="F5390" i="49"/>
  <c r="F5389" i="49"/>
  <c r="F5388" i="49"/>
  <c r="F5387" i="49"/>
  <c r="F5386" i="49"/>
  <c r="F5385" i="49"/>
  <c r="F5384" i="49"/>
  <c r="F5383" i="49"/>
  <c r="F5382" i="49"/>
  <c r="F5381" i="49"/>
  <c r="F5380" i="49"/>
  <c r="F5379" i="49"/>
  <c r="F5378" i="49"/>
  <c r="F5377" i="49"/>
  <c r="F5376" i="49"/>
  <c r="F5375" i="49"/>
  <c r="F5374" i="49"/>
  <c r="F5373" i="49"/>
  <c r="F5350" i="49"/>
  <c r="F5349" i="49"/>
  <c r="F5348" i="49"/>
  <c r="F5347" i="49"/>
  <c r="F5346" i="49"/>
  <c r="F5345" i="49"/>
  <c r="F5344" i="49"/>
  <c r="F5343" i="49"/>
  <c r="F5342" i="49"/>
  <c r="F5341" i="49"/>
  <c r="F5340" i="49"/>
  <c r="F5339" i="49"/>
  <c r="F5338" i="49"/>
  <c r="F5337" i="49"/>
  <c r="F5336" i="49"/>
  <c r="F5335" i="49"/>
  <c r="F5334" i="49"/>
  <c r="F5333" i="49"/>
  <c r="F5332" i="49"/>
  <c r="F5331" i="49"/>
  <c r="F5239" i="49"/>
  <c r="F5238" i="49"/>
  <c r="F5237" i="49"/>
  <c r="F5236" i="49"/>
  <c r="F5152" i="49"/>
  <c r="F5151" i="49"/>
  <c r="F5150" i="49"/>
  <c r="F5149" i="49"/>
  <c r="F5148" i="49"/>
  <c r="F5147" i="49"/>
  <c r="F5146" i="49"/>
  <c r="F5145" i="49"/>
  <c r="F5144" i="49"/>
  <c r="F5143" i="49"/>
  <c r="F5128" i="49"/>
  <c r="F5127" i="49"/>
  <c r="F5126" i="49"/>
  <c r="F5125" i="49"/>
  <c r="F5124" i="49"/>
  <c r="F5123" i="49"/>
  <c r="F5122" i="49"/>
  <c r="F5121" i="49"/>
  <c r="F5120" i="49"/>
  <c r="F5119" i="49"/>
  <c r="F5118" i="49"/>
  <c r="F5117" i="49"/>
  <c r="F5116" i="49"/>
  <c r="F5115" i="49"/>
  <c r="F5114" i="49"/>
  <c r="F5113" i="49"/>
  <c r="F5112" i="49"/>
  <c r="F5111" i="49"/>
  <c r="F5110" i="49"/>
  <c r="F5109" i="49"/>
  <c r="F5108" i="49"/>
  <c r="F5107" i="49"/>
  <c r="F5106" i="49"/>
  <c r="F5105" i="49"/>
  <c r="F5104" i="49"/>
  <c r="F5103" i="49"/>
  <c r="F5011" i="49"/>
  <c r="F5010" i="49"/>
  <c r="F4988" i="49"/>
  <c r="F4987" i="49"/>
  <c r="F4986" i="49"/>
  <c r="F4985" i="49"/>
  <c r="F4984" i="49"/>
  <c r="F4982" i="49"/>
  <c r="F4963" i="49"/>
  <c r="F4962" i="49"/>
  <c r="F4961" i="49"/>
  <c r="F4960" i="49"/>
  <c r="F4959" i="49"/>
  <c r="F4958" i="49"/>
  <c r="F4957" i="49"/>
  <c r="F4956" i="49"/>
  <c r="F4955" i="49"/>
  <c r="F4954" i="49"/>
  <c r="F4953" i="49"/>
  <c r="F4952" i="49"/>
  <c r="F4951" i="49"/>
  <c r="F4950" i="49"/>
  <c r="F4949" i="49"/>
  <c r="F4948" i="49"/>
  <c r="F4926" i="49"/>
  <c r="F4925" i="49"/>
  <c r="F4924" i="49"/>
  <c r="F4923" i="49"/>
  <c r="F4922" i="49"/>
  <c r="F4921" i="49"/>
  <c r="F4920" i="49"/>
  <c r="F4919" i="49"/>
  <c r="F4918" i="49"/>
  <c r="F4917" i="49"/>
  <c r="F4916" i="49"/>
  <c r="F4915" i="49"/>
  <c r="F4914" i="49"/>
  <c r="F4913" i="49"/>
  <c r="F4901" i="49"/>
  <c r="F4900" i="49"/>
  <c r="F4899" i="49"/>
  <c r="F4898" i="49"/>
  <c r="F4897" i="49"/>
  <c r="F4896" i="49"/>
  <c r="F4895" i="49"/>
  <c r="F4894" i="49"/>
  <c r="F4893" i="49"/>
  <c r="F4892" i="49"/>
  <c r="F4891" i="49"/>
  <c r="F4890" i="49"/>
  <c r="F4889" i="49"/>
  <c r="F4888" i="49"/>
  <c r="F4815" i="49"/>
  <c r="F4814" i="49"/>
  <c r="F4813" i="49"/>
  <c r="F4812" i="49"/>
  <c r="F4811" i="49"/>
  <c r="F4810" i="49"/>
  <c r="F4809" i="49"/>
  <c r="F4808" i="49"/>
  <c r="F4807" i="49"/>
  <c r="F4806" i="49"/>
  <c r="F4805" i="49"/>
  <c r="F4804" i="49"/>
  <c r="F4803" i="49"/>
  <c r="F4802" i="49"/>
  <c r="F4801" i="49"/>
  <c r="F4800" i="49"/>
  <c r="F4799" i="49"/>
  <c r="F4798" i="49"/>
  <c r="F4797" i="49"/>
  <c r="F4796" i="49"/>
  <c r="F4795" i="49"/>
  <c r="F4772" i="49"/>
  <c r="F4771" i="49"/>
  <c r="F4770" i="49"/>
  <c r="F4769" i="49"/>
  <c r="F4768" i="49"/>
  <c r="F4767" i="49"/>
  <c r="F4766" i="49"/>
  <c r="F4765" i="49"/>
  <c r="F4764" i="49"/>
  <c r="F4763" i="49"/>
  <c r="F4762" i="49"/>
  <c r="F4761" i="49"/>
  <c r="F4760" i="49"/>
  <c r="F4759" i="49"/>
  <c r="F4758" i="49"/>
  <c r="F4757" i="49"/>
  <c r="F4756" i="49"/>
  <c r="F4755" i="49"/>
  <c r="F4754" i="49"/>
  <c r="F4753" i="49"/>
  <c r="F4661" i="49"/>
  <c r="F4660" i="49"/>
  <c r="F4659" i="49"/>
  <c r="F4658" i="49"/>
  <c r="F4574" i="49"/>
  <c r="F4573" i="49"/>
  <c r="F4572" i="49"/>
  <c r="F4571" i="49"/>
  <c r="F4570" i="49"/>
  <c r="F4569" i="49"/>
  <c r="F4568" i="49"/>
  <c r="F4567" i="49"/>
  <c r="F4566" i="49"/>
  <c r="F4565" i="49"/>
  <c r="F4550" i="49"/>
  <c r="F4549" i="49"/>
  <c r="F4548" i="49"/>
  <c r="F4547" i="49"/>
  <c r="F4546" i="49"/>
  <c r="F4545" i="49"/>
  <c r="F4544" i="49"/>
  <c r="F4543" i="49"/>
  <c r="F4542" i="49"/>
  <c r="F4541" i="49"/>
  <c r="F4540" i="49"/>
  <c r="F4539" i="49"/>
  <c r="F4538" i="49"/>
  <c r="F4537" i="49"/>
  <c r="F4536" i="49"/>
  <c r="F4535" i="49"/>
  <c r="F4534" i="49"/>
  <c r="F4533" i="49"/>
  <c r="F4532" i="49"/>
  <c r="F4531" i="49"/>
  <c r="F4530" i="49"/>
  <c r="F4529" i="49"/>
  <c r="F4528" i="49"/>
  <c r="F4527" i="49"/>
  <c r="F4526" i="49"/>
  <c r="F4525" i="49"/>
  <c r="F4436" i="49"/>
  <c r="F4433" i="49"/>
  <c r="F4432" i="49"/>
  <c r="F4410" i="49"/>
  <c r="F4409" i="49"/>
  <c r="F4408" i="49"/>
  <c r="F4407" i="49"/>
  <c r="F4406" i="49"/>
  <c r="F4405" i="49"/>
  <c r="F4404" i="49"/>
  <c r="F4385" i="49"/>
  <c r="F4384" i="49"/>
  <c r="F4383" i="49"/>
  <c r="F4382" i="49"/>
  <c r="F4381" i="49"/>
  <c r="F4380" i="49"/>
  <c r="F4379" i="49"/>
  <c r="F4378" i="49"/>
  <c r="F4377" i="49"/>
  <c r="F4376" i="49"/>
  <c r="F4375" i="49"/>
  <c r="F4374" i="49"/>
  <c r="F4372" i="49"/>
  <c r="F4370" i="49"/>
  <c r="F4348" i="49"/>
  <c r="F4344" i="49"/>
  <c r="F4343" i="49"/>
  <c r="F4342" i="49"/>
  <c r="F4341" i="49"/>
  <c r="F4340" i="49"/>
  <c r="F4338" i="49"/>
  <c r="F4335" i="49"/>
  <c r="F4373" i="49"/>
  <c r="F4320" i="49"/>
  <c r="F4319" i="49"/>
  <c r="F4318" i="49"/>
  <c r="F4314" i="49"/>
  <c r="F4313" i="49"/>
  <c r="F4312" i="49"/>
  <c r="F4311" i="49"/>
  <c r="F4310" i="49"/>
  <c r="F4237" i="49"/>
  <c r="F4236" i="49"/>
  <c r="F4235" i="49"/>
  <c r="F4234" i="49"/>
  <c r="F4233" i="49"/>
  <c r="F4232" i="49"/>
  <c r="F4231" i="49"/>
  <c r="F4230" i="49"/>
  <c r="F4229" i="49"/>
  <c r="F4228" i="49"/>
  <c r="F4227" i="49"/>
  <c r="F4226" i="49"/>
  <c r="F4225" i="49"/>
  <c r="F4224" i="49"/>
  <c r="F4223" i="49"/>
  <c r="F4222" i="49"/>
  <c r="F4221" i="49"/>
  <c r="F4220" i="49"/>
  <c r="F4219" i="49"/>
  <c r="F4218" i="49"/>
  <c r="F4217" i="49"/>
  <c r="F4194" i="49"/>
  <c r="F4193" i="49"/>
  <c r="F4192" i="49"/>
  <c r="F4191" i="49"/>
  <c r="F4190" i="49"/>
  <c r="F4189" i="49"/>
  <c r="F4188" i="49"/>
  <c r="F4187" i="49"/>
  <c r="F4186" i="49"/>
  <c r="F4185" i="49"/>
  <c r="F4184" i="49"/>
  <c r="F4183" i="49"/>
  <c r="F4182" i="49"/>
  <c r="F4181" i="49"/>
  <c r="F4180" i="49"/>
  <c r="F4179" i="49"/>
  <c r="F4178" i="49"/>
  <c r="F4177" i="49"/>
  <c r="F4176" i="49"/>
  <c r="F4175" i="49"/>
  <c r="F4084" i="49"/>
  <c r="F4083" i="49"/>
  <c r="F4082" i="49"/>
  <c r="F4081" i="49"/>
  <c r="F4080" i="49"/>
  <c r="F3996" i="49"/>
  <c r="F3995" i="49"/>
  <c r="F3994" i="49"/>
  <c r="F3993" i="49"/>
  <c r="F3992" i="49"/>
  <c r="F3991" i="49"/>
  <c r="F3990" i="49"/>
  <c r="F3989" i="49"/>
  <c r="F3988" i="49"/>
  <c r="F3987" i="49"/>
  <c r="F3986" i="49"/>
  <c r="F3970" i="49"/>
  <c r="F3969" i="49"/>
  <c r="F3968" i="49"/>
  <c r="F3967" i="49"/>
  <c r="F3966" i="49"/>
  <c r="F3965" i="49"/>
  <c r="F3964" i="49"/>
  <c r="F3963" i="49"/>
  <c r="F3962" i="49"/>
  <c r="F3961" i="49"/>
  <c r="F3960" i="49"/>
  <c r="F3959" i="49"/>
  <c r="F3958" i="49"/>
  <c r="F3957" i="49"/>
  <c r="F3956" i="49"/>
  <c r="F3955" i="49"/>
  <c r="F3954" i="49"/>
  <c r="F3953" i="49"/>
  <c r="F3952" i="49"/>
  <c r="F3951" i="49"/>
  <c r="F3950" i="49"/>
  <c r="F3949" i="49"/>
  <c r="F3948" i="49"/>
  <c r="F3947" i="49"/>
  <c r="F3946" i="49"/>
  <c r="F3901" i="49"/>
  <c r="F3854" i="49"/>
  <c r="F3853" i="49"/>
  <c r="F3831" i="49"/>
  <c r="F3830" i="49"/>
  <c r="F3829" i="49"/>
  <c r="F3828" i="49"/>
  <c r="F3827" i="49"/>
  <c r="F3825" i="49"/>
  <c r="F3806" i="49"/>
  <c r="F3805" i="49"/>
  <c r="F3804" i="49"/>
  <c r="F3803" i="49"/>
  <c r="F3802" i="49"/>
  <c r="F3801" i="49"/>
  <c r="F3800" i="49"/>
  <c r="F3799" i="49"/>
  <c r="F3798" i="49"/>
  <c r="F3797" i="49"/>
  <c r="F3796" i="49"/>
  <c r="F3795" i="49"/>
  <c r="F3793" i="49"/>
  <c r="F3791" i="49"/>
  <c r="F3766" i="49"/>
  <c r="F3765" i="49"/>
  <c r="F3764" i="49"/>
  <c r="F3763" i="49"/>
  <c r="F3762" i="49"/>
  <c r="F3761" i="49"/>
  <c r="F3759" i="49"/>
  <c r="F3756" i="49"/>
  <c r="F3742" i="49"/>
  <c r="F3741" i="49"/>
  <c r="F3740" i="49"/>
  <c r="F3739" i="49"/>
  <c r="F3736" i="49"/>
  <c r="F3734" i="49"/>
  <c r="F3733" i="49"/>
  <c r="F3732" i="49"/>
  <c r="F3731" i="49"/>
  <c r="F3658" i="49"/>
  <c r="F3657" i="49"/>
  <c r="F3656" i="49"/>
  <c r="F3655" i="49"/>
  <c r="F3654" i="49"/>
  <c r="F3653" i="49"/>
  <c r="F3652" i="49"/>
  <c r="F3651" i="49"/>
  <c r="F3650" i="49"/>
  <c r="F3649" i="49"/>
  <c r="F3648" i="49"/>
  <c r="F3647" i="49"/>
  <c r="F3646" i="49"/>
  <c r="F3645" i="49"/>
  <c r="F3644" i="49"/>
  <c r="F3643" i="49"/>
  <c r="F3642" i="49"/>
  <c r="F3641" i="49"/>
  <c r="F3640" i="49"/>
  <c r="F3639" i="49"/>
  <c r="F3615" i="49"/>
  <c r="F3614" i="49"/>
  <c r="F3613" i="49"/>
  <c r="F3611" i="49"/>
  <c r="F3610" i="49"/>
  <c r="F3609" i="49"/>
  <c r="F3608" i="49"/>
  <c r="F3607" i="49"/>
  <c r="F3606" i="49"/>
  <c r="F3605" i="49"/>
  <c r="F3604" i="49"/>
  <c r="F3603" i="49"/>
  <c r="F3602" i="49"/>
  <c r="F3600" i="49"/>
  <c r="F3599" i="49"/>
  <c r="F3598" i="49"/>
  <c r="F3597" i="49"/>
  <c r="F3596" i="49"/>
  <c r="F3503" i="49"/>
  <c r="F3502" i="49"/>
  <c r="F3501" i="49"/>
  <c r="F3500" i="49"/>
  <c r="F3415" i="49"/>
  <c r="F3414" i="49"/>
  <c r="F3413" i="49"/>
  <c r="F3412" i="49"/>
  <c r="F3411" i="49"/>
  <c r="F3410" i="49"/>
  <c r="F3409" i="49"/>
  <c r="F3408" i="49"/>
  <c r="F3392" i="49"/>
  <c r="F3391" i="49"/>
  <c r="F3390" i="49"/>
  <c r="F3389" i="49"/>
  <c r="F3388" i="49"/>
  <c r="F3387" i="49"/>
  <c r="F3386" i="49"/>
  <c r="F3385" i="49"/>
  <c r="F3384" i="49"/>
  <c r="F3383" i="49"/>
  <c r="F3382" i="49"/>
  <c r="F3381" i="49"/>
  <c r="F3380" i="49"/>
  <c r="F3379" i="49"/>
  <c r="F3378" i="49"/>
  <c r="F3377" i="49"/>
  <c r="F3376" i="49"/>
  <c r="F3375" i="49"/>
  <c r="F3374" i="49"/>
  <c r="F3373" i="49"/>
  <c r="F3372" i="49"/>
  <c r="F3371" i="49"/>
  <c r="F3370" i="49"/>
  <c r="F3369" i="49"/>
  <c r="F3283" i="49"/>
  <c r="F3279" i="49"/>
  <c r="F3276" i="49"/>
  <c r="F3275" i="49"/>
  <c r="F3249" i="49"/>
  <c r="F3248" i="49"/>
  <c r="F3247" i="49"/>
  <c r="F3246" i="49"/>
  <c r="F3225" i="49"/>
  <c r="F3224" i="49"/>
  <c r="F3223" i="49"/>
  <c r="F3222" i="49"/>
  <c r="F3220" i="49"/>
  <c r="F3217" i="49"/>
  <c r="F3216" i="49"/>
  <c r="F3215" i="49"/>
  <c r="F3214" i="49"/>
  <c r="F3188" i="49"/>
  <c r="F3184" i="49"/>
  <c r="F3181" i="49"/>
  <c r="F3213" i="49"/>
  <c r="F3160" i="49"/>
  <c r="F3159" i="49"/>
  <c r="F3158" i="49"/>
  <c r="F3153" i="49"/>
  <c r="F3152" i="49"/>
  <c r="F3151" i="49"/>
  <c r="F3150" i="49"/>
  <c r="F3080" i="49"/>
  <c r="F3079" i="49"/>
  <c r="F3078" i="49"/>
  <c r="F3077" i="49"/>
  <c r="F3075" i="49"/>
  <c r="F3074" i="49"/>
  <c r="F3073" i="49"/>
  <c r="F3072" i="49"/>
  <c r="F3071" i="49"/>
  <c r="F3070" i="49"/>
  <c r="F3069" i="49"/>
  <c r="F3068" i="49"/>
  <c r="F3067" i="49"/>
  <c r="F3066" i="49"/>
  <c r="F3065" i="49"/>
  <c r="F3063" i="49"/>
  <c r="F3062" i="49"/>
  <c r="F3061" i="49"/>
  <c r="F3060" i="49"/>
  <c r="F3059" i="49"/>
  <c r="F3037" i="49"/>
  <c r="F3036" i="49"/>
  <c r="F3035" i="49"/>
  <c r="F3034" i="49"/>
  <c r="F3032" i="49"/>
  <c r="F3031" i="49"/>
  <c r="F3030" i="49"/>
  <c r="F3029" i="49"/>
  <c r="F3028" i="49"/>
  <c r="F3027" i="49"/>
  <c r="F3026" i="49"/>
  <c r="F3025" i="49"/>
  <c r="F3024" i="49"/>
  <c r="F3023" i="49"/>
  <c r="F3022" i="49"/>
  <c r="F3020" i="49"/>
  <c r="F3019" i="49"/>
  <c r="F3018" i="49"/>
  <c r="F3017" i="49"/>
  <c r="F3016" i="49"/>
  <c r="F2926" i="49"/>
  <c r="F2925" i="49"/>
  <c r="F2924" i="49"/>
  <c r="F2922" i="49"/>
  <c r="F2840" i="49"/>
  <c r="F2838" i="49"/>
  <c r="F2836" i="49"/>
  <c r="F2834" i="49"/>
  <c r="F2832" i="49"/>
  <c r="F2830" i="49"/>
  <c r="F2828" i="49"/>
  <c r="F2812" i="49"/>
  <c r="F2810" i="49"/>
  <c r="F2809" i="49"/>
  <c r="F2808" i="49"/>
  <c r="F2807" i="49"/>
  <c r="F2806" i="49"/>
  <c r="F2805" i="49"/>
  <c r="F2804" i="49"/>
  <c r="F2803" i="49"/>
  <c r="F2802" i="49"/>
  <c r="F2801" i="49"/>
  <c r="F2800" i="49"/>
  <c r="F2799" i="49"/>
  <c r="F2798" i="49"/>
  <c r="F2797" i="49"/>
  <c r="F2796" i="49"/>
  <c r="F2793" i="49"/>
  <c r="F2792" i="49"/>
  <c r="F2791" i="49"/>
  <c r="F2790" i="49"/>
  <c r="F2789" i="49"/>
  <c r="F2696" i="49"/>
  <c r="F2695" i="49"/>
  <c r="F2677" i="49"/>
  <c r="F2674" i="49"/>
  <c r="F2672" i="49"/>
  <c r="F2668" i="49"/>
  <c r="F2662" i="49"/>
  <c r="F2660" i="49"/>
  <c r="F2658" i="49"/>
  <c r="F2656" i="49"/>
  <c r="F2653" i="49"/>
  <c r="F2650" i="49"/>
  <c r="F2648" i="49"/>
  <c r="F2645" i="49"/>
  <c r="F2619" i="49"/>
  <c r="F2616" i="49"/>
  <c r="F2646" i="49"/>
  <c r="F2594" i="49"/>
  <c r="F2592" i="49"/>
  <c r="F2591" i="49"/>
  <c r="F2579" i="49"/>
  <c r="F2504" i="49"/>
  <c r="F2503" i="49"/>
  <c r="F2502" i="49"/>
  <c r="F2499" i="49"/>
  <c r="F2498" i="49"/>
  <c r="F2497" i="49"/>
  <c r="F2496" i="49"/>
  <c r="F2495" i="49"/>
  <c r="F2494" i="49"/>
  <c r="F2493" i="49"/>
  <c r="F2492" i="49"/>
  <c r="F2491" i="49"/>
  <c r="F2490" i="49"/>
  <c r="F2487" i="49"/>
  <c r="F2486" i="49"/>
  <c r="F2485" i="49"/>
  <c r="F2484" i="49"/>
  <c r="F2483" i="49"/>
  <c r="F2461" i="49"/>
  <c r="F2460" i="49"/>
  <c r="F2459" i="49"/>
  <c r="F2457" i="49"/>
  <c r="F2456" i="49"/>
  <c r="F2455" i="49"/>
  <c r="F2454" i="49"/>
  <c r="F2453" i="49"/>
  <c r="F2452" i="49"/>
  <c r="F2451" i="49"/>
  <c r="F2450" i="49"/>
  <c r="F2449" i="49"/>
  <c r="F2448" i="49"/>
  <c r="F2445" i="49"/>
  <c r="F2444" i="49"/>
  <c r="F2443" i="49"/>
  <c r="F2442" i="49"/>
  <c r="F2441" i="49"/>
  <c r="F2396" i="49"/>
  <c r="F2394" i="49"/>
  <c r="F2392" i="49"/>
  <c r="F2391" i="49"/>
  <c r="F2390" i="49"/>
  <c r="F2387" i="49"/>
  <c r="F2213" i="49"/>
  <c r="F2209" i="49"/>
  <c r="F2207" i="49"/>
  <c r="F2205" i="49"/>
  <c r="F2203" i="49"/>
  <c r="F2201" i="49"/>
  <c r="F2186" i="49"/>
  <c r="F2183" i="49"/>
  <c r="F2181" i="49"/>
  <c r="F2179" i="49"/>
  <c r="F2177" i="49"/>
  <c r="F2175" i="49"/>
  <c r="F2173" i="49"/>
  <c r="F2171" i="49"/>
  <c r="F2169" i="49"/>
  <c r="F2158" i="49"/>
  <c r="F2155" i="49"/>
  <c r="F2146" i="49"/>
  <c r="F2141" i="49"/>
  <c r="F2113" i="49"/>
  <c r="F2112" i="49"/>
  <c r="F2111" i="49"/>
  <c r="F2109" i="49"/>
  <c r="F2108" i="49"/>
  <c r="F2107" i="49"/>
  <c r="F2103" i="49"/>
  <c r="F2101" i="49"/>
  <c r="F2100" i="49"/>
  <c r="F2098" i="49"/>
  <c r="F2030" i="49"/>
  <c r="F2028" i="49"/>
  <c r="F2024" i="49"/>
  <c r="F2022" i="49"/>
  <c r="F2021" i="49"/>
  <c r="F2017" i="49"/>
  <c r="F2015" i="49"/>
  <c r="F2013" i="49"/>
  <c r="F1992" i="49"/>
  <c r="F1989" i="49"/>
  <c r="F1987" i="49"/>
  <c r="F1984" i="49"/>
  <c r="F1981" i="49"/>
  <c r="F1954" i="49"/>
  <c r="F1950" i="49"/>
  <c r="F1948" i="49"/>
  <c r="F1945" i="49"/>
  <c r="F1941" i="49"/>
  <c r="F1938" i="49"/>
  <c r="F1866" i="49"/>
  <c r="F1865" i="49"/>
  <c r="F1864" i="49"/>
  <c r="F1861" i="49"/>
  <c r="F1858" i="49"/>
  <c r="F1856" i="49"/>
  <c r="F1854" i="49"/>
  <c r="F1829" i="49"/>
  <c r="F1827" i="49"/>
  <c r="F1826" i="49"/>
  <c r="F1825" i="49"/>
  <c r="F1822" i="49"/>
  <c r="F1818" i="49"/>
  <c r="F1815" i="49"/>
  <c r="F1800" i="49"/>
  <c r="F1798" i="49"/>
  <c r="F1794" i="49"/>
  <c r="F1793" i="49"/>
  <c r="F1792" i="49"/>
  <c r="F1789" i="49"/>
  <c r="F1756" i="49"/>
  <c r="F1754" i="49"/>
  <c r="F1752" i="49"/>
  <c r="F1712" i="49"/>
  <c r="F1710" i="49"/>
  <c r="F1692" i="49"/>
  <c r="F1690" i="49"/>
  <c r="F1614" i="49"/>
  <c r="F1610" i="49"/>
  <c r="F1605" i="49"/>
  <c r="F1601" i="49"/>
  <c r="F1598" i="49"/>
  <c r="F1570" i="49"/>
  <c r="F1569" i="49"/>
  <c r="F1568" i="49"/>
  <c r="F1565" i="49"/>
  <c r="F1564" i="49"/>
  <c r="F1563" i="49"/>
  <c r="F1562" i="49"/>
  <c r="F1560" i="49"/>
  <c r="F1558" i="49"/>
  <c r="F1533" i="49"/>
  <c r="F1531" i="49"/>
  <c r="F1530" i="49"/>
  <c r="F1529" i="49"/>
  <c r="F1526" i="49"/>
  <c r="F1522" i="49"/>
  <c r="F1519" i="49"/>
  <c r="F1505" i="49"/>
  <c r="F1500" i="49"/>
  <c r="F1499" i="49"/>
  <c r="F1498" i="49"/>
  <c r="F1497" i="49"/>
  <c r="F1494" i="49"/>
  <c r="F1464" i="49"/>
  <c r="F1462" i="49"/>
  <c r="F1460" i="49"/>
  <c r="F1421" i="49"/>
  <c r="F1402" i="49"/>
  <c r="F1400" i="49"/>
  <c r="F1323" i="49"/>
  <c r="F1319" i="49"/>
  <c r="F1314" i="49"/>
  <c r="F1317" i="49"/>
  <c r="F1307" i="49"/>
  <c r="F1278" i="49"/>
  <c r="F1277" i="49"/>
  <c r="F1276" i="49"/>
  <c r="F1273" i="49"/>
  <c r="F1270" i="49"/>
  <c r="F1268" i="49"/>
  <c r="F1266" i="49"/>
  <c r="F1241" i="49"/>
  <c r="F1240" i="49"/>
  <c r="F1239" i="49"/>
  <c r="F1238" i="49"/>
  <c r="F1235" i="49"/>
  <c r="F1231" i="49"/>
  <c r="F1228" i="49"/>
  <c r="F1214" i="49"/>
  <c r="F1212" i="49"/>
  <c r="F1207" i="49"/>
  <c r="F1204" i="49"/>
  <c r="F1172" i="49"/>
  <c r="F1170" i="49"/>
  <c r="F1168" i="49"/>
  <c r="F1136" i="49"/>
  <c r="F1115" i="49"/>
  <c r="F1113" i="49"/>
  <c r="F957" i="49"/>
  <c r="F956" i="49"/>
  <c r="F955" i="49"/>
  <c r="F952" i="49"/>
  <c r="F951" i="49"/>
  <c r="F950" i="49"/>
  <c r="F949" i="49"/>
  <c r="F948" i="49"/>
  <c r="F944" i="49"/>
  <c r="F942" i="49"/>
  <c r="F940" i="49"/>
  <c r="F938" i="49"/>
  <c r="F908" i="49"/>
  <c r="F906" i="49"/>
  <c r="F903" i="49"/>
  <c r="F900" i="49"/>
  <c r="F891" i="49"/>
  <c r="F890" i="49"/>
  <c r="F889" i="49"/>
  <c r="F888" i="49"/>
  <c r="F887" i="49"/>
  <c r="F886" i="49"/>
  <c r="F885" i="49"/>
  <c r="F881" i="49"/>
  <c r="F880" i="49"/>
  <c r="F879" i="49"/>
  <c r="F878" i="49"/>
  <c r="F877" i="49"/>
  <c r="F876" i="49"/>
  <c r="F875" i="49"/>
  <c r="F805" i="49"/>
  <c r="F816" i="49" s="1"/>
  <c r="F824" i="49" s="1"/>
  <c r="F793" i="49"/>
  <c r="F822" i="49" s="1"/>
  <c r="F773" i="49"/>
  <c r="F820" i="49" s="1"/>
  <c r="F685" i="49"/>
  <c r="F683" i="49"/>
  <c r="F681" i="49"/>
  <c r="F672" i="49"/>
  <c r="F703" i="49" s="1"/>
  <c r="F610" i="49"/>
  <c r="F607" i="49"/>
  <c r="F606" i="49"/>
  <c r="F581" i="49"/>
  <c r="F580" i="49"/>
  <c r="F577" i="49"/>
  <c r="F573" i="49"/>
  <c r="F556" i="49"/>
  <c r="F555" i="49"/>
  <c r="F554" i="49"/>
  <c r="F553" i="49"/>
  <c r="F552" i="49"/>
  <c r="F547" i="49"/>
  <c r="F546" i="49"/>
  <c r="F545" i="49"/>
  <c r="F544" i="49"/>
  <c r="F543" i="49"/>
  <c r="F509" i="49"/>
  <c r="F513" i="49" s="1"/>
  <c r="F528" i="49" s="1"/>
  <c r="F503" i="49"/>
  <c r="F526" i="49" s="1"/>
  <c r="F467" i="49"/>
  <c r="F524" i="49" s="1"/>
  <c r="F440" i="49"/>
  <c r="F522" i="49" s="1"/>
  <c r="F354" i="49"/>
  <c r="F350" i="49"/>
  <c r="F343" i="49"/>
  <c r="F346" i="49"/>
  <c r="F336" i="49"/>
  <c r="F306" i="49"/>
  <c r="F305" i="49"/>
  <c r="F304" i="49"/>
  <c r="F301" i="49"/>
  <c r="F300" i="49"/>
  <c r="F299" i="49"/>
  <c r="F298" i="49"/>
  <c r="F296" i="49"/>
  <c r="F294" i="49"/>
  <c r="F268" i="49"/>
  <c r="F267" i="49"/>
  <c r="F266" i="49"/>
  <c r="F265" i="49"/>
  <c r="F262" i="49"/>
  <c r="F258" i="49"/>
  <c r="F255" i="49"/>
  <c r="F238" i="49"/>
  <c r="F236" i="49"/>
  <c r="F233" i="49"/>
  <c r="F230" i="49"/>
  <c r="F227" i="49"/>
  <c r="F223" i="49"/>
  <c r="F195" i="49"/>
  <c r="F193" i="49"/>
  <c r="F191" i="49"/>
  <c r="F151" i="49"/>
  <c r="F149" i="49"/>
  <c r="F133" i="49"/>
  <c r="F131" i="49"/>
  <c r="F86" i="49"/>
  <c r="F84" i="49"/>
  <c r="F82" i="49"/>
  <c r="F81" i="49"/>
  <c r="F80" i="49"/>
  <c r="F77" i="49"/>
  <c r="F37" i="49"/>
  <c r="F35" i="49"/>
  <c r="F33" i="49"/>
  <c r="F31" i="49"/>
  <c r="F29" i="49"/>
  <c r="F19" i="49"/>
  <c r="F17" i="49"/>
  <c r="F15" i="49"/>
  <c r="F13" i="49"/>
  <c r="F12" i="49"/>
  <c r="F3861" i="49" l="1"/>
  <c r="F5568" i="49"/>
  <c r="F1126" i="49"/>
  <c r="F1702" i="49"/>
  <c r="F1737" i="49" s="1"/>
  <c r="F3284" i="49"/>
  <c r="F6753" i="49"/>
  <c r="F141" i="49"/>
  <c r="F175" i="49" s="1"/>
  <c r="F688" i="49"/>
  <c r="F705" i="49" s="1"/>
  <c r="F708" i="49" s="1"/>
  <c r="F716" i="49" s="1"/>
  <c r="F5018" i="49"/>
  <c r="F867" i="49"/>
  <c r="F1026" i="49" s="1"/>
  <c r="F7340" i="49"/>
  <c r="F7374" i="49" s="1"/>
  <c r="F2698" i="49"/>
  <c r="F3855" i="49"/>
  <c r="F1210" i="49"/>
  <c r="F6746" i="49"/>
  <c r="F4347" i="49"/>
  <c r="F616" i="49"/>
  <c r="F632" i="49" s="1"/>
  <c r="F1485" i="49"/>
  <c r="F1644" i="49" s="1"/>
  <c r="F2009" i="49"/>
  <c r="F2044" i="49" s="1"/>
  <c r="F4316" i="49"/>
  <c r="F4323" i="49"/>
  <c r="F4412" i="49"/>
  <c r="F4435" i="49"/>
  <c r="F4990" i="49"/>
  <c r="F4321" i="49"/>
  <c r="F4989" i="49"/>
  <c r="F1780" i="49"/>
  <c r="F1895" i="49" s="1"/>
  <c r="F2634" i="49"/>
  <c r="F1157" i="49"/>
  <c r="F4337" i="49"/>
  <c r="F4371" i="49"/>
  <c r="F4401" i="49" s="1"/>
  <c r="F4476" i="49" s="1"/>
  <c r="F6424" i="49"/>
  <c r="F6436" i="49" s="1"/>
  <c r="F339" i="49"/>
  <c r="F373" i="49" s="1"/>
  <c r="F388" i="49" s="1"/>
  <c r="F1412" i="49"/>
  <c r="F1446" i="49" s="1"/>
  <c r="F2519" i="49"/>
  <c r="F2527" i="49" s="1"/>
  <c r="F2601" i="49"/>
  <c r="F2636" i="49"/>
  <c r="F3185" i="49"/>
  <c r="F6201" i="49"/>
  <c r="F6214" i="49" s="1"/>
  <c r="F3982" i="49"/>
  <c r="F4028" i="49" s="1"/>
  <c r="F2195" i="49"/>
  <c r="F2235" i="49" s="1"/>
  <c r="F2605" i="49"/>
  <c r="F4346" i="49"/>
  <c r="F6717" i="49"/>
  <c r="F7621" i="49"/>
  <c r="F2610" i="49"/>
  <c r="F288" i="49"/>
  <c r="F384" i="49" s="1"/>
  <c r="F2643" i="49"/>
  <c r="F2702" i="49"/>
  <c r="F3251" i="49"/>
  <c r="F4434" i="49"/>
  <c r="F4440" i="49"/>
  <c r="F4690" i="49"/>
  <c r="F4702" i="49" s="1"/>
  <c r="F5019" i="49"/>
  <c r="F5596" i="49"/>
  <c r="F8057" i="49"/>
  <c r="F8067" i="49" s="1"/>
  <c r="F3767" i="49"/>
  <c r="F2165" i="49"/>
  <c r="F2233" i="49" s="1"/>
  <c r="F2228" i="49"/>
  <c r="F2237" i="49" s="1"/>
  <c r="F218" i="49"/>
  <c r="F380" i="49" s="1"/>
  <c r="F1552" i="49"/>
  <c r="F1648" i="49" s="1"/>
  <c r="F3826" i="49"/>
  <c r="F3856" i="49"/>
  <c r="F5597" i="49"/>
  <c r="F6566" i="49"/>
  <c r="F6573" i="49" s="1"/>
  <c r="F7345" i="49"/>
  <c r="F7358" i="49" s="1"/>
  <c r="F7376" i="49" s="1"/>
  <c r="F7496" i="49"/>
  <c r="F7504" i="49" s="1"/>
  <c r="F2133" i="49"/>
  <c r="F2288" i="49" s="1"/>
  <c r="F2824" i="49"/>
  <c r="F2871" i="49" s="1"/>
  <c r="F3187" i="49"/>
  <c r="F4254" i="49"/>
  <c r="F4261" i="49" s="1"/>
  <c r="F5567" i="49"/>
  <c r="F6135" i="49"/>
  <c r="F6210" i="49" s="1"/>
  <c r="F7151" i="49"/>
  <c r="F7902" i="49" s="1"/>
  <c r="F1195" i="49"/>
  <c r="F1354" i="49" s="1"/>
  <c r="F3161" i="49"/>
  <c r="F5139" i="49"/>
  <c r="F5186" i="49" s="1"/>
  <c r="F5488" i="49"/>
  <c r="F5628" i="49" s="1"/>
  <c r="F5557" i="49"/>
  <c r="F5632" i="49" s="1"/>
  <c r="F6295" i="49"/>
  <c r="F6342" i="49" s="1"/>
  <c r="F6337" i="49"/>
  <c r="F6344" i="49" s="1"/>
  <c r="F6679" i="49"/>
  <c r="F6786" i="49" s="1"/>
  <c r="F1889" i="49"/>
  <c r="F1901" i="49" s="1"/>
  <c r="F2710" i="49"/>
  <c r="F3154" i="49"/>
  <c r="F3163" i="49"/>
  <c r="F3862" i="49"/>
  <c r="F4411" i="49"/>
  <c r="F4441" i="49"/>
  <c r="F4832" i="49"/>
  <c r="F4839" i="49" s="1"/>
  <c r="F5759" i="49"/>
  <c r="F5766" i="49" s="1"/>
  <c r="F6713" i="49"/>
  <c r="F6788" i="49" s="1"/>
  <c r="F6915" i="49"/>
  <c r="F6922" i="49" s="1"/>
  <c r="F7467" i="49"/>
  <c r="F7502" i="49" s="1"/>
  <c r="F7845" i="49"/>
  <c r="F7853" i="49" s="1"/>
  <c r="F2040" i="49"/>
  <c r="F2046" i="49" s="1"/>
  <c r="F7303" i="49"/>
  <c r="F7385" i="49" s="1"/>
  <c r="F40" i="49"/>
  <c r="F61" i="49" s="1"/>
  <c r="F2428" i="49"/>
  <c r="F7059" i="49" s="1"/>
  <c r="F2866" i="49"/>
  <c r="F2873" i="49" s="1"/>
  <c r="F3631" i="49"/>
  <c r="F3680" i="49" s="1"/>
  <c r="F4210" i="49"/>
  <c r="F4259" i="49" s="1"/>
  <c r="F3211" i="49"/>
  <c r="F3241" i="49" s="1"/>
  <c r="F3319" i="49" s="1"/>
  <c r="F4345" i="49"/>
  <c r="F3250" i="49"/>
  <c r="F3272" i="49" s="1"/>
  <c r="F3321" i="49" s="1"/>
  <c r="F5523" i="49"/>
  <c r="F5630" i="49" s="1"/>
  <c r="F602" i="49"/>
  <c r="F630" i="49" s="1"/>
  <c r="F935" i="49"/>
  <c r="F977" i="49" s="1"/>
  <c r="F1848" i="49"/>
  <c r="F1899" i="49" s="1"/>
  <c r="F2954" i="49"/>
  <c r="F2966" i="49" s="1"/>
  <c r="F4112" i="49"/>
  <c r="F4124" i="49" s="1"/>
  <c r="F4979" i="49"/>
  <c r="F5054" i="49" s="1"/>
  <c r="F5012" i="49"/>
  <c r="F5268" i="49"/>
  <c r="F5280" i="49" s="1"/>
  <c r="F5846" i="49"/>
  <c r="F5858" i="49" s="1"/>
  <c r="F7002" i="49"/>
  <c r="F7014" i="49" s="1"/>
  <c r="F7215" i="49"/>
  <c r="F7223" i="49" s="1"/>
  <c r="F4603" i="49"/>
  <c r="F4610" i="49" s="1"/>
  <c r="F4024" i="49"/>
  <c r="F4030" i="49" s="1"/>
  <c r="F7817" i="49"/>
  <c r="F7851" i="49" s="1"/>
  <c r="F1608" i="49"/>
  <c r="F1638" i="49" s="1"/>
  <c r="F1652" i="49" s="1"/>
  <c r="F3675" i="49"/>
  <c r="F3682" i="49" s="1"/>
  <c r="F3760" i="49"/>
  <c r="F7701" i="49"/>
  <c r="F7735" i="49" s="1"/>
  <c r="F27" i="49"/>
  <c r="F59" i="49" s="1"/>
  <c r="F3051" i="49"/>
  <c r="F3100" i="49" s="1"/>
  <c r="F3278" i="49"/>
  <c r="F1785" i="49"/>
  <c r="F2475" i="49"/>
  <c r="F2525" i="49" s="1"/>
  <c r="F2569" i="49" s="1"/>
  <c r="F2960" i="49" s="1"/>
  <c r="F2670" i="49"/>
  <c r="F2712" i="49"/>
  <c r="F3095" i="49"/>
  <c r="F3102" i="49" s="1"/>
  <c r="F3533" i="49"/>
  <c r="F3545" i="49" s="1"/>
  <c r="F4983" i="49"/>
  <c r="F5366" i="49"/>
  <c r="F5415" i="49" s="1"/>
  <c r="F5561" i="49"/>
  <c r="F5590" i="49"/>
  <c r="F6066" i="49"/>
  <c r="F6206" i="49" s="1"/>
  <c r="F6752" i="49"/>
  <c r="F567" i="49"/>
  <c r="F628" i="49" s="1"/>
  <c r="F895" i="49"/>
  <c r="F975" i="49" s="1"/>
  <c r="F144" i="49"/>
  <c r="F154" i="49" s="1"/>
  <c r="F177" i="49" s="1"/>
  <c r="F3769" i="49"/>
  <c r="F3768" i="49"/>
  <c r="F3404" i="49"/>
  <c r="F3451" i="49" s="1"/>
  <c r="F4945" i="49"/>
  <c r="F5052" i="49" s="1"/>
  <c r="F1260" i="49"/>
  <c r="F1358" i="49" s="1"/>
  <c r="F1310" i="49"/>
  <c r="F1346" i="49" s="1"/>
  <c r="F1362" i="49" s="1"/>
  <c r="F1593" i="49"/>
  <c r="F1650" i="49" s="1"/>
  <c r="F2681" i="49"/>
  <c r="F2679" i="49"/>
  <c r="F1420" i="49"/>
  <c r="F1415" i="49"/>
  <c r="F5410" i="49"/>
  <c r="F5417" i="49" s="1"/>
  <c r="F971" i="49"/>
  <c r="F979" i="49" s="1"/>
  <c r="F2638" i="49"/>
  <c r="F2640" i="49"/>
  <c r="F3446" i="49"/>
  <c r="F3453" i="49" s="1"/>
  <c r="F5013" i="49"/>
  <c r="F331" i="49"/>
  <c r="F386" i="49" s="1"/>
  <c r="F3833" i="49"/>
  <c r="F3832" i="49"/>
  <c r="F6644" i="49"/>
  <c r="F6784" i="49" s="1"/>
  <c r="F1134" i="49"/>
  <c r="F1129" i="49"/>
  <c r="F2704" i="49"/>
  <c r="F5988" i="49"/>
  <c r="F5995" i="49" s="1"/>
  <c r="F7729" i="49"/>
  <c r="F7737" i="49" s="1"/>
  <c r="F250" i="49"/>
  <c r="F382" i="49" s="1"/>
  <c r="F1200" i="49"/>
  <c r="F1795" i="49"/>
  <c r="F4910" i="49"/>
  <c r="F5050" i="49" s="1"/>
  <c r="F6724" i="49"/>
  <c r="F6723" i="49"/>
  <c r="F6101" i="49"/>
  <c r="F6208" i="49" s="1"/>
  <c r="F6163" i="49"/>
  <c r="F6212" i="49" s="1"/>
  <c r="F7583" i="49"/>
  <c r="F7619" i="49" s="1"/>
  <c r="F117" i="49"/>
  <c r="F2336" i="49" s="1"/>
  <c r="F1302" i="49"/>
  <c r="F1360" i="49" s="1"/>
  <c r="F1490" i="49"/>
  <c r="F1503" i="49"/>
  <c r="F1974" i="49"/>
  <c r="F2284" i="49" s="1"/>
  <c r="F2700" i="49"/>
  <c r="F4561" i="49"/>
  <c r="F4608" i="49" s="1"/>
  <c r="F534" i="49"/>
  <c r="F712" i="49" s="1"/>
  <c r="F2581" i="49"/>
  <c r="F2577" i="49"/>
  <c r="F2575" i="49"/>
  <c r="F4788" i="49"/>
  <c r="F4837" i="49" s="1"/>
  <c r="F5181" i="49"/>
  <c r="F5188" i="49" s="1"/>
  <c r="F5944" i="49"/>
  <c r="F5993" i="49" s="1"/>
  <c r="F3735" i="49"/>
  <c r="F1705" i="49"/>
  <c r="F1716" i="49" s="1"/>
  <c r="F1739" i="49" s="1"/>
  <c r="F3794" i="49"/>
  <c r="F3792" i="49"/>
  <c r="F3155" i="49"/>
  <c r="F3186" i="49"/>
  <c r="F3277" i="49"/>
  <c r="F5717" i="49"/>
  <c r="F5764" i="49" s="1"/>
  <c r="F6747" i="49"/>
  <c r="F6873" i="49"/>
  <c r="F6920" i="49" s="1"/>
  <c r="F7996" i="49"/>
  <c r="F8063" i="49" s="1"/>
  <c r="F7188" i="49"/>
  <c r="F7221" i="49" s="1"/>
  <c r="F6522" i="49"/>
  <c r="F6571" i="49" s="1"/>
  <c r="F5591" i="49"/>
  <c r="F8019" i="49"/>
  <c r="F8065" i="49" s="1"/>
  <c r="F1746" i="49" l="1"/>
  <c r="F1893" i="49" s="1"/>
  <c r="F185" i="49"/>
  <c r="F378" i="49" s="1"/>
  <c r="F1141" i="49"/>
  <c r="F7379" i="49"/>
  <c r="F7387" i="49" s="1"/>
  <c r="F4075" i="49"/>
  <c r="F4122" i="49" s="1"/>
  <c r="F5007" i="49"/>
  <c r="F5056" i="49" s="1"/>
  <c r="F69" i="49"/>
  <c r="F8115" i="49" s="1"/>
  <c r="F2603" i="49"/>
  <c r="F4437" i="49"/>
  <c r="F1425" i="49"/>
  <c r="F1448" i="49" s="1"/>
  <c r="F1454" i="49" s="1"/>
  <c r="F1642" i="49" s="1"/>
  <c r="F4336" i="49"/>
  <c r="F4339" i="49"/>
  <c r="F1223" i="49"/>
  <c r="F1356" i="49" s="1"/>
  <c r="F7546" i="49"/>
  <c r="F7906" i="49" s="1"/>
  <c r="F2279" i="49"/>
  <c r="F2290" i="49" s="1"/>
  <c r="F3162" i="49"/>
  <c r="F5810" i="49"/>
  <c r="F5856" i="49" s="1"/>
  <c r="F2091" i="49"/>
  <c r="F2286" i="49" s="1"/>
  <c r="F4429" i="49"/>
  <c r="F4478" i="49" s="1"/>
  <c r="F7266" i="49"/>
  <c r="F7904" i="49" s="1"/>
  <c r="F7430" i="49"/>
  <c r="F7905" i="49" s="1"/>
  <c r="F4317" i="49"/>
  <c r="F5461" i="49"/>
  <c r="F5852" i="49" s="1"/>
  <c r="F4322" i="49"/>
  <c r="F4315" i="49"/>
  <c r="F1810" i="49"/>
  <c r="F1897" i="49" s="1"/>
  <c r="F1929" i="49" s="1"/>
  <c r="F2342" i="49" s="1"/>
  <c r="F6617" i="49"/>
  <c r="F7008" i="49" s="1"/>
  <c r="F6741" i="49"/>
  <c r="F6790" i="49" s="1"/>
  <c r="F4883" i="49"/>
  <c r="F5274" i="49" s="1"/>
  <c r="F2665" i="49"/>
  <c r="F2739" i="49" s="1"/>
  <c r="F2608" i="49"/>
  <c r="F3850" i="49"/>
  <c r="F3899" i="49" s="1"/>
  <c r="F2613" i="49"/>
  <c r="F3757" i="49"/>
  <c r="F638" i="49"/>
  <c r="F714" i="49" s="1"/>
  <c r="F747" i="49" s="1"/>
  <c r="F1065" i="49" s="1"/>
  <c r="F6388" i="49"/>
  <c r="F6434" i="49" s="1"/>
  <c r="F8108" i="49"/>
  <c r="F8123" i="49" s="1"/>
  <c r="F6966" i="49"/>
  <c r="F7012" i="49" s="1"/>
  <c r="F7664" i="49"/>
  <c r="F7907" i="49" s="1"/>
  <c r="F1159" i="49"/>
  <c r="F3857" i="49"/>
  <c r="F3822" i="49"/>
  <c r="F3897" i="49" s="1"/>
  <c r="F5232" i="49"/>
  <c r="F5278" i="49" s="1"/>
  <c r="F4305" i="49"/>
  <c r="F4696" i="49" s="1"/>
  <c r="F5585" i="49"/>
  <c r="F5634" i="49" s="1"/>
  <c r="F3726" i="49"/>
  <c r="F4118" i="49" s="1"/>
  <c r="F6252" i="49"/>
  <c r="F6432" i="49" s="1"/>
  <c r="F3858" i="49"/>
  <c r="F7780" i="49"/>
  <c r="F7908" i="49" s="1"/>
  <c r="F2917" i="49"/>
  <c r="F2964" i="49" s="1"/>
  <c r="F4654" i="49"/>
  <c r="F4700" i="49" s="1"/>
  <c r="F3758" i="49"/>
  <c r="F3496" i="49"/>
  <c r="F3543" i="49" s="1"/>
  <c r="F1022" i="49"/>
  <c r="F1028" i="49" s="1"/>
  <c r="F1061" i="49" s="1"/>
  <c r="F1067" i="49" s="1"/>
  <c r="F7896" i="49"/>
  <c r="F7909" i="49" s="1"/>
  <c r="F3177" i="49"/>
  <c r="F3176" i="49"/>
  <c r="F3179" i="49"/>
  <c r="F2693" i="49"/>
  <c r="F2741" i="49" s="1"/>
  <c r="F3145" i="49"/>
  <c r="F3539" i="49" s="1"/>
  <c r="F6748" i="49"/>
  <c r="F2583" i="49"/>
  <c r="F5592" i="49"/>
  <c r="F3157" i="49"/>
  <c r="F3156" i="49"/>
  <c r="F5014" i="49"/>
  <c r="F413" i="49"/>
  <c r="F2338" i="49" s="1"/>
  <c r="F6039" i="49"/>
  <c r="F6430" i="49" s="1"/>
  <c r="F4439" i="49"/>
  <c r="F4438" i="49"/>
  <c r="F2708" i="49"/>
  <c r="F2706" i="49"/>
  <c r="F2731" i="49" s="1"/>
  <c r="F2743" i="49" s="1"/>
  <c r="F3737" i="49"/>
  <c r="F3738" i="49"/>
  <c r="F3280" i="49"/>
  <c r="F3744" i="49"/>
  <c r="F3743" i="49"/>
  <c r="F1514" i="49"/>
  <c r="F1646" i="49" s="1"/>
  <c r="F2632" i="49" l="1"/>
  <c r="F2737" i="49" s="1"/>
  <c r="F4332" i="49"/>
  <c r="F4472" i="49" s="1"/>
  <c r="F4518" i="49" s="1"/>
  <c r="F4698" i="49" s="1"/>
  <c r="F4741" i="49" s="1"/>
  <c r="F7064" i="49" s="1"/>
  <c r="F4367" i="49"/>
  <c r="F4474" i="49" s="1"/>
  <c r="F2330" i="49"/>
  <c r="F2343" i="49" s="1"/>
  <c r="F1677" i="49"/>
  <c r="F2341" i="49" s="1"/>
  <c r="F7947" i="49"/>
  <c r="F8121" i="49" s="1"/>
  <c r="F1162" i="49"/>
  <c r="F1352" i="49" s="1"/>
  <c r="F1386" i="49" s="1"/>
  <c r="F2340" i="49" s="1"/>
  <c r="F4467" i="49"/>
  <c r="F4480" i="49" s="1"/>
  <c r="F3788" i="49"/>
  <c r="F3895" i="49" s="1"/>
  <c r="F3207" i="49"/>
  <c r="F3317" i="49" s="1"/>
  <c r="F6475" i="49"/>
  <c r="F7067" i="49" s="1"/>
  <c r="F1100" i="49"/>
  <c r="F2339" i="49" s="1"/>
  <c r="F3172" i="49"/>
  <c r="F3315" i="49" s="1"/>
  <c r="F3859" i="49"/>
  <c r="F3860" i="49"/>
  <c r="F5593" i="49"/>
  <c r="F3753" i="49"/>
  <c r="F3893" i="49" s="1"/>
  <c r="F2585" i="49"/>
  <c r="F5015" i="49"/>
  <c r="F3282" i="49"/>
  <c r="F3281" i="49"/>
  <c r="F6749" i="49"/>
  <c r="F3939" i="49" l="1"/>
  <c r="F4120" i="49" s="1"/>
  <c r="F4163" i="49" s="1"/>
  <c r="F7063" i="49" s="1"/>
  <c r="F2379" i="49"/>
  <c r="F8117" i="49" s="1"/>
  <c r="F3310" i="49"/>
  <c r="F3323" i="49" s="1"/>
  <c r="F3361" i="49" s="1"/>
  <c r="F3541" i="49" s="1"/>
  <c r="F3584" i="49" s="1"/>
  <c r="F7062" i="49" s="1"/>
  <c r="F3888" i="49"/>
  <c r="F6751" i="49"/>
  <c r="F6750" i="49"/>
  <c r="F2587" i="49"/>
  <c r="F2589" i="49"/>
  <c r="F5595" i="49"/>
  <c r="F5594" i="49"/>
  <c r="F5016" i="49"/>
  <c r="F5017" i="49"/>
  <c r="F6779" i="49" l="1"/>
  <c r="F6792" i="49" s="1"/>
  <c r="F6830" i="49" s="1"/>
  <c r="F7010" i="49" s="1"/>
  <c r="F7053" i="49" s="1"/>
  <c r="F7068" i="49" s="1"/>
  <c r="F2598" i="49"/>
  <c r="F2735" i="49" s="1"/>
  <c r="F2781" i="49" s="1"/>
  <c r="F2962" i="49" s="1"/>
  <c r="F3004" i="49" s="1"/>
  <c r="F7061" i="49" s="1"/>
  <c r="F5623" i="49"/>
  <c r="F5636" i="49" s="1"/>
  <c r="F5674" i="49" s="1"/>
  <c r="F5854" i="49" s="1"/>
  <c r="F5897" i="49" s="1"/>
  <c r="F7066" i="49" s="1"/>
  <c r="F5045" i="49"/>
  <c r="F5058" i="49" s="1"/>
  <c r="F5096" i="49" s="1"/>
  <c r="F5276" i="49" s="1"/>
  <c r="F5319" i="49" s="1"/>
  <c r="F7065" i="49" s="1"/>
  <c r="F7102" i="49" l="1"/>
  <c r="F8119" i="49" s="1"/>
  <c r="F8157" i="49" s="1"/>
  <c r="D14" i="81" s="1"/>
  <c r="F1879" i="66" l="1"/>
  <c r="F1153" i="66"/>
  <c r="F1150" i="66"/>
  <c r="F1149" i="66"/>
  <c r="F1145" i="66"/>
  <c r="F997" i="66"/>
  <c r="F47" i="66"/>
  <c r="F917" i="66" s="1"/>
  <c r="F50" i="79" l="1"/>
  <c r="F692" i="77"/>
  <c r="F13" i="62"/>
  <c r="A20" i="81"/>
  <c r="A22" i="81" s="1"/>
  <c r="A24" i="81" s="1"/>
  <c r="A12" i="81"/>
  <c r="A14" i="81" s="1"/>
  <c r="A16" i="81" s="1"/>
  <c r="D19" i="63"/>
  <c r="D18" i="63"/>
  <c r="D17" i="63"/>
  <c r="D16" i="63"/>
  <c r="D15" i="63"/>
  <c r="A30" i="81" l="1"/>
  <c r="A37" i="81" s="1"/>
  <c r="A39" i="81" s="1"/>
  <c r="A41" i="81" s="1"/>
  <c r="A26" i="81"/>
  <c r="A45" i="81" l="1"/>
  <c r="A31" i="81"/>
  <c r="A33" i="81" s="1"/>
  <c r="F1280" i="47" l="1"/>
  <c r="F1285" i="47"/>
  <c r="F1270" i="47" l="1"/>
  <c r="F491" i="47"/>
  <c r="F489" i="47"/>
  <c r="F637" i="68"/>
  <c r="F1250" i="47"/>
  <c r="F1248" i="47"/>
  <c r="F7022" i="80" l="1"/>
  <c r="A7004" i="80" l="1"/>
  <c r="A7006" i="80" s="1"/>
  <c r="A7008" i="80" s="1"/>
  <c r="A7002" i="80"/>
  <c r="F6980" i="80"/>
  <c r="F6956" i="80"/>
  <c r="F6954" i="80"/>
  <c r="F6953" i="80"/>
  <c r="F6952" i="80"/>
  <c r="F6951" i="80"/>
  <c r="F6950" i="80"/>
  <c r="F6949" i="80"/>
  <c r="F6948" i="80"/>
  <c r="F6945" i="80"/>
  <c r="F6944" i="80"/>
  <c r="F6943" i="80"/>
  <c r="F6942" i="80"/>
  <c r="F6941" i="80"/>
  <c r="F6940" i="80"/>
  <c r="F6937" i="80"/>
  <c r="F6936" i="80"/>
  <c r="F6913" i="80"/>
  <c r="F6905" i="80"/>
  <c r="F6903" i="80"/>
  <c r="F6907" i="80" s="1"/>
  <c r="F6912" i="80" s="1"/>
  <c r="F6926" i="80" s="1"/>
  <c r="F6973" i="80" s="1"/>
  <c r="F6902" i="80"/>
  <c r="F6872" i="80"/>
  <c r="F6871" i="80"/>
  <c r="F6870" i="80"/>
  <c r="F6869" i="80"/>
  <c r="F6868" i="80"/>
  <c r="F6867" i="80"/>
  <c r="F6866" i="80"/>
  <c r="F6865" i="80"/>
  <c r="F6864" i="80"/>
  <c r="F6959" i="80" l="1"/>
  <c r="F6975" i="80" s="1"/>
  <c r="F6892" i="80"/>
  <c r="F6971" i="80" s="1"/>
  <c r="F6750" i="80"/>
  <c r="F6747" i="80"/>
  <c r="F6739" i="80"/>
  <c r="E6738" i="80"/>
  <c r="F6738" i="80" s="1"/>
  <c r="E6736" i="80"/>
  <c r="D6736" i="80"/>
  <c r="D6732" i="80"/>
  <c r="D6734" i="80" s="1"/>
  <c r="F6734" i="80" s="1"/>
  <c r="F6729" i="80"/>
  <c r="F6713" i="80"/>
  <c r="F6711" i="80"/>
  <c r="F6710" i="80"/>
  <c r="F6707" i="80"/>
  <c r="F6706" i="80"/>
  <c r="D6701" i="80"/>
  <c r="F6701" i="80" s="1"/>
  <c r="D6700" i="80"/>
  <c r="F6700" i="80" s="1"/>
  <c r="F6620" i="80"/>
  <c r="F6617" i="80"/>
  <c r="F6609" i="80"/>
  <c r="E6608" i="80"/>
  <c r="F6608" i="80" s="1"/>
  <c r="E6606" i="80"/>
  <c r="D6606" i="80"/>
  <c r="D6602" i="80"/>
  <c r="D6604" i="80" s="1"/>
  <c r="F6604" i="80" s="1"/>
  <c r="F6599" i="80"/>
  <c r="F6583" i="80"/>
  <c r="F6581" i="80"/>
  <c r="F6580" i="80"/>
  <c r="F6577" i="80"/>
  <c r="F6576" i="80"/>
  <c r="D6571" i="80"/>
  <c r="F6571" i="80" s="1"/>
  <c r="D6570" i="80"/>
  <c r="F6570" i="80" s="1"/>
  <c r="F6500" i="80"/>
  <c r="F6497" i="80"/>
  <c r="E6489" i="80"/>
  <c r="F6489" i="80" s="1"/>
  <c r="E6487" i="80"/>
  <c r="F6487" i="80" s="1"/>
  <c r="D6483" i="80"/>
  <c r="D6485" i="80" s="1"/>
  <c r="F6485" i="80" s="1"/>
  <c r="F6480" i="80"/>
  <c r="F6464" i="80"/>
  <c r="F6462" i="80"/>
  <c r="D6461" i="80"/>
  <c r="F6461" i="80" s="1"/>
  <c r="F6458" i="80"/>
  <c r="D6457" i="80"/>
  <c r="F6457" i="80" s="1"/>
  <c r="D6452" i="80"/>
  <c r="F6452" i="80" s="1"/>
  <c r="D6451" i="80"/>
  <c r="F6451" i="80" s="1"/>
  <c r="F6376" i="80"/>
  <c r="F6373" i="80"/>
  <c r="E6363" i="80"/>
  <c r="F6363" i="80" s="1"/>
  <c r="E6361" i="80"/>
  <c r="F6361" i="80" s="1"/>
  <c r="D6359" i="80"/>
  <c r="F6359" i="80" s="1"/>
  <c r="D6358" i="80"/>
  <c r="F6358" i="80" s="1"/>
  <c r="F6357" i="80"/>
  <c r="F6354" i="80"/>
  <c r="F6338" i="80"/>
  <c r="F6336" i="80"/>
  <c r="F6335" i="80"/>
  <c r="F6332" i="80"/>
  <c r="F6331" i="80"/>
  <c r="F6326" i="80"/>
  <c r="F6325" i="80"/>
  <c r="E6192" i="80"/>
  <c r="F6192" i="80" s="1"/>
  <c r="E6190" i="80"/>
  <c r="F6190" i="80" s="1"/>
  <c r="F6188" i="80"/>
  <c r="E6188" i="80"/>
  <c r="E6183" i="80"/>
  <c r="D6183" i="80"/>
  <c r="D6168" i="80"/>
  <c r="F6168" i="80" s="1"/>
  <c r="D6167" i="80"/>
  <c r="F6167" i="80" s="1"/>
  <c r="D6166" i="80"/>
  <c r="F6166" i="80" s="1"/>
  <c r="E6162" i="80"/>
  <c r="F6162" i="80" s="1"/>
  <c r="E6160" i="80"/>
  <c r="F6160" i="80" s="1"/>
  <c r="E6158" i="80"/>
  <c r="F6158" i="80" s="1"/>
  <c r="E6148" i="80"/>
  <c r="F6148" i="80" s="1"/>
  <c r="E6146" i="80"/>
  <c r="F6146" i="80" s="1"/>
  <c r="F6131" i="80"/>
  <c r="F6129" i="80"/>
  <c r="D6128" i="80"/>
  <c r="F6128" i="80" s="1"/>
  <c r="F6125" i="80"/>
  <c r="D6124" i="80"/>
  <c r="F6124" i="80" s="1"/>
  <c r="D6119" i="80"/>
  <c r="F6119" i="80" s="1"/>
  <c r="D6118" i="80"/>
  <c r="F6118" i="80" s="1"/>
  <c r="F6051" i="80"/>
  <c r="F6048" i="80"/>
  <c r="F6040" i="80"/>
  <c r="E6038" i="80"/>
  <c r="F6038" i="80" s="1"/>
  <c r="E6037" i="80"/>
  <c r="F6037" i="80" s="1"/>
  <c r="D6035" i="80"/>
  <c r="F6035" i="80" s="1"/>
  <c r="D6034" i="80"/>
  <c r="F6034" i="80" s="1"/>
  <c r="D6033" i="80"/>
  <c r="F6033" i="80" s="1"/>
  <c r="F6030" i="80"/>
  <c r="F6014" i="80"/>
  <c r="F6012" i="80"/>
  <c r="F6011" i="80"/>
  <c r="F6008" i="80"/>
  <c r="F6007" i="80"/>
  <c r="D6002" i="80"/>
  <c r="F6002" i="80" s="1"/>
  <c r="D6001" i="80"/>
  <c r="F6001" i="80" s="1"/>
  <c r="F5981" i="80"/>
  <c r="F5980" i="80"/>
  <c r="F5979" i="80"/>
  <c r="F5978" i="80"/>
  <c r="F5977" i="80"/>
  <c r="F5976" i="80"/>
  <c r="F5975" i="80"/>
  <c r="F5974" i="80"/>
  <c r="F5973" i="80"/>
  <c r="F5972" i="80"/>
  <c r="F5971" i="80"/>
  <c r="F6977" i="80" l="1"/>
  <c r="F6984" i="80" s="1"/>
  <c r="F6606" i="80"/>
  <c r="F6483" i="80"/>
  <c r="F6021" i="80"/>
  <c r="F6065" i="80" s="1"/>
  <c r="F6069" i="80" s="1"/>
  <c r="F6079" i="80" s="1"/>
  <c r="F6082" i="80" s="1"/>
  <c r="F6795" i="80" s="1"/>
  <c r="F6183" i="80"/>
  <c r="F6736" i="80"/>
  <c r="D6484" i="80"/>
  <c r="F6484" i="80" s="1"/>
  <c r="F6590" i="80"/>
  <c r="F6634" i="80" s="1"/>
  <c r="F6150" i="80"/>
  <c r="F6216" i="80" s="1"/>
  <c r="F6367" i="80"/>
  <c r="F6370" i="80" s="1"/>
  <c r="F6379" i="80" s="1"/>
  <c r="F6392" i="80" s="1"/>
  <c r="F6720" i="80"/>
  <c r="F6764" i="80" s="1"/>
  <c r="F5984" i="80"/>
  <c r="F6793" i="80" s="1"/>
  <c r="F6345" i="80"/>
  <c r="F6390" i="80" s="1"/>
  <c r="F6732" i="80"/>
  <c r="F6042" i="80"/>
  <c r="F6045" i="80" s="1"/>
  <c r="F6054" i="80" s="1"/>
  <c r="F6067" i="80" s="1"/>
  <c r="F6176" i="80"/>
  <c r="F6218" i="80" s="1"/>
  <c r="F6471" i="80"/>
  <c r="F6514" i="80" s="1"/>
  <c r="D6733" i="80"/>
  <c r="F6733" i="80" s="1"/>
  <c r="F6741" i="80" s="1"/>
  <c r="F6744" i="80" s="1"/>
  <c r="F6753" i="80" s="1"/>
  <c r="F6766" i="80" s="1"/>
  <c r="F6207" i="80"/>
  <c r="F6220" i="80" s="1"/>
  <c r="F6138" i="80"/>
  <c r="F6268" i="80" s="1"/>
  <c r="F6602" i="80"/>
  <c r="D6603" i="80"/>
  <c r="F6603" i="80" s="1"/>
  <c r="F6394" i="80" l="1"/>
  <c r="F6404" i="80" s="1"/>
  <c r="F6407" i="80" s="1"/>
  <c r="F6797" i="80" s="1"/>
  <c r="F6768" i="80"/>
  <c r="F6778" i="80" s="1"/>
  <c r="F6781" i="80" s="1"/>
  <c r="F6800" i="80" s="1"/>
  <c r="F6491" i="80"/>
  <c r="F6494" i="80" s="1"/>
  <c r="F6503" i="80" s="1"/>
  <c r="F6516" i="80" s="1"/>
  <c r="F6518" i="80" s="1"/>
  <c r="F6528" i="80" s="1"/>
  <c r="F6531" i="80" s="1"/>
  <c r="F6798" i="80" s="1"/>
  <c r="F6611" i="80"/>
  <c r="F6614" i="80" s="1"/>
  <c r="F6623" i="80" s="1"/>
  <c r="F6636" i="80" s="1"/>
  <c r="F6638" i="80" s="1"/>
  <c r="F6648" i="80" s="1"/>
  <c r="F6651" i="80" s="1"/>
  <c r="F6799" i="80" s="1"/>
  <c r="F6222" i="80"/>
  <c r="F6255" i="80" s="1"/>
  <c r="F6270" i="80" s="1"/>
  <c r="F6272" i="80" s="1"/>
  <c r="F6282" i="80" s="1"/>
  <c r="F6285" i="80" s="1"/>
  <c r="F6796" i="80" s="1"/>
  <c r="F6803" i="80" l="1"/>
  <c r="F6808" i="80" s="1"/>
  <c r="F5916" i="80" l="1"/>
  <c r="F5921" i="80" s="1"/>
  <c r="F5794" i="80"/>
  <c r="F5793" i="80"/>
  <c r="F5792" i="80"/>
  <c r="F5791" i="80"/>
  <c r="F5713" i="80"/>
  <c r="F5711" i="80"/>
  <c r="F5710" i="80"/>
  <c r="F5709" i="80"/>
  <c r="F5708" i="80"/>
  <c r="F5707" i="80"/>
  <c r="F5706" i="80"/>
  <c r="F5694" i="80"/>
  <c r="F5693" i="80"/>
  <c r="F5692" i="80"/>
  <c r="F5691" i="80"/>
  <c r="F5690" i="80"/>
  <c r="F5689" i="80"/>
  <c r="F5688" i="80"/>
  <c r="F5687" i="80"/>
  <c r="F5686" i="80"/>
  <c r="F5685" i="80"/>
  <c r="F5684" i="80"/>
  <c r="F5683" i="80"/>
  <c r="F5682" i="80"/>
  <c r="F5681" i="80"/>
  <c r="F5680" i="80"/>
  <c r="F5679" i="80"/>
  <c r="F5678" i="80"/>
  <c r="F5677" i="80"/>
  <c r="F5676" i="80"/>
  <c r="F5675" i="80"/>
  <c r="F5674" i="80"/>
  <c r="F5673" i="80"/>
  <c r="F5672" i="80"/>
  <c r="F5671" i="80"/>
  <c r="E5619" i="80"/>
  <c r="D5619" i="80"/>
  <c r="F5619" i="80" s="1"/>
  <c r="E5618" i="80"/>
  <c r="D5618" i="80"/>
  <c r="E5617" i="80"/>
  <c r="E5616" i="80"/>
  <c r="E5615" i="80"/>
  <c r="E5613" i="80"/>
  <c r="D5613" i="80"/>
  <c r="D5614" i="80" s="1"/>
  <c r="D5615" i="80" s="1"/>
  <c r="E5612" i="80"/>
  <c r="D5612" i="80"/>
  <c r="E5611" i="80"/>
  <c r="F5611" i="80" s="1"/>
  <c r="F5610" i="80"/>
  <c r="E5602" i="80"/>
  <c r="E5601" i="80"/>
  <c r="D5601" i="80"/>
  <c r="D5602" i="80" s="1"/>
  <c r="F5600" i="80"/>
  <c r="E5599" i="80"/>
  <c r="F5599" i="80" s="1"/>
  <c r="F5598" i="80"/>
  <c r="E5597" i="80"/>
  <c r="F5597" i="80" s="1"/>
  <c r="E5596" i="80"/>
  <c r="F5596" i="80" s="1"/>
  <c r="E5595" i="80"/>
  <c r="D5595" i="80"/>
  <c r="E5594" i="80"/>
  <c r="F5594" i="80" s="1"/>
  <c r="F5585" i="80"/>
  <c r="D5583" i="80"/>
  <c r="F5583" i="80" s="1"/>
  <c r="F5582" i="80"/>
  <c r="E5580" i="80"/>
  <c r="F5580" i="80" s="1"/>
  <c r="F5577" i="80"/>
  <c r="F5575" i="80"/>
  <c r="F5574" i="80"/>
  <c r="F5572" i="80"/>
  <c r="F5570" i="80"/>
  <c r="E5561" i="80"/>
  <c r="D5561" i="80"/>
  <c r="D5562" i="80" s="1"/>
  <c r="F5562" i="80" s="1"/>
  <c r="E5560" i="80"/>
  <c r="D5560" i="80"/>
  <c r="E5559" i="80"/>
  <c r="D5559" i="80"/>
  <c r="E5558" i="80"/>
  <c r="F5558" i="80" s="1"/>
  <c r="F5557" i="80"/>
  <c r="F5556" i="80"/>
  <c r="F5555" i="80"/>
  <c r="F5554" i="80"/>
  <c r="F5552" i="80"/>
  <c r="F5549" i="80"/>
  <c r="D5540" i="80"/>
  <c r="F5540" i="80" s="1"/>
  <c r="F5539" i="80"/>
  <c r="F5538" i="80"/>
  <c r="F5537" i="80"/>
  <c r="E5536" i="80"/>
  <c r="E5535" i="80"/>
  <c r="D5533" i="80"/>
  <c r="D5534" i="80" s="1"/>
  <c r="D5535" i="80" s="1"/>
  <c r="D5536" i="80" s="1"/>
  <c r="D5532" i="80"/>
  <c r="F5532" i="80" s="1"/>
  <c r="D5531" i="80"/>
  <c r="F5531" i="80" s="1"/>
  <c r="D5530" i="80"/>
  <c r="F5530" i="80" s="1"/>
  <c r="F5529" i="80"/>
  <c r="F5472" i="80"/>
  <c r="F5471" i="80"/>
  <c r="F5470" i="80"/>
  <c r="F5469" i="80"/>
  <c r="F5468" i="80"/>
  <c r="F5467" i="80"/>
  <c r="F5466" i="80"/>
  <c r="F5465" i="80"/>
  <c r="F5464" i="80"/>
  <c r="F5463" i="80"/>
  <c r="F5462" i="80"/>
  <c r="F5461" i="80"/>
  <c r="F5460" i="80"/>
  <c r="F5459" i="80"/>
  <c r="F5458" i="80"/>
  <c r="F5457" i="80"/>
  <c r="F5456" i="80"/>
  <c r="F5455" i="80"/>
  <c r="F5454" i="80"/>
  <c r="F5453" i="80"/>
  <c r="F5438" i="80"/>
  <c r="F5437" i="80"/>
  <c r="F5436" i="80"/>
  <c r="F5435" i="80"/>
  <c r="F5434" i="80"/>
  <c r="F5433" i="80"/>
  <c r="F5432" i="80"/>
  <c r="F5431" i="80"/>
  <c r="F5430" i="80"/>
  <c r="F5429" i="80"/>
  <c r="F5428" i="80"/>
  <c r="F5427" i="80"/>
  <c r="F5426" i="80"/>
  <c r="F5425" i="80"/>
  <c r="F5424" i="80"/>
  <c r="F5423" i="80"/>
  <c r="F5422" i="80"/>
  <c r="F5421" i="80"/>
  <c r="F5420" i="80"/>
  <c r="F5419" i="80"/>
  <c r="F5271" i="80"/>
  <c r="F5270" i="80"/>
  <c r="F5269" i="80"/>
  <c r="F5268" i="80"/>
  <c r="F5190" i="80"/>
  <c r="F5188" i="80"/>
  <c r="F5187" i="80"/>
  <c r="F5186" i="80"/>
  <c r="F5185" i="80"/>
  <c r="F5184" i="80"/>
  <c r="F5183" i="80"/>
  <c r="F5171" i="80"/>
  <c r="F5170" i="80"/>
  <c r="F5169" i="80"/>
  <c r="F5168" i="80"/>
  <c r="F5167" i="80"/>
  <c r="F5166" i="80"/>
  <c r="F5165" i="80"/>
  <c r="F5164" i="80"/>
  <c r="F5163" i="80"/>
  <c r="F5162" i="80"/>
  <c r="F5161" i="80"/>
  <c r="F5160" i="80"/>
  <c r="F5159" i="80"/>
  <c r="F5158" i="80"/>
  <c r="F5157" i="80"/>
  <c r="F5156" i="80"/>
  <c r="F5155" i="80"/>
  <c r="F5154" i="80"/>
  <c r="F5153" i="80"/>
  <c r="F5152" i="80"/>
  <c r="F5151" i="80"/>
  <c r="F5150" i="80"/>
  <c r="F5149" i="80"/>
  <c r="F5148" i="80"/>
  <c r="E5096" i="80"/>
  <c r="D5096" i="80"/>
  <c r="F5096" i="80" s="1"/>
  <c r="E5095" i="80"/>
  <c r="D5095" i="80"/>
  <c r="E5094" i="80"/>
  <c r="E5093" i="80"/>
  <c r="E5092" i="80"/>
  <c r="E5090" i="80"/>
  <c r="D5090" i="80"/>
  <c r="D5091" i="80" s="1"/>
  <c r="E5089" i="80"/>
  <c r="D5089" i="80"/>
  <c r="E5088" i="80"/>
  <c r="F5088" i="80" s="1"/>
  <c r="F5087" i="80"/>
  <c r="E5079" i="80"/>
  <c r="E5078" i="80"/>
  <c r="F5078" i="80" s="1"/>
  <c r="D5078" i="80"/>
  <c r="D5079" i="80" s="1"/>
  <c r="F5077" i="80"/>
  <c r="E5076" i="80"/>
  <c r="F5076" i="80" s="1"/>
  <c r="F5075" i="80"/>
  <c r="E5074" i="80"/>
  <c r="F5074" i="80" s="1"/>
  <c r="E5073" i="80"/>
  <c r="F5073" i="80" s="1"/>
  <c r="E5072" i="80"/>
  <c r="D5072" i="80"/>
  <c r="E5071" i="80"/>
  <c r="F5071" i="80" s="1"/>
  <c r="F5062" i="80"/>
  <c r="D5060" i="80"/>
  <c r="F5060" i="80" s="1"/>
  <c r="F5059" i="80"/>
  <c r="E5057" i="80"/>
  <c r="F5057" i="80" s="1"/>
  <c r="F5054" i="80"/>
  <c r="F5052" i="80"/>
  <c r="F5051" i="80"/>
  <c r="F5049" i="80"/>
  <c r="F5047" i="80"/>
  <c r="E5038" i="80"/>
  <c r="D5038" i="80"/>
  <c r="E5037" i="80"/>
  <c r="D5037" i="80"/>
  <c r="E5036" i="80"/>
  <c r="D5036" i="80"/>
  <c r="E5035" i="80"/>
  <c r="F5035" i="80" s="1"/>
  <c r="F5034" i="80"/>
  <c r="F5033" i="80"/>
  <c r="F5032" i="80"/>
  <c r="F5031" i="80"/>
  <c r="F5029" i="80"/>
  <c r="F5026" i="80"/>
  <c r="D5017" i="80"/>
  <c r="D5027" i="80" s="1"/>
  <c r="F5016" i="80"/>
  <c r="F5015" i="80"/>
  <c r="F5014" i="80"/>
  <c r="E5013" i="80"/>
  <c r="E5012" i="80"/>
  <c r="D5010" i="80"/>
  <c r="D5011" i="80" s="1"/>
  <c r="D5009" i="80"/>
  <c r="F5009" i="80" s="1"/>
  <c r="F5008" i="80"/>
  <c r="D5008" i="80"/>
  <c r="D5007" i="80"/>
  <c r="F5007" i="80" s="1"/>
  <c r="F5006" i="80"/>
  <c r="F4949" i="80"/>
  <c r="F4948" i="80"/>
  <c r="F4947" i="80"/>
  <c r="F4946" i="80"/>
  <c r="F4945" i="80"/>
  <c r="F4944" i="80"/>
  <c r="F4943" i="80"/>
  <c r="F4942" i="80"/>
  <c r="F4941" i="80"/>
  <c r="F4940" i="80"/>
  <c r="F4939" i="80"/>
  <c r="F4938" i="80"/>
  <c r="F4937" i="80"/>
  <c r="F4936" i="80"/>
  <c r="F4935" i="80"/>
  <c r="F4934" i="80"/>
  <c r="F4933" i="80"/>
  <c r="F4932" i="80"/>
  <c r="F4931" i="80"/>
  <c r="F4930" i="80"/>
  <c r="F4915" i="80"/>
  <c r="F4914" i="80"/>
  <c r="F4913" i="80"/>
  <c r="F4912" i="80"/>
  <c r="F4911" i="80"/>
  <c r="F4910" i="80"/>
  <c r="F4909" i="80"/>
  <c r="F4908" i="80"/>
  <c r="F4907" i="80"/>
  <c r="F4906" i="80"/>
  <c r="F4905" i="80"/>
  <c r="F4904" i="80"/>
  <c r="F4903" i="80"/>
  <c r="F4902" i="80"/>
  <c r="F4901" i="80"/>
  <c r="F4900" i="80"/>
  <c r="F4899" i="80"/>
  <c r="F4898" i="80"/>
  <c r="F4897" i="80"/>
  <c r="F4896" i="80"/>
  <c r="F4748" i="80"/>
  <c r="F4747" i="80"/>
  <c r="F4746" i="80"/>
  <c r="F4745" i="80"/>
  <c r="F4667" i="80"/>
  <c r="F4665" i="80"/>
  <c r="F4664" i="80"/>
  <c r="F4663" i="80"/>
  <c r="F4662" i="80"/>
  <c r="F4661" i="80"/>
  <c r="F4660" i="80"/>
  <c r="F4648" i="80"/>
  <c r="F4647" i="80"/>
  <c r="F4646" i="80"/>
  <c r="F4645" i="80"/>
  <c r="F4644" i="80"/>
  <c r="F4643" i="80"/>
  <c r="F4642" i="80"/>
  <c r="F4641" i="80"/>
  <c r="F4640" i="80"/>
  <c r="F4639" i="80"/>
  <c r="F4638" i="80"/>
  <c r="F4637" i="80"/>
  <c r="F4636" i="80"/>
  <c r="F4635" i="80"/>
  <c r="F4634" i="80"/>
  <c r="F4633" i="80"/>
  <c r="F4632" i="80"/>
  <c r="F4631" i="80"/>
  <c r="F4630" i="80"/>
  <c r="F4629" i="80"/>
  <c r="F4628" i="80"/>
  <c r="F4627" i="80"/>
  <c r="F4626" i="80"/>
  <c r="F4625" i="80"/>
  <c r="E4573" i="80"/>
  <c r="D4573" i="80"/>
  <c r="E4572" i="80"/>
  <c r="D4572" i="80"/>
  <c r="E4571" i="80"/>
  <c r="E4570" i="80"/>
  <c r="E4569" i="80"/>
  <c r="E4567" i="80"/>
  <c r="F4567" i="80" s="1"/>
  <c r="D4567" i="80"/>
  <c r="D4568" i="80" s="1"/>
  <c r="E4566" i="80"/>
  <c r="F4566" i="80" s="1"/>
  <c r="D4566" i="80"/>
  <c r="E4565" i="80"/>
  <c r="F4565" i="80" s="1"/>
  <c r="F4564" i="80"/>
  <c r="E4556" i="80"/>
  <c r="E4555" i="80"/>
  <c r="D4555" i="80"/>
  <c r="D4556" i="80" s="1"/>
  <c r="F4554" i="80"/>
  <c r="F4553" i="80"/>
  <c r="E4553" i="80"/>
  <c r="F4552" i="80"/>
  <c r="E4551" i="80"/>
  <c r="F4551" i="80" s="1"/>
  <c r="E4550" i="80"/>
  <c r="F4550" i="80" s="1"/>
  <c r="E4549" i="80"/>
  <c r="D4549" i="80"/>
  <c r="E4548" i="80"/>
  <c r="F4548" i="80" s="1"/>
  <c r="F4539" i="80"/>
  <c r="D4537" i="80"/>
  <c r="F4537" i="80" s="1"/>
  <c r="F4536" i="80"/>
  <c r="E4534" i="80"/>
  <c r="F4534" i="80" s="1"/>
  <c r="F4531" i="80"/>
  <c r="F4529" i="80"/>
  <c r="F4528" i="80"/>
  <c r="F4526" i="80"/>
  <c r="F4524" i="80"/>
  <c r="E4515" i="80"/>
  <c r="D4515" i="80"/>
  <c r="E4514" i="80"/>
  <c r="D4514" i="80"/>
  <c r="E4513" i="80"/>
  <c r="F4513" i="80" s="1"/>
  <c r="D4513" i="80"/>
  <c r="E4512" i="80"/>
  <c r="F4512" i="80" s="1"/>
  <c r="F4511" i="80"/>
  <c r="F4510" i="80"/>
  <c r="F4509" i="80"/>
  <c r="F4508" i="80"/>
  <c r="F4506" i="80"/>
  <c r="F4503" i="80"/>
  <c r="D4494" i="80"/>
  <c r="F4494" i="80" s="1"/>
  <c r="F4493" i="80"/>
  <c r="F4492" i="80"/>
  <c r="F4491" i="80"/>
  <c r="E4490" i="80"/>
  <c r="E4489" i="80"/>
  <c r="F4488" i="80"/>
  <c r="F4487" i="80"/>
  <c r="D4487" i="80"/>
  <c r="D4488" i="80" s="1"/>
  <c r="D4489" i="80" s="1"/>
  <c r="D4490" i="80" s="1"/>
  <c r="D4486" i="80"/>
  <c r="F4486" i="80" s="1"/>
  <c r="D4485" i="80"/>
  <c r="F4485" i="80" s="1"/>
  <c r="D4484" i="80"/>
  <c r="F4484" i="80" s="1"/>
  <c r="F4483" i="80"/>
  <c r="F4426" i="80"/>
  <c r="F4425" i="80"/>
  <c r="F4424" i="80"/>
  <c r="F4423" i="80"/>
  <c r="F4422" i="80"/>
  <c r="F4421" i="80"/>
  <c r="F4420" i="80"/>
  <c r="F4419" i="80"/>
  <c r="F4418" i="80"/>
  <c r="F4417" i="80"/>
  <c r="F4416" i="80"/>
  <c r="F4415" i="80"/>
  <c r="F4414" i="80"/>
  <c r="F4413" i="80"/>
  <c r="F4412" i="80"/>
  <c r="F4411" i="80"/>
  <c r="F4410" i="80"/>
  <c r="F4409" i="80"/>
  <c r="F4408" i="80"/>
  <c r="F4407" i="80"/>
  <c r="F4392" i="80"/>
  <c r="F4391" i="80"/>
  <c r="F4390" i="80"/>
  <c r="F4389" i="80"/>
  <c r="F4388" i="80"/>
  <c r="F4387" i="80"/>
  <c r="F4386" i="80"/>
  <c r="F4385" i="80"/>
  <c r="F4384" i="80"/>
  <c r="F4383" i="80"/>
  <c r="F4382" i="80"/>
  <c r="F4381" i="80"/>
  <c r="F4380" i="80"/>
  <c r="F4379" i="80"/>
  <c r="F4378" i="80"/>
  <c r="F4377" i="80"/>
  <c r="F4376" i="80"/>
  <c r="F4375" i="80"/>
  <c r="F4374" i="80"/>
  <c r="F4373" i="80"/>
  <c r="F4224" i="80"/>
  <c r="F4223" i="80"/>
  <c r="F4222" i="80"/>
  <c r="F4221" i="80"/>
  <c r="F4143" i="80"/>
  <c r="F4141" i="80"/>
  <c r="F4140" i="80"/>
  <c r="F4139" i="80"/>
  <c r="F4138" i="80"/>
  <c r="F4137" i="80"/>
  <c r="F4136" i="80"/>
  <c r="F4124" i="80"/>
  <c r="F4123" i="80"/>
  <c r="F4122" i="80"/>
  <c r="F4121" i="80"/>
  <c r="F4120" i="80"/>
  <c r="F4119" i="80"/>
  <c r="F4118" i="80"/>
  <c r="F4117" i="80"/>
  <c r="F4116" i="80"/>
  <c r="F4115" i="80"/>
  <c r="F4114" i="80"/>
  <c r="F4113" i="80"/>
  <c r="F4112" i="80"/>
  <c r="F4111" i="80"/>
  <c r="F4110" i="80"/>
  <c r="F4109" i="80"/>
  <c r="F4108" i="80"/>
  <c r="F4107" i="80"/>
  <c r="F4106" i="80"/>
  <c r="F4105" i="80"/>
  <c r="F4104" i="80"/>
  <c r="F4103" i="80"/>
  <c r="F4102" i="80"/>
  <c r="F4101" i="80"/>
  <c r="E4049" i="80"/>
  <c r="D4049" i="80"/>
  <c r="F4049" i="80" s="1"/>
  <c r="E4048" i="80"/>
  <c r="D4048" i="80"/>
  <c r="E4047" i="80"/>
  <c r="E4046" i="80"/>
  <c r="E4045" i="80"/>
  <c r="E4043" i="80"/>
  <c r="D4043" i="80"/>
  <c r="D4044" i="80" s="1"/>
  <c r="F4044" i="80" s="1"/>
  <c r="E4042" i="80"/>
  <c r="D4042" i="80"/>
  <c r="E4041" i="80"/>
  <c r="F4041" i="80" s="1"/>
  <c r="F4040" i="80"/>
  <c r="E4032" i="80"/>
  <c r="E4031" i="80"/>
  <c r="D4031" i="80"/>
  <c r="D4032" i="80" s="1"/>
  <c r="F4030" i="80"/>
  <c r="E4029" i="80"/>
  <c r="F4029" i="80" s="1"/>
  <c r="F4028" i="80"/>
  <c r="E4027" i="80"/>
  <c r="F4027" i="80" s="1"/>
  <c r="E4026" i="80"/>
  <c r="F4026" i="80" s="1"/>
  <c r="E4025" i="80"/>
  <c r="D4025" i="80"/>
  <c r="E4024" i="80"/>
  <c r="F4024" i="80" s="1"/>
  <c r="F4015" i="80"/>
  <c r="D4013" i="80"/>
  <c r="F4013" i="80" s="1"/>
  <c r="F4012" i="80"/>
  <c r="E4010" i="80"/>
  <c r="F4010" i="80" s="1"/>
  <c r="F4007" i="80"/>
  <c r="F4005" i="80"/>
  <c r="F4004" i="80"/>
  <c r="F4002" i="80"/>
  <c r="F4000" i="80"/>
  <c r="D3992" i="80"/>
  <c r="F3992" i="80" s="1"/>
  <c r="E3991" i="80"/>
  <c r="D3991" i="80"/>
  <c r="F3991" i="80" s="1"/>
  <c r="E3990" i="80"/>
  <c r="D3990" i="80"/>
  <c r="F3990" i="80" s="1"/>
  <c r="E3989" i="80"/>
  <c r="D3989" i="80"/>
  <c r="E3988" i="80"/>
  <c r="F3988" i="80" s="1"/>
  <c r="F3987" i="80"/>
  <c r="F3986" i="80"/>
  <c r="F3985" i="80"/>
  <c r="F3984" i="80"/>
  <c r="F3982" i="80"/>
  <c r="F3979" i="80"/>
  <c r="D3970" i="80"/>
  <c r="D4001" i="80" s="1"/>
  <c r="F4001" i="80" s="1"/>
  <c r="F3969" i="80"/>
  <c r="F3968" i="80"/>
  <c r="F3967" i="80"/>
  <c r="E3966" i="80"/>
  <c r="E3965" i="80"/>
  <c r="D3963" i="80"/>
  <c r="D3964" i="80" s="1"/>
  <c r="D3965" i="80" s="1"/>
  <c r="D3966" i="80" s="1"/>
  <c r="D3962" i="80"/>
  <c r="F3962" i="80" s="1"/>
  <c r="D3961" i="80"/>
  <c r="F3961" i="80" s="1"/>
  <c r="D3960" i="80"/>
  <c r="F3960" i="80" s="1"/>
  <c r="F3959" i="80"/>
  <c r="F3902" i="80"/>
  <c r="F3901" i="80"/>
  <c r="F3900" i="80"/>
  <c r="F3899" i="80"/>
  <c r="F3898" i="80"/>
  <c r="F3897" i="80"/>
  <c r="F3896" i="80"/>
  <c r="F3895" i="80"/>
  <c r="F3894" i="80"/>
  <c r="F3893" i="80"/>
  <c r="F3892" i="80"/>
  <c r="F3891" i="80"/>
  <c r="F3890" i="80"/>
  <c r="F3889" i="80"/>
  <c r="F3888" i="80"/>
  <c r="F3887" i="80"/>
  <c r="F3886" i="80"/>
  <c r="F3885" i="80"/>
  <c r="F3884" i="80"/>
  <c r="F3883" i="80"/>
  <c r="F3868" i="80"/>
  <c r="F3867" i="80"/>
  <c r="F3866" i="80"/>
  <c r="F3865" i="80"/>
  <c r="F3864" i="80"/>
  <c r="F3863" i="80"/>
  <c r="F3862" i="80"/>
  <c r="F3861" i="80"/>
  <c r="F3860" i="80"/>
  <c r="F3859" i="80"/>
  <c r="F3858" i="80"/>
  <c r="F3857" i="80"/>
  <c r="F3856" i="80"/>
  <c r="F3855" i="80"/>
  <c r="F3854" i="80"/>
  <c r="F3853" i="80"/>
  <c r="F3852" i="80"/>
  <c r="F3851" i="80"/>
  <c r="F3850" i="80"/>
  <c r="F3849" i="80"/>
  <c r="F3702" i="80"/>
  <c r="F3701" i="80"/>
  <c r="F3700" i="80"/>
  <c r="F3699" i="80"/>
  <c r="F3621" i="80"/>
  <c r="F3619" i="80"/>
  <c r="F3618" i="80"/>
  <c r="F3617" i="80"/>
  <c r="F3616" i="80"/>
  <c r="F3615" i="80"/>
  <c r="D3614" i="80"/>
  <c r="F3614" i="80" s="1"/>
  <c r="F3602" i="80"/>
  <c r="F3601" i="80"/>
  <c r="F3600" i="80"/>
  <c r="F3599" i="80"/>
  <c r="F3598" i="80"/>
  <c r="F3597" i="80"/>
  <c r="F3596" i="80"/>
  <c r="F3595" i="80"/>
  <c r="F3594" i="80"/>
  <c r="F3593" i="80"/>
  <c r="F3592" i="80"/>
  <c r="F3591" i="80"/>
  <c r="F3590" i="80"/>
  <c r="F3589" i="80"/>
  <c r="F3588" i="80"/>
  <c r="F3587" i="80"/>
  <c r="F3586" i="80"/>
  <c r="F3585" i="80"/>
  <c r="F3584" i="80"/>
  <c r="F3583" i="80"/>
  <c r="F3582" i="80"/>
  <c r="F3581" i="80"/>
  <c r="F3580" i="80"/>
  <c r="F3579" i="80"/>
  <c r="E3527" i="80"/>
  <c r="D3527" i="80"/>
  <c r="E3526" i="80"/>
  <c r="D3526" i="80"/>
  <c r="F3526" i="80" s="1"/>
  <c r="E3525" i="80"/>
  <c r="E3524" i="80"/>
  <c r="E3523" i="80"/>
  <c r="E3521" i="80"/>
  <c r="D3521" i="80"/>
  <c r="D3522" i="80" s="1"/>
  <c r="D3523" i="80" s="1"/>
  <c r="D3524" i="80" s="1"/>
  <c r="D3525" i="80" s="1"/>
  <c r="E3520" i="80"/>
  <c r="D3520" i="80"/>
  <c r="E3519" i="80"/>
  <c r="F3519" i="80" s="1"/>
  <c r="F3518" i="80"/>
  <c r="E3510" i="80"/>
  <c r="E3509" i="80"/>
  <c r="D3509" i="80"/>
  <c r="D3510" i="80" s="1"/>
  <c r="F3510" i="80" s="1"/>
  <c r="F3508" i="80"/>
  <c r="E3507" i="80"/>
  <c r="F3507" i="80" s="1"/>
  <c r="F3506" i="80"/>
  <c r="E3505" i="80"/>
  <c r="F3505" i="80" s="1"/>
  <c r="E3504" i="80"/>
  <c r="F3504" i="80" s="1"/>
  <c r="E3503" i="80"/>
  <c r="D3503" i="80"/>
  <c r="E3502" i="80"/>
  <c r="F3502" i="80" s="1"/>
  <c r="F3493" i="80"/>
  <c r="D3491" i="80"/>
  <c r="F3491" i="80" s="1"/>
  <c r="F3490" i="80"/>
  <c r="E3488" i="80"/>
  <c r="F3488" i="80" s="1"/>
  <c r="F3485" i="80"/>
  <c r="F3483" i="80"/>
  <c r="F3482" i="80"/>
  <c r="F3480" i="80"/>
  <c r="F3478" i="80"/>
  <c r="E3469" i="80"/>
  <c r="D3469" i="80"/>
  <c r="D3470" i="80" s="1"/>
  <c r="F3470" i="80" s="1"/>
  <c r="E3468" i="80"/>
  <c r="D3468" i="80"/>
  <c r="E3467" i="80"/>
  <c r="D3467" i="80"/>
  <c r="E3466" i="80"/>
  <c r="F3466" i="80" s="1"/>
  <c r="F3465" i="80"/>
  <c r="F3464" i="80"/>
  <c r="F3463" i="80"/>
  <c r="F3462" i="80"/>
  <c r="F3460" i="80"/>
  <c r="F3457" i="80"/>
  <c r="D3448" i="80"/>
  <c r="D3481" i="80" s="1"/>
  <c r="F3481" i="80" s="1"/>
  <c r="F3447" i="80"/>
  <c r="F3446" i="80"/>
  <c r="F3445" i="80"/>
  <c r="E3444" i="80"/>
  <c r="E3443" i="80"/>
  <c r="D3441" i="80"/>
  <c r="F3441" i="80" s="1"/>
  <c r="D3440" i="80"/>
  <c r="F3440" i="80" s="1"/>
  <c r="D3439" i="80"/>
  <c r="F3439" i="80" s="1"/>
  <c r="D3438" i="80"/>
  <c r="F3438" i="80" s="1"/>
  <c r="F3437" i="80"/>
  <c r="F3380" i="80"/>
  <c r="F3379" i="80"/>
  <c r="F3378" i="80"/>
  <c r="F3377" i="80"/>
  <c r="F3376" i="80"/>
  <c r="F3375" i="80"/>
  <c r="F3374" i="80"/>
  <c r="F3373" i="80"/>
  <c r="F3372" i="80"/>
  <c r="F3371" i="80"/>
  <c r="F3370" i="80"/>
  <c r="F3369" i="80"/>
  <c r="F3368" i="80"/>
  <c r="F3367" i="80"/>
  <c r="F3366" i="80"/>
  <c r="F3365" i="80"/>
  <c r="F3364" i="80"/>
  <c r="F3363" i="80"/>
  <c r="F3362" i="80"/>
  <c r="F3361" i="80"/>
  <c r="F3346" i="80"/>
  <c r="F3345" i="80"/>
  <c r="F3344" i="80"/>
  <c r="F3343" i="80"/>
  <c r="F3342" i="80"/>
  <c r="F3341" i="80"/>
  <c r="F3340" i="80"/>
  <c r="F3339" i="80"/>
  <c r="F3338" i="80"/>
  <c r="F3337" i="80"/>
  <c r="F3336" i="80"/>
  <c r="F3335" i="80"/>
  <c r="F3334" i="80"/>
  <c r="F3333" i="80"/>
  <c r="F3332" i="80"/>
  <c r="F3331" i="80"/>
  <c r="F3330" i="80"/>
  <c r="F3329" i="80"/>
  <c r="F3328" i="80"/>
  <c r="F3327" i="80"/>
  <c r="F3179" i="80"/>
  <c r="F3178" i="80"/>
  <c r="F3177" i="80"/>
  <c r="F3176" i="80"/>
  <c r="F3098" i="80"/>
  <c r="F3096" i="80"/>
  <c r="F3095" i="80"/>
  <c r="F3094" i="80"/>
  <c r="F3093" i="80"/>
  <c r="F3092" i="80"/>
  <c r="D3091" i="80"/>
  <c r="F3091" i="80" s="1"/>
  <c r="F3079" i="80"/>
  <c r="F3078" i="80"/>
  <c r="F3077" i="80"/>
  <c r="F3076" i="80"/>
  <c r="F3075" i="80"/>
  <c r="F3074" i="80"/>
  <c r="F3073" i="80"/>
  <c r="F3072" i="80"/>
  <c r="F3071" i="80"/>
  <c r="F3070" i="80"/>
  <c r="F3069" i="80"/>
  <c r="F3068" i="80"/>
  <c r="F3067" i="80"/>
  <c r="F3066" i="80"/>
  <c r="F3065" i="80"/>
  <c r="F3064" i="80"/>
  <c r="F3063" i="80"/>
  <c r="F3062" i="80"/>
  <c r="F3061" i="80"/>
  <c r="F3060" i="80"/>
  <c r="F3059" i="80"/>
  <c r="F3058" i="80"/>
  <c r="F3057" i="80"/>
  <c r="F3056" i="80"/>
  <c r="E3004" i="80"/>
  <c r="D3004" i="80"/>
  <c r="E3003" i="80"/>
  <c r="D3003" i="80"/>
  <c r="E3002" i="80"/>
  <c r="E3001" i="80"/>
  <c r="E3000" i="80"/>
  <c r="D2999" i="80"/>
  <c r="F2999" i="80" s="1"/>
  <c r="E2998" i="80"/>
  <c r="D2998" i="80"/>
  <c r="E2997" i="80"/>
  <c r="D2997" i="80"/>
  <c r="E2996" i="80"/>
  <c r="F2996" i="80" s="1"/>
  <c r="F2995" i="80"/>
  <c r="E2987" i="80"/>
  <c r="E2986" i="80"/>
  <c r="D2986" i="80"/>
  <c r="D2987" i="80" s="1"/>
  <c r="F2985" i="80"/>
  <c r="E2984" i="80"/>
  <c r="F2984" i="80" s="1"/>
  <c r="F2983" i="80"/>
  <c r="E2982" i="80"/>
  <c r="F2982" i="80" s="1"/>
  <c r="E2981" i="80"/>
  <c r="F2981" i="80" s="1"/>
  <c r="E2980" i="80"/>
  <c r="D2980" i="80"/>
  <c r="E2979" i="80"/>
  <c r="F2979" i="80" s="1"/>
  <c r="F2970" i="80"/>
  <c r="D2968" i="80"/>
  <c r="F2968" i="80" s="1"/>
  <c r="F2967" i="80"/>
  <c r="E2965" i="80"/>
  <c r="F2965" i="80" s="1"/>
  <c r="F2962" i="80"/>
  <c r="F2960" i="80"/>
  <c r="F2959" i="80"/>
  <c r="F2957" i="80"/>
  <c r="F2955" i="80"/>
  <c r="E2946" i="80"/>
  <c r="D2946" i="80"/>
  <c r="D2947" i="80" s="1"/>
  <c r="F2947" i="80" s="1"/>
  <c r="E2945" i="80"/>
  <c r="D2945" i="80"/>
  <c r="E2944" i="80"/>
  <c r="D2944" i="80"/>
  <c r="F2943" i="80"/>
  <c r="E2943" i="80"/>
  <c r="F2942" i="80"/>
  <c r="F2941" i="80"/>
  <c r="F2940" i="80"/>
  <c r="F2939" i="80"/>
  <c r="F2937" i="80"/>
  <c r="F2934" i="80"/>
  <c r="D2925" i="80"/>
  <c r="D2956" i="80" s="1"/>
  <c r="F2956" i="80" s="1"/>
  <c r="F2924" i="80"/>
  <c r="F2923" i="80"/>
  <c r="F2922" i="80"/>
  <c r="E2921" i="80"/>
  <c r="E2920" i="80"/>
  <c r="D2918" i="80"/>
  <c r="D2919" i="80" s="1"/>
  <c r="D2917" i="80"/>
  <c r="F2917" i="80" s="1"/>
  <c r="F2916" i="80"/>
  <c r="D2916" i="80"/>
  <c r="D2915" i="80"/>
  <c r="F2915" i="80" s="1"/>
  <c r="F2914" i="80"/>
  <c r="F2857" i="80"/>
  <c r="F2856" i="80"/>
  <c r="F2855" i="80"/>
  <c r="F2854" i="80"/>
  <c r="F2853" i="80"/>
  <c r="F2852" i="80"/>
  <c r="F2851" i="80"/>
  <c r="F2850" i="80"/>
  <c r="F2849" i="80"/>
  <c r="F2848" i="80"/>
  <c r="F2847" i="80"/>
  <c r="F2846" i="80"/>
  <c r="F2845" i="80"/>
  <c r="F2844" i="80"/>
  <c r="F2843" i="80"/>
  <c r="F2842" i="80"/>
  <c r="F2841" i="80"/>
  <c r="F2840" i="80"/>
  <c r="F2839" i="80"/>
  <c r="F2838" i="80"/>
  <c r="F2823" i="80"/>
  <c r="F2822" i="80"/>
  <c r="F2821" i="80"/>
  <c r="F2820" i="80"/>
  <c r="F2819" i="80"/>
  <c r="F2818" i="80"/>
  <c r="F2817" i="80"/>
  <c r="F2816" i="80"/>
  <c r="F2815" i="80"/>
  <c r="F2814" i="80"/>
  <c r="F2813" i="80"/>
  <c r="F2812" i="80"/>
  <c r="F2811" i="80"/>
  <c r="F2810" i="80"/>
  <c r="F2809" i="80"/>
  <c r="F2808" i="80"/>
  <c r="F2807" i="80"/>
  <c r="F2806" i="80"/>
  <c r="F2805" i="80"/>
  <c r="F2804" i="80"/>
  <c r="F2656" i="80"/>
  <c r="F2655" i="80"/>
  <c r="F2654" i="80"/>
  <c r="F2653" i="80"/>
  <c r="F2575" i="80"/>
  <c r="F2573" i="80"/>
  <c r="F2572" i="80"/>
  <c r="F2571" i="80"/>
  <c r="F2570" i="80"/>
  <c r="F2569" i="80"/>
  <c r="D2568" i="80"/>
  <c r="F2568" i="80" s="1"/>
  <c r="F2556" i="80"/>
  <c r="F2555" i="80"/>
  <c r="F2554" i="80"/>
  <c r="F2553" i="80"/>
  <c r="F2552" i="80"/>
  <c r="F2551" i="80"/>
  <c r="F2550" i="80"/>
  <c r="F2549" i="80"/>
  <c r="F2548" i="80"/>
  <c r="F2547" i="80"/>
  <c r="F2546" i="80"/>
  <c r="F2545" i="80"/>
  <c r="F2544" i="80"/>
  <c r="F2543" i="80"/>
  <c r="F2542" i="80"/>
  <c r="F2541" i="80"/>
  <c r="F2540" i="80"/>
  <c r="F2539" i="80"/>
  <c r="F2538" i="80"/>
  <c r="F2537" i="80"/>
  <c r="F2536" i="80"/>
  <c r="F2535" i="80"/>
  <c r="F2534" i="80"/>
  <c r="F2533" i="80"/>
  <c r="E2481" i="80"/>
  <c r="D2481" i="80"/>
  <c r="E2480" i="80"/>
  <c r="D2480" i="80"/>
  <c r="E2479" i="80"/>
  <c r="E2478" i="80"/>
  <c r="E2477" i="80"/>
  <c r="E2475" i="80"/>
  <c r="D2475" i="80"/>
  <c r="D2476" i="80" s="1"/>
  <c r="E2474" i="80"/>
  <c r="D2474" i="80"/>
  <c r="E2473" i="80"/>
  <c r="F2473" i="80" s="1"/>
  <c r="F2472" i="80"/>
  <c r="E2464" i="80"/>
  <c r="E2463" i="80"/>
  <c r="D2463" i="80"/>
  <c r="D2464" i="80" s="1"/>
  <c r="F2462" i="80"/>
  <c r="E2461" i="80"/>
  <c r="F2461" i="80" s="1"/>
  <c r="F2460" i="80"/>
  <c r="F2459" i="80"/>
  <c r="F2448" i="80"/>
  <c r="D2446" i="80"/>
  <c r="F2446" i="80" s="1"/>
  <c r="F2445" i="80"/>
  <c r="E2443" i="80"/>
  <c r="F2443" i="80" s="1"/>
  <c r="F2440" i="80"/>
  <c r="F2438" i="80"/>
  <c r="F2437" i="80"/>
  <c r="F2435" i="80"/>
  <c r="F2433" i="80"/>
  <c r="E2424" i="80"/>
  <c r="D2424" i="80"/>
  <c r="D2425" i="80" s="1"/>
  <c r="F2425" i="80" s="1"/>
  <c r="E2423" i="80"/>
  <c r="D2423" i="80"/>
  <c r="E2422" i="80"/>
  <c r="D2422" i="80"/>
  <c r="E2421" i="80"/>
  <c r="F2421" i="80" s="1"/>
  <c r="F2420" i="80"/>
  <c r="F2419" i="80"/>
  <c r="F2418" i="80"/>
  <c r="F2417" i="80"/>
  <c r="F2415" i="80"/>
  <c r="F2412" i="80"/>
  <c r="D2403" i="80"/>
  <c r="D2413" i="80" s="1"/>
  <c r="D2416" i="80" s="1"/>
  <c r="F2416" i="80" s="1"/>
  <c r="F2402" i="80"/>
  <c r="F2401" i="80"/>
  <c r="F2400" i="80"/>
  <c r="E2399" i="80"/>
  <c r="E2398" i="80"/>
  <c r="D2396" i="80"/>
  <c r="F2396" i="80" s="1"/>
  <c r="D2395" i="80"/>
  <c r="F2395" i="80" s="1"/>
  <c r="D2394" i="80"/>
  <c r="F2394" i="80" s="1"/>
  <c r="D2393" i="80"/>
  <c r="F2393" i="80" s="1"/>
  <c r="F2392" i="80"/>
  <c r="F2335" i="80"/>
  <c r="F2334" i="80"/>
  <c r="F2333" i="80"/>
  <c r="F2332" i="80"/>
  <c r="F2331" i="80"/>
  <c r="F2330" i="80"/>
  <c r="F2329" i="80"/>
  <c r="F2328" i="80"/>
  <c r="F2327" i="80"/>
  <c r="F2326" i="80"/>
  <c r="F2325" i="80"/>
  <c r="F2324" i="80"/>
  <c r="F2323" i="80"/>
  <c r="F2322" i="80"/>
  <c r="F2321" i="80"/>
  <c r="F2320" i="80"/>
  <c r="F2319" i="80"/>
  <c r="F2318" i="80"/>
  <c r="F2317" i="80"/>
  <c r="F2316" i="80"/>
  <c r="F2301" i="80"/>
  <c r="F2300" i="80"/>
  <c r="F2299" i="80"/>
  <c r="F2298" i="80"/>
  <c r="F2297" i="80"/>
  <c r="F2296" i="80"/>
  <c r="F2295" i="80"/>
  <c r="F2294" i="80"/>
  <c r="F2293" i="80"/>
  <c r="F2292" i="80"/>
  <c r="F2291" i="80"/>
  <c r="F2290" i="80"/>
  <c r="F2289" i="80"/>
  <c r="F2288" i="80"/>
  <c r="F2287" i="80"/>
  <c r="F2286" i="80"/>
  <c r="F2285" i="80"/>
  <c r="F2284" i="80"/>
  <c r="F2283" i="80"/>
  <c r="F2282" i="80"/>
  <c r="F2134" i="80"/>
  <c r="F2133" i="80"/>
  <c r="F2132" i="80"/>
  <c r="F2131" i="80"/>
  <c r="F2053" i="80"/>
  <c r="F2051" i="80"/>
  <c r="F2050" i="80"/>
  <c r="F2049" i="80"/>
  <c r="F2048" i="80"/>
  <c r="F2047" i="80"/>
  <c r="D2046" i="80"/>
  <c r="F2046" i="80" s="1"/>
  <c r="F2034" i="80"/>
  <c r="F2033" i="80"/>
  <c r="F2032" i="80"/>
  <c r="F2031" i="80"/>
  <c r="F2030" i="80"/>
  <c r="F2029" i="80"/>
  <c r="F2028" i="80"/>
  <c r="F2027" i="80"/>
  <c r="F2026" i="80"/>
  <c r="F2025" i="80"/>
  <c r="F2024" i="80"/>
  <c r="F2023" i="80"/>
  <c r="F2022" i="80"/>
  <c r="F2021" i="80"/>
  <c r="F2020" i="80"/>
  <c r="F2019" i="80"/>
  <c r="F2018" i="80"/>
  <c r="F2017" i="80"/>
  <c r="F2016" i="80"/>
  <c r="F2015" i="80"/>
  <c r="F2014" i="80"/>
  <c r="F2013" i="80"/>
  <c r="F2012" i="80"/>
  <c r="F2011" i="80"/>
  <c r="E1959" i="80"/>
  <c r="D1959" i="80"/>
  <c r="E1958" i="80"/>
  <c r="D1958" i="80"/>
  <c r="E1957" i="80"/>
  <c r="E1956" i="80"/>
  <c r="E1955" i="80"/>
  <c r="E1953" i="80"/>
  <c r="D1953" i="80"/>
  <c r="D1954" i="80" s="1"/>
  <c r="E1952" i="80"/>
  <c r="D1952" i="80"/>
  <c r="E1951" i="80"/>
  <c r="F1951" i="80" s="1"/>
  <c r="F1950" i="80"/>
  <c r="E1942" i="80"/>
  <c r="E1941" i="80"/>
  <c r="D1941" i="80"/>
  <c r="D1942" i="80" s="1"/>
  <c r="F1940" i="80"/>
  <c r="E1939" i="80"/>
  <c r="F1939" i="80" s="1"/>
  <c r="F1938" i="80"/>
  <c r="E1937" i="80"/>
  <c r="F1937" i="80" s="1"/>
  <c r="F1936" i="80"/>
  <c r="E1936" i="80"/>
  <c r="E1935" i="80"/>
  <c r="D1935" i="80"/>
  <c r="F1934" i="80"/>
  <c r="E1934" i="80"/>
  <c r="F1925" i="80"/>
  <c r="F1923" i="80"/>
  <c r="D1923" i="80"/>
  <c r="F1922" i="80"/>
  <c r="E1920" i="80"/>
  <c r="F1920" i="80" s="1"/>
  <c r="F1917" i="80"/>
  <c r="F1915" i="80"/>
  <c r="F1914" i="80"/>
  <c r="F1912" i="80"/>
  <c r="F1910" i="80"/>
  <c r="E1901" i="80"/>
  <c r="D1901" i="80"/>
  <c r="D1902" i="80" s="1"/>
  <c r="F1902" i="80" s="1"/>
  <c r="E1900" i="80"/>
  <c r="D1900" i="80"/>
  <c r="F1899" i="80"/>
  <c r="E1899" i="80"/>
  <c r="D1899" i="80"/>
  <c r="E1898" i="80"/>
  <c r="F1898" i="80" s="1"/>
  <c r="F1897" i="80"/>
  <c r="F1896" i="80"/>
  <c r="F1895" i="80"/>
  <c r="F1894" i="80"/>
  <c r="F1892" i="80"/>
  <c r="F1889" i="80"/>
  <c r="D1880" i="80"/>
  <c r="D1890" i="80" s="1"/>
  <c r="F1879" i="80"/>
  <c r="F1878" i="80"/>
  <c r="F1877" i="80"/>
  <c r="E1876" i="80"/>
  <c r="E1875" i="80"/>
  <c r="D1869" i="80"/>
  <c r="D1873" i="80" s="1"/>
  <c r="D1874" i="80" s="1"/>
  <c r="D1875" i="80" s="1"/>
  <c r="D1876" i="80" s="1"/>
  <c r="F1812" i="80"/>
  <c r="F1811" i="80"/>
  <c r="F1810" i="80"/>
  <c r="F1809" i="80"/>
  <c r="F1808" i="80"/>
  <c r="F1807" i="80"/>
  <c r="F1806" i="80"/>
  <c r="F1805" i="80"/>
  <c r="F1804" i="80"/>
  <c r="F1803" i="80"/>
  <c r="F1802" i="80"/>
  <c r="F1801" i="80"/>
  <c r="F1800" i="80"/>
  <c r="F1799" i="80"/>
  <c r="F1798" i="80"/>
  <c r="F1797" i="80"/>
  <c r="F1796" i="80"/>
  <c r="F1795" i="80"/>
  <c r="F1794" i="80"/>
  <c r="F1793" i="80"/>
  <c r="F1778" i="80"/>
  <c r="F1777" i="80"/>
  <c r="F1776" i="80"/>
  <c r="F1775" i="80"/>
  <c r="F1774" i="80"/>
  <c r="F1773" i="80"/>
  <c r="F1772" i="80"/>
  <c r="F1771" i="80"/>
  <c r="F1770" i="80"/>
  <c r="F1769" i="80"/>
  <c r="F1768" i="80"/>
  <c r="F1767" i="80"/>
  <c r="F1766" i="80"/>
  <c r="F1765" i="80"/>
  <c r="F1764" i="80"/>
  <c r="F1763" i="80"/>
  <c r="F1762" i="80"/>
  <c r="F1761" i="80"/>
  <c r="F1760" i="80"/>
  <c r="F1759" i="80"/>
  <c r="F1705" i="80"/>
  <c r="F1704" i="80"/>
  <c r="F1703" i="80"/>
  <c r="F1702" i="80"/>
  <c r="F1701" i="80"/>
  <c r="F1700" i="80"/>
  <c r="F1699" i="80"/>
  <c r="F1698" i="80"/>
  <c r="F1697" i="80"/>
  <c r="F1696" i="80"/>
  <c r="F1695" i="80"/>
  <c r="F2945" i="80" l="1"/>
  <c r="D4495" i="80"/>
  <c r="F4495" i="80" s="1"/>
  <c r="F1958" i="80"/>
  <c r="F5559" i="80"/>
  <c r="F1900" i="80"/>
  <c r="F2998" i="80"/>
  <c r="F5560" i="80"/>
  <c r="F2986" i="80"/>
  <c r="F3509" i="80"/>
  <c r="F5612" i="80"/>
  <c r="F2980" i="80"/>
  <c r="F4514" i="80"/>
  <c r="F2481" i="80"/>
  <c r="F4025" i="80"/>
  <c r="F1708" i="80"/>
  <c r="F5036" i="80"/>
  <c r="F5072" i="80"/>
  <c r="F1876" i="80"/>
  <c r="F5037" i="80"/>
  <c r="F1954" i="80"/>
  <c r="D1955" i="80"/>
  <c r="D1956" i="80" s="1"/>
  <c r="D1957" i="80" s="1"/>
  <c r="F1957" i="80" s="1"/>
  <c r="D3000" i="80"/>
  <c r="D3001" i="80" s="1"/>
  <c r="F3004" i="80"/>
  <c r="F4549" i="80"/>
  <c r="F5618" i="80"/>
  <c r="F2946" i="80"/>
  <c r="D3971" i="80"/>
  <c r="D3972" i="80" s="1"/>
  <c r="F3972" i="80" s="1"/>
  <c r="F4048" i="80"/>
  <c r="F5095" i="80"/>
  <c r="F5595" i="80"/>
  <c r="F5601" i="80"/>
  <c r="F1952" i="80"/>
  <c r="F5089" i="80"/>
  <c r="D5541" i="80"/>
  <c r="F5602" i="80"/>
  <c r="F2475" i="80"/>
  <c r="F2997" i="80"/>
  <c r="F4043" i="80"/>
  <c r="F4247" i="80"/>
  <c r="F4257" i="80" s="1"/>
  <c r="F4263" i="80" s="1"/>
  <c r="F4296" i="80" s="1"/>
  <c r="F4313" i="80" s="1"/>
  <c r="F5294" i="80"/>
  <c r="F5304" i="80" s="1"/>
  <c r="F5310" i="80" s="1"/>
  <c r="F5343" i="80" s="1"/>
  <c r="F5360" i="80" s="1"/>
  <c r="F5536" i="80"/>
  <c r="F1953" i="80"/>
  <c r="F3525" i="80"/>
  <c r="F4031" i="80"/>
  <c r="F4490" i="80"/>
  <c r="F5090" i="80"/>
  <c r="D2434" i="80"/>
  <c r="F2434" i="80" s="1"/>
  <c r="D2477" i="80"/>
  <c r="F2476" i="80"/>
  <c r="F5091" i="80"/>
  <c r="D5092" i="80"/>
  <c r="D5093" i="80" s="1"/>
  <c r="D5094" i="80" s="1"/>
  <c r="F5094" i="80" s="1"/>
  <c r="F1959" i="80"/>
  <c r="F2423" i="80"/>
  <c r="F2918" i="80"/>
  <c r="F2925" i="80"/>
  <c r="F3872" i="80"/>
  <c r="F3912" i="80" s="1"/>
  <c r="F3964" i="80"/>
  <c r="F3989" i="80"/>
  <c r="F4572" i="80"/>
  <c r="F5533" i="80"/>
  <c r="F1955" i="80"/>
  <c r="F2305" i="80"/>
  <c r="F2345" i="80" s="1"/>
  <c r="F2337" i="80"/>
  <c r="F2347" i="80" s="1"/>
  <c r="D2436" i="80"/>
  <c r="F2436" i="80" s="1"/>
  <c r="F2451" i="80" s="1"/>
  <c r="F2496" i="80" s="1"/>
  <c r="D2926" i="80"/>
  <c r="F2926" i="80" s="1"/>
  <c r="F3503" i="80"/>
  <c r="F3965" i="80"/>
  <c r="F4042" i="80"/>
  <c r="F4515" i="80"/>
  <c r="F4573" i="80"/>
  <c r="F5038" i="80"/>
  <c r="F5442" i="80"/>
  <c r="F5482" i="80" s="1"/>
  <c r="F5534" i="80"/>
  <c r="F5613" i="80"/>
  <c r="F5817" i="80"/>
  <c r="F5827" i="80" s="1"/>
  <c r="F5833" i="80" s="1"/>
  <c r="F5866" i="80" s="1"/>
  <c r="F5883" i="80" s="1"/>
  <c r="F2038" i="80"/>
  <c r="F2085" i="80" s="1"/>
  <c r="F2097" i="80" s="1"/>
  <c r="F2124" i="80" s="1"/>
  <c r="F2221" i="80" s="1"/>
  <c r="F2076" i="80"/>
  <c r="F2087" i="80" s="1"/>
  <c r="F2480" i="80"/>
  <c r="F3469" i="80"/>
  <c r="F4396" i="80"/>
  <c r="F4436" i="80" s="1"/>
  <c r="F4440" i="80" s="1"/>
  <c r="F4476" i="80" s="1"/>
  <c r="F4831" i="80" s="1"/>
  <c r="F4919" i="80"/>
  <c r="F4959" i="80" s="1"/>
  <c r="F5535" i="80"/>
  <c r="F5698" i="80"/>
  <c r="F5745" i="80" s="1"/>
  <c r="F1869" i="80"/>
  <c r="F2403" i="80"/>
  <c r="F2424" i="80"/>
  <c r="D2935" i="80"/>
  <c r="D2938" i="80" s="1"/>
  <c r="F2938" i="80" s="1"/>
  <c r="F2944" i="80"/>
  <c r="F4489" i="80"/>
  <c r="D4496" i="80"/>
  <c r="F4496" i="80" s="1"/>
  <c r="D4516" i="80"/>
  <c r="F4516" i="80" s="1"/>
  <c r="F4556" i="80"/>
  <c r="F4652" i="80"/>
  <c r="F4699" i="80" s="1"/>
  <c r="D5039" i="80"/>
  <c r="F5039" i="80" s="1"/>
  <c r="F5079" i="80"/>
  <c r="F5081" i="80" s="1"/>
  <c r="F5113" i="80" s="1"/>
  <c r="F1941" i="80"/>
  <c r="D2397" i="80"/>
  <c r="D2398" i="80" s="1"/>
  <c r="D2399" i="80" s="1"/>
  <c r="F2399" i="80" s="1"/>
  <c r="D2404" i="80"/>
  <c r="D2405" i="80" s="1"/>
  <c r="F2405" i="80" s="1"/>
  <c r="F2827" i="80"/>
  <c r="F2867" i="80" s="1"/>
  <c r="F2871" i="80" s="1"/>
  <c r="F2907" i="80" s="1"/>
  <c r="F3262" i="80" s="1"/>
  <c r="F3202" i="80"/>
  <c r="F3212" i="80" s="1"/>
  <c r="F3218" i="80" s="1"/>
  <c r="F3251" i="80" s="1"/>
  <c r="F3268" i="80" s="1"/>
  <c r="D3458" i="80"/>
  <c r="F3458" i="80" s="1"/>
  <c r="F3467" i="80"/>
  <c r="F3521" i="80"/>
  <c r="D5018" i="80"/>
  <c r="D5019" i="80" s="1"/>
  <c r="F5019" i="80" s="1"/>
  <c r="D5571" i="80"/>
  <c r="F5571" i="80" s="1"/>
  <c r="F5736" i="80"/>
  <c r="F5747" i="80" s="1"/>
  <c r="D1911" i="80"/>
  <c r="F1911" i="80" s="1"/>
  <c r="F1942" i="80"/>
  <c r="F2422" i="80"/>
  <c r="F2474" i="80"/>
  <c r="F2560" i="80"/>
  <c r="F2607" i="80" s="1"/>
  <c r="F2679" i="80"/>
  <c r="F2689" i="80" s="1"/>
  <c r="F2695" i="80" s="1"/>
  <c r="F2728" i="80" s="1"/>
  <c r="F2745" i="80" s="1"/>
  <c r="D2958" i="80"/>
  <c r="F2958" i="80" s="1"/>
  <c r="F2973" i="80" s="1"/>
  <c r="F3019" i="80" s="1"/>
  <c r="F3083" i="80"/>
  <c r="F3130" i="80" s="1"/>
  <c r="F3121" i="80"/>
  <c r="F3132" i="80" s="1"/>
  <c r="F3382" i="80"/>
  <c r="F3392" i="80" s="1"/>
  <c r="F3606" i="80"/>
  <c r="F3653" i="80" s="1"/>
  <c r="D4525" i="80"/>
  <c r="F4525" i="80" s="1"/>
  <c r="D5048" i="80"/>
  <c r="F5048" i="80" s="1"/>
  <c r="F5213" i="80"/>
  <c r="F5224" i="80" s="1"/>
  <c r="F5474" i="80"/>
  <c r="F5484" i="80" s="1"/>
  <c r="F1782" i="80"/>
  <c r="F1822" i="80" s="1"/>
  <c r="F1814" i="80"/>
  <c r="F1824" i="80" s="1"/>
  <c r="F2413" i="80"/>
  <c r="F2598" i="80"/>
  <c r="F2609" i="80" s="1"/>
  <c r="F2859" i="80"/>
  <c r="F2869" i="80" s="1"/>
  <c r="F3468" i="80"/>
  <c r="F3524" i="80"/>
  <c r="F4032" i="80"/>
  <c r="F4034" i="80" s="1"/>
  <c r="F4066" i="80" s="1"/>
  <c r="F4428" i="80"/>
  <c r="F4438" i="80" s="1"/>
  <c r="F1890" i="80"/>
  <c r="D1893" i="80"/>
  <c r="F1893" i="80" s="1"/>
  <c r="D1891" i="80"/>
  <c r="F1891" i="80" s="1"/>
  <c r="F5175" i="80"/>
  <c r="F5222" i="80" s="1"/>
  <c r="F1873" i="80"/>
  <c r="D2920" i="80"/>
  <c r="F2919" i="80"/>
  <c r="F3520" i="80"/>
  <c r="F3527" i="80"/>
  <c r="F3725" i="80"/>
  <c r="F3735" i="80" s="1"/>
  <c r="F3741" i="80" s="1"/>
  <c r="F3774" i="80" s="1"/>
  <c r="F3791" i="80" s="1"/>
  <c r="D5030" i="80"/>
  <c r="F5030" i="80" s="1"/>
  <c r="F5027" i="80"/>
  <c r="F3644" i="80"/>
  <c r="F3655" i="80" s="1"/>
  <c r="F3665" i="80" s="1"/>
  <c r="F3692" i="80" s="1"/>
  <c r="F3789" i="80" s="1"/>
  <c r="F1935" i="80"/>
  <c r="F2157" i="80"/>
  <c r="F2167" i="80" s="1"/>
  <c r="F2173" i="80" s="1"/>
  <c r="F2206" i="80" s="1"/>
  <c r="F2223" i="80" s="1"/>
  <c r="F2463" i="80"/>
  <c r="F2987" i="80"/>
  <c r="D1872" i="80"/>
  <c r="F1872" i="80" s="1"/>
  <c r="D1870" i="80"/>
  <c r="F1870" i="80" s="1"/>
  <c r="F1874" i="80"/>
  <c r="F1901" i="80"/>
  <c r="D2414" i="80"/>
  <c r="F2414" i="80" s="1"/>
  <c r="D3459" i="80"/>
  <c r="F3459" i="80" s="1"/>
  <c r="D4003" i="80"/>
  <c r="F4003" i="80" s="1"/>
  <c r="F4018" i="80" s="1"/>
  <c r="F4064" i="80" s="1"/>
  <c r="F3970" i="80"/>
  <c r="D4045" i="80"/>
  <c r="F4555" i="80"/>
  <c r="F4690" i="80"/>
  <c r="F4701" i="80" s="1"/>
  <c r="F4711" i="80" s="1"/>
  <c r="F4738" i="80" s="1"/>
  <c r="F4835" i="80" s="1"/>
  <c r="F4951" i="80"/>
  <c r="F4961" i="80" s="1"/>
  <c r="D5028" i="80"/>
  <c r="F5028" i="80" s="1"/>
  <c r="D5616" i="80"/>
  <c r="D5617" i="80" s="1"/>
  <c r="F5617" i="80" s="1"/>
  <c r="F5615" i="80"/>
  <c r="F1880" i="80"/>
  <c r="D1913" i="80"/>
  <c r="F1913" i="80" s="1"/>
  <c r="F2464" i="80"/>
  <c r="F3350" i="80"/>
  <c r="F3390" i="80" s="1"/>
  <c r="F3394" i="80" s="1"/>
  <c r="F3430" i="80" s="1"/>
  <c r="F3785" i="80" s="1"/>
  <c r="D1871" i="80"/>
  <c r="F1871" i="80" s="1"/>
  <c r="F1956" i="80"/>
  <c r="D3442" i="80"/>
  <c r="D3479" i="80"/>
  <c r="F3479" i="80" s="1"/>
  <c r="F3496" i="80" s="1"/>
  <c r="F3542" i="80" s="1"/>
  <c r="D3449" i="80"/>
  <c r="F3448" i="80"/>
  <c r="D3461" i="80"/>
  <c r="F3461" i="80" s="1"/>
  <c r="F3522" i="80"/>
  <c r="F3904" i="80"/>
  <c r="F3914" i="80" s="1"/>
  <c r="D1881" i="80"/>
  <c r="F2466" i="80"/>
  <c r="F2498" i="80" s="1"/>
  <c r="D4569" i="80"/>
  <c r="F4568" i="80"/>
  <c r="F3000" i="80"/>
  <c r="F3966" i="80"/>
  <c r="D3980" i="80"/>
  <c r="D5050" i="80"/>
  <c r="F5050" i="80" s="1"/>
  <c r="F5065" i="80" s="1"/>
  <c r="F5111" i="80" s="1"/>
  <c r="F5017" i="80"/>
  <c r="F1875" i="80"/>
  <c r="F3003" i="80"/>
  <c r="F3523" i="80"/>
  <c r="F4128" i="80"/>
  <c r="F4175" i="80" s="1"/>
  <c r="F4166" i="80"/>
  <c r="F4177" i="80" s="1"/>
  <c r="F4771" i="80"/>
  <c r="F4781" i="80" s="1"/>
  <c r="F4787" i="80" s="1"/>
  <c r="F4820" i="80" s="1"/>
  <c r="F4837" i="80" s="1"/>
  <c r="D5012" i="80"/>
  <c r="D5013" i="80" s="1"/>
  <c r="F5013" i="80" s="1"/>
  <c r="F5011" i="80"/>
  <c r="F5561" i="80"/>
  <c r="D4527" i="80"/>
  <c r="F4527" i="80" s="1"/>
  <c r="F4542" i="80" s="1"/>
  <c r="F4588" i="80" s="1"/>
  <c r="D5573" i="80"/>
  <c r="F5573" i="80" s="1"/>
  <c r="F5614" i="80"/>
  <c r="F3963" i="80"/>
  <c r="D4504" i="80"/>
  <c r="F5010" i="80"/>
  <c r="D5550" i="80"/>
  <c r="F1944" i="80" l="1"/>
  <c r="F1976" i="80" s="1"/>
  <c r="D2927" i="80"/>
  <c r="F2927" i="80" s="1"/>
  <c r="F3512" i="80"/>
  <c r="F3544" i="80" s="1"/>
  <c r="F3916" i="80"/>
  <c r="F3952" i="80" s="1"/>
  <c r="F4307" i="80" s="1"/>
  <c r="F2404" i="80"/>
  <c r="F2935" i="80"/>
  <c r="F2989" i="80"/>
  <c r="F3021" i="80" s="1"/>
  <c r="D2936" i="80"/>
  <c r="F2936" i="80" s="1"/>
  <c r="F1904" i="80"/>
  <c r="F1972" i="80" s="1"/>
  <c r="F2619" i="80"/>
  <c r="F2646" i="80" s="1"/>
  <c r="F2743" i="80" s="1"/>
  <c r="F5018" i="80"/>
  <c r="F2427" i="80"/>
  <c r="F2494" i="80" s="1"/>
  <c r="F5604" i="80"/>
  <c r="F5636" i="80" s="1"/>
  <c r="F4498" i="80"/>
  <c r="F4584" i="80" s="1"/>
  <c r="F3971" i="80"/>
  <c r="F2398" i="80"/>
  <c r="F5541" i="80"/>
  <c r="D5542" i="80"/>
  <c r="F5542" i="80" s="1"/>
  <c r="F5588" i="80"/>
  <c r="F5634" i="80" s="1"/>
  <c r="F5616" i="80"/>
  <c r="F5621" i="80" s="1"/>
  <c r="F5638" i="80" s="1"/>
  <c r="F3472" i="80"/>
  <c r="F3540" i="80" s="1"/>
  <c r="F2349" i="80"/>
  <c r="F2385" i="80" s="1"/>
  <c r="F2739" i="80" s="1"/>
  <c r="D3002" i="80"/>
  <c r="F3002" i="80" s="1"/>
  <c r="F3001" i="80"/>
  <c r="F3006" i="80" s="1"/>
  <c r="F3023" i="80" s="1"/>
  <c r="F5092" i="80"/>
  <c r="F5234" i="80"/>
  <c r="F5261" i="80" s="1"/>
  <c r="F5358" i="80" s="1"/>
  <c r="F5757" i="80"/>
  <c r="F5784" i="80" s="1"/>
  <c r="F5881" i="80" s="1"/>
  <c r="F4558" i="80"/>
  <c r="F4590" i="80" s="1"/>
  <c r="F1928" i="80"/>
  <c r="F1974" i="80" s="1"/>
  <c r="F1826" i="80"/>
  <c r="F1862" i="80" s="1"/>
  <c r="F2217" i="80" s="1"/>
  <c r="F3142" i="80"/>
  <c r="F3169" i="80" s="1"/>
  <c r="F3266" i="80" s="1"/>
  <c r="F2397" i="80"/>
  <c r="F2407" i="80" s="1"/>
  <c r="F2492" i="80" s="1"/>
  <c r="F1961" i="80"/>
  <c r="F1978" i="80" s="1"/>
  <c r="F5041" i="80"/>
  <c r="F5109" i="80" s="1"/>
  <c r="F5093" i="80"/>
  <c r="F5098" i="80" s="1"/>
  <c r="F5115" i="80" s="1"/>
  <c r="F5486" i="80"/>
  <c r="F5522" i="80" s="1"/>
  <c r="F5877" i="80" s="1"/>
  <c r="D2478" i="80"/>
  <c r="F2477" i="80"/>
  <c r="F4963" i="80"/>
  <c r="F4999" i="80" s="1"/>
  <c r="F5354" i="80" s="1"/>
  <c r="F5012" i="80"/>
  <c r="D3983" i="80"/>
  <c r="F3983" i="80" s="1"/>
  <c r="F3980" i="80"/>
  <c r="D3981" i="80"/>
  <c r="F3981" i="80" s="1"/>
  <c r="F3974" i="80"/>
  <c r="F4060" i="80" s="1"/>
  <c r="D3450" i="80"/>
  <c r="F3450" i="80" s="1"/>
  <c r="F3449" i="80"/>
  <c r="D4046" i="80"/>
  <c r="F4045" i="80"/>
  <c r="D5551" i="80"/>
  <c r="F5551" i="80" s="1"/>
  <c r="F5550" i="80"/>
  <c r="D5553" i="80"/>
  <c r="F5553" i="80" s="1"/>
  <c r="F3529" i="80"/>
  <c r="F3546" i="80" s="1"/>
  <c r="D4570" i="80"/>
  <c r="F4569" i="80"/>
  <c r="F3442" i="80"/>
  <c r="D3443" i="80"/>
  <c r="F4187" i="80"/>
  <c r="F4214" i="80" s="1"/>
  <c r="F4311" i="80" s="1"/>
  <c r="D4505" i="80"/>
  <c r="F4505" i="80" s="1"/>
  <c r="F4504" i="80"/>
  <c r="D4507" i="80"/>
  <c r="F4507" i="80" s="1"/>
  <c r="D1882" i="80"/>
  <c r="F1882" i="80" s="1"/>
  <c r="F1881" i="80"/>
  <c r="F2920" i="80"/>
  <c r="D2921" i="80"/>
  <c r="F2921" i="80" s="1"/>
  <c r="F2949" i="80" l="1"/>
  <c r="F3017" i="80" s="1"/>
  <c r="F5021" i="80"/>
  <c r="F5107" i="80" s="1"/>
  <c r="F5119" i="80" s="1"/>
  <c r="F5137" i="80" s="1"/>
  <c r="F5356" i="80" s="1"/>
  <c r="F5363" i="80" s="1"/>
  <c r="F5368" i="80" s="1"/>
  <c r="F5544" i="80"/>
  <c r="F5630" i="80" s="1"/>
  <c r="F2929" i="80"/>
  <c r="F3015" i="80" s="1"/>
  <c r="F3027" i="80" s="1"/>
  <c r="F3045" i="80" s="1"/>
  <c r="F3264" i="80" s="1"/>
  <c r="F3271" i="80" s="1"/>
  <c r="F3276" i="80" s="1"/>
  <c r="F4518" i="80"/>
  <c r="F4586" i="80" s="1"/>
  <c r="F2478" i="80"/>
  <c r="D2479" i="80"/>
  <c r="F2479" i="80" s="1"/>
  <c r="F2483" i="80" s="1"/>
  <c r="F2500" i="80" s="1"/>
  <c r="F2504" i="80" s="1"/>
  <c r="F2522" i="80" s="1"/>
  <c r="F2741" i="80" s="1"/>
  <c r="F2748" i="80" s="1"/>
  <c r="F2753" i="80" s="1"/>
  <c r="F1884" i="80"/>
  <c r="F1970" i="80" s="1"/>
  <c r="F1982" i="80" s="1"/>
  <c r="F2000" i="80" s="1"/>
  <c r="F2219" i="80" s="1"/>
  <c r="F2226" i="80" s="1"/>
  <c r="F2231" i="80" s="1"/>
  <c r="F5564" i="80"/>
  <c r="F5632" i="80" s="1"/>
  <c r="F3994" i="80"/>
  <c r="F4062" i="80" s="1"/>
  <c r="D3444" i="80"/>
  <c r="F3444" i="80" s="1"/>
  <c r="F3443" i="80"/>
  <c r="D4047" i="80"/>
  <c r="F4047" i="80" s="1"/>
  <c r="F4046" i="80"/>
  <c r="D4571" i="80"/>
  <c r="F4571" i="80" s="1"/>
  <c r="F4570" i="80"/>
  <c r="F5642" i="80" l="1"/>
  <c r="F5660" i="80" s="1"/>
  <c r="F5879" i="80" s="1"/>
  <c r="F5886" i="80" s="1"/>
  <c r="F5891" i="80" s="1"/>
  <c r="F3452" i="80"/>
  <c r="F3538" i="80" s="1"/>
  <c r="F3550" i="80" s="1"/>
  <c r="F3568" i="80" s="1"/>
  <c r="F3787" i="80" s="1"/>
  <c r="F3794" i="80" s="1"/>
  <c r="F3799" i="80" s="1"/>
  <c r="F4575" i="80"/>
  <c r="F4592" i="80" s="1"/>
  <c r="F4596" i="80" s="1"/>
  <c r="F4614" i="80" s="1"/>
  <c r="F4833" i="80" s="1"/>
  <c r="F4840" i="80" s="1"/>
  <c r="F4845" i="80" s="1"/>
  <c r="F4051" i="80"/>
  <c r="F4068" i="80" s="1"/>
  <c r="F4072" i="80" s="1"/>
  <c r="F4090" i="80" s="1"/>
  <c r="F4309" i="80" s="1"/>
  <c r="F4316" i="80" s="1"/>
  <c r="F4321" i="80" s="1"/>
  <c r="F1586" i="80" l="1"/>
  <c r="F1585" i="80"/>
  <c r="F1584" i="80"/>
  <c r="F1581" i="80"/>
  <c r="F1580" i="80"/>
  <c r="F1579" i="80"/>
  <c r="D1578" i="80"/>
  <c r="F1578" i="80" s="1"/>
  <c r="F1576" i="80"/>
  <c r="F1575" i="80"/>
  <c r="F1566" i="80"/>
  <c r="F1565" i="80"/>
  <c r="F1564" i="80"/>
  <c r="F1563" i="80"/>
  <c r="F1561" i="80"/>
  <c r="F1557" i="80"/>
  <c r="E1555" i="80"/>
  <c r="F1555" i="80" s="1"/>
  <c r="F1547" i="80"/>
  <c r="D1543" i="80"/>
  <c r="D1545" i="80" s="1"/>
  <c r="F1545" i="80" s="1"/>
  <c r="F1542" i="80"/>
  <c r="F1541" i="80"/>
  <c r="F1540" i="80"/>
  <c r="D1533" i="80"/>
  <c r="D1537" i="80" s="1"/>
  <c r="F1537" i="80" s="1"/>
  <c r="F1521" i="80"/>
  <c r="F1519" i="80"/>
  <c r="F1517" i="80"/>
  <c r="F1489" i="80"/>
  <c r="D1483" i="80"/>
  <c r="D1488" i="80" s="1"/>
  <c r="F1488" i="80" s="1"/>
  <c r="E1472" i="80"/>
  <c r="F1472" i="80" s="1"/>
  <c r="E1470" i="80"/>
  <c r="F1470" i="80" s="1"/>
  <c r="F1376" i="80"/>
  <c r="F1372" i="80"/>
  <c r="F1365" i="80"/>
  <c r="D1361" i="80"/>
  <c r="D1368" i="80" s="1"/>
  <c r="F1368" i="80" s="1"/>
  <c r="E1358" i="80"/>
  <c r="F1358" i="80" s="1"/>
  <c r="F1336" i="80"/>
  <c r="F1335" i="80"/>
  <c r="F1334" i="80"/>
  <c r="F1331" i="80"/>
  <c r="F1330" i="80"/>
  <c r="F1329" i="80"/>
  <c r="F1328" i="80"/>
  <c r="D1328" i="80"/>
  <c r="F1326" i="80"/>
  <c r="F1325" i="80"/>
  <c r="F1316" i="80"/>
  <c r="F1315" i="80"/>
  <c r="F1314" i="80"/>
  <c r="F1313" i="80"/>
  <c r="F1311" i="80"/>
  <c r="F1307" i="80"/>
  <c r="E1305" i="80"/>
  <c r="F1305" i="80" s="1"/>
  <c r="F1297" i="80"/>
  <c r="D1293" i="80"/>
  <c r="F1293" i="80" s="1"/>
  <c r="F1292" i="80"/>
  <c r="F1291" i="80"/>
  <c r="F1290" i="80"/>
  <c r="D1283" i="80"/>
  <c r="D1287" i="80" s="1"/>
  <c r="F1287" i="80" s="1"/>
  <c r="F1271" i="80"/>
  <c r="F1269" i="80"/>
  <c r="F1267" i="80"/>
  <c r="F1239" i="80"/>
  <c r="D1233" i="80"/>
  <c r="D1238" i="80" s="1"/>
  <c r="F1238" i="80" s="1"/>
  <c r="E1222" i="80"/>
  <c r="F1222" i="80" s="1"/>
  <c r="E1220" i="80"/>
  <c r="F1220" i="80" s="1"/>
  <c r="F1143" i="80"/>
  <c r="F1139" i="80"/>
  <c r="F1132" i="80"/>
  <c r="D1128" i="80"/>
  <c r="D1135" i="80" s="1"/>
  <c r="F1135" i="80" s="1"/>
  <c r="E1125" i="80"/>
  <c r="F1125" i="80" s="1"/>
  <c r="F1114" i="80"/>
  <c r="F1113" i="80"/>
  <c r="F1112" i="80"/>
  <c r="F1109" i="80"/>
  <c r="F1108" i="80"/>
  <c r="F1107" i="80"/>
  <c r="D1106" i="80"/>
  <c r="F1106" i="80" s="1"/>
  <c r="F1104" i="80"/>
  <c r="F1103" i="80"/>
  <c r="F1094" i="80"/>
  <c r="F1093" i="80"/>
  <c r="F1092" i="80"/>
  <c r="F1091" i="80"/>
  <c r="F1089" i="80"/>
  <c r="F1085" i="80"/>
  <c r="E1083" i="80"/>
  <c r="F1083" i="80" s="1"/>
  <c r="F1075" i="80"/>
  <c r="D1071" i="80"/>
  <c r="D1073" i="80" s="1"/>
  <c r="F1073" i="80" s="1"/>
  <c r="F1070" i="80"/>
  <c r="F1069" i="80"/>
  <c r="F1068" i="80"/>
  <c r="D1061" i="80"/>
  <c r="D1065" i="80" s="1"/>
  <c r="F1065" i="80" s="1"/>
  <c r="F1049" i="80"/>
  <c r="F1047" i="80"/>
  <c r="F1045" i="80"/>
  <c r="F1017" i="80"/>
  <c r="D1011" i="80"/>
  <c r="F1011" i="80" s="1"/>
  <c r="E1000" i="80"/>
  <c r="F1000" i="80" s="1"/>
  <c r="E998" i="80"/>
  <c r="F998" i="80" s="1"/>
  <c r="F884" i="80"/>
  <c r="F883" i="80"/>
  <c r="F882" i="80"/>
  <c r="E879" i="80"/>
  <c r="F879" i="80" s="1"/>
  <c r="E878" i="80"/>
  <c r="F878" i="80" s="1"/>
  <c r="E877" i="80"/>
  <c r="F877" i="80" s="1"/>
  <c r="E876" i="80"/>
  <c r="F876" i="80" s="1"/>
  <c r="E875" i="80"/>
  <c r="F875" i="80" s="1"/>
  <c r="F871" i="80"/>
  <c r="F869" i="80"/>
  <c r="F868" i="80"/>
  <c r="E866" i="80"/>
  <c r="F866" i="80" s="1"/>
  <c r="F845" i="80"/>
  <c r="F844" i="80"/>
  <c r="F841" i="80"/>
  <c r="F839" i="80"/>
  <c r="E826" i="80"/>
  <c r="F826" i="80" s="1"/>
  <c r="E825" i="80"/>
  <c r="F825" i="80" s="1"/>
  <c r="E824" i="80"/>
  <c r="F824" i="80" s="1"/>
  <c r="E823" i="80"/>
  <c r="F823" i="80" s="1"/>
  <c r="E822" i="80"/>
  <c r="F822" i="80" s="1"/>
  <c r="E821" i="80"/>
  <c r="F821" i="80" s="1"/>
  <c r="F819" i="80"/>
  <c r="F818" i="80"/>
  <c r="E817" i="80"/>
  <c r="F817" i="80" s="1"/>
  <c r="E816" i="80"/>
  <c r="F816" i="80" s="1"/>
  <c r="E815" i="80"/>
  <c r="F815" i="80" s="1"/>
  <c r="E814" i="80"/>
  <c r="F814" i="80" s="1"/>
  <c r="E813" i="80"/>
  <c r="F813" i="80" s="1"/>
  <c r="E812" i="80"/>
  <c r="F812" i="80" s="1"/>
  <c r="E811" i="80"/>
  <c r="F811" i="80" s="1"/>
  <c r="E789" i="80"/>
  <c r="F789" i="80" s="1"/>
  <c r="F800" i="80" s="1"/>
  <c r="F894" i="80" s="1"/>
  <c r="E649" i="80"/>
  <c r="F649" i="80" s="1"/>
  <c r="E647" i="80"/>
  <c r="F647" i="80" s="1"/>
  <c r="E614" i="80"/>
  <c r="F614" i="80" s="1"/>
  <c r="F638" i="80" s="1"/>
  <c r="F644" i="80" s="1"/>
  <c r="F554" i="80"/>
  <c r="F551" i="80"/>
  <c r="F550" i="80"/>
  <c r="F530" i="80"/>
  <c r="F529" i="80"/>
  <c r="F526" i="80"/>
  <c r="F522" i="80"/>
  <c r="E508" i="80"/>
  <c r="F508" i="80" s="1"/>
  <c r="E507" i="80"/>
  <c r="F507" i="80" s="1"/>
  <c r="E506" i="80"/>
  <c r="F506" i="80" s="1"/>
  <c r="E505" i="80"/>
  <c r="F505" i="80" s="1"/>
  <c r="E504" i="80"/>
  <c r="F504" i="80" s="1"/>
  <c r="F502" i="80"/>
  <c r="F501" i="80"/>
  <c r="E500" i="80"/>
  <c r="F500" i="80" s="1"/>
  <c r="E499" i="80"/>
  <c r="F499" i="80" s="1"/>
  <c r="E498" i="80"/>
  <c r="F498" i="80" s="1"/>
  <c r="E497" i="80"/>
  <c r="F497" i="80" s="1"/>
  <c r="E496" i="80"/>
  <c r="F496" i="80" s="1"/>
  <c r="E474" i="80"/>
  <c r="F474" i="80" s="1"/>
  <c r="F485" i="80" s="1"/>
  <c r="F689" i="80" s="1"/>
  <c r="F328" i="80"/>
  <c r="F324" i="80"/>
  <c r="F317" i="80"/>
  <c r="D313" i="80"/>
  <c r="F313" i="80" s="1"/>
  <c r="E310" i="80"/>
  <c r="F310" i="80" s="1"/>
  <c r="F299" i="80"/>
  <c r="F298" i="80"/>
  <c r="F297" i="80"/>
  <c r="F294" i="80"/>
  <c r="F293" i="80"/>
  <c r="F292" i="80"/>
  <c r="D291" i="80"/>
  <c r="F291" i="80" s="1"/>
  <c r="F289" i="80"/>
  <c r="F288" i="80"/>
  <c r="F279" i="80"/>
  <c r="F278" i="80"/>
  <c r="F277" i="80"/>
  <c r="F276" i="80"/>
  <c r="F274" i="80"/>
  <c r="F270" i="80"/>
  <c r="F268" i="80"/>
  <c r="E268" i="80"/>
  <c r="F260" i="80"/>
  <c r="D256" i="80"/>
  <c r="D258" i="80" s="1"/>
  <c r="F258" i="80" s="1"/>
  <c r="F255" i="80"/>
  <c r="F254" i="80"/>
  <c r="F253" i="80"/>
  <c r="D246" i="80"/>
  <c r="D250" i="80" s="1"/>
  <c r="F250" i="80" s="1"/>
  <c r="F234" i="80"/>
  <c r="F239" i="80" s="1"/>
  <c r="F344" i="80" s="1"/>
  <c r="F232" i="80"/>
  <c r="F230" i="80"/>
  <c r="F202" i="80"/>
  <c r="D196" i="80"/>
  <c r="D201" i="80" s="1"/>
  <c r="F201" i="80" s="1"/>
  <c r="E185" i="80"/>
  <c r="F185" i="80" s="1"/>
  <c r="E183" i="80"/>
  <c r="F183" i="80" s="1"/>
  <c r="F137" i="80"/>
  <c r="F136" i="80"/>
  <c r="F135" i="80"/>
  <c r="F134" i="80"/>
  <c r="F133" i="80"/>
  <c r="F132" i="80"/>
  <c r="F131" i="80"/>
  <c r="F130" i="80"/>
  <c r="F129" i="80"/>
  <c r="F128" i="80"/>
  <c r="F127" i="80"/>
  <c r="F1526" i="80" l="1"/>
  <c r="F1603" i="80" s="1"/>
  <c r="F1096" i="80"/>
  <c r="F1163" i="80" s="1"/>
  <c r="F1054" i="80"/>
  <c r="F1159" i="80" s="1"/>
  <c r="F1276" i="80"/>
  <c r="F1393" i="80" s="1"/>
  <c r="F1353" i="80"/>
  <c r="F1399" i="80" s="1"/>
  <c r="F1318" i="80"/>
  <c r="F1397" i="80" s="1"/>
  <c r="F1004" i="80"/>
  <c r="F1008" i="80" s="1"/>
  <c r="F1226" i="80"/>
  <c r="F1230" i="80" s="1"/>
  <c r="D1295" i="80"/>
  <c r="F1295" i="80" s="1"/>
  <c r="F1128" i="80"/>
  <c r="F1148" i="80" s="1"/>
  <c r="F1167" i="80" s="1"/>
  <c r="F1483" i="80"/>
  <c r="D320" i="80"/>
  <c r="F320" i="80" s="1"/>
  <c r="F333" i="80" s="1"/>
  <c r="F352" i="80" s="1"/>
  <c r="F189" i="80"/>
  <c r="F193" i="80" s="1"/>
  <c r="F1283" i="80"/>
  <c r="F304" i="80"/>
  <c r="F350" i="80" s="1"/>
  <c r="F140" i="80"/>
  <c r="F1629" i="80" s="1"/>
  <c r="F281" i="80"/>
  <c r="F348" i="80" s="1"/>
  <c r="F1119" i="80"/>
  <c r="F1165" i="80" s="1"/>
  <c r="F1476" i="80"/>
  <c r="F1480" i="80" s="1"/>
  <c r="F1568" i="80"/>
  <c r="F1607" i="80" s="1"/>
  <c r="F1591" i="80"/>
  <c r="F1609" i="80" s="1"/>
  <c r="F513" i="80"/>
  <c r="F518" i="80" s="1"/>
  <c r="F543" i="80" s="1"/>
  <c r="F548" i="80" s="1"/>
  <c r="F571" i="80" s="1"/>
  <c r="F691" i="80" s="1"/>
  <c r="F830" i="80"/>
  <c r="F835" i="80" s="1"/>
  <c r="F858" i="80" s="1"/>
  <c r="F863" i="80" s="1"/>
  <c r="F886" i="80" s="1"/>
  <c r="F896" i="80" s="1"/>
  <c r="F899" i="80" s="1"/>
  <c r="F928" i="80" s="1"/>
  <c r="F941" i="80" s="1"/>
  <c r="F682" i="80"/>
  <c r="F693" i="80" s="1"/>
  <c r="F1361" i="80"/>
  <c r="F1381" i="80" s="1"/>
  <c r="F1401" i="80" s="1"/>
  <c r="F1543" i="80"/>
  <c r="F256" i="80"/>
  <c r="F1071" i="80"/>
  <c r="F1533" i="80"/>
  <c r="F246" i="80"/>
  <c r="F1061" i="80"/>
  <c r="F1233" i="80"/>
  <c r="F1260" i="80" s="1"/>
  <c r="F1391" i="80" s="1"/>
  <c r="F196" i="80"/>
  <c r="D1016" i="80"/>
  <c r="F1016" i="80" s="1"/>
  <c r="F1038" i="80" s="1"/>
  <c r="F1157" i="80" s="1"/>
  <c r="F1299" i="80" l="1"/>
  <c r="F1395" i="80" s="1"/>
  <c r="F1404" i="80" s="1"/>
  <c r="F1410" i="80" s="1"/>
  <c r="F1414" i="80" s="1"/>
  <c r="F1634" i="80" s="1"/>
  <c r="F1510" i="80"/>
  <c r="F1601" i="80" s="1"/>
  <c r="F223" i="80"/>
  <c r="F342" i="80" s="1"/>
  <c r="F1549" i="80"/>
  <c r="F1605" i="80" s="1"/>
  <c r="F696" i="80"/>
  <c r="F725" i="80" s="1"/>
  <c r="F939" i="80" s="1"/>
  <c r="F950" i="80" s="1"/>
  <c r="F956" i="80" s="1"/>
  <c r="F1632" i="80" s="1"/>
  <c r="F1077" i="80"/>
  <c r="F1161" i="80" s="1"/>
  <c r="F1169" i="80" s="1"/>
  <c r="F1175" i="80" s="1"/>
  <c r="F1633" i="80" s="1"/>
  <c r="F262" i="80"/>
  <c r="F346" i="80" s="1"/>
  <c r="F1612" i="80" l="1"/>
  <c r="F1618" i="80" s="1"/>
  <c r="F1635" i="80" s="1"/>
  <c r="F355" i="80"/>
  <c r="F361" i="80" s="1"/>
  <c r="F1631" i="80" s="1"/>
  <c r="F1639" i="80" s="1"/>
  <c r="F1644" i="80" s="1"/>
  <c r="F47" i="80" l="1"/>
  <c r="F36" i="80"/>
  <c r="F35" i="80"/>
  <c r="F34" i="80"/>
  <c r="F33" i="80"/>
  <c r="F32" i="80"/>
  <c r="F31" i="80"/>
  <c r="F30" i="80"/>
  <c r="F29" i="80"/>
  <c r="F22" i="80"/>
  <c r="F21" i="80"/>
  <c r="F20" i="80"/>
  <c r="F19" i="80"/>
  <c r="F18" i="80"/>
  <c r="F17" i="80"/>
  <c r="F16" i="80"/>
  <c r="F15" i="80"/>
  <c r="F14" i="80"/>
  <c r="F574" i="79"/>
  <c r="F572" i="79"/>
  <c r="F547" i="79"/>
  <c r="F543" i="79"/>
  <c r="F541" i="79"/>
  <c r="F538" i="79"/>
  <c r="F530" i="79"/>
  <c r="F596" i="79" s="1"/>
  <c r="F406" i="79"/>
  <c r="F403" i="79"/>
  <c r="F397" i="79"/>
  <c r="F394" i="79"/>
  <c r="F393" i="79"/>
  <c r="F392" i="79"/>
  <c r="F391" i="79"/>
  <c r="F390" i="79"/>
  <c r="F389" i="79"/>
  <c r="F338" i="79"/>
  <c r="F384" i="79" s="1"/>
  <c r="F447" i="79" s="1"/>
  <c r="F332" i="79"/>
  <c r="F444" i="79" s="1"/>
  <c r="F204" i="79"/>
  <c r="F203" i="79"/>
  <c r="F202" i="79"/>
  <c r="F199" i="79"/>
  <c r="F198" i="79"/>
  <c r="F197" i="79"/>
  <c r="F196" i="79"/>
  <c r="F195" i="79"/>
  <c r="F160" i="79"/>
  <c r="F156" i="79"/>
  <c r="F155" i="79"/>
  <c r="F154" i="79"/>
  <c r="F153" i="79"/>
  <c r="F152" i="79"/>
  <c r="F151" i="79"/>
  <c r="F150" i="79"/>
  <c r="F149" i="79"/>
  <c r="F148" i="79"/>
  <c r="D146" i="79"/>
  <c r="F146" i="79" s="1"/>
  <c r="F118" i="79"/>
  <c r="F116" i="79"/>
  <c r="F114" i="79"/>
  <c r="F113" i="79"/>
  <c r="F110" i="79"/>
  <c r="F107" i="79"/>
  <c r="F99" i="79"/>
  <c r="F244" i="79" s="1"/>
  <c r="F241" i="79"/>
  <c r="F587" i="79" l="1"/>
  <c r="F602" i="79" s="1"/>
  <c r="F233" i="79"/>
  <c r="F395" i="79"/>
  <c r="F404" i="79" s="1"/>
  <c r="F408" i="79" s="1"/>
  <c r="F434" i="79" s="1"/>
  <c r="F450" i="79" s="1"/>
  <c r="F453" i="79" s="1"/>
  <c r="F122" i="79"/>
  <c r="F247" i="79" s="1"/>
  <c r="F186" i="79"/>
  <c r="F561" i="79"/>
  <c r="F599" i="79" s="1"/>
  <c r="F24" i="80"/>
  <c r="F28" i="80" s="1"/>
  <c r="F38" i="80" s="1"/>
  <c r="F51" i="80" s="1"/>
  <c r="F77" i="80" s="1"/>
  <c r="F458" i="79" l="1"/>
  <c r="F481" i="79" s="1"/>
  <c r="F647" i="79" s="1"/>
  <c r="D73" i="63" s="1"/>
  <c r="F605" i="79"/>
  <c r="F250" i="79"/>
  <c r="F253" i="79" s="1"/>
  <c r="F258" i="79" s="1"/>
  <c r="F283" i="79" s="1"/>
  <c r="F645" i="79" s="1"/>
  <c r="D72" i="63" s="1"/>
  <c r="F610" i="79" l="1"/>
  <c r="F638" i="79" s="1"/>
  <c r="F649" i="79" s="1"/>
  <c r="A737" i="77"/>
  <c r="A739" i="77" s="1"/>
  <c r="A741" i="77" s="1"/>
  <c r="A743" i="77" s="1"/>
  <c r="A745" i="77" s="1"/>
  <c r="F717" i="77"/>
  <c r="F712" i="77"/>
  <c r="F703" i="77"/>
  <c r="F694" i="77"/>
  <c r="F693" i="77"/>
  <c r="F659" i="77"/>
  <c r="F656" i="77"/>
  <c r="F652" i="77"/>
  <c r="F598" i="77"/>
  <c r="F640" i="77" s="1"/>
  <c r="F741" i="77" s="1"/>
  <c r="G558" i="77"/>
  <c r="F558" i="77" s="1"/>
  <c r="I552" i="77"/>
  <c r="H552" i="77"/>
  <c r="F549" i="77"/>
  <c r="F547" i="77"/>
  <c r="F545" i="77"/>
  <c r="F525" i="77"/>
  <c r="F522" i="77"/>
  <c r="F517" i="77"/>
  <c r="F515" i="77"/>
  <c r="F512" i="77"/>
  <c r="F510" i="77"/>
  <c r="F508" i="77"/>
  <c r="F505" i="77"/>
  <c r="F502" i="77"/>
  <c r="F499" i="77"/>
  <c r="F497" i="77"/>
  <c r="F495" i="77"/>
  <c r="F494" i="77"/>
  <c r="F482" i="77"/>
  <c r="G480" i="77"/>
  <c r="F480" i="77" s="1"/>
  <c r="H478" i="77"/>
  <c r="G478" i="77"/>
  <c r="F478" i="77" s="1"/>
  <c r="I473" i="77"/>
  <c r="H473" i="77"/>
  <c r="F470" i="77"/>
  <c r="F468" i="77"/>
  <c r="G457" i="77"/>
  <c r="F457" i="77" s="1"/>
  <c r="F455" i="77"/>
  <c r="F450" i="77"/>
  <c r="F434" i="77"/>
  <c r="G432" i="77"/>
  <c r="F432" i="77" s="1"/>
  <c r="H430" i="77"/>
  <c r="G430" i="77"/>
  <c r="F430" i="77" s="1"/>
  <c r="I425" i="77"/>
  <c r="H425" i="77"/>
  <c r="F422" i="77"/>
  <c r="F420" i="77"/>
  <c r="G407" i="77"/>
  <c r="F409" i="77" s="1"/>
  <c r="F405" i="77"/>
  <c r="H383" i="77"/>
  <c r="H377" i="77"/>
  <c r="G370" i="77"/>
  <c r="F370" i="77" s="1"/>
  <c r="G368" i="77"/>
  <c r="F368" i="77" s="1"/>
  <c r="H367" i="77"/>
  <c r="F374" i="77" s="1"/>
  <c r="H364" i="77"/>
  <c r="I364" i="77" s="1"/>
  <c r="G364" i="77"/>
  <c r="F364" i="77" s="1"/>
  <c r="F362" i="77"/>
  <c r="G357" i="77"/>
  <c r="H357" i="77" s="1"/>
  <c r="F357" i="77" s="1"/>
  <c r="K354" i="77"/>
  <c r="L354" i="77" s="1"/>
  <c r="G354" i="77"/>
  <c r="H354" i="77" s="1"/>
  <c r="F354" i="77" s="1"/>
  <c r="G353" i="77"/>
  <c r="H353" i="77" s="1"/>
  <c r="G345" i="77"/>
  <c r="H345" i="77" s="1"/>
  <c r="F345" i="77" s="1"/>
  <c r="G343" i="77"/>
  <c r="H343" i="77" s="1"/>
  <c r="F343" i="77" s="1"/>
  <c r="G340" i="77"/>
  <c r="F340" i="77" s="1"/>
  <c r="F337" i="77"/>
  <c r="F334" i="77"/>
  <c r="G332" i="77"/>
  <c r="F332" i="77" s="1"/>
  <c r="F320" i="77"/>
  <c r="H314" i="77"/>
  <c r="F327" i="77" s="1"/>
  <c r="H302" i="77"/>
  <c r="G295" i="77"/>
  <c r="F295" i="77" s="1"/>
  <c r="G293" i="77"/>
  <c r="F293" i="77" s="1"/>
  <c r="G289" i="77"/>
  <c r="F289" i="77" s="1"/>
  <c r="F287" i="77"/>
  <c r="F285" i="77"/>
  <c r="G284" i="77"/>
  <c r="I284" i="77" s="1"/>
  <c r="G282" i="77"/>
  <c r="H282" i="77" s="1"/>
  <c r="F282" i="77" s="1"/>
  <c r="G281" i="77"/>
  <c r="H281" i="77" s="1"/>
  <c r="G279" i="77"/>
  <c r="H279" i="77" s="1"/>
  <c r="F279" i="77" s="1"/>
  <c r="F277" i="77"/>
  <c r="F274" i="77"/>
  <c r="F271" i="77"/>
  <c r="F268" i="77"/>
  <c r="F266" i="77"/>
  <c r="F260" i="77"/>
  <c r="F570" i="77" s="1"/>
  <c r="F213" i="77"/>
  <c r="F211" i="77"/>
  <c r="F209" i="77"/>
  <c r="F207" i="77"/>
  <c r="F206" i="77"/>
  <c r="F204" i="77"/>
  <c r="F202" i="77"/>
  <c r="F201" i="77"/>
  <c r="F208" i="77"/>
  <c r="F191" i="77"/>
  <c r="F189" i="77"/>
  <c r="F120" i="77"/>
  <c r="G116" i="77"/>
  <c r="F116" i="77"/>
  <c r="F110" i="77"/>
  <c r="F105" i="77"/>
  <c r="F104" i="77"/>
  <c r="F103" i="77"/>
  <c r="F102" i="77"/>
  <c r="F101" i="77"/>
  <c r="F99" i="77"/>
  <c r="F98" i="77"/>
  <c r="F96" i="77"/>
  <c r="F95" i="77"/>
  <c r="F94" i="77"/>
  <c r="F93" i="77"/>
  <c r="F91" i="77"/>
  <c r="F90" i="77"/>
  <c r="F89" i="77"/>
  <c r="F78" i="77"/>
  <c r="F69" i="77"/>
  <c r="F67" i="77"/>
  <c r="F65" i="77"/>
  <c r="F63" i="77"/>
  <c r="F61" i="77"/>
  <c r="G58" i="77"/>
  <c r="G57" i="77"/>
  <c r="G55" i="77"/>
  <c r="F47" i="77"/>
  <c r="F38" i="77"/>
  <c r="F27" i="77"/>
  <c r="F25" i="77"/>
  <c r="F23" i="77"/>
  <c r="F21" i="77"/>
  <c r="G19" i="77"/>
  <c r="F19" i="77"/>
  <c r="G17" i="77"/>
  <c r="F17" i="77"/>
  <c r="F586" i="75"/>
  <c r="F584" i="75"/>
  <c r="F583" i="75"/>
  <c r="F574" i="75"/>
  <c r="F522" i="75"/>
  <c r="F520" i="75"/>
  <c r="F518" i="75"/>
  <c r="F516" i="75"/>
  <c r="F500" i="75"/>
  <c r="F498" i="75"/>
  <c r="F496" i="75"/>
  <c r="F493" i="75"/>
  <c r="F489" i="75"/>
  <c r="F481" i="75"/>
  <c r="F609" i="75" s="1"/>
  <c r="F354" i="75"/>
  <c r="F352" i="75"/>
  <c r="F350" i="75"/>
  <c r="F336" i="75"/>
  <c r="F332" i="75"/>
  <c r="F331" i="75"/>
  <c r="F330" i="75"/>
  <c r="F329" i="75"/>
  <c r="F328" i="75"/>
  <c r="F327" i="75"/>
  <c r="F326" i="75"/>
  <c r="F325" i="75"/>
  <c r="F320" i="75"/>
  <c r="F318" i="75"/>
  <c r="F317" i="75"/>
  <c r="F316" i="75"/>
  <c r="F313" i="75"/>
  <c r="F309" i="75"/>
  <c r="F300" i="75"/>
  <c r="F390" i="75" s="1"/>
  <c r="B217" i="75"/>
  <c r="F199" i="75"/>
  <c r="F217" i="75" s="1"/>
  <c r="F146" i="75"/>
  <c r="F144" i="75"/>
  <c r="F142" i="75"/>
  <c r="F140" i="75"/>
  <c r="F138" i="75"/>
  <c r="F136" i="75"/>
  <c r="F134" i="75"/>
  <c r="F132" i="75"/>
  <c r="F121" i="75"/>
  <c r="F119" i="75"/>
  <c r="F117" i="75"/>
  <c r="F111" i="75"/>
  <c r="F99" i="75"/>
  <c r="F211" i="75" s="1"/>
  <c r="F48" i="75"/>
  <c r="F208" i="75" s="1"/>
  <c r="F382" i="75" l="1"/>
  <c r="F125" i="75"/>
  <c r="F338" i="75"/>
  <c r="F600" i="75"/>
  <c r="F618" i="75" s="1"/>
  <c r="F526" i="75"/>
  <c r="F615" i="75" s="1"/>
  <c r="F154" i="75"/>
  <c r="F505" i="75"/>
  <c r="F612" i="75" s="1"/>
  <c r="D74" i="63"/>
  <c r="F652" i="79"/>
  <c r="F686" i="79" s="1"/>
  <c r="D41" i="81" s="1"/>
  <c r="F411" i="77"/>
  <c r="G425" i="77"/>
  <c r="F425" i="77" s="1"/>
  <c r="F709" i="77"/>
  <c r="G552" i="77"/>
  <c r="F552" i="77" s="1"/>
  <c r="F563" i="77" s="1"/>
  <c r="F584" i="77" s="1"/>
  <c r="F648" i="77"/>
  <c r="F686" i="77" s="1"/>
  <c r="F743" i="77" s="1"/>
  <c r="G473" i="77"/>
  <c r="F473" i="77" s="1"/>
  <c r="G285" i="77"/>
  <c r="G406" i="77"/>
  <c r="F55" i="77"/>
  <c r="F413" i="77"/>
  <c r="F92" i="77"/>
  <c r="F109" i="77"/>
  <c r="G383" i="77"/>
  <c r="G389" i="77" s="1"/>
  <c r="F389" i="77" s="1"/>
  <c r="G385" i="77"/>
  <c r="F385" i="77" s="1"/>
  <c r="F714" i="77"/>
  <c r="F50" i="77"/>
  <c r="F118" i="77"/>
  <c r="F407" i="77"/>
  <c r="G292" i="77"/>
  <c r="G316" i="77"/>
  <c r="F316" i="77" s="1"/>
  <c r="I302" i="77"/>
  <c r="G302" i="77" s="1"/>
  <c r="F302" i="77" s="1"/>
  <c r="F297" i="77"/>
  <c r="F299" i="77"/>
  <c r="G314" i="77"/>
  <c r="F542" i="77"/>
  <c r="F582" i="77" s="1"/>
  <c r="F76" i="77"/>
  <c r="F59" i="77"/>
  <c r="G486" i="77"/>
  <c r="F486" i="77" s="1"/>
  <c r="F459" i="77"/>
  <c r="F707" i="77"/>
  <c r="F205" i="77"/>
  <c r="F15" i="77"/>
  <c r="F53" i="77"/>
  <c r="F57" i="77"/>
  <c r="F196" i="77"/>
  <c r="F461" i="77"/>
  <c r="F29" i="77"/>
  <c r="G53" i="77"/>
  <c r="G60" i="77" s="1"/>
  <c r="F100" i="77"/>
  <c r="H284" i="77"/>
  <c r="F360" i="77"/>
  <c r="G367" i="77"/>
  <c r="F372" i="77"/>
  <c r="I377" i="77"/>
  <c r="G377" i="77" s="1"/>
  <c r="F377" i="77" s="1"/>
  <c r="G438" i="77"/>
  <c r="F438" i="77" s="1"/>
  <c r="F36" i="77"/>
  <c r="G456" i="77"/>
  <c r="F203" i="77"/>
  <c r="F621" i="75" l="1"/>
  <c r="F626" i="75" s="1"/>
  <c r="F651" i="75" s="1"/>
  <c r="F661" i="75" s="1"/>
  <c r="D64" i="63" s="1"/>
  <c r="F214" i="75"/>
  <c r="F220" i="75" s="1"/>
  <c r="F225" i="75" s="1"/>
  <c r="F252" i="75" s="1"/>
  <c r="F659" i="75" s="1"/>
  <c r="F396" i="75"/>
  <c r="F398" i="75" s="1"/>
  <c r="F403" i="75" s="1"/>
  <c r="F433" i="75" s="1"/>
  <c r="F663" i="75" s="1"/>
  <c r="D65" i="63" s="1"/>
  <c r="F113" i="77"/>
  <c r="F131" i="77" s="1"/>
  <c r="F139" i="77" s="1"/>
  <c r="F383" i="77"/>
  <c r="F400" i="77" s="1"/>
  <c r="F576" i="77" s="1"/>
  <c r="F447" i="77"/>
  <c r="F578" i="77" s="1"/>
  <c r="F79" i="77"/>
  <c r="F492" i="77"/>
  <c r="F580" i="77" s="1"/>
  <c r="F224" i="77"/>
  <c r="F737" i="77" s="1"/>
  <c r="F33" i="77"/>
  <c r="F31" i="77"/>
  <c r="F309" i="77"/>
  <c r="F572" i="77" s="1"/>
  <c r="G324" i="77"/>
  <c r="F324" i="77" s="1"/>
  <c r="F314" i="77"/>
  <c r="F701" i="77"/>
  <c r="F698" i="77"/>
  <c r="D63" i="63" l="1"/>
  <c r="F666" i="75"/>
  <c r="F700" i="75" s="1"/>
  <c r="D33" i="81" s="1"/>
  <c r="F71" i="77"/>
  <c r="F87" i="77" s="1"/>
  <c r="F137" i="77" s="1"/>
  <c r="F731" i="77"/>
  <c r="F745" i="77" s="1"/>
  <c r="F44" i="77"/>
  <c r="F135" i="77" s="1"/>
  <c r="F351" i="77"/>
  <c r="F574" i="77" s="1"/>
  <c r="F591" i="77" s="1"/>
  <c r="F739" i="77" s="1"/>
  <c r="F182" i="77" l="1"/>
  <c r="F735" i="77" s="1"/>
  <c r="F782" i="77" s="1"/>
  <c r="D71" i="63" l="1"/>
  <c r="D76" i="63" s="1"/>
  <c r="D39" i="81"/>
  <c r="D43" i="81" s="1"/>
  <c r="F1899" i="66"/>
  <c r="F1898" i="66"/>
  <c r="F1895" i="66"/>
  <c r="F1894" i="66"/>
  <c r="F1890" i="66"/>
  <c r="F1889" i="66"/>
  <c r="F1885" i="66"/>
  <c r="F1884" i="66"/>
  <c r="F1880" i="66"/>
  <c r="F1870" i="66"/>
  <c r="F1928" i="66" s="1"/>
  <c r="F1761" i="66"/>
  <c r="F1760" i="66"/>
  <c r="F1759" i="66"/>
  <c r="F1758" i="66"/>
  <c r="F1757" i="66"/>
  <c r="F1756" i="66"/>
  <c r="F1755" i="66"/>
  <c r="F1754" i="66"/>
  <c r="F1743" i="66"/>
  <c r="F1739" i="66"/>
  <c r="F1730" i="66"/>
  <c r="F1729" i="66"/>
  <c r="F1728" i="66"/>
  <c r="F1726" i="66"/>
  <c r="F1725" i="66"/>
  <c r="F1723" i="66"/>
  <c r="F1722" i="66"/>
  <c r="F1721" i="66"/>
  <c r="F1720" i="66"/>
  <c r="F1719" i="66"/>
  <c r="F1718" i="66"/>
  <c r="F1717" i="66"/>
  <c r="F1711" i="66"/>
  <c r="F1710" i="66"/>
  <c r="F1709" i="66"/>
  <c r="F1708" i="66"/>
  <c r="F1706" i="66"/>
  <c r="F1705" i="66"/>
  <c r="F1704" i="66"/>
  <c r="F1703" i="66"/>
  <c r="F1702" i="66"/>
  <c r="F1694" i="66"/>
  <c r="F1642" i="66"/>
  <c r="F1623" i="66"/>
  <c r="F1621" i="66"/>
  <c r="F1620" i="66"/>
  <c r="F1617" i="66"/>
  <c r="F1616" i="66"/>
  <c r="F1613" i="66"/>
  <c r="F1611" i="66"/>
  <c r="F1603" i="66"/>
  <c r="F1787" i="66" s="1"/>
  <c r="F1493" i="66"/>
  <c r="F1491" i="66"/>
  <c r="F1488" i="66"/>
  <c r="F1485" i="66"/>
  <c r="F1455" i="66"/>
  <c r="F1453" i="66"/>
  <c r="F1451" i="66"/>
  <c r="F1449" i="66"/>
  <c r="F1448" i="66"/>
  <c r="F1417" i="66"/>
  <c r="F1416" i="66"/>
  <c r="F1415" i="66"/>
  <c r="F1414" i="66"/>
  <c r="F1413" i="66"/>
  <c r="F1412" i="66"/>
  <c r="F1411" i="66"/>
  <c r="F1409" i="66"/>
  <c r="F1407" i="66"/>
  <c r="F1383" i="66"/>
  <c r="F1382" i="66"/>
  <c r="F1381" i="66"/>
  <c r="F1380" i="66"/>
  <c r="F1379" i="66"/>
  <c r="F1378" i="66"/>
  <c r="F1377" i="66"/>
  <c r="F1375" i="66"/>
  <c r="F1373" i="66"/>
  <c r="F1370" i="66"/>
  <c r="F1368" i="66"/>
  <c r="F1367" i="66"/>
  <c r="F1360" i="66"/>
  <c r="F1524" i="66" s="1"/>
  <c r="F1237" i="66"/>
  <c r="F1235" i="66"/>
  <c r="F1234" i="66"/>
  <c r="F1231" i="66"/>
  <c r="F1208" i="66"/>
  <c r="F1206" i="66"/>
  <c r="F1205" i="66"/>
  <c r="F1202" i="66"/>
  <c r="F1201" i="66"/>
  <c r="F1192" i="66"/>
  <c r="F1191" i="66"/>
  <c r="F1162" i="66"/>
  <c r="F1161" i="66"/>
  <c r="F1158" i="66"/>
  <c r="F1157" i="66"/>
  <c r="F1154" i="66"/>
  <c r="F1146" i="66"/>
  <c r="F1116" i="66"/>
  <c r="F1115" i="66"/>
  <c r="F1112" i="66"/>
  <c r="F1109" i="66"/>
  <c r="F1108" i="66"/>
  <c r="F1072" i="66"/>
  <c r="F1071" i="66"/>
  <c r="F1068" i="66"/>
  <c r="F1067" i="66"/>
  <c r="F1064" i="66"/>
  <c r="F1063" i="66"/>
  <c r="F1060" i="66"/>
  <c r="F1059" i="66"/>
  <c r="F1056" i="66"/>
  <c r="F1053" i="66"/>
  <c r="F1052" i="66"/>
  <c r="F1031" i="66"/>
  <c r="F1030" i="66"/>
  <c r="F1029" i="66"/>
  <c r="F1028" i="66"/>
  <c r="F1027" i="66"/>
  <c r="F1026" i="66"/>
  <c r="F1023" i="66"/>
  <c r="F1022" i="66"/>
  <c r="F1021" i="66"/>
  <c r="F1020" i="66"/>
  <c r="F1019" i="66"/>
  <c r="F1018" i="66"/>
  <c r="F1005" i="66"/>
  <c r="F1278" i="66"/>
  <c r="B938" i="66"/>
  <c r="F881" i="66"/>
  <c r="F908" i="66" s="1"/>
  <c r="F938" i="66" s="1"/>
  <c r="F868" i="66"/>
  <c r="F867" i="66"/>
  <c r="F866" i="66"/>
  <c r="F865" i="66"/>
  <c r="F864" i="66"/>
  <c r="F861" i="66"/>
  <c r="F857" i="66"/>
  <c r="F855" i="66"/>
  <c r="F854" i="66"/>
  <c r="F853" i="66"/>
  <c r="F850" i="66"/>
  <c r="F849" i="66"/>
  <c r="F848" i="66"/>
  <c r="F845" i="66"/>
  <c r="F844" i="66"/>
  <c r="F827" i="66"/>
  <c r="F826" i="66"/>
  <c r="F823" i="66"/>
  <c r="F822" i="66"/>
  <c r="F819" i="66"/>
  <c r="F818" i="66"/>
  <c r="F815" i="66"/>
  <c r="F814" i="66"/>
  <c r="F811" i="66"/>
  <c r="F781" i="66"/>
  <c r="F779" i="66"/>
  <c r="F777" i="66"/>
  <c r="F776" i="66"/>
  <c r="F773" i="66"/>
  <c r="F772" i="66"/>
  <c r="F771" i="66"/>
  <c r="F722" i="66"/>
  <c r="F760" i="66" s="1"/>
  <c r="F929" i="66" s="1"/>
  <c r="F692" i="66"/>
  <c r="F690" i="66"/>
  <c r="F688" i="66"/>
  <c r="F686" i="66"/>
  <c r="F684" i="66"/>
  <c r="F682" i="66"/>
  <c r="F680" i="66"/>
  <c r="F678" i="66"/>
  <c r="F676" i="66"/>
  <c r="F612" i="66"/>
  <c r="F611" i="66"/>
  <c r="F610" i="66"/>
  <c r="F609" i="66"/>
  <c r="F608" i="66"/>
  <c r="F607" i="66"/>
  <c r="F606" i="66"/>
  <c r="F605" i="66"/>
  <c r="F604" i="66"/>
  <c r="F603" i="66"/>
  <c r="F600" i="66"/>
  <c r="F599" i="66"/>
  <c r="F598" i="66"/>
  <c r="F597" i="66"/>
  <c r="F596" i="66"/>
  <c r="F595" i="66"/>
  <c r="F594" i="66"/>
  <c r="F593" i="66"/>
  <c r="F592" i="66"/>
  <c r="F591" i="66"/>
  <c r="F590" i="66"/>
  <c r="F589" i="66"/>
  <c r="F588" i="66"/>
  <c r="F587" i="66"/>
  <c r="F574" i="66"/>
  <c r="F573" i="66"/>
  <c r="F572" i="66"/>
  <c r="F571" i="66"/>
  <c r="F570" i="66"/>
  <c r="F569" i="66"/>
  <c r="F566" i="66"/>
  <c r="F565" i="66"/>
  <c r="F564" i="66"/>
  <c r="F563" i="66"/>
  <c r="F562" i="66"/>
  <c r="F561" i="66"/>
  <c r="F560" i="66"/>
  <c r="F559" i="66"/>
  <c r="F558" i="66"/>
  <c r="F557" i="66"/>
  <c r="F556" i="66"/>
  <c r="F555" i="66"/>
  <c r="F554" i="66"/>
  <c r="F553" i="66"/>
  <c r="F552" i="66"/>
  <c r="F551" i="66"/>
  <c r="F550" i="66"/>
  <c r="F549" i="66"/>
  <c r="F548" i="66"/>
  <c r="F547" i="66"/>
  <c r="F546" i="66"/>
  <c r="F544" i="66"/>
  <c r="F528" i="66"/>
  <c r="F527" i="66"/>
  <c r="F526" i="66"/>
  <c r="F525" i="66"/>
  <c r="F524" i="66"/>
  <c r="F523" i="66"/>
  <c r="F522" i="66"/>
  <c r="F521" i="66"/>
  <c r="F520" i="66"/>
  <c r="F517" i="66"/>
  <c r="F516" i="66"/>
  <c r="F515" i="66"/>
  <c r="F514" i="66"/>
  <c r="F513" i="66"/>
  <c r="F512" i="66"/>
  <c r="F511" i="66"/>
  <c r="F510" i="66"/>
  <c r="F509" i="66"/>
  <c r="F508" i="66"/>
  <c r="F507" i="66"/>
  <c r="F506" i="66"/>
  <c r="F495" i="66"/>
  <c r="F494" i="66"/>
  <c r="F493" i="66"/>
  <c r="F492" i="66"/>
  <c r="F491" i="66"/>
  <c r="F490" i="66"/>
  <c r="F488" i="66"/>
  <c r="F487" i="66"/>
  <c r="F486" i="66"/>
  <c r="F485" i="66"/>
  <c r="F484" i="66"/>
  <c r="F483" i="66"/>
  <c r="F482" i="66"/>
  <c r="F481" i="66"/>
  <c r="F480" i="66"/>
  <c r="F479" i="66"/>
  <c r="F478" i="66"/>
  <c r="F477" i="66"/>
  <c r="F476" i="66"/>
  <c r="F475" i="66"/>
  <c r="F474" i="66"/>
  <c r="F473" i="66"/>
  <c r="F472" i="66"/>
  <c r="F471" i="66"/>
  <c r="F470" i="66"/>
  <c r="F469" i="66"/>
  <c r="F468" i="66"/>
  <c r="F467" i="66"/>
  <c r="F466" i="66"/>
  <c r="F465" i="66"/>
  <c r="F464" i="66"/>
  <c r="F463" i="66"/>
  <c r="F462" i="66"/>
  <c r="F460" i="66"/>
  <c r="B429" i="66"/>
  <c r="B427" i="66"/>
  <c r="B425" i="66"/>
  <c r="B423" i="66"/>
  <c r="B421" i="66"/>
  <c r="B419" i="66"/>
  <c r="B417" i="66"/>
  <c r="B415" i="66"/>
  <c r="B413" i="66"/>
  <c r="F370" i="66"/>
  <c r="F368" i="66"/>
  <c r="F366" i="66"/>
  <c r="F358" i="66"/>
  <c r="F354" i="66"/>
  <c r="F350" i="66"/>
  <c r="F346" i="66"/>
  <c r="F344" i="66"/>
  <c r="F322" i="66"/>
  <c r="F335" i="66" s="1"/>
  <c r="F427" i="66" s="1"/>
  <c r="F310" i="66"/>
  <c r="F307" i="66"/>
  <c r="F306" i="66"/>
  <c r="F255" i="66"/>
  <c r="F254" i="66"/>
  <c r="F253" i="66"/>
  <c r="F250" i="66"/>
  <c r="F249" i="66"/>
  <c r="F248" i="66"/>
  <c r="F247" i="66"/>
  <c r="F246" i="66"/>
  <c r="F245" i="66"/>
  <c r="F244" i="66"/>
  <c r="F243" i="66"/>
  <c r="F242" i="66"/>
  <c r="F241" i="66"/>
  <c r="F240" i="66"/>
  <c r="F237" i="66"/>
  <c r="F236" i="66"/>
  <c r="F235" i="66"/>
  <c r="F234" i="66"/>
  <c r="F233" i="66"/>
  <c r="F230" i="66"/>
  <c r="F229" i="66"/>
  <c r="F226" i="66"/>
  <c r="F225" i="66"/>
  <c r="F224" i="66"/>
  <c r="F221" i="66"/>
  <c r="F219" i="66"/>
  <c r="F188" i="66"/>
  <c r="F185" i="66"/>
  <c r="F182" i="66"/>
  <c r="F164" i="66"/>
  <c r="F162" i="66"/>
  <c r="F160" i="66"/>
  <c r="F159" i="66"/>
  <c r="F156" i="66"/>
  <c r="F154" i="66"/>
  <c r="F152" i="66"/>
  <c r="F134" i="66"/>
  <c r="F132" i="66"/>
  <c r="F130" i="66"/>
  <c r="F129" i="66"/>
  <c r="F128" i="66"/>
  <c r="F125" i="66"/>
  <c r="F123" i="66"/>
  <c r="F121" i="66"/>
  <c r="F100" i="66"/>
  <c r="F98" i="66"/>
  <c r="F95" i="66"/>
  <c r="F93" i="66"/>
  <c r="F92" i="66"/>
  <c r="F89" i="66"/>
  <c r="F85" i="66"/>
  <c r="F67" i="66"/>
  <c r="F65" i="66"/>
  <c r="F63" i="66"/>
  <c r="F61" i="66"/>
  <c r="F60" i="66"/>
  <c r="F57" i="66"/>
  <c r="F53" i="66"/>
  <c r="F1733" i="66" l="1"/>
  <c r="F1223" i="66"/>
  <c r="F1287" i="66" s="1"/>
  <c r="F873" i="66"/>
  <c r="F1648" i="66"/>
  <c r="F314" i="66"/>
  <c r="F425" i="66" s="1"/>
  <c r="F497" i="66"/>
  <c r="F1441" i="66"/>
  <c r="F618" i="66"/>
  <c r="F173" i="66"/>
  <c r="F419" i="66" s="1"/>
  <c r="F534" i="66"/>
  <c r="F142" i="66"/>
  <c r="F417" i="66" s="1"/>
  <c r="F712" i="66"/>
  <c r="F926" i="66" s="1"/>
  <c r="F1514" i="66"/>
  <c r="F1533" i="66" s="1"/>
  <c r="F1777" i="66"/>
  <c r="F212" i="66"/>
  <c r="F423" i="66" s="1"/>
  <c r="F404" i="66"/>
  <c r="F429" i="66" s="1"/>
  <c r="F802" i="66"/>
  <c r="F932" i="66" s="1"/>
  <c r="F837" i="66"/>
  <c r="F1477" i="66"/>
  <c r="F1530" i="66" s="1"/>
  <c r="F1630" i="66"/>
  <c r="F578" i="66"/>
  <c r="F1092" i="66"/>
  <c r="F1399" i="66"/>
  <c r="F110" i="66"/>
  <c r="F415" i="66" s="1"/>
  <c r="F1043" i="66"/>
  <c r="F1281" i="66" s="1"/>
  <c r="F1136" i="66"/>
  <c r="F1917" i="66"/>
  <c r="F1931" i="66" s="1"/>
  <c r="F1934" i="66" s="1"/>
  <c r="F1939" i="66" s="1"/>
  <c r="F1966" i="66" s="1"/>
  <c r="F1982" i="66" s="1"/>
  <c r="D28" i="63" s="1"/>
  <c r="F78" i="66"/>
  <c r="F413" i="66" s="1"/>
  <c r="F296" i="66"/>
  <c r="F421" i="66" s="1"/>
  <c r="F1181" i="66"/>
  <c r="F1268" i="66"/>
  <c r="F1290" i="66" s="1"/>
  <c r="F935" i="66" l="1"/>
  <c r="F1790" i="66"/>
  <c r="F1527" i="66"/>
  <c r="F1536" i="66" s="1"/>
  <c r="F1541" i="66" s="1"/>
  <c r="F1558" i="66" s="1"/>
  <c r="F1976" i="66" s="1"/>
  <c r="D25" i="63" s="1"/>
  <c r="F1793" i="66"/>
  <c r="F628" i="66"/>
  <c r="F453" i="66"/>
  <c r="F920" i="66" s="1"/>
  <c r="F626" i="66"/>
  <c r="F1284" i="66"/>
  <c r="F1293" i="66" s="1"/>
  <c r="F1298" i="66" s="1"/>
  <c r="F1313" i="66" s="1"/>
  <c r="F1980" i="66" s="1"/>
  <c r="D27" i="63" s="1"/>
  <c r="F1804" i="72"/>
  <c r="F1803" i="72"/>
  <c r="F1774" i="72"/>
  <c r="F1772" i="72"/>
  <c r="F1771" i="72"/>
  <c r="F1768" i="72"/>
  <c r="F1767" i="72"/>
  <c r="F1686" i="72"/>
  <c r="F1685" i="72"/>
  <c r="F1682" i="72"/>
  <c r="F1681" i="72"/>
  <c r="F1678" i="72"/>
  <c r="F1677" i="72"/>
  <c r="F1674" i="72"/>
  <c r="F1673" i="72"/>
  <c r="F1670" i="72"/>
  <c r="F1669" i="72"/>
  <c r="F1639" i="72"/>
  <c r="F1638" i="72"/>
  <c r="F1635" i="72"/>
  <c r="F1634" i="72"/>
  <c r="F1631" i="72"/>
  <c r="F1630" i="72"/>
  <c r="F1627" i="72"/>
  <c r="F1626" i="72"/>
  <c r="F1600" i="72"/>
  <c r="F1599" i="72"/>
  <c r="F1596" i="72"/>
  <c r="F1595" i="72"/>
  <c r="F1592" i="72"/>
  <c r="F1591" i="72"/>
  <c r="F1588" i="72"/>
  <c r="F1583" i="72"/>
  <c r="F1582" i="72"/>
  <c r="F1559" i="72"/>
  <c r="F1558" i="72"/>
  <c r="F1557" i="72"/>
  <c r="F1556" i="72"/>
  <c r="F1553" i="72"/>
  <c r="F1552" i="72"/>
  <c r="F1551" i="72"/>
  <c r="F1550" i="72"/>
  <c r="F1537" i="72"/>
  <c r="F1530" i="72"/>
  <c r="F1845" i="72" s="1"/>
  <c r="F1401" i="72"/>
  <c r="F1397" i="72"/>
  <c r="F1384" i="72"/>
  <c r="F1383" i="72"/>
  <c r="F1382" i="72"/>
  <c r="F1381" i="72"/>
  <c r="F1380" i="72"/>
  <c r="F1379" i="72"/>
  <c r="F1378" i="72"/>
  <c r="F1377" i="72"/>
  <c r="F1376" i="72"/>
  <c r="F1371" i="72"/>
  <c r="F1370" i="72"/>
  <c r="F1369" i="72"/>
  <c r="F1368" i="72"/>
  <c r="F1367" i="72"/>
  <c r="F1366" i="72"/>
  <c r="F1365" i="72"/>
  <c r="F1364" i="72"/>
  <c r="F1363" i="72"/>
  <c r="F1362" i="72"/>
  <c r="F1328" i="72"/>
  <c r="F1347" i="72" s="1"/>
  <c r="F1301" i="72"/>
  <c r="F1299" i="72"/>
  <c r="F1298" i="72"/>
  <c r="F1297" i="72"/>
  <c r="F1269" i="72"/>
  <c r="F1267" i="72"/>
  <c r="F1266" i="72"/>
  <c r="F1240" i="72"/>
  <c r="F1239" i="72"/>
  <c r="F1236" i="72"/>
  <c r="F1234" i="72"/>
  <c r="F1224" i="72"/>
  <c r="F1440" i="72" s="1"/>
  <c r="F1098" i="72"/>
  <c r="F1128" i="72" s="1"/>
  <c r="F1146" i="72" s="1"/>
  <c r="F1027" i="72"/>
  <c r="F1023" i="72"/>
  <c r="F1021" i="72"/>
  <c r="F1020" i="72"/>
  <c r="F1019" i="72"/>
  <c r="F1016" i="72"/>
  <c r="F1015" i="72"/>
  <c r="F1012" i="72"/>
  <c r="F1011" i="72"/>
  <c r="F998" i="72"/>
  <c r="F997" i="72"/>
  <c r="F990" i="72"/>
  <c r="F989" i="72"/>
  <c r="F986" i="72"/>
  <c r="F985" i="72"/>
  <c r="F982" i="72"/>
  <c r="F947" i="72"/>
  <c r="F945" i="72"/>
  <c r="F942" i="72"/>
  <c r="F914" i="72"/>
  <c r="F912" i="72"/>
  <c r="F910" i="72"/>
  <c r="F908" i="72"/>
  <c r="F906" i="72"/>
  <c r="F904" i="72"/>
  <c r="F902" i="72"/>
  <c r="F900" i="72"/>
  <c r="F898" i="72"/>
  <c r="F806" i="72"/>
  <c r="F805" i="72"/>
  <c r="F804" i="72"/>
  <c r="F803" i="72"/>
  <c r="F802" i="72"/>
  <c r="F801" i="72"/>
  <c r="F800" i="72"/>
  <c r="F799" i="72"/>
  <c r="F781" i="72"/>
  <c r="F780" i="72"/>
  <c r="F779" i="72"/>
  <c r="F778" i="72"/>
  <c r="F777" i="72"/>
  <c r="F776" i="72"/>
  <c r="F775" i="72"/>
  <c r="F774" i="72"/>
  <c r="F773" i="72"/>
  <c r="F772" i="72"/>
  <c r="F771" i="72"/>
  <c r="F770" i="72"/>
  <c r="F769" i="72"/>
  <c r="F765" i="72"/>
  <c r="F764" i="72"/>
  <c r="F763" i="72"/>
  <c r="F762" i="72"/>
  <c r="F761" i="72"/>
  <c r="F760" i="72"/>
  <c r="F751" i="72"/>
  <c r="F750" i="72"/>
  <c r="F749" i="72"/>
  <c r="F748" i="72"/>
  <c r="F747" i="72"/>
  <c r="F746" i="72"/>
  <c r="F745" i="72"/>
  <c r="F744" i="72"/>
  <c r="F743" i="72"/>
  <c r="F742" i="72"/>
  <c r="F741" i="72"/>
  <c r="F740" i="72"/>
  <c r="F739" i="72"/>
  <c r="F738" i="72"/>
  <c r="F737" i="72"/>
  <c r="F736" i="72"/>
  <c r="F735" i="72"/>
  <c r="F734" i="72"/>
  <c r="F733" i="72"/>
  <c r="F732" i="72"/>
  <c r="F729" i="72"/>
  <c r="F688" i="72"/>
  <c r="F687" i="72"/>
  <c r="F686" i="72"/>
  <c r="F685" i="72"/>
  <c r="F684" i="72"/>
  <c r="F683" i="72"/>
  <c r="F682" i="72"/>
  <c r="F673" i="72"/>
  <c r="F672" i="72"/>
  <c r="F671" i="72"/>
  <c r="F670" i="72"/>
  <c r="F669" i="72"/>
  <c r="F668" i="72"/>
  <c r="F667" i="72"/>
  <c r="F666" i="72"/>
  <c r="F665" i="72"/>
  <c r="F664" i="72"/>
  <c r="F663" i="72"/>
  <c r="F659" i="72"/>
  <c r="F658" i="72"/>
  <c r="F657" i="72"/>
  <c r="F656" i="72"/>
  <c r="F655" i="72"/>
  <c r="F654" i="72"/>
  <c r="F651" i="72"/>
  <c r="F650" i="72"/>
  <c r="F649" i="72"/>
  <c r="F648" i="72"/>
  <c r="F647" i="72"/>
  <c r="F646" i="72"/>
  <c r="F645" i="72"/>
  <c r="F637" i="72"/>
  <c r="F636" i="72"/>
  <c r="F635" i="72"/>
  <c r="F634" i="72"/>
  <c r="F633" i="72"/>
  <c r="F632" i="72"/>
  <c r="F631" i="72"/>
  <c r="F630" i="72"/>
  <c r="F629" i="72"/>
  <c r="F628" i="72"/>
  <c r="F627" i="72"/>
  <c r="F626" i="72"/>
  <c r="F625" i="72"/>
  <c r="F624" i="72"/>
  <c r="F623" i="72"/>
  <c r="F622" i="72"/>
  <c r="F621" i="72"/>
  <c r="F620" i="72"/>
  <c r="F617" i="72"/>
  <c r="F536" i="72"/>
  <c r="F535" i="72"/>
  <c r="F534" i="72"/>
  <c r="F531" i="72"/>
  <c r="F518" i="72"/>
  <c r="F515" i="72"/>
  <c r="F512" i="72"/>
  <c r="F510" i="72"/>
  <c r="F464" i="72"/>
  <c r="F502" i="72" s="1"/>
  <c r="F573" i="72" s="1"/>
  <c r="F434" i="72"/>
  <c r="F431" i="72"/>
  <c r="F430" i="72"/>
  <c r="F429" i="72"/>
  <c r="F428" i="72"/>
  <c r="F427" i="72"/>
  <c r="F426" i="72"/>
  <c r="F423" i="72"/>
  <c r="F401" i="72"/>
  <c r="F399" i="72"/>
  <c r="F398" i="72"/>
  <c r="F397" i="72"/>
  <c r="F396" i="72"/>
  <c r="F393" i="72"/>
  <c r="F391" i="72"/>
  <c r="F389" i="72"/>
  <c r="F340" i="72"/>
  <c r="F345" i="72" s="1"/>
  <c r="F379" i="72" s="1"/>
  <c r="F330" i="72"/>
  <c r="F328" i="72"/>
  <c r="F326" i="72"/>
  <c r="F325" i="72"/>
  <c r="F324" i="72"/>
  <c r="F323" i="72"/>
  <c r="F322" i="72"/>
  <c r="F315" i="72"/>
  <c r="F305" i="72"/>
  <c r="F1134" i="72" s="1"/>
  <c r="F182" i="72"/>
  <c r="F180" i="72"/>
  <c r="F179" i="72"/>
  <c r="F101" i="72"/>
  <c r="F100" i="72"/>
  <c r="F99" i="72"/>
  <c r="F98" i="72"/>
  <c r="F97" i="72"/>
  <c r="F96" i="72"/>
  <c r="F95" i="72"/>
  <c r="F93" i="72"/>
  <c r="F90" i="72"/>
  <c r="F71" i="72"/>
  <c r="F70" i="72"/>
  <c r="F69" i="72"/>
  <c r="F68" i="72"/>
  <c r="F67" i="72"/>
  <c r="F66" i="72"/>
  <c r="F65" i="72"/>
  <c r="F63" i="72"/>
  <c r="F60" i="72"/>
  <c r="F57" i="72"/>
  <c r="F48" i="72"/>
  <c r="F216" i="72" s="1"/>
  <c r="F1321" i="70"/>
  <c r="F1318" i="70"/>
  <c r="F1315" i="70"/>
  <c r="F1313" i="70"/>
  <c r="F1311" i="70"/>
  <c r="F1310" i="70"/>
  <c r="F1309" i="70"/>
  <c r="F1305" i="70"/>
  <c r="F1281" i="70"/>
  <c r="F1279" i="70"/>
  <c r="F1278" i="70"/>
  <c r="F1275" i="70"/>
  <c r="F1274" i="70"/>
  <c r="F1270" i="70"/>
  <c r="F1269" i="70"/>
  <c r="F1245" i="70"/>
  <c r="F1243" i="70"/>
  <c r="F1242" i="70"/>
  <c r="F1239" i="70"/>
  <c r="F1238" i="70"/>
  <c r="F1233" i="70"/>
  <c r="F1232" i="70"/>
  <c r="F1188" i="70"/>
  <c r="F1186" i="70"/>
  <c r="F1183" i="70"/>
  <c r="F1182" i="70"/>
  <c r="F1181" i="70"/>
  <c r="F1179" i="70"/>
  <c r="F1048" i="70"/>
  <c r="F1044" i="70"/>
  <c r="F1042" i="70"/>
  <c r="F1039" i="70"/>
  <c r="F1035" i="70"/>
  <c r="F1032" i="70"/>
  <c r="F1004" i="70"/>
  <c r="F1003" i="70"/>
  <c r="F1002" i="70"/>
  <c r="F999" i="70"/>
  <c r="F996" i="70"/>
  <c r="F994" i="70"/>
  <c r="F992" i="70"/>
  <c r="F965" i="70"/>
  <c r="F964" i="70"/>
  <c r="F963" i="70"/>
  <c r="F962" i="70"/>
  <c r="F959" i="70"/>
  <c r="F955" i="70"/>
  <c r="F952" i="70"/>
  <c r="F933" i="70"/>
  <c r="F931" i="70"/>
  <c r="F928" i="70"/>
  <c r="F925" i="70"/>
  <c r="F922" i="70"/>
  <c r="F918" i="70"/>
  <c r="F891" i="70"/>
  <c r="F889" i="70"/>
  <c r="F887" i="70"/>
  <c r="F842" i="70"/>
  <c r="F840" i="70"/>
  <c r="F835" i="70"/>
  <c r="F819" i="70"/>
  <c r="F817" i="70"/>
  <c r="F741" i="70"/>
  <c r="F737" i="70"/>
  <c r="F735" i="70"/>
  <c r="F732" i="70"/>
  <c r="F728" i="70"/>
  <c r="F725" i="70"/>
  <c r="F697" i="70"/>
  <c r="F696" i="70"/>
  <c r="F695" i="70"/>
  <c r="F692" i="70"/>
  <c r="F689" i="70"/>
  <c r="F687" i="70"/>
  <c r="F685" i="70"/>
  <c r="F663" i="70"/>
  <c r="F662" i="70"/>
  <c r="F661" i="70"/>
  <c r="F660" i="70"/>
  <c r="F657" i="70"/>
  <c r="F653" i="70"/>
  <c r="F650" i="70"/>
  <c r="F622" i="70"/>
  <c r="F620" i="70"/>
  <c r="F617" i="70"/>
  <c r="F614" i="70"/>
  <c r="F611" i="70"/>
  <c r="F607" i="70"/>
  <c r="F580" i="70"/>
  <c r="F578" i="70"/>
  <c r="F576" i="70"/>
  <c r="F531" i="70"/>
  <c r="F529" i="70"/>
  <c r="F524" i="70"/>
  <c r="F508" i="70"/>
  <c r="F506" i="70"/>
  <c r="F459" i="70"/>
  <c r="F457" i="70"/>
  <c r="F455" i="70"/>
  <c r="F454" i="70"/>
  <c r="F453" i="70"/>
  <c r="F450" i="70"/>
  <c r="F366" i="70"/>
  <c r="F364" i="70"/>
  <c r="F363" i="70"/>
  <c r="F328" i="70"/>
  <c r="F326" i="70"/>
  <c r="F324" i="70"/>
  <c r="F322" i="70"/>
  <c r="F320" i="70"/>
  <c r="F318" i="70"/>
  <c r="F316" i="70"/>
  <c r="F304" i="70"/>
  <c r="F302" i="70"/>
  <c r="F301" i="70"/>
  <c r="F300" i="70"/>
  <c r="F299" i="70"/>
  <c r="F298" i="70"/>
  <c r="F297" i="70"/>
  <c r="F296" i="70"/>
  <c r="F295" i="70"/>
  <c r="F294" i="70"/>
  <c r="F293" i="70"/>
  <c r="F292" i="70"/>
  <c r="F291" i="70"/>
  <c r="F290" i="70"/>
  <c r="F289" i="70"/>
  <c r="F288" i="70"/>
  <c r="F285" i="70"/>
  <c r="F284" i="70"/>
  <c r="F283" i="70"/>
  <c r="F282" i="70"/>
  <c r="F281" i="70"/>
  <c r="F253" i="70"/>
  <c r="F250" i="70"/>
  <c r="F248" i="70"/>
  <c r="F245" i="70"/>
  <c r="F242" i="70"/>
  <c r="F240" i="70"/>
  <c r="F225" i="70"/>
  <c r="F223" i="70"/>
  <c r="F221" i="70"/>
  <c r="F219" i="70"/>
  <c r="F216" i="70"/>
  <c r="F213" i="70"/>
  <c r="F211" i="70"/>
  <c r="F209" i="70"/>
  <c r="F206" i="70"/>
  <c r="F200" i="70"/>
  <c r="F198" i="70"/>
  <c r="F196" i="70"/>
  <c r="F194" i="70"/>
  <c r="F192" i="70"/>
  <c r="F189" i="70"/>
  <c r="F187" i="70"/>
  <c r="F183" i="70"/>
  <c r="F181" i="70"/>
  <c r="F178" i="70"/>
  <c r="F176" i="70"/>
  <c r="F174" i="70"/>
  <c r="F169" i="70"/>
  <c r="F167" i="70"/>
  <c r="F164" i="70"/>
  <c r="F162" i="70"/>
  <c r="F160" i="70"/>
  <c r="F158" i="70"/>
  <c r="F156" i="70"/>
  <c r="F154" i="70"/>
  <c r="F152" i="70"/>
  <c r="F150" i="70"/>
  <c r="F126" i="70"/>
  <c r="F125" i="70"/>
  <c r="F124" i="70"/>
  <c r="F121" i="70"/>
  <c r="F120" i="70"/>
  <c r="F119" i="70"/>
  <c r="F118" i="70"/>
  <c r="F117" i="70"/>
  <c r="F116" i="70"/>
  <c r="F115" i="70"/>
  <c r="F114" i="70"/>
  <c r="F113" i="70"/>
  <c r="F112" i="70"/>
  <c r="F109" i="70"/>
  <c r="F108" i="70"/>
  <c r="F107" i="70"/>
  <c r="F106" i="70"/>
  <c r="F105" i="70"/>
  <c r="F83" i="70"/>
  <c r="F82" i="70"/>
  <c r="F81" i="70"/>
  <c r="F78" i="70"/>
  <c r="F77" i="70"/>
  <c r="F76" i="70"/>
  <c r="F75" i="70"/>
  <c r="F74" i="70"/>
  <c r="F73" i="70"/>
  <c r="F72" i="70"/>
  <c r="F71" i="70"/>
  <c r="F70" i="70"/>
  <c r="F69" i="70"/>
  <c r="F66" i="70"/>
  <c r="F65" i="70"/>
  <c r="F64" i="70"/>
  <c r="F63" i="70"/>
  <c r="F62" i="70"/>
  <c r="F50" i="70"/>
  <c r="F399" i="70" s="1"/>
  <c r="F1461" i="68"/>
  <c r="F1459" i="68"/>
  <c r="F1457" i="68"/>
  <c r="F1443" i="68"/>
  <c r="F1441" i="68"/>
  <c r="F1439" i="68"/>
  <c r="F1437" i="68"/>
  <c r="F1433" i="68"/>
  <c r="F1431" i="68"/>
  <c r="F1429" i="68"/>
  <c r="F1427" i="68"/>
  <c r="F1425" i="68"/>
  <c r="F1423" i="68"/>
  <c r="F1419" i="68"/>
  <c r="F1417" i="68"/>
  <c r="F1376" i="68"/>
  <c r="F1372" i="68"/>
  <c r="F1359" i="68"/>
  <c r="F1355" i="68"/>
  <c r="F1351" i="68"/>
  <c r="F1347" i="68"/>
  <c r="F1299" i="68"/>
  <c r="F1295" i="68"/>
  <c r="F1290" i="68"/>
  <c r="F1288" i="68"/>
  <c r="F1285" i="68"/>
  <c r="F1281" i="68"/>
  <c r="F1275" i="68"/>
  <c r="F1273" i="68"/>
  <c r="F1269" i="68"/>
  <c r="F1267" i="68"/>
  <c r="F1259" i="68"/>
  <c r="F1257" i="68"/>
  <c r="F1255" i="68"/>
  <c r="F1249" i="68"/>
  <c r="F1247" i="68"/>
  <c r="F1245" i="68"/>
  <c r="F1237" i="68"/>
  <c r="F1235" i="68"/>
  <c r="F1231" i="68"/>
  <c r="F1188" i="68"/>
  <c r="F1186" i="68"/>
  <c r="F1182" i="68"/>
  <c r="F1166" i="68"/>
  <c r="F1164" i="68"/>
  <c r="F1158" i="68"/>
  <c r="F1154" i="68"/>
  <c r="F1150" i="68"/>
  <c r="F1148" i="68"/>
  <c r="F1099" i="68"/>
  <c r="F1140" i="68" s="1"/>
  <c r="F1511" i="68" s="1"/>
  <c r="F1085" i="68"/>
  <c r="F1078" i="68"/>
  <c r="F1076" i="68"/>
  <c r="F1070" i="68"/>
  <c r="F1064" i="68"/>
  <c r="F1018" i="68"/>
  <c r="F1016" i="68"/>
  <c r="F1014" i="68"/>
  <c r="F967" i="68"/>
  <c r="F963" i="68"/>
  <c r="F955" i="68"/>
  <c r="F951" i="68"/>
  <c r="F949" i="68"/>
  <c r="F947" i="68"/>
  <c r="F945" i="68"/>
  <c r="F943" i="68"/>
  <c r="F941" i="68"/>
  <c r="F937" i="68"/>
  <c r="F935" i="68"/>
  <c r="F931" i="68"/>
  <c r="F929" i="68"/>
  <c r="F927" i="68"/>
  <c r="F917" i="68"/>
  <c r="F915" i="68"/>
  <c r="F913" i="68"/>
  <c r="F893" i="68"/>
  <c r="F996" i="68" s="1"/>
  <c r="F779" i="68"/>
  <c r="F777" i="68"/>
  <c r="F775" i="68"/>
  <c r="F761" i="68"/>
  <c r="F759" i="68"/>
  <c r="F757" i="68"/>
  <c r="F755" i="68"/>
  <c r="F751" i="68"/>
  <c r="F749" i="68"/>
  <c r="F747" i="68"/>
  <c r="F745" i="68"/>
  <c r="F743" i="68"/>
  <c r="F741" i="68"/>
  <c r="F739" i="68"/>
  <c r="F737" i="68"/>
  <c r="F735" i="68"/>
  <c r="F669" i="68"/>
  <c r="F665" i="68"/>
  <c r="F661" i="68"/>
  <c r="F657" i="68"/>
  <c r="F653" i="68"/>
  <c r="F647" i="68"/>
  <c r="F643" i="68"/>
  <c r="F641" i="68"/>
  <c r="F615" i="68"/>
  <c r="F613" i="68"/>
  <c r="F609" i="68"/>
  <c r="F605" i="68"/>
  <c r="F597" i="68"/>
  <c r="F593" i="68"/>
  <c r="F588" i="68"/>
  <c r="F586" i="68"/>
  <c r="F583" i="68"/>
  <c r="F579" i="68"/>
  <c r="F573" i="68"/>
  <c r="F571" i="68"/>
  <c r="F567" i="68"/>
  <c r="F565" i="68"/>
  <c r="F557" i="68"/>
  <c r="F555" i="68"/>
  <c r="F553" i="68"/>
  <c r="F547" i="68"/>
  <c r="F545" i="68"/>
  <c r="F539" i="68"/>
  <c r="F535" i="68"/>
  <c r="F533" i="68"/>
  <c r="F486" i="68"/>
  <c r="F484" i="68"/>
  <c r="F480" i="68"/>
  <c r="F468" i="68"/>
  <c r="F466" i="68"/>
  <c r="F464" i="68"/>
  <c r="F458" i="68"/>
  <c r="F456" i="68"/>
  <c r="F452" i="68"/>
  <c r="F448" i="68"/>
  <c r="F446" i="68"/>
  <c r="F413" i="68"/>
  <c r="F409" i="68"/>
  <c r="F407" i="68"/>
  <c r="F359" i="68"/>
  <c r="F355" i="68"/>
  <c r="F353" i="68"/>
  <c r="F347" i="68"/>
  <c r="F343" i="68"/>
  <c r="F341" i="68"/>
  <c r="F333" i="68"/>
  <c r="F331" i="68"/>
  <c r="F329" i="68"/>
  <c r="F327" i="68"/>
  <c r="H321" i="68"/>
  <c r="F321" i="68"/>
  <c r="H320" i="68"/>
  <c r="G319" i="68"/>
  <c r="F319" i="68"/>
  <c r="F317" i="68"/>
  <c r="F301" i="68"/>
  <c r="F299" i="68"/>
  <c r="F297" i="68"/>
  <c r="F295" i="68"/>
  <c r="F291" i="68"/>
  <c r="F279" i="68"/>
  <c r="F277" i="68"/>
  <c r="F273" i="68"/>
  <c r="F271" i="68"/>
  <c r="F263" i="68"/>
  <c r="F259" i="68"/>
  <c r="F255" i="68"/>
  <c r="F249" i="68"/>
  <c r="F247" i="68"/>
  <c r="F243" i="68"/>
  <c r="F239" i="68"/>
  <c r="F201" i="68"/>
  <c r="F199" i="68"/>
  <c r="F197" i="68"/>
  <c r="F191" i="68"/>
  <c r="F124" i="68"/>
  <c r="F122" i="68"/>
  <c r="F120" i="68"/>
  <c r="F116" i="68"/>
  <c r="F114" i="68"/>
  <c r="F110" i="68"/>
  <c r="F106" i="68"/>
  <c r="F104" i="68"/>
  <c r="F102" i="68"/>
  <c r="F100" i="68"/>
  <c r="F98" i="68"/>
  <c r="F91" i="68"/>
  <c r="F89" i="68"/>
  <c r="F87" i="68"/>
  <c r="F85" i="68"/>
  <c r="F83" i="68"/>
  <c r="F81" i="68"/>
  <c r="F79" i="68"/>
  <c r="F75" i="68"/>
  <c r="F73" i="68"/>
  <c r="F69" i="68"/>
  <c r="F65" i="68"/>
  <c r="F63" i="68"/>
  <c r="F61" i="68"/>
  <c r="F52" i="68"/>
  <c r="F50" i="68"/>
  <c r="F48" i="68"/>
  <c r="F28" i="68"/>
  <c r="F137" i="68" s="1"/>
  <c r="F694" i="72" l="1"/>
  <c r="F720" i="72" s="1"/>
  <c r="F57" i="68"/>
  <c r="F1796" i="66"/>
  <c r="F1801" i="66" s="1"/>
  <c r="F1825" i="66" s="1"/>
  <c r="F1978" i="66" s="1"/>
  <c r="D26" i="63" s="1"/>
  <c r="F666" i="66"/>
  <c r="F923" i="66" s="1"/>
  <c r="F1705" i="72"/>
  <c r="F1713" i="72" s="1"/>
  <c r="F1294" i="72"/>
  <c r="F1343" i="72" s="1"/>
  <c r="F1416" i="72"/>
  <c r="F1430" i="72" s="1"/>
  <c r="F757" i="72"/>
  <c r="F832" i="72" s="1"/>
  <c r="F811" i="72"/>
  <c r="F836" i="72" s="1"/>
  <c r="F933" i="72"/>
  <c r="F1140" i="72" s="1"/>
  <c r="F975" i="72"/>
  <c r="F1142" i="72" s="1"/>
  <c r="F1839" i="72"/>
  <c r="F1853" i="72" s="1"/>
  <c r="F210" i="72"/>
  <c r="F220" i="72" s="1"/>
  <c r="F643" i="72"/>
  <c r="F716" i="72" s="1"/>
  <c r="F540" i="72"/>
  <c r="F556" i="72" s="1"/>
  <c r="F1263" i="72"/>
  <c r="F1341" i="72" s="1"/>
  <c r="F1794" i="72"/>
  <c r="F1851" i="72" s="1"/>
  <c r="F338" i="72"/>
  <c r="F377" i="72" s="1"/>
  <c r="F383" i="72" s="1"/>
  <c r="F567" i="72" s="1"/>
  <c r="F1575" i="72"/>
  <c r="F1847" i="72" s="1"/>
  <c r="F1041" i="72"/>
  <c r="F1047" i="72" s="1"/>
  <c r="F417" i="72"/>
  <c r="F569" i="72" s="1"/>
  <c r="F458" i="72"/>
  <c r="F571" i="72" s="1"/>
  <c r="F796" i="72"/>
  <c r="F834" i="72" s="1"/>
  <c r="F1395" i="72"/>
  <c r="F1428" i="72" s="1"/>
  <c r="F679" i="72"/>
  <c r="F718" i="72" s="1"/>
  <c r="F86" i="72"/>
  <c r="F126" i="72" s="1"/>
  <c r="F528" i="72"/>
  <c r="F554" i="72" s="1"/>
  <c r="F1008" i="72"/>
  <c r="F1045" i="72" s="1"/>
  <c r="F1623" i="72"/>
  <c r="F1709" i="72" s="1"/>
  <c r="F1666" i="72"/>
  <c r="F1711" i="72" s="1"/>
  <c r="F122" i="72"/>
  <c r="F128" i="72" s="1"/>
  <c r="F1309" i="72"/>
  <c r="F1345" i="72" s="1"/>
  <c r="F492" i="70"/>
  <c r="F1126" i="70" s="1"/>
  <c r="F535" i="70"/>
  <c r="F561" i="70" s="1"/>
  <c r="F762" i="70"/>
  <c r="F780" i="70" s="1"/>
  <c r="F982" i="70"/>
  <c r="F1083" i="70" s="1"/>
  <c r="F846" i="70"/>
  <c r="F872" i="70" s="1"/>
  <c r="F237" i="70"/>
  <c r="F266" i="70" s="1"/>
  <c r="F257" i="70"/>
  <c r="F268" i="70" s="1"/>
  <c r="F393" i="70"/>
  <c r="F407" i="70" s="1"/>
  <c r="F521" i="70"/>
  <c r="F559" i="70" s="1"/>
  <c r="F334" i="70"/>
  <c r="F351" i="70" s="1"/>
  <c r="F911" i="70"/>
  <c r="F1079" i="70" s="1"/>
  <c r="F1025" i="70"/>
  <c r="F1085" i="70" s="1"/>
  <c r="F129" i="70"/>
  <c r="F136" i="70" s="1"/>
  <c r="F718" i="70"/>
  <c r="F778" i="70" s="1"/>
  <c r="F832" i="70"/>
  <c r="F870" i="70" s="1"/>
  <c r="F1296" i="70"/>
  <c r="F1335" i="70" s="1"/>
  <c r="F172" i="70"/>
  <c r="F262" i="70" s="1"/>
  <c r="F676" i="70"/>
  <c r="F776" i="70" s="1"/>
  <c r="F641" i="70"/>
  <c r="F774" i="70" s="1"/>
  <c r="F1220" i="70"/>
  <c r="F1331" i="70" s="1"/>
  <c r="F1325" i="70"/>
  <c r="F1337" i="70" s="1"/>
  <c r="F203" i="70"/>
  <c r="F264" i="70" s="1"/>
  <c r="F314" i="70"/>
  <c r="F349" i="70" s="1"/>
  <c r="F356" i="70" s="1"/>
  <c r="F405" i="70" s="1"/>
  <c r="F943" i="70"/>
  <c r="F1081" i="70" s="1"/>
  <c r="F97" i="70"/>
  <c r="F134" i="70" s="1"/>
  <c r="F600" i="70"/>
  <c r="F772" i="70" s="1"/>
  <c r="F1258" i="70"/>
  <c r="F1333" i="70" s="1"/>
  <c r="F1069" i="70"/>
  <c r="F1087" i="70" s="1"/>
  <c r="F529" i="68"/>
  <c r="F1302" i="68"/>
  <c r="F1338" i="68" s="1"/>
  <c r="F543" i="68"/>
  <c r="F1054" i="68"/>
  <c r="F1507" i="68" s="1"/>
  <c r="F970" i="68"/>
  <c r="F1002" i="68" s="1"/>
  <c r="F1379" i="68"/>
  <c r="F1405" i="68" s="1"/>
  <c r="F1241" i="68"/>
  <c r="F1263" i="68" s="1"/>
  <c r="F1334" i="68" s="1"/>
  <c r="F363" i="68"/>
  <c r="F396" i="68" s="1"/>
  <c r="F229" i="68"/>
  <c r="F827" i="68" s="1"/>
  <c r="F651" i="68"/>
  <c r="F682" i="68" s="1"/>
  <c r="F771" i="68"/>
  <c r="F814" i="68" s="1"/>
  <c r="F1453" i="68"/>
  <c r="F267" i="68"/>
  <c r="F390" i="68" s="1"/>
  <c r="F351" i="68"/>
  <c r="F394" i="68" s="1"/>
  <c r="F1367" i="68"/>
  <c r="F1403" i="68" s="1"/>
  <c r="F438" i="68"/>
  <c r="F831" i="68" s="1"/>
  <c r="F618" i="68"/>
  <c r="F628" i="68" s="1"/>
  <c r="G318" i="68"/>
  <c r="G321" i="68"/>
  <c r="F676" i="68"/>
  <c r="F684" i="68" s="1"/>
  <c r="F1093" i="68"/>
  <c r="F1509" i="68" s="1"/>
  <c r="F1223" i="68"/>
  <c r="F1515" i="68" s="1"/>
  <c r="F1464" i="68"/>
  <c r="F1497" i="68" s="1"/>
  <c r="F1500" i="68" s="1"/>
  <c r="F1521" i="68" s="1"/>
  <c r="F783" i="68"/>
  <c r="F816" i="68" s="1"/>
  <c r="F1293" i="68"/>
  <c r="F1336" i="68" s="1"/>
  <c r="F96" i="68"/>
  <c r="F141" i="68" s="1"/>
  <c r="F132" i="68"/>
  <c r="F143" i="68" s="1"/>
  <c r="F521" i="68"/>
  <c r="F835" i="68" s="1"/>
  <c r="F591" i="68"/>
  <c r="F626" i="68" s="1"/>
  <c r="F1174" i="68"/>
  <c r="F1513" i="68" s="1"/>
  <c r="F959" i="68"/>
  <c r="F1000" i="68" s="1"/>
  <c r="F139" i="68"/>
  <c r="F472" i="68"/>
  <c r="F833" i="68" s="1"/>
  <c r="F923" i="68"/>
  <c r="F998" i="68" s="1"/>
  <c r="F1441" i="47"/>
  <c r="F1448" i="47"/>
  <c r="F1376" i="70" l="1"/>
  <c r="F1386" i="70" s="1"/>
  <c r="D41" i="63" s="1"/>
  <c r="F940" i="66"/>
  <c r="F945" i="66" s="1"/>
  <c r="F950" i="66" s="1"/>
  <c r="F1974" i="66" s="1"/>
  <c r="F1352" i="72"/>
  <c r="F1442" i="72" s="1"/>
  <c r="F1754" i="72"/>
  <c r="F1849" i="72" s="1"/>
  <c r="F1888" i="72" s="1"/>
  <c r="F2043" i="72" s="1"/>
  <c r="D55" i="63" s="1"/>
  <c r="F171" i="72"/>
  <c r="F218" i="72" s="1"/>
  <c r="F259" i="72" s="1"/>
  <c r="F2037" i="72" s="1"/>
  <c r="D53" i="63" s="1"/>
  <c r="F841" i="72"/>
  <c r="F850" i="72" s="1"/>
  <c r="F724" i="72"/>
  <c r="F848" i="72" s="1"/>
  <c r="F1434" i="72"/>
  <c r="F1444" i="72" s="1"/>
  <c r="F560" i="72"/>
  <c r="F575" i="72" s="1"/>
  <c r="F608" i="72" s="1"/>
  <c r="F1136" i="72" s="1"/>
  <c r="F1090" i="72"/>
  <c r="F1144" i="72" s="1"/>
  <c r="F141" i="70"/>
  <c r="F401" i="70" s="1"/>
  <c r="F568" i="70"/>
  <c r="F770" i="70" s="1"/>
  <c r="F803" i="70" s="1"/>
  <c r="F1128" i="70" s="1"/>
  <c r="F879" i="70"/>
  <c r="F1077" i="70" s="1"/>
  <c r="F1120" i="70" s="1"/>
  <c r="F1130" i="70" s="1"/>
  <c r="F271" i="70"/>
  <c r="F403" i="70" s="1"/>
  <c r="F727" i="68"/>
  <c r="F839" i="68" s="1"/>
  <c r="F1409" i="68"/>
  <c r="F1519" i="68" s="1"/>
  <c r="F1006" i="68"/>
  <c r="F1505" i="68" s="1"/>
  <c r="F561" i="68"/>
  <c r="F624" i="68" s="1"/>
  <c r="F631" i="68" s="1"/>
  <c r="F837" i="68" s="1"/>
  <c r="F1341" i="68"/>
  <c r="F1517" i="68" s="1"/>
  <c r="F819" i="68"/>
  <c r="F841" i="68" s="1"/>
  <c r="F183" i="68"/>
  <c r="F825" i="68" s="1"/>
  <c r="F287" i="68"/>
  <c r="F283" i="68"/>
  <c r="F1985" i="66" l="1"/>
  <c r="F2014" i="66" s="1"/>
  <c r="D16" i="81" s="1"/>
  <c r="D24" i="63"/>
  <c r="F1483" i="72"/>
  <c r="F2041" i="72" s="1"/>
  <c r="D54" i="63" s="1"/>
  <c r="F890" i="72"/>
  <c r="F1138" i="72" s="1"/>
  <c r="F1177" i="72" s="1"/>
  <c r="F2039" i="72" s="1"/>
  <c r="F444" i="70"/>
  <c r="F1382" i="70" s="1"/>
  <c r="F1171" i="70"/>
  <c r="F1384" i="70" s="1"/>
  <c r="D40" i="63" s="1"/>
  <c r="F1551" i="68"/>
  <c r="F1558" i="68" s="1"/>
  <c r="F311" i="68"/>
  <c r="F392" i="68" s="1"/>
  <c r="F399" i="68" s="1"/>
  <c r="F829" i="68" s="1"/>
  <c r="F870" i="68" s="1"/>
  <c r="F1556" i="68" s="1"/>
  <c r="F2079" i="72" l="1"/>
  <c r="D26" i="81" s="1"/>
  <c r="D52" i="63"/>
  <c r="F1426" i="70"/>
  <c r="D39" i="63"/>
  <c r="F1602" i="68"/>
  <c r="D22" i="81" s="1"/>
  <c r="D24" i="81"/>
  <c r="D36" i="63" l="1"/>
  <c r="D28" i="81"/>
  <c r="F1428" i="47"/>
  <c r="F1430" i="47"/>
  <c r="F1457" i="47"/>
  <c r="F1443" i="47"/>
  <c r="F1439" i="47"/>
  <c r="F1470" i="47"/>
  <c r="F1468" i="47"/>
  <c r="F1466" i="47"/>
  <c r="F1455" i="47" l="1"/>
  <c r="F1461" i="47"/>
  <c r="F1425" i="47"/>
  <c r="F1420" i="47"/>
  <c r="F1446" i="47"/>
  <c r="F1473" i="47"/>
  <c r="F1477" i="47" l="1"/>
  <c r="F1484" i="47" s="1"/>
  <c r="F1433" i="47"/>
  <c r="F1451" i="47" l="1"/>
  <c r="F1482" i="47" l="1"/>
  <c r="F1496" i="47" s="1"/>
  <c r="F1506" i="47" s="1"/>
  <c r="F1300" i="47" l="1"/>
  <c r="F1294" i="47"/>
  <c r="F1292" i="47"/>
  <c r="F1289" i="47"/>
  <c r="F1273" i="47"/>
  <c r="F1268" i="47"/>
  <c r="F1264" i="47"/>
  <c r="F1257" i="47"/>
  <c r="F1200" i="47"/>
  <c r="F1196" i="47"/>
  <c r="F1164" i="47"/>
  <c r="F1165" i="47"/>
  <c r="F1155" i="47"/>
  <c r="F1152" i="47"/>
  <c r="F1123" i="47"/>
  <c r="F1119" i="47"/>
  <c r="F1114" i="47"/>
  <c r="F1109" i="47"/>
  <c r="F1083" i="47"/>
  <c r="F1081" i="47"/>
  <c r="F1079" i="47"/>
  <c r="F1077" i="47"/>
  <c r="F1075" i="47"/>
  <c r="F1046" i="47"/>
  <c r="F1041" i="47"/>
  <c r="F1036" i="47"/>
  <c r="F1243" i="47" l="1"/>
  <c r="F1246" i="47"/>
  <c r="F1235" i="47"/>
  <c r="F1321" i="47" s="1"/>
  <c r="F1128" i="47"/>
  <c r="F1136" i="47" s="1"/>
  <c r="F1066" i="47"/>
  <c r="F1315" i="47" s="1"/>
  <c r="F1104" i="47"/>
  <c r="F1134" i="47" s="1"/>
  <c r="F1159" i="47"/>
  <c r="F1186" i="47" s="1"/>
  <c r="F1319" i="47" s="1"/>
  <c r="F1253" i="47"/>
  <c r="F1297" i="47"/>
  <c r="F1277" i="47" l="1"/>
  <c r="F1306" i="47" s="1"/>
  <c r="F1143" i="47"/>
  <c r="F1317" i="47" s="1"/>
  <c r="F1308" i="47" l="1"/>
  <c r="F1311" i="47" s="1"/>
  <c r="F1323" i="47" s="1"/>
  <c r="F1358" i="47" s="1"/>
  <c r="F1504" i="47" l="1"/>
  <c r="F162" i="47"/>
  <c r="F160" i="47"/>
  <c r="F158" i="47"/>
  <c r="F156" i="47"/>
  <c r="F154" i="47"/>
  <c r="F152" i="47"/>
  <c r="F150" i="47"/>
  <c r="F148" i="47"/>
  <c r="F146" i="47"/>
  <c r="F129" i="47"/>
  <c r="F126" i="47"/>
  <c r="F123" i="47"/>
  <c r="F121" i="47"/>
  <c r="F119" i="47"/>
  <c r="F117" i="47"/>
  <c r="F115" i="47"/>
  <c r="F113" i="47"/>
  <c r="F111" i="47"/>
  <c r="F109" i="47"/>
  <c r="F107" i="47"/>
  <c r="F90" i="47"/>
  <c r="F88" i="47"/>
  <c r="F86" i="47"/>
  <c r="F84" i="47"/>
  <c r="F82" i="47"/>
  <c r="F80" i="47"/>
  <c r="F78" i="47"/>
  <c r="F76" i="47"/>
  <c r="F74" i="47"/>
  <c r="F72" i="47"/>
  <c r="F70" i="47"/>
  <c r="F68" i="47"/>
  <c r="F64" i="47"/>
  <c r="F177" i="47" s="1"/>
  <c r="F27" i="47"/>
  <c r="F175" i="47" s="1"/>
  <c r="F139" i="47" l="1"/>
  <c r="F181" i="47" s="1"/>
  <c r="F105" i="47"/>
  <c r="F179" i="47" s="1"/>
  <c r="F171" i="47"/>
  <c r="F183" i="47" s="1"/>
  <c r="F222" i="47" l="1"/>
  <c r="F1500" i="47" s="1"/>
  <c r="F352" i="47" l="1"/>
  <c r="F295" i="47" l="1"/>
  <c r="F291" i="47"/>
  <c r="F446" i="47"/>
  <c r="F303" i="47"/>
  <c r="F298" i="47" l="1"/>
  <c r="F356" i="47" l="1"/>
  <c r="D21" i="63" l="1"/>
  <c r="D49" i="63" l="1"/>
  <c r="D30" i="63" l="1"/>
  <c r="F834" i="47"/>
  <c r="F836" i="47"/>
  <c r="F840" i="47"/>
  <c r="F842" i="47"/>
  <c r="F844" i="47"/>
  <c r="F850" i="47"/>
  <c r="F852" i="47"/>
  <c r="F854" i="47"/>
  <c r="F856" i="47"/>
  <c r="F858" i="47"/>
  <c r="F860" i="47"/>
  <c r="F862" i="47"/>
  <c r="F864" i="47"/>
  <c r="F866" i="47"/>
  <c r="F868" i="47"/>
  <c r="F870" i="47"/>
  <c r="F872" i="47"/>
  <c r="F832" i="47"/>
  <c r="F729" i="47"/>
  <c r="F727" i="47"/>
  <c r="F725" i="47"/>
  <c r="F723" i="47"/>
  <c r="F720" i="47"/>
  <c r="F716" i="47"/>
  <c r="F705" i="47"/>
  <c r="F714" i="47"/>
  <c r="F641" i="47"/>
  <c r="F636" i="47"/>
  <c r="F638" i="47"/>
  <c r="F736" i="47" l="1"/>
  <c r="F609" i="47" l="1"/>
  <c r="F690" i="47"/>
  <c r="F681" i="47"/>
  <c r="F679" i="47"/>
  <c r="F673" i="47"/>
  <c r="F671" i="47"/>
  <c r="F669" i="47"/>
  <c r="F667" i="47"/>
  <c r="F665" i="47"/>
  <c r="F663" i="47"/>
  <c r="F846" i="47"/>
  <c r="F838" i="47"/>
  <c r="F703" i="47"/>
  <c r="F622" i="47" l="1"/>
  <c r="F817" i="47" l="1"/>
  <c r="F801" i="47"/>
  <c r="F695" i="47"/>
  <c r="F699" i="47"/>
  <c r="F697" i="47"/>
  <c r="F677" i="47"/>
  <c r="F675" i="47"/>
  <c r="F646" i="47"/>
  <c r="F644" i="47"/>
  <c r="F620" i="47"/>
  <c r="F618" i="47"/>
  <c r="F616" i="47"/>
  <c r="F614" i="47"/>
  <c r="F612" i="47"/>
  <c r="F693" i="47"/>
  <c r="F712" i="47" l="1"/>
  <c r="F686" i="47"/>
  <c r="F744" i="47" s="1"/>
  <c r="F658" i="47" l="1"/>
  <c r="F742" i="47" s="1"/>
  <c r="F632" i="47"/>
  <c r="F740" i="47" s="1"/>
  <c r="F746" i="47" l="1"/>
  <c r="F748" i="47"/>
  <c r="F786" i="47" l="1"/>
  <c r="A34" i="63" l="1"/>
  <c r="A36" i="63" s="1"/>
  <c r="A38" i="63" s="1"/>
  <c r="A51" i="63" s="1"/>
  <c r="A52" i="63" s="1"/>
  <c r="A53" i="63" s="1"/>
  <c r="A54" i="63" s="1"/>
  <c r="A55" i="63" s="1"/>
  <c r="A12" i="63"/>
  <c r="A14" i="63" s="1"/>
  <c r="D51" i="63"/>
  <c r="D57" i="63" s="1"/>
  <c r="D59" i="63" s="1"/>
  <c r="A61" i="63" l="1"/>
  <c r="A69" i="63" s="1"/>
  <c r="A78" i="63" s="1"/>
  <c r="A15" i="63"/>
  <c r="A16" i="63" s="1"/>
  <c r="A17" i="63" s="1"/>
  <c r="A18" i="63" s="1"/>
  <c r="A19" i="63" s="1"/>
  <c r="A39" i="63"/>
  <c r="A40" i="63" s="1"/>
  <c r="A41" i="63" s="1"/>
  <c r="A23" i="63"/>
  <c r="A24" i="63" s="1"/>
  <c r="A25" i="63" s="1"/>
  <c r="A26" i="63" s="1"/>
  <c r="A27" i="63" s="1"/>
  <c r="A28" i="63" s="1"/>
  <c r="A71" i="63" l="1"/>
  <c r="A72" i="63" s="1"/>
  <c r="A73" i="63" s="1"/>
  <c r="A74" i="63" s="1"/>
  <c r="A62" i="63"/>
  <c r="A63" i="63" s="1"/>
  <c r="A64" i="63" s="1"/>
  <c r="A65" i="63" s="1"/>
  <c r="C91" i="30" l="1"/>
  <c r="F530" i="47"/>
  <c r="F18" i="62"/>
  <c r="F58" i="62" l="1"/>
  <c r="G13" i="62"/>
  <c r="G53" i="62"/>
  <c r="F53" i="62" s="1"/>
  <c r="J14" i="62"/>
  <c r="G22" i="62" s="1"/>
  <c r="F22" i="62" s="1"/>
  <c r="F92" i="62" l="1"/>
  <c r="F99" i="62"/>
  <c r="G16" i="62"/>
  <c r="F16" i="62" s="1"/>
  <c r="F348" i="47"/>
  <c r="F367" i="47" s="1"/>
  <c r="F45" i="62" l="1"/>
  <c r="F97" i="62" s="1"/>
  <c r="F127" i="62" s="1"/>
  <c r="F338" i="47"/>
  <c r="D31" i="81" l="1"/>
  <c r="D35" i="81" s="1"/>
  <c r="D62" i="63"/>
  <c r="D67" i="63" s="1"/>
  <c r="F323" i="47"/>
  <c r="F442" i="47"/>
  <c r="F393" i="47"/>
  <c r="F333" i="47"/>
  <c r="F325" i="47"/>
  <c r="F319" i="47"/>
  <c r="F321" i="47" l="1"/>
  <c r="F396" i="47" l="1"/>
  <c r="F284" i="47" l="1"/>
  <c r="F288" i="47" l="1"/>
  <c r="F543" i="47"/>
  <c r="F525" i="47"/>
  <c r="F509" i="47" l="1"/>
  <c r="F815" i="47"/>
  <c r="F813" i="47"/>
  <c r="F809" i="47"/>
  <c r="F805" i="47"/>
  <c r="F795" i="47"/>
  <c r="F848" i="47" l="1"/>
  <c r="F876" i="47" s="1"/>
  <c r="F882" i="47" s="1"/>
  <c r="F799" i="47"/>
  <c r="F797" i="47"/>
  <c r="F823" i="47" l="1"/>
  <c r="F880" i="47" s="1"/>
  <c r="F926" i="47" s="1"/>
  <c r="F942" i="47" s="1"/>
  <c r="F484" i="47" l="1"/>
  <c r="F438" i="47" l="1"/>
  <c r="E7" i="61" l="1"/>
  <c r="E74" i="61" l="1"/>
  <c r="E73" i="61"/>
  <c r="E72" i="61"/>
  <c r="E68" i="61"/>
  <c r="E67" i="61"/>
  <c r="E66" i="61"/>
  <c r="E65" i="61"/>
  <c r="E64" i="61"/>
  <c r="E63" i="61"/>
  <c r="E62" i="61"/>
  <c r="E61" i="61"/>
  <c r="E58" i="61"/>
  <c r="E57" i="61"/>
  <c r="E56" i="61"/>
  <c r="E55" i="61"/>
  <c r="E26" i="61"/>
  <c r="E25" i="61"/>
  <c r="E24" i="61"/>
  <c r="E15" i="61"/>
  <c r="E16" i="61"/>
  <c r="E17" i="61"/>
  <c r="E18" i="61"/>
  <c r="E19" i="61"/>
  <c r="E20" i="61"/>
  <c r="E14" i="61"/>
  <c r="E13" i="61"/>
  <c r="E8" i="61"/>
  <c r="E9" i="61"/>
  <c r="E10" i="61"/>
  <c r="E59" i="61" l="1"/>
  <c r="E75" i="61"/>
  <c r="E69" i="61"/>
  <c r="E11" i="61"/>
  <c r="E27" i="61"/>
  <c r="E21" i="61"/>
  <c r="E79" i="61" l="1"/>
  <c r="E46" i="61"/>
  <c r="F183" i="35" l="1"/>
  <c r="F7" i="35"/>
  <c r="E830" i="30" l="1"/>
  <c r="E828" i="30"/>
  <c r="E826" i="30"/>
  <c r="E824" i="30"/>
  <c r="E820" i="30"/>
  <c r="E818" i="30"/>
  <c r="E816" i="30"/>
  <c r="E814" i="30"/>
  <c r="E812" i="30"/>
  <c r="E808" i="30"/>
  <c r="E806" i="30"/>
  <c r="E802" i="30"/>
  <c r="E800" i="30"/>
  <c r="E798" i="30"/>
  <c r="E796" i="30"/>
  <c r="E822" i="30"/>
  <c r="E354" i="30"/>
  <c r="E810" i="30" s="1"/>
  <c r="E216" i="30"/>
  <c r="E804" i="30" s="1"/>
  <c r="E840" i="30" l="1"/>
  <c r="D8" i="81" s="1"/>
  <c r="F533" i="47" l="1"/>
  <c r="F540" i="35"/>
  <c r="F536" i="35"/>
  <c r="F534" i="35"/>
  <c r="F522" i="35"/>
  <c r="F514" i="35"/>
  <c r="F510" i="35"/>
  <c r="F508" i="35"/>
  <c r="F505" i="35"/>
  <c r="F503" i="35"/>
  <c r="F499" i="35"/>
  <c r="F497" i="35"/>
  <c r="F495" i="35"/>
  <c r="F488" i="35"/>
  <c r="F486" i="35"/>
  <c r="F484" i="35"/>
  <c r="F478" i="35"/>
  <c r="F476" i="35"/>
  <c r="F474" i="35"/>
  <c r="F470" i="35"/>
  <c r="F468" i="35"/>
  <c r="F458" i="35"/>
  <c r="F456" i="35"/>
  <c r="F454" i="35"/>
  <c r="F395" i="35"/>
  <c r="F391" i="35"/>
  <c r="F385" i="35"/>
  <c r="F383" i="35"/>
  <c r="F377" i="35"/>
  <c r="F373" i="35"/>
  <c r="F368" i="35"/>
  <c r="F349" i="35"/>
  <c r="F345" i="35"/>
  <c r="F340" i="35"/>
  <c r="F336" i="35"/>
  <c r="F326" i="35"/>
  <c r="F324" i="35"/>
  <c r="F299" i="35"/>
  <c r="F294" i="35"/>
  <c r="F289" i="35"/>
  <c r="F287" i="35"/>
  <c r="F219" i="35"/>
  <c r="F215" i="35"/>
  <c r="F207" i="35"/>
  <c r="F203" i="35"/>
  <c r="F198" i="35"/>
  <c r="F196" i="35"/>
  <c r="F187" i="35"/>
  <c r="F178" i="35"/>
  <c r="F169" i="35"/>
  <c r="F166" i="35"/>
  <c r="F158" i="35"/>
  <c r="F150" i="35"/>
  <c r="F145" i="35"/>
  <c r="F143" i="35"/>
  <c r="F138" i="35"/>
  <c r="F134" i="35"/>
  <c r="F129" i="35"/>
  <c r="F120" i="35"/>
  <c r="F84" i="35"/>
  <c r="F80" i="35"/>
  <c r="F76" i="35"/>
  <c r="F74" i="35"/>
  <c r="F64" i="35"/>
  <c r="F60" i="35"/>
  <c r="F56" i="35"/>
  <c r="F51" i="35"/>
  <c r="F49" i="35"/>
  <c r="F45" i="35"/>
  <c r="F39" i="35"/>
  <c r="F21" i="35"/>
  <c r="F19" i="35"/>
  <c r="F12" i="35"/>
  <c r="F9" i="35"/>
  <c r="E41" i="6"/>
  <c r="D78" i="63" l="1"/>
  <c r="D45" i="81"/>
  <c r="F543" i="35"/>
  <c r="F570" i="35" s="1"/>
  <c r="F89" i="35"/>
  <c r="F99" i="35" s="1"/>
  <c r="F327" i="47"/>
  <c r="F343" i="47" s="1"/>
  <c r="F487" i="47"/>
  <c r="F494" i="47"/>
  <c r="F502" i="47"/>
  <c r="F506" i="47"/>
  <c r="F535" i="47"/>
  <c r="F538" i="47"/>
  <c r="F311" i="47" l="1"/>
  <c r="F930" i="47" s="1"/>
  <c r="F476" i="47"/>
  <c r="F936" i="47" s="1"/>
  <c r="F374" i="47"/>
  <c r="F372" i="47"/>
  <c r="F384" i="47" l="1"/>
  <c r="F932" i="47" s="1"/>
  <c r="B36" i="11" l="1"/>
  <c r="C526" i="35" l="1"/>
  <c r="C518" i="35"/>
  <c r="C460" i="35"/>
  <c r="F526" i="35" l="1"/>
  <c r="F460" i="35"/>
  <c r="F518" i="35"/>
  <c r="C462" i="35"/>
  <c r="F530" i="35" l="1"/>
  <c r="F568" i="35" s="1"/>
  <c r="F462" i="35"/>
  <c r="F491" i="35" s="1"/>
  <c r="F566" i="35" s="1"/>
  <c r="F573" i="35" l="1"/>
  <c r="F587" i="35" s="1"/>
  <c r="C292" i="35" l="1"/>
  <c r="F292" i="35" l="1"/>
  <c r="C304" i="35" l="1"/>
  <c r="F304" i="35" l="1"/>
  <c r="C307" i="35"/>
  <c r="F307" i="35" l="1"/>
  <c r="C317" i="35"/>
  <c r="C313" i="35"/>
  <c r="F313" i="35" l="1"/>
  <c r="F317" i="35"/>
  <c r="F320" i="35" l="1"/>
  <c r="F355" i="35" s="1"/>
  <c r="C148" i="35" l="1"/>
  <c r="F148" i="35" l="1"/>
  <c r="F154" i="35" s="1"/>
  <c r="F233" i="35" s="1"/>
  <c r="C41" i="35" l="1"/>
  <c r="C16" i="35"/>
  <c r="F41" i="35" l="1"/>
  <c r="F71" i="35" s="1"/>
  <c r="F97" i="35" s="1"/>
  <c r="F113" i="35" s="1"/>
  <c r="F579" i="35" s="1"/>
  <c r="F16" i="35"/>
  <c r="F29" i="35" s="1"/>
  <c r="F577" i="35" s="1"/>
  <c r="C201" i="35" l="1"/>
  <c r="C389" i="35"/>
  <c r="F201" i="35" l="1"/>
  <c r="F389" i="35"/>
  <c r="F399" i="35" s="1"/>
  <c r="F420" i="35" s="1"/>
  <c r="C403" i="35"/>
  <c r="C211" i="35"/>
  <c r="C162" i="35"/>
  <c r="F211" i="35" l="1"/>
  <c r="F229" i="35" s="1"/>
  <c r="F237" i="35" s="1"/>
  <c r="F403" i="35"/>
  <c r="F410" i="35" s="1"/>
  <c r="F422" i="35" s="1"/>
  <c r="F446" i="35" s="1"/>
  <c r="F585" i="35" s="1"/>
  <c r="F162" i="35"/>
  <c r="F191" i="35" s="1"/>
  <c r="F235" i="35" s="1"/>
  <c r="F278" i="35" l="1"/>
  <c r="F581" i="35" s="1"/>
  <c r="C332" i="35" l="1"/>
  <c r="C330" i="35"/>
  <c r="F330" i="35" l="1"/>
  <c r="F332" i="35"/>
  <c r="F351" i="35" l="1"/>
  <c r="F357" i="35" s="1"/>
  <c r="F360" i="35" s="1"/>
  <c r="F583" i="35" s="1"/>
  <c r="F614" i="35" s="1"/>
  <c r="F521" i="47" l="1"/>
  <c r="F512" i="47"/>
  <c r="F400" i="47"/>
  <c r="F497" i="47"/>
  <c r="F517" i="47" l="1"/>
  <c r="F555" i="47" s="1"/>
  <c r="F551" i="47"/>
  <c r="F557" i="47" l="1"/>
  <c r="F428" i="47"/>
  <c r="F934" i="47" s="1"/>
  <c r="F602" i="47" l="1"/>
  <c r="F938" i="47" s="1"/>
  <c r="F940" i="47" l="1"/>
  <c r="F973" i="47" s="1"/>
  <c r="F1502" i="47" l="1"/>
  <c r="F1543" i="47" s="1"/>
  <c r="D12" i="63" l="1"/>
  <c r="D32" i="63" s="1"/>
  <c r="D84" i="63" s="1"/>
  <c r="D12" i="81"/>
  <c r="D18" i="81" s="1"/>
  <c r="E10" i="63" l="1"/>
  <c r="F8" i="63" s="1"/>
  <c r="E10" i="81"/>
  <c r="D49" i="81"/>
  <c r="E49" i="81" s="1"/>
  <c r="E8" i="63" l="1"/>
  <c r="F8" i="81"/>
  <c r="E8"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333" authorId="0" shapeId="0" xr:uid="{D8BD4706-F894-4AD1-B714-D2E6E585BB86}">
      <text>
        <r>
          <rPr>
            <b/>
            <sz val="9"/>
            <color indexed="81"/>
            <rFont val="Tahoma"/>
            <family val="2"/>
          </rPr>
          <t>User:</t>
        </r>
        <r>
          <rPr>
            <sz val="9"/>
            <color indexed="81"/>
            <rFont val="Tahoma"/>
            <family val="2"/>
          </rPr>
          <t xml:space="preserve">
ARCHITECTS CODE FOR THIS DOOR IS SIMILAR TO OTHER POST FORMED DOORS</t>
        </r>
      </text>
    </comment>
  </commentList>
</comments>
</file>

<file path=xl/sharedStrings.xml><?xml version="1.0" encoding="utf-8"?>
<sst xmlns="http://schemas.openxmlformats.org/spreadsheetml/2006/main" count="20638" uniqueCount="3531">
  <si>
    <t>THE NAIROBI HOSPITAL</t>
  </si>
  <si>
    <t>NAIROBI, KENYA.</t>
  </si>
  <si>
    <t>P.O. BOX 44934 - 00100,</t>
  </si>
  <si>
    <t>NAIROBI, KENYA</t>
  </si>
  <si>
    <t>LINEAR PROJECTS LTD.</t>
  </si>
  <si>
    <t>P.O. BOX 106188 - 00101,</t>
  </si>
  <si>
    <t>P.O. BOX 3975 - 00506,</t>
  </si>
  <si>
    <t>Item</t>
  </si>
  <si>
    <t>Description</t>
  </si>
  <si>
    <t>Quantity</t>
  </si>
  <si>
    <t>Unit</t>
  </si>
  <si>
    <t>Rate</t>
  </si>
  <si>
    <t>Amount</t>
  </si>
  <si>
    <t xml:space="preserve">ELEMENT NO. 1 </t>
  </si>
  <si>
    <t>DEMOLITIONS (ALL PROVISIONAL).</t>
  </si>
  <si>
    <t>NOTE : The Contractor is strongly advised to visit the site and fully ascertain the nature and scope of structures hereafter described as for demolition before pricing and is requested to raise any queries that appertain to the structures to be demolished that may affect or influence the pricing, Such queries should be addressed to the project engineer before the tender closing date.</t>
  </si>
  <si>
    <t>All protective devices are to be removed on completion of the works and any necessary making good consequent upon this is to be executed to the satisfaction of the Architect.</t>
  </si>
  <si>
    <t>The works shall be executed in such order and sequence as the architect may direct and with as little disruption and inconvenience as possible and shall be caused to the normal functioning of the employer, the staff and the public including the adjacent property occupiers.</t>
  </si>
  <si>
    <t>Demolitions work shall be carefully executed with particular aim of minimizing damage to adjacent finishes, structure or components not measured herewith.</t>
  </si>
  <si>
    <t>Total Carried to Collection.</t>
  </si>
  <si>
    <t>Amounts and rates for demolitions shall include the following in addition to what is described in the particular item.</t>
  </si>
  <si>
    <t>a) Making good i.e. reinstatement of any finishes and structures affected by the demolition work to the original state.</t>
  </si>
  <si>
    <t>b) Clearing debris with speed on daily basis as they arise, cleaning of affected surfaces, and removal of the debris from site to approved dumping sites. Accumulation of debris within the site premises shall not be allowed.</t>
  </si>
  <si>
    <t>c) Allowance for all notices, statutory or otherwise required to be issued before commencement shall be deemed to be included in the pricing.</t>
  </si>
  <si>
    <t>d) The amounts quoted shall be deemed to be inclusive of all handling of the removed items and their removal from the site.</t>
  </si>
  <si>
    <t>e) Materials deemed by the Engineer as reusable shall be salvaged, cleaned down, made good as necessary, stored securely and transported to the premises of the client at a designated area as directed. The contractor shall allow for proper and neat stacking of the materials.</t>
  </si>
  <si>
    <t>f) The Contractor to carefully inspect and demolish the following structures including breaking up foundations with and including reinforced concrete structures, walls, roof and carefully disconnecting and removing all sanitary, electrical or other fixed fittings, joinery, windows and doors, service pipes and conduits.</t>
  </si>
  <si>
    <t>Demolitions (Including cart away of any debris arising).</t>
  </si>
  <si>
    <t>A</t>
  </si>
  <si>
    <t>SM</t>
  </si>
  <si>
    <t>B</t>
  </si>
  <si>
    <t>C</t>
  </si>
  <si>
    <t>D</t>
  </si>
  <si>
    <t>E</t>
  </si>
  <si>
    <t>F</t>
  </si>
  <si>
    <t>G</t>
  </si>
  <si>
    <t>H</t>
  </si>
  <si>
    <t>Walling</t>
  </si>
  <si>
    <t>J</t>
  </si>
  <si>
    <t>K</t>
  </si>
  <si>
    <t>L</t>
  </si>
  <si>
    <t>Windows</t>
  </si>
  <si>
    <t>M</t>
  </si>
  <si>
    <t>N</t>
  </si>
  <si>
    <t>NO</t>
  </si>
  <si>
    <t>COLLECTION</t>
  </si>
  <si>
    <t>LM</t>
  </si>
  <si>
    <t>Painting and Decorating</t>
  </si>
  <si>
    <t xml:space="preserve">WALL FINISHES </t>
  </si>
  <si>
    <t>12mm thick backing to walls to receive ceramic tiles (m.s).</t>
  </si>
  <si>
    <t>FLOOR FINISHES.</t>
  </si>
  <si>
    <t>Page 1</t>
  </si>
  <si>
    <t>Page 3</t>
  </si>
  <si>
    <t>Internal Finishes</t>
  </si>
  <si>
    <t xml:space="preserve">Doors </t>
  </si>
  <si>
    <t>Page 6</t>
  </si>
  <si>
    <t>Painting and Decoration</t>
  </si>
  <si>
    <t>PROVISIONAL SUMS</t>
  </si>
  <si>
    <t>Sum</t>
  </si>
  <si>
    <t>MAIN SUMMARY</t>
  </si>
  <si>
    <t>BILL NO.</t>
  </si>
  <si>
    <t>DESCRIPTION.</t>
  </si>
  <si>
    <t>GRAND SUMMARY</t>
  </si>
  <si>
    <t xml:space="preserve">PRELIMINARIES </t>
  </si>
  <si>
    <t>TENDERER</t>
  </si>
  <si>
    <t>Signature of Tenderer.........................................................(Company stamp)...................................................</t>
  </si>
  <si>
    <t>Name of Tenderer.............................................................................................................................................</t>
  </si>
  <si>
    <t>Address of Tenderer.........................................................................................................................................</t>
  </si>
  <si>
    <t>Telephone no(office).....................................................Mobile..........................................................................</t>
  </si>
  <si>
    <t>E-mail Address...................................................................................................................................................</t>
  </si>
  <si>
    <t>Internal Walling</t>
  </si>
  <si>
    <t xml:space="preserve">Cement and sand (1:4) backings, as described, finished to receive wall finishes </t>
  </si>
  <si>
    <t>CEILING FINISHES</t>
  </si>
  <si>
    <t>Frameless Glass Doors</t>
  </si>
  <si>
    <t>I</t>
  </si>
  <si>
    <t>Gypsum Ceiling</t>
  </si>
  <si>
    <t>Ground Floor</t>
  </si>
  <si>
    <t>sm</t>
  </si>
  <si>
    <t>SEC 1 A : INSTRUCTIONS TO TENDERERS</t>
  </si>
  <si>
    <t>BILL OF QUANTITIES</t>
  </si>
  <si>
    <t>FOR</t>
  </si>
  <si>
    <t>P.O BOX 30026 - 00100,</t>
  </si>
  <si>
    <t>ISSUED BY:</t>
  </si>
  <si>
    <t>QUANTITY SURVEYORS</t>
  </si>
  <si>
    <t>NAIROBI-KENYA</t>
  </si>
  <si>
    <t>The contract for the above mentioned works, entered into this...............................day of ................................</t>
  </si>
  <si>
    <t xml:space="preserve">by the undersigned parties refers to the Bills of Quantities which shall be read and construed as part of the said </t>
  </si>
  <si>
    <t>contract.</t>
  </si>
  <si>
    <t>...............................................................</t>
  </si>
  <si>
    <t>(EMPLOYER)</t>
  </si>
  <si>
    <t>(CONTRACTOR)</t>
  </si>
  <si>
    <t>DATE.....................................................</t>
  </si>
  <si>
    <t>SPECIAL NOTES</t>
  </si>
  <si>
    <t>INSTRUCTION TO TENDERERS</t>
  </si>
  <si>
    <t>1.</t>
  </si>
  <si>
    <t>TENDER DOCUMENTS</t>
  </si>
  <si>
    <t>The Tender Documents provided for this project consist of:</t>
  </si>
  <si>
    <t>a)  Instructions to tenderers</t>
  </si>
  <si>
    <t>b)  Form of tender</t>
  </si>
  <si>
    <t>c)  Form of surety undertaking</t>
  </si>
  <si>
    <t>d)  Preliminaries' including contract particular conditions.</t>
  </si>
  <si>
    <t>f)  Bills of quantities</t>
  </si>
  <si>
    <t>g)  Schedule of Drawings</t>
  </si>
  <si>
    <t>2.</t>
  </si>
  <si>
    <t>DELIVERY OF TENDERS</t>
  </si>
  <si>
    <t xml:space="preserve">Tender documents as specified above shall be delivered in the addressed envelope provided, which should be </t>
  </si>
  <si>
    <t xml:space="preserve">properly sealed and delivered at the offices specified in the letter accompanying these tender documents. Tenders </t>
  </si>
  <si>
    <t xml:space="preserve">will be opened at the time and date specified in the letter accompanying these tender documents. Tender arriving </t>
  </si>
  <si>
    <t>late will not be considered.</t>
  </si>
  <si>
    <t>3.</t>
  </si>
  <si>
    <t>COMPLETION OF TENDERS</t>
  </si>
  <si>
    <t>a)  All documents forming the tenders must be completed in ink and the offer must be made on the Form of the tender.</t>
  </si>
  <si>
    <t xml:space="preserve">      duplicate or the figures in writing indistinct, he must inform the consultants at once and have the same rectified</t>
  </si>
  <si>
    <t xml:space="preserve">      should the tenderer be in doubt about the precise meaning of any item, work or figures, he must inform the </t>
  </si>
  <si>
    <t xml:space="preserve">      Consultant in order that the correct meaning may be decided upon before the date for the submission of the</t>
  </si>
  <si>
    <t xml:space="preserve">      tender.</t>
  </si>
  <si>
    <t xml:space="preserve">      the Bills of Quantities which should have been rectified in the manner described above.</t>
  </si>
  <si>
    <t xml:space="preserve">      without authority will be ignored and these bills of quantities as printed will be adhered to.</t>
  </si>
  <si>
    <t xml:space="preserve">     profit and attendance items to Prime Cost sums for other items and for other costs that have not been priced </t>
  </si>
  <si>
    <t xml:space="preserve">     against the respective items.</t>
  </si>
  <si>
    <t xml:space="preserve">      the Drawings and Architects Instructions.</t>
  </si>
  <si>
    <t>4.</t>
  </si>
  <si>
    <t>CORRECTION OF ERRORS IN TENDERS</t>
  </si>
  <si>
    <t xml:space="preserve">All Arithmetical errors shall be subjected to an error correction percentage to the contract sum, whether in addition </t>
  </si>
  <si>
    <t xml:space="preserve">or omission without changing the actual tendered contract amount. All pricing errors shall be adjusted to an error </t>
  </si>
  <si>
    <t xml:space="preserve">correction percentage to the contract sum without changing the actual tendered contract amount. Corrections shall </t>
  </si>
  <si>
    <t xml:space="preserve">also be made to any undue loading preliminary or other items in the measured section of the bills of quantities and all </t>
  </si>
  <si>
    <t>such items shall be adjusted either as recurrent items or their cost spread over all other items without changing the</t>
  </si>
  <si>
    <t>actual tendered figure.</t>
  </si>
  <si>
    <t>5.</t>
  </si>
  <si>
    <t>NOTES CONCERNING QUANTITIES AND PRICING OF TENDERS</t>
  </si>
  <si>
    <t>a)   The contractor to note that the Bill of Quantities is based on Approximate Quantities. The works shall be re-</t>
  </si>
  <si>
    <t xml:space="preserve">      measured without change in rates regardless of vast disparity in actual re-measured Vis-a-vis Tendered </t>
  </si>
  <si>
    <t xml:space="preserve">      quantities.</t>
  </si>
  <si>
    <t xml:space="preserve">b)  The Bills of Quantities have been prepared in accordance with the Standard Method of Measurement of </t>
  </si>
  <si>
    <t xml:space="preserve">      Building Works for East Africa.(Contractor to refer items as General Specification for divergences from the </t>
  </si>
  <si>
    <t xml:space="preserve">      standard method of measurement. In any case all queries should be addressed before submission of tenders</t>
  </si>
  <si>
    <t xml:space="preserve">      as no claims will be allowed for want of knowledge in this respect.</t>
  </si>
  <si>
    <t>6.</t>
  </si>
  <si>
    <t>RULING LANGUAGE</t>
  </si>
  <si>
    <r>
      <t xml:space="preserve">The ruling language for all purpose in respect of this contract shall be </t>
    </r>
    <r>
      <rPr>
        <b/>
        <sz val="10"/>
        <color indexed="8"/>
        <rFont val="Arial Narrow"/>
        <family val="2"/>
      </rPr>
      <t>ENGLISH</t>
    </r>
    <r>
      <rPr>
        <sz val="10"/>
        <color indexed="8"/>
        <rFont val="Arial Narrow"/>
        <family val="2"/>
      </rPr>
      <t>.</t>
    </r>
  </si>
  <si>
    <t>7.</t>
  </si>
  <si>
    <t>ALTERNATIVE TENDERS</t>
  </si>
  <si>
    <t>No alternative tenders shall be submitted.</t>
  </si>
  <si>
    <t>8.</t>
  </si>
  <si>
    <t>EVALUATION FACTORS</t>
  </si>
  <si>
    <t>bid which is not fully responsive will be rejected.</t>
  </si>
  <si>
    <t>9.</t>
  </si>
  <si>
    <t>COPY RIGHT</t>
  </si>
  <si>
    <t xml:space="preserve">The copy right of these Bills of Quantities is vested in the Quantity Surveyor and no part thereof may be produced </t>
  </si>
  <si>
    <t>without their express permission given in writing.</t>
  </si>
  <si>
    <t>10.0</t>
  </si>
  <si>
    <t>QUALIFICATION OF TENDER</t>
  </si>
  <si>
    <t>The tender conditions shall not be qualified,amended,deleted or modified in any manner. The tenderer will allow</t>
  </si>
  <si>
    <t>in his rates for any additional cost he may deem necessary for adherence to the condition as contained herein.</t>
  </si>
  <si>
    <t>11.0</t>
  </si>
  <si>
    <t>CLIENT SUPPLIED MATERIALS</t>
  </si>
  <si>
    <t>allowed.</t>
  </si>
  <si>
    <t>12.0</t>
  </si>
  <si>
    <t>CONFIDENTIALITY / NON DISCLOSURE</t>
  </si>
  <si>
    <t>The Tenderer shall at no time disclose the contents of this project, its owners and other details to third parties without the</t>
  </si>
  <si>
    <t xml:space="preserve">consent of the employer. Any disclosures made without the consent of the Employer will result to automatic termination </t>
  </si>
  <si>
    <t>of the contract and further damages.</t>
  </si>
  <si>
    <t>FORM OF TENDER</t>
  </si>
  <si>
    <t>NAIROBI KENYA</t>
  </si>
  <si>
    <t>Dear Sirs,</t>
  </si>
  <si>
    <t xml:space="preserve">We the undersigned hereby are willing to enter a contract to perform fully (within the time stated below) the </t>
  </si>
  <si>
    <t>whole of the works in erecting, completing and maintain the works named above in accordance with the conditions</t>
  </si>
  <si>
    <t>if the Contract all the entire satisfaction of the Architect.</t>
  </si>
  <si>
    <t>Tender sum......................................................................................................................................................................</t>
  </si>
  <si>
    <t>........................................................................................................................................................................................</t>
  </si>
  <si>
    <t>............................................................................................................................................................................(Words)</t>
  </si>
  <si>
    <t>Kshs...................................................................................................................................................................(Figures)</t>
  </si>
  <si>
    <t>Further we the undersigned, agree to complete the whole of the works as per the Completion Time, from the date</t>
  </si>
  <si>
    <t>of possession of the site as defined within the Conditions of Contract.</t>
  </si>
  <si>
    <t xml:space="preserve">If our tender is accepted, we agree to enter into a Bond for due performance of the contract with the Guarantor </t>
  </si>
  <si>
    <t xml:space="preserve">Further, we agree that until a formal agreement is signed, the tender and your acceptance do not form a binding </t>
  </si>
  <si>
    <t xml:space="preserve">We have visited the site of  the works and we have examined all the documents mentioned as forming part of </t>
  </si>
  <si>
    <t>this contract together with instruction tenders and we fully understand their requirements.</t>
  </si>
  <si>
    <t xml:space="preserve">Our tender is complete and we have considered our entire obligation on matters necessary for total execution </t>
  </si>
  <si>
    <t>of this contract.</t>
  </si>
  <si>
    <t>We understand that the lowest or any tender will not necessarily be accepted and that the clients shall not allow</t>
  </si>
  <si>
    <t>any claims we incur in preparing this tender.</t>
  </si>
  <si>
    <t>WITNESSED BY:</t>
  </si>
  <si>
    <t>Signature of Witness...........................................................................................................................................</t>
  </si>
  <si>
    <t>Name of witness................................................................................................................................................</t>
  </si>
  <si>
    <t>Address of witness............................................................................................................................................</t>
  </si>
  <si>
    <t>Telephone no....................................................................................................................................................</t>
  </si>
  <si>
    <t>BILL NO 1 : PRELIMINARIES.</t>
  </si>
  <si>
    <t>PRELIMINARIES:</t>
  </si>
  <si>
    <t>PRELIMINARY PARTICULARS OF CONTRACT</t>
  </si>
  <si>
    <t>Parties to the Contract:</t>
  </si>
  <si>
    <t xml:space="preserve">The ‘Employer’ </t>
  </si>
  <si>
    <t>is</t>
  </si>
  <si>
    <t xml:space="preserve">The ‘Architect’                                                                    </t>
  </si>
  <si>
    <t xml:space="preserve">The ‘Quantity Surveyor’                                                               </t>
  </si>
  <si>
    <t xml:space="preserve">The ‘Structural/Civil Engineer’                                                </t>
  </si>
  <si>
    <t xml:space="preserve">The ‘Services Engineer’                                                </t>
  </si>
  <si>
    <t>The ‘Contractor’ is the person or persons, partnership, firm or company whose tender for this work has been accepted, and who has or have signed this contract and shall include his or their heirs, executors, successors and duly appointed representatives.</t>
  </si>
  <si>
    <t>Carried to Collection</t>
  </si>
  <si>
    <t>Location of site:</t>
  </si>
  <si>
    <t>Site Visit:</t>
  </si>
  <si>
    <t>No claims whatsoever for extras on account of lack of knowledge in this respect will be considered.</t>
  </si>
  <si>
    <t>Drawings:</t>
  </si>
  <si>
    <t>Scope of work:</t>
  </si>
  <si>
    <t>GENERAL DESCRIPTION OF THE WORKS</t>
  </si>
  <si>
    <t xml:space="preserve">Approximate areas </t>
  </si>
  <si>
    <t>The approximate total area is:</t>
  </si>
  <si>
    <t>Total  Area</t>
  </si>
  <si>
    <t>Construction programme of works:</t>
  </si>
  <si>
    <t>CONTRACT PARTICULARS:</t>
  </si>
  <si>
    <t>Form of Contract:</t>
  </si>
  <si>
    <t>The Contractor’s attention is drawn to the following Clauses of the Conditions of Contract which shall be read as incorporated herein and shall allow any sums which he considers necessary for the carrying out and observance of such Conditions.</t>
  </si>
  <si>
    <t>APPENDIX TO THE CONDITIONS OF CONTRACT</t>
  </si>
  <si>
    <t>The following are the insertions to be made in the Appendix to the Contract Agreement</t>
  </si>
  <si>
    <t>Clause</t>
  </si>
  <si>
    <t>Insertions</t>
  </si>
  <si>
    <t>Percentage to cover professional fees for insurance purposes only</t>
  </si>
  <si>
    <t>Name of Contractor’s Surety</t>
  </si>
  <si>
    <t>Amount of Surety</t>
  </si>
  <si>
    <r>
      <rPr>
        <b/>
        <sz val="10"/>
        <rFont val="Arial Narrow"/>
        <family val="2"/>
      </rPr>
      <t>10%</t>
    </r>
    <r>
      <rPr>
        <sz val="10"/>
        <rFont val="Arial Narrow"/>
        <family val="2"/>
      </rPr>
      <t xml:space="preserve"> of Contract Sum</t>
    </r>
  </si>
  <si>
    <t xml:space="preserve">Name of Employer’s Surety </t>
  </si>
  <si>
    <t>To be deleted from the contract</t>
  </si>
  <si>
    <t>Amount of Employer's Surety</t>
  </si>
  <si>
    <t>N/A</t>
  </si>
  <si>
    <t>Period for submission of program</t>
  </si>
  <si>
    <t>Period for possession of site</t>
  </si>
  <si>
    <t>Contract period</t>
  </si>
  <si>
    <t>Date for Commencement of Works</t>
  </si>
  <si>
    <t>Date for Practical Completion</t>
  </si>
  <si>
    <t>Name of the bank for purposes of interest calculation</t>
  </si>
  <si>
    <t xml:space="preserve">Central Bank of Kenya average lending Rate </t>
  </si>
  <si>
    <t>Interval for application of Interim payment</t>
  </si>
  <si>
    <t>To be agreed.</t>
  </si>
  <si>
    <t>APPENDIX TO THE CONDITIONS   (cont’d)</t>
  </si>
  <si>
    <t>Minimum Amount of payment Certificates</t>
  </si>
  <si>
    <t>Percentage of Certified Value Retained</t>
  </si>
  <si>
    <t>Limit of Retention Fund</t>
  </si>
  <si>
    <t>Periods for release of interest on retention money to Contractor</t>
  </si>
  <si>
    <t>Not applicable</t>
  </si>
  <si>
    <t xml:space="preserve">Period for final measurement and valuation </t>
  </si>
  <si>
    <t>Defects Liability Period</t>
  </si>
  <si>
    <t>Damages for delay in completion</t>
  </si>
  <si>
    <t>GENERAL MATTERS OF CONTRACT</t>
  </si>
  <si>
    <t>Sufficiency of Tender</t>
  </si>
  <si>
    <t>Stamp Charges and Registration of the Contract.</t>
  </si>
  <si>
    <t>The Contractor shall allow for the payment of all stamp charges and registration  in connection with the Contract Agreement.</t>
  </si>
  <si>
    <t>Definitions and Abbreviations</t>
  </si>
  <si>
    <t>The terms used in the Bills of Quantities shall be interpreted  as follows:</t>
  </si>
  <si>
    <t>“B.S.” shall mean the current British Standard Specification published by the British Standards Institution, 2 Park street, London, W.I., England.</t>
  </si>
  <si>
    <t>“Kg.” Shall mean Kilogramme.</t>
  </si>
  <si>
    <t>“As described” shall mean as described previously in a foregoing Bill or Trade Preambles of in the Ministry of Public Works, General specification for Building Works 1976 Edition or any subsequent revision thereof.</t>
  </si>
  <si>
    <t>Progress Schedule</t>
  </si>
  <si>
    <r>
      <t>Figured Dimensions</t>
    </r>
    <r>
      <rPr>
        <sz val="10"/>
        <rFont val="Arial Narrow"/>
        <family val="2"/>
      </rPr>
      <t>:</t>
    </r>
  </si>
  <si>
    <t>Provisional Work:</t>
  </si>
  <si>
    <t xml:space="preserve">All “provisional” and other work liable to adjust under this Contract shall be left uncovered for a reasonable time to allow all measurements needed for such adjustment to be taken by the Quantity Surveyor. Immediately the work is ready for measurement the contractor shall give notice to the Quantity Surveyor. </t>
  </si>
  <si>
    <t>Existing Services</t>
  </si>
  <si>
    <t>Transport to and from the site</t>
  </si>
  <si>
    <t>Labour camps</t>
  </si>
  <si>
    <t>No labour camps will be allowed on site. The Contractor may however liaise with adjacent property owners and locate his camp within good distance from the site.</t>
  </si>
  <si>
    <t xml:space="preserve">Allow for complying with all Government Acts, Orders and Regulations in connection with the Employment of labour and other matters related to the execution of the works. In particular the Contractor’s attention is drawn to the provision of the Factory Act 1950 and his tender must include for all costs arising or resulting from compliance with any Act, Order or Regulation relating to insurance, pension and Holidays for workplace or to the safety, health or welfare of work people.                                                     </t>
  </si>
  <si>
    <t>No claim in respect of want of knowledge in this connection will be entertained.</t>
  </si>
  <si>
    <r>
      <t>Particular attention is drawn</t>
    </r>
    <r>
      <rPr>
        <sz val="10"/>
        <rFont val="Arial Narrow"/>
        <family val="2"/>
      </rPr>
      <t xml:space="preserve"> to the Rules published in Legal Notice 179, dated 02 June 1978 (Building operations and Work of Engineering Construction) </t>
    </r>
  </si>
  <si>
    <t>Overtime Working</t>
  </si>
  <si>
    <t>Firm Price Contract</t>
  </si>
  <si>
    <t>Unless otherwise specifically stated no claim for increased costs will be entertained excepting only increased costs arising from fluctuation clause as defined in the Conditions of Contract.</t>
  </si>
  <si>
    <t xml:space="preserve"> </t>
  </si>
  <si>
    <t xml:space="preserve">MATERIALS AND WORKMANSHIP </t>
  </si>
  <si>
    <t>Generally:</t>
  </si>
  <si>
    <t>All materials and workmanship shall unless otherwise specified or described conform to the appropriate British Standard Institution Specification current at the date of Tender.</t>
  </si>
  <si>
    <t>The Contractor shall be responsible for and shall replace or make good at his own expense any materials lost or damaged. The works shall be executed by skilled workmen well versed in their respective trades.</t>
  </si>
  <si>
    <t>The Bills of Quantities shall not be used for the purpose of ordering materials.</t>
  </si>
  <si>
    <t>Rejected Workmanship or Materials</t>
  </si>
  <si>
    <t>Any workmanship or materials not complying with the specific requirements or approved samples or which have been damaged, contaminated or have deteriorated, must be immediately removed from the site and replaced at the Contractor’s expense as required.</t>
  </si>
  <si>
    <t>Proprietary Materials</t>
  </si>
  <si>
    <t>All materials and goods, where specified to be obtained from a particular manufacturer or supplier, are to be used or fixed strictly in accordance with their instructions.</t>
  </si>
  <si>
    <t>Samples:</t>
  </si>
  <si>
    <t>Concrete Tests</t>
  </si>
  <si>
    <t>Concrete test cubes, i.e. per set of three as later described including testing fee, labour and material, mould, transport and handling etc. successful tests only  (PROVISIONAL)</t>
  </si>
  <si>
    <t>TEMPORARY WORKS</t>
  </si>
  <si>
    <t>Areas to be occupied by the Contractor:</t>
  </si>
  <si>
    <t>Telephone:</t>
  </si>
  <si>
    <t>Plant, Tools and Scaffolding:</t>
  </si>
  <si>
    <t>The Contractor shall provide all necessary hoists, tackle, plant, vehicles, tools and appliances of every description for the due and satisfactory completion of the works and shall remove the same on completion.</t>
  </si>
  <si>
    <t>The contractor shall provide, erect and maintain all temporary scaffolding, sufficiently strong and efficient for the due and satisfactory performance of the works, alter and adopt all scaffolding as and when required during the works and remove on completion and make good.</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</si>
  <si>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</si>
  <si>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or additions to such regulations.</t>
  </si>
  <si>
    <t>Scaffolding is not measured hereinafter, and the Contractor must allow here or in his rates for the above.</t>
  </si>
  <si>
    <t>Watching and lighting:</t>
  </si>
  <si>
    <t>The Contractor shall provide at his own expense and risk all watching and lighting as necessary to safeguard the works, plant and materials against damage and theft.</t>
  </si>
  <si>
    <t>Temporary Roads:</t>
  </si>
  <si>
    <t>The Contractor is to allow for providing where directed, all execution of the works including making good when no longer required.</t>
  </si>
  <si>
    <t>Existing and Adjacent Property:</t>
  </si>
  <si>
    <t>The Contractor must take all steps necessary to safeguard existing and adjacent property, make good at his own expense any damage to persons or property caused thereon, and hold the Employer indemnified against any claim arising.</t>
  </si>
  <si>
    <t>The Contractor will be held fully responsible for the safety of the existing and adjacent building and for any damage caused in consequence of these works. He must reinstate all damages at his own expense and indemnify the Employer against any loss.</t>
  </si>
  <si>
    <t>Nuisance:</t>
  </si>
  <si>
    <t>The Contractor must take such steps and exercise such care and diligence so as to minimize nuisance from dust, noise or any other cause, to the occupiers of adjacent properties.</t>
  </si>
  <si>
    <t>Ordering of Materials:</t>
  </si>
  <si>
    <t>Allowing the use of standing scaffolding, maintenance and alteration of all scaffolding until such time as all relevant sub-contractor’s work are complete, and removal of all scaffolding on completion.</t>
  </si>
  <si>
    <t>Providing space for office accommodation and for storage of plant and materials; allowing use of sanitary accommodation; the supply of necessary water, power, lighting and watching; and clearing away all rubbish.</t>
  </si>
  <si>
    <t>The items for “Attendance” given hereinafter following prime cost sums in respect of subcontractor’s work shall be deemed to include all the above.</t>
  </si>
  <si>
    <t>The cutting away for and making good after the work of sub-contractors as may be required will be measured and valued separately by the Quantity Surveyor.</t>
  </si>
  <si>
    <t>Nominated Suppliers</t>
  </si>
  <si>
    <t>The cost of (Fix Only) materials to be obtained from nominated suppliers which are covered by prime cost or provisional sums shall include for taking delivery on site, checking with invoices or indents, reporting and claiming damages for shortages and damaged goods, defraying demurrage, signing for as having been received in good order unloading, storing, covering and protecting until the time of fixing, unpacking, replacing anything lost or damaged, sorting assembling, hoisting to required levels and fixing as described.</t>
  </si>
  <si>
    <t xml:space="preserve">Before placing any order with Nominated suppliers the Contractor must ascertain that the terms and conditions of the quotations and the dates of delivery of materials or execution of work comply with the terms of the contract, and the progress schedule.  </t>
  </si>
  <si>
    <t>Prime Cost Sum</t>
  </si>
  <si>
    <t>PROTECTION AND CLEANING</t>
  </si>
  <si>
    <t>Protection of Completed Works</t>
  </si>
  <si>
    <t>Protection of Trees</t>
  </si>
  <si>
    <t>Materials on site</t>
  </si>
  <si>
    <t>Cleaning:</t>
  </si>
  <si>
    <t>Training Levy</t>
  </si>
  <si>
    <t>The Contractor’s attention is drawn to Legal Notice No. 237 of October 1971 which requires payments by the Contractor of a Training Levy at the rate of ¼% of the Contract sum on all contracts of more than Kshs 50,000 in value and his Tender must include for all costs arising or resulting therefrom.</t>
  </si>
  <si>
    <t>Value Added Tax (VAT) and other taxes</t>
  </si>
  <si>
    <t>The Contractor may seek further direction and assistance regarding the application of this law to the Commissioner of Domestic Tax.</t>
  </si>
  <si>
    <t>Timely payment for labourers</t>
  </si>
  <si>
    <t>Additional Items</t>
  </si>
  <si>
    <t>Any additional items(s) which the Tenderer may wish to price separately and which he considers has not been included in the foregoing conditions, specifications and/or Bills of Quantities.</t>
  </si>
  <si>
    <t>……………………………...…………………………………………………………………………….</t>
  </si>
  <si>
    <t>………………………………...………………………………………………………………………….</t>
  </si>
  <si>
    <t>PRELIMINARIES (SUMMARY)</t>
  </si>
  <si>
    <t xml:space="preserve">COLLECTION </t>
  </si>
  <si>
    <t>From Page</t>
  </si>
  <si>
    <t>Total Amount Carried to Main Summary</t>
  </si>
  <si>
    <t>PROJECT TEAM.</t>
  </si>
  <si>
    <t>The following ceramic tiles .</t>
  </si>
  <si>
    <t>Two coats of internal lime plaster finished with a steel trowel, as described to:-</t>
  </si>
  <si>
    <t>SUM</t>
  </si>
  <si>
    <t>PROJECT ARCHITECTS</t>
  </si>
  <si>
    <t>PROJECT QUANTITY SURVEYORS</t>
  </si>
  <si>
    <t>PROJECT CIVIL / STRUCTURAL ENGINEERS</t>
  </si>
  <si>
    <t>PROJECT SERVICES ENGINEERS</t>
  </si>
  <si>
    <t>e) Specifications</t>
  </si>
  <si>
    <t>PC &amp; PROVISIONAL SUMS</t>
  </si>
  <si>
    <r>
      <rPr>
        <b/>
        <sz val="10"/>
        <rFont val="Arial Narrow"/>
        <family val="2"/>
      </rPr>
      <t xml:space="preserve">NATCONSULT CONSULTING                    ENGINEERS LTD.         </t>
    </r>
    <r>
      <rPr>
        <sz val="10"/>
        <rFont val="Arial Narrow"/>
        <family val="2"/>
      </rPr>
      <t xml:space="preserve">                                                   P.O BOX 3975 - 00506,                                                  NAIROBI, KENYA</t>
    </r>
  </si>
  <si>
    <t>The areas are given without warranty and for the tenderer’s guidance only</t>
  </si>
  <si>
    <t>Surety must be strictly from a Registered Bank.</t>
  </si>
  <si>
    <t>Immediately on award</t>
  </si>
  <si>
    <t xml:space="preserve">Immediately on award </t>
  </si>
  <si>
    <t>Immediately on contract signing.</t>
  </si>
  <si>
    <t>31.13, 32.45, 32.6</t>
  </si>
  <si>
    <r>
      <rPr>
        <b/>
        <sz val="10"/>
        <rFont val="Arial Narrow"/>
        <family val="2"/>
      </rPr>
      <t>10%</t>
    </r>
    <r>
      <rPr>
        <sz val="10"/>
        <rFont val="Arial Narrow"/>
        <family val="2"/>
      </rPr>
      <t xml:space="preserve"> of the Contract Sum</t>
    </r>
  </si>
  <si>
    <r>
      <rPr>
        <b/>
        <sz val="10"/>
        <rFont val="Arial Narrow"/>
        <family val="2"/>
      </rPr>
      <t>Three (6)</t>
    </r>
    <r>
      <rPr>
        <sz val="10"/>
        <rFont val="Arial Narrow"/>
        <family val="2"/>
      </rPr>
      <t xml:space="preserve"> months from Practical Completion</t>
    </r>
  </si>
  <si>
    <r>
      <rPr>
        <b/>
        <sz val="10"/>
        <rFont val="Arial Narrow"/>
        <family val="2"/>
      </rPr>
      <t>Twelve (12)</t>
    </r>
    <r>
      <rPr>
        <sz val="10"/>
        <rFont val="Arial Narrow"/>
        <family val="2"/>
      </rPr>
      <t xml:space="preserve"> months from Practical Completion</t>
    </r>
  </si>
  <si>
    <t>The Contractor shall be deemed to have satisfied himself before tendering as to the correctness and sufficiency of this tender for the works and of the rates and prices stated in the Priced Bills of Quantities, which rates and prices shall cover all his obligations under the Contract and all matters that are necessary for the proper completion and maintenance of the works.</t>
  </si>
  <si>
    <t>“DO” or Ditto” shall mean the whole of the preceding description except as qualified in the description in which it occurs.</t>
  </si>
  <si>
    <t>Figured dimensions are to be followed in preference to dimensions scaled from the drawings, but whenever possible dimensions are to be taken on the site or from the buildings. Before any work is commenced by sub-contractors or specialist firms, dimensions must be checked on the site and/or building and agreed with the Contractor, irrespective of the comparable dimensions shown on the drawings. The contractor shall be responsible for the accuracy of such dimensions.</t>
  </si>
  <si>
    <t>The Contractor shall include in his prices for the transport of materials, workmen, etc. to and from the site of the proposed works, at such hours and by such routes as are permitted by the authorities.</t>
  </si>
  <si>
    <t>Public and Private Roads, Pavements, etc.</t>
  </si>
  <si>
    <t>Government Acts regarding Workplace, etc.</t>
  </si>
  <si>
    <t>The Contractor must make himself fully acquainted with current Acts and Regulations, including police regulations regarding the movement, housing, security and control of labour, labour camps, passes for transport, etc. It is important that the contractor, before tendering, shall obtain from the relevant authority the fullest information regarding all such regulations and/or restrictions which may affect the organization of the works, supply and control of labour, etc. and allow accordingly in his tender. The Contractor is especially drawn to the requirement to provide workers with protective clothing which shall include but not limited to safety helmet, protective overalls and safety boots. The Employer will enforce this requirement.</t>
  </si>
  <si>
    <r>
      <t xml:space="preserve">The Contractor shall order all materials to be obtained from overseas immediately after the Contract is signed and shall also order materials to be obtained from local sources as early as necessary to ensure that such materials are on site </t>
    </r>
    <r>
      <rPr>
        <b/>
        <u/>
        <sz val="10"/>
        <rFont val="Arial Narrow"/>
        <family val="2"/>
      </rPr>
      <t>WHEN REQUIRED</t>
    </r>
    <r>
      <rPr>
        <sz val="10"/>
        <rFont val="Arial Narrow"/>
        <family val="2"/>
      </rPr>
      <t xml:space="preserve"> for use in the works.</t>
    </r>
  </si>
  <si>
    <t>The cube tests will be done at an approved laboratory. The Structural Engineer reserve the right to conduct non destructive tests at any single time.</t>
  </si>
  <si>
    <t>The Contractor shall provide a dedicated mobile/wireless phone for the site which shall be attended at all times, for the period of the works and shall pay all fees and rentals for the same.</t>
  </si>
  <si>
    <t>DOMESTIC SUB-CONTRACTORS.</t>
  </si>
  <si>
    <t>Domestic Sub-contractors.</t>
  </si>
  <si>
    <t>The Contractor shall be responsible for domestic sub-contractors in every respect and, in particular, it shall be the Contractor’s responsibility to ensure that each sub-contractor commences and completes the work in such a manner and is ready on the site with his materials, labour and special plant at such times also as to conform with the progress schedule, as specified previously and to ensure satisfactory progress.</t>
  </si>
  <si>
    <t>The Contractor shall also accept liability for and bear cost of general attendance on the sub-contractors which he shall be deemed to include for:</t>
  </si>
  <si>
    <t>The Main Contractor shall choose the domestic sub-contractors from the provided guidance list. However, the main contractor will be at the liberty to choose his own preferred sub-contractors in which case he must first seek approval from the project team.</t>
  </si>
  <si>
    <r>
      <t>The Contractor’s attention is drawn to V.A.T Public Notice No. 6 of 5</t>
    </r>
    <r>
      <rPr>
        <vertAlign val="superscript"/>
        <sz val="10"/>
        <rFont val="Arial Narrow"/>
        <family val="2"/>
      </rPr>
      <t>th</t>
    </r>
    <r>
      <rPr>
        <sz val="10"/>
        <rFont val="Arial Narrow"/>
        <family val="2"/>
      </rPr>
      <t xml:space="preserve"> August 1993 regarding the Finance Bill 1993 which expanded the V.A.T base to cover construction services amongst other items. The Contractor is required to acquaint himself with such notices and allow in his Bills of Quantities rates (excluding P.C and Provisional Sums) for the net tax (i.e. less input  tax where applicable) as required by law. </t>
    </r>
  </si>
  <si>
    <t>The Contractor shall ensure that his workers are paid their wages promptly and on time. If such payments are effected weekly the Contractor shall ensure that workers are paid on the appointed day to avoid any disruption of work occasioned by the failure of the Contractor to pay workers on time and shall be required to furnish proof to that effect.</t>
  </si>
  <si>
    <t>Extended Preliminaries</t>
  </si>
  <si>
    <r>
      <t xml:space="preserve">In case the Contractor suffers costs due to extended preliminaries as a result of excusable delays. Then the Employer shall compensate the Contractor the </t>
    </r>
    <r>
      <rPr>
        <b/>
        <u/>
        <sz val="10"/>
        <rFont val="Arial Narrow"/>
        <family val="2"/>
      </rPr>
      <t>ACTUAL COST</t>
    </r>
    <r>
      <rPr>
        <sz val="10"/>
        <rFont val="Arial Narrow"/>
        <family val="2"/>
      </rPr>
      <t xml:space="preserve"> of such extended preliminaries plus 10% administrative costs. Such costs will be proven with payment receipts, payroll etc. No further claims shall be allowed with respect to the same.</t>
    </r>
  </si>
  <si>
    <t>"K.S" shall mean the current Kenya Standard specification published by the Kenya Bureau of Standards, P.O. Box 54974, NAIROBI, Kenya.</t>
  </si>
  <si>
    <t>“C.M.” Shall mean Cubic Metre.</t>
  </si>
  <si>
    <t>“S.M”  Shall mean Square Metre.</t>
  </si>
  <si>
    <t>“L.M.” Shall mean Linear Metre.</t>
  </si>
  <si>
    <t>“mm” Shall mean Millimetre.</t>
  </si>
  <si>
    <t>“No.” Shall mean Number.</t>
  </si>
  <si>
    <t>Sec 1, Page 1</t>
  </si>
  <si>
    <t>Sec 1, Page 2</t>
  </si>
  <si>
    <t>Sec 1, Page 3</t>
  </si>
  <si>
    <t>Sec 1, Page 4</t>
  </si>
  <si>
    <t>Sec 1, Page 5</t>
  </si>
  <si>
    <t>Sec 1, Page 6</t>
  </si>
  <si>
    <t>Sec 1, Page 7</t>
  </si>
  <si>
    <t>Sec 1, Page 8</t>
  </si>
  <si>
    <t>Sec 1, Page 9</t>
  </si>
  <si>
    <t>Sec 1, Page 10</t>
  </si>
  <si>
    <t>Sec 1, Page 11</t>
  </si>
  <si>
    <t>Sec 1, Page 12</t>
  </si>
  <si>
    <t>Sec 1, Page 13</t>
  </si>
  <si>
    <t>Sec 1, Page 14</t>
  </si>
  <si>
    <t>Sec 1, Page 15</t>
  </si>
  <si>
    <t>Sec 1, Page 16</t>
  </si>
  <si>
    <t>Sec 1, Page 17</t>
  </si>
  <si>
    <t>Sec 1, Page 18</t>
  </si>
  <si>
    <t>b)  The tender shall be validly witnessed.</t>
  </si>
  <si>
    <r>
      <t xml:space="preserve">Where description of items includes a P.C. rate per unit, this rate is to cover the </t>
    </r>
    <r>
      <rPr>
        <u/>
        <sz val="10"/>
        <rFont val="Arial Narrow"/>
        <family val="2"/>
      </rPr>
      <t>Net</t>
    </r>
    <r>
      <rPr>
        <sz val="10"/>
        <rFont val="Arial Narrow"/>
        <family val="2"/>
      </rPr>
      <t xml:space="preserve"> supply cost of the unit only. The Contractor's price </t>
    </r>
    <r>
      <rPr>
        <u/>
        <sz val="10"/>
        <rFont val="Arial Narrow"/>
        <family val="2"/>
      </rPr>
      <t>must</t>
    </r>
    <r>
      <rPr>
        <sz val="10"/>
        <rFont val="Arial Narrow"/>
        <family val="2"/>
      </rPr>
      <t xml:space="preserve"> include for the cost of the unit at the rate stated plus waste, taking delivery, storage, fixing in position, profit and overheads.</t>
    </r>
  </si>
  <si>
    <r>
      <t xml:space="preserve">The </t>
    </r>
    <r>
      <rPr>
        <u/>
        <sz val="10"/>
        <rFont val="Arial Narrow"/>
        <family val="2"/>
      </rPr>
      <t>net</t>
    </r>
    <r>
      <rPr>
        <sz val="10"/>
        <rFont val="Arial Narrow"/>
        <family val="2"/>
      </rPr>
      <t xml:space="preserve"> cost per unit will be adjusted within the final account against the P.C rate stated.</t>
    </r>
  </si>
  <si>
    <t>No claims arising from the tenderers failure to fulfil the above requirement shall be considered.</t>
  </si>
  <si>
    <t>Unless otherwise described, all arising, debris and surplus materials resulting from the demolitions shall be carted away from the site and prices shall be deemed to include all credit allowances, unless an additional credit is offered by means of a lump sum deduction on the collection page of this bill. All existing work shall be made good up to new surface and cleaned to the entire satisfaction of the Architect.</t>
  </si>
  <si>
    <t>Total for PC and Provisional Sums Carried to Main Summary</t>
  </si>
  <si>
    <t>Kshs</t>
  </si>
  <si>
    <t>External Finishes</t>
  </si>
  <si>
    <t>Extra over for 600 mm x 600 mm ceiling access panel PROFAB 900 SERIES Hinged access panel; with and including Concealed frame with push catch lock; to Architect's/Interior Designer's approval</t>
  </si>
  <si>
    <t>Cement and sand (1:4) screed as described, finished to receive floor finishes 32mm thick;</t>
  </si>
  <si>
    <t>ITEM</t>
  </si>
  <si>
    <t>CM</t>
  </si>
  <si>
    <t>KG</t>
  </si>
  <si>
    <t>Total Carried to Collection</t>
  </si>
  <si>
    <t>Internal Partitions</t>
  </si>
  <si>
    <t>Walling and Partitions</t>
  </si>
  <si>
    <t>Excavate in any material for drain pipe, fill and ram soil and cart  away surplus excavated material, including supporting sides of  excavations and keeping free from water.</t>
  </si>
  <si>
    <t>Beds and surrounds</t>
  </si>
  <si>
    <t>Plain concrete, class 15 in 200mm bed and surround to 300mm diameter pipe, including formwork.</t>
  </si>
  <si>
    <t>UPVC Buried Drain System Heavy Gauge pipework Class 41</t>
  </si>
  <si>
    <t>200mm diameter Golden Brown pipe</t>
  </si>
  <si>
    <t>Inspection chambers</t>
  </si>
  <si>
    <t>Allow for testing and commissioning of the whole of the foul drainage system to the satisfaction of the Civil / Structural Engineer.</t>
  </si>
  <si>
    <t>Total  for Foul Drainage Carried to Summary</t>
  </si>
  <si>
    <t>Excavations</t>
  </si>
  <si>
    <t>Drainage Collecting Manhole</t>
  </si>
  <si>
    <t>Excavate for and construct standard pattern Discharge / Collecting Manhole From Downpipe internally 400x400x400mm deep with grilled cover</t>
  </si>
  <si>
    <t>Precast paving slabs</t>
  </si>
  <si>
    <t>Supply and fix 600 x 600x50mm concrete paving slabs including 50mm sand bending and jointing with 1:4 sand cement mortar.</t>
  </si>
  <si>
    <t>New Drain Trenches</t>
  </si>
  <si>
    <t>BILL SUMMARY</t>
  </si>
  <si>
    <t>ELEMENT NO 01: FOUL WATER DRAINAGE</t>
  </si>
  <si>
    <t xml:space="preserve">ELEMENT NO 02: STORM WATER DRAINAGE </t>
  </si>
  <si>
    <t>Foul Water Drainage</t>
  </si>
  <si>
    <t>Storm Water Drainage</t>
  </si>
  <si>
    <t>TOTAL FOR EXTERNAL WORKS CARRIED TO MAIN SUMMARY</t>
  </si>
  <si>
    <t>Contingency</t>
  </si>
  <si>
    <t>600 x 300 x 8mm thick colored glazed ceramic wall tiles bedded and pointed using an approved tile adhesive and jointed with color matching water-proof cement grout in washrooms and kitchens.</t>
  </si>
  <si>
    <t>Trench for 200mm diameter pipe not exceeding 1.50 meters deep and average 1000mm deep.</t>
  </si>
  <si>
    <t>Gypsum Partitions</t>
  </si>
  <si>
    <t>150mm thick</t>
  </si>
  <si>
    <t>Window Cill</t>
  </si>
  <si>
    <t>300 mm wide x 100 mm thick (extreme) precast concrete window cill with and including 10 mm drip and 25 mm x 3mm galvanized mild steel weather bar; sloped; twice weathered; twice throated; reinforced as necessary for handling; bedding, jointing and pointing in cement mortar (1:4); all to Architect's approval</t>
  </si>
  <si>
    <t>Window Board</t>
  </si>
  <si>
    <t>100 mm wide x 25 mm thick wrot mahogany window board with rounded edges all to Architect's approval</t>
  </si>
  <si>
    <t>Prepare and apply one coat aluminium hardwood primer with approved paint before fixing to:</t>
  </si>
  <si>
    <t>Extra Over Gypsum ceiling bulk heads</t>
  </si>
  <si>
    <t>.</t>
  </si>
  <si>
    <t>Extra over rock excavation  for 200mm diameter pipe not exceeding 1.5 meters deep and average 1000mm deep</t>
  </si>
  <si>
    <r>
      <rPr>
        <b/>
        <sz val="10"/>
        <rFont val="Arial Narrow"/>
        <family val="2"/>
      </rPr>
      <t xml:space="preserve">THE NAIROBI HOSPITAL. </t>
    </r>
    <r>
      <rPr>
        <sz val="10"/>
        <rFont val="Arial Narrow"/>
        <family val="2"/>
      </rPr>
      <t xml:space="preserve">                                            P.O. BOX 30026-00100                                                            NAIROBI, KENYA.</t>
    </r>
  </si>
  <si>
    <r>
      <rPr>
        <b/>
        <sz val="10"/>
        <rFont val="Arial Narrow"/>
        <family val="2"/>
      </rPr>
      <t xml:space="preserve">MUTISO MENEZES INTERNATIONAL.                                                                    </t>
    </r>
    <r>
      <rPr>
        <sz val="10"/>
        <rFont val="Arial Narrow"/>
        <family val="2"/>
      </rPr>
      <t xml:space="preserve">           P.O BOX 44934-00100,                                                                              NAIROBI, KENYA.</t>
    </r>
  </si>
  <si>
    <r>
      <rPr>
        <b/>
        <sz val="10"/>
        <rFont val="Arial Narrow"/>
        <family val="2"/>
      </rPr>
      <t>LINEAR PROJECTS LTD.</t>
    </r>
    <r>
      <rPr>
        <sz val="10"/>
        <rFont val="Arial Narrow"/>
        <family val="2"/>
      </rPr>
      <t xml:space="preserve">                                                                                                                         P.O. BOX 106188-00101,                                                                               NAIROBI, KENYA                </t>
    </r>
  </si>
  <si>
    <t>The Contractor will be required to enter into a contract which will be the current Conditions of Contract for Construction for Building and Engineering Works Designed by the Employer (Second Edition 2017) published  by International Federation of Consulting Engineers (FIDIC)  or as may have been reprinted thereafter (With Quantities), except in so far as varied hereafter. The Form of Contract can be inspected at the offices of the Quantity Surveyors.</t>
  </si>
  <si>
    <t>Clause 1   General Provisions</t>
  </si>
  <si>
    <t>The Time for completion shall mean the time agreed in weeks from the from Commencement Date</t>
  </si>
  <si>
    <t>The Agreed methods of electronic transmission All communication shall be in writing and delivered by hand (against receipt), sent by mail or courier. In addition copies of all communication shall be sent by email from the originator to each of the recipients of the original communication using email addresses agreed between contractor, engineer and employer following contract signing. Such email copies shall be for the convenience of the parties only and the contractual version of any communication shall be the version in writing and the date and time of delivery shall be the date and time of the delivery of the version in writing.</t>
  </si>
  <si>
    <t>The governing law shall be the laws of the Republic of Kenya with the ruling language and language for communications being English (UK)</t>
  </si>
  <si>
    <t xml:space="preserve">Notwithstanding the foregoing, the employer reserves the right to remove any part of the work from the main contractor and have the same executed by a nominated contractor. The Main Contractor shall not be entitled to any claim for loss of profit but will be entitled to profit (2%) and attendance (2%) </t>
  </si>
  <si>
    <t>Clause 2   The Employer</t>
  </si>
  <si>
    <t>Clause 3   The Engineer</t>
  </si>
  <si>
    <t>All instructions with a cost implication or materially change the nature and scope of the works must be approved by the Employer prior to execution through a variation order. Full justification for such changes shall be provided by the Contractor and the respective Consultants.</t>
  </si>
  <si>
    <t>Clause 3   The Engineer cnt'd</t>
  </si>
  <si>
    <r>
      <t xml:space="preserve">Replacement of the Engineer clause 3.6  Paragraph 3 is </t>
    </r>
    <r>
      <rPr>
        <b/>
        <sz val="10"/>
        <rFont val="Arial Narrow"/>
        <family val="2"/>
      </rPr>
      <t>Deleted</t>
    </r>
    <r>
      <rPr>
        <sz val="10"/>
        <rFont val="Arial Narrow"/>
        <family val="2"/>
      </rPr>
      <t xml:space="preserve"> and replaced with “The Employer shall have the right to replace the Engineer at any time with or without the consent of the Contractor on the choice of the Engineer”.</t>
    </r>
  </si>
  <si>
    <t>Clause 4   The Contractor</t>
  </si>
  <si>
    <t xml:space="preserve">Highlights to; </t>
  </si>
  <si>
    <t>Training to Employer’s employees to be provided at the end of the contract and is deemed included within the Contractors tender price.</t>
  </si>
  <si>
    <t>Daily progress reports to be issued complete with progress photos at the Contractor's cost.</t>
  </si>
  <si>
    <t>Before the commencement of the construction, the Contractor shall avail a comprehensive site security plan to the Employer. The Employer, together with any other third party as authorized by the Employer, reserves rights to examine procedures, methods and facilities used by the Contractor to provide security.</t>
  </si>
  <si>
    <t>Clause 5   Subcontracting</t>
  </si>
  <si>
    <t>Clause 6   Staff and Labour</t>
  </si>
  <si>
    <t>Before the commencement of the construction, the Contractor shall avail a comprehensive health and safety plan to the Employer. The Employer, together with any other third party as authorized by the Employer, reserves rights to examine procedures, methods and facilities used by the Contractor to provide health and safety to personnel.</t>
  </si>
  <si>
    <t>Clause 7   Plant Materials and Workmanship</t>
  </si>
  <si>
    <t>Clause 8   Commencement, Delays and Suspension</t>
  </si>
  <si>
    <r>
      <t>Extension of Time for Completion;</t>
    </r>
    <r>
      <rPr>
        <b/>
        <sz val="10"/>
        <rFont val="Arial Narrow"/>
        <family val="2"/>
      </rPr>
      <t xml:space="preserve"> </t>
    </r>
    <r>
      <rPr>
        <sz val="10"/>
        <rFont val="Arial Narrow"/>
        <family val="2"/>
      </rPr>
      <t xml:space="preserve">the word ‘epidemic’ is </t>
    </r>
    <r>
      <rPr>
        <b/>
        <sz val="10"/>
        <rFont val="Arial Narrow"/>
        <family val="2"/>
      </rPr>
      <t>Deleted</t>
    </r>
  </si>
  <si>
    <t>Maximum amount of delay damages 25% of the Final Contract Price. The damages will automatically be chargeable from expiry of the contract period or extended time of the contract and will be recovered from any amounts due to the Contractor including retention and the performance security.</t>
  </si>
  <si>
    <r>
      <t xml:space="preserve">Employer’s Suspension </t>
    </r>
    <r>
      <rPr>
        <b/>
        <sz val="10"/>
        <rFont val="Arial Narrow"/>
        <family val="2"/>
      </rPr>
      <t xml:space="preserve">clause 8.9 </t>
    </r>
    <r>
      <rPr>
        <sz val="10"/>
        <rFont val="Arial Narrow"/>
        <family val="2"/>
      </rPr>
      <t xml:space="preserve">the first paragraph is </t>
    </r>
    <r>
      <rPr>
        <b/>
        <sz val="10"/>
        <rFont val="Arial Narrow"/>
        <family val="2"/>
      </rPr>
      <t>Deleted</t>
    </r>
    <r>
      <rPr>
        <sz val="10"/>
        <rFont val="Arial Narrow"/>
        <family val="2"/>
      </rPr>
      <t xml:space="preserve"> and replaced with:
“The Employer may issue the Engineer with a notice of suspension instructing the Engineer to suspend the works.”
</t>
    </r>
  </si>
  <si>
    <r>
      <t xml:space="preserve">Consequences of Employer’s Suspension </t>
    </r>
    <r>
      <rPr>
        <b/>
        <sz val="10"/>
        <rFont val="Arial Narrow"/>
        <family val="2"/>
      </rPr>
      <t xml:space="preserve">clause 8.10 </t>
    </r>
    <r>
      <rPr>
        <sz val="10"/>
        <rFont val="Arial Narrow"/>
        <family val="2"/>
      </rPr>
      <t xml:space="preserve">the first paragraph is </t>
    </r>
    <r>
      <rPr>
        <b/>
        <sz val="10"/>
        <rFont val="Arial Narrow"/>
        <family val="2"/>
      </rPr>
      <t>Deleted</t>
    </r>
    <r>
      <rPr>
        <sz val="10"/>
        <rFont val="Arial Narrow"/>
        <family val="2"/>
      </rPr>
      <t xml:space="preserve">. </t>
    </r>
  </si>
  <si>
    <r>
      <t xml:space="preserve">Payment for Plant and Materials after Employer’s Suspension </t>
    </r>
    <r>
      <rPr>
        <b/>
        <sz val="10"/>
        <rFont val="Arial Narrow"/>
        <family val="2"/>
      </rPr>
      <t>clause 8.11</t>
    </r>
    <r>
      <rPr>
        <sz val="10"/>
        <rFont val="Arial Narrow"/>
        <family val="2"/>
      </rPr>
      <t xml:space="preserve"> is </t>
    </r>
    <r>
      <rPr>
        <b/>
        <sz val="10"/>
        <rFont val="Arial Narrow"/>
        <family val="2"/>
      </rPr>
      <t>Deleted</t>
    </r>
  </si>
  <si>
    <t>Clause 9   Tests on Completion</t>
  </si>
  <si>
    <t>Clause 10   Employer's Taking Over</t>
  </si>
  <si>
    <t>Clause 11   Defects After Taking Over</t>
  </si>
  <si>
    <t>Clause 12  Measurement and Valuation</t>
  </si>
  <si>
    <t>Standard Method of Measurements of Building and Associated Civil Works for Eastern Africa, Second Edition 2008, published by the Architectural Association of Kenya.</t>
  </si>
  <si>
    <t>Clause 13   Variations and Adjustements</t>
  </si>
  <si>
    <r>
      <t xml:space="preserve">Percentage rate to be applied to provisional sums for Overhead charges and profit </t>
    </r>
    <r>
      <rPr>
        <b/>
        <sz val="10"/>
        <rFont val="Arial Narrow"/>
        <family val="2"/>
      </rPr>
      <t>clause 13.4(b)</t>
    </r>
    <r>
      <rPr>
        <sz val="10"/>
        <rFont val="Arial Narrow"/>
        <family val="2"/>
      </rPr>
      <t xml:space="preserve"> is </t>
    </r>
    <r>
      <rPr>
        <b/>
        <sz val="10"/>
        <rFont val="Arial Narrow"/>
        <family val="2"/>
      </rPr>
      <t>Deleted</t>
    </r>
    <r>
      <rPr>
        <sz val="10"/>
        <rFont val="Arial Narrow"/>
        <family val="2"/>
      </rPr>
      <t xml:space="preserve">
</t>
    </r>
  </si>
  <si>
    <t>Clause 14   Contract Price and Payment</t>
  </si>
  <si>
    <r>
      <t xml:space="preserve">Total amount of advance payment (as a percentage of accepted contract amount) </t>
    </r>
    <r>
      <rPr>
        <b/>
        <sz val="10"/>
        <rFont val="Arial Narrow"/>
        <family val="2"/>
      </rPr>
      <t>clause 14.2</t>
    </r>
    <r>
      <rPr>
        <sz val="10"/>
        <rFont val="Arial Narrow"/>
        <family val="2"/>
      </rPr>
      <t xml:space="preserve"> 18% shall be the maximum percentage of accepted contract sum payable as an advance payment and shall be payable in the currencies and proportions in which the accepted contract amount is payable upon presentation of an irrevocable and unconditional performance guarantee from a bank approved by   the   employer    and presentation of an irrevocable and unconditional advance payment guarantee from a bank approved by the employer. </t>
    </r>
  </si>
  <si>
    <r>
      <t xml:space="preserve">Currency or currencies of advance payment </t>
    </r>
    <r>
      <rPr>
        <b/>
        <sz val="10"/>
        <rFont val="Arial Narrow"/>
        <family val="2"/>
      </rPr>
      <t xml:space="preserve">clause 14.2 </t>
    </r>
    <r>
      <rPr>
        <sz val="10"/>
        <rFont val="Arial Narrow"/>
        <family val="2"/>
      </rPr>
      <t>shall be Kenya Shillings (Kshs)</t>
    </r>
  </si>
  <si>
    <r>
      <t xml:space="preserve">Repayment of the Advance Payment  </t>
    </r>
    <r>
      <rPr>
        <b/>
        <sz val="10"/>
        <rFont val="Arial Narrow"/>
        <family val="2"/>
      </rPr>
      <t>clause 14.2.3</t>
    </r>
    <r>
      <rPr>
        <sz val="10"/>
        <rFont val="Arial Narrow"/>
        <family val="2"/>
      </rPr>
      <t xml:space="preserve"> The Advance Payment Guarantee shall be provided at the cost of the contractor from a Tier (1) or Tier (2) bank and will be equivalent to the advance payment in value.</t>
    </r>
  </si>
  <si>
    <r>
      <t xml:space="preserve">Period of payment </t>
    </r>
    <r>
      <rPr>
        <b/>
        <sz val="10"/>
        <rFont val="Arial Narrow"/>
        <family val="2"/>
      </rPr>
      <t>clause 14.3</t>
    </r>
    <r>
      <rPr>
        <sz val="10"/>
        <rFont val="Arial Narrow"/>
        <family val="2"/>
      </rPr>
      <t xml:space="preserve"> When payments are 10% of the accepted contract amount less provisional sums.</t>
    </r>
  </si>
  <si>
    <r>
      <t xml:space="preserve">Number of additional paper copies of statements </t>
    </r>
    <r>
      <rPr>
        <b/>
        <sz val="10"/>
        <rFont val="Arial Narrow"/>
        <family val="2"/>
      </rPr>
      <t>clause 14.3(b)</t>
    </r>
    <r>
      <rPr>
        <sz val="10"/>
        <rFont val="Arial Narrow"/>
        <family val="2"/>
      </rPr>
      <t xml:space="preserve"> shall be 6no.</t>
    </r>
  </si>
  <si>
    <r>
      <t xml:space="preserve">Percentage of retention </t>
    </r>
    <r>
      <rPr>
        <b/>
        <sz val="10"/>
        <rFont val="Arial Narrow"/>
        <family val="2"/>
      </rPr>
      <t>clause 14.3(iii)</t>
    </r>
    <r>
      <rPr>
        <sz val="10"/>
        <rFont val="Arial Narrow"/>
        <family val="2"/>
      </rPr>
      <t xml:space="preserve"> shall be 10% of each Interim certificate</t>
    </r>
  </si>
  <si>
    <r>
      <t xml:space="preserve">Limit of retention money (as a percentage of accepted contract amount) </t>
    </r>
    <r>
      <rPr>
        <b/>
        <sz val="10"/>
        <rFont val="Arial Narrow"/>
        <family val="2"/>
      </rPr>
      <t xml:space="preserve">clause 14.3(iii) </t>
    </r>
    <r>
      <rPr>
        <sz val="10"/>
        <rFont val="Arial Narrow"/>
        <family val="2"/>
      </rPr>
      <t>shall be 10% of the Accepted Contract Price or Provisional Final Account Whichever is higher.</t>
    </r>
    <r>
      <rPr>
        <b/>
        <sz val="10"/>
        <rFont val="Arial Narrow"/>
        <family val="2"/>
      </rPr>
      <t xml:space="preserve">
</t>
    </r>
  </si>
  <si>
    <r>
      <t xml:space="preserve">Plant and materials for payment when shipped  </t>
    </r>
    <r>
      <rPr>
        <b/>
        <sz val="10"/>
        <rFont val="Arial Narrow"/>
        <family val="2"/>
      </rPr>
      <t xml:space="preserve">clause 14.5 (b) (i) </t>
    </r>
    <r>
      <rPr>
        <sz val="10"/>
        <rFont val="Arial Narrow"/>
        <family val="2"/>
      </rPr>
      <t>is N/A</t>
    </r>
  </si>
  <si>
    <t>Clause 14   Contract Price and Payment cnt'd</t>
  </si>
  <si>
    <r>
      <t xml:space="preserve">Plant and materials for payment </t>
    </r>
    <r>
      <rPr>
        <b/>
        <sz val="10"/>
        <rFont val="Arial Narrow"/>
        <family val="2"/>
      </rPr>
      <t>clause 14.5 (c)</t>
    </r>
    <r>
      <rPr>
        <sz val="10"/>
        <rFont val="Arial Narrow"/>
        <family val="2"/>
      </rPr>
      <t xml:space="preserve"> (i) All permanent materials shall be payable as materials on site as at when they are delivered on site and upon confirmation on their suitability by the Engineer.</t>
    </r>
  </si>
  <si>
    <r>
      <t xml:space="preserve">Period for payment of advance payment to the Contractor </t>
    </r>
    <r>
      <rPr>
        <b/>
        <sz val="10"/>
        <rFont val="Arial Narrow"/>
        <family val="2"/>
      </rPr>
      <t>clause 14.7(a)</t>
    </r>
    <r>
      <rPr>
        <sz val="10"/>
        <rFont val="Arial Narrow"/>
        <family val="2"/>
      </rPr>
      <t xml:space="preserve"> shall be 6 days</t>
    </r>
  </si>
  <si>
    <r>
      <t xml:space="preserve">Period for the employer to make interim payments to the Contractor [Interim Certificate] </t>
    </r>
    <r>
      <rPr>
        <b/>
        <sz val="10"/>
        <rFont val="Arial Narrow"/>
        <family val="2"/>
      </rPr>
      <t xml:space="preserve">clause 14.7(b)(i) </t>
    </r>
    <r>
      <rPr>
        <sz val="10"/>
        <rFont val="Arial Narrow"/>
        <family val="2"/>
      </rPr>
      <t>shall be 14 days</t>
    </r>
  </si>
  <si>
    <r>
      <t xml:space="preserve">Period for the employer to make interim payments to the Contractor [Final Certificate] </t>
    </r>
    <r>
      <rPr>
        <b/>
        <sz val="10"/>
        <rFont val="Arial Narrow"/>
        <family val="2"/>
      </rPr>
      <t xml:space="preserve">clause 14.7(b)(ii) </t>
    </r>
    <r>
      <rPr>
        <sz val="10"/>
        <rFont val="Arial Narrow"/>
        <family val="2"/>
      </rPr>
      <t>shall be 28 days</t>
    </r>
  </si>
  <si>
    <r>
      <t xml:space="preserve">Period for the employer to make final payment to the Contractor  </t>
    </r>
    <r>
      <rPr>
        <b/>
        <sz val="10"/>
        <rFont val="Arial Narrow"/>
        <family val="2"/>
      </rPr>
      <t xml:space="preserve">clause 14.7(c)  </t>
    </r>
    <r>
      <rPr>
        <sz val="10"/>
        <rFont val="Arial Narrow"/>
        <family val="2"/>
      </rPr>
      <t>shall be 28 days</t>
    </r>
  </si>
  <si>
    <r>
      <t xml:space="preserve">Financing charges for delayed payment </t>
    </r>
    <r>
      <rPr>
        <b/>
        <sz val="10"/>
        <rFont val="Arial Narrow"/>
        <family val="2"/>
      </rPr>
      <t>clause 14.8</t>
    </r>
    <r>
      <rPr>
        <sz val="10"/>
        <rFont val="Arial Narrow"/>
        <family val="2"/>
      </rPr>
      <t xml:space="preserve"> Central Bank of Kenya base lending rate plus 3 percentage points.</t>
    </r>
  </si>
  <si>
    <r>
      <t xml:space="preserve">Number of additional paper copies of draft  final statement </t>
    </r>
    <r>
      <rPr>
        <b/>
        <sz val="10"/>
        <rFont val="Arial Narrow"/>
        <family val="2"/>
      </rPr>
      <t xml:space="preserve">clause 14.11.1(b) </t>
    </r>
    <r>
      <rPr>
        <sz val="10"/>
        <rFont val="Arial Narrow"/>
        <family val="2"/>
      </rPr>
      <t>shall 6 No</t>
    </r>
  </si>
  <si>
    <r>
      <t xml:space="preserve">Currencies for payment of contract price </t>
    </r>
    <r>
      <rPr>
        <b/>
        <sz val="10"/>
        <rFont val="Arial Narrow"/>
        <family val="2"/>
      </rPr>
      <t>clause 14.15</t>
    </r>
    <r>
      <rPr>
        <sz val="10"/>
        <rFont val="Arial Narrow"/>
        <family val="2"/>
      </rPr>
      <t xml:space="preserve"> shall be Kenya Shillings (Kshs.)</t>
    </r>
  </si>
  <si>
    <r>
      <t xml:space="preserve">Proportions or amounts of local and foreign currencies </t>
    </r>
    <r>
      <rPr>
        <b/>
        <sz val="10"/>
        <rFont val="Arial Narrow"/>
        <family val="2"/>
      </rPr>
      <t>clause 14.15(a)(i)</t>
    </r>
    <r>
      <rPr>
        <sz val="10"/>
        <rFont val="Arial Narrow"/>
        <family val="2"/>
      </rPr>
      <t xml:space="preserve"> is N/A</t>
    </r>
  </si>
  <si>
    <r>
      <t xml:space="preserve">Rates  of exchange </t>
    </r>
    <r>
      <rPr>
        <b/>
        <sz val="10"/>
        <rFont val="Arial Narrow"/>
        <family val="2"/>
      </rPr>
      <t>clause 14.15(f)</t>
    </r>
    <r>
      <rPr>
        <sz val="10"/>
        <rFont val="Arial Narrow"/>
        <family val="2"/>
      </rPr>
      <t xml:space="preserve"> is N/A</t>
    </r>
  </si>
  <si>
    <t>Clause 15   Termination by Employer</t>
  </si>
  <si>
    <r>
      <t xml:space="preserve">Notice to Correct </t>
    </r>
    <r>
      <rPr>
        <b/>
        <sz val="10"/>
        <rFont val="Arial Narrow"/>
        <family val="2"/>
      </rPr>
      <t>clause 15.1</t>
    </r>
    <r>
      <rPr>
        <sz val="10"/>
        <rFont val="Arial Narrow"/>
        <family val="2"/>
      </rPr>
      <t xml:space="preserve"> The Engineer shall consult with the Employer before issuing Notice to Correct to the Contractor.</t>
    </r>
  </si>
  <si>
    <r>
      <t xml:space="preserve">Termination for Contractor’s Default </t>
    </r>
    <r>
      <rPr>
        <b/>
        <sz val="10"/>
        <rFont val="Arial Narrow"/>
        <family val="2"/>
      </rPr>
      <t xml:space="preserve">clause 15.2.2 </t>
    </r>
    <r>
      <rPr>
        <sz val="10"/>
        <rFont val="Arial Narrow"/>
        <family val="2"/>
      </rPr>
      <t>the days of receiving the Notice have been reduced  from 14 days to 7 days</t>
    </r>
  </si>
  <si>
    <t>Clause 16  Suspension and Termination By Contractor</t>
  </si>
  <si>
    <t>Clause 17  Care of the Works and Indemnities</t>
  </si>
  <si>
    <r>
      <t xml:space="preserve">Forces of nature, the risks of which are allocated to the Contractor clause </t>
    </r>
    <r>
      <rPr>
        <b/>
        <sz val="10"/>
        <rFont val="Arial Narrow"/>
        <family val="2"/>
      </rPr>
      <t xml:space="preserve">17.2(d) </t>
    </r>
    <r>
      <rPr>
        <sz val="10"/>
        <rFont val="Arial Narrow"/>
        <family val="2"/>
      </rPr>
      <t>Supply chain risks, availability of labour and weather</t>
    </r>
  </si>
  <si>
    <t>Clause 18  Exceptional Events</t>
  </si>
  <si>
    <t>Clause 19  Insuarance</t>
  </si>
  <si>
    <r>
      <t xml:space="preserve">Permitted deductible limits: </t>
    </r>
    <r>
      <rPr>
        <b/>
        <sz val="10"/>
        <rFont val="Arial Narrow"/>
        <family val="2"/>
      </rPr>
      <t xml:space="preserve"> clause 19.1 </t>
    </r>
    <r>
      <rPr>
        <sz val="10"/>
        <rFont val="Arial Narrow"/>
        <family val="2"/>
      </rPr>
      <t xml:space="preserve">is 100% of the total contract sum
Contractors All risk: 
• Insurance required for the works-Insurance required for goods-
• Insurance required for liability for breach of professional duty
• Insurance required against liability for fitness for purpose(if any is required)
</t>
    </r>
  </si>
  <si>
    <r>
      <t xml:space="preserve">• Insurance required for injury to employees  </t>
    </r>
    <r>
      <rPr>
        <b/>
        <sz val="10"/>
        <rFont val="Arial Narrow"/>
        <family val="2"/>
      </rPr>
      <t xml:space="preserve">clause 19.1 </t>
    </r>
    <r>
      <rPr>
        <sz val="10"/>
        <rFont val="Arial Narrow"/>
        <family val="2"/>
      </rPr>
      <t>Kenya Shillings Five Million (Kshs. 5,000,000.00) per occurrence with unlimited occurrences.</t>
    </r>
  </si>
  <si>
    <r>
      <t xml:space="preserve">• Minimum amount for insurance of the employers risks </t>
    </r>
    <r>
      <rPr>
        <b/>
        <sz val="10"/>
        <rFont val="Arial Narrow"/>
        <family val="2"/>
      </rPr>
      <t>clause 19.1</t>
    </r>
    <r>
      <rPr>
        <sz val="10"/>
        <rFont val="Arial Narrow"/>
        <family val="2"/>
      </rPr>
      <t xml:space="preserve"> Kenya Shillings Five (Kshs. 5,000,000.00) per occurrence with unlimited occurrences.</t>
    </r>
  </si>
  <si>
    <t>Clause 20  Employer's and Construction's Claims</t>
  </si>
  <si>
    <t>Clause 21  Disputes and Arbitration</t>
  </si>
  <si>
    <r>
      <t xml:space="preserve">Time for appointment of dispute avoidance/adjudication board (DAAB) </t>
    </r>
    <r>
      <rPr>
        <b/>
        <sz val="10"/>
        <rFont val="Arial Narrow"/>
        <family val="2"/>
      </rPr>
      <t>clause 21.1</t>
    </r>
    <r>
      <rPr>
        <sz val="10"/>
        <rFont val="Arial Narrow"/>
        <family val="2"/>
      </rPr>
      <t xml:space="preserve"> An Ad hoc board to be constituted as when required within 5no. Days after notice by either party</t>
    </r>
  </si>
  <si>
    <r>
      <t xml:space="preserve">The DAAB shall comprise </t>
    </r>
    <r>
      <rPr>
        <b/>
        <sz val="10"/>
        <rFont val="Arial Narrow"/>
        <family val="2"/>
      </rPr>
      <t>clause 21.1</t>
    </r>
    <r>
      <rPr>
        <sz val="10"/>
        <rFont val="Arial Narrow"/>
        <family val="2"/>
      </rPr>
      <t xml:space="preserve"> one member</t>
    </r>
  </si>
  <si>
    <t xml:space="preserve">List of proposed members of  DAAB 
-proposed by employer
-proposed by contractor
</t>
  </si>
  <si>
    <t>clause 21.1</t>
  </si>
  <si>
    <t>Both Parties to propose as at when necessary.</t>
  </si>
  <si>
    <r>
      <t xml:space="preserve">Contract Period will be Strictly </t>
    </r>
    <r>
      <rPr>
        <b/>
        <sz val="10"/>
        <rFont val="Arial Narrow"/>
        <family val="2"/>
      </rPr>
      <t>3 Weeks.</t>
    </r>
  </si>
  <si>
    <t>3 Weeks from commencement date.</t>
  </si>
  <si>
    <t>Kshs. 500,000</t>
  </si>
  <si>
    <t>At the rate of Kshs 2,000,000/= per week or part thereof</t>
  </si>
  <si>
    <t>The contractor will also be responsible for registration of project with the National Construction Authority (NCA) which must happen within the 7 days from signing of the contract.</t>
  </si>
  <si>
    <r>
      <t xml:space="preserve">    </t>
    </r>
    <r>
      <rPr>
        <b/>
        <sz val="10"/>
        <color theme="1"/>
        <rFont val="Arial Narrow"/>
        <family val="2"/>
      </rPr>
      <t>VAT is not reflected as a separate item in the main summary page and as such should be priced in the unit rates)</t>
    </r>
  </si>
  <si>
    <t xml:space="preserve">The main factors which will be taken into account when evaluating tenders and comparing bids will be the </t>
  </si>
  <si>
    <t xml:space="preserve">tendered price, time for completion, equipment, personell and previous technical experience. The client reserves the right to </t>
  </si>
  <si>
    <t>negotiate and agree a lump sum or a fixed price contract with any contractor regardless of their tender standing. Any</t>
  </si>
  <si>
    <t xml:space="preserve">Without prejudice to the rights of the tenderers, the client reserves the right to supply any materials to be used </t>
  </si>
  <si>
    <t>in any part of the works. In such an event, the contractor shall be paid for profit and attendance. No claim for loss of profit will be</t>
  </si>
  <si>
    <t>Time for completion …................................(WEEKS)</t>
  </si>
  <si>
    <t>Page 9</t>
  </si>
  <si>
    <t>PROJECT MANAGERS</t>
  </si>
  <si>
    <t>P.O. BOX 60824-00200,</t>
  </si>
  <si>
    <t>P.O. BOX 53748 - 00200,</t>
  </si>
  <si>
    <t xml:space="preserve">The ‘Project Manager’                                                                    </t>
  </si>
  <si>
    <r>
      <rPr>
        <b/>
        <sz val="10"/>
        <rFont val="Arial Narrow"/>
        <family val="2"/>
      </rPr>
      <t xml:space="preserve">PSRM CONSULTANTS.                                                                    </t>
    </r>
    <r>
      <rPr>
        <sz val="10"/>
        <rFont val="Arial Narrow"/>
        <family val="2"/>
      </rPr>
      <t xml:space="preserve">           P.O BOX 60824-00200,                                                                              NAIROBI, KENYA.</t>
    </r>
  </si>
  <si>
    <r>
      <rPr>
        <b/>
        <sz val="10"/>
        <rFont val="Arial Narrow"/>
        <family val="2"/>
      </rPr>
      <t xml:space="preserve">GEOMAX CONSULTING ENGINEERS LTD.         </t>
    </r>
    <r>
      <rPr>
        <sz val="10"/>
        <rFont val="Arial Narrow"/>
        <family val="2"/>
      </rPr>
      <t xml:space="preserve">      P.O BOX 53748 - 00200,                              NAIROBI, KENYA</t>
    </r>
  </si>
  <si>
    <t>BILL OF QUANTITIES - VOLUME 1A (MAIN WORKS)</t>
  </si>
  <si>
    <t>Window surround; 100 mm to 200 mm wide</t>
  </si>
  <si>
    <t>PSRM CONSULTANTS LTD</t>
  </si>
  <si>
    <t>MUTISO MENEZES INTERNATIONAL LTD</t>
  </si>
  <si>
    <t>Info@psrmconsultants.com</t>
  </si>
  <si>
    <t>mmi@mmiarch.com</t>
  </si>
  <si>
    <t>NATCONSULT CONSULTING ENGINEERS LTD</t>
  </si>
  <si>
    <t>info@linearprojects.co.ke</t>
  </si>
  <si>
    <t>natconsult@natconsult.co.ke</t>
  </si>
  <si>
    <t>GEOMAX CONSULTING ENGINEERS LTD</t>
  </si>
  <si>
    <t>info@geomaxke.com</t>
  </si>
  <si>
    <t xml:space="preserve"> WALLING AND PARTITIONS</t>
  </si>
  <si>
    <t>EXTERNAL FINISHES</t>
  </si>
  <si>
    <t>INTERNAL FINISHES</t>
  </si>
  <si>
    <t>To receive ceramic tiles (m.s)</t>
  </si>
  <si>
    <t>The following ceramic floor tiles to;</t>
  </si>
  <si>
    <t>600x600x10mm thick non-slip approved ceramic floor tiles fixed on screeded paving (m.s) with an appropriate and approved tile adhesive and jointed with color matching water-proof cement grout.</t>
  </si>
  <si>
    <t>Supply and fix 12mm thick gypsum board ceiling on 50mm steel studwork complete with metal edge floor and ceiling trims in horizontal suspended ceiling</t>
  </si>
  <si>
    <t>Total brought forward from above</t>
  </si>
  <si>
    <t>Total brought forward from Page 4</t>
  </si>
  <si>
    <t>Total brought forward from Page 5</t>
  </si>
  <si>
    <t>Total brought forward from Page 6</t>
  </si>
  <si>
    <t>Aluminium Doors</t>
  </si>
  <si>
    <t>Total brought forward from Page 8</t>
  </si>
  <si>
    <t>DOORS</t>
  </si>
  <si>
    <t>Total for Doors Carried to Bill Summary.</t>
  </si>
  <si>
    <t>Total for Internal Finishes Carried to Bill Summary</t>
  </si>
  <si>
    <t>Total for Walling and Partitions Carried to Bill Summary.</t>
  </si>
  <si>
    <t>Rendered surfaces externally</t>
  </si>
  <si>
    <t>Total for External Finishes Carried to Bill Summary.</t>
  </si>
  <si>
    <t>Total brought forward from Page 3</t>
  </si>
  <si>
    <t>ELEMENT NO.5</t>
  </si>
  <si>
    <t>Aluminium Partitions</t>
  </si>
  <si>
    <t>Supply and fix aluminium framed glass partition comprising 50x100mm aluminium frame, 8mm thick glass with film erected and finished in accordance with Architect's details to;</t>
  </si>
  <si>
    <t>Supply and fix the following framed powder coated aluminium windows comprising 8mm thick tinted glass complete with all necessary fittings to Architect's details (Layout 29 - 33) and approval;</t>
  </si>
  <si>
    <t>Aluminium Windows</t>
  </si>
  <si>
    <t>Total for Windows Carried to Bill Summary.</t>
  </si>
  <si>
    <t>Carefully wire brush the existing plastered surfaces, prepare and apply three coats of exterior quality weather proof polyurethane paint to;</t>
  </si>
  <si>
    <t>Total brought forward from Page 1</t>
  </si>
  <si>
    <t>Total brought forward from Page 2</t>
  </si>
  <si>
    <t>Concrete Work</t>
  </si>
  <si>
    <t>Columns</t>
  </si>
  <si>
    <t xml:space="preserve">Excavations and disposal including maintaining &amp; supporting sides &amp; keeping free from water, mud etc. and disposal </t>
  </si>
  <si>
    <t>Dispose surplus excavated material from site</t>
  </si>
  <si>
    <t>50mm thick Plain concrete class 15 blinding under foundation</t>
  </si>
  <si>
    <t xml:space="preserve">Steel Reinforcement </t>
  </si>
  <si>
    <t>To vertical sides of regular walls</t>
  </si>
  <si>
    <t>Concrete U - Drains</t>
  </si>
  <si>
    <t>Total  for Storm Water  Drainage Carried to Bill Summary</t>
  </si>
  <si>
    <t>Excavation and Earthworks</t>
  </si>
  <si>
    <t>Bulk excavation for black cotton soil</t>
  </si>
  <si>
    <t>Not exceeding 1.5m deep</t>
  </si>
  <si>
    <t>Extra over for rock excavation</t>
  </si>
  <si>
    <t>Disposal</t>
  </si>
  <si>
    <t>Grade and compact bottom of excavations by approved roller to Engineer's approval</t>
  </si>
  <si>
    <t>Filling</t>
  </si>
  <si>
    <t>Over 300mm thick; depositing and compacting in layers maximum 200mm thick; to Engineers approval</t>
  </si>
  <si>
    <t>Hardcore</t>
  </si>
  <si>
    <t>Insitu subgrade material to MOTC standard specification, blinded, well watered,  and compacted to 95% MDD (AASHTO T99)</t>
  </si>
  <si>
    <t>Approved granular/hardcore material as filling to make up levels; 300mm thick</t>
  </si>
  <si>
    <t>50mm Thick</t>
  </si>
  <si>
    <t>Anti-termite treatment</t>
  </si>
  <si>
    <t>Applying ''Bayer premise 200 SC'' or equal and approved insecticide with and including a ten-year guarantee</t>
  </si>
  <si>
    <t>Surface of blinded hardcore</t>
  </si>
  <si>
    <r>
      <t>Concrete block paving (min. strength 45N per mm</t>
    </r>
    <r>
      <rPr>
        <b/>
        <u/>
        <sz val="10"/>
        <rFont val="Times New Roman"/>
        <family val="1"/>
      </rPr>
      <t>²</t>
    </r>
    <r>
      <rPr>
        <b/>
        <u/>
        <sz val="10"/>
        <rFont val="Arial Narrow"/>
        <family val="2"/>
      </rPr>
      <t>) laid on &amp; including 50mm blinding(m.s) &amp; compacted by surface vibration</t>
    </r>
  </si>
  <si>
    <t xml:space="preserve">Kerbs </t>
  </si>
  <si>
    <t xml:space="preserve">125x250mm Precast concrete class 25 half battered kerb, jointed and pointed in cement mortar (1:3) on and including 325x100mm plain concrete class 20 foundation and haunching at back including all excavation and disposal.  </t>
  </si>
  <si>
    <t>125x250mm ditto laid curved to marginal radii, ditto</t>
  </si>
  <si>
    <t>Channels</t>
  </si>
  <si>
    <t>125x100mm high road channel, jointed and pointed in cement and sand mortar (1:3) on and including 375x100mm plain concrete class 20 foundation and haunching at back including all excavation and disposal.</t>
  </si>
  <si>
    <t>Total Carried to collection</t>
  </si>
  <si>
    <t>Total Brought forward from above</t>
  </si>
  <si>
    <t>Footpath</t>
  </si>
  <si>
    <t>Allow a provisional sum for assorted plants to Architect's approval</t>
  </si>
  <si>
    <t>Total  for Landscaping  Carried  to Bill Summary</t>
  </si>
  <si>
    <t>Painting</t>
  </si>
  <si>
    <t>Driveway, Parking and Footpath</t>
  </si>
  <si>
    <t>DRIVE WAY, PARKING AND FOOTPATH.</t>
  </si>
  <si>
    <t>ELEMENT NO 03</t>
  </si>
  <si>
    <t>LANDSCAPING</t>
  </si>
  <si>
    <t>Excavate Trench for U drain  not exceeding 1.50 meters deep from the reduced level</t>
  </si>
  <si>
    <t>The scope of works Completion of the Western Entrance for the Nairobi Hospital</t>
  </si>
  <si>
    <t>First Floor</t>
  </si>
  <si>
    <t>Roof Terrace Floor</t>
  </si>
  <si>
    <t>O</t>
  </si>
  <si>
    <t>To the 200mm thick U-Drain base</t>
  </si>
  <si>
    <t>To the 200m thick vertical sides of the U-Drain</t>
  </si>
  <si>
    <t>BILL NO 8 : EXTERNAL WORKS</t>
  </si>
  <si>
    <t>Internal Planter Box</t>
  </si>
  <si>
    <t xml:space="preserve">General Landscaping </t>
  </si>
  <si>
    <t>Planter Walling</t>
  </si>
  <si>
    <t>Gravel Stone</t>
  </si>
  <si>
    <t>Supply and fix machine cut natural coursed stone walling obtained from an approved quarry bedded and jointed in gauged mortar (1:3); include for bonding ties</t>
  </si>
  <si>
    <t>PVC perforated Drain</t>
  </si>
  <si>
    <t>Planter landscaping</t>
  </si>
  <si>
    <t>Coping</t>
  </si>
  <si>
    <t>Supply and fix precast concrete class 25/12 including all necessary formwork, finishing fair on all exposed surfaces and Jointing &amp; pointing in cement/sand (1:3) mortar</t>
  </si>
  <si>
    <t>Coping twice weathered and throated 275 x 25mm</t>
  </si>
  <si>
    <t>Total  Carried to Collection</t>
  </si>
  <si>
    <t>External Planter Box</t>
  </si>
  <si>
    <t>Landscaping Works</t>
  </si>
  <si>
    <t>Supply and fix a 450mm wide coarse aggregate (ballast) fill to the planter box base to the Structural Engineer's/Architect's Specifications and Approvals</t>
  </si>
  <si>
    <t>Waterproofing membrane</t>
  </si>
  <si>
    <t>Supply and fix 100mm diameter perforated PVC drain pipes to storm water system to the Structural Engineer's specifications and approval</t>
  </si>
  <si>
    <t>Provide 100mm minimum sandy soil mixed with manure/ any other equal and approved planting media, at (1:4), plant grass and plants to approval, water and maintain until fully established to Architect's details and approvals</t>
  </si>
  <si>
    <t>ELEMENT NO 05</t>
  </si>
  <si>
    <t>WATER FEATURE</t>
  </si>
  <si>
    <t>ELEMENT 04</t>
  </si>
  <si>
    <t>Water Feature Walling</t>
  </si>
  <si>
    <t>Supply and fix machine cut natural coursed stone walling obtained from an approved quarry; bedded and jointed in gauged mortar (1:3); include for bonding ties</t>
  </si>
  <si>
    <t>Coping twice weathered and throated 275 x 50mm</t>
  </si>
  <si>
    <t>Total  for Water Feature  Carried  to Bill Summary</t>
  </si>
  <si>
    <t>Water feature</t>
  </si>
  <si>
    <t>Sculpture</t>
  </si>
  <si>
    <t>Allow a provisional sum for supply and installation of a modern garden art decor durable outdoor sculptures to Architect's details, specifications and approvals.</t>
  </si>
  <si>
    <t xml:space="preserve">WINDOWS </t>
  </si>
  <si>
    <t>ELEMENT NO.6</t>
  </si>
  <si>
    <t>Page 15</t>
  </si>
  <si>
    <t>Sundries</t>
  </si>
  <si>
    <t>300x300x10mm thick non-slip approved ceramic floor tiles fixed on screeded paving (m.s) with an appropriate and approved tile adhesive and jointed with color matching water-proof cement grout</t>
  </si>
  <si>
    <t>75mm thick (average) lightweight roof screed laid to falls; mixture of cement, sand , pumice (1:3:7); including 10mm thick layer of cement and sand 1:4 topping to received APP in;</t>
  </si>
  <si>
    <t>75mm thick (average) angle fillet screed laid to falls and cross-falls on flat roof to receive APP.</t>
  </si>
  <si>
    <t>Bottom and vertical sides of the water feature</t>
  </si>
  <si>
    <t>4mm modified Bituminous roofing Membrane; Ataclyc Polypropylene (APP) mineral finished laid in accordance with the manufacturer's instructions.</t>
  </si>
  <si>
    <t>Extra over APP for dressing around outlets</t>
  </si>
  <si>
    <t>Bottom and vertical sides of the Planter</t>
  </si>
  <si>
    <t xml:space="preserve">Supply and apply approved  imported murram filling well compacted in layers not exceeding 200mm thick; well rolled and compacted to 100% maximum dry density </t>
  </si>
  <si>
    <t>Sand/ crusher dust blinding on top of hardcore</t>
  </si>
  <si>
    <t>Allow in the rates for excavations, for keeping all excavations free from surface water and for planking and strutting to uphold sides of excavations.</t>
  </si>
  <si>
    <t>Keying and Pointing</t>
  </si>
  <si>
    <t>Extra over fair faced walls for key pointing with cement and sand (1:4) in flush vertical and recessed horizontal joints</t>
  </si>
  <si>
    <t>Services Pipe Haunching</t>
  </si>
  <si>
    <t>Total for Joinery Fittings Carried to Section Summary.</t>
  </si>
  <si>
    <t>BILL NO. 11: PC &amp; PROVISIONAL SUMS</t>
  </si>
  <si>
    <t>Joinery Fittings</t>
  </si>
  <si>
    <t>Total brought forward from Page 16</t>
  </si>
  <si>
    <t xml:space="preserve">a) Demolitions - Wall and wall/floor finishes demolitions </t>
  </si>
  <si>
    <t>b) New walls, doors, windows and finishes</t>
  </si>
  <si>
    <t>c) External Finishes - plaster Painting</t>
  </si>
  <si>
    <t>Allow a provisional sum for contingency to be expended at the express authority of the client.</t>
  </si>
  <si>
    <t>Prepare the existing are to receive landscaping, provide 100mm minimum red soil mixed with manure, at (1:4), plant grass and plants to approval, water and maintain until fully established.</t>
  </si>
  <si>
    <t>Signage</t>
  </si>
  <si>
    <t>The Contractor is strongly advised to check the Architect's/Electrical/Mechanical Engineer's  details (Drawings and Bills of Quantities) in the schedule of drawings and Bill of Quantities for the area hereafter described as builder's works associated with services before pricing and is requested to raise any queries that appertain to the scope of the works that may affect or influence the pricing, Such queries should be addressed to the project manager before the tender closing date. No claims arising from the tenderers failure to fulfil the above requirement shall be considered.</t>
  </si>
  <si>
    <t xml:space="preserve">d)  The Contractor is required to check the number of the pages and should any be found to be missing or in </t>
  </si>
  <si>
    <t>c) The Contractor is strongly advised to visit the site and  check the Architect's/Electrical/Mechanical Engineer's  details in</t>
  </si>
  <si>
    <t xml:space="preserve">    the schedule of drawings  for the works hereafter described before pricing and is requested to raise any queries that</t>
  </si>
  <si>
    <t xml:space="preserve">   appertain to the scope of the works that may affect or influence the pricing, Such queries should be addressed to the</t>
  </si>
  <si>
    <t xml:space="preserve">   project manager before the tender closing date. No claims arising from the tenderers failure to fulfil the above requirement</t>
  </si>
  <si>
    <t xml:space="preserve">   shall be considered.</t>
  </si>
  <si>
    <t>e)  No liability will be admitted nor claim allowed in respect of errors in the contractor tender due to mistakes in</t>
  </si>
  <si>
    <t>f)  The contractor shall not alter or otherwise qualify the text bills of quantities, any alteration or qualification made</t>
  </si>
  <si>
    <t xml:space="preserve">g)  The Contractor shall be deemed to have made allowance in his prices generally to cover items of preliminaries </t>
  </si>
  <si>
    <t>h)  In no case will any expenses incurred by Contractor in preparation of this tender be reimbursed.</t>
  </si>
  <si>
    <t>i)  The contractor will be solely responsible for the accurate and timely ordering of materials in accordance with</t>
  </si>
  <si>
    <r>
      <t>j)  The bills must be</t>
    </r>
    <r>
      <rPr>
        <sz val="10"/>
        <rFont val="Arial Narrow"/>
        <family val="2"/>
      </rPr>
      <t xml:space="preserve"> priced in</t>
    </r>
    <r>
      <rPr>
        <b/>
        <sz val="10"/>
        <color indexed="8"/>
        <rFont val="Arial Narrow"/>
        <family val="2"/>
      </rPr>
      <t xml:space="preserve"> KES (Kenya Shillings) currency</t>
    </r>
    <r>
      <rPr>
        <sz val="10"/>
        <color indexed="8"/>
        <rFont val="Arial Narrow"/>
        <family val="2"/>
      </rPr>
      <t>.</t>
    </r>
  </si>
  <si>
    <r>
      <t>k)  All rates in Bills of Quantities shall be inclusive of all custom duties, VAT levies, royalties and taxes</t>
    </r>
    <r>
      <rPr>
        <b/>
        <sz val="10"/>
        <color theme="1"/>
        <rFont val="Arial Narrow"/>
        <family val="2"/>
      </rPr>
      <t xml:space="preserve"> (please note</t>
    </r>
  </si>
  <si>
    <t>Reinforced Concrete class 25</t>
  </si>
  <si>
    <t>100mm diameter weep holes spaced at 1.75m c/c</t>
  </si>
  <si>
    <t>To the vertical sides of the U-Drain</t>
  </si>
  <si>
    <t>Excavate for and construct standard pattern inspection chambers size internally 1000x850x1750mm deep, including maintaining and supporting sides of excavations, and keeping free from water and all necessary backfill and removal of surplus excavated material comprising 150mm concrete class 20 bed on 50mm class 10 concrete blinding, 325mm (average) concrete class 15 benching to bottoms, including forming main branch channels and rendering smooth in cement and sand (1:3), 200mm solid concrete block walling in cement mortar (1:3) rendered with a 15mm waterproof cement and sand (1:3), rendering, 150mm reinforced concrete class 20 cover slab, including all necessary formwork, and single layer of mesh reinforcement to A142, heavy duty double seal cast-iron manhole cover and frame size 600x450mm to B.S. 497 and bedding frame in cement mortar and setting cover in grease include for all holes, etc.</t>
  </si>
  <si>
    <t>Diameter 8mm bars</t>
  </si>
  <si>
    <t>Diameter 10mm bars</t>
  </si>
  <si>
    <t>Diameter 16mm bars</t>
  </si>
  <si>
    <t>Postformed Doors</t>
  </si>
  <si>
    <t>High yield deformed steel bar reinforcement to B.S. 4461 including cutting and bending, hoisting into position, tying, stools, spacer blocks and any other accessories all in accordance with the Structural Engineers Details and approval.</t>
  </si>
  <si>
    <t xml:space="preserve">Fair finish formwork type II to: </t>
  </si>
  <si>
    <t>Page 11</t>
  </si>
  <si>
    <t>ELEMENT NO. 04</t>
  </si>
  <si>
    <t>12mm thick to new masonry walls  and RC surfaces.</t>
  </si>
  <si>
    <t>ELEMENT NO. 05</t>
  </si>
  <si>
    <t>ELEMENT NO.7</t>
  </si>
  <si>
    <t>Column bases</t>
  </si>
  <si>
    <t>HVAC Installations ( Provisional)</t>
  </si>
  <si>
    <t xml:space="preserve">Cut away for and make good and attend in all trades on the </t>
  </si>
  <si>
    <t xml:space="preserve">Sub-contractor installing the following points, including </t>
  </si>
  <si>
    <t xml:space="preserve">cutting or forming chases, holes and recesses, notching </t>
  </si>
  <si>
    <t>timber, etc. and making good all finishes</t>
  </si>
  <si>
    <t>Cutting of 400 x 400mm exit points in Gypsum ceilings for HVAC grilles</t>
  </si>
  <si>
    <t>Plumbing, Drainage and Fire Fighting Installations ( Provisional)</t>
  </si>
  <si>
    <t>Cut chase in concrete block wall for pvc heavy gauge conduit and later flush up in cement mortar</t>
  </si>
  <si>
    <t>Smoke Detector points</t>
  </si>
  <si>
    <t>Load and cart way the existing spoil heap approximate size 10m long  x 8m wide x 1.5 meters high as directed</t>
  </si>
  <si>
    <t>In connection with All Electrical Installations (Provisional)</t>
  </si>
  <si>
    <t>The term Engineer shall collectively mean the Project Manager and any other Professional Consultants engaged by the Employer for their respective roles.</t>
  </si>
  <si>
    <t>“Approved” shall mean approved by the Project Manager and the Employer in writing.</t>
  </si>
  <si>
    <t>“As directed” shall mean as directed by the Project Manager and the Employer in writing.</t>
  </si>
  <si>
    <t xml:space="preserve">The Contractor shall upon receiving instructions to proceed with the work, draw up a time and progress schedule setting out the order in which the works are to be carried out and stating the appropriate dates. This Time and Progress Schedule is to be agreed with the Project Manager and the Employer, and no deviation from the order set out in this schedule will be permitted without the written consent of the Project Manager and the Employer. The Main Contractor will be responsible for agreeing the above programme with all sub-Contractors including the Nominated Sub-Contractors and Nominated Suppliers. </t>
  </si>
  <si>
    <t>If the Contractor makes default in these respects, he shall, if the Project Manager so directs, uncover the work at his own expense to enable measurements to be taken.</t>
  </si>
  <si>
    <t>Prior to commencement of any work the contractor is to ascertain from the relevant authorities the exact position, depth and level of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</si>
  <si>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The Contractor will be required to make good, at his own expense, any damage he may cause to the present road surfaces and pavements during the period of the works. In particular, all existing lawns, gardens, paths, storm water channels, hedges, fences, etc., which may be destroyed or damaged during the progress of the works are to be made good by the Contractor to the satisfaction &amp; approval of theProject Manager.</t>
  </si>
  <si>
    <t>All materials shall be new unless otherwise directed or permitted by the Project Manager and the Employer and in all cases where the quality of goods or materials is not described or otherwise specified, is to be the best quality obtainable in the ordinary meaning of the word “best” and not merely a trade signification of the word.</t>
  </si>
  <si>
    <t>Where proprietary materials are specified hereinafter the contractor may propose the use of materials of other manufacturer but equal quality for approval by the Project Manager.</t>
  </si>
  <si>
    <t>The Contractor shall obtain theProject Manager’s approval for the siting of all temporary buildings; spoil heaps, temporary roads, paths and storage areas for materials.</t>
  </si>
  <si>
    <t>The Contractor must assist in alleviating the effects of possible shortages of materials by advance ordering of materials in order to maintain a continuous supply. Early delivery of materials will be permitted and included in interim certificates and upon request by the Project Manager, the Contractor will be required to produce copies of order forms and invoices to establish that materials have been ordered in sufficient time and to check on material deliveries.</t>
  </si>
  <si>
    <t>The Contractor shall cover up and protect from damage, including damage from inclement rainy weather, all finished work, and unfixed materials including that of sub-contractors, etc. to the satisfaction of the Project Manager until the completion of the Contract. No claim for pumping rain water in basements or other damages occasioned by the above will be allowed.</t>
  </si>
  <si>
    <t>All materials for incorporation in the works must be stored on or adjacent to the site before payment is effected unless specifically exempted by the Project Manager.</t>
  </si>
  <si>
    <t>The Consultants above, when performing their respective duties are deemed to be invested with such duties and representative of the Project Manager.</t>
  </si>
  <si>
    <t>The contractor shall visit the site to acquaint himself with the nature and position; nature of ground substrata and other supplies; access roads or any other limitations. If the contractor is unable to locate the site he can seek guidance and information from the Project Manager.</t>
  </si>
  <si>
    <t>The drawings used in preparing these Bills of Quantities are as in Appendix ‘A’ at the end of these Bills of Quantities.  Further drawings may be inspected at the office of the Project Manager or Quantity Surveyor by prior appointment.</t>
  </si>
  <si>
    <t>The Contractor shall furnish at the earliest possible opportunity before work commences and at his own cost, any samples of materials or workmanship that may be called for by the Project Manager for his approval or rejection and any further samples in the case of rejection until such samples are approved by the Architect/Project Manager and such samples when approved shall be the minimum standard for the work to which they apply.</t>
  </si>
  <si>
    <t>The Contractor shall in the course of construction take all necessary precautions to preserve any existing trees. The contractor will not cut down any tree(s) without express authority or written instruction by the Project Manager and relevant authorities. He must at all times liaise with the Project Manager in this regard. The cost of obtaining any necessary permits will be borne by the Contractor.</t>
  </si>
  <si>
    <t>The Contractor shall upon completion of the works, at his own expense, remove and clear away all surplus excavated materials, plant, rubbish and unused materials including clearing away and making good all traces of dirt and shall leave the whole of the site and works in a clean and tidy state to the satisfaction of the Project Manager. Particular care shall be taken to leave clean all floors and windows and remove all paint and cement stains. He shall also, at the discretion of the Project Manager, remove all rubbish and dirt as it accumulates. The contractor is to find his own dump and shall pay all charges in connection therewith.</t>
  </si>
  <si>
    <t>Total brought forward from Page 12</t>
  </si>
  <si>
    <t>Precast concrete class 25/12 including all necessary formwork, finishing fair on all exposed surfaces and Jointing &amp; pointing in cement/sand (1:3) mortar</t>
  </si>
  <si>
    <t>Coping twice weathered and throated 275 x 75mm</t>
  </si>
  <si>
    <t>Page 7</t>
  </si>
  <si>
    <t>Supply and fix 150mm thick sound and moisture proof gypsum half hour fire rated partitions complete with and including12.5mm thick gypsum board on both sides with rockwool infill to approval fixed on 50 x 50 x 3mm thick frame, all fixtures and fitting; erected and finished in accordance with Architect's details and manufacturer's printed instructions</t>
  </si>
  <si>
    <t>P.O BOX 106188-00101,</t>
  </si>
  <si>
    <t>Peformance Bond / Security</t>
  </si>
  <si>
    <t xml:space="preserve">The performance security will be in the form of an irrevocable and unconditional   guarantee   from a tier one or tier two Bank approved by the employer 
The performance security shall remain valid for the  duration of the contract from the commencement date and shall be extended should the completion time be extended beyond its validity period.
</t>
  </si>
  <si>
    <t xml:space="preserve">Formwork finish type II to: </t>
  </si>
  <si>
    <t xml:space="preserve">l) Any Clarifications on the Bills of Quantites , Specifications or the Drawings must be communicated at least 7 days </t>
  </si>
  <si>
    <t>AT THE NAIROBI HOSPITAL MAIN CAMPUS</t>
  </si>
  <si>
    <t>SECTION 1 B:  FORM OF TENDER</t>
  </si>
  <si>
    <t>described herein. The Guarantor shall be a licensed bank, such a guarantor shall be to the approval of the client.</t>
  </si>
  <si>
    <r>
      <t xml:space="preserve">contract between us and that this tender is valid for </t>
    </r>
    <r>
      <rPr>
        <b/>
        <u/>
        <sz val="10"/>
        <color theme="1"/>
        <rFont val="Arial Narrow"/>
        <family val="2"/>
      </rPr>
      <t>ninety days</t>
    </r>
    <r>
      <rPr>
        <sz val="10"/>
        <color theme="1"/>
        <rFont val="Arial Narrow"/>
        <family val="2"/>
      </rPr>
      <t xml:space="preserve"> from the date stated for delivery.</t>
    </r>
  </si>
  <si>
    <t xml:space="preserve">The Working hours shall be those generally worked by good employers in the Building and Civil Engineering Trades in Kenya. </t>
  </si>
  <si>
    <t>The contractor shall be responsible for any extra costs for overtime working he considers will be necessary in order to complete the works within the contract period or time for completion apart from overtime working which may be ordered by the Project Manager.</t>
  </si>
  <si>
    <t>If overtime is worked out in accordance with a written instruction issued by the Project Manager, the contractor will be reimbursed in respect of such overtime to the unproductive time payable over and above the basic hourly rates as laid down by the Regulation of wages and Conditions of Employment Act, Building and Construction Industry Wages Council and excluding any bonuses, profits and overheads.</t>
  </si>
  <si>
    <t>The Defects Notfication Period (DNP) IS 180 days.</t>
  </si>
  <si>
    <t>Allow a provisional sum for  all signage works to Architect's approvals</t>
  </si>
  <si>
    <t>Load surplus spoil and cart away to contractor's own tip as directed.</t>
  </si>
  <si>
    <t>Thermoplastic Paint white / yellow road enamel 100mm wide on surface of road or carpark</t>
  </si>
  <si>
    <t>Provide and place class 20 mass concrete to headwalls, wing walls, apron slabs, haunches, surrounds, to existing partially exposed electric cable pipe</t>
  </si>
  <si>
    <t>Total  for Driveway, Parking and Footpath Carried to Summary</t>
  </si>
  <si>
    <t>Total Brought forward from Page 9</t>
  </si>
  <si>
    <r>
      <t>Percentage profit</t>
    </r>
    <r>
      <rPr>
        <b/>
        <sz val="10"/>
        <rFont val="Arial Narrow"/>
        <family val="2"/>
      </rPr>
      <t xml:space="preserve"> clause 12.3</t>
    </r>
    <r>
      <rPr>
        <sz val="10"/>
        <rFont val="Arial Narrow"/>
        <family val="2"/>
      </rPr>
      <t xml:space="preserve"> shall be a  maximum of 10%</t>
    </r>
  </si>
  <si>
    <t>ELEMENT NO. 01: BOUNDARY WALL</t>
  </si>
  <si>
    <t>Excavations and disposal including maintaining and supporting sides  &amp; keeping free from water, mud, etc. and disposal to;</t>
  </si>
  <si>
    <t>Trenches to depth not exceeding 1.5metres deep from the reduced level</t>
  </si>
  <si>
    <t>Column bases to depth not exceeding 1.5metres deep from the reduced level</t>
  </si>
  <si>
    <t>Extra over excavations for all classes of rock</t>
  </si>
  <si>
    <t>Load and cart away surplus excavated material from site</t>
  </si>
  <si>
    <t>Approved imported murram filling well compacted in layers not exceeding 200mm thick</t>
  </si>
  <si>
    <t>Plain concrete class 15; to 50mm thick blinding under;</t>
  </si>
  <si>
    <t>Column Bases</t>
  </si>
  <si>
    <t>Footings</t>
  </si>
  <si>
    <t>Steel Reinforcement</t>
  </si>
  <si>
    <t>Regular columns</t>
  </si>
  <si>
    <t>Regular foundations</t>
  </si>
  <si>
    <t>Expansion Joints</t>
  </si>
  <si>
    <t>20mm thick styropol expansion joint filler or other equal and approved</t>
  </si>
  <si>
    <t>20 x 20mm "Mastic" or other equal and approved joint sealant</t>
  </si>
  <si>
    <t>200mm thick natural stone walling bedded and jointed in gauged mortar (1:4) with 26gauge hoop iron in every alternate course in foundations</t>
  </si>
  <si>
    <t>200mm thick Bush hammered stone walling obtained from an approved quarry bedded and jointed in gauged mortar (1:3); include for bonding ties</t>
  </si>
  <si>
    <t>Prepare and apply three coats of transeal polyurethane
applied to bush hammered wall surfaces</t>
  </si>
  <si>
    <t>Column finishes</t>
  </si>
  <si>
    <t>Cement and sand (1:4) render  to concrete column surfaces 12mm (minimum) thick to receive paint</t>
  </si>
  <si>
    <t>Textured Paint</t>
  </si>
  <si>
    <t>Prepare wall surfaces and apply two coats "REAL ROC® " or other equal and approved as per manufacturer's printed instructions</t>
  </si>
  <si>
    <t>Wall Grille</t>
  </si>
  <si>
    <t>Total Brought forward from Page 2</t>
  </si>
  <si>
    <t>Total for Boundary Wall Carried to Summary</t>
  </si>
  <si>
    <t>BILL NO. 6 : BOUNDARY WALL</t>
  </si>
  <si>
    <t>Boundary wall</t>
  </si>
  <si>
    <t>Mild Steel Grating (All Primed and including 3 coats epoxy paint)</t>
  </si>
  <si>
    <t>Supply and install 50 x 50 x 6mm mild steel angle including anchoring in concrete.</t>
  </si>
  <si>
    <t>Plaster / Waterproofing</t>
  </si>
  <si>
    <t>20mm thick Cement sand plaster (1:3) to internal sides of base and walls incorporating integral waterproofing cement to manufacturers instructions.</t>
  </si>
  <si>
    <t>Total Brought forward from Page 8</t>
  </si>
  <si>
    <t>Total Brought forward from Above</t>
  </si>
  <si>
    <t>Vibrated Reinforced concrete class 25 in:</t>
  </si>
  <si>
    <t>Pyramidal coating twice weathered and throated size 550 x 550 mm</t>
  </si>
  <si>
    <t>Total Brought forward from Page 13</t>
  </si>
  <si>
    <t>Total Brought forward from Page 12</t>
  </si>
  <si>
    <r>
      <t xml:space="preserve">Supply and install 500mm wide x 600mm long Mild steel infills comprising of 50 x 50 X 6mm Angle framing </t>
    </r>
    <r>
      <rPr>
        <b/>
        <i/>
        <sz val="10"/>
        <rFont val="Arial Narrow"/>
        <family val="2"/>
      </rPr>
      <t>all round,</t>
    </r>
    <r>
      <rPr>
        <sz val="10"/>
        <rFont val="Arial Narrow"/>
        <family val="2"/>
      </rPr>
      <t xml:space="preserve"> 6mm flat bars at 50mm centres and 50 x 6mm flat bar welded at the bottom.</t>
    </r>
  </si>
  <si>
    <t xml:space="preserve">The bidders shall provide a summarized tentative programme of works together with their bid documents and the successful bidder will submit a detailed programme of the works  within 7 days of award. </t>
  </si>
  <si>
    <r>
      <t xml:space="preserve">Appointing entity (official) for  DAAB  members </t>
    </r>
    <r>
      <rPr>
        <b/>
        <sz val="10"/>
        <rFont val="Arial Narrow"/>
        <family val="2"/>
      </rPr>
      <t xml:space="preserve">clause 21.2 </t>
    </r>
    <r>
      <rPr>
        <sz val="10"/>
        <rFont val="Arial Narrow"/>
        <family val="2"/>
      </rPr>
      <t xml:space="preserve">shall be; </t>
    </r>
  </si>
  <si>
    <t xml:space="preserve">1. Chartered Institute of Arbitrators </t>
  </si>
  <si>
    <t xml:space="preserve">2. Architectural Association of Kenya </t>
  </si>
  <si>
    <t>3. Institute of Quantity Surveyors of Kenya</t>
  </si>
  <si>
    <t>4. Institution of Engineers of Kenya</t>
  </si>
  <si>
    <t>5. Association of Consulting Engineers of Kenya</t>
  </si>
  <si>
    <t>On the request of the applying party. The entity written to first by the aggrieved party shall take precedence over all other institutions and no further reference shall be made to the other entities by either party including for any subsequent disputes on this contract.</t>
  </si>
  <si>
    <t xml:space="preserve">Clause 21.6 Delete "The rules of the International Chamber of Commerce and replace with </t>
  </si>
  <si>
    <t>"The current rules of The Chattered Institute of Arbitrators Kenya Branch".</t>
  </si>
  <si>
    <t>80mm thick heavy duty loading paving blocks</t>
  </si>
  <si>
    <t>Supply and installation of wall grille comprising of 25mm x 3mm CHS vertical rails anchored on coping with a spear shape at 150mm intervals and 2 no 40 x 3mm SHS horizontal railing welded to the vertical rails, primed and painted to approval all to Architect's details and instructions</t>
  </si>
  <si>
    <t>AMOUNT</t>
  </si>
  <si>
    <t>Page 14</t>
  </si>
  <si>
    <t>No</t>
  </si>
  <si>
    <t>Total</t>
  </si>
  <si>
    <t>S/N</t>
  </si>
  <si>
    <t>Length</t>
  </si>
  <si>
    <t>First  Floor</t>
  </si>
  <si>
    <t>Roof Floor</t>
  </si>
  <si>
    <t>Total for Window Sills</t>
  </si>
  <si>
    <t>Total for Window Boards</t>
  </si>
  <si>
    <t>Window Sill</t>
  </si>
  <si>
    <t>P.O. BOX 30026-00100</t>
  </si>
  <si>
    <t>Supply and fix the following framed powder coated aluminium windows comprising 8mm thick tinted glass complete with all necessary fittings to Architect's details and approval;</t>
  </si>
  <si>
    <t>Window overall size 1000 X 1500mm high</t>
  </si>
  <si>
    <t>Carefully wire brush the existing rendered surfaces, prepare and apply three coats of exterior quality weatherproof polyurethane paint to;</t>
  </si>
  <si>
    <t>To receive epoxy (m.s)</t>
  </si>
  <si>
    <t>Epoxy Floor Finish</t>
  </si>
  <si>
    <t>Supply and approved Shield Epoxy Seal FLR 100 or other equal and approved including slip resistant finish; applied in accordance with manufacturer's printed instructions; 2No. Coat work to power floated floor generally to:</t>
  </si>
  <si>
    <t>3mm thick Epoxy to floors internally complete with coved junctions between the walls and the floors including coved junction between the wall and the floor.</t>
  </si>
  <si>
    <t>Window overall size 2100 X 1800mm high</t>
  </si>
  <si>
    <t>Allow for careful inspection of all the previously rendered surfaces externally, repair and making good any damaged plaster/render to all ground floor wall surfaces to Architect's approvals.</t>
  </si>
  <si>
    <t>Supply and fix anti-static epoxy resin floor with controlled conductive properties as Nitoflor Conductive or any other equal and approved. The system should comprise an epoxy primer, conductive epoxy undercoat and a 2mm thick epoxy top coat.  The topping shall provide a surface and bulk resistance between 5x104 and 1x106 ohms when tested to DIN 51953 and ASTM F150-78 respectively to;</t>
  </si>
  <si>
    <t>CRASH RAIL</t>
  </si>
  <si>
    <t>Supply and fix PVC crash rails complete with and including all fixtures to Architect's details and approvals</t>
  </si>
  <si>
    <t xml:space="preserve">Partition size 1200mm x 1500mm high </t>
  </si>
  <si>
    <t>Double Leaf single swing door overall size 1500 x 2700mm high -</t>
  </si>
  <si>
    <t>ELEMENT 07:  FIXTURES &amp; FITTINGS</t>
  </si>
  <si>
    <t>Staff lockers at the Changing rooms</t>
  </si>
  <si>
    <t>Vanity top</t>
  </si>
  <si>
    <t>Patient's closets</t>
  </si>
  <si>
    <t>ELEMENT 08</t>
  </si>
  <si>
    <t>BUILDERS' WORK IN CONNECTION  TO SPECIALIST INSTALLATIONS</t>
  </si>
  <si>
    <t xml:space="preserve">Cut chase in concrete floor slabs for 100mm diameter pipe and later flush up in cement mortar </t>
  </si>
  <si>
    <t>Holes through 200mm walls for 32 mm diameter pipe and make good</t>
  </si>
  <si>
    <t>Ditto for 25 mm diameter pipe, and make good</t>
  </si>
  <si>
    <t>Core Drilling</t>
  </si>
  <si>
    <t>Boxing of drainage pipes</t>
  </si>
  <si>
    <t>Cutting of 600 x 600mm exit points in Gypsum ceilings for  LED dimmable panel luminaire grilles</t>
  </si>
  <si>
    <t>Cutting of 600 x 600mm exit points in Gypsum ceilings for  type (J4E)</t>
  </si>
  <si>
    <t>Cutting of 1200x300mm surface mounted LED light fixture  in Gypsum ceilings for  LED dimmable panel luminaire grilles</t>
  </si>
  <si>
    <t>Cutting for lighting points in gypsum ceilings</t>
  </si>
  <si>
    <t>Wall luminaire</t>
  </si>
  <si>
    <t>LED mirror lights</t>
  </si>
  <si>
    <t>Switches</t>
  </si>
  <si>
    <t>Socket</t>
  </si>
  <si>
    <t>Dome light wall mounted</t>
  </si>
  <si>
    <t>Ceiling mounted emergency pull cord</t>
  </si>
  <si>
    <t>Wall mounted push button</t>
  </si>
  <si>
    <t>Analogue addressable sounder mounted on wall</t>
  </si>
  <si>
    <t>P</t>
  </si>
  <si>
    <t>Analogue addressable fire flash light mounted on wall</t>
  </si>
  <si>
    <t>Q</t>
  </si>
  <si>
    <t>IP based bullet camera</t>
  </si>
  <si>
    <t>R</t>
  </si>
  <si>
    <t>IP based access control unit</t>
  </si>
  <si>
    <t>S</t>
  </si>
  <si>
    <t>IP Based access control unit</t>
  </si>
  <si>
    <t>T</t>
  </si>
  <si>
    <t>Video intercom outdoor station</t>
  </si>
  <si>
    <t>U</t>
  </si>
  <si>
    <t>CCTV output points</t>
  </si>
  <si>
    <t>V</t>
  </si>
  <si>
    <t>Fire alarm panel</t>
  </si>
  <si>
    <t>Total for Builder's Works in connection specialist installations  Carried to Bill Summary</t>
  </si>
  <si>
    <t>The contractor is to allow for all temporary protection required during the works including ordinary and special dust screens, hoarding, barriers, warning signs etc. as directed by the Architect and as necessary for the protection of the existing structure and finishings, workmen employed upon the site and the general public.</t>
  </si>
  <si>
    <t>All existing works shall be propped, strutted and supported as necessary before the demolition work is commenced. Prices shall include for all necessary preparatory work to structure and finishings and all making good to finishings on completion whether or not specifically described.</t>
  </si>
  <si>
    <t>Joinery Demolitions</t>
  </si>
  <si>
    <t xml:space="preserve">The contractor is strongly advised to visit the site and take a keen assessment of the sizes and type of the joinery works to be demolished. No Claim arising as a result of failure to comply with the above instruction shall be tolerated. </t>
  </si>
  <si>
    <t>Total carried to collection</t>
  </si>
  <si>
    <t>Builders work in connection specialist installations</t>
  </si>
  <si>
    <t>To receive granite (m.s)</t>
  </si>
  <si>
    <t>Granite Tiles</t>
  </si>
  <si>
    <t>Painting to exposed structural steel members</t>
  </si>
  <si>
    <t>Framed aluminium partition comprising 50x100mm powder coated aluminium stud complete with top and bottom channels painted to approval, 10mm thick laminated clear glass panel jointed with clear silicon, rubber bearing, accessories and sundries all to Architect's details</t>
  </si>
  <si>
    <r>
      <t xml:space="preserve">Double leaf door overall size 1500 x 2700mm complete with a transom overall size 1500 mm x 600mm high comprising of  6 mm thick clear glass panel overall size 1400mm x 500mm comprising with  6 mm thick clear glass  to Architect's details </t>
    </r>
    <r>
      <rPr>
        <b/>
        <sz val="10"/>
        <rFont val="Arial Narrow"/>
        <family val="2"/>
      </rPr>
      <t xml:space="preserve">- C[32]04 </t>
    </r>
  </si>
  <si>
    <r>
      <t xml:space="preserve">Single leaf door overall size 1000 x 2700mm complete with a transom overall size 900mm x 600mm high comprising of 8mm thick clear toughened glass  to Architect's approvals </t>
    </r>
    <r>
      <rPr>
        <b/>
        <sz val="10"/>
        <rFont val="Arial Narrow"/>
        <family val="2"/>
      </rPr>
      <t xml:space="preserve">- C[32]01 </t>
    </r>
  </si>
  <si>
    <r>
      <t>Ditto single leaf door overall size 800 x 2000mm high</t>
    </r>
    <r>
      <rPr>
        <b/>
        <sz val="10"/>
        <rFont val="Arial Narrow"/>
        <family val="2"/>
      </rPr>
      <t xml:space="preserve"> - C[32]03</t>
    </r>
  </si>
  <si>
    <t>Alucobond Demolitions</t>
  </si>
  <si>
    <t>Interlocking  Concrete Tile Demolitions</t>
  </si>
  <si>
    <t>150mm thick to internal walls</t>
  </si>
  <si>
    <t>ELEMENT NO.2</t>
  </si>
  <si>
    <t xml:space="preserve">Prepare and apply approved gloss oil paint  to exposed surfaces of structural steel members </t>
  </si>
  <si>
    <t xml:space="preserve"> 12mm thick to surfaces of walls </t>
  </si>
  <si>
    <t xml:space="preserve">Supply and fix 300mm high12mm thick gypsum board ceiling on 50mm steel studwork complete with metal edge floor and ceiling trims in vertical ceiling  </t>
  </si>
  <si>
    <t>To receive epoxy floor finish (m.s)</t>
  </si>
  <si>
    <r>
      <t>Double leaf door overall size 1800 x 2900mm complete with a transom overall size 1800 mm x 700mm high comprising of 6 mm thick Georgian wired glass panel view panel</t>
    </r>
    <r>
      <rPr>
        <b/>
        <sz val="10"/>
        <rFont val="Arial Narrow"/>
        <family val="2"/>
      </rPr>
      <t xml:space="preserve"> - C[31]01</t>
    </r>
  </si>
  <si>
    <t>Supply and install 45mm thick air-tight laminated post formed doors complete with and including  200-300mm post formed laminated mdf door frame with aluminium lining; post formed laminated mdf flush door panel with aluminium lipping all round; architraves; beadings, all accessories and iron mongery to Architect's details and approval;</t>
  </si>
  <si>
    <r>
      <t>Ditto but door size 900 x 2700mm complete with a transom overall size 900mm x 200mm high comprising of 8mm thick clear toughened glass  to Architect's approvals</t>
    </r>
    <r>
      <rPr>
        <b/>
        <sz val="10"/>
        <rFont val="Arial Narrow"/>
        <family val="2"/>
      </rPr>
      <t xml:space="preserve">  - C[32]02 </t>
    </r>
  </si>
  <si>
    <r>
      <t xml:space="preserve">Automatic laminated sliding door size 1500mm x 2400mm high - </t>
    </r>
    <r>
      <rPr>
        <b/>
        <sz val="10"/>
        <rFont val="Arial Narrow"/>
        <family val="2"/>
      </rPr>
      <t>C[32]06</t>
    </r>
  </si>
  <si>
    <t>Supply and install framed Aluminium  doors complete with 200-300mm natural aluminium frame, 10mm thick clear toughened glass, 250mm high purpose made tower bolt and  all accessories and iron mongery to Architect's details and approval;</t>
  </si>
  <si>
    <t>Mild steel door</t>
  </si>
  <si>
    <t>Supply and fix the following purpose made mild steel casement  doors in heavy duty standard tube and Z - sections primed with one coat of oxide primer complete with, frame, door lock and heavy duty hinges lower 350mm filled in gauge 16 black sheet and fixing with lugs to masonry or concrete and iron mongery to Architect's details and approval.</t>
  </si>
  <si>
    <t>Paintwork to all exposed surfaces of new and existing mild steel casement door</t>
  </si>
  <si>
    <t>Supply and install automated frameless glass door comprising of 4 NO. fixed toughened glass panels and 1 no. bi-parting sliding glass panels door system; complete with all accessories and fittings to Architect's specifications and Approvals.</t>
  </si>
  <si>
    <r>
      <t xml:space="preserve">Door size 3000mm x 2700mm high - </t>
    </r>
    <r>
      <rPr>
        <b/>
        <sz val="10"/>
        <rFont val="Arial Narrow"/>
        <family val="2"/>
      </rPr>
      <t>C[32]08</t>
    </r>
  </si>
  <si>
    <r>
      <t xml:space="preserve">Door overall  size 2800 x 2100mm  high </t>
    </r>
    <r>
      <rPr>
        <b/>
        <sz val="10"/>
        <rFont val="Arial Narrow"/>
        <family val="2"/>
      </rPr>
      <t xml:space="preserve"> - C[32]05</t>
    </r>
  </si>
  <si>
    <r>
      <t xml:space="preserve">Single leaf, single swing door overall size 1000 x 2700 mm high  - </t>
    </r>
    <r>
      <rPr>
        <b/>
        <sz val="10"/>
        <rFont val="Arial Narrow"/>
        <family val="2"/>
      </rPr>
      <t>C[31]14</t>
    </r>
  </si>
  <si>
    <t>ELEMENT NO.1</t>
  </si>
  <si>
    <t>Rendered surfaces of existing guard houses externally</t>
  </si>
  <si>
    <t>Boundary wall columns and plinth</t>
  </si>
  <si>
    <t>Area</t>
  </si>
  <si>
    <t>Carefully apply metal primer to boundary wall steel vertical rails</t>
  </si>
  <si>
    <t>Prepare and apply 3 coats of silk vinyl paint to existing plastered surfaces.</t>
  </si>
  <si>
    <t xml:space="preserve">CEILING FINISHES </t>
  </si>
  <si>
    <t>Prepare and apply 3 coats of silk vinyl paint to ceiling soffits</t>
  </si>
  <si>
    <t>Page 2</t>
  </si>
  <si>
    <t>The site is located along in Argwings Kodhek, Kilimani area Nairobi and can be accessed from opposite The Nairobi Hospital gate 2 or any other gate that the client may designate for purposes of carrying out these works</t>
  </si>
  <si>
    <t>d) Internal Finishes- ceramic tiles, epoxy flooring, porcelain tiles, gypsum ceiling, paiting</t>
  </si>
  <si>
    <t>e) External Works - children play area, landscaping, planter boxes, storm and sewer works</t>
  </si>
  <si>
    <t>Carefully demolish the existing suspended gypsum ceiling complete with all the rendering work; approximately 3800 sm and cart away arising debris as directed</t>
  </si>
  <si>
    <t>Supply and install the following purpose made powder coated Aluminium Glassdoor with fixed glass sidelights; complete with 200-300mm natural aluminium frame, 250mm high purpose-made tower bolt complete with all accessories and fittings to Architect's details and approval;</t>
  </si>
  <si>
    <t xml:space="preserve">New Alucobond Cladding </t>
  </si>
  <si>
    <t>Supply and Install Approved Alucobond cladding complete with all necessary steel structures, anchoring/mechanical fixing.</t>
  </si>
  <si>
    <t>BUILDER'S WORKS</t>
  </si>
  <si>
    <t>ELECTRICAL SERVICES</t>
  </si>
  <si>
    <t>MECHANICAL  SERVICES</t>
  </si>
  <si>
    <t>Fire Suppression</t>
  </si>
  <si>
    <t>HVAC</t>
  </si>
  <si>
    <t>Plumbing and Drainage</t>
  </si>
  <si>
    <t>Medical Gases</t>
  </si>
  <si>
    <t>Kitchen Equipment</t>
  </si>
  <si>
    <t>General Electrical Installation</t>
  </si>
  <si>
    <t>Generators Installations</t>
  </si>
  <si>
    <t>Nurse Call, Master Clock &amp; PA/VA Installations</t>
  </si>
  <si>
    <t>Security Systems Installations</t>
  </si>
  <si>
    <t>ICT Installations</t>
  </si>
  <si>
    <t>Lift Installations</t>
  </si>
  <si>
    <t>SUB-TOTAL FOR MECHANICAL SERVICES</t>
  </si>
  <si>
    <t>SUB-TOTAL FOR ELECTRICAL SERVICES</t>
  </si>
  <si>
    <t>SUB TOAL FOR WING A</t>
  </si>
  <si>
    <t>SUB TOAL FOR WING B</t>
  </si>
  <si>
    <t>COMMON AREAS</t>
  </si>
  <si>
    <t>Builder's Works</t>
  </si>
  <si>
    <t>BILL NO</t>
  </si>
  <si>
    <t>SUB TOAL FOR COMMON AREAS</t>
  </si>
  <si>
    <t>GRAND SUMMARY CARRIED TO FORM OF TENDER (INCLUSIVE OF VAT). {1+2+3+4+5+6}</t>
  </si>
  <si>
    <t>SUB TOAL FOR MAIN HOSPITAL - EAST WING LINK BRIDGE</t>
  </si>
  <si>
    <t>EAST WING A</t>
  </si>
  <si>
    <t>EAST WING B</t>
  </si>
  <si>
    <t>MAIN HOSPITAL -  EAST WING LINK BRIDGE</t>
  </si>
  <si>
    <t>Reception desk</t>
  </si>
  <si>
    <t>Benches at the Changing rooms</t>
  </si>
  <si>
    <t xml:space="preserve">Splinting room </t>
  </si>
  <si>
    <r>
      <t xml:space="preserve">Supply and install low level cabinets overall size 3500mm x 600mm x 900mm high comprising of 600mm wide x 38mm thick granite worktop on RHS frame to approved samples;  low level 18 gauge stainless steel shelves on stainless steel 25X25 RHS
 frame; Vertical stainless steel stainless steel 25X25 RHS support;  low level 18 gauge stainless steel cabinet with 20mm Granite worktop on stainless steel RHS frame. All done to Architect's details and approvals </t>
    </r>
    <r>
      <rPr>
        <b/>
        <sz val="10"/>
        <rFont val="Arial Narrow"/>
        <family val="2"/>
      </rPr>
      <t>- A[72]12 - A[72]14.</t>
    </r>
  </si>
  <si>
    <r>
      <t xml:space="preserve">Supply and install 1000mm long by 600mm wide vanity tops comprising 100mm thick R.C slab built 50mm into the wall with a tile finish to its plinth, 20mm thick granite top, allow for cutting to receive wash handbasin (ms),150 mm granite tile backsplash covered with 20mm thick MDF doors to approved sample with 128mm matte aluminium pull handles to approval. All in accordance to Architect's detail and approval </t>
    </r>
    <r>
      <rPr>
        <b/>
        <sz val="10"/>
        <rFont val="Arial Narrow"/>
        <family val="2"/>
      </rPr>
      <t>- A(74)01</t>
    </r>
  </si>
  <si>
    <r>
      <t xml:space="preserve">High level cabinets overall size 1000mm x 300mm x 450mm high comprising of 25 mm thick MDF cabinet with lipping screwed to the wall with all necessary infills comprising of 2 No equal doors size 500 x 450mm high chamfered edge to form finger pull space and including supply and fixing of all necessary ironmongery and accessories. All done to Architect's details and  approvals </t>
    </r>
    <r>
      <rPr>
        <b/>
        <sz val="10"/>
        <rFont val="Arial Narrow"/>
        <family val="2"/>
      </rPr>
      <t>- A(74)01</t>
    </r>
  </si>
  <si>
    <t>Stainless steel full height open shelves</t>
  </si>
  <si>
    <r>
      <t>Supply and install L shaped stainless steel full height open shelves to supplies/ storage overall size 6500mm long x 600 mm wide x 2100 mm high comprising of 20 x 20 x 3mm stainless steel framework braced to wall and floor bay rawl-bolt, wall bracing by rawl bolt, 4mm thick stainless steel plate/ shelf welded on framework and finished to approval to architects details</t>
    </r>
    <r>
      <rPr>
        <b/>
        <sz val="10"/>
        <rFont val="Arial Narrow"/>
        <family val="2"/>
      </rPr>
      <t xml:space="preserve"> - A[76]01.</t>
    </r>
  </si>
  <si>
    <t>Stainless steel worktop with high and low-level open shelves</t>
  </si>
  <si>
    <r>
      <t>Supply and install stainless steel worktop with open shelves to set up area overall size 3900mm long x 600 mm wide x 900 mm high comprising of 20 x 20 x 3mm stainless steel framework braced to wall and floor bay rawl-bolt, wall bracing by rawl bolt, 4mm thick stainless steel plate/ shelf welded on framework and finished to approval to architects details</t>
    </r>
    <r>
      <rPr>
        <b/>
        <sz val="10"/>
        <rFont val="Arial Narrow"/>
        <family val="2"/>
      </rPr>
      <t xml:space="preserve"> - A[76]02.</t>
    </r>
  </si>
  <si>
    <r>
      <t>Supply and install an L-shaped stainless steel worktop with open shelves to theatre disinfection area overall size 4250mm long x 600 mm wide x 900 mm high comprising of 20 x 20 x 3mm stainless steel framework braced to wall and floor bay rawl-bolt, wall bracing by rawl bolt, 4mm thick stainless steel plate/ shelf welded on framework and finished to approval to architects details</t>
    </r>
    <r>
      <rPr>
        <b/>
        <sz val="10"/>
        <rFont val="Arial Narrow"/>
        <family val="2"/>
      </rPr>
      <t xml:space="preserve"> - A[76]02.</t>
    </r>
  </si>
  <si>
    <r>
      <t>Supply and install high level open stainless steel shelves to theatre disinfection area overall size 4250mm long x 300 mm wide x 500 mm high comprising of 20 x 20 x 3mm stainless steel framework braced to wall and floor bay rawl-bolt, wall bracing by rawl bolt finished to approval to architects details</t>
    </r>
    <r>
      <rPr>
        <b/>
        <sz val="10"/>
        <rFont val="Arial Narrow"/>
        <family val="2"/>
      </rPr>
      <t xml:space="preserve"> - A[76]02.</t>
    </r>
  </si>
  <si>
    <r>
      <t>Supply and install high level open stainless steel shelves to set up area overall size 3900mm long x 300 mm wide x 500 mm high comprising of 20 x 20 x 3mm stainless steel framework braced to wall and floor bay rawl-bolt, wall bracing by rawl bolt and finished to approval to architects details</t>
    </r>
    <r>
      <rPr>
        <b/>
        <sz val="10"/>
        <rFont val="Arial Narrow"/>
        <family val="2"/>
      </rPr>
      <t xml:space="preserve"> - A[76]02.</t>
    </r>
  </si>
  <si>
    <t>Ditto overall size 3800mm long x 600 mm wide x 2100 mm high</t>
  </si>
  <si>
    <t>Ditto overall size 3000mm long x 600 mm wide x 2100 mm high</t>
  </si>
  <si>
    <t>Ditto overall size 3400mm long x 600 mm wide x 2100 mm high</t>
  </si>
  <si>
    <t>Ditto but straight overall size 2500mm long x 600 mm wide x 2100 mm high</t>
  </si>
  <si>
    <t>Main Kitchenette Joinery</t>
  </si>
  <si>
    <t>Ditto overall size 2450mm x 300mm x 750mm high</t>
  </si>
  <si>
    <t xml:space="preserve">Ditto overall size 1200mm x 600 mm x 900 mm high  </t>
  </si>
  <si>
    <t>Allow for core drilling of 100mm diameter holes  in the existing RC slab to create drainage points</t>
  </si>
  <si>
    <t>Ditto for 20 mm diameter pipe, and make good</t>
  </si>
  <si>
    <t>150mm thick plain concrete plinths for 6000mm x 1895mm x 2300mm Out Doors Units</t>
  </si>
  <si>
    <t>Ditto for 1240mm x 1690mm x 760mm Out Doors Units</t>
  </si>
  <si>
    <t>Ditto overall size 1200mm long x 350 mm wide x 2100 mm high</t>
  </si>
  <si>
    <t>Ditto overall size 1900mm long x 350 mm wide x 2100 mm high.</t>
  </si>
  <si>
    <t>ditto overall size 3350mm long x 350 mm wide x 2100 mm high</t>
  </si>
  <si>
    <t xml:space="preserve">Ditto overall size 2400mm long x 350 mm wide x 2100 mm high </t>
  </si>
  <si>
    <t>Ditto straight overall size 3300mm long x 350 mm wide x 2100 mm high</t>
  </si>
  <si>
    <r>
      <t xml:space="preserve">High level moisture resistant MDF cabinets overall size 3350mm x 300mm x 750mm high comprising of 25 mm thick MDF cabinet with lipping screwed to the wall with all necessary infills comprising of 6 No equal doors size 450 x 750mm high chamfered edge to form finger pull space and including supply and fixing of all necessary ironmongery and accessories. All done to Architect's details and  approvals </t>
    </r>
    <r>
      <rPr>
        <b/>
        <sz val="10"/>
        <rFont val="Arial Narrow"/>
        <family val="2"/>
      </rPr>
      <t>- L(72)03</t>
    </r>
  </si>
  <si>
    <r>
      <t xml:space="preserve">Ditto overall size 5200mm long by 600mm wide by 900mm high -  </t>
    </r>
    <r>
      <rPr>
        <b/>
        <sz val="10"/>
        <rFont val="Arial Narrow"/>
        <family val="2"/>
      </rPr>
      <t>L(72)02</t>
    </r>
  </si>
  <si>
    <t>Work tops</t>
  </si>
  <si>
    <t xml:space="preserve">Outpatient Pharmacy </t>
  </si>
  <si>
    <t>Laboratory Joinery</t>
  </si>
  <si>
    <t>Storage shelving</t>
  </si>
  <si>
    <r>
      <t xml:space="preserve">Supply And Fix high level MDF storage shelves overall size 1800mm long by 300mm wide by 1350mm high worktop with lipping screwed to the wall with all necessary infills. All done to Architect's details and  approvals </t>
    </r>
    <r>
      <rPr>
        <b/>
        <sz val="10"/>
        <rFont val="Arial Narrow"/>
        <family val="2"/>
      </rPr>
      <t>- L[72]04, L[72]05</t>
    </r>
  </si>
  <si>
    <r>
      <t xml:space="preserve">Supply And Fix 2700mm long by 600mm wide by 900mm high worktop, comprising, 600mm wide 20mm thick granite worktop on top of 50 x 50 mild supports painted to approval with 100mm high backsplash, 600mm deep by 800mm high 20mm thick laminated MDF open storage shelves with openings, each of size  450 x 600 x 223mm, mounted on 100mm thick concrete bench finished with ceramic tile skirting, including supply and fixing of all necessary accessories. All in accordance to the Architect's detail and approval </t>
    </r>
    <r>
      <rPr>
        <b/>
        <sz val="10"/>
        <rFont val="Arial Narrow"/>
        <family val="2"/>
      </rPr>
      <t>- L[72]04</t>
    </r>
  </si>
  <si>
    <r>
      <t xml:space="preserve">Supply And Fix low level lockable MDF storage shelving overall size 900mm long by 600mm wide by 900mm high comprising, 2 No. lockable MDF storage shelving with 6mm clear glass each overall size 600 mm deep by 450mm long and 900mm deep, including supply and fixing of all necessary accessories. All in accordance to the Architect's detail and approval </t>
    </r>
    <r>
      <rPr>
        <b/>
        <sz val="10"/>
        <rFont val="Arial Narrow"/>
        <family val="2"/>
      </rPr>
      <t>- L[72]05</t>
    </r>
  </si>
  <si>
    <t>Ditto but high-level lockable MDF storage shelving overall size  900mm long by 600mm wide by 1350mm and each storage shelf overall size 600 mm deep by 450mm long and 1350mm deep,</t>
  </si>
  <si>
    <t>Total brought forward from Page 13</t>
  </si>
  <si>
    <r>
      <t>Supply and install full height cabinets overall size 1200mm long x 500mm x 2000mm high comprising of 18 mm thick preformed laminate MDF door to approved sample including 4no. 500mm x 150mm high drawer units on rollers consisting of 25mm softwood sides and MDF bottom with 18mm thick preformed laminate MDF door with door pull handles to approved sample, 15mm diameter stainless steel shoe rack rails to be braced on both ends and a 20mm diameter chrome pipe hanging rail to approved sample on a 100mm high concrete plinth finished with porcelain tiles to approved sample. All done to Architect's details and  approvals -</t>
    </r>
    <r>
      <rPr>
        <b/>
        <sz val="10"/>
        <rFont val="Arial Narrow"/>
        <family val="2"/>
      </rPr>
      <t xml:space="preserve"> A[76]04. </t>
    </r>
  </si>
  <si>
    <t>Allow for boxing of 30 No. 200mm diameter drain pipes in masonry walls approximately 9000mm above the ground complete with and including plaster and paint to match the existing external finish</t>
  </si>
  <si>
    <r>
      <t>The Contractor is strongly advised to check the Architect's joinery details</t>
    </r>
    <r>
      <rPr>
        <b/>
        <u/>
        <sz val="10"/>
        <rFont val="Arial Narrow"/>
        <family val="2"/>
      </rPr>
      <t xml:space="preserve"> [Layout 72, 73 ,76 series and the general arrangement layout series] </t>
    </r>
    <r>
      <rPr>
        <u/>
        <sz val="10"/>
        <rFont val="Arial Narrow"/>
        <family val="2"/>
      </rPr>
      <t>in the schedule of drawings for the area hereafter described as for joinery works before pricing and is requested to raise any queries that appertain to the joinery works that may affect or influence the pricing, Such queries should be addressed to the project manager before the tender closing date. No claims arising from the tenderers failure to fulfil the above requirement shall be considered.</t>
    </r>
  </si>
  <si>
    <t>Ditto low-level shelving overall size 1800mm long by 600mm wide by 750 mm high comprising of 20mm granite worktop</t>
  </si>
  <si>
    <t>Qty</t>
  </si>
  <si>
    <t>Backrest overall size 1800mm long comprising of 75 x 25mm hardwood member including supply and fixing of all necessary ironmongery and accessories. All done to Architect's  details  approval</t>
  </si>
  <si>
    <t>Ditto overall size 2480mm long x 600 mm wide x 2100 mm high</t>
  </si>
  <si>
    <t>Total brought forward from Page 17</t>
  </si>
  <si>
    <t>Power Upgrade</t>
  </si>
  <si>
    <t>General Electrical Installations</t>
  </si>
  <si>
    <t>Carefully demolish the existing aluminium casement windows approximately size 2400mm by 1750mm high;  2 NO and handover to the client as directed</t>
  </si>
  <si>
    <t>Ditto but approximate size 1300 by 2100mm 10 NO</t>
  </si>
  <si>
    <t>Ditto approximately size 1800mm by 1750mm high;  2 NO</t>
  </si>
  <si>
    <t>Ditto approximately size 3300mm by 1750mm high;  4 NO</t>
  </si>
  <si>
    <t>Carefully demolish  existing stainless steel  crash rail approximately 400 m long and cart away arising debris as directed</t>
  </si>
  <si>
    <t>Carefully wire brush the existing rendered surfaces, prepare and apply three coats of exterior quality weatherproof textured paint to;</t>
  </si>
  <si>
    <t>Previously painted surfaces externally</t>
  </si>
  <si>
    <t>400x400x10mm thick non-slip approved ceramic floor tiles fixed on screeded paving (m.s) with an appropriate and approved tile adhesive and jointed with color matching water-proof cement grout.</t>
  </si>
  <si>
    <t>100 x 20mm thick granite floor strips to ramps alternating ikombe yellow with rough galaxy black granite strips on prepared backing (m/s) including grouting and edge protectors where required</t>
  </si>
  <si>
    <t xml:space="preserve">Supply and fix 600 x 150mm high12mm thick gypsum board ceiling on 50mm steel studwork complete with metal edge floor and ceiling trims in vertical ceiling  </t>
  </si>
  <si>
    <t>Skim, Prepare and apply 3 coats silk vinyl paint to gypsum board ceiling surfaces.</t>
  </si>
  <si>
    <r>
      <t>Supply and install L-shaped full height powder coated mild steel lockers overall size 6500mm long x 350 mm wide x 2100 mm high comprising of 25mm chrome plated mild steel rails and 2 no. stainless steel hooks including stainless steel handles, keyholes and routed inbuilt vents as MECOL or any other equal and approved to architects details</t>
    </r>
    <r>
      <rPr>
        <b/>
        <sz val="10"/>
        <rFont val="Arial Narrow"/>
        <family val="2"/>
      </rPr>
      <t xml:space="preserve"> - A[72]10 - A[72]11.</t>
    </r>
  </si>
  <si>
    <t>Ditto but approximately size 1300 by 2100mm 33 NO</t>
  </si>
  <si>
    <t>Ditto but single leaf door size 900 by 2100mm 84 NO</t>
  </si>
  <si>
    <t>Ditto but door size 800 by 2100 mm 22 NO</t>
  </si>
  <si>
    <t>Carefully demolish the existing 3 NO aluminium casement windows approximately size 4250mm by 1800mm high and handover to the client as directed</t>
  </si>
  <si>
    <t xml:space="preserve">Prepare and apply approved gloss oil paint  to exposed surfaces of existing mild steel doors </t>
  </si>
  <si>
    <t>Ditto 1 NO approximate size 6000mm by 1750mm high</t>
  </si>
  <si>
    <t>Ditto 2 NO approximate size 800mm by 1200mm high</t>
  </si>
  <si>
    <t>Ditto 3 NO approximate size 1200mm by 1200mm high</t>
  </si>
  <si>
    <t xml:space="preserve"> Carefully demolish existing 150 mm thick interlocking concrete block walls approximately  (950 sm)  and  cart away arising debris as directed</t>
  </si>
  <si>
    <t>Carefully demolish existing powder coated aluminium partitions approximately (85 Sm) and cart away arising debris as directed</t>
  </si>
  <si>
    <t>Carefully demolish existing 150 mm thick gypsum partitions complete with and including laminated glazing approximately (40 sm) in the previous screening area and cart away arising debris as instructed</t>
  </si>
  <si>
    <t>Carefully demolish the existing gypsum boxing to structural steel columns approximately (13 sm) and cart away arising debris as directed</t>
  </si>
  <si>
    <t>Carefully demolish  existing  double leaf flush doors approximately size 1500mm by 2100mm high with transom size 700 by 1400; approximately 14 NO complete with the frame and all fixtures and handover to the client as directed</t>
  </si>
  <si>
    <t>Carefully hack existing ceramic floor tiles complete with and including screed backing in readiness for the new finishes approximately 370 sm and cart away arising debris as directed.</t>
  </si>
  <si>
    <t>Carefully hack existing 3mm thick epoxy floor finish complete with and including screed backing of approximately 3360 sm and cart away arising debris as directed</t>
  </si>
  <si>
    <t>Carefully hack existing ceramic wall tiles complete with and including screed backing in readiness for the new finishes approximately 1010  sm and cart away arising debris as directed</t>
  </si>
  <si>
    <t>Carefully hack  existing interlocking concrete roofing tiles compete with and including screed backing approximately 1900SM complete with all the backing screed and cementitious waterproofing admixture to approvals and cart away arising debris as directed</t>
  </si>
  <si>
    <t>Mechanical and Electrical  Appliances Demolitions</t>
  </si>
  <si>
    <t>MEP</t>
  </si>
  <si>
    <t>Carefully demolish  existing  joinery cart away arising debris as directed:</t>
  </si>
  <si>
    <t>Carefully demolish the existing Alucobond approximately 550SM cladding complete with mild steel  support structure complete with making good any damages as a result of Alucobond demolitions to approvals and cart away arising debris as directed</t>
  </si>
  <si>
    <t>Mdf storage shelves overall size 5500 x 600 x 2100mm high to Laboratory</t>
  </si>
  <si>
    <t>Low level storage cabinets overall size 5500 x 600 x 450mm high complete with and including granite worktop to Laboratory</t>
  </si>
  <si>
    <t>High level storage cabinets overall size 5500 x 350 x 450mm high  to Laboratory</t>
  </si>
  <si>
    <t>L-shaped mdf storage shelves overall size 9000 x 600 x 2100mm high to Staff changing rooms (male &amp; female)</t>
  </si>
  <si>
    <t>Low level storage cabinets overall size 5500 x 600 x 450mm high complete with and including granite worktop to warming Kitchen</t>
  </si>
  <si>
    <t>High level storage cabinets overall size 5500 x 350 x 450mm high  to Warming Kitchen</t>
  </si>
  <si>
    <t xml:space="preserve">L-shaped mdf storage shelves overall size 5500 x 600 x 2100mm high to Supplies store </t>
  </si>
  <si>
    <t>L-shaped mdf storage shelves overall size 6500 x 600 x 2100mm high to Pharmacy</t>
  </si>
  <si>
    <t>Low level storage cabinets overall size 4500 x 600 x 450mm high complete with and including granite worktop to Pharmacy</t>
  </si>
  <si>
    <t xml:space="preserve">These appliances shall be demolished by the relevant specialist sub-contractors. The main contractor is strongly advised to take keen note of all the existing electrical and mechanical appliances and  to exercise maximum caution when demolishing any civil works around such appliances. Such demolitions must be done in full consultation with the MEP Engineers and the relevant specialist sub-contractors. Some of the appliances are due for re-use and should any of them be damaged as a result of failure to adhere to the above conditions, the contractor(s) shall be held responsible. </t>
  </si>
  <si>
    <t>Boxing to existing mild steel columns</t>
  </si>
  <si>
    <t>Framed Glass partitions</t>
  </si>
  <si>
    <t>Supply and fix framed glass partition comprising 50x100mm powder coated aluminium stud complete with top and bottom channels painted to approval, 10mm thick laminated clear glass panel jointed with clear silicon, rubber bearing, accessories and sundries all to Architect's details and approvals</t>
  </si>
  <si>
    <t xml:space="preserve">Column edge protection </t>
  </si>
  <si>
    <t>Existing Partition Repairs</t>
  </si>
  <si>
    <t>Machine cut natural coursed stone walling obtained from an approved quarry bedded and jointed in gauged mortar (1:3); include for bonding ties</t>
  </si>
  <si>
    <t xml:space="preserve">Supply and fix 50 x 50 mm powder coated aluminium equal angle column edge protection complete with all requisite fixtures to Architect's approval </t>
  </si>
  <si>
    <t>Supply and install air-tight laminated hermetic doors complete with 200-300mm natural aluminium frame including architraves and beadings, all accessories and iron mongery to Architect's details (Layout 29 - 33) and approval;</t>
  </si>
  <si>
    <t>Supply and install frameless glass doors, comprising of 12mm thick toughened glass doors, 75mm stainless steel floor springs and  top pivot to iron mongery schedule, complete with all accessories and fittings to Architect's specifications and Approvals.</t>
  </si>
  <si>
    <t>Supply and fix a frameless glass door comprising of frameless 2 No. fixed, 2 No.  automated bi-parting sliding frameless glass panel doors system including galvanized metal steel fascia's; frameless curtain walling sidelights; aluminium top and bottom rails 100mm high; 10 mm thick toughened glass; butt joints sealed with clear industrial silicon; erected and finished in accordance with Architect's details (Layout 31 &amp; 32 series - Openings Schedules) and approvals to;</t>
  </si>
  <si>
    <t>Granite Window Board</t>
  </si>
  <si>
    <t>100 mm wide x 20 mm thick granite window board all to Architect's approval</t>
  </si>
  <si>
    <t>BILL NO. 2 : EAST WING A</t>
  </si>
  <si>
    <t>BILL NO 2.1 : EASTWING A BUILDER'S WORKS</t>
  </si>
  <si>
    <t>SECTION 1: DEMOLITIONS</t>
  </si>
  <si>
    <t xml:space="preserve">Total for  Section 1: Demolitions Carried to Bill Summary </t>
  </si>
  <si>
    <t>SECTION 2 : GROUND FLOOR</t>
  </si>
  <si>
    <t>Total brought forward from Page 15</t>
  </si>
  <si>
    <t>Total brought forward from Page 18</t>
  </si>
  <si>
    <t>Total brought forward from Page 19</t>
  </si>
  <si>
    <t>Total brought forward from Page 20</t>
  </si>
  <si>
    <t>Total brought forward from Page 21</t>
  </si>
  <si>
    <t>Total brought forward from Page 22</t>
  </si>
  <si>
    <t>Page 24</t>
  </si>
  <si>
    <t>TOTAL FOR SECTION 2; GROUND FLOOR WORKS CARRIED TO BILL SUMMARY</t>
  </si>
  <si>
    <t>SECTION 2: GROUND FLOOR</t>
  </si>
  <si>
    <t>SECTION 3: FIRST FLOOR</t>
  </si>
  <si>
    <t>SECTION 3 : FIRST FLOOR</t>
  </si>
  <si>
    <t>Page 21</t>
  </si>
  <si>
    <t>Page 12</t>
  </si>
  <si>
    <t>Page 27</t>
  </si>
  <si>
    <t>Page 29</t>
  </si>
  <si>
    <t>Page 30</t>
  </si>
  <si>
    <t>Page 31</t>
  </si>
  <si>
    <t>Page 33</t>
  </si>
  <si>
    <t>SECTION SUMMARY</t>
  </si>
  <si>
    <t>TOTAL FOR SECTION 3:  FIRST FLOOR WORKS CARRIED TO MAIN SUMMARY</t>
  </si>
  <si>
    <t>SECTION 4:ROOF TERRACE FINISHES</t>
  </si>
  <si>
    <t>RAIN WATER GOODS.</t>
  </si>
  <si>
    <t>Unplasticized PVC rainwater pipes and solvent welded joints plugged to walls with and including brackets at every 2400mm centers</t>
  </si>
  <si>
    <t xml:space="preserve">150mm diameter down pipes </t>
  </si>
  <si>
    <t>Extra over 150mm diameter rain water outlet</t>
  </si>
  <si>
    <t>Extra over 150mm diameter shoe / end</t>
  </si>
  <si>
    <t>Fullbora</t>
  </si>
  <si>
    <t>150mm diameter cast iron fullbora outlet complete with cover</t>
  </si>
  <si>
    <t>Roof Slab</t>
  </si>
  <si>
    <t>Water Proofing</t>
  </si>
  <si>
    <t xml:space="preserve">Roof Slab laid to falls and cross-falls on flat roof </t>
  </si>
  <si>
    <t>75mm thick angle fillet</t>
  </si>
  <si>
    <t>Cementitious waterproofing coating as Fosroc Indicate CM210 or any other equal and approved with a minimum of 10 years guarantee finished laid in accordance with the manufacturer's instructions in;</t>
  </si>
  <si>
    <t>Roof Slabs</t>
  </si>
  <si>
    <t>40mm (average) protective screed to receive Interlocking Concrete Tiles (m.s).</t>
  </si>
  <si>
    <t>Dress screed around 150x150mm rain water outlets.</t>
  </si>
  <si>
    <t>Precast Concrete class 25 (300 x 300) fair faced concrete interlocking tiles, bedded, jointed and pointed in approved waterproof cement and sand mortar.</t>
  </si>
  <si>
    <t>Expansion Joints;</t>
  </si>
  <si>
    <t>SECTION 4 : ROOF TERRACE FINISHES</t>
  </si>
  <si>
    <t>Waterproofing to Column Stubs</t>
  </si>
  <si>
    <t>Wiremesh</t>
  </si>
  <si>
    <t>To all  exposed roof level mild steel stub columns</t>
  </si>
  <si>
    <t>Reinforcement (Provisional)</t>
  </si>
  <si>
    <t>Plain concrete class 15; over the exposed column surfaces</t>
  </si>
  <si>
    <t>Exposed roof level stub columns</t>
  </si>
  <si>
    <t>75mm thick (average) light weight roof screed laid to falls; mixture of cement, sand, pumice (1:3:7); including 10mm thick layer of cement and sand (1:4) topping; finished to receive water proofing material (m.s) in:</t>
  </si>
  <si>
    <t>To the vertical sides of the parapet walls</t>
  </si>
  <si>
    <t>Total brought forward from Page 36</t>
  </si>
  <si>
    <t>Total for Section 4 : Roof Terrace Finishes Carried to Bill Summary.</t>
  </si>
  <si>
    <t>SECTION 1 : DEMOLITIONS</t>
  </si>
  <si>
    <t>SECTION 1 : FIRST FLOOR</t>
  </si>
  <si>
    <t>SECTION 1 :ROOF TERRACE FINISHES</t>
  </si>
  <si>
    <t>TOTAL FOR EAST WING A BUILDER'S WORKS CARRIED TO MAIN SUMMARY</t>
  </si>
  <si>
    <t>Page 25</t>
  </si>
  <si>
    <t>Page 34</t>
  </si>
  <si>
    <t>Page 37</t>
  </si>
  <si>
    <t>BILL NO 2.2 :EASTWING A MECHANICAL SERVICES</t>
  </si>
  <si>
    <t>BILL NO 2.3 :EASTWING A ELECTRICAL SERVICES</t>
  </si>
  <si>
    <t>BILL NO. 3.1 : EASTWING B - BUILDER'S WORKS</t>
  </si>
  <si>
    <t>SECTION 1 : GROUND FLOOR</t>
  </si>
  <si>
    <t>GF DEMOLITIONS (ALL PROVISIONAL).</t>
  </si>
  <si>
    <t>Carefully demolish existing 350mm tick masonry wall to create openings for windows (Approximately 2 SM) including all wall finishes and cart away debris arising there of as directed.</t>
  </si>
  <si>
    <t>Carefully demolish existing 200mm tick masonry internal walls (Approximately 109SM) including all wall finishes and cart away debris arising there of as directed.</t>
  </si>
  <si>
    <t>Carefully demolish existing 100mm tick gypsum partition (Approximately 11SM) including all wall finishes and cart away debris arising there of as directed.</t>
  </si>
  <si>
    <t>Floor Finishes</t>
  </si>
  <si>
    <t>Carefully hack and remove existing ceramic floor tile finish including the screed &amp; skirting (Approximately 58 SM) and cart away as directed.</t>
  </si>
  <si>
    <t>Carefully hack and remove existing porcelain floor tile beneath the epoxy floor finish including the screed &amp; skirting (Approximately 532 SM) and cart away as directed.</t>
  </si>
  <si>
    <t>Carefully hack/grind and remove the epoxy floor finish including the coving (Approximately 532 SM) and cart away as directed.</t>
  </si>
  <si>
    <t>Staircase Finishes</t>
  </si>
  <si>
    <t>Carefully demolish damaged granite treads on the existing staircase (Approximately 21SM ) and  set aside for client re-use as directed</t>
  </si>
  <si>
    <t xml:space="preserve">Gypsum Ceiling </t>
  </si>
  <si>
    <t>Carefully demolish existing gypsum ceiling including metal/timber brandering, and bulkheads  and set aside for re-use as directed. (Approximately 604 SM)</t>
  </si>
  <si>
    <t>Carefully demolish existing gypsum ceiling including metal/timber brandering, and bulkheads  and set aside for re-use as directed. (Approximately 40 SM)</t>
  </si>
  <si>
    <t>Door Demolitions</t>
  </si>
  <si>
    <t>Carefully remove existing 19 No. flush doors, overall size 900 x 2100mm high including door frame &amp; accessories and handover to client/cart away as directed.</t>
  </si>
  <si>
    <t>Ditto 14 No.flush doors, overall door size 1500 x 2100mm high ditto</t>
  </si>
  <si>
    <t>Ditto 4 No.flush doors, overall door size 1300 x 2100mm high ditto</t>
  </si>
  <si>
    <t>Ditto 14 No.flush doors, overall door size 800 x 2100mm high ditto</t>
  </si>
  <si>
    <t>Ditto 1 No.flush doors, overall door size 1000 x 2100mm high ditto</t>
  </si>
  <si>
    <t>Ditto 1 No.duct doors, overall door size 500 x 1970mm high ditto</t>
  </si>
  <si>
    <t>Ditto 1 No.duct doors, overall door size 500 x 2100mm high ditto</t>
  </si>
  <si>
    <t>Carefully remove existing 1 No. steel doors, overall door size 1670 x 2500mm high  including door frame &amp; accessories and handover to client/cart away as directed.</t>
  </si>
  <si>
    <t>Ditto 3 No. steel doors, overall door size 1000 x 2200mm high ditto</t>
  </si>
  <si>
    <t>Ditto 1 No. steel doors, overall door size 1050 x 2100mm high ditto</t>
  </si>
  <si>
    <t>Ditto 1 No. steel doors, overall door size 980 x 2500mm high ditto</t>
  </si>
  <si>
    <t>Ditto 2 No. steel doors, overall door size 8050 x 2100mm high ditto</t>
  </si>
  <si>
    <t>Wall Finishes</t>
  </si>
  <si>
    <t>Carefully remove and hack existing wall tiles including cement sand backing (Approximately 33 SM) and cart away arising debris as directed.</t>
  </si>
  <si>
    <t>Carefully remove existing 1 No. frameless glass door, overall size 1880 x 2100mm high including door frame &amp; accessories and set aside for re-use.</t>
  </si>
  <si>
    <t>Ditto 1 No.frameless glass door, overall door size 1700 x 2700mm high ditto.</t>
  </si>
  <si>
    <t>Carefully demolish the existing  10 No. Wardrobes (Approximately 1200mm long x 540mmm width x 2400mm high) and all associated fixtures the rooms and handover to client/cart away as directed.</t>
  </si>
  <si>
    <t>Carefully demolish the existing low level kitchen cabinet (Approximately 3450mm long  x 600mmm width x 900mm high) and all associated fixtures and handover to client/cart away as directed.</t>
  </si>
  <si>
    <t>Carefully demolish the existing high level kitchen cabinet (Approximately 1500mm long  x 600mmm width x 900mm high) and all associated fixtures and handover to client/cart away as directed.</t>
  </si>
  <si>
    <t xml:space="preserve">Total for GF Demolitions Carried to Section Summary </t>
  </si>
  <si>
    <t>ELEMENT NO. 2: GF WALLING AND PARTITIONS</t>
  </si>
  <si>
    <t>External Walling</t>
  </si>
  <si>
    <t>Machine cut natural stone walling obtained from an approved quarry bedded and jointed in gauged mortar (1:3);including 25mm hoop iron at every alternate course</t>
  </si>
  <si>
    <t>350mm thick walls</t>
  </si>
  <si>
    <t>350mm thick</t>
  </si>
  <si>
    <t>200mm thick</t>
  </si>
  <si>
    <t>150 mm thick</t>
  </si>
  <si>
    <t>Total for GF Walling Carried to Section Summary.</t>
  </si>
  <si>
    <t>ELEMENT NO. 3: GF REINFORCEMENT WORKS</t>
  </si>
  <si>
    <r>
      <t xml:space="preserve">Door opening support - </t>
    </r>
    <r>
      <rPr>
        <b/>
        <i/>
        <u/>
        <sz val="10"/>
        <rFont val="Arial Narrow"/>
        <family val="2"/>
      </rPr>
      <t>(Detail 4)</t>
    </r>
  </si>
  <si>
    <t>Structural Steelworks complete with all welding and accessories as described in BS 449 Part 2.</t>
  </si>
  <si>
    <t>The following in framed structural Steel works complete with and including welded and bolted connections; delivery to site and erection with and including on shop coat red / grey oxide primer; hoisting and fixing in position average height 9,000mm high from ground level and finishing with 3 coats zinc chromate enamel paint or other equal and approved to all exposed surfaces.</t>
  </si>
  <si>
    <t xml:space="preserve">150 x 100 x 3mm 11.37kg/m embedded in 350 x 350 mass concrete </t>
  </si>
  <si>
    <r>
      <t xml:space="preserve">Slab Reinforcement for New Walls- </t>
    </r>
    <r>
      <rPr>
        <b/>
        <i/>
        <u/>
        <sz val="10"/>
        <rFont val="Arial Narrow"/>
        <family val="2"/>
      </rPr>
      <t>(Detail 1)</t>
    </r>
  </si>
  <si>
    <t>Carefully cut existing slab, 400mm deep, to allow for reinforcement as per the Structural engineer's detail and instructions</t>
  </si>
  <si>
    <t>Concrete Works</t>
  </si>
  <si>
    <t xml:space="preserve">Plain concrete class 15; 50mm thick blinding </t>
  </si>
  <si>
    <t>Vibrated reinforced concrete class 20 to slab thicknessing</t>
  </si>
  <si>
    <t>Steel Reinforcement (All Provisional)</t>
  </si>
  <si>
    <t>D10</t>
  </si>
  <si>
    <r>
      <t xml:space="preserve">Slab Reinforcement for Demolished Walls- </t>
    </r>
    <r>
      <rPr>
        <b/>
        <i/>
        <u/>
        <sz val="10"/>
        <rFont val="Arial Narrow"/>
        <family val="2"/>
      </rPr>
      <t>(Detail 3)</t>
    </r>
  </si>
  <si>
    <t>Carefully cut existing 200mm thick slab allow for foundations as per the Structural engineer's detail and instructions</t>
  </si>
  <si>
    <t>Mass excavation in/any all material up from reduced level not exceeding 1.5m from the existing reduced level.</t>
  </si>
  <si>
    <t>Excavations (Continued)</t>
  </si>
  <si>
    <t>Return, fill, ram selected excavated material around foundations.</t>
  </si>
  <si>
    <t>Dispose surplus excavated material from site.</t>
  </si>
  <si>
    <t>Imported Filling &amp; Surface Treatment</t>
  </si>
  <si>
    <t>300mm thick approved imported hardcore filling spread, levelled, well rammed and consolidated in layers to receive concrete surface bed (m.s).</t>
  </si>
  <si>
    <t>Murram or quarry dust layer to hardcore prepared to receive surface bed 50 mm thick.</t>
  </si>
  <si>
    <t>Damp-proof membranes</t>
  </si>
  <si>
    <t>Damp proof membrane over blinded hardcore including 300mm end &amp; side laps 1000 gauge.</t>
  </si>
  <si>
    <t>Anti-Termite Treatment</t>
  </si>
  <si>
    <t>Chemical anti-termite treatment, executed complete by an approved specialist under a ten-year guarantee, to surfaces of hard-core.</t>
  </si>
  <si>
    <t>Plain concrete class 15; 50mm thick blinding under column bases</t>
  </si>
  <si>
    <t>Vibrated reinforced concrete class 20/20  to:</t>
  </si>
  <si>
    <t>Foundation columns</t>
  </si>
  <si>
    <t>Slab Thicknessing</t>
  </si>
  <si>
    <t>2000mm thick floor  bed</t>
  </si>
  <si>
    <t>Bonding to Existing Slabs</t>
  </si>
  <si>
    <t>D8</t>
  </si>
  <si>
    <t>D12</t>
  </si>
  <si>
    <t>D16</t>
  </si>
  <si>
    <t>Formwork</t>
  </si>
  <si>
    <t>Vertical sides of column bases</t>
  </si>
  <si>
    <t>Vertical sides of columns</t>
  </si>
  <si>
    <t>Structural Steel</t>
  </si>
  <si>
    <t xml:space="preserve">200 x 200 x 5mm SHS Columns 30.28kg/m </t>
  </si>
  <si>
    <t xml:space="preserve">150 x 150 x 5mm SHS Beam 22.43kg/m </t>
  </si>
  <si>
    <t>Mild Steel Plates</t>
  </si>
  <si>
    <t>300 x 300 x 12mm base plate with 4 No holes 16mm holes for 400mm HD bolts</t>
  </si>
  <si>
    <t>225 x 225 x 12mm MS plate with 6mm filet weld all round</t>
  </si>
  <si>
    <t>150 x 150 x 12mm stiffener plate with 6mm filet weld all round</t>
  </si>
  <si>
    <t>Bolts</t>
  </si>
  <si>
    <t>400mm long, 16mm dia HD bolts drilled into the slab with chemical anchor or equivalent</t>
  </si>
  <si>
    <t>Total Brought forward from Page 7</t>
  </si>
  <si>
    <t>Total for GF Reinforcement Works Carried to Section Summary</t>
  </si>
  <si>
    <t>ELEMENT NO. 4 : GF WINDOWS</t>
  </si>
  <si>
    <t>Mild steel casement windows</t>
  </si>
  <si>
    <r>
      <t>Supply and fix purpose made mild steel casement</t>
    </r>
    <r>
      <rPr>
        <sz val="10"/>
        <rFont val="Arial Narrow"/>
        <family val="2"/>
      </rPr>
      <t xml:space="preserve"> </t>
    </r>
    <r>
      <rPr>
        <u/>
        <sz val="10"/>
        <rFont val="Arial Narrow"/>
        <family val="2"/>
      </rPr>
      <t>windows fabricated from standard " RHS", "T",</t>
    </r>
    <r>
      <rPr>
        <sz val="10"/>
        <rFont val="Arial Narrow"/>
        <family val="2"/>
      </rPr>
      <t xml:space="preserve"> </t>
    </r>
    <r>
      <rPr>
        <u/>
        <sz val="10"/>
        <rFont val="Arial Narrow"/>
        <family val="2"/>
      </rPr>
      <t>and "Z" section framing, and burglar proofed with 10mm solid square bars in grids n.e 200mm, including all  coupling mullions etc; and complete with bronze handles  ,peg stays and other ironmongery; factory primed with  red oxide primer including cutting and pining fixing lugs  to concrete or masonry work jambs ; bedding in cement and sand (1:3) mortar , pointing all round frames in  mastic ,easing ,oiling and adjusting opening lights on completion</t>
    </r>
  </si>
  <si>
    <t xml:space="preserve">Overall Window Size 700 x 1200mm high </t>
  </si>
  <si>
    <t xml:space="preserve">Overall Window Size 850 x 1200mm high </t>
  </si>
  <si>
    <t>Inspection of Existing Windows</t>
  </si>
  <si>
    <t>Inspect the following existing mild steel casement windows and repair, replace any missing glazing beads, rubber beading, fasteners, friction hinges and any other missing accessories. All to match existing. (Approximate area for all windows is 75 SM)</t>
  </si>
  <si>
    <t>Total for GF Windows Carried to Section Summary.</t>
  </si>
  <si>
    <t>ELEMENT NO. 5 : GF DOORS</t>
  </si>
  <si>
    <t xml:space="preserve">Composite Post Formed Doors </t>
  </si>
  <si>
    <t>Supply and fix 45mm thick Post formed door faced on both side with 6mm thick laminated MDF complete with natural aluminium lipping, 1500mm x 300mm high fanlight with 6mm toughened glass  and all hardware/ironmongery including Locks, handles ,kick plates, door stops, door closers &amp; hinges to approved samples and in accordance to Architect's details and instructions</t>
  </si>
  <si>
    <r>
      <t xml:space="preserve">Double Leaf, double swing overall size 1500 x 2400mm high - </t>
    </r>
    <r>
      <rPr>
        <b/>
        <sz val="10"/>
        <rFont val="Arial Narrow"/>
        <family val="2"/>
      </rPr>
      <t>D1</t>
    </r>
  </si>
  <si>
    <r>
      <t xml:space="preserve">Single Leaf, one way swing overall size 900 x 2400mm high - </t>
    </r>
    <r>
      <rPr>
        <b/>
        <sz val="10"/>
        <rFont val="Arial Narrow"/>
        <family val="2"/>
      </rPr>
      <t>D3</t>
    </r>
  </si>
  <si>
    <t>Supply and fix 45mm thick Post formed door faced on both side with 6mm thick laminated MDF complete with natural aluminium lipping and all hardware/ironmongery  including Locks, handles ,kick plates, door stops, door closers &amp; hinges to approved samples and in accordance to Architect's details and instructions</t>
  </si>
  <si>
    <r>
      <t>Single  Leaf, one way swing overall size 900 x 2100mm high</t>
    </r>
    <r>
      <rPr>
        <b/>
        <sz val="10"/>
        <rFont val="Arial Narrow"/>
        <family val="2"/>
      </rPr>
      <t>- D2</t>
    </r>
  </si>
  <si>
    <t xml:space="preserve">Supply and fix 45mm thick Post formed duct door faced on both side with 6mm thick laminated MDF, with natural aluminium lipping, with all hardware including 18mm gauge aluminium louvred air transfer grilles Locks, handles &amp; hinges to approved sample all in accordance to Architect's details and instructions </t>
  </si>
  <si>
    <t xml:space="preserve">Single Leaf, one way swing overall size 500 x 1970mm high </t>
  </si>
  <si>
    <t xml:space="preserve">Single Leaf, one way swing overall size 500 x 2100mm high </t>
  </si>
  <si>
    <t xml:space="preserve">Take delivery previously demolished frameless glass doors and fix   complete all hardware/ironmongery including Locks, handles &amp; hinges to approved samples and in accordance to Architect's details and instructions </t>
  </si>
  <si>
    <t>Overall size 1880 x 2100mm high</t>
  </si>
  <si>
    <t>Overall size 1700 x 2700mm high</t>
  </si>
  <si>
    <t>Supply and fix polycarbonate film with a sand blasted effect to the doors to  Architect's details and approvals</t>
  </si>
  <si>
    <t>Total for GF Doors Carried to Section Summary.</t>
  </si>
  <si>
    <t>ELEMENT NO. 6 : GF EXTERNAL FINISHES</t>
  </si>
  <si>
    <t>External Wall Finishes</t>
  </si>
  <si>
    <t xml:space="preserve">Cement and sand (1:4) </t>
  </si>
  <si>
    <t>15mm thick rendering to surfaces of walls, beams and columns.</t>
  </si>
  <si>
    <t>Prepare and apply three coats of exterior quality weather proof paint to rendered wall surfaces.</t>
  </si>
  <si>
    <t>Dust, clean, prepare and apply 2 coats of exterior quality weather proof paint to previously painted concrete surfaces.</t>
  </si>
  <si>
    <t>Total for GF External Finishes Carried to Section Summary</t>
  </si>
  <si>
    <t>ELEMENT NO. 7 : GF INTERNAL FINISHES</t>
  </si>
  <si>
    <t>Cement and sand (1:1:6) lime plaster:</t>
  </si>
  <si>
    <t>12mm thick two coat plaster to masonry surfaces to receive paint (measured separately)</t>
  </si>
  <si>
    <t>Prepare and apply 3 coats of silk vinyl paint to plastered surfaces.</t>
  </si>
  <si>
    <t>Dust, clean, prepare and apply 2 coats of silk vinyl paint to existing wall and gypsum partition surfaces</t>
  </si>
  <si>
    <t>Cement and sand (1:4) backing as described, finished to receive wall finishes.</t>
  </si>
  <si>
    <t>12mm thick backing to walls to receive tiles(ms)</t>
  </si>
  <si>
    <t>300 x 600 x 8mm thick coloured glazed ceramic wall tiles bedded and pointed using an approved tile adhesive and jointed with colour matching water-proof cement grout in kitchenette.</t>
  </si>
  <si>
    <t>Dust and Clean 600 x 300mm existing wall tiles to Architect's instructions</t>
  </si>
  <si>
    <t xml:space="preserve">Replace any broken ceramic tiles with 600 x 300mm thick ceramic wall tiles including 32mm thick cement sand backing,  to match existing wall tile colour, pattern and specifications all to Architect's detailed instructions </t>
  </si>
  <si>
    <t>Cement and sand (1:4) screed as described, finished to receive floor finishes.</t>
  </si>
  <si>
    <t>32mm thick to receive porcelain tiles (measured separately)</t>
  </si>
  <si>
    <t>32mm thick to receive non slip ceramic tiles (measured separately)</t>
  </si>
  <si>
    <t>32mm thick Cement and sand (1:4) screed with hardener as described, finished to receive epoxy floor finishes (m.s)</t>
  </si>
  <si>
    <t>Porcelain Tiles</t>
  </si>
  <si>
    <t>600 x 600 x 10mm thick full body porcelain floor tiles on prepared backing (m/s) including grouting and edge protectors where required</t>
  </si>
  <si>
    <t>100 x 10 mm thick porcelain tile skirting to Architect's approval</t>
  </si>
  <si>
    <t>Ceramic Tiles</t>
  </si>
  <si>
    <t>400 x 400 x 10mm thick ceramic floor tiles on prepared backing (m/s) including grouting and edge protectors where required</t>
  </si>
  <si>
    <t>Inspect existing floor and replace any broken tiles with 400 x 400 x 10mm thick ceramic floor tiles including 32mm thick cement sand backing,  to match existing wall tile colour, pattern and specifications all to Architect's detailed instructions  (approximate area 51m2)</t>
  </si>
  <si>
    <t>Epoxy Floor</t>
  </si>
  <si>
    <t xml:space="preserve">Supply and fix anti-static, antibacterial, anti-slip, anti-scratch epoxy resin floor with controlled conductive properties as Nitoflor Conductive or any other equal and approved. The system should comprise an epoxy primer, conductive epoxy undercoat and a 2mm thick epoxy top coat.  </t>
  </si>
  <si>
    <t xml:space="preserve">3mm thick Epoxy to floors internally complete with coved junctions between the walls and the floors </t>
  </si>
  <si>
    <t>Inspect existing floor and replace any broken granite tiles at the lift lobby with 20mm thick granite tiles including 32mm thick cement sand backing,  to match existing tile colour, pattern and specifications all to Architect's detailed instructions  (approximate area 54m2)</t>
  </si>
  <si>
    <t xml:space="preserve">Supply and fix 9mm thick gypsum board ceiling on and including 50mm steel studwork complete with metal edge floor and ceiling trims in horizontal suspended ceiling and scheming with 'crown covermat' or any equal and approved. </t>
  </si>
  <si>
    <t xml:space="preserve">Supply and fix 9mm thick moisture proof  gypsum board ceiling on and including 50mm steel studwork complete with metal edge floor and ceiling trims in horizontal suspended ceiling and scheming with 'crown covermat' or any equal and approved. </t>
  </si>
  <si>
    <t>Extra over for 600 mm x 600 mm ceiling access panel PROFAB 900 SERIES Hinged access panel; with and including Concealed
frame with push catch lock; to Architect's approval</t>
  </si>
  <si>
    <t>Ceiling Painting</t>
  </si>
  <si>
    <t>Prepare and apply 3 coats silk vinyl paint to gypsum board ceiling surfaces</t>
  </si>
  <si>
    <t>Staircase Finishes - 3 No. Internal Staircases</t>
  </si>
  <si>
    <t>New Tiles</t>
  </si>
  <si>
    <t xml:space="preserve">32mm thick to receive granite tiles (m.s) to staircase treads </t>
  </si>
  <si>
    <t>Granite Floor Finish</t>
  </si>
  <si>
    <t>20mm thick granite floor tiles on prepared backing (m/s) including grouting and edge protectors where required to staircase treads and risers</t>
  </si>
  <si>
    <t>Existing Tiles</t>
  </si>
  <si>
    <t>Dust and Clean existing granite tiles on floor and walls to Architect's instructions</t>
  </si>
  <si>
    <t>Inspect existing stainless steel balustrading (Approximately 22 LM) and carry out repairs to any misaligned members and including  replacement of any missing, broken members, all in accordance to Architect's instructions</t>
  </si>
  <si>
    <t>Total Carried from page 14</t>
  </si>
  <si>
    <t>Total Carried from page 15</t>
  </si>
  <si>
    <t>Total Carried from above</t>
  </si>
  <si>
    <t>Total for GF Internal Finishes Carried to Section Summary</t>
  </si>
  <si>
    <t>ELEMENT NO. 8: GF JOINERY WORKS</t>
  </si>
  <si>
    <t>Wardrobes</t>
  </si>
  <si>
    <r>
      <t>Supply and fix cabinets overall size 2000 mm high x 100mm wide x 50 mm deep comprising of 20 mm thick laminated MDF partitions plugged and screwed to wall with all necessary infills ; 20 mm thick laminated MDF  2 No equal doors size 500x1900mm high chamfered edge to form finger pull space and including supply and fixing of all necessary ironmongery and accessories , 4no. drawers on unitson rollers consisting of 25mm softwood sides and MDF bottom with 18mm thick MDF front to approved sample. On 100mm high plinth. All done to Architect's detail and approval.</t>
    </r>
    <r>
      <rPr>
        <b/>
        <sz val="10"/>
        <rFont val="Arial Narrow"/>
        <family val="2"/>
      </rPr>
      <t xml:space="preserve"> [Detail L[76]05]</t>
    </r>
  </si>
  <si>
    <t>Kitchenette</t>
  </si>
  <si>
    <t xml:space="preserve">Supply and fix Low level kitchen cabinets overall size 3450mm x 600mm x 900mm high in comprising of 18 mm thick laminated MDF partitions plugged and screwed to wall with all necessary infills ; 18 mm thick laminated MDF boarding comprising of 5 No bottom doors size 900x600mm high chamfered edge to form finger pull space and including supply and fixing of all necessary ironmongery and accessories, 4 No shelves spaced at 300mm c/c to the bottom of cabinet. All done to Architect's approval complete with 20mm thick  granite </t>
  </si>
  <si>
    <t xml:space="preserve">Supply and fix High  level kitchen cabinets overall size 1500mm x 600mm x 900mm high in comprising of 18 mm thick laminated MDF partitions plugged and screwed to wall with all necessary infills ; 18 mm thick laminated MDF boarding comprising of 2 No equal bottom doors size 900x600mm high chamfered edge to form finger pull space and including supply and fixing of all necessary ironmongery and accessories , 2 No shelves spaced at 300mm c/c to the bottom of cabinet. All done to Architect's approval complete with 20mm thick  granite </t>
  </si>
  <si>
    <t>Pharmacy</t>
  </si>
  <si>
    <t xml:space="preserve">Supply and Fix  6150mm long by 600mm wide by 900mm high low level  cabinet comprising 18mm thick Post formed MDF thick 3 no 500mm wide by 650mm high cabinet doors, 6150 mm long by 600mm wide 20mm Granite work top on 25mm thick block board to approved sample, including supply and fixing of all necessary ironmongery and accessories all mounted on 100mm thick concrete bench. All in accordance to Architect's detail and approval </t>
  </si>
  <si>
    <t xml:space="preserve">Supply and Fix  6150mm long by 600mm wide by 750mm high, high level kitchen cabinet comprising 18mm thick Post formed MDF thick 4 no 550mm wide by 800mm high cabinet doors, 600mm wide by 6150mm long 18mm thick Post formed MDF top, middle and bottom partition, including supply and fixing of all necessary ironmongery and accessories. All in accordance to Architect's detail and approval </t>
  </si>
  <si>
    <t>Typical Shelving - Treatment room</t>
  </si>
  <si>
    <t>Supply and Fix 450mm wide by 2100mm high open shelving comprising, 450mm wide 3 no. horizontal stainless steel plate on 20x20x3mm stainless steel framework to be braced in wall and floor bay rawl bolt including supply and fixing of all necessary ironmongery and accessories. All in accordance to Architect's detail and approval - L[76]03</t>
  </si>
  <si>
    <t>Worktops - (Staff Area)</t>
  </si>
  <si>
    <t>Supply And Fix 600mm wide by 1000mm high, worktops comprising, 450mm wide 1 no. horizontal stainless steel plate on 20x20x3mm stainless steel framework to be braced in wall and floor bay rawl bolt, allow for cutting 1 no. 500 x 500mm wide hole to receive stainless steel sinks (m.s), including supply and fixing of all necessary accessories. All in accordance to Architect's detail and approval - L[76]05</t>
  </si>
  <si>
    <t>Vanity Tops</t>
  </si>
  <si>
    <t>Supply And Fix 600mm wide by 600mm wide by 900mm high, vanity top, 20mm granite work top with 150mm high backsplash, allow for cutting to receive wash-handbasin (ms), 2 no. 450mm wide by 800mm high 20mm thick laminated MDF, mounted on 100mm thick concrete bench finished with ceramic tile skirting, including supply and fixing of all necessary accessories. All in accordance to Architect's detail and approval</t>
  </si>
  <si>
    <t>Staff Lockers</t>
  </si>
  <si>
    <r>
      <t>Supply and fix powder coated mild steel staff lockers each of size 300mm wide by 1850mm high lockers  including supply and fixing of all necessary ironmongery and accessories. All in accordance to Architect's detail and approval  -</t>
    </r>
    <r>
      <rPr>
        <b/>
        <sz val="10"/>
        <rFont val="Arial Narrow"/>
        <family val="2"/>
      </rPr>
      <t xml:space="preserve"> L[76]02</t>
    </r>
  </si>
  <si>
    <t>Total Carried from page 17</t>
  </si>
  <si>
    <t>Total Carried from page 18</t>
  </si>
  <si>
    <t>Total for GF Joinery Works Carried to Section Summary.</t>
  </si>
  <si>
    <t>ELEMENT NO. 9: GF BUILDER'S WORK IN CONNECTION TO SPECIALIST INSTALLATIONS</t>
  </si>
  <si>
    <t>Electrical Installations (Provisional)</t>
  </si>
  <si>
    <t>Cut away for and make good and attend in all trades on the sub-contractor installing the following points, including cutting or forming chases, holes and recesses, notching timber, etc. and making good all finishes</t>
  </si>
  <si>
    <t>Cut chase in concrete floor for metal trunking and later flush up in cement mortar</t>
  </si>
  <si>
    <t>Lighting points</t>
  </si>
  <si>
    <t>Fire Alarm points</t>
  </si>
  <si>
    <t>Power points</t>
  </si>
  <si>
    <t xml:space="preserve">Wireless points </t>
  </si>
  <si>
    <t>TV Cameras</t>
  </si>
  <si>
    <t>Access control points</t>
  </si>
  <si>
    <t>CCTV Cameras</t>
  </si>
  <si>
    <t>Speaker Point</t>
  </si>
  <si>
    <t>Plumbing, Drainage and Fire Fighting Installations (Provisional)</t>
  </si>
  <si>
    <t xml:space="preserve">Cut chase in concrete block wall for small pipe ( dia &lt; 50) and later flush up in cement mortar </t>
  </si>
  <si>
    <t>Ditto for medium pipe ( dia  50-100) , ditto.</t>
  </si>
  <si>
    <t>Holes through 200mm walls for small pipe and make good</t>
  </si>
  <si>
    <t>Ditto 50mm diameter holes</t>
  </si>
  <si>
    <t>HVAC (Provisional)</t>
  </si>
  <si>
    <t>Holes through 1000 x 800mm holes through ceiling/walls for ducts and make good</t>
  </si>
  <si>
    <t>Holes through 400 x 300mm holes through walls for ducts and make good</t>
  </si>
  <si>
    <t>Ditto but 300 x 300mm</t>
  </si>
  <si>
    <t>Total Carried from page 19</t>
  </si>
  <si>
    <t>Total for GF Builder's Work in Connection to Specialist Installations Carried to Section Summary.</t>
  </si>
  <si>
    <t>GROUND FLOOR</t>
  </si>
  <si>
    <t>GF Demolitions</t>
  </si>
  <si>
    <t>Page</t>
  </si>
  <si>
    <t xml:space="preserve">GF Walling </t>
  </si>
  <si>
    <t>GF Reinforcement Works</t>
  </si>
  <si>
    <t>GF Windows</t>
  </si>
  <si>
    <t xml:space="preserve">GF Doors </t>
  </si>
  <si>
    <t>GF External Finishes</t>
  </si>
  <si>
    <t>GF Internal Finishes</t>
  </si>
  <si>
    <t>GF Joinery Fittings</t>
  </si>
  <si>
    <t>GF Builder's Work in Connection to Specialist Installations</t>
  </si>
  <si>
    <t>TOTAL FOR GROUND FLOOR CARRIED TO BILL SUMMARY</t>
  </si>
  <si>
    <t>FF DEMOLITIONS (ALL PROVISIONAL).</t>
  </si>
  <si>
    <t>Carefully demolish existing 200mm tick masonry internal walls (Approximately 24SM) including all wall finishes and cart away debris arising there of as directed.</t>
  </si>
  <si>
    <t>Carefully demolish existing 200mm tick masonry internal walls (Approximately 88SM) including all wall finishes and cart away debris arising there of as directed.</t>
  </si>
  <si>
    <t>Carefully demolish existing aluminium glazed partition (Approximately 16 SM) handover to client/cart away as directed.</t>
  </si>
  <si>
    <t>Carefully hack and remove existing ceramic floor tile finish including the screed &amp; skirting (Approximately 34 SM) and cart away as directed.</t>
  </si>
  <si>
    <t>Carefully hack and remove existing porcelain floor tile beneath the epoxy floor finish including the screed &amp; skirting (Approximately 569 SM) and cart away as directed.</t>
  </si>
  <si>
    <t>Carefully hack/grind and remove the epoxy floor finish including the coving (Approximately 569 SM) and cart away as directed.</t>
  </si>
  <si>
    <t>Carefully demolish existing gypsum ceiling including metal/timber brandering, and bulkheads  and set aside for re-use as directed. (Approximately 621 SM)</t>
  </si>
  <si>
    <t>Carefully remove existing 16 No. flush doors, overall size 900 x 2100mm high including door frame &amp; accessories and handover to client/cart away as directed.</t>
  </si>
  <si>
    <t>Ditto 16 No.flush doors, overall door size 1500 x 2100mm high ditto</t>
  </si>
  <si>
    <t>Ditto 1 No.flush doors, overall door size 1300 x 2100mm high ditto</t>
  </si>
  <si>
    <t>Ditto 12 No.flush doors, overall door size 800 x 2100mm high ditto</t>
  </si>
  <si>
    <t>Carefully remove existing 1 No. steel doors, overall door size 980 x 2500mm high  including door frame &amp; accessories and handover to client/cart away as directed.</t>
  </si>
  <si>
    <t>Carefully remove existing 1 No. frameless glass door, overall size 1700 x 2700mm high including door frame &amp; accessories and set aside for re-use.</t>
  </si>
  <si>
    <t>Carefully remove and hack existing wall tiles including cement sand backing (Approximately 48 SM) and cart away arising debris as directed.</t>
  </si>
  <si>
    <t>Carefully demolish the existing  14 No. Wardrobes (Approximately 1200mm long x 540mmm width x 2400mm high) and all associated fixtures the rooms and handover to client/cart away as directed.</t>
  </si>
  <si>
    <t>Total brought forward from Page 23</t>
  </si>
  <si>
    <t>Total brought forward from Page 24</t>
  </si>
  <si>
    <t>Total brought forward from Page 25</t>
  </si>
  <si>
    <t>Total brought forward from Above</t>
  </si>
  <si>
    <t xml:space="preserve">Total for FF Demolitions Carried to Main Summary </t>
  </si>
  <si>
    <t xml:space="preserve">ELEMENT NO. 2: FF WALLING </t>
  </si>
  <si>
    <t>Total for FF Walling Carried to Section Summary.</t>
  </si>
  <si>
    <t>ELEMENT NO. 3: FF REINFORCEMENT WORKS</t>
  </si>
  <si>
    <r>
      <t xml:space="preserve">Reinforcement for areas with new &amp; demolished walls - </t>
    </r>
    <r>
      <rPr>
        <b/>
        <i/>
        <u/>
        <sz val="10"/>
        <rFont val="Arial Narrow"/>
        <family val="2"/>
      </rPr>
      <t>(Detail 3)</t>
    </r>
  </si>
  <si>
    <t xml:space="preserve">200 x 100 x 4mm 18.12kg/m embedded in 300 x 300 mass concrete </t>
  </si>
  <si>
    <t>Lintels on new openings as per Structural Engineer's instructions - (Detail 5&amp;6)</t>
  </si>
  <si>
    <t>Lintel beams</t>
  </si>
  <si>
    <t>Steel Reinforcement (All provisional)</t>
  </si>
  <si>
    <t>Sides and soffits of the beam</t>
  </si>
  <si>
    <t>Total for FF Reinforcement Works Carried to Section Summary</t>
  </si>
  <si>
    <t>ELEMENT NO. 4 : FF WINDOWS</t>
  </si>
  <si>
    <t>Inspect the following existing mild steel casement windows and repair, replace any missing glazing beads, rubber beading, fasteners, friction hinges and any other missing accessories. All to match existing. (Approximate area for all windows is 78 SM)</t>
  </si>
  <si>
    <t>Total for Windows Carried to Section Summary.</t>
  </si>
  <si>
    <t>ELEMENT NO. 5 : FF DOORS</t>
  </si>
  <si>
    <r>
      <t>Double Leaf, one way swing overall size 900 x 2100mm high</t>
    </r>
    <r>
      <rPr>
        <b/>
        <sz val="10"/>
        <rFont val="Arial Narrow"/>
        <family val="2"/>
      </rPr>
      <t>- D2</t>
    </r>
  </si>
  <si>
    <t>Overall size 1800 x 2700mm high</t>
  </si>
  <si>
    <t>Total for Doors Carried to Section Summary.</t>
  </si>
  <si>
    <t>ELEMENT NO. 6 : FF EXTERNAL FINISHES</t>
  </si>
  <si>
    <t>Total for FF External Finishes Carried to Section Summary</t>
  </si>
  <si>
    <t>ELEMENT NO. 7 : FF INTERNAL FINISHES</t>
  </si>
  <si>
    <t>Inspect existing floor and replace any broken tiles with 400 x 400 x 10mm thick ceramic floor tiles including 32mm thick cement sand backing,  to match existing wall tile colour, pattern and specifications all to Architect's detailed instructions  (approximate area 12m2)</t>
  </si>
  <si>
    <t>Inspect existing floor and replace any broken granite tiles at the lift lobby with 20mm thick granite tiles including 32mm thick cement sand backing,  to match existing tile colour, pattern and specifications all to Architect's detailed instructions  (approximate area 15m2)</t>
  </si>
  <si>
    <t>Total Carried from page 32</t>
  </si>
  <si>
    <t>Total Carried from page 33</t>
  </si>
  <si>
    <t>Total for Internal Finishes Carried to Section Summary</t>
  </si>
  <si>
    <t>ELEMENT NO. 8: FF JOINERY WORKS</t>
  </si>
  <si>
    <t>Typical Shelving - Store &amp; Linen Cabinet</t>
  </si>
  <si>
    <t>Typical Shelving - Linen room 2</t>
  </si>
  <si>
    <t>Supply and Fix 600mm wide by 2100mm high open shelving comprising, 600mm wide 3 no. horizontal stainless steel plate on 20x20x3mm stainless steel framework to be braced in wall and floor bay rawl bolt including supply and fixing of all necessary ironmongery and accessories. All in accordance to Architect's detail and approval - L[76]03</t>
  </si>
  <si>
    <t>Total Carried from page 35</t>
  </si>
  <si>
    <t>Total for Joinery Works Carried to Section Summary.</t>
  </si>
  <si>
    <t>ELEMENT NO. 9: FF BUILDER'S WORK IN CONNECTION TO SPECIALIST INSTALLATIONS</t>
  </si>
  <si>
    <t>Total Carried from page 36</t>
  </si>
  <si>
    <t>Total for Builder's Work in Connection to Specialist Installations Carried to Section Summary.</t>
  </si>
  <si>
    <t>Demolitions</t>
  </si>
  <si>
    <t xml:space="preserve">Walling </t>
  </si>
  <si>
    <t>Reinforcement Works</t>
  </si>
  <si>
    <t>Builder's Work in Connection to Specialist Installations</t>
  </si>
  <si>
    <t>TOTAL FOR FF FIRST FLOOR CARRIED TO BILL SUMMARY</t>
  </si>
  <si>
    <t>TOTAL FOR BUILDER'S WORKS CARRIED TO MAIN SUMMARY</t>
  </si>
  <si>
    <t>BILL NO 3.3 :EASTWING B ELECTRICAL SERVICES</t>
  </si>
  <si>
    <t>BILL NO 3.2 :EASTWING B MECHANICAL SERVICES</t>
  </si>
  <si>
    <t>SECTION 1 : PLUMBING &amp; DRAINAGE</t>
  </si>
  <si>
    <t>PRELIMINARIES &amp; CONTRACTUAL REQUIREMENTS</t>
  </si>
  <si>
    <t>A  </t>
  </si>
  <si>
    <t>Preparation of working drawings, printing and distribution.</t>
  </si>
  <si>
    <t>B </t>
  </si>
  <si>
    <t>Preparation of ‘As Installed Drawings”, printing and distribution as specified.  Drawings to include:</t>
  </si>
  <si>
    <t>(a)  Blue Prints - 4 sets of each.</t>
  </si>
  <si>
    <t xml:space="preserve"> (b)  AutoCAD on Flash Drive (5 GB) – 2 No.</t>
  </si>
  <si>
    <t xml:space="preserve">(c) Operational Instructions, manuals and test certificates     </t>
  </si>
  <si>
    <t xml:space="preserve">Allow for any other preliminary stated in the conditions of contract </t>
  </si>
  <si>
    <t>Any other item necessary to complete the installations in this section (please state)</t>
  </si>
  <si>
    <t xml:space="preserve">Total for Preliminaries Carried to Section Summary </t>
  </si>
  <si>
    <t>ELEMENT NO. 2</t>
  </si>
  <si>
    <t xml:space="preserve">INTERNAL WATER SUPPLY </t>
  </si>
  <si>
    <t xml:space="preserve">INTERNAL COLD WATER SUPPLY - </t>
  </si>
  <si>
    <t>To supply and install PPR tubing and fittings as described and shown on the drawings.</t>
  </si>
  <si>
    <t>Tenderers must allow for jointings, clippings, couplings ,reducers etc. necessary for the proper and satisfactory functioning of the installation when pricing.</t>
  </si>
  <si>
    <t>The following in PPR or  approved equivalent.</t>
  </si>
  <si>
    <t>50mm dia tubing.</t>
  </si>
  <si>
    <t>40mm dia tubing.</t>
  </si>
  <si>
    <t>32mm dia ditto</t>
  </si>
  <si>
    <t>25mm tubing</t>
  </si>
  <si>
    <t>20mm dia ditto</t>
  </si>
  <si>
    <t>Extra over tubing for:-</t>
  </si>
  <si>
    <t>50 mm dia bend with male/female threads</t>
  </si>
  <si>
    <t>No.</t>
  </si>
  <si>
    <t>40 mm dia bend with male/female threads</t>
  </si>
  <si>
    <t>25mm dia ditto</t>
  </si>
  <si>
    <t>50 mm dia tee</t>
  </si>
  <si>
    <t>40 mm dia tee</t>
  </si>
  <si>
    <t>Brass work</t>
  </si>
  <si>
    <t>50mm dia non-rising stem solid wedge gate valve as peglars or equal and approved with connections to  PPR tubing .</t>
  </si>
  <si>
    <t>32 mm dia ditto</t>
  </si>
  <si>
    <t>25 mm dia ditto</t>
  </si>
  <si>
    <t xml:space="preserve">INTERNAL HOT WATER SUPPLY - </t>
  </si>
  <si>
    <t>To supply and install CPVC tubing and fittings as described and shown on the drawings.</t>
  </si>
  <si>
    <t>ers must allow for jointings, clippings, couplings ,reducers etc. necessary for the proper and satisfactory functioning of the installation when pricing.</t>
  </si>
  <si>
    <t>All pipe runs to be insulated using closed cell Polyethylene pipe insulation with aluminium foil cover as Jumbolag or an approved equivalent.</t>
  </si>
  <si>
    <t>The following in CPVC specificically suitable for Hot water upto 95 C to engineer's approval.</t>
  </si>
  <si>
    <t xml:space="preserve">Total for Water Supply Carried to Section Summary </t>
  </si>
  <si>
    <t>ELEMENT NO. 3</t>
  </si>
  <si>
    <t xml:space="preserve"> SANITARY FITTINGS</t>
  </si>
  <si>
    <t>Supply, assemble and install the following sanitary fittings including all the necessary joints to service, overflow, waste pipes and  jointing materials, mortices, plugs, screws, bolts, nuts, gaskets etc and making good  as described and shown on the drawings:-</t>
  </si>
  <si>
    <t>Water Closet</t>
  </si>
  <si>
    <t>"Duravit-D-Code''  WC consisting of Wall Hung WC Pan 54 cm complete with Soft Close Toilet Seat and Cover Ref:#253509, #006739, and all neccesary accessories for proper functioning of the installation.</t>
  </si>
  <si>
    <t>Geberit delta Concealed cistern complete with mounting accessories. Cistern to be of dual flush 6/4 litres with actuation push buttons to manufacturers details/ Architects approval.</t>
  </si>
  <si>
    <t>"Duravit Karree"  wall toilet roll holder with cover. Item No. 0099551000</t>
  </si>
  <si>
    <t>Coat hook in Satin aluminium finish (Ref No. SAF 4166) as manufactured by Insta-office safco.</t>
  </si>
  <si>
    <t>Wall mounted toilet brush holder and brush of approved colour as Ideal Standard or approved equivalent</t>
  </si>
  <si>
    <t>Chrome plated Arabic shower fixed next to the water closet complete with chrome plated wall bracket as Cobra, scholsser angle valve or equal and approved.</t>
  </si>
  <si>
    <r>
      <t xml:space="preserve">Mediclinic Hidgedown support Bar with internal toilet roller holder in white </t>
    </r>
    <r>
      <rPr>
        <b/>
        <sz val="10"/>
        <rFont val="Arial Narrow"/>
        <family val="2"/>
      </rPr>
      <t>Ref:BG0800</t>
    </r>
  </si>
  <si>
    <r>
      <t xml:space="preserve">Mediclinic Straight Grab Rail </t>
    </r>
    <r>
      <rPr>
        <b/>
        <sz val="10"/>
        <rFont val="Arial Narrow"/>
        <family val="2"/>
      </rPr>
      <t>Ref:BR0600</t>
    </r>
  </si>
  <si>
    <t xml:space="preserve">Wash Hand Basin &amp; Accessories </t>
  </si>
  <si>
    <t>Vanity top wash basin as Duravit – D-Code germshield antibacteria  in white ref # 033754 with centre tap hole, size 545 x 435mm complete with all accessories</t>
  </si>
  <si>
    <t>Semi Pedestal wash basin as Duravit – D-Code germshield antibacteria  in white ref # 231055 with centre tap hole, size 545 x 435mm complete with semi pedestal ref # 085717 and all neccesary accessories</t>
  </si>
  <si>
    <t xml:space="preserve">Hangrohe – Elbow Action Mixer tap (Long elbows) to Engineers/ Clients Approval. </t>
  </si>
  <si>
    <t>Chrome plated 1¼" basin waste complete with flange, shank, chain &amp; plug.</t>
  </si>
  <si>
    <t>Chrome plated 1¼" bottle trap with 75 mm deep seal and 200 mm long tail pipe, cap-nut and wall flange complete with cap-nut, wall flange, plug, chain and angle regulating valves.</t>
  </si>
  <si>
    <t>Paper Towel Dispenser</t>
  </si>
  <si>
    <t>"Mediclinic PR0783" paper towel dispenser capacity 600 tissues stainless steel satin finish complete with fixing screws. (Code No. PR0783).</t>
  </si>
  <si>
    <t xml:space="preserve">No. </t>
  </si>
  <si>
    <t xml:space="preserve">White epoxy steel 12 litres capacity Electronic pedal operated receptacle and bins as mediclinics Ref No. PP1312, or equal and approved equivalent </t>
  </si>
  <si>
    <t>Soap Dispenser</t>
  </si>
  <si>
    <t>Mediclinics DJ0030 in White epoxy finish,  with Mediclinics lock system, refill window, Anti-dripping and anti-corrosion valve, Capacity: 1.1 litre glued/screwed to wall liquid soap dispenser complete with initial charge, key and mounting brackets.</t>
  </si>
  <si>
    <t>Hand Drier</t>
  </si>
  <si>
    <t>"Mediclinic M96" Push Button Hand drier with 4 mm thick white melamine one-piece cover, complete with fixing accessories, power connection (in concealed conduit) to a local electrical isolator.</t>
  </si>
  <si>
    <t xml:space="preserve">Shower </t>
  </si>
  <si>
    <t>Shower Set as "Hangrohe Radiance " Complete with 4-way diviter, handshower on rail, and all neccesary accessories for proper functioning of the installation. Overhead shower to be square as "Hangrohe Radiance E 300 1jet EcoSmart 9 l/min"or equal and approved.</t>
  </si>
  <si>
    <t xml:space="preserve">no. </t>
  </si>
  <si>
    <t xml:space="preserve">Fold-down shower seat for persons with disabilities as Mediclinics or approved equivalent </t>
  </si>
  <si>
    <t>Stainless steel soap basket with chrome finish as Tapis to engineers approval</t>
  </si>
  <si>
    <t>20mm dia x 600mm long single towel rail complete with end brackets with concealed screws as Mediclinics</t>
  </si>
  <si>
    <t>Stainless steel ring type tumbler holder as Mediclinics</t>
  </si>
  <si>
    <t>Angle valves</t>
  </si>
  <si>
    <t>Schlosser Germany: Angle Valve : 1/2x3/8in: CP #1710</t>
  </si>
  <si>
    <t>Mirrors</t>
  </si>
  <si>
    <t xml:space="preserve">3mm Mirror from plain bevelled glass plates size 800X600 wide with dome headed C.P screws and approved back paddling </t>
  </si>
  <si>
    <t>Ditto but 800x2000mm</t>
  </si>
  <si>
    <t>Ditto but 800x1800mm</t>
  </si>
  <si>
    <t>Hand Sanitizer</t>
  </si>
  <si>
    <t>Anti-bacterial hand sanitizer dispenser. Dispenser to be battery-operated with with LED lights for low battery and low product indication. Dispenser to be as Mediclinics or approved equivalent.</t>
  </si>
  <si>
    <t>Sluice Sink</t>
  </si>
  <si>
    <t>Stainless Steel combined disposal hopper with flush-hopper, concealed cistern, flush valve, and with single bowl s/s sink for rinsing, with drainer. Sink to be fitted with hot and cold water elbow action mixer tap as "Talis" or "Hansgrohe". Hopper to be complete with all piping, fittings and acessories and to be as Twyford PS8106SS.</t>
  </si>
  <si>
    <t>Wide Groove Stainless steel doublr bowl double drainer  kitchen sink as manufactured by Franke a, finished in bright machine polish and to incorporate sound deadening pads.  Size 1200 x 500mm wide.  The sink top shall be pierced for tap hole(s) and for a 40mm waste hole, outlet and overflow.Fittings to include for chrome plated chain waste 40mm dia. with overflow slots and 1 No. stainless steel bottle trap 40mm dia. with S trap outlet.</t>
  </si>
  <si>
    <t>Swivel Kneck Kitchenette Sink as Grohe or approved equivalent. Tap to be chrome plated. Kitchen tap to architects approval</t>
  </si>
  <si>
    <t xml:space="preserve">Allow for careful removal of all existing sanitary fittings and handover to the client. Rate to include cart away of materials that will not required. </t>
  </si>
  <si>
    <t>item</t>
  </si>
  <si>
    <t>Bathtub</t>
  </si>
  <si>
    <t>Duravit Mediclinical germshield antibacterial Sitting bath tub. Bath tub to be free standing; dimensions 1850x850; complete with  mixers, hand shower and all the accessories. Bath-tub suitable for hospital Critical Care Application.  Bathtub to engineers/ clients approval.</t>
  </si>
  <si>
    <r>
      <t xml:space="preserve">Mediclinic Straight Grab Rail </t>
    </r>
    <r>
      <rPr>
        <b/>
        <sz val="10"/>
        <rFont val="Arial Narrow"/>
        <family val="2"/>
      </rPr>
      <t>Ref:BR0600</t>
    </r>
    <r>
      <rPr>
        <sz val="10"/>
        <rFont val="Arial Narrow"/>
        <family val="2"/>
      </rPr>
      <t>. Color code to engineers approval</t>
    </r>
  </si>
  <si>
    <t>Janitors Sink</t>
  </si>
  <si>
    <t xml:space="preserve">Stainless steel Cleaner’s sink as manufactured by Sheffield steel or approved equivalent. Cleaner’s sink size 465 x 400 including grating. Cleaner’s Sink to be heavy duty, stain resistant with glazed surface. Sink complete with  Stainless Steel Hinged Grating Over The Sink, sink support brackets (wall mounted); Tapis or Grohe Bib Tap and all necessary accessories for proper functioning of the installation. </t>
  </si>
  <si>
    <t>Medication room Sink</t>
  </si>
  <si>
    <t>Wide Groove Stainless steel single bowl single drainer  kitchen sink as manufactured by Franke a, finished in bright machine polish and to incorporate sound deadening pads.  Size 1200 x 500mm wide.  The sink top shall be pierced for tap hole(s) and for a 40mm waste hole, outlet and overflow.Fittings to include for chrome plated chain waste 40mm dia. with overflow slots and 1 No. stainless steel bottle trap 40mm dia. with S trap outlet.</t>
  </si>
  <si>
    <t>Swivel Kneck Sink as Grohe or approved equivalent. Tap to be chrome plated. Kitchen tap to architects approval</t>
  </si>
  <si>
    <t xml:space="preserve">Hot water boiler </t>
  </si>
  <si>
    <t>Electric  hot water boiler as as "Bosch " or approved equivalent. Hot water tank capacity 300 liters. Electric tank to engineers approval</t>
  </si>
  <si>
    <t xml:space="preserve">Total for Sanitary Fittings Carried to Section Summary </t>
  </si>
  <si>
    <t>ELEMENT NO. 4</t>
  </si>
  <si>
    <t>SOIL AND WASTE DRAINAGE - PIPEWORK</t>
  </si>
  <si>
    <t>Supply and install the following drainage UPVC and PVC pipe system as described and shown on the drawings</t>
  </si>
  <si>
    <t>All  pipes and fittings in this installation shall upvc and pvc to BS 5572:1978  and B.S.5750 as manufactured by “Key Terrain” or equal and approved.  All jointings and fixings shall be in accordance with the manufacturers instructions and as described.</t>
  </si>
  <si>
    <t>Tenderers must allow for jointings, clippings, couplings, holders bats, plugging, reducers, spacers etc. necessary for the proper functioning of the installation when pricing</t>
  </si>
  <si>
    <t>150 mm dia Brown pipe</t>
  </si>
  <si>
    <t>100 mm dia Brown pipe</t>
  </si>
  <si>
    <t>100 mm dia Grey pipe</t>
  </si>
  <si>
    <t>50 mm dia pipe</t>
  </si>
  <si>
    <t>40 mm dia pipe</t>
  </si>
  <si>
    <t>Extra over pipe for:-</t>
  </si>
  <si>
    <t>150mm dia sweep bend</t>
  </si>
  <si>
    <t>100mm dia sweep bend</t>
  </si>
  <si>
    <r>
      <t>50mm dia 45</t>
    </r>
    <r>
      <rPr>
        <vertAlign val="superscript"/>
        <sz val="10"/>
        <rFont val="Arial Narrow"/>
        <family val="2"/>
      </rPr>
      <t>o</t>
    </r>
    <r>
      <rPr>
        <sz val="10"/>
        <rFont val="Arial Narrow"/>
        <family val="2"/>
      </rPr>
      <t xml:space="preserve"> sweep bend</t>
    </r>
  </si>
  <si>
    <r>
      <t>50mm dia 91</t>
    </r>
    <r>
      <rPr>
        <vertAlign val="superscript"/>
        <sz val="10"/>
        <rFont val="Arial Narrow"/>
        <family val="2"/>
      </rPr>
      <t>o</t>
    </r>
    <r>
      <rPr>
        <sz val="10"/>
        <rFont val="Arial Narrow"/>
        <family val="2"/>
      </rPr>
      <t xml:space="preserve"> sweep bend</t>
    </r>
  </si>
  <si>
    <t>40mm dia ditto</t>
  </si>
  <si>
    <t>100mm dia access sweep bend</t>
  </si>
  <si>
    <t>100mm dia long radius bend</t>
  </si>
  <si>
    <t>40mm rodding eye</t>
  </si>
  <si>
    <t>100mm dia  ditto</t>
  </si>
  <si>
    <t>50mm dia ditto</t>
  </si>
  <si>
    <t>100mm dia WC connector</t>
  </si>
  <si>
    <t>110mm dia. weathering slate</t>
  </si>
  <si>
    <t>100 mm diameter Light Grey Weathering Apron</t>
  </si>
  <si>
    <t>100mm dia vent cowl</t>
  </si>
  <si>
    <t>Floor traps complete with stainless steel floor trap covers (AISI 316) to engineers approval.</t>
  </si>
  <si>
    <t>Allow for connection to existing drainage line</t>
  </si>
  <si>
    <t>Excavate trench in murram ground from ground depth not exceeding 2000 mm average 1200 mm including bedding pipe in bed class “B” for 100 mm dia pipe</t>
  </si>
  <si>
    <t>Allow for keeping the works free from water and mud by bailing, pumping or any other method</t>
  </si>
  <si>
    <t>Allow for connecting to the existing inspection chambers</t>
  </si>
  <si>
    <t>Allow for materials for the construction of a standard inspection chamber including excavation and make good depth not exceeding 900mm average 600mm.  Chamber walls in 150mm block work with water proof cement render and formed channels bend.</t>
  </si>
  <si>
    <t>Medium duty cast iron inspection chamber cover with frame size: 600 x 450mm including bedding the frame in concrete and bitumen sand air seal.</t>
  </si>
  <si>
    <t>Ditto but heavy duty cover.</t>
  </si>
  <si>
    <t>Allow for materials for the construction of a standard inspection gulley trap complete with gulley trap covers to engineers approval</t>
  </si>
  <si>
    <t xml:space="preserve">Total for Soil and Waste Drainage - Pipework Carried to Section Summary </t>
  </si>
  <si>
    <t>ELEMENT NO. 5</t>
  </si>
  <si>
    <t>FIRE FIGHTING SERVICES</t>
  </si>
  <si>
    <t>PORTABLE FIRE EXTINGUISHERS</t>
  </si>
  <si>
    <t>9Kg dry powder multi-purpose fire Class A, B and C as manufactured by Angus Fire Armour ABC multipurpose model AP9K or equal and approved. complete with:-
- charge and fixing bracket
- pictorial instructions
- colour coding to BS 7863
- discharge horn and hose.
- pressure indicator</t>
  </si>
  <si>
    <t>5 kg Carbon Dioxide Steel Stored pressure gas fire extinguishers conforming to  BS EN 5423 complete with:-
- charge and fixing bracket
- pictorial instructions
- colour coding to BS 7863
- discharge horn and hose.
- pressure indicator</t>
  </si>
  <si>
    <t>1210 x 1210mm Fire Blankets in woven fibre-glass material to be installed in Kitchen</t>
  </si>
  <si>
    <t xml:space="preserve">Total for Fire Fighting Services Carried to Section Summary </t>
  </si>
  <si>
    <t>SECTION 1: PLUMBING AND DRAINAGE SUMMARY</t>
  </si>
  <si>
    <t>Pleriminaries</t>
  </si>
  <si>
    <t>Internal Water Supply</t>
  </si>
  <si>
    <t>Sanitary fittings</t>
  </si>
  <si>
    <t>Soil &amp; Waste Drainage</t>
  </si>
  <si>
    <t>Firefighting Services</t>
  </si>
  <si>
    <t>TOTAL FOR PLUMBING AND DRAINAGE CARRIED TO BILL SUMMARY</t>
  </si>
  <si>
    <t>SECTION 2 : AIR CONDITIONING &amp; MECHANICAL VENTILATION SYSTEM</t>
  </si>
  <si>
    <t xml:space="preserve">Total for Preliminaries and Contractual Requirements Carried to Section Summary </t>
  </si>
  <si>
    <t>ELEMENT NO. 1</t>
  </si>
  <si>
    <t>OUTDOOR UNITS</t>
  </si>
  <si>
    <t xml:space="preserve">VRV AIR CONDITIONING SYSTEM : </t>
  </si>
  <si>
    <t>Supply, install, test and commission the following air conditioning units. The units must be wired for automatic resetting in case of power failures.</t>
  </si>
  <si>
    <t>'VRV/VRF System as DAIKIN,  LG, TOSHIBA or an approved equivalent”, inverter heat pump type air conditioning system or equal and approved comprising outdoor/indoor units including supports and all safety devices of high pressure switch, fan motor driver overload protector, inverter overload protection over current relay and PCB fuse all as described here below. Indoor units to be complete with wired remote controllers.</t>
  </si>
  <si>
    <t>The Outdoor Units.</t>
  </si>
  <si>
    <t xml:space="preserve">These shall be as “DAIKIN , TOSHIBA, LG ARUM260LTES" or an approved equivalent”
VRV/VRF system to have heat recovery and to be a 3 PIPE SYSTEM for provision of simultenous heeating and cooling. 
Cooling Capacity: 72.8kW 
Heating capacity: 67.2kW
Dimensions (HxWxD in mm) approx. 1240x1690x760),Weight approx.215Kg. The compressor to be of the hermetically sealed scroll type with power input  3ph, 380 – 415V, 50Hz supply.  Compressor to be for use with CFC FREE refrigerant. (Note that R22 and any other ozone depleting refrigerant will not be acceptable).  The unit shall be complete with function unit to manufacturer’s specification, safety devices including HPS, fan driver overload protector, over current relay, inverter overload protector, PC Board fuse,Building Management System (BMS) interface etc. </t>
  </si>
  <si>
    <t>Set</t>
  </si>
  <si>
    <t>Supply of 3 Phase Monitor / Voltage Surge Protection Device</t>
  </si>
  <si>
    <t>Main Line: Refrigerant Pipe Work</t>
  </si>
  <si>
    <t xml:space="preserve">Supply, deliver &amp; install of refrigeration copper pipe work complete with 25mm Armoflex Rubber Insulation for suction/liquid line including all the fittings, 'Y' Joints, Distributors etc. size19.1 mm to 41.3 mm. Rate includes the provision of 150mm cable trays </t>
  </si>
  <si>
    <t>Electrical Works</t>
  </si>
  <si>
    <t>Inter connecting Control / Network Cables (Sheilded) to connect</t>
  </si>
  <si>
    <t>Indoor Units and / to Outdoor Units</t>
  </si>
  <si>
    <t>Allow for power connection from an isolator located approx 1 meter from the outdoor unit. (Not provision of isolator by others)</t>
  </si>
  <si>
    <t xml:space="preserve">Total for Outdoor Units Carried to Ground Floor Summary </t>
  </si>
  <si>
    <t>INDOOR UNITS</t>
  </si>
  <si>
    <t xml:space="preserve">Direct expansion  fan coil evaporating units as “Daikin VRV IV” or equal and approved complete with all necessary multiconnection piping kits including all refigerant piping and fittings and branch connectors/controllers, evaporator fan motor, Fresh air Kit consisting of filter duct and external air grille and louvre, wired remote controller,drain up kit, and wiring to the power distribution. All refrigerant piping to be complete with 25mm Armoflex rubber insulation and including all fittings, "Y" Joints, Distributors, Branch connectors, etc. Note: Indoor Unit to match outdoor unit (3 pipe type indoor units) </t>
  </si>
  <si>
    <t xml:space="preserve">7.2kW (24,000 Btu/hr.) Ceiling Concealed Air Conditioning Unit as Daikin, LG, Toshiba, or an approved equivalent, Dimensions in mm (H x W x D) 900 x 190 x 700, power input of approx. 56 watts
</t>
  </si>
  <si>
    <t xml:space="preserve">5.2kW (18,000 Btu/hr.) Ceiling Concealed Air Conditioning Unit as Daikin, LG, Toshiba, or an approved equivalent, Dimensions in mm (H x W x D) 900 x 190 x 700, power input of approx. 56 watts
</t>
  </si>
  <si>
    <t xml:space="preserve">3.6kW (12,000 Btu/hr.) Ceiling Concealed Air Conditioning Unit as Daikin, LG, Toshiba, or an approved equivalent, Dimensions in mm (H x W x D) 900 x 190 x 700, power input of approx. 34 watts
</t>
  </si>
  <si>
    <t xml:space="preserve">Total for Indoor Units Carried to Ground Floor Summary </t>
  </si>
  <si>
    <t>AIR CONDITIONING ACCESSORIES</t>
  </si>
  <si>
    <t>Refrigerant Pipe Work</t>
  </si>
  <si>
    <t>Supply, deliver &amp; install of refrigeration copper pipe work complete with 25mm Armoflex Rubber Insulation for suction/liquid line including all the fittings, 'Y' Joints, Distributors etc. size 6.5mm to 35mm. Rate includes the provision of 150mm cable trays to approval</t>
  </si>
  <si>
    <t>Inter connecting Control / Network Cables (Sheilded) to connect VRV Indoor Units and / to Outdoor Units</t>
  </si>
  <si>
    <t>Drainage Pipework</t>
  </si>
  <si>
    <t>Supply and install of uPVC drain pipe work to connect indoor units to drainage outlets complete with all fittings support brackets etc.</t>
  </si>
  <si>
    <t>Ductwork</t>
  </si>
  <si>
    <t>Galvanised iron sheet metal ducting (22 SWG)  complete with Armacell 22mm insulation including transformation, tees, bends, plenum, etc. manufactured to DW/144 specification with sealed joints and hangers/supports complete with all necessary accessories.</t>
  </si>
  <si>
    <t>Diffusers/ Grilles</t>
  </si>
  <si>
    <t xml:space="preserve">Supply and install of Square Diffusers 600x600mm (Supply / Return)  with Volume Control Damper as Waterloo or equal and approved. Diffuser to be constructed from extruded aluminium sections and finished in matt paint (white) and to be complete with air-supply volume control damper and supply plenum box with 200mm or 300mm diameter opening to branch. </t>
  </si>
  <si>
    <t xml:space="preserve">1200mm long One-way linear slot diffuser with at least three slots (approx. width 150mm) and with fixing accessories for gypsum (dry wall) ceiling. Diffuser to be constructed from extruded aluminium sections and finished in matt paint (white) and to be complete with air-supply volume control damper and supply plenum box with 150mm diameter opening to branch. </t>
  </si>
  <si>
    <t xml:space="preserve">Total for Air conditioning Accessories Carried to Ground Floor Summary </t>
  </si>
  <si>
    <t>MECHANICAL VENTILATION</t>
  </si>
  <si>
    <t>FANS, DUCTING &amp; GRILLES - GENERAL AREAS</t>
  </si>
  <si>
    <t>Supply  fan</t>
  </si>
  <si>
    <t xml:space="preserve">Supply, deliver and install Supply/Extract Fan as SystemAir Capacity 2000 Cu. M/Hr at 200 Pa,  complete with necessary accessories. F. Fans to come complete with brackets for mounting externally to match existing brackets on lower floors. </t>
  </si>
  <si>
    <t xml:space="preserve">Fresh Air Supply Ducts  </t>
  </si>
  <si>
    <t>Galvanised iron sheet metal ducting (22 SWG) including transformation, tees, bends, plenum, etc. manufactured to DW/144 specification with sealed joints and hangers/supports complete with all necessary accessories.</t>
  </si>
  <si>
    <t xml:space="preserve">Flexible Ducts- Uninsulated  </t>
  </si>
  <si>
    <t>(i)</t>
  </si>
  <si>
    <t xml:space="preserve">Supply of Un-Insulated Flexible Duct 300mm Dia </t>
  </si>
  <si>
    <t>(ii)</t>
  </si>
  <si>
    <t xml:space="preserve">Supply of Un-Insulated Flexible Duct 200mm Dia </t>
  </si>
  <si>
    <t>(iii)</t>
  </si>
  <si>
    <t xml:space="preserve">Supply of Un- Insulated Flexible Duct 150mm Dia </t>
  </si>
  <si>
    <t>Supply and install Discharge Louver with Insect Screen 400 x 300mm</t>
  </si>
  <si>
    <t xml:space="preserve">Total for Mechanical Ventilation Carried to Ground Floor Summary </t>
  </si>
  <si>
    <t>TOILET/ SLUICE EXTRACTION SYSTEM</t>
  </si>
  <si>
    <t>FANS, DUCTING &amp; GRILLES - TOILET/SLUICE EXTRACTION</t>
  </si>
  <si>
    <t>Toilet/Sluice Extract Fan</t>
  </si>
  <si>
    <t xml:space="preserve">Supply, deliver and install Extract Air Fan as Solar Palau Silent or approved equivalent. Power input 0.29 kW, Capacity 240m3/hr @ 100 Pa complete with all necessary accessories. </t>
  </si>
  <si>
    <t>"Waterloo Air Products Plc"  WR/6/PPM9010/LD Disc valves of 150mm dia:  for Supply/Return Air complete with adjustable damper and fixing ring able to deliver at Noise level of &lt;50  NC</t>
  </si>
  <si>
    <t>Supply and install Discharge Louver with Insect Screen 300 x 200mm</t>
  </si>
  <si>
    <t>Toilet extract duct</t>
  </si>
  <si>
    <t xml:space="preserve">Flexible Ducts </t>
  </si>
  <si>
    <t xml:space="preserve">Total for Toliet/ Sluice Extraction to Ground Floor Summary </t>
  </si>
  <si>
    <t>SERVER/UPS ROOM AIR CONDITIONING</t>
  </si>
  <si>
    <t>Split AC Unit</t>
  </si>
  <si>
    <t>Supply, deliver and install Wall Mount Type Split A/C Unit as Daikin or Toshiba - 24,000 BTU/ Hr Cooling, Power input of 1.9 kW / 1 Ph  complete with matching condensing Unit, wall mounted AC drainage pump,  and all necessary accessories</t>
  </si>
  <si>
    <t xml:space="preserve">Allow for Electrical Connection for Outdoor and Indoor Units </t>
  </si>
  <si>
    <t>from Local Isolators / D P Switches provided by others</t>
  </si>
  <si>
    <t>Supply of AVS 30 Amp Voltage Surge Protection Device</t>
  </si>
  <si>
    <t xml:space="preserve">Supply and install of uPVC drain pipe work to connect indoor units </t>
  </si>
  <si>
    <t>to drainage outlets complete with all fittings support brackets etc.</t>
  </si>
  <si>
    <t xml:space="preserve">Total for Server/ UPS Ground Floor Summary </t>
  </si>
  <si>
    <t>GROUND FLOOR SUMMARY</t>
  </si>
  <si>
    <t>PLUMBING AND DRAINAGE</t>
  </si>
  <si>
    <t>1</t>
  </si>
  <si>
    <t xml:space="preserve">Outdoor Units </t>
  </si>
  <si>
    <t>2</t>
  </si>
  <si>
    <t>Indoor Units</t>
  </si>
  <si>
    <t>3</t>
  </si>
  <si>
    <t>Air Conditioning Accessories</t>
  </si>
  <si>
    <t>4</t>
  </si>
  <si>
    <t>Mechanical ventilation</t>
  </si>
  <si>
    <t>5</t>
  </si>
  <si>
    <t>Toilet/ Sluice Extraction</t>
  </si>
  <si>
    <t>6</t>
  </si>
  <si>
    <t>Server/ UPS Room</t>
  </si>
  <si>
    <t>TOTAL FOR GROUND FLOOR AIR CONDITIONING &amp; MECHANICAL VENTILATION CARRIED CARRIED TO SECTION SUMMARY</t>
  </si>
  <si>
    <t>FIRST FLOOR</t>
  </si>
  <si>
    <t xml:space="preserve">Total for Outdoor Units Carried to First Floor Summary </t>
  </si>
  <si>
    <t xml:space="preserve">Total for Indoor Units Carried to First Floor Summary </t>
  </si>
  <si>
    <t xml:space="preserve">Total for Air conditioning Accessories Carried to First Floor Summary </t>
  </si>
  <si>
    <t xml:space="preserve">Total for Mechanical Ventilation Carried to First Floor Summary </t>
  </si>
  <si>
    <t xml:space="preserve">Total for Toliet/ Sluice Extraction to First Floor Summary </t>
  </si>
  <si>
    <t>FIRST FLOOR SUMMARY</t>
  </si>
  <si>
    <t>TOTAL FOR FIRST FLOOR AIR CONDITIONING &amp; MECHANICAL VENTILATION CARRIED CARRIED TO SECTION SUMMARY</t>
  </si>
  <si>
    <t>SECTION 2: AIR CONDITIONING &amp; MECHANICAL VENTILATION</t>
  </si>
  <si>
    <t xml:space="preserve"> Preliminaries and General Conditions                    </t>
  </si>
  <si>
    <t>TOTAL FOR AIR CONDITIONING &amp; MECHANICAL VENTILATION CARRIED TO BILL SUMMARY</t>
  </si>
  <si>
    <t xml:space="preserve">SECTION 3 : MEDICAL GASES INSTALLATIONS </t>
  </si>
  <si>
    <t>A.     </t>
  </si>
  <si>
    <t>B.    </t>
  </si>
  <si>
    <t xml:space="preserve">(c) Operational Instructions, manuals and test certificates - 4 Sets    </t>
  </si>
  <si>
    <t xml:space="preserve">ELEMENT NO. 2 </t>
  </si>
  <si>
    <t>EXTERNAL MEDICAL GASES PIPEWORK</t>
  </si>
  <si>
    <t xml:space="preserve">Supply , Install, Test and Commission the following materials, equipment, apparatus, fittings etc.  including erection, testing and commissioning as described below and shown on the drawings- </t>
  </si>
  <si>
    <t>The distribution pipe work shall be manufactured, installed, tested and commissioned in accordance with UK Health Technical Memorandum 02-01 and the Nation Health Service – Model Engineering Specification C11.</t>
  </si>
  <si>
    <t>Pipework materials shall be manufactured by a licensee of the BS 5760 quality assurance certification scheme and all pipes and fittings are marked with the BSI Kitemark.  Pipes to be phosphorous de-oxidised non-arsenical copper to BS 6017 and BS 2871 and marked to BS 2871.  Tenderers to allow for brazing, reducers supports, flux, clippings, cleaning, bending, forming and degreasing as necessary for the proper functioning of the installations as specified:</t>
  </si>
  <si>
    <t>15mm dia. copper pipe.</t>
  </si>
  <si>
    <t>22mm dia. ditto.</t>
  </si>
  <si>
    <t>Fittings to BS 6017 Grade C106 of sizes and manufacture to BS 864 Part 2.</t>
  </si>
  <si>
    <t>15mm dia. copper bend.</t>
  </si>
  <si>
    <t>15mm dia. tee.</t>
  </si>
  <si>
    <t>22mm dia. Medical gas line ball valve assemblies</t>
  </si>
  <si>
    <t xml:space="preserve">Total for External Medical Gases Pipework Carried to Section Summary </t>
  </si>
  <si>
    <t xml:space="preserve">ELEMENT NO. 3 </t>
  </si>
  <si>
    <t>INTERNAL MEDICAL GASES PIPEWORK</t>
  </si>
  <si>
    <t xml:space="preserve">Total for Internal Medical Gases Pipework Carried to Section Summary </t>
  </si>
  <si>
    <t xml:space="preserve">ELEMENT NO. 4 </t>
  </si>
  <si>
    <t>MEDICAL GASES ACCESSORIES</t>
  </si>
  <si>
    <t>Bedheads, Medical Gases accessories, ZSU's, Alarm Panel etc</t>
  </si>
  <si>
    <t xml:space="preserve">Medical Bedhead Unit with 3 No. Medical gases terminals, (1No. Oxygen, 1 No. Medical Air, 1 No. vacuum), 1 No. nurse call system, 2No. Raw power twin sockets, 4No. Clean power twin non-standard socket, 3 Gang switch, equipotential earth socket, telephone point, 4No. data points room, reading and examination lights, and a top rail for other fixings as Beacon Medaes or equal and approved. </t>
  </si>
  <si>
    <t>Medical Gas Terminal unit (wall mounted) complete with all accessories as Medaes GEM 10 or equal and approved. Medical gas outlets: Note: Item to be replaced on the existing bedhead units</t>
  </si>
  <si>
    <t>(i) Vacuum Outlets</t>
  </si>
  <si>
    <t>(ii) Medical Air Outlets</t>
  </si>
  <si>
    <t xml:space="preserve">(iii) Oxygen outlets </t>
  </si>
  <si>
    <t>Zone service unit for 1 No. gases in valve boxes 22mm dia. with pressure switch mounting as Beacon Medaes ZSU or approved equivalent.</t>
  </si>
  <si>
    <t>Allow for re-use of existing bedhead units. Rate to cater for relocation, re-installation, testing and commissioning of the system.</t>
  </si>
  <si>
    <t>Local/Area Alarm system</t>
  </si>
  <si>
    <t>The LCD Alarm shall be capable of displaying all alarms includes pressure high, low, or normal, flow and report to main control centre or computer screen via the facility's ethernet or internet complete. Alarm Panel to be as Medipoint 26 by Beacon Medaes and to be capable of monitoring 3 No. Gases, and complete with all associated accessories, including all high and low pressure sensors, cabling, etc</t>
  </si>
  <si>
    <t xml:space="preserve">Testing &amp; Commissioning </t>
  </si>
  <si>
    <t>Allow for flushing of the existing pipework, pressure testing, repairs, testing and commissioning of the entire system (including already installed copper pipework) in the . Rates to capture all neccesary accessories and tools required for testing and commissioning of the installation.</t>
  </si>
  <si>
    <t xml:space="preserve">Total for Internal Medical Gases Accessories Carried to Section Summary </t>
  </si>
  <si>
    <t>SECTION 3: MEDICAL GASES INSTALLATIONS</t>
  </si>
  <si>
    <t>External pipework</t>
  </si>
  <si>
    <t>Internal pipework</t>
  </si>
  <si>
    <t>Medical Gases Accessories</t>
  </si>
  <si>
    <t>TOTAL FOR MEDICAL GASES INSTALLATIONS CARRIED TO BILL SUMMARY</t>
  </si>
  <si>
    <t>MECHANICAL WORKS AND INSTALLATIONS</t>
  </si>
  <si>
    <t>AIR CONDITIONING &amp; MECHANICAL VENTILATION</t>
  </si>
  <si>
    <t>MEDICAL GASES INSTALLATIONS</t>
  </si>
  <si>
    <t>TOTAL FOR MECHANICAL WORKS AND INSTALLATIONS CARRIED TO BILL SUMMARY</t>
  </si>
  <si>
    <t>BILL NO. 3.2  : EASTWING B - MECHNICAL WORKS</t>
  </si>
  <si>
    <t>SECTION 1 : PA &amp; MUSIC</t>
  </si>
  <si>
    <t xml:space="preserve"> (b)  AutoCAD on CD – 2 No.</t>
  </si>
  <si>
    <t>Allow for removal of existing installations and handover to the client.</t>
  </si>
  <si>
    <t xml:space="preserve">Total for Preliminaries &amp; Contractual Requirements Carried to Section Summary </t>
  </si>
  <si>
    <t xml:space="preserve">NURSE CALL </t>
  </si>
  <si>
    <t>Core Switch</t>
  </si>
  <si>
    <t>24 Port Data POE Core switch VCI HPE Aruba Switch 6000 24G as ST - SWITCH Series  per Shrack Seconet or equal and approved to support Nurses Call System complete with links, 24 Port patch panels,
cables organizers, Dual redundant modular Power supplies and associated accessories.</t>
  </si>
  <si>
    <t>Network Switch</t>
  </si>
  <si>
    <t>24 Port Data POE switch as SWI-9 Series configured  per Shrack Seconet or equal and approved to support Nurses Call System complete with links, 24 Port patch panels,
cables organizers, Dual redundant modular Power supplies and associated accessories.</t>
  </si>
  <si>
    <t>Staff Terminal;</t>
  </si>
  <si>
    <t>IP Based Answering unit for staff as centralized communication and information terminal of a ward. Speech connections and telephone calls are possible via the integrated hands-free facility or the receiver as Seconet Schrack (ST-TOUCH)</t>
  </si>
  <si>
    <t>Connection module as Shrack Seconet SM-S</t>
  </si>
  <si>
    <t>Room Communication Terminal Unit (KMT)</t>
  </si>
  <si>
    <t>Patient Terminal Unit</t>
  </si>
  <si>
    <t>Washroom Call - Pull Cord</t>
  </si>
  <si>
    <t>Power Supply Unit (REDIN240-24)</t>
  </si>
  <si>
    <t>Call and Cancel button</t>
  </si>
  <si>
    <t>Light Module Complete with Relay as (LM-IO)</t>
  </si>
  <si>
    <t>Allow use and configuration of the above system with Structured Cabling done by others (Cables by others)</t>
  </si>
  <si>
    <t>Sum.</t>
  </si>
  <si>
    <t>Allow for interconnection and programming of the the Nurses Call System</t>
  </si>
  <si>
    <t>Allow for interfacing with the Public Address System, Master Clock System and Fire Detection &amp; Alarm System as call for and approved by Engineer.</t>
  </si>
  <si>
    <t>Installation, testing &amp; commissionong</t>
  </si>
  <si>
    <t>Labeling, Documentation, 2 year Warranties, associated Training and certification.</t>
  </si>
  <si>
    <t xml:space="preserve">N.B; Provide comprehesive list of spare part and associated part numbers for above system </t>
  </si>
  <si>
    <t>Any other item necessary to complete installation in this section (Please state)</t>
  </si>
  <si>
    <t xml:space="preserve">Total for Nurse Call Carried to Section Summary </t>
  </si>
  <si>
    <t xml:space="preserve"> IP BASED PUBLIC ADDRESS AND PIPED MUSIC SYSTEM</t>
  </si>
  <si>
    <t>For the supply, Installation, testing &amp; commisioning of the following complete with associated accessories as specified and shown on the drawings.</t>
  </si>
  <si>
    <t>IP Based 91dB, 9W RMS, 5” ceiling/ surface mounted speakers as Axis C2005, Bosch, TOA, ITC or approved equivalent complete with associated accessories as follows;</t>
  </si>
  <si>
    <t>▪  Ground Floor</t>
  </si>
  <si>
    <t>▪  First Floor</t>
  </si>
  <si>
    <t>IP Based microphone as Axis, Bosch, TOA, ITC or approved to be installed at the announcement station/ remote paging complete with associated accessories</t>
  </si>
  <si>
    <t>Allow for interfacing with the Nurses Call System, Hoists and Fire Detection &amp; Alarm System as call for and approved by Engineer.</t>
  </si>
  <si>
    <t>Installation, testing &amp; commissioning</t>
  </si>
  <si>
    <t>Labeling, Documentation, 3 year Warranties, associated Training and certification.</t>
  </si>
  <si>
    <t xml:space="preserve">Total for IP Based Public Address and Piped Music System Carried to Section Summary </t>
  </si>
  <si>
    <t>SECTION 1: NURSE CALL &amp; PA/VA INSTALLATIONS</t>
  </si>
  <si>
    <t>Nurse Call System</t>
  </si>
  <si>
    <t>IP Based Public Address and Piped Music System</t>
  </si>
  <si>
    <t>TOTAL FOR NURSE CALL &amp; PA/VA INSTALLATIONS CARRIED TO BILL SUMMARY</t>
  </si>
  <si>
    <t>SECTION 2 : GENERAL ELECTRICAL INSTALLATIONS</t>
  </si>
  <si>
    <t>Preparation of the necessary commencement and completion certificate to KPLC.</t>
  </si>
  <si>
    <t>Total for Preliminaries &amp; Contractual Requirements Carried to Section Summary</t>
  </si>
  <si>
    <t>ELECTRICAL DISTRIBUTION SYSTEM</t>
  </si>
  <si>
    <t>L.V. EAST WING BUILDING_B SUB-SWITCHBOARDS "A4"</t>
  </si>
  <si>
    <t>Supply, installation, testing &amp; commissioning of the following complete as specified.  All cables shall be copper and shall be complete with cable glands, lugs and necessary termination kits. All CBs shall conform to IEC 60947-2.</t>
  </si>
  <si>
    <t>Main L.V. Sub-Switchboard "A4, Building East Wing B" complete with 1No. 250A MCCB (M) incomers, 1No. UPSs Change over and by-pass System, MCCBs for normal, UPS Safety and UPS Continuity, Surge Arrestors, BMS (BMS Shall be Software intergration)/Emergency Stop System Interfaces etc as specified and shown on the drawings.</t>
  </si>
  <si>
    <t>Allow for the Earthing of the above items.</t>
  </si>
  <si>
    <t>150mm2 XLPE/SWA/PVC 4C CU cables + 1 x 50mm2 (ECC) XLPE/PVC SC CU cable from Main L.V. Switchboard "A" to East Wing Building B Sub board "A4" as specified and shown on the drawings. Each Run is 70M</t>
  </si>
  <si>
    <t>ONSITE</t>
  </si>
  <si>
    <t xml:space="preserve">35mm2 XLPE/SWA/PVC 4C CU cable from East Wing Building subboard  "A4" to the following Raw Power Distribution Boards as shown on the drawings. </t>
  </si>
  <si>
    <t>▪  Ground Floor "G.F EWB_1"</t>
  </si>
  <si>
    <t>▪  Ground Floor "G.F EWB_2"</t>
  </si>
  <si>
    <t>▪  Mechanical Board "MECH EWB"</t>
  </si>
  <si>
    <t>▪  First Floor "F.F EWB_2"</t>
  </si>
  <si>
    <t>▪  First Floor "F.F EWB_3"</t>
  </si>
  <si>
    <t>14 way TPN Distribution Board DBs for Normal Power Complete with 125A Incomer, 3x40A TP MCBs, 8x20A SP MCBs, 8x10A SP MCBs, Spareways as shown on the Contract Drawings.</t>
  </si>
  <si>
    <t>8 way TPN Distribution Board DBs for Normal Power Complete with 100A Incomer, 7x20A SP MCBs, 4x10A SP MCBs, Spareways as shown on the Contract Drawings.</t>
  </si>
  <si>
    <t xml:space="preserve">Allow for Supply and Installation of Emergency Stop Switch from the respective Boards to exit doors (fire zone area/floors) /or as shown areas complete with LSZH fire rated cabling and associated accessories to complete the installation. Installation of Powder coated Plate complete with PVC box to house the Emergency Stop Switches and associated accessories  </t>
  </si>
  <si>
    <t>Any other item necessary to complete the installation in this section (Please state)</t>
  </si>
  <si>
    <t>Total for L.V. EAST WING BUILDING_B SUB-SWITCHBOARDS "A4" Carried to Elemental Summary</t>
  </si>
  <si>
    <t>L.V. SUB-SWITCHBOARD UPS CONTINUITY EAST WING A"UPS - C -B"</t>
  </si>
  <si>
    <t>Supply, installation, testing &amp; commissioning of the following complete as specified.  All cables shall be copper and shall be complete with cable glands, lugs and necessary termination kits.</t>
  </si>
  <si>
    <t xml:space="preserve">16mm2 XLPE/SWA/PVC 4C CU cable from East Wing Building sub-board "A4" to UPS "UPS - C -E" as specified and shown on the drawings. </t>
  </si>
  <si>
    <t xml:space="preserve">16mm2 XLPE/SWA/PVC 4C CU cables  CU cable from East Wing Building sub-board "A4" to UPS "UPS - C -E" static by-pass switch  as specified and shown on the drawings. </t>
  </si>
  <si>
    <t xml:space="preserve">16mm2 XLPE/SWA/PVC 4C CU cables from UPS "UPS - C -E" to East Wing Building sub-board via change/over system as specified and shown on the drawings. </t>
  </si>
  <si>
    <t xml:space="preserve">10mm2 XLPE/SWA/PVC 4C CU cable from East Wing Building subboard  "A4" UPS Continuity section to the following Panels as shown on the drawings. </t>
  </si>
  <si>
    <t>12 way TPN Distribution Board DBs  named As above  for UPS Power Complete with 63A Incomer, 6x40A SP MCBs, 16x20A SP MCBs, 3x10A SP MCBs, Spareways and Blanking Plates as shown on the Contract Drawings.</t>
  </si>
  <si>
    <t>Allow for interconnection of above items with the Emergency/Fire Alarm System as call for and approved by Engineer.</t>
  </si>
  <si>
    <t>Total for L.V. Sub-switchboards UPS Continuity East Wing A "UPS -C - B" Carried to Elemental Summary</t>
  </si>
  <si>
    <t>HVAC SUB-SWITCHBOARDS &amp; DISTRIBUTION SYSTEM - A</t>
  </si>
  <si>
    <t>10mm2 XLPE/SWA/PVC 3C CU cable from "MECH EWB" above to the following as specified and shown on the EP  _4.6 drawing.</t>
  </si>
  <si>
    <t xml:space="preserve">▪  Extract System Area "1" </t>
  </si>
  <si>
    <t xml:space="preserve">▪  Extract System Area "2" </t>
  </si>
  <si>
    <t xml:space="preserve">▪  Extract System Area "3" </t>
  </si>
  <si>
    <t xml:space="preserve">▪  Extract System Area "4" </t>
  </si>
  <si>
    <t xml:space="preserve">▪  Extract System Area "5" </t>
  </si>
  <si>
    <t xml:space="preserve">▪  Extract System Area "6" </t>
  </si>
  <si>
    <t>Allow for the following isolators complete with associaated accessories and lables as shown on the Contract Drawings.</t>
  </si>
  <si>
    <t>▪  40A SPN</t>
  </si>
  <si>
    <t>Allow for the Earthing System of the above items.</t>
  </si>
  <si>
    <t>Total for HVAC SUB-SWITCHBOARDS &amp; DISTRIBUTION SYSTEM - A Carried to Elemental Summary</t>
  </si>
  <si>
    <t>ELECTRICAL DISTRIBUTION SYSTEM - OTHER MECHANICAL SERVICES</t>
  </si>
  <si>
    <t>MEDICL GAS DISTRIBUTION</t>
  </si>
  <si>
    <t>Cables to be supplied together with machines (allow only conduit work, riseways and associated accessories</t>
  </si>
  <si>
    <t>Total for Electrical Distribution System - Other Mechanical Services Carried to Elemental Summary</t>
  </si>
  <si>
    <t>Supply, installation, testing &amp; commissioning of the following complete as specified. All cables shall be copper and shall be complete with cable glands,lugs and necessary termination kits. All CBs shall conform to IEC 60947-</t>
  </si>
  <si>
    <t>Fire Emergency Wiring System</t>
  </si>
  <si>
    <t>Allow for European gauge UL fire alarm cable (with drain wire) with Shield: PE tape+aluminum foil, Red PVC Jacket, Rip cord complete with associated conduit work as follows;▪ 2x1.5 sq mm stranded core CU conductor (1000m roll) complete with accessories (for Fire Emergency Stop Switches installation)</t>
  </si>
  <si>
    <t>Rolls</t>
  </si>
  <si>
    <t>Allow for Supply and Installation of Emergency Stop Switch for the respective floor Boards to exit doors (fire zone area/floors) /or as shown areas complete with associated accessories to complete the installation (Fire Resistance cable isunder item "A" above). Installation of Powder coated Plate complete with PVC box to house the Emergency Stop Switches and associated accessories</t>
  </si>
  <si>
    <t>Mechanical Fire Damper Wiring System (See Mechanical Drawings)</t>
  </si>
  <si>
    <t>Door Fire Holder Wiring System (See Fire Alarm Drawings)</t>
  </si>
  <si>
    <t>Allow for European gauge UL fire alarm cable (with drain wire) with Shield: PE tape+aluminum foil, Red PVC Jacket, Rip cord complete with associated conduit work as follows;
▪ 2x2.5 sq mm stranded core CU conductor (1000m roll) complete with
accessories</t>
  </si>
  <si>
    <t>Security System Wiring System (See Security System Wiring Drawings)</t>
  </si>
  <si>
    <t>Allow for European gauge UL fire alarm cable (with drain wire) with Shield: PE tape+aluminum foil, Red PVC Jacket, Rip cord complete with associated
conduit work as follows;
▪ 2x2.5 sq mm stranded core CU conductor (1000m roll) complete with
accessories</t>
  </si>
  <si>
    <t>Power Supply Wiring System</t>
  </si>
  <si>
    <t>10mm2 XLPE/SWA/PVC 3C CU cable from East Wing Building subboard
"A1" UPS Continuity section to the following Panels as shown on the drawings.
▪ to Fire Resistant UPS Power Set</t>
  </si>
  <si>
    <t>10mm2 XLPE/SWA/PVC 3C CU (Fire rated Cable) cable from East Wing Building subboard "A2" UPS Safety section to the following Panels as shownon the drawings.                                                                                                      ▪ to Fire Resistant UPS Power Set</t>
  </si>
  <si>
    <t>12 way SPN Consumer Unit CUs named As above for UPS Power Complete with 63A Incomer, 10x20A SP MCBs, 3x10A SP MCBs, Spareways and Blanking Plates as shown on the Contract Drawings.</t>
  </si>
  <si>
    <t>Any other item necessary to complete the installation in this section (Please
state)</t>
  </si>
  <si>
    <t>Total Fire Resistance Distribution System - Fire Rated Works Carried to Elemental Summary</t>
  </si>
  <si>
    <t>ELEMENTAL SUMMARY</t>
  </si>
  <si>
    <t>ELECTRICAL DISTRIBUTION SYSTEM - FIRE RESISTANCE DISTRIBUTION SYSTEM - FIRE RATED WORKS</t>
  </si>
  <si>
    <t>TOTAL FOR ELECTRICAL DISTRIBUTION SYSTEMS CARRIED TO SECTION SUMMARY</t>
  </si>
  <si>
    <t>LIGHTING AND POWER INSTALLATION</t>
  </si>
  <si>
    <t>Supply and install the following complete as specified or approved equivalent:</t>
  </si>
  <si>
    <t>Lighting points wired in 1.5mm2 pvc/sc copper cables drawn in 20mm diameter pvc heavy gauge conduits complete with switching accessories as shown on drawings.</t>
  </si>
  <si>
    <t>The following luminaires complete with rated LED lamps (SMD technology only),backlit with 50000 Lifetime L70 (hrs), SDCM ≤ 6 as specified:</t>
  </si>
  <si>
    <t xml:space="preserve">▪  TYPE (J4) - IP65 38W, 240V 600 x 600mm LED Light Panel Luminaire </t>
  </si>
  <si>
    <t>▪  Type (J4E) as J4 but with Emergency kit</t>
  </si>
  <si>
    <t>▪  TYPE (J2) - IP65 38W, 240V 1200 x 300mm LED Light Panel Luminaire</t>
  </si>
  <si>
    <t>▪  Type (J2E) as WL but with Emergency kit</t>
  </si>
  <si>
    <t>▪ TYPE (R2)-1500mm, 60W LED, IP65 Polycarbonate Triple Ant-corrosive luminaire</t>
  </si>
  <si>
    <t>▪  Type (R2E) as R2 but with Emergency kit</t>
  </si>
  <si>
    <t>▪  TYPE (L) - 16W IP65 rated, Surface mounted polycarbonate bulkhead</t>
  </si>
  <si>
    <t>▪  Type  (LE) as L but with Emergency kit</t>
  </si>
  <si>
    <t>▪  TYPE (N) -12W LED, IP54 Low Profile Surface Mounted luminaire fitted with microwave sensor</t>
  </si>
  <si>
    <t>▪  TYPE (ML) -10W LED, 1X600mm, IP54 Low Profile Surface Mounted luminaire fitted with microwave sensor</t>
  </si>
  <si>
    <t>▪  TYPE (D) - 12W Recessed Dimmable Down lighter complete with drivers</t>
  </si>
  <si>
    <t>▪  Type  (DE) as P but with Emergency kit</t>
  </si>
  <si>
    <t>▪  TYPE (RL) - 6W, IP66 LED Rectangular Recessed External Wall Light</t>
  </si>
  <si>
    <t>▪  TYPE (X) -9W, Surface Mounted Builkhead with die cast black AL Body</t>
  </si>
  <si>
    <t>▪  TYPE (W) -12W, Surface Mounted Builkhead with die cast black AL Body</t>
  </si>
  <si>
    <t xml:space="preserve">▪  TYPE (G) -30W, IP65 Slim Profile LED External Wall wall bracket </t>
  </si>
  <si>
    <t xml:space="preserve">▪  TYPE (GL) -11W, IP66 high-output, exterior spotlight for garden lighting Luminaire </t>
  </si>
  <si>
    <t>▪  TYPE (NL) -9W, Recessed Night Light Body</t>
  </si>
  <si>
    <t xml:space="preserve">▪  Type ceiling mounted two sided LED Emergency Exit Sign </t>
  </si>
  <si>
    <t xml:space="preserve">▪  Wall Mounted LED Examination with out of 55,000 lux / 500 mm, life span of &gt; 45,000 hrs with 2 step-switch as Provita-L140080A @ 1200mm AFFL </t>
  </si>
  <si>
    <t>▪  Allow for 15 metres of 24V DC IP68 RGB Flexible High Density LED Strip Light complete with transformer, control drivers and associated accessories</t>
  </si>
  <si>
    <t>▪  Light Motion sensor (occupancy sensor).</t>
  </si>
  <si>
    <t xml:space="preserve">▪  Wiring to Bed Head Luminaire and room light switch compete with two way switching (separate circuits). </t>
  </si>
  <si>
    <t>10A moulded ivory switch plate as cabtree or approved as follows;</t>
  </si>
  <si>
    <t>▪  One Gang One way Architrave switches</t>
  </si>
  <si>
    <t>▪  One Gang One way (Dimmer) Architrave switches</t>
  </si>
  <si>
    <t>▪  One Gang Two way Architrave switches</t>
  </si>
  <si>
    <t>▪  Two Gang One way Architrave switches</t>
  </si>
  <si>
    <t>▪  Two Gang Two way Architrave switches</t>
  </si>
  <si>
    <t>▪  Three Gang One way Architrave switches</t>
  </si>
  <si>
    <t>The following power outlets complete with 25mm diameter  PVC Heavy gauge conduits, all accessories and wiring as specified:</t>
  </si>
  <si>
    <t>▪  13A Twin Water Tight Metal Glad Socket outlet</t>
  </si>
  <si>
    <t>▪  13A Twin Standard Socket outlet in "White" Color for Normal power</t>
  </si>
  <si>
    <t>▪  13A Twin Standard Socket outlet in "White" Color for Normal power with USB-A &amp; USB - C outlets</t>
  </si>
  <si>
    <t>▪  13A Twin Standard Socket outlet in "RED" Color for clean power.</t>
  </si>
  <si>
    <t>▪  5A Unswitched Spur Socket outlet</t>
  </si>
  <si>
    <t>▪  45ACooker Unit complete with connector and 2x4.0 Sq mm pvc/swa/pvc CU Cable (cable approx. 45metres) and associated accessories</t>
  </si>
  <si>
    <t>▪  32A SPN Isolator complete with 2x4.0 Sq mm pvc/swa/pvc CU Cable (cable approx. 45metres) and associated accessories</t>
  </si>
  <si>
    <t>▪  20A D.P. Switch complete with 3x2.5 sq mm SC CU Cables and associated accessories</t>
  </si>
  <si>
    <t>▪  Allow for wiring with 3x2.5sq mm PVC SC CU cables drawn in 25mm dia. pvc conduits to the Bed head unit - Critical Power Supply line 1</t>
  </si>
  <si>
    <t>▪  Allow for power supply to Fire Dampers complete with LSZH fire resistant cabling and conduit work (Coordinate with Equipment supplier and approved by Engineers)</t>
  </si>
  <si>
    <t>▪ 13A Twin Standard Socket outlet (Clean power) for TV point</t>
  </si>
  <si>
    <t>The following specialized outlet points complete with 25mm diameter PVC Heavy gauge conduit and all accessories as specified:</t>
  </si>
  <si>
    <t>▪  Twin Data Outlet complete with Conduit only &amp; Draw wire.</t>
  </si>
  <si>
    <t>▪  Wireless Point Outlet complete with Conduit only &amp; Draw wire.</t>
  </si>
  <si>
    <t>▪  TV outlet complete with Conduit only &amp; Draw wire</t>
  </si>
  <si>
    <t>▪  Nurse call point Outlet complete with Conduit only &amp; draw wire</t>
  </si>
  <si>
    <t>▪  CCTV Camera point Outlet complete with Conduit only &amp; draw wire.</t>
  </si>
  <si>
    <t>▪  Access Control point Outlet complete with Conduit only &amp; draw wire.</t>
  </si>
  <si>
    <t>▪  Speaker point Outlet complete with Conduit only &amp; draw wire.</t>
  </si>
  <si>
    <t>Any other item to complete the installation in this section (Please state).</t>
  </si>
  <si>
    <t>Total Ground Floor Lighting and Power Installations Carried to Elemental Summary</t>
  </si>
  <si>
    <t xml:space="preserve">▪  13A Single Standard Socket outlet for X-Ray Viewer </t>
  </si>
  <si>
    <t>▪  Data Outlet for Bed Head complete with Conduit only &amp; Draw wire.</t>
  </si>
  <si>
    <t>Total First Floor Lighting and Power Installations Carried to Elemental Summary</t>
  </si>
  <si>
    <t>TOTAL FOR LIGHTING AND POWER INSTALLATION CARRIED TO SECTION SUMMARY</t>
  </si>
  <si>
    <t>CABLE MANAGEMENT SYSTEM</t>
  </si>
  <si>
    <t>For the supply and installation of the following complete as specified:</t>
  </si>
  <si>
    <t>250 x 50mm2 2 compartment Metal trunking complete with external/internal angles, covers, bends etc as shown on contract drawings.</t>
  </si>
  <si>
    <t>300 x 100mm H. G. Metal Cable Tray complete with angles, bends etc as shown on contract drawings as follows.</t>
  </si>
  <si>
    <t>200 x 75mm  H.G Metal Cable Tray complete with angles, bends etc as shown on contract drawings as follows.</t>
  </si>
  <si>
    <t>150 x 75mm H.G Metal Cable Tray complete with angles, bends etc as shown on contract drawings as follows.</t>
  </si>
  <si>
    <t>150mm dia. pvc heavy gauge conduits.</t>
  </si>
  <si>
    <t>100mm dia. pvc heavy gauge conduits.</t>
  </si>
  <si>
    <t>50mm dia. pvc heavy gauge conduits.</t>
  </si>
  <si>
    <t>38mm dia. pvc heavy gauge conduits.</t>
  </si>
  <si>
    <t>25mm dia. pvc heavy gauge conduits.</t>
  </si>
  <si>
    <t>TOTAL FOR CABLE MANAGEMENT SYSTEM CARRIED TO SECTION SUMMARY</t>
  </si>
  <si>
    <t>EXTERNAL LIGHTING  SYSTEM</t>
  </si>
  <si>
    <t>For the supply and installation of the following complete with associated accessories to complete the installation as specified and shown on the contract drawings:</t>
  </si>
  <si>
    <t>The following luminaires complete with rated LED lamps as specified:</t>
  </si>
  <si>
    <t>• TYPE (G) -30W, IP65 Slim Profile LED External Wall wall bracket luminaire</t>
  </si>
  <si>
    <t xml:space="preserve">Suppy and installation of the following power cables complete with 50mm diameter HG PVC conduit as specified </t>
  </si>
  <si>
    <t xml:space="preserve">• 2.5 pvc twin with earth (TWE)  copper cable </t>
  </si>
  <si>
    <t xml:space="preserve">Allow for 10A Photocell complete with override switch, contactors and associated wiring for external lighting </t>
  </si>
  <si>
    <t>TOTAL FOR EXTERNAL LIGHTING  SYSTEM CARRIED TO SECTION SUMMARY</t>
  </si>
  <si>
    <t>ELEMENT NO. 6</t>
  </si>
  <si>
    <t>FIRE DETECTION &amp; ALARM SYSTEM</t>
  </si>
  <si>
    <t xml:space="preserve">Addressable Fire Alarm Control Panel, Four loops, 100 detector&amp;100 module per loop complete with following features and interface modules: fully networkable,BMS interface, voice evacuation with built-in digital amplifier complete with power supply and charger, capability of IP network connection and  as Notifier or equal and approved, networkable up to 100 panels/network, Capability of Speeching, Phone text alerts directly to key personnel with relevant devices, LCD display </t>
  </si>
  <si>
    <t>Combined Ionization and Photoelectric type Addressable smoke detector mounted on ceiling or on wall complete with 25mm diameter HG PVC conduit work and LSZH fire resistant cabling  as specified and shown on the contract drawings as follows;</t>
  </si>
  <si>
    <t>▪ Ground Floor</t>
  </si>
  <si>
    <t>▪ First Floor</t>
  </si>
  <si>
    <t>Addressable heat detectors complete with 25mm diameter HG PVC conduit work and LSZH fire resistant cabling  as specified and shown on the contract drawings as follows;</t>
  </si>
  <si>
    <t>Addressable fire alarm push button complete with 25mm diameter HG PVC conduit work and LSZH fire resistant cabling  as specified and shown on the contract drawings as follows;</t>
  </si>
  <si>
    <t>ON SITE</t>
  </si>
  <si>
    <t>Addressable Fire alarm combination bell/visual strobe complete with 25mm diameter HG PVC conduit work and LSZH fire resistant cabling  as specified and shown on the contract drawings as follows;</t>
  </si>
  <si>
    <t>Fire alarm visual strobe light complete with 25mm diameter HG PVC conduit work and LSZH fire resistant cabling  as specified and shown on the contract drawings as follows;</t>
  </si>
  <si>
    <t>Fire Door Holder complete with armature, 25mm diameter HG PVC conduit work, 240Vac Power Supply system wired in LSZH fire resistant cabling etc as specified and shown on the contract drawings as follows (Coordinate with door supplier and approved by Architect)</t>
  </si>
  <si>
    <t>Allow for interconnection and interfacing with HVAC and mechanical equipment wired in 25mm diameter HG PVC conduit work, 240Vac Power Supply system, LSZH fire resistant cabling etc as specified and shown on the contract drawings as follows (Coordinate with Air Conditioning supplier and approved by Engineers) as follows;</t>
  </si>
  <si>
    <t>▪ Ducts Concealed Smoke Detectors/HVAC Units</t>
  </si>
  <si>
    <t>Supply and Install SPEAKER CEILING WHITE with  white, ceiling surface-mountable back box</t>
  </si>
  <si>
    <t>Allow for programming and connection of the alarm system with the East Wing A as described in the fire alarm sequence of operation</t>
  </si>
  <si>
    <t>Allow for intergration of the alarm system with other system like lifts/hoists, Security System, Public Address System  complete with interfacing modules, 25mm diameter HG PVC or/and Galvanized conduit works, LSZH fire resistant cabling etc as described in the fire alarm sequence of operation (Coordinate with Equipment supplier and approved by Engineers)</t>
  </si>
  <si>
    <t>Any other item necessary to complete the installation in this section (Please state).</t>
  </si>
  <si>
    <t>Total brought forward from Page 26</t>
  </si>
  <si>
    <t>TOTAL FOR FIRE DETECTION &amp; ALARM SYSTEM CARRIED TO SECTION SUMMARY</t>
  </si>
  <si>
    <t>ELEMENT NO. 7</t>
  </si>
  <si>
    <t>UNINTERRUPTIBLE POWER SUPPLY (UPS) UNIT</t>
  </si>
  <si>
    <t>Supply &amp; Installation of the following complete as specified:</t>
  </si>
  <si>
    <t xml:space="preserve">30kVA 3 Phase in 3 phase out  True-on-line double conversion uninterruptible Power Supply unit (UPS) complete with dual power supply unit, Electronic Voltage Booster, Harmonic Filters, Automatic Bypass, Service manual bypass with internal Batteries, SNMP Communication module over TCP/IP Network and accessories as specified. The Approved brands are APC, ABB SG Series or approved equivalent. The UPSs should have an autonomy of at least 5 minutes on full load. or approved equivalent </t>
  </si>
  <si>
    <t>Allow for interconnection and programming of the the above System</t>
  </si>
  <si>
    <t>Allow for interfacing with other System like Fire Detection &amp; Alarm System  as call for and approved by Engineer and shown on the drawings.</t>
  </si>
  <si>
    <t>Labeling, Documentation, 3year Warranties, associated Training and certification.</t>
  </si>
  <si>
    <t>TOTAL FOR UNINTERRUPTIBLE POWER SUPPLY (UPS) UNIT CARRIED TO SECTION SUMMARY</t>
  </si>
  <si>
    <t>SECTION 2: GENERAL ELECTRICAL INSTALLATIONS</t>
  </si>
  <si>
    <t xml:space="preserve">Preliminaries &amp; Contractual Requirements </t>
  </si>
  <si>
    <t>Electrical Distribution</t>
  </si>
  <si>
    <t>Lighting and Small Power Installations</t>
  </si>
  <si>
    <t>Cable Management</t>
  </si>
  <si>
    <t>External Lighting System</t>
  </si>
  <si>
    <t>Fire Detection and Alarm System Installation</t>
  </si>
  <si>
    <t>Uninterruptible Power Supply (UPS)</t>
  </si>
  <si>
    <t>TOTAL FOR GENERAL ELECTRICAL INSTALLATIONS CARRIED TO BILL SUMMARY</t>
  </si>
  <si>
    <t>SECTION 3 : SECURITY SYSTEMA INSTALLATIONS</t>
  </si>
  <si>
    <t>IP CCTV SURVEILLANCE SYSTEM</t>
  </si>
  <si>
    <t>For the supply and Installation of the following complete as specified. (attach Catalogue)</t>
  </si>
  <si>
    <r>
      <t xml:space="preserve">720p IP Outdoor Bullet camera with advanced remote monitoring via POE, WDR and IR mode for night time conditions as AXIS M1124-E Network Camera or Approved Equivalent.  </t>
    </r>
    <r>
      <rPr>
        <b/>
        <sz val="10"/>
        <rFont val="Arial Narrow"/>
        <family val="2"/>
      </rPr>
      <t>(attach Catalogue for other brand)</t>
    </r>
  </si>
  <si>
    <t xml:space="preserve">▪  External </t>
  </si>
  <si>
    <r>
      <t xml:space="preserve">360°/270°/180° panoramic views in up to 5 MP resolution dome camera with advanced remote monitoring via POE, auto focus lens and IR mode for night time conditions as AXIS M3037-PVE Network Camera or Approved Equivalent. </t>
    </r>
    <r>
      <rPr>
        <b/>
        <sz val="10"/>
        <rFont val="Arial Narrow"/>
        <family val="2"/>
      </rPr>
      <t xml:space="preserve"> (attach Catalogue for other brand</t>
    </r>
    <r>
      <rPr>
        <sz val="10"/>
        <rFont val="Arial Narrow"/>
        <family val="2"/>
      </rPr>
      <t>)</t>
    </r>
  </si>
  <si>
    <r>
      <t xml:space="preserve">4MP IP Indoor Bullet Fixed camera with advanced remote monitoring via POE, auto focus lens and IR mode for night time conditions as AXIS M2026-LE Mk II Network Camera or Approved Equivalent.  </t>
    </r>
    <r>
      <rPr>
        <b/>
        <sz val="10"/>
        <rFont val="Arial Narrow"/>
        <family val="2"/>
      </rPr>
      <t>(attach Catalogue for other brand)</t>
    </r>
  </si>
  <si>
    <t>Indoor varifocal dome cameras as AXIS  M4206-LV or equivalent.
• HDTV 1920x1080 to 160x90 video quality and 512 MB RAM, 256
MB Flash
• Zipstream technology, WDR – Forensic Capture, Lightfinder
technology, Two-way audio and I/O ports
• Varifocal lens, 3–10 mm, Remote focus and zoom, P-Iris control,
IR corrected
• Frame rate With WDR: 25/30 fps with power line frequency
50/60 Hz and Without WDR: 50/60 fps with power line frequency 50/60 Hz
• Included Video Motion Detection, active tampering alarm,
audio detection
• Supported Digital Autotracking, Perimeter Defender, Motion
Guard, Fence Guard, Cross Line Detection
• IK10 impact-resistant casing with polycarbonate hard-coated
dome and aluminum base casing  (attach Catalogue for other brand)</t>
  </si>
  <si>
    <t>▪  3 MP Elevetor cameras as AXIS P9106-V or equal and approved to be installed inside the elevators</t>
  </si>
  <si>
    <t>Allow for Disconnection and reconnection of the following items:</t>
  </si>
  <si>
    <t>▪  Out door cameras as AXIS P1435-LE or equivalent. HDTV 1080p
1920x1080 to 160x90 at up to 60 fps and 1024 MB RAM, 512 MB Flash
HDTV 1080p (1920x1080) with WDR: Up to 25/30 FPS (50/60 HZ)
in all resolutions
HDTV 1080p (1920x1080) without WDR: Up to 50/60 FPS (50/60
HZ) in all resolutions
Forensic WDR, Lightfinder, and OptimizedIR, I/O and audio support
2.8–8.5 mm, F1.2 Varifocal lens, Remote focus and zoom, P-Iris
control, IR corrected
Analytics Included Video Motion Detection
Supported Digital Autotracking, Perimeter Defender, Cross Line
Detection
IP66/IP67-, NEMA 4X-, and IK10-rated casing Polycarbonate blend and aluminium
OptimizedIR with power-efficient, long-life 850 nm IR LEDs</t>
  </si>
  <si>
    <t>▪  Perimeter camera as AXIS Q1785-LE or equal and approved</t>
  </si>
  <si>
    <t>▪PTZ cameras as AXIS Q6125-LE or equivalent. High Speed PTZ OptimizedIR Network Camera.
• 1920x1080p (HDTV 1080p) to 640x360 resolution with 1 GB
RAM, 512 MB Flash
• Up to 25/30 fps or 50/60 fps (50/60 Hz) in all resolutions
• Built-in IR LEDs with OptimizedIR, WDR – forensic capture,
Lightfinder and Zipstream
• 4.3-129 mm, F1.6-4.7 Autofocus, auto-iris lens
• Pan: 360° endless, 0.05°–700°/s Tilt: +20 to -90°, 0.05°–500°/s Zoom: 30x optical, 12x digital, total 360x zoom Nadir flip, 256 preset positions, tour recording, guard tour, control queue, on- screen directional indicator, set new pan 0°, adjustable zoom speed, speed dry
• Included Video Motion Detection, Fence Guard, Motion Guard,
Loitering Guard, Autotracking, Active Gatekeeper
• Supported Camera Application Platform enabling installation
of third-party applications,
• IK08, IK10 housing and mountingb, IP66- and NEMA 4X-rated Repaintable metal casing (aluminum), hard coated Polycarbonate (PC) clear dome with Sharpdome technology
• OptimizedIR with power-efficient, long life 850 nm IR LEDs</t>
  </si>
  <si>
    <t>CPRM-1001 Cathexis Premium camera license.</t>
  </si>
  <si>
    <t>Allow use and reconfiguration of the above system with Structured Cabling done by others (Cables by others)</t>
  </si>
  <si>
    <t>Allow for interfacing with other system like Public Address System, as call for and approved by Engineer.</t>
  </si>
  <si>
    <t>Total brought forward from Page 31</t>
  </si>
  <si>
    <t>Total brought forward from Page 32</t>
  </si>
  <si>
    <t>Total brought forward from Page 33</t>
  </si>
  <si>
    <t xml:space="preserve">Total for  IP CCTV Surveillance System Carried to Section Summary </t>
  </si>
  <si>
    <t>IP BASED ACCESS CONTROL SYSTEM</t>
  </si>
  <si>
    <t>For the supply and Installation of the following complete with wiring as specified.</t>
  </si>
  <si>
    <t>Access control  independent  controllers capable of accomondating 25 doors situated in different zones with a maximum of 2 doors per controller and able to integrate seamlessly with  VMS. Provide all necessary licenses for integration and any blades required as Impro IPS boxed solution with no LCD cluster controller</t>
  </si>
  <si>
    <t xml:space="preserve">ON SITE </t>
  </si>
  <si>
    <t>Impro IPS boxed solution with no LCD cluster controller</t>
  </si>
  <si>
    <t>Impro Wiegand reader module(s) (supports 2 readers)</t>
  </si>
  <si>
    <t>Impro door biometric reader</t>
  </si>
  <si>
    <t>NO touch push to exit button</t>
  </si>
  <si>
    <t>Emergency key switch unit</t>
  </si>
  <si>
    <t>Emergency Break glass</t>
  </si>
  <si>
    <t>Alarm  Cable - 8 core AWG 0.22 rated (100m) roll</t>
  </si>
  <si>
    <t>Magnet Lock - 1,200LB single maglock</t>
  </si>
  <si>
    <t>Magnet Lock - 1,200LB Double maglock</t>
  </si>
  <si>
    <t>Door Closure</t>
  </si>
  <si>
    <t xml:space="preserve">Allow for installation of time IP Based attendance/clocking unit as (M1 Card, Fingerprint) support Max. 1000 users, Max. 1000 fingerprints, and Max. 100,000 events records, and Up to 32 normal shifts, 32 man-hour shifts, and 32 attendance holiday schedules, as well as Supports 6 attendance status, including check in, check out, break in, break out, overtime in, overtime out etc complete with associated accessories
</t>
  </si>
  <si>
    <t xml:space="preserve">Proximity Cards printed and customised </t>
  </si>
  <si>
    <t>Break' glass sensor for emergency evacuation/override</t>
  </si>
  <si>
    <t>Allow for interfacing with other system like Public Address System, Nurses Call System, CCTV System and Fire Detection &amp; Alarm System as call for and approved by Engineer.</t>
  </si>
  <si>
    <t>Total brought forward from Page 35</t>
  </si>
  <si>
    <t xml:space="preserve">Total for IP Based Access Control System Carried to Section Summary </t>
  </si>
  <si>
    <t xml:space="preserve">SECTION 3: SECURITY SYSTEM  INSTALLATIONS </t>
  </si>
  <si>
    <t>Preliminaries and Contractual Requirements</t>
  </si>
  <si>
    <t xml:space="preserve">IP CCTV Surveillance System </t>
  </si>
  <si>
    <t>IP Based Access Control System</t>
  </si>
  <si>
    <t>TOTAL FOR SECURITY SYSTEM  INSTALLATIONS CARRIED TO BILL SUMMARY</t>
  </si>
  <si>
    <t>SECTION 4 : ICT INSTALLATIONS</t>
  </si>
  <si>
    <t>BACKBONE CABLING</t>
  </si>
  <si>
    <t>6 Core Outdoor singlemode fibre optic cable from East Wing  to East Wing B Server Room as follows:</t>
  </si>
  <si>
    <t>▪ Back-up Line</t>
  </si>
  <si>
    <t>Allow tapping from the existing services to East Wing Abuilding</t>
  </si>
  <si>
    <t>Pulling and termination of the above cables.</t>
  </si>
  <si>
    <t>Fibre consumables</t>
  </si>
  <si>
    <t>Labelling, Documentation and Certification of the above works.</t>
  </si>
  <si>
    <t>Testing &amp; Commissioning of the above works.</t>
  </si>
  <si>
    <t xml:space="preserve">4 core Singlemode Outdoor fibre optic cable from Server (Main) as follows: </t>
  </si>
  <si>
    <t>▪ Ground Floor 19U Cabinet A</t>
  </si>
  <si>
    <t>▪ Ground Floor 19U Cabinet B</t>
  </si>
  <si>
    <t>▪ First Floor 19U Cabinet A</t>
  </si>
  <si>
    <t>▪ First Floor 19U Cabinet B</t>
  </si>
  <si>
    <t xml:space="preserve">4 core Singlemode Outdoor fibre optic cable from Server (Back-up) as follows: </t>
  </si>
  <si>
    <t>Fibre consumables (ODEs, connectors, Fibre Patch Panel, termination kit etc) for the above cables.</t>
  </si>
  <si>
    <t>Any other item to complete the installation in this section [Please state].</t>
  </si>
  <si>
    <t xml:space="preserve">Total for Backbone Cabling Carried to SectionSummary </t>
  </si>
  <si>
    <t>HORIZONTAL CABLING</t>
  </si>
  <si>
    <t>CAT 6 UTP cable:</t>
  </si>
  <si>
    <t>Data Cabinet as Giganet or approved equivalent:</t>
  </si>
  <si>
    <t>19 U c/w with fan and 5 No 13A power outlets as ANSI</t>
  </si>
  <si>
    <t xml:space="preserve">  </t>
  </si>
  <si>
    <t>CAT 6 UTP Copper 1 M patch cords for data cabinets</t>
  </si>
  <si>
    <t>CAT 6 UTP Copper 3 M patch cords for work stations Points as follows;</t>
  </si>
  <si>
    <t>CAT 6 UTP Copper 1 M patch cords for TV Points as follows;</t>
  </si>
  <si>
    <t>Cable Managers:</t>
  </si>
  <si>
    <t>Twin outlet CAT 6 CT coupler shuttered with two gang horizontal plastic face plate for Work stations: (wiring already included on item "D.W. 3.1 - A" above)</t>
  </si>
  <si>
    <t>Twin outlet CAT 6 CT coupler shuttered with two gang horizontal plastic face plate for TVs: (wiring already included on item "D.W. 3.1 - A" above)</t>
  </si>
  <si>
    <t>RJ45 point wired to Nurse Call points complete with necessary termination kits (wiring already included on item "D.W. 3.1 - A" above)</t>
  </si>
  <si>
    <t>RJ45 point wired to Public Address points complete with necessary termination kits (wiring already included on item "D.W. 3.1 - A" above)</t>
  </si>
  <si>
    <t>RJ45 point wired to CCTV points complete with necessary termination kits (wiring already included on item "D.W. 3.1 - A" above)</t>
  </si>
  <si>
    <t>RJ45 point wired to Access Control points complete with necessary termination kits (wiring already included on item "D.W. 3.1 - A" above)</t>
  </si>
  <si>
    <t>RJ45 point wired to Wireless Access points complete with necessary termination kits (wiring already included on item "D.W. 3.1 - A" above)</t>
  </si>
  <si>
    <t>RJ45 point wired to Bedhead &amp; Pendants points complete with necessary termination kits (wiring already included on item "D.W. 3.1 - A" above)</t>
  </si>
  <si>
    <t>Pulling, Termination and testing of above cables.</t>
  </si>
  <si>
    <t xml:space="preserve">Sum </t>
  </si>
  <si>
    <t>Labelling both patch cords and outlets, Documentation and certification.</t>
  </si>
  <si>
    <t>Total brought forward from Page 40</t>
  </si>
  <si>
    <t>Total brought forward from Page 41</t>
  </si>
  <si>
    <t>Total brought forward from Page 42</t>
  </si>
  <si>
    <t xml:space="preserve">Total for Horizontal Cabling Carried to SectionSummary </t>
  </si>
  <si>
    <t>ACTIVE EQUIPMENT</t>
  </si>
  <si>
    <t>Supply and Installation of full PoE+ access switch compatible with CAT 6 systems complete  as Cisco C9200 series or approved equivalent with copper cable connectors. License consists of Perpetual Network Advantage and a term-based Cisco DNA Advantage package.</t>
  </si>
  <si>
    <t>▪ 24/48 10/100/1000 Mbps data PoE+ models</t>
  </si>
  <si>
    <t>▪ PoE+ Power with Primary and Secondary Power Supplies units with dual fans and support redundancy</t>
  </si>
  <si>
    <t>▪ Cisco StackPower &amp; StackWise-160 technology consist of two adapters and a stacking cable</t>
  </si>
  <si>
    <t>▪ SFP28s, ODE/Fs etc as follows:</t>
  </si>
  <si>
    <t>48 ports full PoE+ access switch as Cisco C9200-48P with C9200-NM-4X Network Modules and PWR-C5-1KWAC as follows;</t>
  </si>
  <si>
    <t>Patch Panel compatible with CAT 6 systems as follows:</t>
  </si>
  <si>
    <t xml:space="preserve">▪  48 Port Patch Panel </t>
  </si>
  <si>
    <t xml:space="preserve">▪  24 Port Patch Panel </t>
  </si>
  <si>
    <t xml:space="preserve">IP Based Wireless access Point as Cisco Aironet 9130X AP or approved equivalent </t>
  </si>
  <si>
    <t>All Active equipment shall carry minimum 3 year warrant on parts and labour.</t>
  </si>
  <si>
    <t>Any other item necessary to complete the Installation (Please state).</t>
  </si>
  <si>
    <t xml:space="preserve">Total for Active Equipment Carried to Section Summary </t>
  </si>
  <si>
    <t>IP TELEPHONY</t>
  </si>
  <si>
    <t>Allow for supply, Installation, testing, configuration &amp; Commisioning of the following items complete as specified:</t>
  </si>
  <si>
    <t>Allow for supply, Installation, testing, configuration &amp; Commisioning of the following items complete as specified:IP Phones as Alcatel to match the existing system</t>
  </si>
  <si>
    <t>Termination,testing, configuration &amp; Commisioning and testing of above system.</t>
  </si>
  <si>
    <t>Labelling of the above system.</t>
  </si>
  <si>
    <t>Documentation and certification.</t>
  </si>
  <si>
    <t xml:space="preserve">Any other item necessary to complete the installation in this section </t>
  </si>
  <si>
    <t xml:space="preserve">sum </t>
  </si>
  <si>
    <t xml:space="preserve">SECTION 4: ICT  INSTALLATIONS </t>
  </si>
  <si>
    <t>Backbone Cabling.</t>
  </si>
  <si>
    <t>Horizontal/Internal Cabling</t>
  </si>
  <si>
    <t>Active Equipment</t>
  </si>
  <si>
    <t>IP Telephony System Installation</t>
  </si>
  <si>
    <t xml:space="preserve">ELECTRICAL PLANTS </t>
  </si>
  <si>
    <t>NURSE CALL &amp; PA/VA INSTALLATIONS</t>
  </si>
  <si>
    <t>GENERAL ELECTRICAL INSTALLATIONS</t>
  </si>
  <si>
    <t>SECURITY SYSTEMS INSTALLATIONS</t>
  </si>
  <si>
    <t>ICT INSTALLATIONS</t>
  </si>
  <si>
    <t>TOTAL FOR ELECTRICAL PLANTS CARRIED TO BILL SUMMARY</t>
  </si>
  <si>
    <t>BILL NO. 3.3  : EASTWING B - ELECTRICAL WORKS</t>
  </si>
  <si>
    <t>BILL NO 4.1 :SHARED AREAS BUILDER'S WORKS</t>
  </si>
  <si>
    <t>BILL NO. 4.1  :SHARED/COMMON  AREAS BUILDER'S  WORKS</t>
  </si>
  <si>
    <t>TOTAL FOR SHARED/COMMON AREAS BUILDER'S WORKS CARRIED TO MAIN SUMMARY</t>
  </si>
  <si>
    <t>BILL NO 4.2 :SHARED AREAS ELECTRICAL SERVICES</t>
  </si>
  <si>
    <t>BILL NO. 5.1 : LINK BRIDGE - BUILDER'S WORKS</t>
  </si>
  <si>
    <t>BILL NO 4.2 :LINK BRIDGE ELECTRICAL SERVICES</t>
  </si>
  <si>
    <t>SECTION D.W. 1.0  TITLE:  PRELIMINARIES &amp; CONTRACTUAL REQUIREMENTS</t>
  </si>
  <si>
    <t>KShs.</t>
  </si>
  <si>
    <t>D.W.1</t>
  </si>
  <si>
    <t>CONTRACTUAL REQUIREMENTS</t>
  </si>
  <si>
    <t>C.</t>
  </si>
  <si>
    <t>Provision of Performance Bond as stated under clause 5 of the published conditions of sub-contract.</t>
  </si>
  <si>
    <t>QS</t>
  </si>
  <si>
    <t>Provision of Insurance</t>
  </si>
  <si>
    <t>Total Carried to Main Summary Page</t>
  </si>
  <si>
    <t>SECTION D.W.2  TITLE:  ELECTRICAL DISTRIBUTION SYSTEM</t>
  </si>
  <si>
    <t>D.W.2.1</t>
  </si>
  <si>
    <t>L.V. EAST WING BUILDING_A SUB-SWITCHBOARDS "A1"</t>
  </si>
  <si>
    <t>A.</t>
  </si>
  <si>
    <t>Main L.V. Sub-Switchboard "A1, Building East Wing" complete with 1No.
400A MCCB (M) incomers, 1No. UPSs Change over and by-pass System, MCCBs for normal, UPS Safety and UPSContinuity, Surge Arrestors, BMS (BMS Shall be Software intergration)/Emergency Stop System Interfaces etc as specified and shown on the drawings.</t>
  </si>
  <si>
    <t>B.</t>
  </si>
  <si>
    <t>4 x 185mm2 XLPE/SWA/PVC SC CU cables + 1 x 95mm2 (ECC) XLPE/PVC SC CU cable from Main L.V. Switchboard "A" to East Wing Building A Sub board "A1" as specified and shown on the drawings. Each Run is 90M</t>
  </si>
  <si>
    <t>D.</t>
  </si>
  <si>
    <r>
      <t>35mm</t>
    </r>
    <r>
      <rPr>
        <vertAlign val="superscript"/>
        <sz val="10"/>
        <rFont val="Arial Narrow"/>
        <family val="2"/>
      </rPr>
      <t>2</t>
    </r>
    <r>
      <rPr>
        <sz val="10"/>
        <rFont val="Arial Narrow"/>
        <family val="2"/>
      </rPr>
      <t xml:space="preserve"> XLPE/SWA/PVC 4C CU cable from East Wing Building subboard  "A1" to the following Raw Power Distribution Boards as shown on the drawings. </t>
    </r>
  </si>
  <si>
    <t>▪  OPD Panel "OPD"</t>
  </si>
  <si>
    <t>▪  Paedtriac Wards_1 Panel "P.W_1"</t>
  </si>
  <si>
    <t>Allow for the 63A TPN Lifts isolators complete with associated accessories and lables as shown on the Contract Drawings.</t>
  </si>
  <si>
    <t>Total Carried Forward to Collection Page</t>
  </si>
  <si>
    <t>D.W.2.2</t>
  </si>
  <si>
    <t>L.V. EAST WING BUILDING_A SUB-SWITCHBOARDS "A2"</t>
  </si>
  <si>
    <t>Main L.V. Sub-Switchboard "A2, Building East Wing" complete with 1No.
400A MCCB (M) incomers, 1No. UPSsChange over and by-pass System, MCCBs for normal, UPS Safety and UPSContinuity, Surge Arrestors, BMS (BMS Shall be Software intergration)/Emergency Stop System Interfaces etc as specified and shown on the drawings.</t>
  </si>
  <si>
    <t>4 x 185mm2 XLPE/SWA/PVC SC CU cables + 1 x 95mm2 (ECC) XLPE/PVC SC CU cable from Main L.V. Switchboard "A" to East Wing Building A Sub board "A2" as specified and shown on the drawings. Each Run is 90M</t>
  </si>
  <si>
    <r>
      <t>35mm</t>
    </r>
    <r>
      <rPr>
        <vertAlign val="superscript"/>
        <sz val="10"/>
        <rFont val="Arial Narrow"/>
        <family val="2"/>
      </rPr>
      <t>2</t>
    </r>
    <r>
      <rPr>
        <sz val="10"/>
        <rFont val="Arial Narrow"/>
        <family val="2"/>
      </rPr>
      <t xml:space="preserve"> XLPE/SWA/PVC 4C CU cable from East Wing Building subboard  "A2" to the following Raw Power Distribution Boards as shown on the drawings. </t>
    </r>
  </si>
  <si>
    <t>▪  Kitchen Panel "KIT"</t>
  </si>
  <si>
    <t>▪  Paedtriac Physiotherapy Panel "P.P"</t>
  </si>
  <si>
    <r>
      <t>16mm</t>
    </r>
    <r>
      <rPr>
        <vertAlign val="superscript"/>
        <sz val="10"/>
        <rFont val="Arial Narrow"/>
        <family val="2"/>
      </rPr>
      <t>2</t>
    </r>
    <r>
      <rPr>
        <sz val="10"/>
        <rFont val="Arial Narrow"/>
        <family val="2"/>
      </rPr>
      <t xml:space="preserve"> XLPE/SWA/PVC 4C CU cable from East Wing Building subboard  "A2" to the following Feeder Pillars as specified and shown on the drawings. </t>
    </r>
  </si>
  <si>
    <t>▪  Feeder Pillar No. 1</t>
  </si>
  <si>
    <t>SECTION D.W. 2  TITLE:  ELECTRICAL DISTRIBUTION SYSTEM</t>
  </si>
  <si>
    <t>D.W.2.3</t>
  </si>
  <si>
    <t>L.V. SUB-SWITCHBOARD UPS CONTINUITY EAST WING A"UPS - C -E"</t>
  </si>
  <si>
    <t xml:space="preserve">35mm2 XLPE/SWA/PVC 4C CU cable from East Wing Building sub-board "A1" to UPS "UPS - C -E" as specified and shown on the drawings. </t>
  </si>
  <si>
    <t xml:space="preserve">35mm2 XLPE/SWA/PVC 4C CU cables + 1 x 25mm2 (ECC) XLPE/PVC SC CU cable from East Wing Building sub-board "A2" to UPS "UPS - C -E" static by-pass switch  as specified and shown on the drawings. </t>
  </si>
  <si>
    <t xml:space="preserve">35mm2 XLPE/SWA/PVC 4C CU cables + 1 x 25mm2 (ECC) XLPE/PVC SC CU cable from UPS "UPS - C -E" to East Wing Building sub-board via change/over system as specified and shown on the drawings. </t>
  </si>
  <si>
    <r>
      <t>16mm</t>
    </r>
    <r>
      <rPr>
        <vertAlign val="superscript"/>
        <sz val="10"/>
        <rFont val="Arial Narrow"/>
        <family val="2"/>
      </rPr>
      <t>2</t>
    </r>
    <r>
      <rPr>
        <sz val="10"/>
        <rFont val="Arial Narrow"/>
        <family val="2"/>
      </rPr>
      <t xml:space="preserve"> XLPE/SWA/PVC 4C CU cable from East Wing Building subboard  "A1" UPS Continuity section to the following Panels as shown on the drawings. </t>
    </r>
  </si>
  <si>
    <t>▪  ICU Panel "ICU"</t>
  </si>
  <si>
    <t>12 way TPN Distribution Board DBs  named As above  for UPS Power Complete with 100A Incomer, 6x40A SP MCBs, 16x20A SP MCBs, 3x10A SP MCBs, Spareways and Blanking Plates as shown on the Contract Drawings.</t>
  </si>
  <si>
    <t>Allow for interconnection of above items with the  Emergency/Fire Alarm System as call for and approved by Engineer.</t>
  </si>
  <si>
    <t>D.W.2.4</t>
  </si>
  <si>
    <t>L.V. SUB-SWITCHBOARD UPS SAFETY WEST WING "UPS - S -W"</t>
  </si>
  <si>
    <t xml:space="preserve">35mm2 XLPE/SWA/PVC 4C CU cables + 1 x 25mm2 (ECC) XLPE/PVC SC CU cable from East Wing Building sub-board "A2" to UPS "UPS - S -W" as specified and shown on the drawings. </t>
  </si>
  <si>
    <t xml:space="preserve">35mm2 XLPE/SWA/PVC 4C CU cables + 1 x 25mm2 (ECC) XLPE/PVC SC CU cable from East Wing Building sub-board "A1" to UPS "UPS - S -W" static by-pass switch  as specified and shown on the drawings. </t>
  </si>
  <si>
    <t xml:space="preserve">35mm2 XLPE/SWA/PVC 4C CU cables + 1 x 25mm2 (ECC) XLPE/PVC SC CU cable from UPS "UPS - S -W" to West Wing Building sub-board via change/over system as specified and shown on the drawings. </t>
  </si>
  <si>
    <r>
      <t>16mm</t>
    </r>
    <r>
      <rPr>
        <vertAlign val="superscript"/>
        <sz val="10"/>
        <rFont val="Arial Narrow"/>
        <family val="2"/>
      </rPr>
      <t>2</t>
    </r>
    <r>
      <rPr>
        <sz val="10"/>
        <rFont val="Arial Narrow"/>
        <family val="2"/>
      </rPr>
      <t xml:space="preserve"> XLPE/SWA/PVC 4C CU cable from East Wing Building subboard  "A2" UPS Safety section to the following Panels as shown on the drawings. </t>
    </r>
  </si>
  <si>
    <t>▪ Changing Rooms Panel "C.R"</t>
  </si>
  <si>
    <t>D.W.2.5</t>
  </si>
  <si>
    <t xml:space="preserve">ELECTRICAL DISTRIBUTION SYSTEM - CRITICAL AREA </t>
  </si>
  <si>
    <t>Supply, install, Test and Commission of 10kVA Single Phase Isolation Transformer for IT Medical wiring system complete with Automatic Static Transfer Switch(Makebefore Break), earth reference bar, Isolation Monitoring Device (IMD), CTs, Relays, 40A Incomer, 4x32A SPN MCBs, 4x20A SPN MCBs, 4x10A SPN MCBs housed in IP54 cabinet and complete with localised alarms indicator and remote alarm panels as shown on the Contract Drawings as Schneider or approved equivalent</t>
  </si>
  <si>
    <t xml:space="preserve">10mm2 XLPE/SWA/PVC 3C CU cable from respective Clean Power Distribution Boards to the following units as specified and shown on the drawings; </t>
  </si>
  <si>
    <t>▪  Operating Thetare "O.T_CP" to above Operation Theatre 1 (IT Medical)</t>
  </si>
  <si>
    <t xml:space="preserve">10mm2 XLPE/SWA/PVC 3C CU cable from respective L.V Sub-Switchboard "A1'  to the following units as specified and shown on the drawings; </t>
  </si>
  <si>
    <t>D.W.2.6</t>
  </si>
  <si>
    <t>Supply, installation, testing &amp; commissioning of the following complete as
specified. All cables shall be copper and shall be complete with cable glands,lugs and necessary termination kits. All CBs shall conform to IEC 60947-2.A. AHUs L.V. Sub-Switchboard labeled, AHU Set "1" complete with 2No. 400A MCCBs (motorised) incomers, Dual Check Meter, Outgoing MCCBs, Surge Arrestors, BMS (BMS Shall be Software intergration) /Emergency Stop System Interfaces etc as specified and shown on the drawings.</t>
  </si>
  <si>
    <t xml:space="preserve">4 x 185mm2 XLPE/SWA/PVC SC CU cables + 1 x 95mm2 (ECC) XLPE/PVC SC CU cable from Main L.V. Switchboard "A" to AHU Set "1" as specified and shown on the EP  _3 and EP  _4.7 drawings. </t>
  </si>
  <si>
    <t xml:space="preserve">50mm2 XLPE/SWA/PVC 4C CU cable from AHUs "1" above to the following as specified and shown on the EP  _4.6 drawing. </t>
  </si>
  <si>
    <t xml:space="preserve">▪  Theatre Area "1"AHU </t>
  </si>
  <si>
    <t>▪  Theatre Area "1"VRV</t>
  </si>
  <si>
    <t>▪  Theatre Area_CSSD "2" VRV</t>
  </si>
  <si>
    <t xml:space="preserve">16mm2 XLPE/SWA/PVC 4C CU cable from AHUs "1" above to the following as specified and shown on the EP  _4.6 drawing. </t>
  </si>
  <si>
    <t>▪  Lab ODUs</t>
  </si>
  <si>
    <t>▪  ICU ODUs</t>
  </si>
  <si>
    <t xml:space="preserve">10mm2 XLPE/SWA/PVC 4C CU cable from AHUs "1" above to the following as specified and shown on the EP  _4.6 drawing. </t>
  </si>
  <si>
    <t>▪  Paediatric Wards_1 ODU</t>
  </si>
  <si>
    <t>▪  Paediatric Wards_2 ODU</t>
  </si>
  <si>
    <t>▪  Physiotherapy ODU</t>
  </si>
  <si>
    <t>F.</t>
  </si>
  <si>
    <t>10mm2 XLPE/SWA/PVC 3C CU cable from AHUs "1" above to the following as specified and shown on the EP  _4.6 drawing.</t>
  </si>
  <si>
    <t xml:space="preserve">▪  Extract System Area "7" </t>
  </si>
  <si>
    <t xml:space="preserve">▪  Extract System Area "8" </t>
  </si>
  <si>
    <t xml:space="preserve">▪ Kitchen Cold Room "1" </t>
  </si>
  <si>
    <t xml:space="preserve">▪  Stair Case Pressurization System Area "1" </t>
  </si>
  <si>
    <t xml:space="preserve">▪  Stair Case Pressurization System Area "2" </t>
  </si>
  <si>
    <t>G.</t>
  </si>
  <si>
    <t>▪  125A TPN</t>
  </si>
  <si>
    <t>▪  63A TPN</t>
  </si>
  <si>
    <t>▪  40A TPN</t>
  </si>
  <si>
    <t>H.</t>
  </si>
  <si>
    <t>I.</t>
  </si>
  <si>
    <t>J.</t>
  </si>
  <si>
    <t>D.W.2.7</t>
  </si>
  <si>
    <t>ELECTRICAL DISTRIBUTION SYSTEM - CSSD DEPARTMENT</t>
  </si>
  <si>
    <t>CSSD DEPARTMENT</t>
  </si>
  <si>
    <r>
      <t>16mm</t>
    </r>
    <r>
      <rPr>
        <vertAlign val="superscript"/>
        <sz val="10"/>
        <rFont val="Arial Narrow"/>
        <family val="2"/>
      </rPr>
      <t>2</t>
    </r>
    <r>
      <rPr>
        <sz val="10"/>
        <rFont val="Arial Narrow"/>
        <family val="2"/>
      </rPr>
      <t xml:space="preserve"> XLPE/SWA/PVC 4C CU cable from East Wing Building subboard  "A2" to the following Raw Power Distribution Boards as shown on the drawings. </t>
    </r>
  </si>
  <si>
    <t xml:space="preserve">▪  Washing Machine 1 </t>
  </si>
  <si>
    <t>▪  Steam Machine 1</t>
  </si>
  <si>
    <t>D.W.2.8</t>
  </si>
  <si>
    <t>D.W.2.9</t>
  </si>
  <si>
    <t>Supply, installation, testing &amp; commissioning of the following complete as
specified. All cables shall be copper and shall be complete with cable glands,lugs and necessary termination kits. All CBs shall conform to IEC 60947-</t>
  </si>
  <si>
    <t>Allow for European gauge UL fire alarm cable (with drain wire) with Shield: PE tape+aluminum foil, Red PVC Jacket, Rip cord complete with associated
conduit work as follows;▪ 2x1.5 sq mm stranded core CU conductor (1000m roll) complete with
accessories (for Fire Emergency Stop Switches installation)</t>
  </si>
  <si>
    <t>10mm2 XLPE/SWA/PVC 3C CU (Fire rated Cable) cable from East Wing
Building subboard "A2" UPS Safety section to the following Panels as shown
on the drawings.                                                                                                      ▪ to Fire Resistant UPS Power Set</t>
  </si>
  <si>
    <t>12 way SPN Consumer Unit CUs named As above for UPS Power Complete
with 63A Incomer, 10x20A SP MCBs, 3x10A SP MCBs, Spareways and
Blanking Plates as shown on the Contract Drawings.</t>
  </si>
  <si>
    <t>Collection page</t>
  </si>
  <si>
    <t>Total Carried to Main Summary of Prices.</t>
  </si>
  <si>
    <t>SECTION D.W. 3.0  TITLE:  LIGHTING AND POWER INSTALLATION</t>
  </si>
  <si>
    <t>D.W.3.1a</t>
  </si>
  <si>
    <t>LIGHTING AND SMALL POWER INSTALLATION</t>
  </si>
  <si>
    <r>
      <t>Lighting points wired in 1.5mm</t>
    </r>
    <r>
      <rPr>
        <vertAlign val="superscript"/>
        <sz val="10"/>
        <rFont val="Arial Narrow"/>
        <family val="2"/>
      </rPr>
      <t>2</t>
    </r>
    <r>
      <rPr>
        <sz val="10"/>
        <rFont val="Arial Narrow"/>
        <family val="2"/>
      </rPr>
      <t xml:space="preserve"> pvc/sc copper cables drawn in 20mm diameter pvc heavy gauge conduits complete with switching accessories as shown on drawings.</t>
    </r>
  </si>
  <si>
    <t>▪  TYPE (H) - IP65 38W, 240V 1200 x 600mm LED Light Panel Luminaire</t>
  </si>
  <si>
    <t>▪  Type  (DE) as D but with Emergency kit</t>
  </si>
  <si>
    <t>▪  Type  (P) - 12W Pendants to Architect's Approval</t>
  </si>
  <si>
    <t>▪  Allow for Operation Warning Light wired to machine (coordinate with macine supplier)</t>
  </si>
  <si>
    <t>D.W.3.1b</t>
  </si>
  <si>
    <t>Ground Floor - Cont'</t>
  </si>
  <si>
    <t>▪  Allow for wiring with 3x2.5sq mm PVC SC CU cables drawn in 25mm dia. pvc conduits to the Bed head unit - Critical Power Supply line 2</t>
  </si>
  <si>
    <t>▪  Video Intercom point Outlet complete with Conduit only &amp; draw wire.</t>
  </si>
  <si>
    <t>▪  Clock point Outlet complete with Conduit only &amp; draw wire.</t>
  </si>
  <si>
    <t>D.W.3.2a</t>
  </si>
  <si>
    <t>▪  Allow for Operation Warning Light wired to machine (coordinate with machine supplier)</t>
  </si>
  <si>
    <t>D.W.3.2b</t>
  </si>
  <si>
    <t>First Floor - Cont'</t>
  </si>
  <si>
    <t>D.W.3.3</t>
  </si>
  <si>
    <t>COLLECTION PAGE</t>
  </si>
  <si>
    <t xml:space="preserve">First Floor </t>
  </si>
  <si>
    <t>SECTION D.W. 4.0  TITLE:  CABLE MANAGEMENT SYSTEM</t>
  </si>
  <si>
    <t>D.W.4.1</t>
  </si>
  <si>
    <t>CABLE MANAGEMENT SYSTEMS</t>
  </si>
  <si>
    <r>
      <t>250 x 50mm</t>
    </r>
    <r>
      <rPr>
        <vertAlign val="superscript"/>
        <sz val="10"/>
        <rFont val="Arial Narrow"/>
        <family val="2"/>
      </rPr>
      <t>2</t>
    </r>
    <r>
      <rPr>
        <sz val="10"/>
        <rFont val="Arial Narrow"/>
        <family val="2"/>
      </rPr>
      <t xml:space="preserve"> 2 compartment Metal trunking complete with external/internal angles, covers, bends etc as shown on contract drawings.</t>
    </r>
  </si>
  <si>
    <t>300 x 100mm Hot Deep Galvanised Metal Cable Tray complete with angles, bends etc as shown on contract drawings as follows.</t>
  </si>
  <si>
    <t>200 x 75mm  Hot Deep Galvanised Metal Cable Tray complete with angles, bends etc as shown on contract drawings as follows.</t>
  </si>
  <si>
    <t>150 x 75mm Hot Deep Galvanised Metal Cable Tray complete with angles, bends etc as shown on contract drawings as follows.</t>
  </si>
  <si>
    <t>E.</t>
  </si>
  <si>
    <t>SECTION 5.0:  TITLE:  LIGHTNING PROTECTION SYSTEM</t>
  </si>
  <si>
    <t>D.W.5</t>
  </si>
  <si>
    <t>LIGHTNING PROTECTION SYSTEM</t>
  </si>
  <si>
    <t>Allow for testing of the existing Lightining protection system and repair where necessary</t>
  </si>
  <si>
    <t>Allow a sum for testing and commissioning.</t>
  </si>
  <si>
    <t>Allow a sum for bonding all roof metal works and water tanks.</t>
  </si>
  <si>
    <t>Total Carried to Main Summary Page.</t>
  </si>
  <si>
    <t>SECTION D.W. 6.0  TITLE:  EXTERNAL LIGHTING  SYSTEM</t>
  </si>
  <si>
    <t>D.W.6.0</t>
  </si>
  <si>
    <t xml:space="preserve">EXTERNAL LIGHTING </t>
  </si>
  <si>
    <t>• Type (Z) 1000mm, 45W, IP54 Economical, vandal-resistant bollard for ground- mounting applications as PHILLIPS - Vivara LED</t>
  </si>
  <si>
    <t>• Type (Z1) 28W LED Ball Type Fitting mounted at Gate wall</t>
  </si>
  <si>
    <t xml:space="preserve">• 4 x 6mm2 xlpe/swa/pvc 4core copper cable </t>
  </si>
  <si>
    <t>Feeder Pillar comprising of 7 way TPN Distribution Unit for External Lighting in corporating 4x10 Amps SP ELCBs, spares and External Lighting Contactor with override switch and Photo-cell complete with associate accessories</t>
  </si>
  <si>
    <t>SECTION D.W. 7.0  TITLE:  FIRE DETECTION &amp; ALARM SYSTEM</t>
  </si>
  <si>
    <t>D.W.7.1</t>
  </si>
  <si>
    <t>FIRE DETETION AND ALARM SYSTEM</t>
  </si>
  <si>
    <t xml:space="preserve">Addressable Fire Alarm Control Panel, Four loops, 150 detector&amp;150 module per loop complete with following features and interface modules: fully networkable,BMS interface, voice evacuation with built-in digital amplifier complete with power supply and charger, capability of IP network connection and  as Notifier or equal and approved, networkable up to 100 panels/network, Capability of Speeching, Phone text alerts directly to key personnel with relevant devices, LCD display </t>
  </si>
  <si>
    <t>Repeater addressable fire alarm panel complete with emergency batteries and complete with Module interface as Notifier or equal and approved.</t>
  </si>
  <si>
    <t>D.W.7.2</t>
  </si>
  <si>
    <t>FIRE DETETION AND ALARM SYSTEM - CONT'</t>
  </si>
  <si>
    <t>▪ Roof Level</t>
  </si>
  <si>
    <t>Allow for interconnection and interfacing with HVAC and mechanical equipment wired in 25mm diameter HG PVC conduit work, 240Vac Power Supply system, complete with interfacing modules, LSZH fire resistant cabling etc as specified and shown on the contract drawings as follows (Coordinate with Air Conditioning supplier and approved by Engineers) as follows;</t>
  </si>
  <si>
    <t>Supply and Install Fire Remote LCD Display unit 25mm diameter HG PVC conduit work, LSZH fire resistant cabling etc.</t>
  </si>
  <si>
    <t>Allow for programming of the alarm system as described in the fire alarm sequence of operation</t>
  </si>
  <si>
    <t>Allow for disconnection and reconnection of the following existing items:</t>
  </si>
  <si>
    <t>▪ Addressable  optical smoke detectors with isolator base</t>
  </si>
  <si>
    <t>▪ Addressable Heat detectors with isolator including base</t>
  </si>
  <si>
    <t>▪ Addressable Manual Pull Station with surface mount box and weatherproof FIRE PROTECTIVE COVER External Stopper</t>
  </si>
  <si>
    <t xml:space="preserve">▪ Red, wall-mountable, clear lens, chime strobe that is unmarked. Selectable strobe settings: 15, 30, 75, 95, 110, 135 and 185 cd with  red, wall surface-mountable back box. </t>
  </si>
  <si>
    <t>▪ SPEAKER CEILING WHITE with  white, ceiling surface-mountable back box</t>
  </si>
  <si>
    <t>SECTION D.W. 8.0  TITLE: UNINTERRUPTIBLE POWER SUPPLY (UPS) UNIT</t>
  </si>
  <si>
    <t>Cost</t>
  </si>
  <si>
    <t>D.W.8</t>
  </si>
  <si>
    <t xml:space="preserve">60kVA 3 Phase in 3 phase out  True-on-line double conversion uninterruptible Power Supply unit (UPS) complete with dual power supply unit, Electronic Voltage Booster, Harmonic Filters, Automatic Bypass, Service manual bypass with internal Batteries, SNMP Communication module over TCP/IP Network and accessories as specified. The Approved brands are APC, ABB SG Series or approved equivalent. The UPSs should operate in Parallel ( RPA) with an autonomy of at least 5 minutes on full load. or approved equivalent </t>
  </si>
  <si>
    <t>Allow for interfacing with other System like Fire Detection &amp; Alarm System as call for and approved by Engineer and shown on the drawings.</t>
  </si>
  <si>
    <t>Total Carried forward to Summary of prices</t>
  </si>
  <si>
    <t>PROPOSED REPURPOSING OF THE EAST WING A - COVID - 19 CENTER AT THE NAIROBI HOSPITAL</t>
  </si>
  <si>
    <t>MAIN SUMMARY OF PRICES</t>
  </si>
  <si>
    <t>DW1.0</t>
  </si>
  <si>
    <t>SECTION 1</t>
  </si>
  <si>
    <t>DW2.0</t>
  </si>
  <si>
    <t>SECTION 2</t>
  </si>
  <si>
    <t>DW3.0</t>
  </si>
  <si>
    <t>SECTION 3</t>
  </si>
  <si>
    <t>DW4.0</t>
  </si>
  <si>
    <t>SECTION 4</t>
  </si>
  <si>
    <t>DW5.0</t>
  </si>
  <si>
    <t>SECTION 5</t>
  </si>
  <si>
    <t>Lightning Protection System</t>
  </si>
  <si>
    <t>DW6.0</t>
  </si>
  <si>
    <t>SECTION 6</t>
  </si>
  <si>
    <t>DW7.0</t>
  </si>
  <si>
    <t>SECTION 7</t>
  </si>
  <si>
    <t>DW8.0</t>
  </si>
  <si>
    <t>SECTION 8</t>
  </si>
  <si>
    <t>Sub Total</t>
  </si>
  <si>
    <t>Rates are 16% VAT Inclusive</t>
  </si>
  <si>
    <t>TOTAL</t>
  </si>
  <si>
    <t>Total carried forward to form of Tender</t>
  </si>
  <si>
    <t>D.W. 1</t>
  </si>
  <si>
    <t>SECTION D.W. 2 TITLE:  BACKBONE CABLING</t>
  </si>
  <si>
    <t>D.W. 2.1</t>
  </si>
  <si>
    <t>Backbone Cabling</t>
  </si>
  <si>
    <t>6 Core Outdoor singlemode fibre optic cable from Existing Data Centre to East Wing Server Room as follows:</t>
  </si>
  <si>
    <t>Allow tapping from the existing services to new building</t>
  </si>
  <si>
    <t>▪ Ground Floor 42U Cabinet A</t>
  </si>
  <si>
    <t>▪ Ground Floor 42U Cabinet B</t>
  </si>
  <si>
    <t>▪ Ground Floor 19U Cabinet C</t>
  </si>
  <si>
    <t>▪ First Floor 42U Cabinet A</t>
  </si>
  <si>
    <t>▪ First Floor 42U Cabinet B</t>
  </si>
  <si>
    <t>▪ First Floor 19U Cabinet C</t>
  </si>
  <si>
    <t>Total Carried Forward to Main Summary of Prices</t>
  </si>
  <si>
    <t>SECTION D.W. 3.0 TITLE:  HORIZONTAL CABLING</t>
  </si>
  <si>
    <t>D.W. 3.1</t>
  </si>
  <si>
    <t>Horizontal Cabling</t>
  </si>
  <si>
    <t>42 U c/w with fan and 5 No 13A power outlets as ANSI for server room</t>
  </si>
  <si>
    <t>CAT 6 UTP Copper 3 M patch cords for work stations and BMS Points as follows;</t>
  </si>
  <si>
    <t>D.W. 3.2</t>
  </si>
  <si>
    <t>Horizontal Cabling - Con't</t>
  </si>
  <si>
    <t>RJ45 point wired to Master Clock points complete with necessary termination kits (wiring already included on item "D.W. 3.1 - A" above)</t>
  </si>
  <si>
    <t>D.W. 3.3</t>
  </si>
  <si>
    <t>SECTION D.W. 4.0 TITLE:  ACTIVE EQUIPMENT</t>
  </si>
  <si>
    <t>D.W. 4.1</t>
  </si>
  <si>
    <t>Supply and Installation of 24 port auto sensing distribution switch complete with C9300-NM-2Q Network Modules as Cisco C9300-48T or approved equivalent License consists of Perpetual Network Advantage and a term-based Cisco DNA Advantage package.</t>
  </si>
  <si>
    <t xml:space="preserve">▪ Cisco StackPower &amp; StackWise-480 technology </t>
  </si>
  <si>
    <t>▪ Dual redundant, modular power supplies and three modular fans</t>
  </si>
  <si>
    <t>▪ QSFP+s, SFP28s, ODE/Fs etc as follows;</t>
  </si>
  <si>
    <t>▪ QSFP+s, ODE/Fs, C9300-NM-2Q Network Modules etc</t>
  </si>
  <si>
    <t>Total carried forward to Main Summary of Prices</t>
  </si>
  <si>
    <t>SECTION D. W. 5.0  -  IP TELEPHONY</t>
  </si>
  <si>
    <t>D.W. 5.0</t>
  </si>
  <si>
    <t>IP Telephony</t>
  </si>
  <si>
    <t>Allow Removal of the existing PABX Unified Communication Server as Matrix and handover to the client</t>
  </si>
  <si>
    <t>Allow for supply, Installation, testing, configuration &amp; Commisioning of Premium extension licenses</t>
  </si>
  <si>
    <t>K.</t>
  </si>
  <si>
    <t>L.</t>
  </si>
  <si>
    <t>DATA &amp; VOICE SYSTEMS INSTALLATION</t>
  </si>
  <si>
    <t>D.W.2</t>
  </si>
  <si>
    <t>D.W.3</t>
  </si>
  <si>
    <t>D.W.4</t>
  </si>
  <si>
    <t>Sub - Total</t>
  </si>
  <si>
    <t>Rates are inclusive of 16% VAT</t>
  </si>
  <si>
    <t>Total Carried to Main Summary of Prices</t>
  </si>
  <si>
    <t xml:space="preserve">SECTION D.W. 2.0    TITLE : NURSE CALL </t>
  </si>
  <si>
    <t>Server</t>
  </si>
  <si>
    <t>Supply and installation of rack mounted server unit configured Management Centre  withOS and Visocall IP Software by Shrack Seconet complete with Dual redundant modular power supplies and associated accessories, licences and a programming work station to management softwares, complete the installation.</t>
  </si>
  <si>
    <r>
      <rPr>
        <b/>
        <sz val="10"/>
        <color theme="1"/>
        <rFont val="Arial Narrow"/>
        <family val="2"/>
      </rPr>
      <t>Staff Terminal;</t>
    </r>
    <r>
      <rPr>
        <sz val="10"/>
        <color theme="1"/>
        <rFont val="Arial Narrow"/>
        <family val="2"/>
      </rPr>
      <t xml:space="preserve">
IP Based Answering unit for staff as centralized communication and information terminal of a ward. Speech connections and telephone calls are possible via the integrated hands-free facility or the receiver as Seconet Schrack (ST-TOUCH)</t>
    </r>
  </si>
  <si>
    <t>Sub - Total Carried Forward to the Main  Summary Page</t>
  </si>
  <si>
    <t>SECTION D.W. 3.0    TITLE : IP BASED PUBLIC ADDRESS AND PIPED MUSIC SYSTEM</t>
  </si>
  <si>
    <t>Supply and installation of rack mounted IP Based Public Address controller Server that can handle more than 1500 audio devices, Zones and Sub-zones, min-zones etc complete with associated accessories and management softwares, at least 500 device licence, to complete the installation as Axis Audio Manager C7050, Bosch, TOA, ITC or approved equivalent.</t>
  </si>
  <si>
    <t>Rack mountable Back Ground Music (BGM) player complete with IR remote control, 2‑pair audio RCA cable (2.5 m), compatible with High Capacity Secure Digital (SDHC), MMC memory cards, Flash USB sticks and bus powered (2.5”) hard disk drives (HDD), FM tuner. System connection cables to be included and any other associated accessories as Bosch PLE-SDT Plena Easy Line SD Tuner BGM Source or equal and approved.</t>
  </si>
  <si>
    <t>Allow for interfacing with the Master Clock, Nurses Call System, Hoists and Fire Detection &amp; Alarm System as call for and approved by Engineer.</t>
  </si>
  <si>
    <t>SECTION D.W. 4.0    TITLE : MASTER CLOCK SYSTEM</t>
  </si>
  <si>
    <t>Master Clock System</t>
  </si>
  <si>
    <t>IP Based 12" Analog Wall mounted single face standard Clock complete with associated accessories as Bogen BCAP Series IP analog clock or equal and approved as follows;</t>
  </si>
  <si>
    <t>IP Based full 4.0” high–efficiency red LED numeral display Digital Wall mounted single face standard Clock complete with associated accessories as Bogen BCBP Series IP digital clock or equal and approved as follows;</t>
  </si>
  <si>
    <t>IP Based Lapse Timer Wall mounted single face Theatre Clock complete with associated accessories as Bogen BCAP Series IP analog clock or equal and approved as follows;</t>
  </si>
  <si>
    <r>
      <t xml:space="preserve">Supply and installation of rack mounted NTP Server as </t>
    </r>
    <r>
      <rPr>
        <b/>
        <sz val="10"/>
        <rFont val="Arial Narrow"/>
        <family val="2"/>
      </rPr>
      <t>BCTP 8000</t>
    </r>
    <r>
      <rPr>
        <sz val="10"/>
        <rFont val="Arial Narrow"/>
        <family val="2"/>
      </rPr>
      <t xml:space="preserve"> Series Server system or equal and approved complete with the IP Monitor Software, Dual redundant modular power supplies and associated accessories, management softwares, licences to complete the installation.</t>
    </r>
  </si>
  <si>
    <t>Allow for interfacing with the Public Address System and Fire Detection &amp; Alarm System as call for and approved by Engineer.</t>
  </si>
  <si>
    <t>NURSES CALL, MASTER CLOCK AND PUBLIC ADDRESS SYSTEMS  INSTALLATION</t>
  </si>
  <si>
    <t>QTY</t>
  </si>
  <si>
    <t>DW 1.0</t>
  </si>
  <si>
    <t>Section 1</t>
  </si>
  <si>
    <t>Prelimimaries and Contruatual Requirements</t>
  </si>
  <si>
    <t>DW 2.0</t>
  </si>
  <si>
    <t>Section 2</t>
  </si>
  <si>
    <t>DW 3.0</t>
  </si>
  <si>
    <t>Section 3</t>
  </si>
  <si>
    <t>DW 4.0</t>
  </si>
  <si>
    <t>Section 4</t>
  </si>
  <si>
    <t>IP Based Master Clock System</t>
  </si>
  <si>
    <t>D.W. 1.0</t>
  </si>
  <si>
    <t>SECTION D.W. 2.0    TITLE : IP CCTV SURVEILLANCE SYSTEM</t>
  </si>
  <si>
    <t>D.W. 2.0</t>
  </si>
  <si>
    <r>
      <t xml:space="preserve">For the supply and Installation of the following complete as specified. </t>
    </r>
    <r>
      <rPr>
        <b/>
        <sz val="10"/>
        <rFont val="Arial Narrow"/>
        <family val="2"/>
      </rPr>
      <t>(attach Catalogue)</t>
    </r>
  </si>
  <si>
    <t>▪  Roof</t>
  </si>
  <si>
    <r>
      <t xml:space="preserve">360°/270°/180° panoramic views in up to 5 MP resolution dome camera with advanced remote monitoring via POE, auto focus lens and IR mode for night time conditions as AXIS M3037-PVE Network Camera or Approved Equivalent.  </t>
    </r>
    <r>
      <rPr>
        <b/>
        <sz val="10"/>
        <rFont val="Arial Narrow"/>
        <family val="2"/>
      </rPr>
      <t>(attach Catalogue for other brand)</t>
    </r>
  </si>
  <si>
    <r>
      <t xml:space="preserve">Indoor varifocal dome cameras as AXIS  M4206-LV or equivalent.
• HDTV 1920x1080 to 160x90 video quality and 512 MB RAM, 256
MB Flash
• Zipstream technology, WDR – Forensic Capture, Lightfinder
technology, Two-way audio and I/O ports
• Varifocal lens, 3–10 mm, Remote focus and zoom, P-Iris control,
IR corrected
• Frame rate With WDR: 25/30 fps with power line frequency
50/60 Hz and Without WDR: 50/60 fps with power line frequency 50/60 Hz
• Included Video Motion Detection, active tampering alarm,
audio detection
• Supported Digital Autotracking, Perimeter Defender, Motion
Guard, Fence Guard, Cross Line Detection
• IK10 impact-resistant casing with polycarbonate hard-coated
dome and aluminum base casing  </t>
    </r>
    <r>
      <rPr>
        <b/>
        <sz val="10"/>
        <rFont val="Arial Narrow"/>
        <family val="2"/>
      </rPr>
      <t>(attach Catalogue for other brand)</t>
    </r>
  </si>
  <si>
    <t>SECTION D.W. 4.0    TITLE : IP BASED ACCESS CONTROL SYSTEM</t>
  </si>
  <si>
    <t>D.W. 4.0</t>
  </si>
  <si>
    <t>IP Based Access Control System:</t>
  </si>
  <si>
    <t>Allow for installation of IP Based Intercom indoor station that support remote unlocking via the client software as Hik Vision DS-DSKH8350complete with associated accessories to complete the installation</t>
  </si>
  <si>
    <t>Allow Supplying, Installing, Testing and Commissioning of
Gate/Entry Video Call unit (vandal and Weather Proof) complete
with any other associated accessories as HIK Vision DS-KB8112- IM or Equal and Approved.</t>
  </si>
  <si>
    <t>Allow for proximity card equipment printer</t>
  </si>
  <si>
    <t>Allow for interfacing with other system like Public Address System, Master Clock System, Nurses Call System, CCTV System and Fire Detection &amp; Alarm System as call for and approved by Engineer.</t>
  </si>
  <si>
    <t>SECURITY SYSTEM  INSTALLATIONS</t>
  </si>
  <si>
    <t>C.    </t>
  </si>
  <si>
    <t>D.    </t>
  </si>
  <si>
    <t xml:space="preserve">SECTION D.W. 2.0  TITLE:  EAST WING LIFT SYSTEM INSTALLATION </t>
  </si>
  <si>
    <t>Allow for inspection, carry out preventive maintainance for the following:</t>
  </si>
  <si>
    <t>1.1 East Wing A _Lift No. 1</t>
  </si>
  <si>
    <t>1.2 East Wing A _Lift No. 2</t>
  </si>
  <si>
    <t>Allow for BMS Interconnections, complete with modules for the following:</t>
  </si>
  <si>
    <t>2.1 East Wing A _Lift No. 1</t>
  </si>
  <si>
    <t>2.2 East Wing A _Lift No. 2</t>
  </si>
  <si>
    <t>Allow for Installation of 10KVA Single Phase AVRs complete with AVR Bypass Switch Interconnections,  for the following:</t>
  </si>
  <si>
    <t>3.1 East Wing A _Lift No. 1</t>
  </si>
  <si>
    <t>3.2 East Wing A _Lift No. 2</t>
  </si>
  <si>
    <t xml:space="preserve">Allow for integration with Fire detection and alarm system complete with the integration modules for the following: </t>
  </si>
  <si>
    <t>4.1 East Wing A _Lift No. 1</t>
  </si>
  <si>
    <t>4.2 East Wing A _Lift No. 2</t>
  </si>
  <si>
    <t>Allow for Extension of the Lift intercom to the Control Room for the following:</t>
  </si>
  <si>
    <t>5.1 East Wing A _Lift No. 1</t>
  </si>
  <si>
    <t>5.2 East Wing A _Lift No. 2</t>
  </si>
  <si>
    <t>PROPOSED REPURPOSING OF THE EAST WING- COVID - 19 CENTER AT THE NAIROBI HOSPITAL</t>
  </si>
  <si>
    <t xml:space="preserve">THE REVIEW, TESTING AND COMMISSIONING OF ELEVATOR SYSTEMS INSTALLATIONS
</t>
  </si>
  <si>
    <t>East Wing Lift System</t>
  </si>
  <si>
    <t>Prices are 16% VAT Inclusive</t>
  </si>
  <si>
    <t>SUMMARY OF PRICES</t>
  </si>
  <si>
    <t xml:space="preserve">Vol 3.1 </t>
  </si>
  <si>
    <t>Vol 3.2</t>
  </si>
  <si>
    <t>Vol 3.43</t>
  </si>
  <si>
    <t>Vol 3.4</t>
  </si>
  <si>
    <t>Vol 3.5</t>
  </si>
  <si>
    <t>TOTAL FOR ELECTRICAL ENG. SERVICES.</t>
  </si>
  <si>
    <t>E.    </t>
  </si>
  <si>
    <t>F.    </t>
  </si>
  <si>
    <t>SECTION D.W. 2.0  -  INCOMING ELECTRICITY SUPPLIES</t>
  </si>
  <si>
    <t>INCOMING ELECTRICITY SUPPLIES</t>
  </si>
  <si>
    <t>Contractor's charges  for attendance to the Kenya Power &amp; Lighting Co. Ltd.</t>
  </si>
  <si>
    <t>Any other items to complete the installations in this section.</t>
  </si>
  <si>
    <t>SECTION D.W. 3.0  TITLE: TNH-UN MAIN LOW VOLTAGE SWITCHGEAR INSTALLATIONS</t>
  </si>
  <si>
    <t>Rate (Kshs)</t>
  </si>
  <si>
    <t>Total (Kshs)</t>
  </si>
  <si>
    <t>D.W.3.1</t>
  </si>
  <si>
    <t>MAIN L.V. SWITCHGEAR INSTALLATIONS</t>
  </si>
  <si>
    <t>Supply, Installation, Testing and Commissioning of the complete as specified. All Cables to be Complete with Cable glands, lugs, accessories, etc</t>
  </si>
  <si>
    <t>The Low Voltage Switchgear Shall be free standing, sectionalised, compartmentalized, modular of suitable size fabricated from CRCA sheet of 2 mm thick for frame work, enclosure and doors, 3 mm thick Aluminium gland plates chemically treated with seven tank process before painting for surface treatment and powder coated, with Copper busbar suitable for 3 Phase with full neutral and earth 415 V 50Hz AC supply to IP 54 and conforming to  KS-IEC-61439-1/2 with internal arc withstand of 65kA for 0.4s. complete with Modbus port connecting all devices to a Ethernet Gateway as COMX510 or equal and approved.</t>
  </si>
  <si>
    <t>All busbar trunking system shall be of low impedance and cast resin typed technology. It shall be totally moulded with copper conductors, suitable for a 3 phase 4 wires 1000 volts insulation system, with a 100% neutral and/or a 100% PE size phase conductors and conforming to  KS-IEC-61439-1/6. The system shall be complete with all necessary fittings, tap-off unit brackets, etc. All busbar trunking fittings (elbow, tees, end Cable Tap Box, etc.) shall be IP55 in accordance to IEC 60529 and from the same manufacturer as the busbar trunking system as KTC</t>
  </si>
  <si>
    <t>Supply, installation, testing &amp; commissioning of the following complete as
specified. All cables shall be copper and shall be complete with cable glands, lugs and necessary termination kits. All CBs shall conform to IEC 60947-2.
Main L.V. Switchboard Type - tested Form 3B, labeled, Main L.V. Switchboard "A" 3 - phase 415 volts, 50 Hz,  65kA consisting of:   1No. 1000A MCCB incomers, 1No. 1000A  AVRs External By-Pass System, 1No. 1000A Change Over Systems, Outgoing MCCBs,Surge Arrestors Type 1 and 2, 1No. Power Factor correction banks, BMS and Emergency Stop System Interfaces etc as Schnedier Electric or equal and Approved, under/over voltage protection relays  as specified and shown on the drawings</t>
  </si>
  <si>
    <t>All ACB are Withdrawable type Icu of 65kA rating above with minimum life of 12500 cycles, trip unit should be LSI as micrologic 5 with internal communication without additional modules as NW or equal and Approved. The breakers shall have Adjustable current setting to allow setting the current.</t>
  </si>
  <si>
    <t>All MCCB are fixed electronic type trip unit LSI as micrologic 5 Icu 50kA with internal communication without additional modules as NSX</t>
  </si>
  <si>
    <t>Allow for Installation, testing, commissioning including earthing of the main L.V. switchboard above.</t>
  </si>
  <si>
    <t>Supply and installation of IEC 61111  rated 10mm thick electrical rubber matt of 3M wide by 5M in length.</t>
  </si>
  <si>
    <t>Installation, testing and commissioning of C above.</t>
  </si>
  <si>
    <t>Any other items to complete the installations in this section (please state).</t>
  </si>
  <si>
    <t>D.W.3.2</t>
  </si>
  <si>
    <t>4x 630mm2 XLPE/SWA/PVC SC CU cables + 1 x 400mm2 (ECC) XLPE/PVC SC CU cables from Existing 630KVA Transformer to the AVR External Bypass.  as specified and shown on the  drawings. Each Run is 30M</t>
  </si>
  <si>
    <t>4x 630mm2 XLPE/SWA/PVC SC CU cables + 1 x 400mm2 (ECC) XLPE/PVC SC CU cables from the AVR External Bypass to the AVR and Back as specified and shown on the  drawings. Each Run is 20M</t>
  </si>
  <si>
    <t xml:space="preserve">4x 630mm2 XLPE/SWA/PVC SC CU cables + 1 x 400mm2 (ECC) XLPE/PVC SC CU cables from AVR External Bypass to the Main L.V. Switchboard "A" as specified and shown on the  drawings.Each Run is 20M </t>
  </si>
  <si>
    <r>
      <t>4 x 630mm2 XLPE/SWA/PVC SC CU cables + 1 x 400mm2 (ECC) XLPE/PVC SC CU cables from Main L.V. Switchboard "A" to Generator as specified and shown on the drawings.</t>
    </r>
    <r>
      <rPr>
        <sz val="10"/>
        <color indexed="10"/>
        <rFont val="Arial Narrow"/>
        <family val="2"/>
      </rPr>
      <t xml:space="preserve"> </t>
    </r>
    <r>
      <rPr>
        <sz val="10"/>
        <rFont val="Arial Narrow"/>
        <family val="2"/>
      </rPr>
      <t>Each Run is 30M</t>
    </r>
  </si>
  <si>
    <r>
      <t>35mm</t>
    </r>
    <r>
      <rPr>
        <vertAlign val="superscript"/>
        <sz val="10"/>
        <rFont val="Arial Narrow"/>
        <family val="2"/>
      </rPr>
      <t>2</t>
    </r>
    <r>
      <rPr>
        <sz val="10"/>
        <rFont val="Arial Narrow"/>
        <family val="2"/>
      </rPr>
      <t xml:space="preserve"> PVC/SWA/PVC 4C CU Cable from the Main L.V. Switchboard "A" to the Plant Room Distribution Boards.</t>
    </r>
  </si>
  <si>
    <t>4 x 185mm2 XLPE/SWA/PVC SC CU cables + 1 x 95mm2 (ECC) XLPE/PVC SC CU cable from Main L.V. Switchboard "A"  to the Oxygen Plant Sub - Switchboard as specified and shown on the drawings. Each Run is 90M</t>
  </si>
  <si>
    <t xml:space="preserve">Allow for disconnection, recovery/Safe removal of the existing cables from the 630kVA Transfomer to L.V Switchgear, From the 300KVA generator to the Switchgear and safe storage as directed by the Client. </t>
  </si>
  <si>
    <t>Lot</t>
  </si>
  <si>
    <t>Total Carried Forward to Main Summary Page</t>
  </si>
  <si>
    <t>SECTION D.W. 4.0  TITLE: AUTOMATIC VOLTAGE REGULATOR (AVR) UNIT</t>
  </si>
  <si>
    <t>Automatic Voltage Regulator Unit</t>
  </si>
  <si>
    <r>
      <t xml:space="preserve">Supply only of the 800kVA </t>
    </r>
    <r>
      <rPr>
        <b/>
        <sz val="10"/>
        <rFont val="Arial Narrow"/>
        <family val="2"/>
      </rPr>
      <t>Electronic Based</t>
    </r>
    <r>
      <rPr>
        <sz val="10"/>
        <rFont val="Arial Narrow"/>
        <family val="2"/>
      </rPr>
      <t xml:space="preserve"> Automatic Voltage Stabilizer Unit complete with </t>
    </r>
    <r>
      <rPr>
        <b/>
        <sz val="10"/>
        <rFont val="Arial Narrow"/>
        <family val="2"/>
      </rPr>
      <t>Manual by-pass system</t>
    </r>
    <r>
      <rPr>
        <sz val="10"/>
        <rFont val="Arial Narrow"/>
        <family val="2"/>
      </rPr>
      <t>.  The stablizer should have the following but not limted standard items and options</t>
    </r>
  </si>
  <si>
    <t>• 3-Analogue voltmeters for output phase voltages</t>
  </si>
  <si>
    <t>• 3-Analogue Ammeters for phase currents</t>
  </si>
  <si>
    <t>• 3- Spike suppressors for input, class C</t>
  </si>
  <si>
    <t>• Output voltage preset +/-10%</t>
  </si>
  <si>
    <t>• Isolation Transformer</t>
  </si>
  <si>
    <t>• Independent regulation on each phase</t>
  </si>
  <si>
    <t>• Alarm card</t>
  </si>
  <si>
    <t>• Thermal magnetic input circuit breaker release coil</t>
  </si>
  <si>
    <t>• Safety door block</t>
  </si>
  <si>
    <t>• Output fuses</t>
  </si>
  <si>
    <t>• Indicating lights</t>
  </si>
  <si>
    <t>• Surge suppressors, class D for control card</t>
  </si>
  <si>
    <t>• Sectionalizing input circuit breaker with fuses</t>
  </si>
  <si>
    <t>Allow for interfacing with Other  system like Fire Detection &amp; Alarm System and BMS as call for and approved by Engineer.</t>
  </si>
  <si>
    <t>POWER UPGRADE INSTALLATIONS</t>
  </si>
  <si>
    <t>Incoming Electricity Supplies</t>
  </si>
  <si>
    <t xml:space="preserve">Main L.V Switchboard </t>
  </si>
  <si>
    <t>SCHEDULE NO. 7A</t>
  </si>
  <si>
    <t>STANDBY BACK UP POWER GENERATION SYSTEM (700kVA)</t>
  </si>
  <si>
    <t xml:space="preserve">Supply &amp; Installation of the following complete as specified: </t>
  </si>
  <si>
    <t>Sound attenuated 800kVA 415V 50Hz prime rated diesel engine generator set complete with control panel suitable for AMF operation and for parallel operation of the set as specified.  As well as initial fill of diesel. (with BMS compatible control panel)</t>
  </si>
  <si>
    <t xml:space="preserve">Allow for disconnection, recovery, transportation, handling and safe storage of the Existing 300kVA Generator and 320A Swictchgear as directed by the Client. </t>
  </si>
  <si>
    <t>Supply, Install, Test and Commission 10,000 litres Vertical Normal Capacity Double Walled Carbon Steel Fusion daily fuel tank. The tank shall UL Fire Rated supplied complete with a man-way, 570mm square man lid 8mm thick BMS interfaces as specified</t>
  </si>
  <si>
    <t>Fuel Pipe Work</t>
  </si>
  <si>
    <t>Supply, deliver and install seamless Sch. 32 Dia. steel pipes to API 5L for flanged welded connections, complete with all inline couplings, unions, connectors, reducers, joints, etc as required for complete installation.</t>
  </si>
  <si>
    <t>Ditto 25mm Dia</t>
  </si>
  <si>
    <t>Ditto 80mm Dia</t>
  </si>
  <si>
    <t xml:space="preserve">Extra over Tubing </t>
  </si>
  <si>
    <t>80mm Dia. Tank Loading CS Check Valve</t>
  </si>
  <si>
    <t xml:space="preserve">Fuel Management System </t>
  </si>
  <si>
    <t>Supply, deliver and install Fully Wired Fuel Control Panel Level Switching complete with continuous fuel level indication, 25 Dial Digital float switches for genset level indicators, Float controlled solenoid valve to monitor/trigger feed to the gensets base tank, the LAN Connection Provision and any other control required to monitor the fuel system as shown on the drawing.</t>
  </si>
  <si>
    <t>Automatic Fuel Pump Transfer system both duty and standby Set complete with BMS comptible control panel</t>
  </si>
  <si>
    <t>25mm Dia. Spirax Sarco Float Controlled Normally Closed Solenoid Valve</t>
  </si>
  <si>
    <t xml:space="preserve">Ditto 32mm Dia. </t>
  </si>
  <si>
    <t>32mm Dia. CS Isolation Valve</t>
  </si>
  <si>
    <t>Ditto 25mm Dia. CS Isolation Valve</t>
  </si>
  <si>
    <t>32mm Dia. CS Non-Return Valve</t>
  </si>
  <si>
    <t>Ditto 25mm Dia. CS Non-Return Valve</t>
  </si>
  <si>
    <t>Float level probes /sensors(2)-22150</t>
  </si>
  <si>
    <t>By-pass line with  isolation valves</t>
  </si>
  <si>
    <t>Allow for Electrical wiring and cabling complete with 25mm Dia. HG Galvanized Steel Conduits.</t>
  </si>
  <si>
    <t>Exhaust Extention</t>
  </si>
  <si>
    <t>m</t>
  </si>
  <si>
    <t>Total Carried forward to collection Page</t>
  </si>
  <si>
    <t>Radiator extract system and engine exhaust system ducting, piping, insulation, jackets complete with support structure and fixings.</t>
  </si>
  <si>
    <t>included</t>
  </si>
  <si>
    <t>Residential type environmentally friendly silencer with support structure and fixings.</t>
  </si>
  <si>
    <t xml:space="preserve">included </t>
  </si>
  <si>
    <t>Batteries and charger both internal; and external.</t>
  </si>
  <si>
    <t>Copper earthing mat 1000mmx1000mm constructed of 25mm x 3mm copper tape at 150mm intervals laid 600mm deep in ground</t>
  </si>
  <si>
    <r>
      <t>40mmx3mmx300mm long station earth bar mounted on insulators and installed in the location within gen-room as agreed on the site including connections of 70mm</t>
    </r>
    <r>
      <rPr>
        <vertAlign val="superscript"/>
        <sz val="10"/>
        <color indexed="8"/>
        <rFont val="Arial Narrow"/>
        <family val="2"/>
      </rPr>
      <t>2</t>
    </r>
    <r>
      <rPr>
        <sz val="10"/>
        <rFont val="Arial Narrow"/>
        <family val="2"/>
      </rPr>
      <t xml:space="preserve"> ECC</t>
    </r>
  </si>
  <si>
    <t>Factory Test and commission the sets as per the requirements of the specification and provide a log of tests under different loading conditions in an agreed format.</t>
  </si>
  <si>
    <t>Included</t>
  </si>
  <si>
    <t>Documentation, operating manuals, working drawings and record Drawings</t>
  </si>
  <si>
    <t>Warranty for 12 months from date of commissioning including regular servicing for 12 months as per the recommendations of the Manufacturer.</t>
  </si>
  <si>
    <t>Any other item necessary to complete the installation in this section.</t>
  </si>
  <si>
    <t>1NO. 800 kVA STANDBY POWER DIESEL GENERATOR SYSTEMS INSTALLATION</t>
  </si>
  <si>
    <t>Sub-Contract Preliminaries &amp; Contractual Requirements (Page A/24)</t>
  </si>
  <si>
    <t>Page – D/15</t>
  </si>
  <si>
    <t>Page – D/16</t>
  </si>
  <si>
    <t xml:space="preserve">Page – D/23 - 1No. 800kVA Power Generator Installation </t>
  </si>
  <si>
    <t>SUB TOTAL</t>
  </si>
  <si>
    <t>Total Carried Forward to Form of Tender</t>
  </si>
  <si>
    <t>▪  External</t>
  </si>
  <si>
    <t>▪  Panoramic Cameras as AXIS M3057-PLVE or equivalent. Forensic WDR and Lightfinder technologies. Integrated, automatically adaptable OptimizedIR.
• 2 GB RAM, 512 MB Flash, 6 MP (3072x2048), Frame rate of 360°
overview only, up to 2048x2048 without WDR: 50/60 fps@
• 50/60 Hz. 360° overview and dewarped views up to max
resolution with WDR: up to 25/30 fps @ 50/60 Hz.
• Analytics included Video Motion Detection, active tampering
alarm, Guard, Fence Guard, and Loitering Guard.
• IP66- and NEMA 4X-rated, IK10 impact-resistant casing</t>
  </si>
  <si>
    <t>AXIS P1435-LE-3 or equivalent. Consists of AXIS P1435-LE Network Camera and pre-installed Cathexis  License Plate Verifier analytics for automated vehicle entry and exit management.
• Vehicle speed Up to 30 km/h (19 mph)
• Detection range 2.0 to 7.0 m (6.6 to 23 ft)
• White and black lists for license plate verification, Maximum
10,000 license plates in each list.
• OptimizedIR with power-efficient, long-life 850 nm IR LEDs
• Built-in support for door controller and I/O relay modules
• Lens Varifocal, Remote focus and zoom, P-Iris control, IR
corrected
• Resolution 1920x1080 to 160x90
• HDTV 1080p (1920x1080) with WDR: Up to 25/30 FPS
(50/60HZ) in all resolutions
• HDTV 1080p (1920x1080) without WDR: Up to 50/60 FPS
(50/60 HZ) in all resolutions
• IP66/IP67-, NEMA 4X-, and IK10-rated casing Polycarbonate
blend and aluminum casing</t>
  </si>
  <si>
    <t>SECTION D.W. 3.0    TITLE : IP CCTV SURVEILLANCE SYSTEM - STORAGE SYSTEM</t>
  </si>
  <si>
    <t>D.W. 3.0</t>
  </si>
  <si>
    <t>IP CCTV Surveillance System - Storage Equipment &amp; Surveillance System</t>
  </si>
  <si>
    <t>Allow for Disconnection, reconnection and reconfiguration of the following items:</t>
  </si>
  <si>
    <t>A storage server complete with 140 TB storage 32GB memory, 2U, with internal RAID6+RAID1 or equal and approved. Full range of video servers accommodating various performance and storage requirements to serve as storage and system fail over</t>
  </si>
  <si>
    <t>A video management system(VMS)  similar to that in TNH with all appropriate licenses for real time operation of the cameras and system failover( disaster management)</t>
  </si>
  <si>
    <t>Decoder supporting up to 4 video outputs (1U). High quality video decoder that enables live and recorded full resolution IP video streams to be displayed on a variety of monitors.
• Intuitive monitoring and playback via a PC workstation and CCTV
keyboard
• All interconnecting cameras and monitors are managed by the video
management application
• Complete interoperability with CAthexis Security Management
Systems (SMS) solutions
• Supports up to four monitors per unit
• Advanced alarm management capabilities
• Remote management and configuration
• Seamless integration with pure IP or hybrid network
• High scalability
• Supports OSD (on-screen display) functionality
• Full screen or split screen layouts
• Real-time video analytics and Video Motion Detection alerts
• Supports megapixel cameras
• Available as both a turnkey platform and a software kit
• High resolution H.264, MPEG-4 and M-JPEG video at full frame rate
• An intelligent server-based decoder for a fast and thorough
investigation of events</t>
  </si>
  <si>
    <t>55" LED Full HD Monitor inclusive of mounting brackets and cabling</t>
  </si>
  <si>
    <t>AXIS Compact Desktop Terminal with micro form factor to be used with AXIS recording servers. The terminal is preloaded with AXIS Camera Station software and all other necessary software e.g. Windows 10IoT. Includes three year hardware warranty and on-site hardware replacement service, international keyboard and mouse.</t>
  </si>
  <si>
    <t>AXIS T8524 POE+ NETWORK SWITCH ; 01192-004 ; PoE+ managed gigabit network switch, optimized for Axis network products. 2 SFP/RJ45 uplink ports and 24 PoE+ ports with 370W power supply. Built in DCHP server for plug-and-play camera setup. Easy system configuration for effective installation of Axis network products.</t>
  </si>
  <si>
    <t>Tranciever Modules</t>
  </si>
  <si>
    <t>Fiber and Network Accessories complete with racks</t>
  </si>
  <si>
    <t>Allow for interfacing with other system like Public Address System, CCTV System and Fire Detection &amp; Alarm System as call for and approved by Engineer.</t>
  </si>
  <si>
    <t>SECTION D.W. 4.0    TITLE : PEDESTRIAN SCANNING &amp; VEHICULAR ACCESS SYSTEM</t>
  </si>
  <si>
    <t>Entry &amp; Exit Gate</t>
  </si>
  <si>
    <t>Automatic Boom Barrier complete with inverter and asynchronous motor for frequent use with a single mode accesorised rod in a singe model with RGB lights</t>
  </si>
  <si>
    <t>VISUAL Fixed or proportional to the mass in transit - visible from
6m under lighting of 4000lux
60 distinct zones (20 vertical x 3 lateral) entry and exit side
Up to 50 built-in security programs (up to 30 International
Standards, up to 20 Customizable Levels)
Remote via Infrared Remote Control Unit, BluetoothTM or
Ethernet 10/100 base T (option) interface
Quick reset time as short as 0.2 seconds for high throughput rate
Very high detection speed (up to 50 ft/sec.)
One-touch key reading of inbound, outbound and Security Level
Data.
Multi-zone display bar for “height on person” localization
4 light bars with selectable entry/exit and pacing indication
10 selectable continuous and pulsed tone plus 34 special tones
Chip Card capability for fast, simple, and secure programming
Standard Interfaces: Bluetooth, Infrared, Other available interfaces: Ethernet, USB</t>
  </si>
  <si>
    <t>Luggage Scanner 555 X 360mm including workstation), roller tables for in and Out External Roller table extensions,conveyor capacity of 100kg, inbuilt AVR,AI Intelligent Analytics, dual energy XRAY technology, Health and safety compliant, Workstation of 4GB RAM, 1TB HDD,with 19'' display screen, 2 Years warranty.</t>
  </si>
  <si>
    <t xml:space="preserve"> Storage Equipment</t>
  </si>
  <si>
    <t>PROPOSED REPURPOSING OF THE EAST WING SHARED SERVICES - COVID - 19 CENTER AT THE NAIROBI HOSPITAL</t>
  </si>
  <si>
    <t xml:space="preserve">Vol 3.2 </t>
  </si>
  <si>
    <t xml:space="preserve">Vol 3.4 </t>
  </si>
  <si>
    <t>DESCRIPTION</t>
  </si>
  <si>
    <t>UNIT</t>
  </si>
  <si>
    <t>RATE</t>
  </si>
  <si>
    <t>ELEMENT NO. 01</t>
  </si>
  <si>
    <t>SUBSTRUCTURES (ALL PROVISIONAL)</t>
  </si>
  <si>
    <t>(NOTE: All Excavations are measured NET. Tenderer to allow for working space in their rates).</t>
  </si>
  <si>
    <t>Earthworks and Excavation</t>
  </si>
  <si>
    <t>Excavate oversite to remove top vegetable soil average 150mm deep and cart away as directed</t>
  </si>
  <si>
    <t>Excavate trenches for strip foundation depth not exceeding 1.50 meters from reduced level</t>
  </si>
  <si>
    <t>Ditto exceeding 1.5m but not exceeding 3.0m, average depth 250mm</t>
  </si>
  <si>
    <t>Column base excavations not exceeding 1.50 meters deep from reduced level.</t>
  </si>
  <si>
    <t>Ditto exceeding 1.5m but not exceeding 3.0m, average depth 550mm</t>
  </si>
  <si>
    <t>Lift shaft base excavations not exceeding 1.50 meters deep from reduced level.</t>
  </si>
  <si>
    <t>Ditto exceeding 1.5m but not exceeding 3.0m, average depth 450mm</t>
  </si>
  <si>
    <t>Extra over excavation for all classes rock</t>
  </si>
  <si>
    <t>Imported Filling and Surface Treatment</t>
  </si>
  <si>
    <t>Damp-Proof Membrane</t>
  </si>
  <si>
    <t>500 Gauge polythene sheet laid under surface beds (measured net - no allowance given for overlaps)</t>
  </si>
  <si>
    <t>Antitermite Treatment</t>
  </si>
  <si>
    <t>Plain concrete (1:3:6)</t>
  </si>
  <si>
    <t>50mm thick blinding under strip Footings</t>
  </si>
  <si>
    <t>Ditto under column bases</t>
  </si>
  <si>
    <t>Ditto under lift Shaft base</t>
  </si>
  <si>
    <t>Vibrated reinforced concrete class 25 (20mm aggregate) to:</t>
  </si>
  <si>
    <t>Strip footing</t>
  </si>
  <si>
    <t>Lift shaft Base</t>
  </si>
  <si>
    <t>Lift shaft walls</t>
  </si>
  <si>
    <t>Tie beam</t>
  </si>
  <si>
    <t>150mm tick Ground Slab</t>
  </si>
  <si>
    <t>High yield ribbed reinforcement bars to BS449 including cutting and bending, hoisting into position, ting, space blocks and any other necessary accessories to Structural Engineer details</t>
  </si>
  <si>
    <t>Assorted reinforcement bars (D8-D32)</t>
  </si>
  <si>
    <t>Fabric Reinforcements</t>
  </si>
  <si>
    <t xml:space="preserve">Mesh fabric reinforcement to B.S 4483 and setting in concrete bed including end laps Ref. A142 weighing 2.22kg/m2 </t>
  </si>
  <si>
    <t>Sawn formwork as described to; allow for setting to curve where required, special propping, strutting, fillets etc. to</t>
  </si>
  <si>
    <t>Edges of slab 75 mm girth but not exceeding 150 mm girth.</t>
  </si>
  <si>
    <t>Vertical sides of strip footing</t>
  </si>
  <si>
    <t>Vertical sides of columns.</t>
  </si>
  <si>
    <t>Horizontal sides of tie beam</t>
  </si>
  <si>
    <t>Vertical sides of lift shaft walls</t>
  </si>
  <si>
    <t>Vertical sides of lift shift base</t>
  </si>
  <si>
    <t>43 for the ramp and 37 for the staircase</t>
  </si>
  <si>
    <t xml:space="preserve">Water Proofing </t>
  </si>
  <si>
    <t>75mm thick (average) light weight roof plastering to concrete surfaces internally; mixture of cement, sand, pumice (1:3:7); including 10mm thick layer of cement and sand (1:4) topping; finished to receive cementitious water proofing material (m.s) in:</t>
  </si>
  <si>
    <t xml:space="preserve">Concrete surfaces internally and externally </t>
  </si>
  <si>
    <t>Foundation Walling</t>
  </si>
  <si>
    <t>Natural coursed stone walling obtained from an approved quarry bedded and jointed in gauged mortar (1:3); include for bonding and ties; 200mm thick</t>
  </si>
  <si>
    <t>15mm thick cement/sand (1:4) render to plinth</t>
  </si>
  <si>
    <t>Prepare and apply 3 coats of black bituminous paint to plinth</t>
  </si>
  <si>
    <t>Totals from page 1</t>
  </si>
  <si>
    <t>Totals from page 2</t>
  </si>
  <si>
    <t>Totals from page 3</t>
  </si>
  <si>
    <t>Totals for Substructures Carried to Bill Summary</t>
  </si>
  <si>
    <t>ELEMENT NO. 2 : FRAME / R.C SUPERSTRUCTURE</t>
  </si>
  <si>
    <t>Vibrated reinforced concrete class 25 (20mm aggregate) in:</t>
  </si>
  <si>
    <t>Beams</t>
  </si>
  <si>
    <t>Rapid Setting Vibrated Reinforced Concrete class 25/20, including Sika® Viscocrete® - 20 HE High Performance super plasticizer applied according to manufacturers instructions or other equal and approved including Sika® integral waterproofing to concrete works.</t>
  </si>
  <si>
    <t>125mm thick Concrete topping to Decking sheets (Ms) to ramp, crossing and Roof Slab.</t>
  </si>
  <si>
    <t>D8 reinforcement Bars (ribs)</t>
  </si>
  <si>
    <t>2 per rib, every SM there is 3 m long troughs</t>
  </si>
  <si>
    <t>T16 shear studs reinforcement cut and welded to the decking to form a star shape to approval</t>
  </si>
  <si>
    <t>studs space at 200mmc/c hence 15 studs per SM</t>
  </si>
  <si>
    <t>B.R.C. Mesh</t>
  </si>
  <si>
    <t>Mesh fabric reinforcement complying with B. S 4483  Ref A142 embedded in floor slab (measured net with no allowance for minimum of 225mm. laps) including tying wire and supporting as required.</t>
  </si>
  <si>
    <t>20x20mm "Mastic" or other equal and approved joint sealant.</t>
  </si>
  <si>
    <t>Totals for RC Superstructures Carried to Bill Summary</t>
  </si>
  <si>
    <t>ELEMENT NO. 3 : STRUCTURAL STEEL WORKS</t>
  </si>
  <si>
    <t>Steel Fabrication Notes</t>
  </si>
  <si>
    <t>All Materials shall be tested for thorough thickness properties to the specified Class BS 5920-2001,21.2</t>
  </si>
  <si>
    <t>Manufacturers Certificate of test and inspection shall be issued conforming to BS EN 10204 stating the process of manufacture and product grade.</t>
  </si>
  <si>
    <t>Preloaded fasteners shall generally be HSFG BOLTS with associated NUTS &amp; WASHERS.</t>
  </si>
  <si>
    <t>Steel casing and forgings shall conform to BS3100.</t>
  </si>
  <si>
    <t>Bedding material for steel bases on concrete foundation shall be done to Engineer's Approval.</t>
  </si>
  <si>
    <t>Structural steel members shall be positively be identified by a marking scheme</t>
  </si>
  <si>
    <t>Cutting shall be by sawing, shearing, cropping or thermal cutting (if permitted). Hand held cutting shall be used only where it is impractical to use machine cutting</t>
  </si>
  <si>
    <t>Cut edges shall be true to profile and free from major notches and cutting serrations.</t>
  </si>
  <si>
    <t>Round hole for pines shall be drills, plasma or laser cut.</t>
  </si>
  <si>
    <t>All weld, bolting and cuttings shall be approved on site before fabrication (prepare sample for erection)</t>
  </si>
  <si>
    <t>All measurements shall be done accurately at all stages. Support to be provided for roof frame units until they are adequately fixed in the position as shown.</t>
  </si>
  <si>
    <t>BRIDGE STRUCTURAL FRAME ( as before described)</t>
  </si>
  <si>
    <t>RAMP SECTION</t>
  </si>
  <si>
    <t>Base Plates</t>
  </si>
  <si>
    <t xml:space="preserve">360 x 300 x 25mm thick ms base plate bolted to UC (m.s) complete with and including 4no. 26 diameter holes </t>
  </si>
  <si>
    <t>300 x 254 x 25mm Stiffener plates</t>
  </si>
  <si>
    <t xml:space="preserve">Anchor Bolts </t>
  </si>
  <si>
    <t>600mm long x 24mm diameter anchor bolts threaded and complete with levelling nuts and washers including casting in concrete.</t>
  </si>
  <si>
    <t>UC Columns 254 x 254 x 73 Kg/Lm</t>
  </si>
  <si>
    <t>IPE 200 x 22.4Kg/Lm cross beams</t>
  </si>
  <si>
    <t>IPE 300 x 42.2Kg/Lm stringer beams</t>
  </si>
  <si>
    <t>Bearers</t>
  </si>
  <si>
    <t xml:space="preserve">75 x 50 x 5mm 8.69Kg/Lm </t>
  </si>
  <si>
    <t>Side Truss</t>
  </si>
  <si>
    <t>200 x 200 x 8mm x 47.37Kg/Lm top chord</t>
  </si>
  <si>
    <t>200 x 200 x 8mm x 47.37Kg/Lm bottom chord</t>
  </si>
  <si>
    <t>150 x 150 x 6mm x 26.64Kg/Lm ties</t>
  </si>
  <si>
    <t>Roof Plan</t>
  </si>
  <si>
    <t>180 x 180 x 8mm SHS roof cross beam</t>
  </si>
  <si>
    <t>100 x 100 x 6mm SHS bracing</t>
  </si>
  <si>
    <t>50 x 50 x 3mm SHS rafters</t>
  </si>
  <si>
    <t>50 x 50 x 3mm SHS purlins</t>
  </si>
  <si>
    <t>ACP Framing</t>
  </si>
  <si>
    <t>vertical</t>
  </si>
  <si>
    <t>horizontal</t>
  </si>
  <si>
    <t>50 x 50 x3mm x 4.31Kg/Lm framing</t>
  </si>
  <si>
    <t>Aluminium Composite Panels</t>
  </si>
  <si>
    <t>Supply and install approved Aluminium Composite Panels cladding on mild steel framing(m.s) complete with all requisite fixtures and fittings to Architect's details and approvals to;</t>
  </si>
  <si>
    <t>Side Walls</t>
  </si>
  <si>
    <t xml:space="preserve">Roof Cover complete with and including ridge </t>
  </si>
  <si>
    <t>Allow a provisional Sum for connection plates (to be remeasured per Kg).</t>
  </si>
  <si>
    <t>Decorative Metal Screens</t>
  </si>
  <si>
    <t>Rate to include; supply, cutting, joining, setting, leveling,
fixing, and commissioning</t>
  </si>
  <si>
    <t>Supply all materials required and fabricate CNC cut metallic wall screen to march the existing along the main hospital corridors; works complete with and including 50mm x 50mm x 3mmthick Newel post; post primer and spray painting of black paint to match the existing on the main hospital corridors to;</t>
  </si>
  <si>
    <t>Ramp side walls</t>
  </si>
  <si>
    <t xml:space="preserve">Decking Sheet </t>
  </si>
  <si>
    <t>0.8mm thick galvanized decking sheet to Structural Engineers Details and approval.</t>
  </si>
  <si>
    <t>STAIRCASE  SECTION</t>
  </si>
  <si>
    <t>200 x 75 x  16.75Kg/Lm RHS  stringer beams</t>
  </si>
  <si>
    <t>200 x 75 x 16.75Kg/Lm cross beams</t>
  </si>
  <si>
    <t xml:space="preserve">75 x 50 x 4mm 7.33Kg/Lm </t>
  </si>
  <si>
    <t>Chequered plate to landing and seps</t>
  </si>
  <si>
    <t>4mm thick chequered plates</t>
  </si>
  <si>
    <t>Staircase side walls</t>
  </si>
  <si>
    <t>ROAD CROSSING SECTION</t>
  </si>
  <si>
    <t>200 X 200 X 8mm X 44.57kg/m SHS</t>
  </si>
  <si>
    <t>180 X 180 X 8mm X 42.54kg/m SHS</t>
  </si>
  <si>
    <t>150 X 150 X 6mm X 26.84kg/m SHS</t>
  </si>
  <si>
    <t>100 X 100 X 6mm X 17.42kg/m SHS</t>
  </si>
  <si>
    <t>80 X 80 X 8mm X 9.83kg/m equal angle bracing</t>
  </si>
  <si>
    <t>Bridge crossing side walls</t>
  </si>
  <si>
    <t>SECTION ON EAST WING A ROOF</t>
  </si>
  <si>
    <t>LIFT STRUCTURAL FRAME ( as before described)</t>
  </si>
  <si>
    <t>NOS</t>
  </si>
  <si>
    <t xml:space="preserve">Columns </t>
  </si>
  <si>
    <t>UB beams 406 x 178 x 54 Kg/Lm</t>
  </si>
  <si>
    <t>UB beams 305 x 165 x 40 Kg/Lm</t>
  </si>
  <si>
    <t>UB beams 203 x 133 x 25 Kg/Lm</t>
  </si>
  <si>
    <t>100 X 100 X 4mm X 12.04kg/m SHS</t>
  </si>
  <si>
    <t>100 X 100 X 6mm X 10.99 kg/m RSA</t>
  </si>
  <si>
    <t>Chequered plate</t>
  </si>
  <si>
    <t>6mm thick steel chequered plate to Structural Engineers Details and approval.</t>
  </si>
  <si>
    <t>Connection Plates</t>
  </si>
  <si>
    <t>200 x178 x 10 mm thick ms gusset plates</t>
  </si>
  <si>
    <t>302 x178 x 10 mm thick ms gusset plates</t>
  </si>
  <si>
    <t>349 x130 x 10 mm thick ms gusset plates</t>
  </si>
  <si>
    <t>Totals from page 6</t>
  </si>
  <si>
    <t>Totals from page 7</t>
  </si>
  <si>
    <t>Totals from page 8</t>
  </si>
  <si>
    <t>Totals from page 9</t>
  </si>
  <si>
    <t>Totals from page 10</t>
  </si>
  <si>
    <t>Totals from page 11</t>
  </si>
  <si>
    <t>Totals from page 12</t>
  </si>
  <si>
    <t>Totals from above</t>
  </si>
  <si>
    <t>Totals for Structural Steel Works Carried to Bill Summary</t>
  </si>
  <si>
    <t>ELEMENT 04: WALLING</t>
  </si>
  <si>
    <t>Lift Shaft Walls</t>
  </si>
  <si>
    <t>Machine cut natural coursed stone walling obtained from an approved quarry bedded and jointed in gauged mortar (1:3); include for bonding ties C 200mm thick walls</t>
  </si>
  <si>
    <t>200mm thick walls</t>
  </si>
  <si>
    <t>Totals for Walling Carried to Bill Summary</t>
  </si>
  <si>
    <t>ELEMENT 03: ROOF FINISHES</t>
  </si>
  <si>
    <t>Flat Roof Finishes</t>
  </si>
  <si>
    <t>75mm thick (average) light weight roof screed laid to falls; mixture of cement, sand, pumice (1:3:7); including 10mm thick layer of cement and sand (1:4) topping; finished to receive APP (m.s) in:</t>
  </si>
  <si>
    <t>Rainwater Goods</t>
  </si>
  <si>
    <t>Downpipe</t>
  </si>
  <si>
    <t>100 x 100mm mild steel downpipe; fixed to wall with matching holder brackets, plugged to walls or columns; fixing at 600mm centre to centre.</t>
  </si>
  <si>
    <t>100mm diameter cast iron fullbora outlet complete with cover</t>
  </si>
  <si>
    <t>Totals for Roofing Carried to Collection</t>
  </si>
  <si>
    <t>ELEMENT 04: FINISHES</t>
  </si>
  <si>
    <t>Ceiling Finishes</t>
  </si>
  <si>
    <t>Baffle ceiling</t>
  </si>
  <si>
    <t>Supply and fix 300 x 50mm aluminium box panels baffle ceiling spaced at 150mm c/c  complete with all requisite fixtures and fittings to Architect's  details and approvals</t>
  </si>
  <si>
    <t>12mm thick to masonry walls</t>
  </si>
  <si>
    <t>Painting and Decorations</t>
  </si>
  <si>
    <t>Prepare and apply one undercoat and two coats of silk vinyl paint to plastered surfaces</t>
  </si>
  <si>
    <t>Cement and sand (1:4) screed troweled smooth:</t>
  </si>
  <si>
    <t>20mm cement sand backing to receive tiles (m.s) in.</t>
  </si>
  <si>
    <t>12mm thick to all floors and stairs</t>
  </si>
  <si>
    <t>ditto to skirting</t>
  </si>
  <si>
    <t>Granite Finishes</t>
  </si>
  <si>
    <t>To all  bridge, ramp and staircase floor surfaces</t>
  </si>
  <si>
    <t>To 100mm high granite tile skirting</t>
  </si>
  <si>
    <t>Hand Rail</t>
  </si>
  <si>
    <t>Supply and fix 50mm diameter stainless steel railing complete with end caps with and including welding, grinding, buffing and polishing fixed horizontally to the steel structure along entire length of ramp an bridge</t>
  </si>
  <si>
    <t>Totals for Finishes Carried to Collection</t>
  </si>
  <si>
    <t>COLLECTIONS</t>
  </si>
  <si>
    <t>Substructures</t>
  </si>
  <si>
    <t>RC Superstructures</t>
  </si>
  <si>
    <t>Structural Steel Works</t>
  </si>
  <si>
    <t>Roof Finishes</t>
  </si>
  <si>
    <t>Finishes</t>
  </si>
  <si>
    <t>Totals for Main Hospital -East wing Link carried to Main Summary</t>
  </si>
  <si>
    <t>BILL NO. 5.1 : MAIN HOSPITAL - EAST WING LINK</t>
  </si>
  <si>
    <t>Allow for Contractor's charges for attendance to the Kenya Power &amp; Lighting Co. Ltd (Rerouting of HT overhead lines at the front).</t>
  </si>
  <si>
    <t xml:space="preserve"> Relocation of Electricity Supply Lines ON PLOT NO. IN NRB, Kenya By  Kenya Power &amp; Lighting Co. Ltd (Rerouting of HT overhead lines at the front).</t>
  </si>
  <si>
    <t>SECTION D.W. 3  TITLE:  ELECTRICAL DISTRIBUTION SYSTEM</t>
  </si>
  <si>
    <t>D.W.3.7</t>
  </si>
  <si>
    <r>
      <t>25mm</t>
    </r>
    <r>
      <rPr>
        <vertAlign val="superscript"/>
        <sz val="10"/>
        <rFont val="Arial Narrow"/>
        <family val="2"/>
      </rPr>
      <t>2</t>
    </r>
    <r>
      <rPr>
        <sz val="10"/>
        <rFont val="Arial Narrow"/>
        <family val="2"/>
      </rPr>
      <t xml:space="preserve"> XLPE/SWA/PVC 4C CU cable from East Wing Building subboard  "A2" to the following Raw Power Distribution Boards as shown on the drawings. </t>
    </r>
  </si>
  <si>
    <t>▪  Bridge</t>
  </si>
  <si>
    <r>
      <t>10mm</t>
    </r>
    <r>
      <rPr>
        <vertAlign val="superscript"/>
        <sz val="10"/>
        <rFont val="Arial Narrow"/>
        <family val="2"/>
      </rPr>
      <t>2</t>
    </r>
    <r>
      <rPr>
        <sz val="10"/>
        <rFont val="Arial Narrow"/>
        <family val="2"/>
      </rPr>
      <t xml:space="preserve"> XLPE/SWA/PVC 3C CU cable from East Wing Building subboard  "A2" to the following Raw Power Distribution Boards as shown on the drawings. </t>
    </r>
  </si>
  <si>
    <t>8way TPN Distribution Board DBs  named As above  for Raw Power Complete with 100A Incomer, 1x63A TP MCB,  4x32A SP MCBs, 16x20A SP MCBs, 3x10A SP MCBs, Spareways and Blanking Plates as shown on the Contract Drawings.</t>
  </si>
  <si>
    <t>4way TPN Distribution Board DBs  named As above  for UPS Power Complete with 100A Incomer, 1x63A TP MCB,  2x32A SP MCBs, 1x20A SP MCBs, 3x10A SP MCBs, Spareways and Blanking Plates as shown on the Contract Drawings.</t>
  </si>
  <si>
    <t>Bridge</t>
  </si>
  <si>
    <t>Bridge- Cont'</t>
  </si>
  <si>
    <t>▪  32A SPN Isolator complete with 2x4.0 Sq mm pvc/swa/pvc CU Cable (cable approx. 45metres) and associated accessories for the Security Equipment.</t>
  </si>
  <si>
    <t>PROPOSED CONSTRUCTION OF THE BRIDGE OF EAST WING- COVID - 19 CENTER AT THE NAIROBI HOSPITAL</t>
  </si>
  <si>
    <t>Electrical Distribution System</t>
  </si>
  <si>
    <t>Lighting &amp; Small Power Installations</t>
  </si>
  <si>
    <t xml:space="preserve">SECTION D.W. 2.0  TITLE:   BED LIFT (1600KGS) LIFT SYSTEM INSTALLATION </t>
  </si>
  <si>
    <t>Stretcher Bed (1600 KGs) Lift with Variable Voltage Variable Frequency Drive</t>
  </si>
  <si>
    <t>Foreign amount quoted …………………………</t>
  </si>
  <si>
    <t>Exchange rate used ……………………………...</t>
  </si>
  <si>
    <t xml:space="preserve">CIF VALUE </t>
  </si>
  <si>
    <t>3.1 FOB Value in Kenya Shillings</t>
  </si>
  <si>
    <t>3.2 Freight Charges</t>
  </si>
  <si>
    <t>3.3 Marine Insurance………%(C+F)</t>
  </si>
  <si>
    <t>3.4 Bank Charges………..% (C+F)</t>
  </si>
  <si>
    <t>CLEARING &amp; FORWARDING</t>
  </si>
  <si>
    <t>4.1 Customs Clearing Charges……..%(C+F)</t>
  </si>
  <si>
    <t>Local costs:</t>
  </si>
  <si>
    <t>5.1 Local Transport</t>
  </si>
  <si>
    <t>5.2 Local Labour Costs</t>
  </si>
  <si>
    <t>5.3 Statutory Lift Inspection</t>
  </si>
  <si>
    <t>5.4 Clearing Agent</t>
  </si>
  <si>
    <t xml:space="preserve">5.5 Protection of the equipment from erratic power   </t>
  </si>
  <si>
    <t xml:space="preserve">      Surges.</t>
  </si>
  <si>
    <t>5.8 Total Local Costs</t>
  </si>
  <si>
    <t xml:space="preserve">SECTION D.W. 3.0  TITLE:  (1600KGS) LIFT SYSTEM INSTALLATION </t>
  </si>
  <si>
    <t>Supply (Additional Stop) Cost Value (Material)</t>
  </si>
  <si>
    <t>Landing Door</t>
  </si>
  <si>
    <t>Hall Indicator</t>
  </si>
  <si>
    <t>Landing Push Button Panel</t>
  </si>
  <si>
    <t>Electrical wiring / Cables for doors and indicators</t>
  </si>
  <si>
    <t>Additional Guide rails, Brackets &amp; Travelling Cable for extra stop at Roof</t>
  </si>
  <si>
    <t>Subtotal</t>
  </si>
  <si>
    <t>Freight</t>
  </si>
  <si>
    <t>Marine freight charges</t>
  </si>
  <si>
    <t>Bank transactions</t>
  </si>
  <si>
    <t>Importation Declaration form</t>
  </si>
  <si>
    <t>Customs Clearance</t>
  </si>
  <si>
    <t>Railway Levy</t>
  </si>
  <si>
    <t xml:space="preserve">Total Cost of Material </t>
  </si>
  <si>
    <t>Installation, testing and commissoning and handing over to client</t>
  </si>
  <si>
    <t xml:space="preserve">Supply and Installation - Additional Stop </t>
  </si>
  <si>
    <t>PROPOSED CONSTRUCTION OF THE BRIDGE FOR THE EAST WING  - COVID - 19 CENTER AT THE NAIROBI HOSPITAL</t>
  </si>
  <si>
    <t xml:space="preserve">THE SUPPLY, DELIVERY, INSTALLATION, TESTING AND COMMISSIONING OF ELEVATOR SYSTEMS INSTALLATIONS
</t>
  </si>
  <si>
    <t>Stretcher Bed (1600 KGs) System</t>
  </si>
  <si>
    <t>13 Passenger (1000 KGs) System</t>
  </si>
  <si>
    <t>SECTION D.W. 3.0    TITLE : PEDESTRIAN SCANNING &amp; VEHICULAR ACCESS SYSTEM</t>
  </si>
  <si>
    <t xml:space="preserve">SCREENING </t>
  </si>
  <si>
    <t>Walk through</t>
  </si>
  <si>
    <t>PROPOSED CONSTRUCTION OF THE BRIDGE FOR THE EAST WING - COVID - 19 CENTER AT THE NAIROBI HOSPITAL</t>
  </si>
  <si>
    <t>Vol 3.3</t>
  </si>
  <si>
    <t>External Children Playground</t>
  </si>
  <si>
    <t>Allow a provisional sum for  external children playground  works to Architect's approvals</t>
  </si>
  <si>
    <t xml:space="preserve"> TNH - EASTWING RE-ORGANIZATION</t>
  </si>
  <si>
    <t>FIRE SUPPRESSION SYSTEM INSTALLATION</t>
  </si>
  <si>
    <t>D.W. 5.0  FIRE SUPPRESSION SYSTEM</t>
  </si>
  <si>
    <t>NB: The Contrcator is highly encouranged to ensure they visit site and offer their design as per site room dimensions. No Excuses shall be entertained as its expected the Contrcator will offer full design for the solution.</t>
  </si>
  <si>
    <t>Fire Suppression System for the Switchgear Room, Transfomer Room and  AVR room (Approximate Dimension of the room is 7M X 4M X 3M)</t>
  </si>
  <si>
    <t>For an Novec 1230 Total Flood Fire Suppression System as per NFPA 2001, supply and install extinguishant storage tanks with suitable wall mounted retaining brackets, aluminium name plates indicating manufacturer’s name and part number agent fill weight, total charged weight, date of fill, manifold, check valves, actuators, switches, non- return valves, electromagnetic actuation, and partial actuation valves etc. in accordance with manufacturer’s instructions and appropriate codes.  The extinguishant shall have zero ozone depleting properties and suitable for occupied areas.  To hold suppressant for all zones grouped and manifold in the cylinder area indicated.</t>
  </si>
  <si>
    <t>State Extinguishant Provided --------</t>
  </si>
  <si>
    <t>Clearly state extinguishant, stipulated design concentration and No. of cylinders to satisfy these conditions to be supplied. Attachments of design claculations, technical data, working drawings and other considerations shall be appended for review.  ………………………...………………………...</t>
  </si>
  <si>
    <t>360 degrees (8 ports) discharge nozzles of brass construction fitted with solenoid valves where applicable, socket adaptors and capable of handling designed rates.D</t>
  </si>
  <si>
    <t>Ditto but 180 degrees (7 ports)</t>
  </si>
  <si>
    <t>Allow for extinguishant distribution pipework including pipe fittings, supports, couplings, reducers etc. for the proper and satisfactory functioning of the installation.  Pipe schedule (class) shall depend on the type of agent used and tenderers shall submit working drawings and manufacturer’s instructions when tendering.  The tenderer is recommended to critically review the attached layout with regard to the cylinder holding space and reticulation to the covered areas.  No claims shall be entertained for failure to consider this when tendering.</t>
  </si>
  <si>
    <t>Allow for main distribution pipe &amp; fittings from the Cylinder Bank to Hazard Area.</t>
  </si>
  <si>
    <t>Warning signs at Entrance and Exits of the protected areas in pairs.</t>
  </si>
  <si>
    <t>Total Carried Forward to next page</t>
  </si>
  <si>
    <t>bal b/f</t>
  </si>
  <si>
    <t>Manual release valves to be used if automatic suppression fails for whatever reason or delay is desired (e.g. if the fire is contained using other means).</t>
  </si>
  <si>
    <t xml:space="preserve">Pressure Relief vent flap size 450 x 300mm. </t>
  </si>
  <si>
    <t>Autopulse control system, designed to monitor and automatically actuate the system upon receiving signals from detectors or the manual pull station. Control station complete with zone/ partial actuation valves, internal power supply, on-line emergency batteries and solid state electronics.</t>
  </si>
  <si>
    <t>Allow for testing of entire system, including actual discharge demonstration, recharging and commissioning to approval.</t>
  </si>
  <si>
    <t>Allow for any other item(s) necessary to complete the installation and list here below. (Note: The Contractor shall ensure that the systems function properly as per the acceptible standards with no variations)</t>
  </si>
  <si>
    <t>PROPOSED L.V SWITCHGEAR, AVR, ASSOCIATED CABLING AND FIRE SUPPRESSION SYSTEM INSTALLATION</t>
  </si>
  <si>
    <t>Central Electral</t>
  </si>
  <si>
    <t>Fire Suppression System</t>
  </si>
  <si>
    <t>3. ICU</t>
  </si>
  <si>
    <t>SECTION D.W 3.1:- AIR CONDITIONING - OUTDOOR UNITS</t>
  </si>
  <si>
    <t>Rate KShs.</t>
  </si>
  <si>
    <t>Cost KShs.</t>
  </si>
  <si>
    <t>VRV AIR CONDITIONING SYSTEM :</t>
  </si>
  <si>
    <r>
      <t xml:space="preserve">These shall be as “DAIKIN , TOSHIBA, LG ARUM260LTES" or an approved equivalent”
VRV/VRF system to have heat recovery and to be a </t>
    </r>
    <r>
      <rPr>
        <b/>
        <sz val="12"/>
        <rFont val="Times New Roman"/>
        <family val="1"/>
      </rPr>
      <t>3 PIPE SYSTEM</t>
    </r>
    <r>
      <rPr>
        <sz val="12"/>
        <rFont val="Times New Roman"/>
        <family val="1"/>
      </rPr>
      <t xml:space="preserve"> for provision of simultenous heeating and cooling. 
</t>
    </r>
    <r>
      <rPr>
        <b/>
        <sz val="12"/>
        <rFont val="Times New Roman"/>
        <family val="1"/>
      </rPr>
      <t xml:space="preserve">Cooling Capacity: 72.8 kW 
Heating capacity: 74.3 kW 
</t>
    </r>
    <r>
      <rPr>
        <sz val="12"/>
        <rFont val="Times New Roman"/>
        <family val="1"/>
      </rPr>
      <t>Dimensions (HxWxD in mm) approx.</t>
    </r>
    <r>
      <rPr>
        <sz val="12"/>
        <color rgb="FFFF0000"/>
        <rFont val="Times New Roman"/>
        <family val="1"/>
      </rPr>
      <t xml:space="preserve"> </t>
    </r>
    <r>
      <rPr>
        <sz val="12"/>
        <rFont val="Times New Roman"/>
        <family val="1"/>
      </rPr>
      <t>1240x1690x760),Weight approx.215Kg. The compressor to be of the hermetically sealed scroll type with power input  3ph, 380 – 415V, 50Hz supply.  Compressor to be for use with CFC FREE refrigerant. (</t>
    </r>
    <r>
      <rPr>
        <b/>
        <sz val="12"/>
        <rFont val="Times New Roman"/>
        <family val="1"/>
      </rPr>
      <t>Note that R22 and any other ozone depleting refrigerant will not be acceptable)</t>
    </r>
    <r>
      <rPr>
        <sz val="12"/>
        <rFont val="Times New Roman"/>
        <family val="1"/>
      </rPr>
      <t xml:space="preserve">.  The unit shall be complete with function unit to manufacturer’s specification, safety devices including HPS, fan driver overload protector, over current relay, inverter overload protector, PC Board fuse,Building Management System (BMS) interface etc. </t>
    </r>
  </si>
  <si>
    <t>Sub-total carried to next page</t>
  </si>
  <si>
    <t>Sub-total carried to Main Collection Page</t>
  </si>
  <si>
    <t xml:space="preserve">SECTION D.W 3.2:- AIR CONDITIONING- INDOOR UNITS </t>
  </si>
  <si>
    <t>3.2</t>
  </si>
  <si>
    <t xml:space="preserve">INDOOR UNITS </t>
  </si>
  <si>
    <t>Sub-total carried to Main-Collection Page</t>
  </si>
  <si>
    <t>SECTION D.W 3.3:- AIR CONDITIONING - ACCESSORIES</t>
  </si>
  <si>
    <t>Sub-total carried to Main -Collection Page</t>
  </si>
  <si>
    <t>SECTION D.W 3.4:- MECHANICAL VENTILATION</t>
  </si>
  <si>
    <t xml:space="preserve"> Qty</t>
  </si>
  <si>
    <t xml:space="preserve"> Cost KShs.</t>
  </si>
  <si>
    <t>3.4</t>
  </si>
  <si>
    <t>SECTION D.W 3.5:- TOILET/ SLUICE EXTRACTION SYSTEM</t>
  </si>
  <si>
    <t>3.5</t>
  </si>
  <si>
    <r>
      <t>Supply, deliver and install Extract Air Fan as Solar Palau Silent or approved equivalent. Power input 0.29 kW, Capacity 240m3/hr @ 100 Pa complete with all necessary accessories.</t>
    </r>
    <r>
      <rPr>
        <b/>
        <sz val="12"/>
        <color indexed="8"/>
        <rFont val="Times New Roman"/>
        <family val="1"/>
      </rPr>
      <t xml:space="preserve"> </t>
    </r>
  </si>
  <si>
    <t>SECTION D.W 3.6: SERVER/UPS ROOM AIR CONDITIONING</t>
  </si>
  <si>
    <t>3.6</t>
  </si>
  <si>
    <t xml:space="preserve"> SERVER/ UPS ROOM</t>
  </si>
  <si>
    <t>Sub-total carried to main collection page</t>
  </si>
  <si>
    <t>MAIN COLLECTION PAGE</t>
  </si>
  <si>
    <t>Price (KShs.)</t>
  </si>
  <si>
    <t>3.1</t>
  </si>
  <si>
    <t>3.3</t>
  </si>
  <si>
    <t>Server room</t>
  </si>
  <si>
    <t xml:space="preserve">TOTAL </t>
  </si>
  <si>
    <t>Sub-total carried to Main Summary Page</t>
  </si>
  <si>
    <t>PROPOSED REPURPOSING OF EAST WING A (COVID CENTRE) AT THE NAIROBI HOSPITAL</t>
  </si>
  <si>
    <t>AIR CONDITIONING &amp; MECHANICAL VENTILATION INSTALLATIONS</t>
  </si>
  <si>
    <t>BILLS OF QUANTITIES</t>
  </si>
  <si>
    <t>SECTION D.W. (I)  TITLE:  PRELIMINARIES &amp; CONTRACTUAL REQUIREMENTS</t>
  </si>
  <si>
    <t xml:space="preserve"> Rate</t>
  </si>
  <si>
    <t>Carried to Main Summary Page</t>
  </si>
  <si>
    <t xml:space="preserve">1. OUTPATIENT DEPARTMENT </t>
  </si>
  <si>
    <t>SECTION D.W 1.1:- AIR CONDITIONING - OUTDOOR UNITS</t>
  </si>
  <si>
    <r>
      <t xml:space="preserve">These shall be as “DAIKIN , TOSHIBA, LG ARUM200LTES" or an approved equivalent”
VRV/VRF system to have heat recovery and to be a </t>
    </r>
    <r>
      <rPr>
        <b/>
        <sz val="12"/>
        <rFont val="Times New Roman"/>
        <family val="1"/>
      </rPr>
      <t>3 PIPE SYSTEM</t>
    </r>
    <r>
      <rPr>
        <sz val="12"/>
        <rFont val="Times New Roman"/>
        <family val="1"/>
      </rPr>
      <t xml:space="preserve"> for provision of simultenous heeating and cooling. 
</t>
    </r>
    <r>
      <rPr>
        <b/>
        <sz val="12"/>
        <rFont val="Times New Roman"/>
        <family val="1"/>
      </rPr>
      <t xml:space="preserve">Cooling Capacity: 56 kW 
Heating capacity: 63 kW
</t>
    </r>
    <r>
      <rPr>
        <sz val="12"/>
        <rFont val="Times New Roman"/>
        <family val="1"/>
      </rPr>
      <t>Dimensions (HxWxD in mm) approx.</t>
    </r>
    <r>
      <rPr>
        <sz val="12"/>
        <color rgb="FFFF0000"/>
        <rFont val="Times New Roman"/>
        <family val="1"/>
      </rPr>
      <t xml:space="preserve"> </t>
    </r>
    <r>
      <rPr>
        <sz val="12"/>
        <rFont val="Times New Roman"/>
        <family val="1"/>
      </rPr>
      <t>1240x1690x760),Weight approx.215Kg. The compressor to be of the hermetically sealed scroll type with power input  3ph, 380 – 415V, 50Hz supply.  Compressor to be for use with CFC FREE refrigerant. (</t>
    </r>
    <r>
      <rPr>
        <b/>
        <sz val="12"/>
        <rFont val="Times New Roman"/>
        <family val="1"/>
      </rPr>
      <t>Note that R22 and any other ozone depleting refrigerant will not be acceptable)</t>
    </r>
    <r>
      <rPr>
        <sz val="12"/>
        <rFont val="Times New Roman"/>
        <family val="1"/>
      </rPr>
      <t xml:space="preserve">.  The unit shall be complete with function unit to manufacturer’s specification, safety devices including HPS, fan driver overload protector, over current relay, inverter overload protector, PC Board fuse,Building Management System (BMS) interface etc. </t>
    </r>
  </si>
  <si>
    <t>SECTION D.W 1:- AIR CONDITIONING - OUTDOOR UNITS</t>
  </si>
  <si>
    <t xml:space="preserve">SECTION D.W 1.2:- AIR CONDITIONING- INDOOR UNITS </t>
  </si>
  <si>
    <t>1.2</t>
  </si>
  <si>
    <t>SECTION D.W 1.3:- AIR CONDITIONING - ACCESSORIES</t>
  </si>
  <si>
    <t>SECTION D.W 1.4:- MECHANICAL VENTILATION</t>
  </si>
  <si>
    <t>1.4</t>
  </si>
  <si>
    <t>SECTION D.W 5:- TOILET/ SLUICE EXTRACTION SYSTEM</t>
  </si>
  <si>
    <t>1.5</t>
  </si>
  <si>
    <t>SECTION D.W 1.6: SERVER/UPS ROOM AIR CONDITIONING</t>
  </si>
  <si>
    <t>1.6</t>
  </si>
  <si>
    <t>1.1</t>
  </si>
  <si>
    <t>1.3</t>
  </si>
  <si>
    <t>2.0 OPERATING THEATRES</t>
  </si>
  <si>
    <t>SECTION D.W. 2.1:  THEATRE AIR CONDITIONING</t>
  </si>
  <si>
    <t>2.1.1</t>
  </si>
  <si>
    <t>THEATRE AIR HANDLING UNIT</t>
  </si>
  <si>
    <t xml:space="preserve">NB: Tenderers to allow for provision of Factory Acceptance tests, and provision of specialist/supplier personnel, as may be required by the manufacturer, during installation and testing, when pricing. To contractor should allow for hoisting of the Air handling Unit to the roof while pricing. </t>
  </si>
  <si>
    <t>Supply, deliver, hoist, install, test and commission Hygienic Air Handling Unit (AHU), for outdoor mounting. AHU to be capable of consistently providing air at a controllable, settable, air flow rate of between 6,000m3/hr and 9,000m3/hr at a pressure of 300Pa and at a regulated, settable, relative humidity of between 40% and 60%. Said pressure is output pressure of AHU, and does not account for AHU internal pressure losses. AHU to be able to maintain a steady tempreture of between 17 to 19 degrees Celcius. AHU to be CE and EuroVent certified and to be in compliance with HTM03-01, EN1886:2008, EN13053, EN779, EN308, EN1216, EN327 and AHU Guideline 01.</t>
  </si>
  <si>
    <t>Outdoor AHU is mainly composed of: self-supporting frame with extruded section bars in double-wall aluminium camera for recessed screws. Section bar thickness 40 mm - Extruded gasket on panel and rounded interior. Double-wall sheet metal panels thickness 50 mm suitable for outdoor installation. Internal on AISI 304 stainless steel, external on plastic-coated galvanised steel. Insulation on injected polyurethane average density 80 kg/m³. With aluminium profile base frame. The base-plate shall be provided with spring shock-isolating mountings.</t>
  </si>
  <si>
    <t xml:space="preserve">The return section to include: prefilter cleanable; plug fan with double inlet and motor, inverter; silencers for return air; return air damper aluminium material; sand trap filter at the inlet. Note: AHU to have atleast 2 No. DX cooling coils </t>
  </si>
  <si>
    <t>Cont… next page</t>
  </si>
  <si>
    <t xml:space="preserve">SECTION D.W. 2.1:  THEATRE AIR CONDITIONING </t>
  </si>
  <si>
    <t>Continued.</t>
  </si>
  <si>
    <t xml:space="preserve">The supply section will be provided with: prefilter cleanable (G4 filter); flexible bag filters (F7 filters); Absolute filters, of spec. H14 HEPA; Direct Expansion heating coil; Direct Expansion cooling coil; steam humidifier (Electric steam humidifier); droplet eliminator; heating coil; plug electric fan with double inlet and motor, inverter; damper; silencers for supply air. It should include a protection canopy over the AHU. On board control system complete with electrical panel, thermostats, pressure probes, temperature probes, humidity probes, differential pressure switch. Also included the protection cabinet for servo actuated valves and control board.  </t>
  </si>
  <si>
    <t>Specific Sections to be as below:</t>
  </si>
  <si>
    <r>
      <rPr>
        <u/>
        <sz val="12"/>
        <rFont val="Times New Roman"/>
        <family val="1"/>
      </rPr>
      <t>Cooling Coil:</t>
    </r>
    <r>
      <rPr>
        <sz val="12"/>
        <rFont val="Times New Roman"/>
        <family val="1"/>
      </rPr>
      <t xml:space="preserve"> Coils to be served by direct expansion cooling system. AHU to come with complete direct expansion cooling system including evaporation unit section, external condensing unit, expansion valve, compressor, refrigerant piping, insulation, and all controls. Cooling coil to come with slanted Stainless Steel condensate collection pan. System to have at least 2 No. cooling coils.  Cooling Power of AHU to be min. 50kW. Cooling coils to be of copper pipe and aluminium fins (Cu/Al).</t>
    </r>
  </si>
  <si>
    <r>
      <rPr>
        <u/>
        <sz val="12"/>
        <rFont val="Times New Roman"/>
        <family val="1"/>
      </rPr>
      <t>Heating Section:</t>
    </r>
    <r>
      <rPr>
        <sz val="12"/>
        <rFont val="Times New Roman"/>
        <family val="1"/>
      </rPr>
      <t xml:space="preserve"> Heating section to be of electric type, with external steam connection for steam at nominal pressure of 6bar. Heating section to be of capacity 80kW, and complete with condensate return line, and connection, as well as copper pipe and aluminium fin heat exchanger, electromechanical steam valves, all controls and cabling as necessary.</t>
    </r>
  </si>
  <si>
    <r>
      <rPr>
        <u/>
        <sz val="12"/>
        <rFont val="Times New Roman"/>
        <family val="1"/>
      </rPr>
      <t>Mixing Chamber:</t>
    </r>
    <r>
      <rPr>
        <sz val="12"/>
        <rFont val="Times New Roman"/>
        <family val="1"/>
      </rPr>
      <t xml:space="preserve"> AHU to come complete with air mixing chamber for mixing of outdoor air and return air at settable ratios. Mixing chamber to be complete with electromechanically controllable dampers for automatic regulation of mixing ratio.</t>
    </r>
  </si>
  <si>
    <r>
      <rPr>
        <u/>
        <sz val="12"/>
        <rFont val="Times New Roman"/>
        <family val="1"/>
      </rPr>
      <t>Fans:</t>
    </r>
    <r>
      <rPr>
        <sz val="12"/>
        <rFont val="Times New Roman"/>
        <family val="1"/>
      </rPr>
      <t xml:space="preserve"> AHU to come complete with centrifugal/plug fans for supply section. Fans to be of variable speed. AHU must be capable of delivering air at a set-point air flow rate and pressure.</t>
    </r>
  </si>
  <si>
    <r>
      <rPr>
        <u/>
        <sz val="12"/>
        <rFont val="Times New Roman"/>
        <family val="1"/>
      </rPr>
      <t>Humidifier:</t>
    </r>
    <r>
      <rPr>
        <sz val="12"/>
        <rFont val="Times New Roman"/>
        <family val="1"/>
      </rPr>
      <t xml:space="preserve"> AHU to come complete with electric-type humidifier. Steam humidifier to operate at a nominal steam pressure of 6 bar, and to be complete with electromechanical steam valves, controls, etc.</t>
    </r>
  </si>
  <si>
    <r>
      <rPr>
        <u/>
        <sz val="12"/>
        <rFont val="Times New Roman"/>
        <family val="1"/>
      </rPr>
      <t>Droplet Eliminator:</t>
    </r>
    <r>
      <rPr>
        <sz val="12"/>
        <rFont val="Times New Roman"/>
        <family val="1"/>
      </rPr>
      <t xml:space="preserve"> AHU to come complete with droplet eliminator for capture of excess moisture and droplets.</t>
    </r>
  </si>
  <si>
    <r>
      <rPr>
        <u/>
        <sz val="12"/>
        <rFont val="Times New Roman"/>
        <family val="1"/>
      </rPr>
      <t>Absolute Filters:</t>
    </r>
    <r>
      <rPr>
        <sz val="12"/>
        <rFont val="Times New Roman"/>
        <family val="1"/>
      </rPr>
      <t xml:space="preserve"> AHU to come complete with Absolute Filters as H14 HEPA filters and capable of filtering air to a minimum efficiency of 99,995% at MPPS per BS EN 1822.</t>
    </r>
  </si>
  <si>
    <r>
      <rPr>
        <u/>
        <sz val="12"/>
        <rFont val="Times New Roman"/>
        <family val="1"/>
      </rPr>
      <t>Energy Recovery Unit:</t>
    </r>
    <r>
      <rPr>
        <sz val="12"/>
        <rFont val="Times New Roman"/>
        <family val="1"/>
      </rPr>
      <t xml:space="preserve"> AHU to come complete with cross-flow type heat exchanger composed of intersected aluminium plates and with a perceptible heat performance of minimum 50%. Heat exchanger to ensure absolutely no contact between supply air and exhaust air.</t>
    </r>
  </si>
  <si>
    <r>
      <rPr>
        <u/>
        <sz val="12"/>
        <rFont val="Times New Roman"/>
        <family val="1"/>
      </rPr>
      <t>Silencers:</t>
    </r>
    <r>
      <rPr>
        <sz val="12"/>
        <rFont val="Times New Roman"/>
        <family val="1"/>
      </rPr>
      <t xml:space="preserve"> Silencer section(s) to be composed of galvanized steel sheet baffles with heat-resistant, sound-insulation, fibreglass in-fill of appropriate density. Silencer to be protected against air erosion via PAM option; i.e. via coating with flame-retardant protective layer, and then coating with layer of polyester film coating (Melinex).</t>
    </r>
  </si>
  <si>
    <r>
      <rPr>
        <u/>
        <sz val="12"/>
        <rFont val="Times New Roman"/>
        <family val="1"/>
      </rPr>
      <t>Electric Re-Heater:</t>
    </r>
    <r>
      <rPr>
        <sz val="12"/>
        <rFont val="Times New Roman"/>
        <family val="1"/>
      </rPr>
      <t xml:space="preserve"> Electric re-heat section, 16kW, to be complete with safety thermistor and differential pressure switch.</t>
    </r>
  </si>
  <si>
    <t xml:space="preserve">THEATRE AIR HANDLING UNIT </t>
  </si>
  <si>
    <r>
      <rPr>
        <u/>
        <sz val="12"/>
        <rFont val="Times New Roman"/>
        <family val="1"/>
      </rPr>
      <t>Control System:</t>
    </r>
    <r>
      <rPr>
        <sz val="12"/>
        <rFont val="Times New Roman"/>
        <family val="1"/>
      </rPr>
      <t xml:space="preserve"> AHU to come complete with pre-installed, pre-configured, fully integrated control system. Controller to come with panel (Human-Machine Interface) with real-time display of operating data, set points, alarms, operating status and time settings. Control system to be capable of performing the following: Temperature control of supply air and room conditions, relative humidity control, dew point control, constant air volume control, enthalpy control, excessive pressure drop alarm, heat recovery control, run-around coil heat exchanger control, electric heater control, integration of DX coil with outdoor condensing unit,</t>
    </r>
  </si>
  <si>
    <t>fresh/return/bypass/mixing/supply air damper control, redundancy control for EC fans, AHU shut-off from external fire signal, open protocol (BACnet/Modbus over RS 485/LON) to communicate with BMS, possibility of remote access of control system via WEB, possibility of adding additional control/alarm points per user requirement, logging of various parameters, VAV integration. Control system to come complete with control panel, to be mounted at an appropriate location, as Tracer TD7 display, from Trane, or an approved equivalent.</t>
  </si>
  <si>
    <t>AHU to be as Systemair, Carrier or an approved equivalent. Other prefered models include Johnson Controls, SystemAir, Robatherm. Approximate Anticipated Dimensions: 6000mm (L) x 1895mm (W) x 2300mm (H). Weight: 2500kg</t>
  </si>
  <si>
    <t xml:space="preserve">Set </t>
  </si>
  <si>
    <t>Carried to sub-collection page</t>
  </si>
  <si>
    <t>SECTION D.W. 2.1.:  THEATRE AIR CONDITIONING</t>
  </si>
  <si>
    <t>2.1.2</t>
  </si>
  <si>
    <t xml:space="preserve">DUCTING &amp; GRILLES </t>
  </si>
  <si>
    <t>Galvanised sheet steel ductwork inclusive of all joints, bracing, gaskets, supports, stiffeners, turning vanes, splitters, vapour seals and any other equipment for completion. Material complete with bends, transfusions, tees, etc. as per design drawing. Duct Insulation to be 25mm thick to engineers approval (Armaflex is the preferred insulation material). Note: Item measured per linear meter of fully fabricated duct of the referenced dimension.</t>
  </si>
  <si>
    <t xml:space="preserve">Supply Ducts - Insulated </t>
  </si>
  <si>
    <t>Insulated Galvanised iron sheet metal ducting (22 SWG) including transformation, tees, bends, plenum, etc. manufactured to DW/144 specification with sealed joints and hangers/supports complete with all necessary accessories.</t>
  </si>
  <si>
    <t>800x800</t>
  </si>
  <si>
    <t>800x600</t>
  </si>
  <si>
    <t>1000x300</t>
  </si>
  <si>
    <t>(iv)</t>
  </si>
  <si>
    <t>500x300</t>
  </si>
  <si>
    <t>(v)</t>
  </si>
  <si>
    <t>300x300</t>
  </si>
  <si>
    <t xml:space="preserve">Return Ducts- Insulated  </t>
  </si>
  <si>
    <t>600x600</t>
  </si>
  <si>
    <t>600x300</t>
  </si>
  <si>
    <t>400x300</t>
  </si>
  <si>
    <t xml:space="preserve">Sub-total carried to next page </t>
  </si>
  <si>
    <t>THEATRE  DUCTING &amp; GRILLES</t>
  </si>
  <si>
    <t>Supply and install supply air grilles with duct adaptors, neck mounted opposed blade damper with face lever operator.</t>
  </si>
  <si>
    <t>Return Grilles</t>
  </si>
  <si>
    <t>Stainless Steel Wall-Mount Extract air grilles as Sagi Cofim type DEC-S type size 400 x 300mm. Structure, panel and plenum to all be of AISI 304 Stainless Steel construction. To be with integral G4 filter, flow-adjustment damper and accessories.</t>
  </si>
  <si>
    <t>Pressure Regulating Dampers</t>
  </si>
  <si>
    <t>Pressure-regulating damper for through-wall mounting with factory-set pressure-discharge set-point as  PRDD from Waterloo. Pressure set-point to be 25 Pa, or as to be confirmed by the engineer.  These to be of Stainless steel construction and manufactured for operating theatres and clean-room applications.</t>
  </si>
  <si>
    <t>400mm width x 300mm high</t>
  </si>
  <si>
    <t>Manual Control Dampers</t>
  </si>
  <si>
    <t>Mechanical, manual, volume control damper, size 800mm x 800mm as Trox type EN. Damper to capable of maintaining supply air flow at a setable constant rate..</t>
  </si>
  <si>
    <t>Mechanical, manual, volume control damper, size 600mm x 600mm as Trox type EN. Damper to capable of maintaining supply air flow at a setable constant rate..</t>
  </si>
  <si>
    <t>Carried to sub- collection</t>
  </si>
  <si>
    <t>Accessories &amp; Controls</t>
  </si>
  <si>
    <t>Surgeon's Panel</t>
  </si>
  <si>
    <t>Install Theater and Surgeon's Control Panel, as Bender UK. Panel to be complete with housing, touch-screen panel, theatre clock digital display, analogue clock display.
Panel to be capable of controlling, as well as monitoring, and live read-out of the following: External AHU, and hence, temperature, humidity, air flow, settings;  room lighting; clock system.
Panel to be capable of monitoring, and displaying status of the following: Individual medical gas line conditions, and alarm; Laminar Flow continous particle monitoring system; Cathlab AGSS pump panel &amp; status; Operating Table.
Integration to all of the above systems must be achieved.  Controller to have 8 No. spare data input, and output, not inclusive of all of the above. Allow for all cabling, wiring, termination, etc</t>
  </si>
  <si>
    <t>Hygiene Grilles</t>
  </si>
  <si>
    <t>Hygiene Supply Air Diffuser complete with plenum box, and with integral, replaceable, F7 filter, for clean supply air applications</t>
  </si>
  <si>
    <t>Carried to main Collection</t>
  </si>
  <si>
    <t xml:space="preserve">SECTION D.W. 4.1:  THEATRE AIR CONDITIONING </t>
  </si>
  <si>
    <t>4.1.3</t>
  </si>
  <si>
    <t>THEATRE  LAMINAR FLOW CEILING MODULE</t>
  </si>
  <si>
    <t>NB: All installations, Testing, Validation and Commissioning is to be done to HTM 03-01.</t>
  </si>
  <si>
    <t>NB: Contractor must account for cost of installation, including cost of provision of manufacturer's specialist to site, if necessary, for proper supervision of installation. This cost must be catered for in contractor's pricing.</t>
  </si>
  <si>
    <t>NB: The contractor is to provide a service level agreement proposal for evaluation by the client.</t>
  </si>
  <si>
    <t>Supply, deliver, assemble, and install Laminar Flow supply air unit for UCV (Ultra-Clean Ventilation) Sterile environment (Cathlab). Laminar flow unit to be capable of delivering low-turbulence displacement air flow across a 3185mm by 3185mm area at flow rate of 6,000m3/hr at a velocity of between 0.2m/s and 0,3m/s measured at 1m above finished floor level; and filtered to a minimum efficiency of 99,995% at MPPS per BS EN 1822.
Laminar Flow unit to be of construction as below:</t>
  </si>
  <si>
    <t>Filter frame profile of anodized aluminum construction</t>
  </si>
  <si>
    <t>Double-sealing location system for mounting of HEPA filters.</t>
  </si>
  <si>
    <t>Fabric dividers fitted with an aluminium frame profile and fixed onto the filter frame profile without screws.</t>
  </si>
  <si>
    <t>A stable, torsion-resistant outlet frame, suitable for fitting of air baffle plates is installed, combined with an air-tight illuminator feed.</t>
  </si>
  <si>
    <t>An air-tight pressure chamber made of aluminium A1Mg1 is installed over the particulate air filters.</t>
  </si>
  <si>
    <t>Connection supports for the outside air are built-in and fixed to the pressure chamber.</t>
  </si>
  <si>
    <t>THEATRE LAMINAR FLOW CEILING MODULE</t>
  </si>
  <si>
    <t>The laminar flow unit to be complete with:</t>
  </si>
  <si>
    <t>24 No. H14 HEPA filters covering the entire 3185mm by 3185mm laminar flow area. All filters to be of minimum 78mm height, and as required by manufacturer.</t>
  </si>
  <si>
    <t>Differential pressure switch for monitoring of HEPA filters.</t>
  </si>
  <si>
    <t>4 No. air supply connection ports, each min. 1700mm wide.</t>
  </si>
  <si>
    <t>Fabric Outlet to be with picture/painting in options as offered by the manufacturer.</t>
  </si>
  <si>
    <t>Laminar Flow unit to be capable of Continous Particle Monitoring, complete with LCD panel, and LED light "green", "amber", "red", live read measurement and read-out, and signal duplication/external monitoring and recording capabilities (via IP).</t>
  </si>
  <si>
    <t>Laminar Flow unit to be Model number FFA 32/32 as WEISS TECHNIK, ADMECO or an approved equivalent.</t>
  </si>
  <si>
    <t>Carried to next page</t>
  </si>
  <si>
    <t>Provide for LED Indirect field lighting module fitting around outflow frame of laminar flow ceiling and composed cleanable (IP65) LED Dimmable luminaires, and DALI compaticable or DSI to maintain not less than 650 lux as WEISS TECHNIK, ADMECO or an approved equivalent.</t>
  </si>
  <si>
    <t>Glass air guiding skirt, minimum 800mm high, and made of minimum 8mm laminated glass to provide air separation around entire laminar flow section as WEISS TECHNIK, ADMECO or an approved equivalent.</t>
  </si>
  <si>
    <t>Carried to Sub-Collection</t>
  </si>
  <si>
    <t>SUB-COLLECTION PAGE</t>
  </si>
  <si>
    <t>Theatre - Air Handling Unit</t>
  </si>
  <si>
    <t xml:space="preserve"> Ducting &amp; Grilles </t>
  </si>
  <si>
    <t>2.1.3</t>
  </si>
  <si>
    <t>Modern Laminar flow system</t>
  </si>
  <si>
    <t>Sub- Total</t>
  </si>
  <si>
    <t>SECTION D.W. 2.1:  CSSD &amp; RECOVERY AREA AIR CONDITIONING</t>
  </si>
  <si>
    <t>CSSD &amp; RECOVERY AREA AIR HANDLING UNIT</t>
  </si>
  <si>
    <t>Supply, deliver, hoist, install, test and commission Hygienic Air Handling Unit (AHU), for outdoor mounting. AHU to be capable of consistently providing air at a controllable, settable, air flow rate of between 9,000m3/hr and 12,000m3/hr at a pressure of 300Pa and at a regulated, settable, relative humidity of between 40% and 60%. Said pressure is output pressure of AHU, and does not account for AHU internal pressure losses. AHU to be able to maintain a steady tempreture of between 17 to 19 degrees Celcius. AHU to be CE and EuroVent certified and to be in compliance with HTM03-01, EN1886:2008, EN13053, EN779, EN308, EN1216, EN327 and AHU Guideline 01.</t>
  </si>
  <si>
    <t xml:space="preserve">SECTION D.W. 2.1:  CSSD &amp; RECOVERY AREA AIR CONDITIONING </t>
  </si>
  <si>
    <t xml:space="preserve">CSSD &amp; RECOVERY AREA AIR HANDLING UNIT </t>
  </si>
  <si>
    <t>SECTION D.W. 2.1.:  CSSD &amp; RECOVERY AREA AIR CONDITIONING</t>
  </si>
  <si>
    <t>200x200</t>
  </si>
  <si>
    <t>(vi)</t>
  </si>
  <si>
    <t>CSSD &amp; RECOVERY AREA  DUCTING &amp; GRILLES</t>
  </si>
  <si>
    <t>Supply Grilles</t>
  </si>
  <si>
    <t>TOILET Extract Fan</t>
  </si>
  <si>
    <t xml:space="preserve">Supply, deliver and install Supply/Extract Fan as SystemAir Capacity 3,000 Cu. M/Hr at 200 Pa,  complete with necessary accessories. F. Fans to come complete with brackets for mounting externally to match existing brackets on lower floors. </t>
  </si>
  <si>
    <t>Supply and install Discharge Louver with Insect Screen 500 x 500mm</t>
  </si>
  <si>
    <t>Dirty Corridor extract duct</t>
  </si>
  <si>
    <t>500x500</t>
  </si>
  <si>
    <t>CSSD &amp; RECOVERY AREA - Air Handling Unit</t>
  </si>
  <si>
    <t>Theater AHU and Accessories</t>
  </si>
  <si>
    <t>CSSD/ Recovery AHU and Accessories</t>
  </si>
  <si>
    <t>5. WARDS</t>
  </si>
  <si>
    <t>SECTION D.W 5.1:- AIR CONDITIONING - OUTDOOR UNITS</t>
  </si>
  <si>
    <r>
      <t xml:space="preserve">These shall be as “DAIKIN , TOSHIBA, LG ARUM260LTES" or an approved equivalent”
VRV/VRF system to have heat recovery and to be a </t>
    </r>
    <r>
      <rPr>
        <b/>
        <sz val="12"/>
        <rFont val="Times New Roman"/>
        <family val="1"/>
      </rPr>
      <t>3 PIPE SYSTEM</t>
    </r>
    <r>
      <rPr>
        <sz val="12"/>
        <rFont val="Times New Roman"/>
        <family val="1"/>
      </rPr>
      <t xml:space="preserve"> for provision of simultenous heeating and cooling. 
</t>
    </r>
    <r>
      <rPr>
        <b/>
        <sz val="12"/>
        <rFont val="Times New Roman"/>
        <family val="1"/>
      </rPr>
      <t xml:space="preserve">Cooling Capacity: 106.4 kW 
Heating capacity: 118.4 kW 
</t>
    </r>
    <r>
      <rPr>
        <sz val="12"/>
        <rFont val="Times New Roman"/>
        <family val="1"/>
      </rPr>
      <t>Dimensions (HxWxD in mm) approx.</t>
    </r>
    <r>
      <rPr>
        <sz val="12"/>
        <color rgb="FFFF0000"/>
        <rFont val="Times New Roman"/>
        <family val="1"/>
      </rPr>
      <t xml:space="preserve"> </t>
    </r>
    <r>
      <rPr>
        <sz val="12"/>
        <rFont val="Times New Roman"/>
        <family val="1"/>
      </rPr>
      <t>1240x1690x760),Weight approx.215Kg. The compressor to be of the hermetically sealed scroll type with power input  3ph, 380 – 415V, 50Hz supply.  Compressor to be for use with CFC FREE refrigerant. (</t>
    </r>
    <r>
      <rPr>
        <b/>
        <sz val="12"/>
        <rFont val="Times New Roman"/>
        <family val="1"/>
      </rPr>
      <t>Note that R22 and any other ozone depleting refrigerant will not be acceptable)</t>
    </r>
    <r>
      <rPr>
        <sz val="12"/>
        <rFont val="Times New Roman"/>
        <family val="1"/>
      </rPr>
      <t xml:space="preserve">.  The unit shall be complete with function unit to manufacturer’s specification, safety devices including HPS, fan driver overload protector, over current relay, inverter overload protector, PC Board fuse,Building Management System (BMS) interface etc. </t>
    </r>
  </si>
  <si>
    <t xml:space="preserve">SECTION D.W 5.2:- AIR CONDITIONING- INDOOR UNITS </t>
  </si>
  <si>
    <t>5.2</t>
  </si>
  <si>
    <t>SECTION D.W 5.3:- AIR CONDITIONING - ACCESSORIES</t>
  </si>
  <si>
    <t>SECTION D.W 5.4:- MECHANICAL VENTILATION</t>
  </si>
  <si>
    <t>5.4</t>
  </si>
  <si>
    <t>SECTION D.W 5.5:- TOILET/ SLUICE EXTRACTION SYSTEM</t>
  </si>
  <si>
    <t>5.5</t>
  </si>
  <si>
    <t>SECTION D.W 5.6: SERVER/UPS ROOM AIR CONDITIONING</t>
  </si>
  <si>
    <t>5.6</t>
  </si>
  <si>
    <t>5.1</t>
  </si>
  <si>
    <t>5.3</t>
  </si>
  <si>
    <t>6. CARDIAC CENTER/ PHYSIOTHERAPY</t>
  </si>
  <si>
    <t>SECTION D.W 6.1:- AIR CONDITIONING - OUTDOOR UNITS</t>
  </si>
  <si>
    <t xml:space="preserve">SECTION D.W 6.2:- AIR CONDITIONING- INDOOR UNITS </t>
  </si>
  <si>
    <t>6.2</t>
  </si>
  <si>
    <t>SECTION D.W 6.3:- AIR CONDITIONING - ACCESSORIES</t>
  </si>
  <si>
    <t>SECTION D.W 6.4:- MECHANICAL VENTILATION</t>
  </si>
  <si>
    <t>6.4</t>
  </si>
  <si>
    <t>SECTION D.W 6.5:- TOILET/ SLUICE EXTRACTION SYSTEM</t>
  </si>
  <si>
    <t>6.5</t>
  </si>
  <si>
    <t>6.1</t>
  </si>
  <si>
    <t>6.3</t>
  </si>
  <si>
    <t>MAIN SUMMARY PAGE</t>
  </si>
  <si>
    <t>Ground floor - Outpatient Department</t>
  </si>
  <si>
    <t>Ground floor - Operating Theaters</t>
  </si>
  <si>
    <t>Ground floor - ICU</t>
  </si>
  <si>
    <t>First floor- Wards</t>
  </si>
  <si>
    <t>First floor - Cardiac Center &amp; Physiotherapy</t>
  </si>
  <si>
    <t>Sub-Total (Inclusive of VAT)</t>
  </si>
  <si>
    <t>TOTAL FOR CARRIED FORM OF TENDER</t>
  </si>
  <si>
    <t>PLUMBING, DRAINAGE &amp; FIREFIGHTING INSTALLATIONS</t>
  </si>
  <si>
    <t>1. GROUND OUT-PATIENT DEPARTMENT</t>
  </si>
  <si>
    <t>SECTION D.W. 1.2:  INTERNAL WATER SUPPLY</t>
  </si>
  <si>
    <t>1.2.1</t>
  </si>
  <si>
    <t>Carried to sub-collection  page</t>
  </si>
  <si>
    <t>1.2.2</t>
  </si>
  <si>
    <t xml:space="preserve">SUB-COLLECTION PAGE </t>
  </si>
  <si>
    <t xml:space="preserve">Internal Cold Water Supply </t>
  </si>
  <si>
    <t>Internal hot water supply</t>
  </si>
  <si>
    <t xml:space="preserve">SUB-TOTAL </t>
  </si>
  <si>
    <t>Carried to Main Collection Page</t>
  </si>
  <si>
    <t xml:space="preserve"> SECTION: D.W. 1.3 SANITARY FITTINGS</t>
  </si>
  <si>
    <t>1.3.1</t>
  </si>
  <si>
    <t>SANITARY FITTINGS - (page 1)</t>
  </si>
  <si>
    <r>
      <t xml:space="preserve">Mediclinic Hidgedown support Bar with internal toilet roller holder in white </t>
    </r>
    <r>
      <rPr>
        <b/>
        <sz val="12"/>
        <rFont val="Times New Roman"/>
        <family val="1"/>
      </rPr>
      <t>Ref:BG0800</t>
    </r>
  </si>
  <si>
    <r>
      <t xml:space="preserve">Mediclinic Straight Grab Rail </t>
    </r>
    <r>
      <rPr>
        <b/>
        <sz val="12"/>
        <rFont val="Times New Roman"/>
        <family val="1"/>
      </rPr>
      <t>Ref:BR0600</t>
    </r>
  </si>
  <si>
    <t>sub-total carried to sub-collection</t>
  </si>
  <si>
    <t xml:space="preserve"> SECTION: D.W. 1.3:  SANITARY FITTINGS</t>
  </si>
  <si>
    <t>1.3.2</t>
  </si>
  <si>
    <t>SANITARY FITTINGS - (Page 2)</t>
  </si>
  <si>
    <t>Carried to sub-collection</t>
  </si>
  <si>
    <t>1.3.3</t>
  </si>
  <si>
    <t>SANITARY FITTINGS - Page 3</t>
  </si>
  <si>
    <t>re-use</t>
  </si>
  <si>
    <t>Wide Groove Stainless steel single bowl signle drainer  kitchen sink as manufactured by Franke a, finished in bright machine polish and to incorporate sound deadening pads.  Size 1200 x 500mm wide.  The sink top shall be pierced for tap hole(s) and for a 40mm waste hole, outlet and overflow.Fittings to include for chrome plated chain waste 40mm dia. with overflow slots and 1 No. stainless steel bottle trap 40mm dia. with S trap outlet.</t>
  </si>
  <si>
    <t>1.3.4</t>
  </si>
  <si>
    <t>SANITARY FITTINGS - Page 4</t>
  </si>
  <si>
    <t>Laboratory Vulcathene Sink size 552x400x231mm as Durapipe 602 sink, or an approved equivalent, complete with all accessories to approval.</t>
  </si>
  <si>
    <t>Three-way bib tap with serrated nozzle outlet for laboratory sinks, with anti-corrosive plastic coating. Tap to be as Vultex Labline VG800126 from Durapipe, or an approved equivalent.</t>
  </si>
  <si>
    <t>50mm dia inlet undersink dilution recovery trap, 4.5L capacity as Vulcathene W612 or equivalent</t>
  </si>
  <si>
    <t>Combination Emergency shower and eye/face wash system, complete with full-flow stay-open ball valves. Flows to be minimum 17l/min for eye-wash, and 75 l/min for shower, at 30psi. System to be as Speakman SE-675 or approved equivalent.</t>
  </si>
  <si>
    <t xml:space="preserve">Urinal Bowl &amp; Accessories </t>
  </si>
  <si>
    <t xml:space="preserve">"Duravit D-code Ref. No.082930''  white vitreous china Urinal bowl Ref No.VC7002WH with concealed pipework complete with :- 
● Pair of bowl supports 
● 1½" diameter domed outlet grating 
● 40mm diameter chrome plated bottle trap Ref </t>
  </si>
  <si>
    <t>"Cobra Watertech" Electronic - Cobratron :Ref No. EL-3013 Electronic retrofit for flushmaster JNR urinal with batteries &amp; blank for pushbutton. The unit to have the following features:
* Integral solenoid valve
* Integral battery for anti tamper feature
* Operating pressures 0.3 to 8.0 bar
* Sensor range - adjustable (factory set 55 cm)
* Sensing time (Person to enter proximity) - adjustable 3 to 20 secs (factory set 9 secs) this initiates activation 
cycle
* Flush will then commence when person walks away
* With 24 hour auto flush option for hygiene</t>
  </si>
  <si>
    <t>"Duravit "  high bowl urinal division with  Hangers</t>
  </si>
  <si>
    <t>1.3.5</t>
  </si>
  <si>
    <t>SANITARY FITTINGS - Page 5</t>
  </si>
  <si>
    <t>Paraplegic WC</t>
  </si>
  <si>
    <t>Elongated WC Pan, for Persons With Disabilities, wall hung D-Code # 222809 in white vitreous china, wash-down action with open flushing rim WC pan with horizontal outlet, fixing screws, mastic. WC to be complete with:
White single seat and cover Ref No.0060410000. (For Disabled)</t>
  </si>
  <si>
    <t>"DURAVIT D-CODE" Wash Hand Basin With 1 Tap Hole Size 60cm with half Pedestal Ref:023106, 085718- White</t>
  </si>
  <si>
    <t xml:space="preserve"> SECTION: D.W.1.3:  SANITARY FITTINGS</t>
  </si>
  <si>
    <t>Sanitary fittings - page 1</t>
  </si>
  <si>
    <t>Sanitary fittings - page 2</t>
  </si>
  <si>
    <t>Sanitary fittings - page 3</t>
  </si>
  <si>
    <t>Sanitary fittings - page 4</t>
  </si>
  <si>
    <t>Sanitary fittings - page 5</t>
  </si>
  <si>
    <t>SECTION D.W. 1.4:  SOIL &amp; WASTE DRAINAGE</t>
  </si>
  <si>
    <t>Cost Kshs.</t>
  </si>
  <si>
    <t>1.4.1</t>
  </si>
  <si>
    <t>150 mm dia Grey pipe</t>
  </si>
  <si>
    <r>
      <t>50mm dia 45</t>
    </r>
    <r>
      <rPr>
        <vertAlign val="superscript"/>
        <sz val="12"/>
        <rFont val="Times New Roman"/>
        <family val="1"/>
      </rPr>
      <t>o</t>
    </r>
    <r>
      <rPr>
        <sz val="12"/>
        <rFont val="Times New Roman"/>
        <family val="1"/>
      </rPr>
      <t xml:space="preserve"> sweep bend</t>
    </r>
  </si>
  <si>
    <r>
      <t>50mm dia 91</t>
    </r>
    <r>
      <rPr>
        <vertAlign val="superscript"/>
        <sz val="12"/>
        <rFont val="Times New Roman"/>
        <family val="1"/>
      </rPr>
      <t>o</t>
    </r>
    <r>
      <rPr>
        <sz val="12"/>
        <rFont val="Times New Roman"/>
        <family val="1"/>
      </rPr>
      <t xml:space="preserve"> sweep bend</t>
    </r>
  </si>
  <si>
    <t>SECTION D.W.1.4.  SOIL &amp; WASTE DRAINAGE</t>
  </si>
  <si>
    <t>1.4.2</t>
  </si>
  <si>
    <t xml:space="preserve">SOIL AND WASTE DRAINAGE </t>
  </si>
  <si>
    <t>SECTION D.W. 4:  SOIL &amp; WASTE DRAINAGE</t>
  </si>
  <si>
    <t>Soil &amp; Waste Drainage - Pipework</t>
  </si>
  <si>
    <t xml:space="preserve">Soil &amp; Waste Drainage - Cont </t>
  </si>
  <si>
    <t>SECTION D.W. 1.5 : FIREFIGHTING SERVICES</t>
  </si>
  <si>
    <t>1.5.1</t>
  </si>
  <si>
    <t>Portable extinguishers</t>
  </si>
  <si>
    <t>SUB-TOTAL</t>
  </si>
  <si>
    <t>PLUMBING, DRAINAGE &amp; FIREFIGHTING</t>
  </si>
  <si>
    <t>TOTAL FOR P,D,FF CARRIED TO MAIN SUMMARY PAGE</t>
  </si>
  <si>
    <t>2. GROUND FLOOR - OPERATING THEATER</t>
  </si>
  <si>
    <t>SECTION D.W. 2.2:  INTERNAL WATER SUPPLY</t>
  </si>
  <si>
    <t>2.2.1</t>
  </si>
  <si>
    <t>2.2.2</t>
  </si>
  <si>
    <t xml:space="preserve"> SECTION: D.W. 2.3 SANITARY FITTINGS</t>
  </si>
  <si>
    <t>2.3.1</t>
  </si>
  <si>
    <t xml:space="preserve"> SECTION: D.W. 2.3:  SANITARY FITTINGS</t>
  </si>
  <si>
    <t>2.3.2</t>
  </si>
  <si>
    <t>2.3.3</t>
  </si>
  <si>
    <t>2.3.4</t>
  </si>
  <si>
    <t>Scrub Sink</t>
  </si>
  <si>
    <t>3-station wall mounted surgical scrub sink as Alvo 2-091-3 by Nexus. Sink complete with  Electronic Basin Mixer DN15 with 230V mains connection, electronic soap and disinfectant dispensers, paper towel dispenser, ALVO self-disinfecting CleanDrains siphon and all other necessary accessories for proper installation and function.</t>
  </si>
  <si>
    <t>2.3.5</t>
  </si>
  <si>
    <t xml:space="preserve"> SECTION: D.W.2.3:  SANITARY FITTINGS</t>
  </si>
  <si>
    <t>SECTION D.W. 2.4:  SOIL &amp; WASTE DRAINAGE</t>
  </si>
  <si>
    <t>2.4.1</t>
  </si>
  <si>
    <t>SECTION D.W.2.4:  SOIL &amp; WASTE DRAINAGE</t>
  </si>
  <si>
    <t>2.4.2</t>
  </si>
  <si>
    <t>SECTION D.W. 2.5 : FIREFIGHTING SERVICES</t>
  </si>
  <si>
    <t>2.5.1</t>
  </si>
  <si>
    <t>SECTION D.W. 5 : FIREFIGHTING SERVICES</t>
  </si>
  <si>
    <t>3. GROUND FLOOR ICU</t>
  </si>
  <si>
    <t>SECTION D.W. 3.2:  INTERNAL WATER SUPPLY</t>
  </si>
  <si>
    <t>3.'2.1</t>
  </si>
  <si>
    <t>3.2.2</t>
  </si>
  <si>
    <t>3.2.1</t>
  </si>
  <si>
    <t xml:space="preserve"> SECTION: D.W. 3.3 SANITARY FITTINGS</t>
  </si>
  <si>
    <t>3.3.1</t>
  </si>
  <si>
    <t xml:space="preserve"> SECTION: D.W. 3.3:  SANITARY FITTINGS</t>
  </si>
  <si>
    <t>3.3.2</t>
  </si>
  <si>
    <t>3.3.3</t>
  </si>
  <si>
    <t>3.3.4</t>
  </si>
  <si>
    <t>3.3.5</t>
  </si>
  <si>
    <t xml:space="preserve"> SECTION: D.W.3:  SANITARY FITTINGS</t>
  </si>
  <si>
    <t>SECTION D.W. 3.4:  SOIL &amp; WASTE DRAINAGE</t>
  </si>
  <si>
    <t>3.4.1</t>
  </si>
  <si>
    <t>SECTION D.W.3.4.0:  SOIL &amp; WASTE DRAINAGE</t>
  </si>
  <si>
    <t>3.4.2</t>
  </si>
  <si>
    <t>SECTION D.W. 3.5 : FIREFIGHTING SERVICES</t>
  </si>
  <si>
    <t>3.5.1</t>
  </si>
  <si>
    <t>4. GROUND FLOOR KITCHEN</t>
  </si>
  <si>
    <t>SECTION D.W. 4.2:  INTERNAL WATER SUPPLY</t>
  </si>
  <si>
    <t>4.2.1</t>
  </si>
  <si>
    <t>4.2.2</t>
  </si>
  <si>
    <t xml:space="preserve"> SECTION: D.W. 4.3 SANITARY FITTINGS</t>
  </si>
  <si>
    <t>4.3.1</t>
  </si>
  <si>
    <t xml:space="preserve"> SECTION: D.W. 4.3:  SANITARY FITTINGS</t>
  </si>
  <si>
    <t>4.3.2</t>
  </si>
  <si>
    <t>4.3.3</t>
  </si>
  <si>
    <t>4.3.4</t>
  </si>
  <si>
    <t>4.3.5</t>
  </si>
  <si>
    <t xml:space="preserve"> SECTION: D.W.4.3:  SANITARY FITTINGS</t>
  </si>
  <si>
    <t>SECTION D.W. 4.4:  SOIL &amp; WASTE DRAINAGE</t>
  </si>
  <si>
    <t>4.4.1</t>
  </si>
  <si>
    <t>SECTION D.W.4.4:  SOIL &amp; WASTE DRAINAGE</t>
  </si>
  <si>
    <t>4.4.2</t>
  </si>
  <si>
    <t>SECTION D.W. 4.5 : FIREFIGHTING SERVICES</t>
  </si>
  <si>
    <t>4.5.1</t>
  </si>
  <si>
    <t>5. FIRST FLOOR WARDS</t>
  </si>
  <si>
    <t>SECTION D.W. 5.2:  INTERNAL WATER SUPPLY</t>
  </si>
  <si>
    <t>5.2.1</t>
  </si>
  <si>
    <t>5.2.2</t>
  </si>
  <si>
    <t xml:space="preserve"> SECTION: D.W. 5.3 SANITARY FITTINGS</t>
  </si>
  <si>
    <t>5.3.1</t>
  </si>
  <si>
    <t xml:space="preserve"> SECTION: D.W. 5.3:  SANITARY FITTINGS</t>
  </si>
  <si>
    <t>5.3.2</t>
  </si>
  <si>
    <t>5.3.3</t>
  </si>
  <si>
    <t>5.3.4</t>
  </si>
  <si>
    <t>5.3.5</t>
  </si>
  <si>
    <t xml:space="preserve"> SECTION: D.W.5.3:  SANITARY FITTINGS</t>
  </si>
  <si>
    <t>SECTION D.W. 5.4:  SOIL &amp; WASTE DRAINAGE</t>
  </si>
  <si>
    <t>5.4.1</t>
  </si>
  <si>
    <t>SECTION D.W.5.4:  SOIL &amp; WASTE DRAINAGE</t>
  </si>
  <si>
    <t>5.4.2</t>
  </si>
  <si>
    <t>SECTION D.W. 5.5 : FIREFIGHTING SERVICES</t>
  </si>
  <si>
    <t>5.5.1</t>
  </si>
  <si>
    <t>6. CIRCULATION CORRIDOR</t>
  </si>
  <si>
    <t>SECTION D.W. 6.2:  INTERNAL WATER SUPPLY</t>
  </si>
  <si>
    <t>6.2.1</t>
  </si>
  <si>
    <t>6.2.2</t>
  </si>
  <si>
    <t xml:space="preserve"> SECTION: D.W. 6.3 SANITARY FITTINGS</t>
  </si>
  <si>
    <t>6.3.1</t>
  </si>
  <si>
    <t xml:space="preserve"> SECTION: D.W. 6.3:  SANITARY FITTINGS</t>
  </si>
  <si>
    <t>6.3.2</t>
  </si>
  <si>
    <t>6.3.3</t>
  </si>
  <si>
    <t>6.3.4</t>
  </si>
  <si>
    <t>6.3.5</t>
  </si>
  <si>
    <t xml:space="preserve"> SECTION: D.W.6.3:  SANITARY FITTINGS</t>
  </si>
  <si>
    <t>SECTION D.W. 6.4:  SOIL &amp; WASTE DRAINAGE</t>
  </si>
  <si>
    <t>6.4.1</t>
  </si>
  <si>
    <t>SECTION D.W.6.4.0:  SOIL &amp; WASTE DRAINAGE</t>
  </si>
  <si>
    <t>6.4.2</t>
  </si>
  <si>
    <t>SECTION D.W. 6.5 : FIREFIGHTING SERVICES</t>
  </si>
  <si>
    <t>6.5.1</t>
  </si>
  <si>
    <t>7. CARDIAC</t>
  </si>
  <si>
    <t>SECTION D.W. 7.2:  INTERNAL WATER SUPPLY</t>
  </si>
  <si>
    <t>7.2.1</t>
  </si>
  <si>
    <t>7.2.2</t>
  </si>
  <si>
    <t xml:space="preserve"> SECTION: D.W. 7.3 SANITARY FITTINGS</t>
  </si>
  <si>
    <t>7.3.1</t>
  </si>
  <si>
    <t xml:space="preserve"> SECTION: D.W. 7.3:  SANITARY FITTINGS</t>
  </si>
  <si>
    <t>7.3.2</t>
  </si>
  <si>
    <t>7.3.3</t>
  </si>
  <si>
    <t>7.3.4</t>
  </si>
  <si>
    <t>7.3.5</t>
  </si>
  <si>
    <t xml:space="preserve"> SECTION: D.W.7.3:  SANITARY FITTINGS</t>
  </si>
  <si>
    <t>SECTION D.W. 7.4:  SOIL &amp; WASTE DRAINAGE</t>
  </si>
  <si>
    <t>7.4.1</t>
  </si>
  <si>
    <t>SECTION D.W.7.4.0:  SOIL &amp; WASTE DRAINAGE</t>
  </si>
  <si>
    <t>7.4.2</t>
  </si>
  <si>
    <t>SECTION D.W. 7.5 : FIREFIGHTING SERVICES</t>
  </si>
  <si>
    <t>7.5.1</t>
  </si>
  <si>
    <t>8. PHYSIOTHERAPY</t>
  </si>
  <si>
    <t>SECTION D.W. 8.2:  INTERNAL WATER SUPPLY</t>
  </si>
  <si>
    <t>8.2.1</t>
  </si>
  <si>
    <t>8.2.2</t>
  </si>
  <si>
    <t xml:space="preserve"> SECTION: D.W. 8.3 SANITARY FITTINGS</t>
  </si>
  <si>
    <t>8.3.1</t>
  </si>
  <si>
    <t xml:space="preserve"> SECTION: D.W. 8.3:  SANITARY FITTINGS</t>
  </si>
  <si>
    <t>8.3.2</t>
  </si>
  <si>
    <t>8.3.3</t>
  </si>
  <si>
    <t>8.3.4</t>
  </si>
  <si>
    <t>8.3.5</t>
  </si>
  <si>
    <t>SECTION D.W. 8.4:  SOIL &amp; WASTE DRAINAGE</t>
  </si>
  <si>
    <t>8.4.1</t>
  </si>
  <si>
    <t>SECTION D.W.8.4:  SOIL &amp; WASTE DRAINAGE</t>
  </si>
  <si>
    <t>8.4.2</t>
  </si>
  <si>
    <t>SECTION D.W. 8.5 : FIREFIGHTING SERVICES</t>
  </si>
  <si>
    <t>Ground floor - laboratory</t>
  </si>
  <si>
    <t>Grounf floor - Operating Theaters</t>
  </si>
  <si>
    <t>Ground floor - Kitchen</t>
  </si>
  <si>
    <t>First floor - Circulation</t>
  </si>
  <si>
    <t>First floor - Cardiac Center</t>
  </si>
  <si>
    <t>First floor - Physiotherapy</t>
  </si>
  <si>
    <t>Allow a PC Sum of Ksh. 600,000 for the relocation of some drainage &amp; plumbing pipework within the space</t>
  </si>
  <si>
    <t>Allow a PC Sum of Ksh. 1,500,000 to cater for kitchen equipment to client's approval</t>
  </si>
  <si>
    <t>1.0 OUTPATIENT DEPARTMENT</t>
  </si>
  <si>
    <t>SECTION D.W. 1.2 -  - MEDICAL GASES PIPEWORK</t>
  </si>
  <si>
    <t xml:space="preserve">INTERNAL MEDICAL GASES PIPEWORK </t>
  </si>
  <si>
    <t>Carried to main collection page</t>
  </si>
  <si>
    <t>SECTION D.W.1. 3-  - MEDICAL GASES ACCESSORIES</t>
  </si>
  <si>
    <t xml:space="preserve">Allow for careful removal of all existing bedhead units and handover to the client. Rate to include cart away of materials that will not required. </t>
  </si>
  <si>
    <t>SECTION D.W. 1.3 -  - MEDICAL GASES ACCESSORIES</t>
  </si>
  <si>
    <t>Carried to Main-Collection</t>
  </si>
  <si>
    <t>TOTAL FOR MEDICAL GASES CARRIED TO MAIN SUMMARY PAGE</t>
  </si>
  <si>
    <t>SECTION D.W. 2.2 -  - MEDICAL GASES PIPEWORK</t>
  </si>
  <si>
    <t>SECTION D.W. 2.3 - PENDANTS, BEDHEADS, ZSU'S &amp; ACCESSORIES</t>
  </si>
  <si>
    <t>Pendants</t>
  </si>
  <si>
    <t xml:space="preserve">All pendants to have motorized double arms. Each pendant to have a 900mm arm and an 800mm arm, making the double arm have a total extension of 1700mm.
Each pendant to have a head column that is of height 1000mm.
Each pendant to have a total of  10 No. non-switched sockets (3-pin) to provide 240VAC power, as well as 2 No. data points. Sockets to be wired in 2 distinct circuits.
The head column of each pendant to come with 1 No. BioClean shelf of size 470mm by 450mm, and with 1 No. BioClean drawer of size 470mm by 450mm by 150mm high.
The head column of each pendant to come with Orientable vertical pole with IV stand 4 hooks, size 1000mm high, by 400mm by 25mm dia.
</t>
  </si>
  <si>
    <t>Accessories that should come with every pendant include pendant controls, as well as all necessary brackets, mountings, seals, accessories, internal piping, valves, cabling, etc, for proper functioning. Drawer compartments to come with integral LED lighting. Pendants to be in configuration as per below.</t>
  </si>
  <si>
    <t>Suspended pendant, for anaesthetist, complete with 9 No. gas terminal units (2 No. Oxygen, each with line pressure gauge (dial), 2 No. Vacuum, 2 No. Medical Air (each with line pressure gauge (dial), 2 No. Nitrous Oxide, 1 No. AGSS). Terminal Units to be as GEM 10.</t>
  </si>
  <si>
    <t>re-use existing theater pendant</t>
  </si>
  <si>
    <t>Suspended pendant, for surgeon, complete with 10 No. gas terminal units (2 No. Oxygen, each with line pressure gauge (dial)), 2 No. Vacuum, 2 No. Medical Air (each with line pressure gauge (dial)), 4 No. Surgical Air (each with line pressure gauge (dial). Terminal Units to be as GEM 10.</t>
  </si>
  <si>
    <t>Carried to Sub-Collection page</t>
  </si>
  <si>
    <t>Bedheads and Beam System, accessories</t>
  </si>
  <si>
    <r>
      <t xml:space="preserve">Medical Bedhead Unit with 6 No. Medical gases terminals, (2No. Oxygen, 2 No. Medical Air, 2 No. vacuum), 1 No. nurse call system, 2No. Raw power twin sockets, 2No. Clean power twin non-standard socket, 3 Gang switch, equipotential earth socket, telephone point, 2No. data points room, reading and examination lights, and a top rail for other fixings as Beacon Medaes or equal and approved. </t>
    </r>
    <r>
      <rPr>
        <b/>
        <i/>
        <sz val="12"/>
        <rFont val="Times New Roman"/>
        <family val="1"/>
      </rPr>
      <t>(Recovery, Pre-Op)</t>
    </r>
  </si>
  <si>
    <r>
      <t>Medical Gas Terminal unit (wall mounted) complete with all accessories as Medaes GEM 10 or equal and approved. Outlets for vacuum, Medical air, Surgical air, AGSS, Plant oxygen, manifold oxygen, Nitrous oxide</t>
    </r>
    <r>
      <rPr>
        <b/>
        <i/>
        <sz val="12"/>
        <rFont val="Times New Roman"/>
        <family val="1"/>
      </rPr>
      <t xml:space="preserve"> (Theatres)</t>
    </r>
  </si>
  <si>
    <t>ZSU's &amp; accessories</t>
  </si>
  <si>
    <t>The LCD Alarm shall be capable of displaying all alarms includes pressure high, low, or normal, flow and report to main control centre or computer screen via the facility's ethernet or internet complete. Alarm Panel to be as Medipoint 26 by Beacon Medaes and to be capable of monitoring 7 No. Gases. Installation complete with all associated accessories, including all high and low pressure sensors, cabling, etc</t>
  </si>
  <si>
    <t>Ditto but for 3 No. gases</t>
  </si>
  <si>
    <t>Supply and install AGSS remote switches complete with wiring and other accessories. Switch to engineer's approval</t>
  </si>
  <si>
    <t>Bedheads &amp; Terminal Units</t>
  </si>
  <si>
    <t xml:space="preserve">ZSU's &amp; Accessories </t>
  </si>
  <si>
    <t>3.0 ICU</t>
  </si>
  <si>
    <t>SECTION D.W. 3.2 -  - MEDICAL GASES PIPEWORK</t>
  </si>
  <si>
    <t>SECTION D.W. 3.3-  - MEDICAL GASES ACCESSORIES</t>
  </si>
  <si>
    <t>Medical Vertical Bedhead Unit with 3 No. Medical gases terminals, (1No. Oxygen, 1 No. Medical Air, 1 No. vacuum), 1 No. nurse call system, 2No. Raw power twin sockets, 4No. Clean power twin non-standard socket, 3 Gang switch, equipotential earth socket, telephone point, 4No. data points room, reading and examination lights, and a side rail for other fixings as Beacon Medaes or equal and approved. (Note: ICU bed head units to be vertical)</t>
  </si>
  <si>
    <t>SECTION D.W. 3.3 -  - MEDICAL GASES ACCESSORIES</t>
  </si>
  <si>
    <t>.4.0 FIRST FLOOR WARDS</t>
  </si>
  <si>
    <t>SECTION D.W. 4.2 -  - MEDICAL GASES PIPEWORK</t>
  </si>
  <si>
    <t>SECTION D.W. 4.3-  - MEDICAL GASES ACCESSORIES</t>
  </si>
  <si>
    <t>SECTION D.W. 4.3 -  - MEDICAL GASES ACCESSORIES</t>
  </si>
  <si>
    <t>5.0 CARDIAC CENTER</t>
  </si>
  <si>
    <t>SECTION D.W. 5.2 -  - MEDICAL GASES PIPEWORK</t>
  </si>
  <si>
    <t>SECTION D.W. 5.3-  - MEDICAL GASES ACCESSORIES</t>
  </si>
  <si>
    <t>SECTION D.W. 5.3 -  - MEDICAL GASES ACCESSORIES</t>
  </si>
  <si>
    <t>6.0 PHYSIOTHERAPY</t>
  </si>
  <si>
    <t>SECTION D.W. 6.2 -  - MEDICAL GASES PIPEWORK</t>
  </si>
  <si>
    <t>SECTION D.W. 6.3-  - MEDICAL GASES ACCESSORIES</t>
  </si>
  <si>
    <t>SECTION D.W. 6.3 -  - MEDICAL GASES ACCESSORIES</t>
  </si>
  <si>
    <t>KITCHEN EQUIPMENT INSTALLATIONS</t>
  </si>
  <si>
    <t>SECTION D.W. 1:  KITCHEN EQUIPMENT - COOKING AREA</t>
  </si>
  <si>
    <t>Unless otherwise indicated, all equipment must be rated for operation on LPG (Liquid Propane Gas). All components &amp; fittings necessary to effect this must be included in pricing.</t>
  </si>
  <si>
    <t>Tenderers must allow for all fittings, jointing, brackets, guards, nozzles, valves, safety provisions, plugs, industrial plugs, drainage piping, connections, traps, couplings, flanges and connections when pricing.</t>
  </si>
  <si>
    <t>COOKING AREA</t>
  </si>
  <si>
    <t>Six-burner gas cooking range, with low pressure burners, and with gas oven. Range to be of robust Stainless Steel construction and to be complete with electric starters, gas regulators, gas safety valves, and all other accessories. Oven interior to be entirely of Stainless Steel construction. Gas oven to be of minimum 5kW output. Gas burners to be 3 No. 7.5kW output and 3 No. 5.5kW output. Range to be as Virtus VS70120CFGG - with modified burners or an approved equivalent.</t>
  </si>
  <si>
    <t xml:space="preserve">Electric cooking range with 6 No. round hot plates and with gas oven. Range to be of robust Stainless-Steel construction and to be complete with electric starters, and all other accessories. Hot plate size 220mm each rated at 2.6kW or more. Control knob to have 6 power levels for temperature control. The oven interior to be entirely of Stainless-Steel construction. Electric range to have proper thermal insulation, stainless steel fan for air circulation, thermostat (50 0C to 300 0C, safety thermostat with manual reset etc, Electric range as Virtus or approved equivalent. </t>
  </si>
  <si>
    <t xml:space="preserve">1 burner Stock pot stove with high pressure high flame burner. Stock pot stove in heavy-duty cast-iron pan support of 450x450mm, controlled with high pressure gas regulators. Frames in 40x40 heavy duty stainless steel. Stock pot stove complete with all necessary accessories for proper functioning of the installation. </t>
  </si>
  <si>
    <t>Bal b/f</t>
  </si>
  <si>
    <t>Twin well deep fat fryer, minimum 17+17 Litres capacity in robust stainless steel construction, with minimum output 64kg of chips per hour, with individually-controlled pans with removable basket hangers, complete with lockable castor wheels. Fryer to be as Falcon G3865/P or an approved equivalent, size 600x770x890mm</t>
  </si>
  <si>
    <t>SECTION D.W 2: LP GAS INSTALLATION</t>
  </si>
  <si>
    <t>L.P. Gas Pipes:-</t>
  </si>
  <si>
    <t>Supply and install the following pipework, fittings and equipment as described in Specification documents and as shown on the drawings. Pipework in this section to be copper to BS. 2871 with compression fittings to BS. 864 and all other requirements as per NFPA 58. Only P.T.F.E tape or jointing compound specifically made for LPG Installation to be used. Use of Hemp, Polyethylene and fiberglass pipes is not allowed.</t>
  </si>
  <si>
    <t>The following in Copper</t>
  </si>
  <si>
    <t xml:space="preserve">15mm dia. Copper tubing </t>
  </si>
  <si>
    <t>Extra Over tubing</t>
  </si>
  <si>
    <t>15mm dia. bend.</t>
  </si>
  <si>
    <t>22x22x15mm dia. ditto.</t>
  </si>
  <si>
    <t>LPG '4x 2 gas manifold complete with all High pressure and low pressure accessories.</t>
  </si>
  <si>
    <t>GI Sleeves</t>
  </si>
  <si>
    <t>32mm GI Sleeves</t>
  </si>
  <si>
    <t>25mm GI Sleeves</t>
  </si>
  <si>
    <t>32mm Bends</t>
  </si>
  <si>
    <t>25mm Bends</t>
  </si>
  <si>
    <t>32mm Tees</t>
  </si>
  <si>
    <t>25mm Tees</t>
  </si>
  <si>
    <t>22 dia. Isolation valve. The L.P. Gas isolation valves shall be quarter turn; lever operated ball valve of brass or stainless steel construction.
The valve shall have “open” and “closed” positions clearly marked on the valve body.</t>
  </si>
  <si>
    <t>1x2 lpg manifold complete with accessories for proper functioning of the installatopm</t>
  </si>
  <si>
    <t>SECTION D.W. MAIN SUMMARY PAGE</t>
  </si>
  <si>
    <t xml:space="preserve">Preliminaries </t>
  </si>
  <si>
    <t>Cooking Area</t>
  </si>
  <si>
    <t>LPG</t>
  </si>
  <si>
    <t>TOTAL (INCLUSIVE OF VAT)</t>
  </si>
  <si>
    <t>Carried to Form of Tender</t>
  </si>
  <si>
    <t>MECHANICAL SERVICES INSTALLATIONS</t>
  </si>
  <si>
    <t>FIRE SUPPRESSION INSTALLATIONS</t>
  </si>
  <si>
    <t>PLUMBING &amp; DRAINAAGE</t>
  </si>
  <si>
    <t>MEDICAL GASES</t>
  </si>
  <si>
    <t>KITCHEN EQUIPMENT</t>
  </si>
  <si>
    <r>
      <t xml:space="preserve">These shall be as “DAIKIN , TOSHIBA, LG ARUM200LTES" or an approved equivalent”
VRV/VRF system to have heat recovery and to be a </t>
    </r>
    <r>
      <rPr>
        <b/>
        <sz val="10"/>
        <rFont val="Arial Narrow"/>
        <family val="2"/>
      </rPr>
      <t>3 PIPE SYSTEM</t>
    </r>
    <r>
      <rPr>
        <sz val="10"/>
        <rFont val="Arial Narrow"/>
        <family val="2"/>
      </rPr>
      <t xml:space="preserve"> for provision of simultenous heeating and cooling. 
</t>
    </r>
    <r>
      <rPr>
        <b/>
        <sz val="10"/>
        <rFont val="Arial Narrow"/>
        <family val="2"/>
      </rPr>
      <t xml:space="preserve">Cooling Capacity: 56 kW 
Heating capacity: 63 kW
</t>
    </r>
    <r>
      <rPr>
        <sz val="10"/>
        <rFont val="Arial Narrow"/>
        <family val="2"/>
      </rPr>
      <t>Dimensions (HxWxD in mm) approx.</t>
    </r>
    <r>
      <rPr>
        <sz val="10"/>
        <color rgb="FFFF0000"/>
        <rFont val="Arial Narrow"/>
        <family val="2"/>
      </rPr>
      <t xml:space="preserve"> </t>
    </r>
    <r>
      <rPr>
        <sz val="10"/>
        <rFont val="Arial Narrow"/>
        <family val="2"/>
      </rPr>
      <t>1240x1690x760),Weight approx.215Kg. The compressor to be of the hermetically sealed scroll type with power input  3ph, 380 – 415V, 50Hz supply.  Compressor to be for use with CFC FREE refrigerant. (</t>
    </r>
    <r>
      <rPr>
        <b/>
        <sz val="10"/>
        <rFont val="Arial Narrow"/>
        <family val="2"/>
      </rPr>
      <t>Note that R22 and any other ozone depleting refrigerant will not be acceptable)</t>
    </r>
    <r>
      <rPr>
        <sz val="10"/>
        <rFont val="Arial Narrow"/>
        <family val="2"/>
      </rPr>
      <t xml:space="preserve">.  The unit shall be complete with function unit to manufacturer’s specification, safety devices including HPS, fan driver overload protector, over current relay, inverter overload protector, PC Board fuse,Building Management System (BMS) interface etc. </t>
    </r>
  </si>
  <si>
    <r>
      <t>Supply, deliver and install Extract Air Fan as Solar Palau Silent or approved equivalent. Power input 0.29 kW, Capacity 240m3/hr @ 100 Pa complete with all necessary accessories.</t>
    </r>
    <r>
      <rPr>
        <b/>
        <sz val="10"/>
        <color indexed="8"/>
        <rFont val="Arial Narrow"/>
        <family val="2"/>
      </rPr>
      <t xml:space="preserve"> </t>
    </r>
  </si>
  <si>
    <r>
      <rPr>
        <u/>
        <sz val="10"/>
        <rFont val="Arial Narrow"/>
        <family val="2"/>
      </rPr>
      <t>Cooling Coil:</t>
    </r>
    <r>
      <rPr>
        <sz val="10"/>
        <rFont val="Arial Narrow"/>
        <family val="2"/>
      </rPr>
      <t xml:space="preserve"> Coils to be served by direct expansion cooling system. AHU to come with complete direct expansion cooling system including evaporation unit section, external condensing unit, expansion valve, compressor, refrigerant piping, insulation, and all controls. Cooling coil to come with slanted Stainless Steel condensate collection pan. System to have at least 2 No. cooling coils.  Cooling Power of AHU to be min. 50kW. Cooling coils to be of copper pipe and aluminium fins (Cu/Al).</t>
    </r>
  </si>
  <si>
    <r>
      <rPr>
        <u/>
        <sz val="10"/>
        <rFont val="Arial Narrow"/>
        <family val="2"/>
      </rPr>
      <t>Heating Section:</t>
    </r>
    <r>
      <rPr>
        <sz val="10"/>
        <rFont val="Arial Narrow"/>
        <family val="2"/>
      </rPr>
      <t xml:space="preserve"> Heating section to be of electric type, with external steam connection for steam at nominal pressure of 6bar. Heating section to be of capacity 80kW, and complete with condensate return line, and connection, as well as copper pipe and aluminium fin heat exchanger, electromechanical steam valves, all controls and cabling as necessary.</t>
    </r>
  </si>
  <si>
    <r>
      <rPr>
        <u/>
        <sz val="10"/>
        <rFont val="Arial Narrow"/>
        <family val="2"/>
      </rPr>
      <t>Mixing Chamber:</t>
    </r>
    <r>
      <rPr>
        <sz val="10"/>
        <rFont val="Arial Narrow"/>
        <family val="2"/>
      </rPr>
      <t xml:space="preserve"> AHU to come complete with air mixing chamber for mixing of outdoor air and return air at settable ratios. Mixing chamber to be complete with electromechanically controllable dampers for automatic regulation of mixing ratio.</t>
    </r>
  </si>
  <si>
    <r>
      <rPr>
        <u/>
        <sz val="10"/>
        <rFont val="Arial Narrow"/>
        <family val="2"/>
      </rPr>
      <t>Fans:</t>
    </r>
    <r>
      <rPr>
        <sz val="10"/>
        <rFont val="Arial Narrow"/>
        <family val="2"/>
      </rPr>
      <t xml:space="preserve"> AHU to come complete with centrifugal/plug fans for supply section. Fans to be of variable speed. AHU must be capable of delivering air at a set-point air flow rate and pressure.</t>
    </r>
  </si>
  <si>
    <r>
      <rPr>
        <u/>
        <sz val="10"/>
        <rFont val="Arial Narrow"/>
        <family val="2"/>
      </rPr>
      <t>Humidifier:</t>
    </r>
    <r>
      <rPr>
        <sz val="10"/>
        <rFont val="Arial Narrow"/>
        <family val="2"/>
      </rPr>
      <t xml:space="preserve"> AHU to come complete with electric-type humidifier. Steam humidifier to operate at a nominal steam pressure of 6 bar, and to be complete with electromechanical steam valves, controls, etc.</t>
    </r>
  </si>
  <si>
    <r>
      <rPr>
        <u/>
        <sz val="10"/>
        <rFont val="Arial Narrow"/>
        <family val="2"/>
      </rPr>
      <t>Droplet Eliminator:</t>
    </r>
    <r>
      <rPr>
        <sz val="10"/>
        <rFont val="Arial Narrow"/>
        <family val="2"/>
      </rPr>
      <t xml:space="preserve"> AHU to come complete with droplet eliminator for capture of excess moisture and droplets.</t>
    </r>
  </si>
  <si>
    <r>
      <rPr>
        <u/>
        <sz val="10"/>
        <rFont val="Arial Narrow"/>
        <family val="2"/>
      </rPr>
      <t>Absolute Filters:</t>
    </r>
    <r>
      <rPr>
        <sz val="10"/>
        <rFont val="Arial Narrow"/>
        <family val="2"/>
      </rPr>
      <t xml:space="preserve"> AHU to come complete with Absolute Filters as H14 HEPA filters and capable of filtering air to a minimum efficiency of 99,995% at MPPS per BS EN 1822.</t>
    </r>
  </si>
  <si>
    <r>
      <rPr>
        <u/>
        <sz val="10"/>
        <rFont val="Arial Narrow"/>
        <family val="2"/>
      </rPr>
      <t>Energy Recovery Unit:</t>
    </r>
    <r>
      <rPr>
        <sz val="10"/>
        <rFont val="Arial Narrow"/>
        <family val="2"/>
      </rPr>
      <t xml:space="preserve"> AHU to come complete with cross-flow type heat exchanger composed of intersected aluminium plates and with a perceptible heat performance of minimum 50%. Heat exchanger to ensure absolutely no contact between supply air and exhaust air.</t>
    </r>
  </si>
  <si>
    <r>
      <rPr>
        <u/>
        <sz val="10"/>
        <rFont val="Arial Narrow"/>
        <family val="2"/>
      </rPr>
      <t>Silencers:</t>
    </r>
    <r>
      <rPr>
        <sz val="10"/>
        <rFont val="Arial Narrow"/>
        <family val="2"/>
      </rPr>
      <t xml:space="preserve"> Silencer section(s) to be composed of galvanized steel sheet baffles with heat-resistant, sound-insulation, fibreglass in-fill of appropriate density. Silencer to be protected against air erosion via PAM option; i.e. via coating with flame-retardant protective layer, and then coating with layer of polyester film coating (Melinex).</t>
    </r>
  </si>
  <si>
    <r>
      <rPr>
        <u/>
        <sz val="10"/>
        <rFont val="Arial Narrow"/>
        <family val="2"/>
      </rPr>
      <t>Electric Re-Heater:</t>
    </r>
    <r>
      <rPr>
        <sz val="10"/>
        <rFont val="Arial Narrow"/>
        <family val="2"/>
      </rPr>
      <t xml:space="preserve"> Electric re-heat section, 16kW, to be complete with safety thermistor and differential pressure switch.</t>
    </r>
  </si>
  <si>
    <r>
      <rPr>
        <u/>
        <sz val="10"/>
        <rFont val="Arial Narrow"/>
        <family val="2"/>
      </rPr>
      <t>Control System:</t>
    </r>
    <r>
      <rPr>
        <sz val="10"/>
        <rFont val="Arial Narrow"/>
        <family val="2"/>
      </rPr>
      <t xml:space="preserve"> AHU to come complete with pre-installed, pre-configured, fully integrated control system. Controller to come with panel (Human-Machine Interface) with real-time display of operating data, set points, alarms, operating status and time settings. Control system to be capable of performing the following: Temperature control of supply air and room conditions, relative humidity control, dew point control, constant air volume control, enthalpy control, excessive pressure drop alarm, heat recovery control, run-around coil heat exchanger control, electric heater control, integration of DX coil with outdoor condensing unit,</t>
    </r>
  </si>
  <si>
    <r>
      <t xml:space="preserve">These shall be as “DAIKIN , TOSHIBA, LG ARUM260LTES" or an approved equivalent”
VRV/VRF system to have heat recovery and to be a </t>
    </r>
    <r>
      <rPr>
        <b/>
        <sz val="10"/>
        <rFont val="Arial Narrow"/>
        <family val="2"/>
      </rPr>
      <t>3 PIPE SYSTEM</t>
    </r>
    <r>
      <rPr>
        <sz val="10"/>
        <rFont val="Arial Narrow"/>
        <family val="2"/>
      </rPr>
      <t xml:space="preserve"> for provision of simultenous heeating and cooling. 
</t>
    </r>
    <r>
      <rPr>
        <b/>
        <sz val="10"/>
        <rFont val="Arial Narrow"/>
        <family val="2"/>
      </rPr>
      <t xml:space="preserve">Cooling Capacity: 72.8 kW 
Heating capacity: 74.3 kW 
</t>
    </r>
    <r>
      <rPr>
        <sz val="10"/>
        <rFont val="Arial Narrow"/>
        <family val="2"/>
      </rPr>
      <t>Dimensions (HxWxD in mm) approx.</t>
    </r>
    <r>
      <rPr>
        <sz val="10"/>
        <color rgb="FFFF0000"/>
        <rFont val="Arial Narrow"/>
        <family val="2"/>
      </rPr>
      <t xml:space="preserve"> </t>
    </r>
    <r>
      <rPr>
        <sz val="10"/>
        <rFont val="Arial Narrow"/>
        <family val="2"/>
      </rPr>
      <t>1240x1690x760),Weight approx.215Kg. The compressor to be of the hermetically sealed scroll type with power input  3ph, 380 – 415V, 50Hz supply.  Compressor to be for use with CFC FREE refrigerant. (</t>
    </r>
    <r>
      <rPr>
        <b/>
        <sz val="10"/>
        <rFont val="Arial Narrow"/>
        <family val="2"/>
      </rPr>
      <t>Note that R22 and any other ozone depleting refrigerant will not be acceptable)</t>
    </r>
    <r>
      <rPr>
        <sz val="10"/>
        <rFont val="Arial Narrow"/>
        <family val="2"/>
      </rPr>
      <t xml:space="preserve">.  The unit shall be complete with function unit to manufacturer’s specification, safety devices including HPS, fan driver overload protector, over current relay, inverter overload protector, PC Board fuse,Building Management System (BMS) interface etc. </t>
    </r>
  </si>
  <si>
    <r>
      <t xml:space="preserve">These shall be as “DAIKIN , TOSHIBA, LG ARUM260LTES" or an approved equivalent”
VRV/VRF system to have heat recovery and to be a </t>
    </r>
    <r>
      <rPr>
        <b/>
        <sz val="10"/>
        <rFont val="Arial Narrow"/>
        <family val="2"/>
      </rPr>
      <t>3 PIPE SYSTEM</t>
    </r>
    <r>
      <rPr>
        <sz val="10"/>
        <rFont val="Arial Narrow"/>
        <family val="2"/>
      </rPr>
      <t xml:space="preserve"> for provision of simultenous heeating and cooling. 
</t>
    </r>
    <r>
      <rPr>
        <b/>
        <sz val="10"/>
        <rFont val="Arial Narrow"/>
        <family val="2"/>
      </rPr>
      <t xml:space="preserve">Cooling Capacity: 106.4 kW 
Heating capacity: 118.4 kW 
</t>
    </r>
    <r>
      <rPr>
        <sz val="10"/>
        <rFont val="Arial Narrow"/>
        <family val="2"/>
      </rPr>
      <t>Dimensions (HxWxD in mm) approx.</t>
    </r>
    <r>
      <rPr>
        <sz val="10"/>
        <color rgb="FFFF0000"/>
        <rFont val="Arial Narrow"/>
        <family val="2"/>
      </rPr>
      <t xml:space="preserve"> </t>
    </r>
    <r>
      <rPr>
        <sz val="10"/>
        <rFont val="Arial Narrow"/>
        <family val="2"/>
      </rPr>
      <t>1240x1690x760),Weight approx.215Kg. The compressor to be of the hermetically sealed scroll type with power input  3ph, 380 – 415V, 50Hz supply.  Compressor to be for use with CFC FREE refrigerant. (</t>
    </r>
    <r>
      <rPr>
        <b/>
        <sz val="10"/>
        <rFont val="Arial Narrow"/>
        <family val="2"/>
      </rPr>
      <t>Note that R22 and any other ozone depleting refrigerant will not be acceptable)</t>
    </r>
    <r>
      <rPr>
        <sz val="10"/>
        <rFont val="Arial Narrow"/>
        <family val="2"/>
      </rPr>
      <t xml:space="preserve">.  The unit shall be complete with function unit to manufacturer’s specification, safety devices including HPS, fan driver overload protector, over current relay, inverter overload protector, PC Board fuse,Building Management System (BMS) interface etc. </t>
    </r>
  </si>
  <si>
    <t>PROPOSED REPURPOSING OF EAST WING, COVID-19 CENTRE AT THE NAIROBI HOSPITAL</t>
  </si>
  <si>
    <r>
      <t xml:space="preserve">Double single swing door overall  size 2800 x 2100mm  high </t>
    </r>
    <r>
      <rPr>
        <b/>
        <sz val="10"/>
        <rFont val="Arial Narrow"/>
        <family val="2"/>
      </rPr>
      <t xml:space="preserve"> - C[32]12</t>
    </r>
  </si>
  <si>
    <t>Skim, prepare and apply 1 undercoat and two finishing coats silk vinyl paint to new gypsum walls</t>
  </si>
  <si>
    <t>Dust Clean, prepare and apply 1 undercoat and two finishing coats silk vinyl paint to previously painted walls</t>
  </si>
  <si>
    <t>Prepare and apply 3 coats silk vinyl paint to newly plastered wall surfaces.</t>
  </si>
  <si>
    <t>Cement and sand (1:4) screed as described, finished to receive floor finishes 20mm thick;</t>
  </si>
  <si>
    <t>Cement and sand (1:3) 40mm thick self leveling screed as described, finished to receive floor finishes ;</t>
  </si>
  <si>
    <t>Supply and Fix 3500 x 600x 900mm high low-level vanity Kitchen grade stainless steel worktop with low-level kitchen-grade stainless steel open shelving with steel supports including supply and fixing of all necessary ironmongery and accessories. All done to Architect's details and  approvals</t>
  </si>
  <si>
    <t>To receive vinyl flooring  (m.s)</t>
  </si>
  <si>
    <t>Gerflor Vinyl Flooring</t>
  </si>
  <si>
    <t>Supply and fix including all accessories and fittings X-tech Gerflor floor finish, homogeneous, Antistatic, Antibacterial, Antiskid Gerflor floor, to floors internally complete with coved junctions between the walls and the floors including coved junction between the wall and the floor all to manufacturer's instructions and Architect's approval.</t>
  </si>
  <si>
    <t>Skim, prepare and apply 3 coats silk vinyl paint to gypsum board ceiling surfaces.</t>
  </si>
  <si>
    <t>BILL NO. 2.2: EAST WING A - MECHANICAL WORKS</t>
  </si>
  <si>
    <t>SECTION 1 : FIRE SUPPRESSION SYSTEM</t>
  </si>
  <si>
    <t xml:space="preserve">Total for Fire Suppression System Installation Carried to Section Summary </t>
  </si>
  <si>
    <t>SECTION 2 : AIR CONDITIONING &amp; MECHANICAL VENTILATION INSTALLATIONS</t>
  </si>
  <si>
    <t xml:space="preserve">Total for Preliminaries Carried to ELEMENTAL SUMMARY </t>
  </si>
  <si>
    <t xml:space="preserve">GROUND FLOOR OUTPATIENT DEPARTMENT </t>
  </si>
  <si>
    <t>1. AIR CONDITIONING - OUTDOOR UNITS</t>
  </si>
  <si>
    <t xml:space="preserve">Total for Outdoor Units Carried to Outpatient Summary </t>
  </si>
  <si>
    <t>2 AIR CONDITIONING - INDOOR UNITS</t>
  </si>
  <si>
    <t xml:space="preserve">Total for Indoor Units Carried to Outpatient Summary </t>
  </si>
  <si>
    <t>3 AIR CONDITIONING ACCESSORIES</t>
  </si>
  <si>
    <t xml:space="preserve">Total for Air Conditioning Accessories Carried to Outpatient Summary </t>
  </si>
  <si>
    <t>4 MECHANICAL VENTILATION: FANS, DUCTING &amp; GRILLES - GENERAL AREAS</t>
  </si>
  <si>
    <t xml:space="preserve">Total for Fans, Ducts &amp; Grilles - General Areas Carried to Outpatient Summary </t>
  </si>
  <si>
    <t>5 FANS, DUCTING &amp; GRILLES - TOILET/SLUICE EXTRACTION</t>
  </si>
  <si>
    <t xml:space="preserve">Total for Fans, Ducts &amp; Grilles - Toilet/ Slueice Extraction Carried to Outpatient Summary </t>
  </si>
  <si>
    <t>6 SERVER/ UPS ROOM AIR CONDITIONING</t>
  </si>
  <si>
    <t>ELEMENT 1: OUTPATIENT COLLECTION PAGE</t>
  </si>
  <si>
    <t>TOTAL FOR OUTPATIENT AIR CONDITIONING &amp; MECHANICAL VENTILATION CARRIED CARRIED TO ELEMENTAL SUMMARY</t>
  </si>
  <si>
    <t>OPERATING THEATRES</t>
  </si>
  <si>
    <t xml:space="preserve">1. THEATRE </t>
  </si>
  <si>
    <t>1.1 THEATRE AIR HANDLING UNIT</t>
  </si>
  <si>
    <t>Total brought forward from Page 14</t>
  </si>
  <si>
    <t>Total for Theatre Air Handling Units Carried to Theatre Summary</t>
  </si>
  <si>
    <t xml:space="preserve">1.2 DUCTING &amp; GRILLES </t>
  </si>
  <si>
    <t>Total for Ducting and Grilles Carried to Theatre Summary</t>
  </si>
  <si>
    <t>1.3. THEATRE  LAMINAR FLOW CEILING MODULE</t>
  </si>
  <si>
    <t>Total for Theatre Laminar Flow Ceiling Module Carried to Theatre Summary</t>
  </si>
  <si>
    <t>1. THEATRES AIR CONDITIONING SUMMARY</t>
  </si>
  <si>
    <t>TOTAL FOR THEATRE AIR CONDITIONING &amp; MECHANICAL VENTILATION CARRIEDTO OPERATING THEATRES SUMMARY</t>
  </si>
  <si>
    <t>2.  CSSD &amp; RECOVERY AREA AIR CONDITIONING</t>
  </si>
  <si>
    <t>2.1 CSSD &amp; RECOVERY AREA AIR HANDLING UNIT</t>
  </si>
  <si>
    <t>Total for CSSD &amp; Recovery Area Air Handling Unit Carried to CSSD Summary</t>
  </si>
  <si>
    <t xml:space="preserve">2.2 CSSD &amp; RECOVERY AREA DUCTING &amp; GRILLES </t>
  </si>
  <si>
    <t>Total brought forward from Page 27</t>
  </si>
  <si>
    <t>Total brought forward from Page 28</t>
  </si>
  <si>
    <t>Total for CSSD &amp; Recovery Area Ducting &amp; Grilles Carried to CSSD Summary</t>
  </si>
  <si>
    <t xml:space="preserve"> CSSD &amp; RECOVERY AREA AIR CONDITIONING COLLECTION</t>
  </si>
  <si>
    <t>2.2</t>
  </si>
  <si>
    <t>TOTAL FOR CSSD &amp; RECOVERY AREA AIR CONDITIONING CARRIED TO OPERATING THEATRES SUMMARY</t>
  </si>
  <si>
    <t>OPERATING THEATRES AIR CONDITIONING COLLECTION</t>
  </si>
  <si>
    <t>TOTAL FOR OPERATING THEATRES AIR CONDITIONING CARRIED TO OPERATING ELEMENTAL SUMMARY</t>
  </si>
  <si>
    <r>
      <rPr>
        <b/>
        <sz val="10"/>
        <rFont val="Arial Narrow"/>
        <family val="2"/>
      </rPr>
      <t xml:space="preserve">   </t>
    </r>
    <r>
      <rPr>
        <b/>
        <u/>
        <sz val="10"/>
        <rFont val="Arial Narrow"/>
        <family val="2"/>
      </rPr>
      <t>ICU</t>
    </r>
  </si>
  <si>
    <t>1 OUTDOOR UNITS</t>
  </si>
  <si>
    <t>Total for Out Door Units Carried to ICU Summary</t>
  </si>
  <si>
    <t>2. INDOOR UNITS</t>
  </si>
  <si>
    <t>Total for Indoor Units Carried to ICU Summary</t>
  </si>
  <si>
    <t>3. AIR CONDITIONING ACCESSORIES</t>
  </si>
  <si>
    <t>Total for Air Conditioning Accessories Carried to ICU Summary</t>
  </si>
  <si>
    <t>4. MECHANICAL: FANS, DUCTING &amp; GRILLES - GENERAL AREAS</t>
  </si>
  <si>
    <t>Total for Funs, Ducts and Grilles - General Areas Carried to ICU Summary</t>
  </si>
  <si>
    <t>5. FANS, DUCTING &amp; GRILLES - TOILET/SLUICE EXTRACTION</t>
  </si>
  <si>
    <t>Total for Funs, Ducts and Grilles - Toilet Sluce Extraction Carried to ICU Summary</t>
  </si>
  <si>
    <t>6.  SERVER/ UPS ROOM</t>
  </si>
  <si>
    <t>Total for Server/ UPS Room Carried to ICU Summary</t>
  </si>
  <si>
    <t>TOTAL FOR OPERATING THEATRES AIR CONDITIONING CARRIED TO OPERATING ELMENTAL SUMMARY</t>
  </si>
  <si>
    <t xml:space="preserve">  WARDS</t>
  </si>
  <si>
    <t>1. OUTDOOR UNITS</t>
  </si>
  <si>
    <t>Total for Outdoor Units Carried to Wards Summary</t>
  </si>
  <si>
    <t xml:space="preserve">2. INDOOR UNITS </t>
  </si>
  <si>
    <t>Total for Indoor Units Carried to Wards Summary</t>
  </si>
  <si>
    <t>4. FANS, DUCTING &amp; GRILLES - GENERAL AREAS</t>
  </si>
  <si>
    <t>Total for Fans, Ducts and Grilles Carried to Wards Summary</t>
  </si>
  <si>
    <t>Total for Toilet Sluce/ Extraction System Carried to Wards Summary</t>
  </si>
  <si>
    <t>Total for Toilet Server/ UPS Carried to Wards Summary</t>
  </si>
  <si>
    <t>WARDS ELEMENTAL SUMMARY PAGE</t>
  </si>
  <si>
    <t>TOTAL FOR WARDS AIR CONDITIONING CARRIED TO OPERATING ELEMENTAL SUMMARY</t>
  </si>
  <si>
    <t>CARDIAC CENTER/ PHYSIOTHERAPY</t>
  </si>
  <si>
    <t>Total brought forward from Page 48</t>
  </si>
  <si>
    <t>Total for Outdoor Units Carried to Cardiac/ Physiotherapy Summary</t>
  </si>
  <si>
    <t>Total for Indoor Units Carried to Cardiac/ Physiotherapy Summary</t>
  </si>
  <si>
    <t>Total for Air Conditioning Accessories Carried to Cardiac/ Physiotherapy Summary</t>
  </si>
  <si>
    <t>4. MECHANICAL VENTILATION: DUCTING &amp; GRILLES - GENERAL AREAS</t>
  </si>
  <si>
    <t>Total for Mechanical Ventilation Carried to Cardiac/ Physiotherapy Summary</t>
  </si>
  <si>
    <t>Total for Fans, ducts &amp; Grilles - Toilet/ Sluce Extraction Carried to Cardiac/ Physiotherapy Summary</t>
  </si>
  <si>
    <t>CARDIAC CENTER/ PHYSIOTHERAPY SUMMARY PAGE</t>
  </si>
  <si>
    <t>TOTAL FOR CARDIAC CENTER/ PHYSIOTHERAPY AIR CONDITIONING CARRIED TO OPERATING ELEMENTAL SUMMARY</t>
  </si>
  <si>
    <t>KITCHEN</t>
  </si>
  <si>
    <t>1. KITCHEN- AIIR CONDITIONING</t>
  </si>
  <si>
    <t>Supply, deliver and install Ceiling Cassette Split A/C Unit as Daikin, LG or Toshiba - 12,000 BTU/ Hr Cooling, Power input of 1.1 kW / 1 Ph  complete with matching condensing Unit, wall mounted AC drainage pump,  and all necessary accessories</t>
  </si>
  <si>
    <t>Total for Air Conditioning Carried to Kitchen Summary</t>
  </si>
  <si>
    <t>2. KITCHEN HOOD</t>
  </si>
  <si>
    <t>The following in food grade stainless steel inclusive of all joints, bracing, gaskets support stiffeners, turning vanes, splitters and any other equipment to completion.</t>
  </si>
  <si>
    <t>Kitchenhood</t>
  </si>
  <si>
    <t xml:space="preserve">300 x 1400 x 650mm high kitchenhood in food grade stainless steel 20 gauge inclusive of stiffeners, 46 No. Thorn Olv - 4800 lighting fittings (heat resistant) moisture drain, channel, extract plenum, hangers, supports, cleanable,  type grease DS 10/4 filter as vokes and all other items to complete hood. </t>
  </si>
  <si>
    <t>Extract Fan</t>
  </si>
  <si>
    <t xml:space="preserve">Axial fan capable of extracting 3m³/s against a static pressure of 200Pa. The fan shall be as "WOODS" or approved complete with a direct drive mixed flow fan or equal and approved. Power rating 2.8 kW, 3 phase, </t>
  </si>
  <si>
    <t>Flexible Connections</t>
  </si>
  <si>
    <t>The fan shall be connected to ductwork through a flexible connections of approved material.</t>
  </si>
  <si>
    <t>Fan starter and electrical wiring.</t>
  </si>
  <si>
    <t>Fire Damper</t>
  </si>
  <si>
    <t xml:space="preserve">Supply and install double rebaye type fire damper, with a 2 hour standard and shall be complete with fusible link or other suitable devise and set to close the damper automatically at 68 degrees centigrade. A micro- switch to be operated by the damper blade shall switch off the fan when the blade shuts off the airflow. Access opening of the damper blade and the micro-switch shall be provided. The damper to fit a duct section of size 600 x 400mm </t>
  </si>
  <si>
    <t>Anti-vibration Mountings</t>
  </si>
  <si>
    <t>The fans shall be installed on anti-vibration mountings so as to isolate ibrations from the buildings structure.</t>
  </si>
  <si>
    <t>The mountings shall be selected from those manufactured by "WOODS" of Colchester for the specified or equal and approved.</t>
  </si>
  <si>
    <t>Allow for fans final power connection from isolator to fan motors including power surge protectors, overload/under voltages phase failure relays wiring and conduits.</t>
  </si>
  <si>
    <t>Allow for setting to work, testing and commissioning to the approval of the Engineer.</t>
  </si>
  <si>
    <t xml:space="preserve">Air Extract Ducts  </t>
  </si>
  <si>
    <t>Kitchen Fire Suppression</t>
  </si>
  <si>
    <t>Allow for Commercial Kitchen Fire Suppression Systems as PIRANHA-13 Complete with wet chemical agent/tank,Gas and Water Pipework,regulators .anti-siphonage valve, actuators,discharge nozzles, blow-off caps, detectors, cartridges, agent, fusible links, and pulley elbows. System to be complete with remote manual pull station, mechanical and electrical gas valves, pressure switches, electrical switches, and with automatic gas line shut-off valve. Rate to include all neccesary accessories for proper functioning of the installation. System accessories (i.e no. of nozzles, fusible links, tank size, detectors etc.) to match the size of the kitchen hood above. Shop drawing desing and system functionality to engineer's approval</t>
  </si>
  <si>
    <t>Allow for any other item to complete the above installations:-(Specify)</t>
  </si>
  <si>
    <t>Total brought forward from Page 56</t>
  </si>
  <si>
    <t>Total brought forward from Page 57</t>
  </si>
  <si>
    <t>Total for Kitchen Hood Carried to Kitchen Summary</t>
  </si>
  <si>
    <t>3. KITCHEN- TOILET EXTRACTION</t>
  </si>
  <si>
    <t>FANS, DUCTING &amp; GRILLES - TOILET EXTRACTION</t>
  </si>
  <si>
    <t>Toilet Extract Fan</t>
  </si>
  <si>
    <t xml:space="preserve">Supply, deliver and install Extract Air Fan as Solar Palau TD 2000/315 Silent or approved equivalent. Capacity 1250m3/hr @ 100 Pa complete with all necessary accessories.  </t>
  </si>
  <si>
    <t>Supply and install Discharge Louver with Insect Screen 300 x 300mm</t>
  </si>
  <si>
    <t>250x250</t>
  </si>
  <si>
    <t>3. KITCHEN COLD ROOM</t>
  </si>
  <si>
    <t xml:space="preserve">CABINET TEMPERATURE = 2 degres Celcius </t>
  </si>
  <si>
    <t>Evaporator 3 kW REF: Capacity</t>
  </si>
  <si>
    <t>`</t>
  </si>
  <si>
    <t xml:space="preserve">The fan assisted evaporator shall be constructed out of hammered aluminium with white enamelled finish while the coil shall be of special copper tubing with aluminium fans.  The fans shall have  arrange of application up to -40 degrees C and incorporating a thermal breaker.   The unit shall be available with electric defrost as “SCHMITZ” or equal and approved. </t>
  </si>
  <si>
    <t>Condensing Unit 3 kW Capacity</t>
  </si>
  <si>
    <t xml:space="preserve">The unit shall be UL listed and suitable for use with CFC FREE refrigerant. (Please note that R22 and any other ozone depleting refrigerant will not be acceptable). </t>
  </si>
  <si>
    <t xml:space="preserve">The condenser shall be constructed out of special copper tube with aluminium fins and shall have 1 No. 3 phase fan motor with incorporated winding thermostat. </t>
  </si>
  <si>
    <t>The unit shall be air cooled and shall be as “BITZER” or equal and approved.</t>
  </si>
  <si>
    <t>Control Panel</t>
  </si>
  <si>
    <t>The panel shall be out of mild steel and anodized and shall be complete with contactors, timer and all other accessories necessary for automatic operation of the cold room and duty/ standby integration with the secondary unit.</t>
  </si>
  <si>
    <t>Other accessories to be incorporated shall include but not restricted to:- Starter</t>
  </si>
  <si>
    <t>Indicator lights indicating compressor running.</t>
  </si>
  <si>
    <t>Indicator light indicating compressor trip.</t>
  </si>
  <si>
    <t>Indicator lights indicating defrost cycle in progress.</t>
  </si>
  <si>
    <t>Allow for final power connection from isolator near entrance to cold room to machinery, including power surge protectors, overload/under voltages, automatic voltage stabilizer, phase failure relays, wiring and conduits through control panel.</t>
  </si>
  <si>
    <t xml:space="preserve">The Control panel shall be installed adjacent to and complete with isolator. </t>
  </si>
  <si>
    <t>Anti-Vibration Mountings</t>
  </si>
  <si>
    <t>The condensing unit shall be installed on anti-vibration mountings so as to isolate vibrations from the building structure.  The mountings to be as WOODS P.N. 50417 or equal and approved.</t>
  </si>
  <si>
    <t>Filter Drier</t>
  </si>
  <si>
    <t>The drier shall have silica gel charge and complete with spring, corrugated plate and filler gauze at inlet and polyester pad, filter gauze and corrugated perforated plate at the outlet.</t>
  </si>
  <si>
    <t xml:space="preserve">The filter drier shall be as “DANFOSS”.  Type D or equal and approved. </t>
  </si>
  <si>
    <t>Refrigerant Pipework Suction Line</t>
  </si>
  <si>
    <t>The suction line shall be out of 16mm Type L hard copper tubing, insulated externally with Armaflex which shall be held securely to the pipe. Complete with pipe sleeves, fire stoppers and hangers as necessary.</t>
  </si>
  <si>
    <t>Liquid Line</t>
  </si>
  <si>
    <t>The liquid line shall be out of 10mm dia tubing Type B which shall also be insulated with Armaflex. Complete with pipe sleeves, fire stoppers and hangers as necessary.</t>
  </si>
  <si>
    <t>Refrigeration Controls</t>
  </si>
  <si>
    <t>All refrigeration controls shall be as DANFOSS or equal and approved.</t>
  </si>
  <si>
    <t>Room Thermostat</t>
  </si>
  <si>
    <t>To cut the compressor in and out, depending on the room temperature. Thermostat complete with a digital display to engineer's approval.</t>
  </si>
  <si>
    <t>Thermostatic Expansion Valve</t>
  </si>
  <si>
    <t>To regulate the liquid injection into the evaporator, depending on refrigerant super-heat but independent of the pressure drop across the evaporator.</t>
  </si>
  <si>
    <t>Combined High and Low Pressure Control.</t>
  </si>
  <si>
    <t>To cut the compressor in and out depending on the suction pressure, and also to give protection against too high a condensing pressure by cutting out the compressor if it becomes necessary.</t>
  </si>
  <si>
    <t>Sight Glass</t>
  </si>
  <si>
    <t xml:space="preserve">To indicate too high a moisture content in the refrigerant or too little refrigerant liquid flow to the thermostatic expansion valve.  The indicator changes colour when moisture content is too high while vapour bubbles in the sight glass can mean insufficient charge, insufficient sub-cooling or partial clogging of the strainer. </t>
  </si>
  <si>
    <t>Solenoid Valve</t>
  </si>
  <si>
    <t xml:space="preserve">This shall be incorporated in the system and shall be installed just before the thermostatic expansion valve, to stop the evaporator from flooding when the compressor stops. </t>
  </si>
  <si>
    <t>Dial thermometer range – 40 to 500C.</t>
  </si>
  <si>
    <t xml:space="preserve">KITCHEN Cold room (Size 2.5 m x 2.5 m x2.7) </t>
  </si>
  <si>
    <t>POLYURETHANE INSULATION PANELS</t>
  </si>
  <si>
    <t xml:space="preserve">All insulation on the internal surfaces of the freezer room to be out of 100mm thick PolyUrethane and to be properly secured on the surfaces using an appropriate and approved method. Tenderer's to allow for off-cuts, jointings, etc relevant accessories when pricing </t>
  </si>
  <si>
    <t xml:space="preserve">Panels to be of Rigid Polyurethane foam of density 40Kg/m³ to 42kg/m3. 
• Thickness : 100mm
• Wall Lamination In/Out: PPGI/PPGI  finish with Cam lock arrangements
• Ceiling [In/Out]: PPGI/PPGI finish with Cam lock arrangements
• Serration on panel: Yes
• Panel Joints: Tongue &amp; groove
• Type of floor insulation: Rigid Polyurethane foam slabs with PVC Altro floor finish on top of Civil screeding.
</t>
  </si>
  <si>
    <t>PolyUrethane insulation panels on ceiling to approval</t>
  </si>
  <si>
    <t>Ditto on the walls.</t>
  </si>
  <si>
    <t>Ditto on the floor</t>
  </si>
  <si>
    <t>3 mm thick aluminium chequered plate for floor cladding.</t>
  </si>
  <si>
    <t>Allow for Insulation of Columns within the freezer room. Column size 450 x 450 x2700mm. Insulation to properly flush with installed floor and roof panels to approval</t>
  </si>
  <si>
    <t xml:space="preserve">Cold room Room Door </t>
  </si>
  <si>
    <t xml:space="preserve">Door Opening Size : 1000mm; Height 2100mm; Thickness 175mm
Flush type with Posi-closure, human safety release knob with accessories.
Heavyduty imported hardwares with SS door frame, upper guide rail, brackets in reinforced composite material and zinc coated metal. Sliding door complete with all accessories neccesary for proper functioning of the installation. Sliding door to engineer's approval. </t>
  </si>
  <si>
    <t>Total brought forward from Page 60</t>
  </si>
  <si>
    <t>Total brought forward from Page 61</t>
  </si>
  <si>
    <t>Total brought forward from Page 62</t>
  </si>
  <si>
    <t>Total for Kitchen Cold Room Carried to Kitchen Summary</t>
  </si>
  <si>
    <t xml:space="preserve">KITCHEN SUMMARY </t>
  </si>
  <si>
    <t>Split AC Unit - Chef &amp; Dietician's Office</t>
  </si>
  <si>
    <t>Kitchen Hood System</t>
  </si>
  <si>
    <t xml:space="preserve">Toilet Extraction - Fans &amp; Accessories </t>
  </si>
  <si>
    <t>Kitchen Cold Room</t>
  </si>
  <si>
    <t>TOTAL FOR KITCHEN AIR CONDITIONING &amp; MECHANICAL VENTILATION CARRIED CARRIED TO ELEMENTAL SUMMARY</t>
  </si>
  <si>
    <t>Kitchen</t>
  </si>
  <si>
    <t>TOTAL FOR SECTION 2 HVAC CARRIED TO SECTION SUMMARY</t>
  </si>
  <si>
    <t>SECTION 3: PLUMBING AND DRAINAGE INSTALLATIONS</t>
  </si>
  <si>
    <t xml:space="preserve">Total for Preliminaries Carried to Elemental Summary </t>
  </si>
  <si>
    <t xml:space="preserve">1. INTERNAL WATER SUPPLY </t>
  </si>
  <si>
    <t xml:space="preserve">1.1 INTERNAL COLD WATER SUPPLY - </t>
  </si>
  <si>
    <t>Total brought forward from Page 67</t>
  </si>
  <si>
    <t>Total brought forward from Page 68</t>
  </si>
  <si>
    <t>Total for Internal Water Suppply Carried to Elemental Summary</t>
  </si>
  <si>
    <t>SANITARY FITTINGS</t>
  </si>
  <si>
    <t>Brought forwad from page 70</t>
  </si>
  <si>
    <t>Brought forwad from page 71</t>
  </si>
  <si>
    <t>Brought forwad from page 72</t>
  </si>
  <si>
    <t>Brought forwad from page 73</t>
  </si>
  <si>
    <t>Brought forwad from page 74</t>
  </si>
  <si>
    <t>Total for Internal Sanitary Fittings Carried to Elemental Summary</t>
  </si>
  <si>
    <t>Total for Soil &amp; Waste Drainage Carried to Elemental Summary</t>
  </si>
  <si>
    <t>Total for Firefighting Services Carried to Elemental Summary</t>
  </si>
  <si>
    <t>Total for Outpatient Plumbing and Drainage Carried to Section Summary</t>
  </si>
  <si>
    <t xml:space="preserve"> GROUND FLOOR - OPERATING THEATER</t>
  </si>
  <si>
    <t xml:space="preserve">COLLECTION PAGE </t>
  </si>
  <si>
    <t>Total for Sanitary Fittings Carried to Elemental Summary</t>
  </si>
  <si>
    <t>Total for Soil and Waste Drainags Carried to Elemental Summary</t>
  </si>
  <si>
    <t>Total for fire Fignting Carried to Elemental Summary</t>
  </si>
  <si>
    <t>Total for Operating Theatre Carried to Section Summary</t>
  </si>
  <si>
    <t>GROUND FLOOR ICU</t>
  </si>
  <si>
    <t>Total for Internal Water Supply Carried to Elemental Summary</t>
  </si>
  <si>
    <t>Total for Saniatary Fittings Carried to Elemental Summary</t>
  </si>
  <si>
    <t>Total for Soil Water Drainage Carried to Elemental Summary</t>
  </si>
  <si>
    <t xml:space="preserve"> FIREFIGHTING SERVICES</t>
  </si>
  <si>
    <t>Total for fire Firefighting Services Carried to Elemental Summary</t>
  </si>
  <si>
    <t>Total for ICU Carried to Section Summary</t>
  </si>
  <si>
    <t>GROUND FLOOR KITCHEN</t>
  </si>
  <si>
    <t>Total for Ground Floor Kitchen Carried to Section Summary</t>
  </si>
  <si>
    <t>FIRST FLOOR WARDS</t>
  </si>
  <si>
    <t>Total for Wards Carried to Section Summary</t>
  </si>
  <si>
    <t>CIRCULATION CORRIDOR</t>
  </si>
  <si>
    <t>Total for Circulation Corrdidors Carried to Section Summary</t>
  </si>
  <si>
    <t>CARDIAC</t>
  </si>
  <si>
    <t>Total for Cardiac Carried to Section Summary</t>
  </si>
  <si>
    <t>ELEMENT NO. 8</t>
  </si>
  <si>
    <t>PHYSIOTHERAPY</t>
  </si>
  <si>
    <t>Total for Physiotherapy Carried to Section Summary</t>
  </si>
  <si>
    <t>TOTAL FOR PLUMBING AND DRAINAGE CARRIED TO SECTION SUMMARY</t>
  </si>
  <si>
    <t>Electrical Services</t>
  </si>
  <si>
    <t>Mechanical Services</t>
  </si>
  <si>
    <t>Description:  ………………………………………………………………………………………………………………………………………………………………………………………………………………………………………………………………………………………………………………………………………………………………………………………………………………………………</t>
  </si>
  <si>
    <t>…………………………………...……………………………………………………………………….</t>
  </si>
  <si>
    <t>Supply and fix 3.5mm wire mesh to the existing roof stub columns to Structural Engineer's details and approvals.</t>
  </si>
  <si>
    <t>BILL NO. 2.1  : EAST WING A - BUILDER'S WORKS</t>
  </si>
  <si>
    <t>Supply and fix 12.5mm thick gypsum board fixed on 50 x 50 x 3mm thick aluminium channels and frames(fixed to the mild steel columns), all fixtures and fitting; erected and finished in accordance with Architect's details and approvals</t>
  </si>
  <si>
    <t xml:space="preserve">Carefully inspect the existing aluminium partitions, identify the defects and make good any damaged sections to Architect's approvals to; </t>
  </si>
  <si>
    <t>Existing framed aluminium glass partitions</t>
  </si>
  <si>
    <t>Hermetic Doors</t>
  </si>
  <si>
    <t>Painting to existing Mild steel door</t>
  </si>
  <si>
    <r>
      <t>Supply and Install Custom made U-shaped reception counter (</t>
    </r>
    <r>
      <rPr>
        <b/>
        <i/>
        <sz val="10"/>
        <rFont val="Arial Narrow"/>
        <family val="2"/>
      </rPr>
      <t>Customer Care Desk</t>
    </r>
    <r>
      <rPr>
        <sz val="10"/>
        <rFont val="Arial Narrow"/>
        <family val="2"/>
      </rPr>
      <t xml:space="preserve">) 6200mm long x 750 mm wide x 1150mm high complete with and including 3000mm high gypsum back screen wall, painted to approvals; movable laminated mdf storage drawers with quality sliders, locks and handles to approved sample; laminated MDF top 700mm high above floor finish level; 20mm thick laminated MDF service top 1120mm high above floor finish level; 20mm thick granite fascia; on 20mm blockboard; 100mm high steel toe kick; 150mm thick masonry wall painted to approval; 700 mm high interactive steel railing with coloured rubber rings; 50x50 m.s frame securely fixed to wall </t>
    </r>
    <r>
      <rPr>
        <b/>
        <sz val="10"/>
        <rFont val="Arial Narrow"/>
        <family val="2"/>
      </rPr>
      <t>- L[72]06 - L[72]09</t>
    </r>
  </si>
  <si>
    <t>Supply and install changing rooms benches overall size 1800mm long x 470 mm wide x 450 mm high comprising of 40 x 40 x 3mm thick RHS leg supports supporting a 40 x 40 x 3mm RHS continuous full length of bench; 25 x 75mm high bench surface member with 15mm gaps between members with bolts;  both sides facial in 75 x 25 mm or similar; Plug and pellet all countersunk bolts with HW pellets; Proprietary rubber stopper to each leg to architects details - A[72]01.</t>
  </si>
  <si>
    <r>
      <t>High level stainless steel kitchen grade cabinets overall size 2450mm x 300mm x 750mm high in comprising of 6 No equal doors size sliding doors and including supply and fixing of all necessary ironmongery and accessories. All done to Architect's details and  approvals</t>
    </r>
    <r>
      <rPr>
        <b/>
        <sz val="10"/>
        <rFont val="Arial Narrow"/>
        <family val="2"/>
      </rPr>
      <t xml:space="preserve">  L(73)02 - L(73)03</t>
    </r>
  </si>
  <si>
    <r>
      <t xml:space="preserve">Low level stainless steel kitchen grade cabinets overall size 7350mm x 600mm x 900mm high comprising of a 150 mm stainless steel backsplash to approved sample, inbuilt stainless steel sink complete with accessories to M.E's specifications and low level kitchen grade stainless steel cabinets with sliding doors including supply and fixing of all necessary ironmongery and accessories. All done to Architect's details and approvals - </t>
    </r>
    <r>
      <rPr>
        <b/>
        <sz val="10"/>
        <rFont val="Arial Narrow"/>
        <family val="2"/>
      </rPr>
      <t xml:space="preserve"> L(73)02 - L(73)03</t>
    </r>
  </si>
  <si>
    <r>
      <t xml:space="preserve">Supply and Fix low level vanity top overall size 3350mm long by 600mm wide by 750 mm high vanity tops comprising of 38mm thick Corian worktop on 20mm blockboard on 40x40mm RHS painted to approval, 38mm thick Corian shelving on 40x40mm RHS framing painted to approval, 150mm high Corian backsplash to approved sample, allow for cutting to receive sinks (ms). All in accordance to Architect's detail and approval - </t>
    </r>
    <r>
      <rPr>
        <b/>
        <sz val="10"/>
        <rFont val="Arial Narrow"/>
        <family val="2"/>
      </rPr>
      <t>L(72)03</t>
    </r>
  </si>
  <si>
    <t>Sides and soffits of strap beam</t>
  </si>
  <si>
    <t>Soffits of floor bed</t>
  </si>
  <si>
    <t>BILL NO. 3.1  : EAST WING B - BUILDER'S WORKS</t>
  </si>
  <si>
    <t>SUB-TOTAL FOR WING A</t>
  </si>
  <si>
    <t>SUB-TOTAL FOR WING B</t>
  </si>
  <si>
    <t>SUB-TOTAL FOR COMMON AREAS</t>
  </si>
  <si>
    <t>SUB-TOTAL FOR MAIN HOSPITAL - EAST WING LINK BRIDGE</t>
  </si>
  <si>
    <t>BILL NO. 5.2 : LINK BRIDGE  ELECTRICAL WORKS</t>
  </si>
  <si>
    <t>BILL NO. 4.2 : SHARED/COMMON  AREAS ELECTRICAL WORKS</t>
  </si>
  <si>
    <t>MC</t>
  </si>
  <si>
    <t>MEDICAL GASES AND INSTALLATIONS</t>
  </si>
  <si>
    <t>ELEMENT 1</t>
  </si>
  <si>
    <t>PRELIMINARIES</t>
  </si>
  <si>
    <t>Total for Preliminaries Carried to Elemental Summary</t>
  </si>
  <si>
    <t xml:space="preserve"> MEDICAL GASES PIPEWORK</t>
  </si>
  <si>
    <t>Total for Medical Gases Pipework Carried to Outpatient Summary</t>
  </si>
  <si>
    <t xml:space="preserve"> MEDICAL GASES ACCESSORIES</t>
  </si>
  <si>
    <t>Total for Medical Gases Accessories Carried to Outpatient Summary</t>
  </si>
  <si>
    <t>MEDICAL GASES OUTPATIENT DEPARTMENT</t>
  </si>
  <si>
    <t>Total for Medical Gases Installations Carried to Elemental Summary</t>
  </si>
  <si>
    <t>THEATRE</t>
  </si>
  <si>
    <t>Total for Medical Gases Pipework Carried to Theatre Summary</t>
  </si>
  <si>
    <t>Medical Bedhead Unit with 6 No. Medical gases terminals, (2No. Oxygen, 2 No. Medical Air, 2 No. vacuum), 1 No. nurse call system, 2No. Raw power twin sockets, 2No. Clean power twin non-standard socket, 3 Gang switch, equipotential earth socket, telephone point, 2No. data points room, reading and examination lights, and a top rail for other fixings as Beacon Medaes or equal and approved. (Recovery, Pre-Op)</t>
  </si>
  <si>
    <t>Medical Gas Terminal unit (wall mounted) complete with all accessories as Medaes GEM 10 or equal and approved. Outlets for vacuum, Medical air, Surgical air, AGSS, Plant oxygen, manifold oxygen, Nitrous oxide (Theatres)</t>
  </si>
  <si>
    <t>Total for Medical Gases Accessories Carried to Theatre Summary</t>
  </si>
  <si>
    <t>Total for Theatre Medical Gases Installations Carried to Elemental Summary</t>
  </si>
  <si>
    <t>ICU</t>
  </si>
  <si>
    <t>Total for Medical Gases Pipework Carried to ICU Summary</t>
  </si>
  <si>
    <t>0</t>
  </si>
  <si>
    <t>Total for Medical Gases Accessories Carried to ICU Summary</t>
  </si>
  <si>
    <t>MEDICAL GASES ICU</t>
  </si>
  <si>
    <t>Total for Medical Gases Accessories Carried to Elemental Summary</t>
  </si>
  <si>
    <t>Total for Medical Gases Pipework Carried to Wards Summary</t>
  </si>
  <si>
    <t>Total for Medical Gases Accessories Carried to Wards Summary</t>
  </si>
  <si>
    <t>MEDICAL GASES WARDS</t>
  </si>
  <si>
    <t>Total for Medical Gases Carried to Elemental Summary</t>
  </si>
  <si>
    <t>CARDIAC CENTER</t>
  </si>
  <si>
    <t>Total for Medical Gases Pipework Carried to Cardiac Centre Summary</t>
  </si>
  <si>
    <t>Total for Medical Gases Pipework Carried to Physiotherapy Summary</t>
  </si>
  <si>
    <t>TOTAL FOR MEDICAL GASES INSTALLATIONS CARRIED TO SECTION SUMMARY</t>
  </si>
  <si>
    <t>SECTION 5: KITCHEN EQUIPMENT INSTALLATIONS</t>
  </si>
  <si>
    <t>ELEMENT 2</t>
  </si>
  <si>
    <t>KITCHEN EQUIPMENT - COOKING AREA</t>
  </si>
  <si>
    <t>Total for Kitchen Equipment - Cooking Area Carried to Elemental Summary</t>
  </si>
  <si>
    <t>ELEMENT 3</t>
  </si>
  <si>
    <t>LP GAS INSTALLATION</t>
  </si>
  <si>
    <t>Total for LP Gas Installations Carried to Elemental Summary</t>
  </si>
  <si>
    <t>TOTAL FOR KITCHEN EQUIPMENT INSTALLATIONS CARRIED TO SECTION SUMMARY</t>
  </si>
  <si>
    <t>TOTAL FOR EAST WING A MECHANICAL WORKS CARRIED TO MAIN SUMMARY</t>
  </si>
  <si>
    <t>Sets of three: No. 20 @ Kshs *____________</t>
  </si>
  <si>
    <t>BILL NO. 2.3: EAST WING A - ELECTRICAL WORKS</t>
  </si>
  <si>
    <t>PROPOSED REPURPOSING OF EAST WING AT THE NAIROBI HOSPITAL</t>
  </si>
  <si>
    <t xml:space="preserve">SUPPLIED AS PART OF THE CONTRACT FOR THE PROPOSED REPURPOSING OF EAST WING </t>
  </si>
  <si>
    <t>JULY, 2024.</t>
  </si>
  <si>
    <t>PROPOSED REPURPOSING OF EAST WING FOR THE NAIROBI HOSPITAL.</t>
  </si>
  <si>
    <t>3.1 East Wing B _Lift No. 1</t>
  </si>
  <si>
    <t>4.1 East Wing B _Lift No. 1</t>
  </si>
  <si>
    <t>5.1 East Wing B _Lift No. 1</t>
  </si>
  <si>
    <t>Add 16% VAT Except on P.C. &amp; Provisional sums</t>
  </si>
  <si>
    <t>LIFT INSTALLATIONS</t>
  </si>
  <si>
    <t>SECTION 5 LIFT INSTALLATIONS</t>
  </si>
  <si>
    <t>1.1 East Wing B _Lift No. 1+</t>
  </si>
  <si>
    <t>8mm to Cardiac Center and Physiotherapy.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</si>
</sst>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3" formatCode="_(* #,##0.00_);_(* \(#,##0.00\);_(* &quot;-&quot;??_);_(@_)"/>
    <numFmt numFmtId="164" formatCode="&quot;£&quot;#,##0;[Red]\-&quot;£&quot;#,##0"/>
    <numFmt numFmtId="165" formatCode="_-* #,##0_-;\-* #,##0_-;_-* &quot;-&quot;_-;_-@_-"/>
    <numFmt numFmtId="166" formatCode="_-* #,##0.00_-;\-* #,##0.00_-;_-* &quot;-&quot;??_-;_-@_-"/>
    <numFmt numFmtId="167" formatCode="General_)"/>
    <numFmt numFmtId="168" formatCode="_(* #,##0_);_(* \(#,##0\);_(* &quot;-&quot;??_);_(@_)"/>
    <numFmt numFmtId="169" formatCode="_-* #,##0_-;\-* #,##0_-;_-* &quot;-&quot;??_-;_-@_-"/>
    <numFmt numFmtId="170" formatCode="[$-F800]dddd\,\ mmmm\ dd\,\ yyyy"/>
    <numFmt numFmtId="171" formatCode="_ * #,##0.00_ ;_ * \-#,##0.00_ ;_ * &quot;-&quot;??_ ;_ @_ "/>
    <numFmt numFmtId="172" formatCode="0.0"/>
    <numFmt numFmtId="173" formatCode="&quot;$&quot;#,##0.00"/>
    <numFmt numFmtId="174" formatCode="#,##0;[Red]#,##0"/>
  </numFmts>
  <fonts count="104">
    <font>
      <sz val="11"/>
      <color theme="1"/>
      <name val="Calibri"/>
      <family val="2"/>
      <scheme val="minor"/>
    </font>
    <font>
      <sz val="11"/>
      <color theme="1"/>
      <name val="Calibri"/>
      <family val="2"/>
      <scheme val="minor"/>
    </font>
    <font>
      <sz val="10"/>
      <name val="Arial"/>
      <family val="2"/>
    </font>
    <font>
      <sz val="12"/>
      <color theme="1"/>
      <name val="Arial Narrow"/>
      <family val="2"/>
    </font>
    <font>
      <b/>
      <sz val="14"/>
      <color theme="1"/>
      <name val="Arial Narrow"/>
      <family val="2"/>
    </font>
    <font>
      <b/>
      <sz val="12"/>
      <color theme="1"/>
      <name val="Arial Narrow"/>
      <family val="2"/>
    </font>
    <font>
      <sz val="12"/>
      <name val="Arial Narrow"/>
      <family val="2"/>
    </font>
    <font>
      <b/>
      <sz val="12"/>
      <color rgb="FFCC3300"/>
      <name val="Arial Narrow"/>
      <family val="2"/>
    </font>
    <font>
      <b/>
      <sz val="10"/>
      <color theme="1"/>
      <name val="Arial Narrow"/>
      <family val="2"/>
    </font>
    <font>
      <sz val="11"/>
      <color theme="1"/>
      <name val="Arial Narrow"/>
      <family val="2"/>
    </font>
    <font>
      <sz val="12"/>
      <color rgb="FF0066FF"/>
      <name val="Arial Narrow"/>
      <family val="2"/>
    </font>
    <font>
      <b/>
      <sz val="10"/>
      <name val="Arial Narrow"/>
      <family val="2"/>
    </font>
    <font>
      <b/>
      <sz val="12"/>
      <color rgb="FF0066FF"/>
      <name val="Arial Narrow"/>
      <family val="2"/>
    </font>
    <font>
      <sz val="12"/>
      <color rgb="FF0070C0"/>
      <name val="Arial Narrow"/>
      <family val="2"/>
    </font>
    <font>
      <sz val="11"/>
      <color rgb="FF0070C0"/>
      <name val="Arial Narrow"/>
      <family val="2"/>
    </font>
    <font>
      <b/>
      <sz val="10"/>
      <color rgb="FF0070C0"/>
      <name val="Arial Narrow"/>
      <family val="2"/>
    </font>
    <font>
      <sz val="10"/>
      <color theme="1"/>
      <name val="Arial Narrow"/>
      <family val="2"/>
    </font>
    <font>
      <sz val="10"/>
      <name val="Arial Narrow"/>
      <family val="2"/>
    </font>
    <font>
      <b/>
      <u/>
      <sz val="10"/>
      <name val="Arial Narrow"/>
      <family val="2"/>
    </font>
    <font>
      <b/>
      <i/>
      <u/>
      <sz val="10"/>
      <name val="Arial Narrow"/>
      <family val="2"/>
    </font>
    <font>
      <u/>
      <sz val="10"/>
      <name val="Arial Narrow"/>
      <family val="2"/>
    </font>
    <font>
      <b/>
      <u val="double"/>
      <sz val="10"/>
      <name val="Arial Narrow"/>
      <family val="2"/>
    </font>
    <font>
      <sz val="10"/>
      <color indexed="8"/>
      <name val="Arial Narrow"/>
      <family val="2"/>
    </font>
    <font>
      <b/>
      <u/>
      <sz val="10"/>
      <color theme="1"/>
      <name val="Arial Narrow"/>
      <family val="2"/>
    </font>
    <font>
      <b/>
      <sz val="10"/>
      <color indexed="8"/>
      <name val="Arial Narrow"/>
      <family val="2"/>
    </font>
    <font>
      <sz val="10"/>
      <color theme="1"/>
      <name val="Calibri"/>
      <family val="2"/>
      <scheme val="minor"/>
    </font>
    <font>
      <i/>
      <sz val="10"/>
      <name val="Arial Narrow"/>
      <family val="2"/>
    </font>
    <font>
      <vertAlign val="superscript"/>
      <sz val="10"/>
      <name val="Arial Narrow"/>
      <family val="2"/>
    </font>
    <font>
      <b/>
      <sz val="20"/>
      <name val="Arial Narrow"/>
      <family val="2"/>
    </font>
    <font>
      <b/>
      <sz val="18"/>
      <color rgb="FF003399"/>
      <name val="Arial Narrow"/>
      <family val="2"/>
    </font>
    <font>
      <b/>
      <sz val="10"/>
      <color rgb="FF003399"/>
      <name val="Arial Narrow"/>
      <family val="2"/>
    </font>
    <font>
      <sz val="10"/>
      <color theme="1"/>
      <name val="Arial"/>
      <family val="2"/>
    </font>
    <font>
      <sz val="20"/>
      <color theme="1"/>
      <name val="Arial"/>
      <family val="2"/>
    </font>
    <font>
      <b/>
      <sz val="20"/>
      <name val="Arial"/>
      <family val="2"/>
    </font>
    <font>
      <b/>
      <sz val="20"/>
      <name val="Arial "/>
    </font>
    <font>
      <sz val="11"/>
      <name val="Calibri"/>
      <family val="2"/>
      <scheme val="minor"/>
    </font>
    <font>
      <sz val="11"/>
      <name val="Arial Narrow"/>
      <family val="2"/>
    </font>
    <font>
      <u/>
      <sz val="10"/>
      <color indexed="8"/>
      <name val="Arial Narrow"/>
      <family val="2"/>
    </font>
    <font>
      <sz val="11"/>
      <color rgb="FFFF0000"/>
      <name val="Calibri"/>
      <family val="2"/>
      <scheme val="minor"/>
    </font>
    <font>
      <sz val="10"/>
      <color rgb="FFFF0000"/>
      <name val="Arial Narrow"/>
      <family val="2"/>
    </font>
    <font>
      <sz val="10"/>
      <color theme="0"/>
      <name val="Arial Narrow"/>
      <family val="2"/>
    </font>
    <font>
      <u/>
      <sz val="11"/>
      <color theme="10"/>
      <name val="Calibri"/>
      <family val="2"/>
      <scheme val="minor"/>
    </font>
    <font>
      <u/>
      <sz val="11"/>
      <color rgb="FFFF0000"/>
      <name val="Calibri"/>
      <family val="2"/>
      <scheme val="minor"/>
    </font>
    <font>
      <b/>
      <u/>
      <sz val="10"/>
      <name val="Times New Roman"/>
      <family val="1"/>
    </font>
    <font>
      <sz val="11"/>
      <color theme="1"/>
      <name val="Arial"/>
      <family val="2"/>
    </font>
    <font>
      <b/>
      <i/>
      <sz val="10"/>
      <name val="Arial Narrow"/>
      <family val="2"/>
    </font>
    <font>
      <b/>
      <sz val="10"/>
      <color theme="1"/>
      <name val="Times New Roman"/>
      <family val="1"/>
    </font>
    <font>
      <sz val="10"/>
      <color theme="1"/>
      <name val="Times New Roman"/>
      <family val="1"/>
    </font>
    <font>
      <u/>
      <sz val="10"/>
      <color theme="1"/>
      <name val="Arial Narrow"/>
      <family val="2"/>
    </font>
    <font>
      <b/>
      <sz val="14"/>
      <name val="Calibri"/>
      <family val="2"/>
      <scheme val="minor"/>
    </font>
    <font>
      <b/>
      <sz val="11"/>
      <color theme="1"/>
      <name val="Times New Roman"/>
      <family val="1"/>
    </font>
    <font>
      <sz val="11"/>
      <color theme="1"/>
      <name val="Times New Roman"/>
      <family val="1"/>
    </font>
    <font>
      <u/>
      <sz val="11"/>
      <color theme="1"/>
      <name val="Times New Roman"/>
      <family val="1"/>
    </font>
    <font>
      <b/>
      <u/>
      <sz val="11"/>
      <color theme="1"/>
      <name val="Times New Roman"/>
      <family val="1"/>
    </font>
    <font>
      <sz val="11"/>
      <color theme="1"/>
      <name val="Times New Roman"/>
      <family val="2"/>
    </font>
    <font>
      <b/>
      <sz val="13"/>
      <color theme="1"/>
      <name val="Arial Narrow"/>
      <family val="2"/>
    </font>
    <font>
      <b/>
      <sz val="13"/>
      <name val="Arial Narrow"/>
      <family val="2"/>
    </font>
    <font>
      <sz val="9"/>
      <color indexed="81"/>
      <name val="Tahoma"/>
      <family val="2"/>
    </font>
    <font>
      <b/>
      <sz val="9"/>
      <color indexed="81"/>
      <name val="Tahoma"/>
      <family val="2"/>
    </font>
    <font>
      <sz val="8"/>
      <name val="Calibri"/>
      <family val="2"/>
      <scheme val="minor"/>
    </font>
    <font>
      <b/>
      <sz val="11"/>
      <name val="Calibri"/>
      <family val="2"/>
      <scheme val="minor"/>
    </font>
    <font>
      <b/>
      <u/>
      <sz val="11"/>
      <name val="Calibri"/>
      <family val="2"/>
      <scheme val="minor"/>
    </font>
    <font>
      <b/>
      <sz val="11"/>
      <color theme="1"/>
      <name val="Arial Narrow"/>
      <family val="2"/>
    </font>
    <font>
      <sz val="11"/>
      <color theme="0"/>
      <name val="Arial Narrow"/>
      <family val="2"/>
    </font>
    <font>
      <sz val="11"/>
      <color theme="1"/>
      <name val="Calibri"/>
      <family val="2"/>
      <charset val="1"/>
      <scheme val="minor"/>
    </font>
    <font>
      <b/>
      <sz val="10"/>
      <color rgb="FF000000"/>
      <name val="Arial Narrow"/>
      <family val="2"/>
    </font>
    <font>
      <b/>
      <u/>
      <sz val="10"/>
      <color rgb="FF000000"/>
      <name val="Arial Narrow"/>
      <family val="2"/>
    </font>
    <font>
      <sz val="10"/>
      <color rgb="FF000000"/>
      <name val="Arial Narrow"/>
      <family val="2"/>
    </font>
    <font>
      <b/>
      <i/>
      <sz val="10"/>
      <color rgb="FF000000"/>
      <name val="Arial Narrow"/>
      <family val="2"/>
    </font>
    <font>
      <sz val="10"/>
      <color indexed="10"/>
      <name val="Arial Narrow"/>
      <family val="2"/>
    </font>
    <font>
      <vertAlign val="superscript"/>
      <sz val="10"/>
      <color indexed="8"/>
      <name val="Arial Narrow"/>
      <family val="2"/>
    </font>
    <font>
      <sz val="10"/>
      <name val="Times New Roman"/>
      <family val="1"/>
    </font>
    <font>
      <sz val="10"/>
      <color rgb="FF0070C0"/>
      <name val="Arial Narrow"/>
      <family val="2"/>
    </font>
    <font>
      <sz val="10"/>
      <color rgb="FF0000FF"/>
      <name val="Arial Narrow"/>
      <family val="2"/>
    </font>
    <font>
      <sz val="11"/>
      <name val="Cambria"/>
      <family val="1"/>
    </font>
    <font>
      <b/>
      <sz val="11"/>
      <name val="Cambria"/>
      <family val="1"/>
    </font>
    <font>
      <b/>
      <u/>
      <sz val="11"/>
      <name val="Cambria"/>
      <family val="1"/>
    </font>
    <font>
      <b/>
      <sz val="14"/>
      <name val="Cambria"/>
      <family val="1"/>
    </font>
    <font>
      <i/>
      <sz val="11"/>
      <name val="Cambria"/>
      <family val="1"/>
    </font>
    <font>
      <sz val="11"/>
      <color theme="1"/>
      <name val="Cambria"/>
      <family val="1"/>
    </font>
    <font>
      <sz val="11"/>
      <color rgb="FF000000"/>
      <name val="Cambria"/>
      <family val="1"/>
    </font>
    <font>
      <sz val="12"/>
      <color theme="1"/>
      <name val="Times New Roman"/>
      <family val="1"/>
    </font>
    <font>
      <b/>
      <sz val="12"/>
      <color theme="1"/>
      <name val="Times New Roman"/>
      <family val="1"/>
    </font>
    <font>
      <sz val="12"/>
      <color indexed="8"/>
      <name val="Times New Roman"/>
      <family val="1"/>
    </font>
    <font>
      <sz val="12"/>
      <name val="Times New Roman"/>
      <family val="1"/>
    </font>
    <font>
      <b/>
      <sz val="12"/>
      <color indexed="8"/>
      <name val="Times New Roman"/>
      <family val="1"/>
    </font>
    <font>
      <b/>
      <u/>
      <sz val="12"/>
      <color indexed="8"/>
      <name val="Times New Roman"/>
      <family val="1"/>
    </font>
    <font>
      <b/>
      <i/>
      <u/>
      <sz val="12"/>
      <name val="Times New Roman"/>
      <family val="1"/>
    </font>
    <font>
      <b/>
      <u/>
      <sz val="12"/>
      <name val="Times New Roman"/>
      <family val="1"/>
    </font>
    <font>
      <b/>
      <sz val="12"/>
      <name val="Times New Roman"/>
      <family val="1"/>
    </font>
    <font>
      <sz val="12"/>
      <color rgb="FFFF0000"/>
      <name val="Times New Roman"/>
      <family val="1"/>
    </font>
    <font>
      <b/>
      <i/>
      <u/>
      <sz val="12"/>
      <color indexed="8"/>
      <name val="Times New Roman"/>
      <family val="1"/>
    </font>
    <font>
      <b/>
      <i/>
      <sz val="12"/>
      <color indexed="8"/>
      <name val="Times New Roman"/>
      <family val="1"/>
    </font>
    <font>
      <sz val="12"/>
      <color indexed="8"/>
      <name val="Arial"/>
      <family val="2"/>
    </font>
    <font>
      <u/>
      <sz val="12"/>
      <name val="Times New Roman"/>
      <family val="1"/>
    </font>
    <font>
      <b/>
      <sz val="12"/>
      <color rgb="FFFF0000"/>
      <name val="Times New Roman"/>
      <family val="1"/>
    </font>
    <font>
      <vertAlign val="superscript"/>
      <sz val="12"/>
      <name val="Times New Roman"/>
      <family val="1"/>
    </font>
    <font>
      <sz val="12"/>
      <color indexed="10"/>
      <name val="Times New Roman"/>
      <family val="1"/>
    </font>
    <font>
      <b/>
      <i/>
      <sz val="12"/>
      <name val="Times New Roman"/>
      <family val="1"/>
    </font>
    <font>
      <b/>
      <u/>
      <sz val="12"/>
      <color theme="1"/>
      <name val="Times New Roman"/>
      <family val="1"/>
    </font>
    <font>
      <b/>
      <u/>
      <sz val="10"/>
      <color indexed="8"/>
      <name val="Arial Narrow"/>
      <family val="2"/>
    </font>
    <font>
      <b/>
      <i/>
      <u/>
      <sz val="10"/>
      <color indexed="8"/>
      <name val="Arial Narrow"/>
      <family val="2"/>
    </font>
    <font>
      <b/>
      <i/>
      <sz val="10"/>
      <color indexed="8"/>
      <name val="Arial Narrow"/>
      <family val="2"/>
    </font>
    <font>
      <b/>
      <sz val="10"/>
      <color rgb="FFFF0000"/>
      <name val="Arial Narrow"/>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13">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double">
        <color indexed="64"/>
      </bottom>
      <diagonal/>
    </border>
    <border>
      <left/>
      <right/>
      <top/>
      <bottom style="thin">
        <color indexed="64"/>
      </bottom>
      <diagonal/>
    </border>
    <border>
      <left style="thin">
        <color auto="1"/>
      </left>
      <right style="thin">
        <color auto="1"/>
      </right>
      <top style="thin">
        <color auto="1"/>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style="thin">
        <color indexed="8"/>
      </left>
      <right style="thin">
        <color indexed="8"/>
      </right>
      <top/>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thin">
        <color indexed="64"/>
      </right>
      <top style="double">
        <color indexed="64"/>
      </top>
      <bottom/>
      <diagonal/>
    </border>
    <border>
      <left/>
      <right style="double">
        <color indexed="64"/>
      </right>
      <top/>
      <bottom/>
      <diagonal/>
    </border>
    <border>
      <left style="double">
        <color indexed="64"/>
      </left>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double">
        <color indexed="64"/>
      </top>
      <bottom/>
      <diagonal/>
    </border>
    <border>
      <left style="thin">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style="double">
        <color indexed="64"/>
      </right>
      <top/>
      <bottom style="thin">
        <color indexed="64"/>
      </bottom>
      <diagonal/>
    </border>
    <border>
      <left style="medium">
        <color indexed="64"/>
      </left>
      <right style="double">
        <color indexed="64"/>
      </right>
      <top/>
      <bottom/>
      <diagonal/>
    </border>
    <border>
      <left style="thin">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right style="medium">
        <color indexed="64"/>
      </right>
      <top style="double">
        <color indexed="64"/>
      </top>
      <bottom style="double">
        <color indexed="64"/>
      </bottom>
      <diagonal/>
    </border>
    <border>
      <left/>
      <right style="double">
        <color indexed="64"/>
      </right>
      <top/>
      <bottom style="double">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style="double">
        <color indexed="64"/>
      </left>
      <right/>
      <top style="medium">
        <color indexed="64"/>
      </top>
      <bottom/>
      <diagonal/>
    </border>
    <border>
      <left style="double">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right style="double">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style="medium">
        <color indexed="64"/>
      </right>
      <top style="medium">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auto="1"/>
      </right>
      <top/>
      <bottom style="medium">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s>
  <cellStyleXfs count="72">
    <xf numFmtId="0" fontId="0" fillId="0" borderId="0"/>
    <xf numFmtId="43" fontId="1" fillId="0" borderId="0" applyFont="0" applyFill="0" applyBorder="0" applyAlignment="0" applyProtection="0"/>
    <xf numFmtId="49"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49" fontId="2" fillId="0" borderId="0"/>
    <xf numFmtId="43" fontId="1"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8" fontId="2" fillId="0" borderId="0" applyFont="0" applyFill="0" applyBorder="0" applyAlignment="0" applyProtection="0"/>
    <xf numFmtId="16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14" applyNumberFormat="0" applyFont="0" applyBorder="0" applyAlignment="0">
      <alignment horizontal="center" vertical="top"/>
    </xf>
    <xf numFmtId="0" fontId="2" fillId="0" borderId="0"/>
    <xf numFmtId="0" fontId="41" fillId="0" borderId="0" applyNumberFormat="0" applyFill="0" applyBorder="0" applyAlignment="0" applyProtection="0"/>
    <xf numFmtId="166" fontId="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0" fontId="2" fillId="0" borderId="0" applyFont="0" applyFill="0" applyBorder="0" applyAlignment="0" applyProtection="0"/>
    <xf numFmtId="0" fontId="2" fillId="0" borderId="0"/>
    <xf numFmtId="43"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54" fillId="0" borderId="0" applyFont="0" applyFill="0" applyBorder="0" applyAlignment="0" applyProtection="0"/>
    <xf numFmtId="0" fontId="64" fillId="0" borderId="0"/>
    <xf numFmtId="166" fontId="2" fillId="0" borderId="0" applyFont="0" applyFill="0" applyBorder="0" applyAlignment="0" applyProtection="0"/>
    <xf numFmtId="166" fontId="2" fillId="0" borderId="0" applyFont="0" applyFill="0" applyBorder="0" applyAlignment="0" applyProtection="0"/>
    <xf numFmtId="166" fontId="6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7" fontId="71" fillId="0" borderId="0"/>
    <xf numFmtId="168" fontId="2" fillId="0" borderId="0" applyFont="0" applyFill="0" applyBorder="0" applyAlignment="0" applyProtection="0"/>
  </cellStyleXfs>
  <cellXfs count="2633">
    <xf numFmtId="0" fontId="0" fillId="0" borderId="0" xfId="0"/>
    <xf numFmtId="0" fontId="3" fillId="0" borderId="0" xfId="2" applyNumberFormat="1" applyFont="1" applyAlignment="1">
      <alignment horizontal="left"/>
    </xf>
    <xf numFmtId="0" fontId="4" fillId="0" borderId="0" xfId="2" applyNumberFormat="1" applyFont="1"/>
    <xf numFmtId="0" fontId="3" fillId="0" borderId="0" xfId="2" applyNumberFormat="1" applyFont="1"/>
    <xf numFmtId="0" fontId="5" fillId="0" borderId="0" xfId="2" applyNumberFormat="1" applyFont="1"/>
    <xf numFmtId="167" fontId="6" fillId="0" borderId="0" xfId="3" applyNumberFormat="1" applyFont="1"/>
    <xf numFmtId="0" fontId="3" fillId="0" borderId="1" xfId="2" applyNumberFormat="1" applyFont="1" applyBorder="1"/>
    <xf numFmtId="0" fontId="7" fillId="0" borderId="0" xfId="2" applyNumberFormat="1" applyFont="1"/>
    <xf numFmtId="0" fontId="3" fillId="0" borderId="2" xfId="2" applyNumberFormat="1" applyFont="1" applyBorder="1" applyAlignment="1">
      <alignment horizontal="left"/>
    </xf>
    <xf numFmtId="0" fontId="3" fillId="0" borderId="2" xfId="2" applyNumberFormat="1" applyFont="1" applyBorder="1"/>
    <xf numFmtId="0" fontId="8" fillId="0" borderId="0" xfId="2" applyNumberFormat="1" applyFont="1" applyAlignment="1">
      <alignment horizontal="left"/>
    </xf>
    <xf numFmtId="49" fontId="9" fillId="0" borderId="0" xfId="2" applyFont="1"/>
    <xf numFmtId="0" fontId="10" fillId="0" borderId="0" xfId="2" applyNumberFormat="1" applyFont="1"/>
    <xf numFmtId="0" fontId="11" fillId="0" borderId="0" xfId="2" applyNumberFormat="1" applyFont="1" applyAlignment="1">
      <alignment horizontal="left"/>
    </xf>
    <xf numFmtId="0" fontId="12" fillId="0" borderId="0" xfId="2" applyNumberFormat="1" applyFont="1"/>
    <xf numFmtId="0" fontId="13" fillId="0" borderId="0" xfId="2" applyNumberFormat="1" applyFont="1" applyAlignment="1">
      <alignment horizontal="left"/>
    </xf>
    <xf numFmtId="49" fontId="14" fillId="0" borderId="0" xfId="2" applyFont="1"/>
    <xf numFmtId="0" fontId="13" fillId="0" borderId="0" xfId="2" applyNumberFormat="1" applyFont="1"/>
    <xf numFmtId="0" fontId="15" fillId="0" borderId="0" xfId="2" applyNumberFormat="1" applyFont="1" applyAlignment="1">
      <alignment horizontal="left"/>
    </xf>
    <xf numFmtId="0" fontId="12" fillId="0" borderId="0" xfId="2" applyNumberFormat="1" applyFont="1" applyAlignment="1">
      <alignment horizontal="left"/>
    </xf>
    <xf numFmtId="0" fontId="16" fillId="0" borderId="0" xfId="2" applyNumberFormat="1" applyFont="1" applyAlignment="1">
      <alignment horizontal="left"/>
    </xf>
    <xf numFmtId="0" fontId="5" fillId="0" borderId="0" xfId="2" applyNumberFormat="1" applyFont="1" applyAlignment="1">
      <alignment horizontal="left"/>
    </xf>
    <xf numFmtId="0" fontId="16" fillId="0" borderId="0" xfId="2" applyNumberFormat="1" applyFont="1"/>
    <xf numFmtId="0" fontId="5" fillId="0" borderId="0" xfId="2" applyNumberFormat="1" applyFont="1" applyAlignment="1">
      <alignment horizontal="right"/>
    </xf>
    <xf numFmtId="0" fontId="11" fillId="0" borderId="3" xfId="4" applyFont="1" applyBorder="1" applyAlignment="1">
      <alignment horizontal="center" vertical="top"/>
    </xf>
    <xf numFmtId="0" fontId="11" fillId="0" borderId="3" xfId="4" applyFont="1" applyBorder="1" applyAlignment="1">
      <alignment horizontal="center" vertical="top" wrapText="1"/>
    </xf>
    <xf numFmtId="3" fontId="11" fillId="0" borderId="3" xfId="5" applyNumberFormat="1" applyFont="1" applyFill="1" applyBorder="1" applyAlignment="1">
      <alignment horizontal="center" vertical="center"/>
    </xf>
    <xf numFmtId="0" fontId="11" fillId="0" borderId="3" xfId="4" applyFont="1" applyBorder="1" applyAlignment="1">
      <alignment horizontal="center" vertical="center"/>
    </xf>
    <xf numFmtId="3" fontId="11" fillId="0" borderId="3" xfId="1" applyNumberFormat="1" applyFont="1" applyFill="1" applyBorder="1" applyAlignment="1">
      <alignment horizontal="center" vertical="center"/>
    </xf>
    <xf numFmtId="0" fontId="17" fillId="0" borderId="0" xfId="4" applyFont="1" applyAlignment="1">
      <alignment horizontal="center"/>
    </xf>
    <xf numFmtId="3" fontId="11" fillId="0" borderId="4" xfId="5" applyNumberFormat="1" applyFont="1" applyFill="1" applyBorder="1" applyAlignment="1">
      <alignment horizontal="center" vertical="center"/>
    </xf>
    <xf numFmtId="0" fontId="11" fillId="0" borderId="4" xfId="4" applyFont="1" applyBorder="1" applyAlignment="1">
      <alignment horizontal="center" vertical="center"/>
    </xf>
    <xf numFmtId="0" fontId="17" fillId="0" borderId="4" xfId="6" applyFont="1" applyBorder="1" applyAlignment="1">
      <alignment horizontal="center" vertical="top"/>
    </xf>
    <xf numFmtId="0" fontId="18" fillId="0" borderId="4" xfId="6" applyFont="1" applyBorder="1" applyAlignment="1">
      <alignment vertical="top" wrapText="1"/>
    </xf>
    <xf numFmtId="3" fontId="17" fillId="0" borderId="4" xfId="5" applyNumberFormat="1" applyFont="1" applyFill="1" applyBorder="1" applyAlignment="1">
      <alignment horizontal="center" vertical="center"/>
    </xf>
    <xf numFmtId="0" fontId="17" fillId="0" borderId="4" xfId="6" applyFont="1" applyBorder="1" applyAlignment="1">
      <alignment horizontal="center" vertical="center"/>
    </xf>
    <xf numFmtId="3" fontId="17" fillId="0" borderId="4" xfId="1" applyNumberFormat="1" applyFont="1" applyFill="1" applyBorder="1" applyAlignment="1">
      <alignment horizontal="center" vertical="center"/>
    </xf>
    <xf numFmtId="0" fontId="17" fillId="0" borderId="4" xfId="0" applyFont="1" applyBorder="1" applyAlignment="1">
      <alignment horizontal="center" vertical="top"/>
    </xf>
    <xf numFmtId="0" fontId="18" fillId="0" borderId="4" xfId="0" applyFont="1" applyBorder="1" applyAlignment="1">
      <alignment vertical="top" wrapText="1"/>
    </xf>
    <xf numFmtId="0" fontId="17" fillId="0" borderId="4" xfId="0" applyFont="1" applyBorder="1" applyAlignment="1">
      <alignment horizontal="center" vertical="center"/>
    </xf>
    <xf numFmtId="0" fontId="17" fillId="0" borderId="0" xfId="0" applyFont="1"/>
    <xf numFmtId="0" fontId="17" fillId="0" borderId="4" xfId="0" applyFont="1" applyBorder="1" applyAlignment="1">
      <alignment vertical="top" wrapText="1"/>
    </xf>
    <xf numFmtId="0" fontId="17" fillId="0" borderId="4" xfId="6" applyFont="1" applyBorder="1" applyAlignment="1">
      <alignment vertical="top" wrapText="1"/>
    </xf>
    <xf numFmtId="0" fontId="17" fillId="0" borderId="0" xfId="4" applyFont="1"/>
    <xf numFmtId="0" fontId="20" fillId="0" borderId="4" xfId="6" applyFont="1" applyBorder="1" applyAlignment="1">
      <alignment vertical="top" wrapText="1"/>
    </xf>
    <xf numFmtId="0" fontId="17" fillId="0" borderId="6" xfId="6" applyFont="1" applyBorder="1" applyAlignment="1">
      <alignment horizontal="center" vertical="top"/>
    </xf>
    <xf numFmtId="0" fontId="17" fillId="0" borderId="6" xfId="6" applyFont="1" applyBorder="1" applyAlignment="1">
      <alignment vertical="top" wrapText="1"/>
    </xf>
    <xf numFmtId="3" fontId="17" fillId="0" borderId="6" xfId="5" applyNumberFormat="1" applyFont="1" applyFill="1" applyBorder="1" applyAlignment="1">
      <alignment horizontal="center" vertical="center"/>
    </xf>
    <xf numFmtId="0" fontId="17" fillId="0" borderId="6" xfId="6" applyFont="1" applyBorder="1" applyAlignment="1">
      <alignment horizontal="center" vertical="center"/>
    </xf>
    <xf numFmtId="3" fontId="17" fillId="0" borderId="6" xfId="1" applyNumberFormat="1" applyFont="1" applyFill="1" applyBorder="1" applyAlignment="1">
      <alignment horizontal="center" vertical="center"/>
    </xf>
    <xf numFmtId="0" fontId="21" fillId="0" borderId="4" xfId="6" applyFont="1" applyBorder="1" applyAlignment="1">
      <alignment vertical="top" wrapText="1"/>
    </xf>
    <xf numFmtId="0" fontId="17" fillId="0" borderId="4" xfId="0" applyFont="1" applyBorder="1" applyAlignment="1">
      <alignment wrapText="1"/>
    </xf>
    <xf numFmtId="0" fontId="17" fillId="0" borderId="6" xfId="0" applyFont="1" applyBorder="1" applyAlignment="1">
      <alignment horizontal="center" vertical="top"/>
    </xf>
    <xf numFmtId="0" fontId="18" fillId="0" borderId="6" xfId="6" applyFont="1" applyBorder="1" applyAlignment="1">
      <alignment vertical="top" wrapText="1"/>
    </xf>
    <xf numFmtId="0" fontId="18" fillId="0" borderId="4" xfId="6" applyFont="1" applyBorder="1" applyAlignment="1">
      <alignment horizontal="left" vertical="top" wrapText="1"/>
    </xf>
    <xf numFmtId="0" fontId="17" fillId="0" borderId="4" xfId="6" applyFont="1" applyBorder="1" applyAlignment="1">
      <alignment horizontal="right" vertical="top" wrapText="1"/>
    </xf>
    <xf numFmtId="3" fontId="17" fillId="0" borderId="4" xfId="1" applyNumberFormat="1" applyFont="1" applyFill="1" applyBorder="1" applyAlignment="1" applyProtection="1">
      <alignment horizontal="center" vertical="center"/>
    </xf>
    <xf numFmtId="0" fontId="17" fillId="0" borderId="0" xfId="0" applyFont="1" applyProtection="1">
      <protection locked="0"/>
    </xf>
    <xf numFmtId="3" fontId="17" fillId="0" borderId="4" xfId="0" applyNumberFormat="1" applyFont="1" applyBorder="1" applyAlignment="1" applyProtection="1">
      <alignment horizontal="center" vertical="center"/>
      <protection locked="0"/>
    </xf>
    <xf numFmtId="0" fontId="17" fillId="0" borderId="4" xfId="0" applyFont="1" applyBorder="1" applyAlignment="1">
      <alignment vertical="top"/>
    </xf>
    <xf numFmtId="0" fontId="17" fillId="0" borderId="4" xfId="0" applyFont="1" applyBorder="1" applyAlignment="1">
      <alignment horizontal="left" vertical="top" wrapText="1"/>
    </xf>
    <xf numFmtId="3" fontId="11" fillId="0" borderId="4" xfId="1" applyNumberFormat="1" applyFont="1" applyFill="1" applyBorder="1" applyAlignment="1" applyProtection="1">
      <alignment horizontal="center" vertical="center"/>
    </xf>
    <xf numFmtId="0" fontId="11" fillId="0" borderId="0" xfId="0" applyFont="1" applyProtection="1">
      <protection locked="0"/>
    </xf>
    <xf numFmtId="0" fontId="11" fillId="0" borderId="8" xfId="6" applyFont="1" applyBorder="1" applyAlignment="1">
      <alignment horizontal="center" vertical="top"/>
    </xf>
    <xf numFmtId="0" fontId="11" fillId="0" borderId="8" xfId="6" applyFont="1" applyBorder="1" applyAlignment="1">
      <alignment vertical="top" wrapText="1"/>
    </xf>
    <xf numFmtId="3" fontId="11" fillId="0" borderId="8" xfId="5" applyNumberFormat="1" applyFont="1" applyFill="1" applyBorder="1" applyAlignment="1">
      <alignment horizontal="center" vertical="center"/>
    </xf>
    <xf numFmtId="0" fontId="11" fillId="0" borderId="8" xfId="6" applyFont="1" applyBorder="1" applyAlignment="1">
      <alignment horizontal="center" vertical="center"/>
    </xf>
    <xf numFmtId="3" fontId="17" fillId="0" borderId="11" xfId="5" applyNumberFormat="1" applyFont="1" applyFill="1" applyBorder="1" applyAlignment="1">
      <alignment horizontal="center" vertical="center"/>
    </xf>
    <xf numFmtId="43" fontId="17" fillId="0" borderId="4" xfId="1" applyFont="1" applyFill="1" applyBorder="1" applyAlignment="1">
      <alignment horizontal="right" vertical="center"/>
    </xf>
    <xf numFmtId="43" fontId="17" fillId="0" borderId="4" xfId="1" applyFont="1" applyFill="1" applyBorder="1" applyAlignment="1">
      <alignment vertical="center" wrapText="1"/>
    </xf>
    <xf numFmtId="0" fontId="20" fillId="0" borderId="4" xfId="0" applyFont="1" applyBorder="1" applyAlignment="1">
      <alignment vertical="top" wrapText="1"/>
    </xf>
    <xf numFmtId="43" fontId="17" fillId="0" borderId="6" xfId="1" applyFont="1" applyFill="1" applyBorder="1" applyAlignment="1">
      <alignment vertical="center" wrapText="1"/>
    </xf>
    <xf numFmtId="0" fontId="16" fillId="0" borderId="0" xfId="0" applyFont="1"/>
    <xf numFmtId="0" fontId="23" fillId="0" borderId="0" xfId="0" applyFont="1"/>
    <xf numFmtId="0" fontId="18" fillId="0" borderId="4" xfId="8" applyFont="1" applyBorder="1" applyAlignment="1">
      <alignment vertical="top" wrapText="1"/>
    </xf>
    <xf numFmtId="0" fontId="17" fillId="0" borderId="4" xfId="0" applyFont="1" applyBorder="1" applyAlignment="1">
      <alignment horizontal="left" wrapText="1"/>
    </xf>
    <xf numFmtId="0" fontId="20" fillId="0" borderId="4" xfId="0" applyFont="1" applyBorder="1" applyAlignment="1">
      <alignment vertical="top"/>
    </xf>
    <xf numFmtId="0" fontId="11" fillId="0" borderId="4" xfId="0" applyFont="1" applyBorder="1" applyAlignment="1">
      <alignment wrapText="1"/>
    </xf>
    <xf numFmtId="0" fontId="17" fillId="0" borderId="4" xfId="0" applyFont="1" applyBorder="1"/>
    <xf numFmtId="0" fontId="8" fillId="0" borderId="0" xfId="0" applyFont="1"/>
    <xf numFmtId="49" fontId="8" fillId="0" borderId="0" xfId="0" applyNumberFormat="1" applyFont="1" applyAlignment="1">
      <alignment horizontal="center"/>
    </xf>
    <xf numFmtId="0" fontId="25" fillId="0" borderId="0" xfId="0" applyFont="1"/>
    <xf numFmtId="0" fontId="11" fillId="0" borderId="11" xfId="9" applyFont="1" applyBorder="1" applyAlignment="1">
      <alignment horizontal="center" vertical="top"/>
    </xf>
    <xf numFmtId="0" fontId="11" fillId="0" borderId="11" xfId="9" applyFont="1" applyBorder="1"/>
    <xf numFmtId="0" fontId="11" fillId="0" borderId="10" xfId="9" applyFont="1" applyBorder="1" applyAlignment="1">
      <alignment horizontal="center" vertical="center"/>
    </xf>
    <xf numFmtId="49" fontId="17" fillId="0" borderId="11" xfId="9" applyNumberFormat="1" applyFont="1" applyBorder="1" applyAlignment="1">
      <alignment horizontal="center" vertical="top"/>
    </xf>
    <xf numFmtId="0" fontId="18" fillId="0" borderId="11" xfId="9" applyFont="1" applyBorder="1"/>
    <xf numFmtId="0" fontId="17" fillId="0" borderId="11" xfId="9" applyFont="1" applyBorder="1"/>
    <xf numFmtId="0" fontId="20" fillId="0" borderId="11" xfId="9" applyFont="1" applyBorder="1"/>
    <xf numFmtId="0" fontId="17" fillId="0" borderId="11" xfId="9" applyFont="1" applyBorder="1" applyAlignment="1">
      <alignment horizontal="center" vertical="top" wrapText="1"/>
    </xf>
    <xf numFmtId="49" fontId="17" fillId="0" borderId="9" xfId="9" applyNumberFormat="1" applyFont="1" applyBorder="1" applyAlignment="1">
      <alignment horizontal="center" vertical="top"/>
    </xf>
    <xf numFmtId="0" fontId="17" fillId="0" borderId="9" xfId="9" applyFont="1" applyBorder="1" applyAlignment="1">
      <alignment horizontal="left" vertical="justify" wrapText="1"/>
    </xf>
    <xf numFmtId="0" fontId="17" fillId="0" borderId="10" xfId="9" applyFont="1" applyBorder="1" applyAlignment="1">
      <alignment horizontal="center" vertical="center" wrapText="1"/>
    </xf>
    <xf numFmtId="0" fontId="17" fillId="0" borderId="10" xfId="9" applyFont="1" applyBorder="1" applyAlignment="1">
      <alignment horizontal="left" vertical="justify" wrapText="1"/>
    </xf>
    <xf numFmtId="49" fontId="17" fillId="0" borderId="4" xfId="9" applyNumberFormat="1" applyFont="1" applyBorder="1" applyAlignment="1">
      <alignment horizontal="center" vertical="top"/>
    </xf>
    <xf numFmtId="0" fontId="17" fillId="0" borderId="9" xfId="9" applyFont="1" applyBorder="1" applyAlignment="1">
      <alignment vertical="top" wrapText="1"/>
    </xf>
    <xf numFmtId="0" fontId="17" fillId="0" borderId="4" xfId="9" applyFont="1" applyBorder="1" applyAlignment="1">
      <alignment horizontal="center" vertical="justify"/>
    </xf>
    <xf numFmtId="49" fontId="17" fillId="0" borderId="4" xfId="9" applyNumberFormat="1" applyFont="1" applyBorder="1" applyAlignment="1">
      <alignment horizontal="center" vertical="justify"/>
    </xf>
    <xf numFmtId="0" fontId="17" fillId="0" borderId="6" xfId="9" applyFont="1" applyBorder="1" applyAlignment="1">
      <alignment horizontal="center" vertical="justify"/>
    </xf>
    <xf numFmtId="0" fontId="17" fillId="0" borderId="8" xfId="9" applyFont="1" applyBorder="1" applyAlignment="1">
      <alignment horizontal="center" vertical="center"/>
    </xf>
    <xf numFmtId="0" fontId="26" fillId="0" borderId="13" xfId="9" applyFont="1" applyBorder="1" applyAlignment="1">
      <alignment vertical="center"/>
    </xf>
    <xf numFmtId="0" fontId="17" fillId="0" borderId="2" xfId="9" applyFont="1" applyBorder="1" applyAlignment="1">
      <alignment horizontal="center" vertical="center"/>
    </xf>
    <xf numFmtId="0" fontId="17" fillId="0" borderId="2" xfId="9" applyFont="1" applyBorder="1" applyAlignment="1">
      <alignment horizontal="right"/>
    </xf>
    <xf numFmtId="0" fontId="17" fillId="0" borderId="11" xfId="9" applyFont="1" applyBorder="1" applyAlignment="1">
      <alignment horizontal="center" vertical="justify"/>
    </xf>
    <xf numFmtId="49" fontId="17" fillId="0" borderId="11" xfId="9" applyNumberFormat="1" applyFont="1" applyBorder="1" applyAlignment="1">
      <alignment horizontal="center" vertical="justify"/>
    </xf>
    <xf numFmtId="0" fontId="17" fillId="0" borderId="11" xfId="9" applyFont="1" applyBorder="1" applyAlignment="1">
      <alignment horizontal="left" vertical="justify" indent="1"/>
    </xf>
    <xf numFmtId="168" fontId="17" fillId="0" borderId="0" xfId="12" applyNumberFormat="1" applyFont="1" applyBorder="1" applyAlignment="1">
      <alignment horizontal="center" vertical="center"/>
    </xf>
    <xf numFmtId="0" fontId="17" fillId="0" borderId="14" xfId="9" applyFont="1" applyBorder="1" applyAlignment="1">
      <alignment horizontal="center" vertical="center"/>
    </xf>
    <xf numFmtId="0" fontId="18" fillId="0" borderId="11" xfId="9" applyFont="1" applyBorder="1" applyAlignment="1">
      <alignment horizontal="left" vertical="justify" indent="1"/>
    </xf>
    <xf numFmtId="168" fontId="17" fillId="0" borderId="14" xfId="9" applyNumberFormat="1" applyFont="1" applyBorder="1" applyAlignment="1">
      <alignment horizontal="center" vertical="center"/>
    </xf>
    <xf numFmtId="49" fontId="17" fillId="0" borderId="9" xfId="9" applyNumberFormat="1" applyFont="1" applyBorder="1" applyAlignment="1">
      <alignment horizontal="center" vertical="justify"/>
    </xf>
    <xf numFmtId="0" fontId="17" fillId="0" borderId="9" xfId="9" applyFont="1" applyBorder="1" applyAlignment="1">
      <alignment vertical="justify"/>
    </xf>
    <xf numFmtId="0" fontId="17" fillId="0" borderId="10" xfId="9" applyFont="1" applyBorder="1" applyAlignment="1">
      <alignment horizontal="center" vertical="center"/>
    </xf>
    <xf numFmtId="0" fontId="17" fillId="0" borderId="10" xfId="9" applyFont="1" applyBorder="1" applyAlignment="1">
      <alignment vertical="justify"/>
    </xf>
    <xf numFmtId="0" fontId="17" fillId="0" borderId="11" xfId="9" applyFont="1" applyBorder="1" applyAlignment="1">
      <alignment horizontal="center" vertical="center"/>
    </xf>
    <xf numFmtId="0" fontId="26" fillId="0" borderId="11" xfId="9" applyFont="1" applyBorder="1" applyAlignment="1">
      <alignment vertical="center"/>
    </xf>
    <xf numFmtId="0" fontId="17" fillId="0" borderId="9" xfId="9" applyFont="1" applyBorder="1" applyAlignment="1">
      <alignment horizontal="center" vertical="top" wrapText="1"/>
    </xf>
    <xf numFmtId="0" fontId="17" fillId="0" borderId="10" xfId="9" applyFont="1" applyBorder="1" applyAlignment="1">
      <alignment vertical="justify" wrapText="1"/>
    </xf>
    <xf numFmtId="0" fontId="20" fillId="0" borderId="11" xfId="9" applyFont="1" applyBorder="1" applyAlignment="1">
      <alignment vertical="top" wrapText="1"/>
    </xf>
    <xf numFmtId="0" fontId="11" fillId="0" borderId="11" xfId="9" applyFont="1" applyBorder="1" applyAlignment="1">
      <alignment vertical="top" wrapText="1"/>
    </xf>
    <xf numFmtId="0" fontId="17" fillId="0" borderId="9" xfId="9" applyFont="1" applyBorder="1" applyAlignment="1">
      <alignment horizontal="left" vertical="top" wrapText="1"/>
    </xf>
    <xf numFmtId="0" fontId="17" fillId="0" borderId="10" xfId="9" applyFont="1" applyBorder="1" applyAlignment="1">
      <alignment horizontal="left" vertical="top" wrapText="1"/>
    </xf>
    <xf numFmtId="0" fontId="20" fillId="0" borderId="9" xfId="9" applyFont="1" applyBorder="1" applyAlignment="1">
      <alignment horizontal="left" vertical="top" wrapText="1"/>
    </xf>
    <xf numFmtId="0" fontId="20" fillId="0" borderId="10" xfId="9" applyFont="1" applyBorder="1" applyAlignment="1">
      <alignment horizontal="center" vertical="center" wrapText="1"/>
    </xf>
    <xf numFmtId="0" fontId="20" fillId="0" borderId="10" xfId="9" applyFont="1" applyBorder="1" applyAlignment="1">
      <alignment horizontal="left" vertical="top" wrapText="1"/>
    </xf>
    <xf numFmtId="49" fontId="17" fillId="0" borderId="11" xfId="9" applyNumberFormat="1" applyFont="1" applyBorder="1" applyAlignment="1">
      <alignment horizontal="center" vertical="top" wrapText="1"/>
    </xf>
    <xf numFmtId="0" fontId="17" fillId="0" borderId="9" xfId="9" applyFont="1" applyBorder="1"/>
    <xf numFmtId="49" fontId="17" fillId="0" borderId="13" xfId="9" applyNumberFormat="1" applyFont="1" applyBorder="1" applyAlignment="1">
      <alignment horizontal="center" vertical="top"/>
    </xf>
    <xf numFmtId="0" fontId="17" fillId="0" borderId="11" xfId="9" applyFont="1" applyBorder="1" applyAlignment="1">
      <alignment horizontal="center" vertical="top"/>
    </xf>
    <xf numFmtId="0" fontId="17" fillId="0" borderId="9" xfId="9" applyFont="1" applyBorder="1" applyAlignment="1">
      <alignment horizontal="center" vertical="top"/>
    </xf>
    <xf numFmtId="0" fontId="20" fillId="0" borderId="11" xfId="9" applyFont="1" applyBorder="1" applyAlignment="1">
      <alignment horizontal="center" vertical="top" wrapText="1"/>
    </xf>
    <xf numFmtId="0" fontId="17" fillId="0" borderId="13" xfId="9" applyFont="1" applyBorder="1" applyAlignment="1">
      <alignment horizontal="center" vertical="center"/>
    </xf>
    <xf numFmtId="0" fontId="11" fillId="0" borderId="11" xfId="9" applyFont="1" applyBorder="1" applyAlignment="1">
      <alignment horizontal="left" vertical="top" wrapText="1"/>
    </xf>
    <xf numFmtId="0" fontId="17" fillId="0" borderId="11" xfId="9" applyFont="1" applyBorder="1" applyAlignment="1">
      <alignment vertical="center" wrapText="1"/>
    </xf>
    <xf numFmtId="0" fontId="17" fillId="0" borderId="9" xfId="9" applyFont="1" applyBorder="1" applyAlignment="1">
      <alignment vertical="center" wrapText="1"/>
    </xf>
    <xf numFmtId="49" fontId="17" fillId="0" borderId="10" xfId="9" applyNumberFormat="1" applyFont="1" applyBorder="1" applyAlignment="1">
      <alignment horizontal="center" vertical="center" wrapText="1"/>
    </xf>
    <xf numFmtId="0" fontId="17" fillId="0" borderId="10" xfId="9" applyFont="1" applyBorder="1" applyAlignment="1">
      <alignment horizontal="right" vertical="center" wrapText="1"/>
    </xf>
    <xf numFmtId="0" fontId="17" fillId="0" borderId="0" xfId="9" applyFont="1" applyAlignment="1">
      <alignment horizontal="center" vertical="center"/>
    </xf>
    <xf numFmtId="167" fontId="2" fillId="0" borderId="0" xfId="3" applyNumberFormat="1"/>
    <xf numFmtId="167" fontId="2" fillId="0" borderId="1" xfId="3" applyNumberFormat="1" applyBorder="1"/>
    <xf numFmtId="167" fontId="28" fillId="0" borderId="0" xfId="3" applyNumberFormat="1" applyFont="1" applyAlignment="1">
      <alignment horizontal="center"/>
    </xf>
    <xf numFmtId="167" fontId="2" fillId="0" borderId="2" xfId="3" applyNumberFormat="1" applyBorder="1"/>
    <xf numFmtId="0" fontId="2" fillId="0" borderId="0" xfId="3"/>
    <xf numFmtId="167" fontId="28" fillId="0" borderId="0" xfId="0" applyNumberFormat="1" applyFont="1" applyAlignment="1">
      <alignment horizontal="center"/>
    </xf>
    <xf numFmtId="0" fontId="20" fillId="0" borderId="4" xfId="0" applyFont="1" applyBorder="1" applyAlignment="1">
      <alignment horizontal="left" vertical="top" wrapText="1"/>
    </xf>
    <xf numFmtId="0" fontId="29" fillId="0" borderId="0" xfId="2" applyNumberFormat="1" applyFont="1"/>
    <xf numFmtId="0" fontId="30" fillId="0" borderId="0" xfId="2" applyNumberFormat="1" applyFont="1" applyAlignment="1">
      <alignment horizontal="left"/>
    </xf>
    <xf numFmtId="0" fontId="11" fillId="0" borderId="4" xfId="0" applyFont="1" applyBorder="1" applyAlignment="1">
      <alignment horizontal="center" vertical="top"/>
    </xf>
    <xf numFmtId="0" fontId="20" fillId="0" borderId="4" xfId="0" applyFont="1" applyBorder="1" applyAlignment="1">
      <alignment horizontal="left" vertical="top"/>
    </xf>
    <xf numFmtId="0" fontId="11" fillId="0" borderId="4" xfId="0" applyFont="1" applyBorder="1" applyAlignment="1">
      <alignment horizontal="center" vertical="center"/>
    </xf>
    <xf numFmtId="0" fontId="17" fillId="0" borderId="6" xfId="0" applyFont="1" applyBorder="1" applyAlignment="1">
      <alignment horizontal="left" vertical="top" wrapText="1"/>
    </xf>
    <xf numFmtId="3" fontId="17" fillId="0" borderId="6" xfId="1" applyNumberFormat="1" applyFont="1" applyFill="1" applyBorder="1" applyAlignment="1" applyProtection="1">
      <alignment horizontal="center" vertical="center"/>
    </xf>
    <xf numFmtId="0" fontId="17" fillId="0" borderId="6" xfId="0" applyFont="1" applyBorder="1" applyAlignment="1">
      <alignment horizontal="center" vertical="center"/>
    </xf>
    <xf numFmtId="0" fontId="11" fillId="0" borderId="8" xfId="6" applyFont="1" applyBorder="1" applyAlignment="1">
      <alignment vertical="top"/>
    </xf>
    <xf numFmtId="0" fontId="11" fillId="0" borderId="4" xfId="0" applyFont="1" applyBorder="1" applyAlignment="1">
      <alignment horizontal="left" vertical="top"/>
    </xf>
    <xf numFmtId="0" fontId="31" fillId="0" borderId="0" xfId="0" applyFont="1"/>
    <xf numFmtId="167" fontId="31" fillId="0" borderId="1" xfId="0" applyNumberFormat="1" applyFont="1" applyBorder="1"/>
    <xf numFmtId="167" fontId="31" fillId="0" borderId="0" xfId="0" applyNumberFormat="1" applyFont="1"/>
    <xf numFmtId="167" fontId="31" fillId="0" borderId="2" xfId="0" applyNumberFormat="1" applyFont="1" applyBorder="1"/>
    <xf numFmtId="167" fontId="32" fillId="0" borderId="0" xfId="0" applyNumberFormat="1" applyFont="1"/>
    <xf numFmtId="167" fontId="33" fillId="0" borderId="0" xfId="0" applyNumberFormat="1" applyFont="1" applyAlignment="1">
      <alignment horizontal="center"/>
    </xf>
    <xf numFmtId="167" fontId="33" fillId="0" borderId="0" xfId="3" applyNumberFormat="1" applyFont="1" applyAlignment="1">
      <alignment horizontal="center"/>
    </xf>
    <xf numFmtId="167" fontId="34" fillId="0" borderId="0" xfId="3" applyNumberFormat="1" applyFont="1" applyAlignment="1">
      <alignment horizontal="center"/>
    </xf>
    <xf numFmtId="167" fontId="17" fillId="0" borderId="0" xfId="0" applyNumberFormat="1" applyFont="1"/>
    <xf numFmtId="167" fontId="17" fillId="0" borderId="1" xfId="0" applyNumberFormat="1" applyFont="1" applyBorder="1"/>
    <xf numFmtId="167" fontId="17" fillId="0" borderId="2" xfId="0" applyNumberFormat="1" applyFont="1" applyBorder="1"/>
    <xf numFmtId="167" fontId="34" fillId="0" borderId="0" xfId="0" applyNumberFormat="1" applyFont="1"/>
    <xf numFmtId="43" fontId="11" fillId="0" borderId="3" xfId="1" applyFont="1" applyFill="1" applyBorder="1" applyAlignment="1">
      <alignment horizontal="center" vertical="center"/>
    </xf>
    <xf numFmtId="0" fontId="17" fillId="0" borderId="11" xfId="9" applyFont="1" applyBorder="1" applyAlignment="1">
      <alignment vertical="justify"/>
    </xf>
    <xf numFmtId="0" fontId="20" fillId="0" borderId="11" xfId="9" applyFont="1" applyBorder="1" applyAlignment="1">
      <alignment vertical="justify"/>
    </xf>
    <xf numFmtId="0" fontId="17" fillId="0" borderId="11" xfId="9" applyFont="1" applyBorder="1" applyAlignment="1">
      <alignment horizontal="left" vertical="justify" wrapText="1"/>
    </xf>
    <xf numFmtId="49" fontId="17" fillId="0" borderId="11" xfId="9" applyNumberFormat="1" applyFont="1" applyBorder="1" applyAlignment="1">
      <alignment horizontal="center" vertical="center"/>
    </xf>
    <xf numFmtId="0" fontId="17" fillId="0" borderId="11" xfId="9" applyFont="1" applyBorder="1" applyAlignment="1">
      <alignment horizontal="center" vertical="center" wrapText="1"/>
    </xf>
    <xf numFmtId="0" fontId="17" fillId="0" borderId="11" xfId="9" applyFont="1" applyBorder="1" applyAlignment="1">
      <alignment vertical="center"/>
    </xf>
    <xf numFmtId="0" fontId="17" fillId="0" borderId="9" xfId="9" applyFont="1" applyBorder="1" applyAlignment="1">
      <alignment horizontal="justify" vertical="top" wrapText="1"/>
    </xf>
    <xf numFmtId="0" fontId="17" fillId="0" borderId="10" xfId="9" applyFont="1" applyBorder="1" applyAlignment="1">
      <alignment horizontal="justify" vertical="top" wrapText="1"/>
    </xf>
    <xf numFmtId="0" fontId="26" fillId="0" borderId="13" xfId="9" applyFont="1" applyBorder="1" applyAlignment="1">
      <alignment horizontal="justify" vertical="top"/>
    </xf>
    <xf numFmtId="0" fontId="17" fillId="0" borderId="2" xfId="9" applyFont="1" applyBorder="1" applyAlignment="1">
      <alignment horizontal="justify" vertical="top"/>
    </xf>
    <xf numFmtId="0" fontId="20" fillId="0" borderId="9" xfId="9" applyFont="1" applyBorder="1" applyAlignment="1">
      <alignment horizontal="justify" vertical="top" wrapText="1"/>
    </xf>
    <xf numFmtId="0" fontId="20" fillId="0" borderId="10" xfId="9" applyFont="1" applyBorder="1" applyAlignment="1">
      <alignment horizontal="justify" vertical="top" wrapText="1"/>
    </xf>
    <xf numFmtId="0" fontId="26" fillId="0" borderId="11" xfId="9" applyFont="1" applyBorder="1" applyAlignment="1">
      <alignment horizontal="justify" vertical="top"/>
    </xf>
    <xf numFmtId="0" fontId="11" fillId="0" borderId="11" xfId="9" applyFont="1" applyBorder="1" applyAlignment="1">
      <alignment horizontal="center" vertical="center"/>
    </xf>
    <xf numFmtId="0" fontId="26" fillId="0" borderId="2" xfId="9" applyFont="1" applyBorder="1" applyAlignment="1">
      <alignment horizontal="center" vertical="center"/>
    </xf>
    <xf numFmtId="49" fontId="11" fillId="0" borderId="13" xfId="9" applyNumberFormat="1" applyFont="1" applyBorder="1" applyAlignment="1">
      <alignment horizontal="center" vertical="top"/>
    </xf>
    <xf numFmtId="0" fontId="11" fillId="0" borderId="2" xfId="9" applyFont="1" applyBorder="1" applyAlignment="1">
      <alignment horizontal="right" vertical="top" wrapText="1"/>
    </xf>
    <xf numFmtId="3" fontId="11" fillId="0" borderId="8" xfId="1" applyNumberFormat="1" applyFont="1" applyFill="1" applyBorder="1" applyAlignment="1" applyProtection="1">
      <alignment horizontal="center" vertical="center"/>
    </xf>
    <xf numFmtId="0" fontId="11" fillId="0" borderId="8" xfId="0" applyFont="1" applyBorder="1" applyAlignment="1">
      <alignment horizontal="center" vertical="center"/>
    </xf>
    <xf numFmtId="169" fontId="17" fillId="0" borderId="4" xfId="1" applyNumberFormat="1" applyFont="1" applyFill="1" applyBorder="1" applyAlignment="1" applyProtection="1">
      <alignment horizontal="center" vertical="center"/>
    </xf>
    <xf numFmtId="0" fontId="17" fillId="0" borderId="4" xfId="0" applyFont="1" applyBorder="1" applyAlignment="1">
      <alignment horizontal="left" vertical="top"/>
    </xf>
    <xf numFmtId="0" fontId="18" fillId="0" borderId="4" xfId="0" applyFont="1" applyBorder="1" applyAlignment="1">
      <alignment horizontal="left" vertical="top"/>
    </xf>
    <xf numFmtId="0" fontId="17" fillId="0" borderId="2" xfId="9" applyFont="1" applyBorder="1" applyAlignment="1">
      <alignment horizontal="right" vertical="top"/>
    </xf>
    <xf numFmtId="0" fontId="17" fillId="0" borderId="13" xfId="9" applyFont="1" applyBorder="1" applyAlignment="1">
      <alignment horizontal="center" vertical="top"/>
    </xf>
    <xf numFmtId="0" fontId="17" fillId="0" borderId="0" xfId="11" applyNumberFormat="1" applyFont="1"/>
    <xf numFmtId="0" fontId="35" fillId="0" borderId="0" xfId="0" applyFont="1"/>
    <xf numFmtId="3" fontId="17" fillId="0" borderId="4" xfId="1" applyNumberFormat="1" applyFont="1" applyFill="1" applyBorder="1" applyAlignment="1" applyProtection="1">
      <alignment horizontal="center" vertical="center"/>
      <protection locked="0"/>
    </xf>
    <xf numFmtId="3" fontId="11" fillId="0" borderId="4" xfId="0" applyNumberFormat="1" applyFont="1" applyBorder="1" applyAlignment="1" applyProtection="1">
      <alignment horizontal="center" vertical="center"/>
      <protection locked="0"/>
    </xf>
    <xf numFmtId="3" fontId="17" fillId="0" borderId="6" xfId="0" applyNumberFormat="1" applyFont="1" applyBorder="1" applyAlignment="1" applyProtection="1">
      <alignment horizontal="center" vertical="center"/>
      <protection locked="0"/>
    </xf>
    <xf numFmtId="3" fontId="17" fillId="0" borderId="12" xfId="1" applyNumberFormat="1" applyFont="1" applyFill="1" applyBorder="1" applyAlignment="1">
      <alignment horizontal="center" vertical="center"/>
    </xf>
    <xf numFmtId="0" fontId="36" fillId="0" borderId="0" xfId="0" applyFont="1"/>
    <xf numFmtId="0" fontId="18" fillId="0" borderId="0" xfId="0" applyFont="1"/>
    <xf numFmtId="3" fontId="17" fillId="0" borderId="4" xfId="0" applyNumberFormat="1" applyFont="1" applyBorder="1" applyAlignment="1">
      <alignment horizontal="center" vertical="center"/>
    </xf>
    <xf numFmtId="3" fontId="17" fillId="0" borderId="4" xfId="1" applyNumberFormat="1" applyFont="1" applyBorder="1" applyAlignment="1" applyProtection="1">
      <alignment horizontal="center" vertical="center"/>
      <protection locked="0"/>
    </xf>
    <xf numFmtId="3" fontId="11" fillId="0" borderId="8" xfId="0" applyNumberFormat="1" applyFont="1" applyBorder="1" applyAlignment="1" applyProtection="1">
      <alignment horizontal="center" vertical="center"/>
      <protection locked="0"/>
    </xf>
    <xf numFmtId="0" fontId="11" fillId="0" borderId="0" xfId="0" applyFont="1"/>
    <xf numFmtId="0" fontId="19" fillId="0" borderId="4" xfId="6" applyFont="1" applyBorder="1" applyAlignment="1">
      <alignment vertical="top" wrapText="1"/>
    </xf>
    <xf numFmtId="0" fontId="11" fillId="0" borderId="4" xfId="6" applyFont="1" applyBorder="1" applyAlignment="1">
      <alignment vertical="top" wrapText="1"/>
    </xf>
    <xf numFmtId="0" fontId="17" fillId="0" borderId="4" xfId="0" applyFont="1" applyBorder="1" applyAlignment="1">
      <alignment horizontal="center" vertical="top" wrapText="1"/>
    </xf>
    <xf numFmtId="3" fontId="17" fillId="0" borderId="4" xfId="1" applyNumberFormat="1" applyFont="1" applyFill="1" applyBorder="1" applyAlignment="1" applyProtection="1">
      <alignment horizontal="center" vertical="center" wrapText="1"/>
    </xf>
    <xf numFmtId="0" fontId="17" fillId="0" borderId="4" xfId="0" applyFont="1" applyBorder="1" applyAlignment="1">
      <alignment horizontal="center" vertical="center" wrapText="1"/>
    </xf>
    <xf numFmtId="43" fontId="17" fillId="0" borderId="4" xfId="1" applyFont="1" applyFill="1" applyBorder="1" applyAlignment="1" applyProtection="1">
      <alignment horizontal="center" vertical="center" wrapText="1"/>
      <protection locked="0"/>
    </xf>
    <xf numFmtId="43" fontId="17" fillId="0" borderId="4" xfId="1" applyFont="1" applyBorder="1" applyAlignment="1" applyProtection="1">
      <alignment horizontal="right" vertical="center" wrapText="1"/>
    </xf>
    <xf numFmtId="0" fontId="0" fillId="0" borderId="0" xfId="0" applyAlignment="1">
      <alignment wrapText="1"/>
    </xf>
    <xf numFmtId="0" fontId="17" fillId="0" borderId="4" xfId="0" applyFont="1" applyBorder="1" applyAlignment="1">
      <alignment horizontal="center"/>
    </xf>
    <xf numFmtId="1" fontId="17" fillId="0" borderId="4" xfId="1" applyNumberFormat="1" applyFont="1" applyBorder="1" applyAlignment="1">
      <alignment horizontal="center" vertical="center"/>
    </xf>
    <xf numFmtId="43" fontId="17" fillId="0" borderId="4" xfId="1" applyFont="1" applyBorder="1" applyAlignment="1">
      <alignment horizontal="center" vertical="center"/>
    </xf>
    <xf numFmtId="0" fontId="18" fillId="0" borderId="4" xfId="0" applyFont="1" applyBorder="1" applyAlignment="1">
      <alignment wrapText="1"/>
    </xf>
    <xf numFmtId="0" fontId="11" fillId="0" borderId="5" xfId="0" applyFont="1" applyBorder="1" applyAlignment="1">
      <alignment horizontal="center" vertical="center" wrapText="1"/>
    </xf>
    <xf numFmtId="0" fontId="20" fillId="0" borderId="4" xfId="0" applyFont="1" applyBorder="1" applyAlignment="1">
      <alignment wrapText="1"/>
    </xf>
    <xf numFmtId="0" fontId="17" fillId="0" borderId="4" xfId="0" applyFont="1" applyBorder="1" applyAlignment="1">
      <alignment vertical="center" wrapText="1"/>
    </xf>
    <xf numFmtId="0" fontId="20" fillId="0" borderId="4" xfId="0" applyFont="1" applyBorder="1" applyAlignment="1">
      <alignment vertical="center" wrapText="1"/>
    </xf>
    <xf numFmtId="0" fontId="17" fillId="0" borderId="4" xfId="6" applyFont="1" applyBorder="1" applyAlignment="1">
      <alignment vertical="top"/>
    </xf>
    <xf numFmtId="0" fontId="17" fillId="0" borderId="4" xfId="0" applyFont="1" applyBorder="1" applyAlignment="1">
      <alignment horizontal="left" vertical="center" wrapText="1"/>
    </xf>
    <xf numFmtId="0" fontId="11" fillId="0" borderId="4" xfId="0" applyFont="1" applyBorder="1" applyAlignment="1">
      <alignment horizontal="left" vertical="top" wrapText="1"/>
    </xf>
    <xf numFmtId="0" fontId="17" fillId="0" borderId="0" xfId="0" applyFont="1" applyAlignment="1" applyProtection="1">
      <alignment horizontal="left"/>
      <protection locked="0"/>
    </xf>
    <xf numFmtId="0" fontId="11" fillId="0" borderId="5" xfId="0" applyFont="1" applyBorder="1"/>
    <xf numFmtId="0" fontId="17" fillId="0" borderId="4" xfId="3" applyFont="1" applyBorder="1" applyAlignment="1">
      <alignment horizontal="left" vertical="top" wrapText="1"/>
    </xf>
    <xf numFmtId="0" fontId="18" fillId="0" borderId="4" xfId="3" applyFont="1" applyBorder="1" applyAlignment="1">
      <alignment horizontal="left" vertical="top" wrapText="1"/>
    </xf>
    <xf numFmtId="0" fontId="11" fillId="0" borderId="4" xfId="6" applyFont="1" applyBorder="1" applyAlignment="1">
      <alignment horizontal="center" vertical="center"/>
    </xf>
    <xf numFmtId="43" fontId="17" fillId="0" borderId="4" xfId="1" applyFont="1" applyFill="1" applyBorder="1" applyAlignment="1" applyProtection="1">
      <alignment horizontal="right" vertical="center"/>
    </xf>
    <xf numFmtId="43" fontId="17" fillId="0" borderId="4" xfId="1" applyFont="1" applyFill="1" applyBorder="1" applyAlignment="1">
      <alignment horizontal="right" vertical="center" wrapText="1"/>
    </xf>
    <xf numFmtId="43" fontId="11" fillId="0" borderId="4" xfId="1" applyFont="1" applyFill="1" applyBorder="1" applyAlignment="1">
      <alignment horizontal="right" vertical="center" wrapText="1"/>
    </xf>
    <xf numFmtId="43" fontId="17" fillId="0" borderId="6" xfId="1" applyFont="1" applyFill="1" applyBorder="1" applyAlignment="1">
      <alignment horizontal="right" vertical="center" wrapText="1"/>
    </xf>
    <xf numFmtId="43" fontId="11" fillId="0" borderId="8" xfId="1" applyFont="1" applyFill="1" applyBorder="1" applyAlignment="1">
      <alignment horizontal="right" vertical="center" wrapText="1"/>
    </xf>
    <xf numFmtId="0" fontId="18" fillId="0" borderId="4" xfId="0" applyFont="1" applyBorder="1" applyAlignment="1">
      <alignment horizontal="left" vertical="center" wrapText="1"/>
    </xf>
    <xf numFmtId="3" fontId="17" fillId="0" borderId="4" xfId="0" applyNumberFormat="1" applyFont="1" applyBorder="1" applyAlignment="1" applyProtection="1">
      <alignment horizontal="center" vertical="center" wrapText="1"/>
      <protection locked="0"/>
    </xf>
    <xf numFmtId="171" fontId="17" fillId="0" borderId="4" xfId="1" applyNumberFormat="1" applyFont="1" applyBorder="1" applyAlignment="1" applyProtection="1">
      <alignment horizontal="center" vertical="center" wrapText="1"/>
    </xf>
    <xf numFmtId="0" fontId="18" fillId="0" borderId="4" xfId="0" applyFont="1" applyBorder="1" applyAlignment="1">
      <alignment vertical="center" wrapText="1"/>
    </xf>
    <xf numFmtId="169" fontId="17" fillId="0" borderId="4" xfId="1" applyNumberFormat="1" applyFont="1" applyBorder="1" applyAlignment="1" applyProtection="1">
      <alignment horizontal="center" vertical="center" wrapText="1"/>
    </xf>
    <xf numFmtId="3" fontId="17" fillId="0" borderId="4" xfId="1" applyNumberFormat="1" applyFont="1" applyBorder="1" applyAlignment="1" applyProtection="1">
      <alignment horizontal="center" vertical="center" wrapText="1"/>
      <protection locked="0"/>
    </xf>
    <xf numFmtId="3" fontId="17" fillId="0" borderId="4" xfId="1" applyNumberFormat="1" applyFont="1" applyFill="1" applyBorder="1" applyAlignment="1" applyProtection="1">
      <alignment horizontal="center" vertical="center" wrapText="1"/>
      <protection locked="0"/>
    </xf>
    <xf numFmtId="171" fontId="17" fillId="0" borderId="4" xfId="1" applyNumberFormat="1" applyFont="1" applyFill="1" applyBorder="1" applyAlignment="1" applyProtection="1">
      <alignment horizontal="center" vertical="center" wrapText="1"/>
    </xf>
    <xf numFmtId="0" fontId="11" fillId="0" borderId="4" xfId="0" applyFont="1" applyBorder="1" applyAlignment="1">
      <alignment horizontal="left" vertical="center"/>
    </xf>
    <xf numFmtId="0" fontId="18" fillId="0" borderId="4" xfId="0" applyFont="1" applyBorder="1" applyAlignment="1">
      <alignment vertical="center"/>
    </xf>
    <xf numFmtId="171" fontId="17" fillId="0" borderId="4" xfId="1" applyNumberFormat="1" applyFont="1" applyBorder="1" applyAlignment="1" applyProtection="1">
      <alignment horizontal="center" vertical="center"/>
    </xf>
    <xf numFmtId="0" fontId="17" fillId="0" borderId="4" xfId="0" applyFont="1" applyBorder="1" applyAlignment="1">
      <alignment vertical="center"/>
    </xf>
    <xf numFmtId="0" fontId="18" fillId="0" borderId="4" xfId="0" applyFont="1" applyBorder="1" applyAlignment="1">
      <alignment horizontal="left" vertical="center"/>
    </xf>
    <xf numFmtId="3" fontId="17" fillId="0" borderId="0" xfId="1" applyNumberFormat="1" applyFont="1" applyBorder="1" applyAlignment="1" applyProtection="1">
      <alignment horizontal="center" vertical="center" wrapText="1"/>
    </xf>
    <xf numFmtId="3" fontId="17" fillId="0" borderId="0" xfId="0" applyNumberFormat="1" applyFont="1" applyAlignment="1">
      <alignment horizontal="center" vertical="center" wrapText="1"/>
    </xf>
    <xf numFmtId="0" fontId="17" fillId="0" borderId="5" xfId="6" applyFont="1" applyBorder="1" applyAlignment="1">
      <alignment horizontal="center" vertical="top"/>
    </xf>
    <xf numFmtId="0" fontId="11" fillId="0" borderId="4" xfId="0" applyFont="1" applyBorder="1" applyAlignment="1">
      <alignment horizontal="center" vertical="center" wrapText="1"/>
    </xf>
    <xf numFmtId="3" fontId="11" fillId="0" borderId="0" xfId="1" applyNumberFormat="1" applyFont="1" applyBorder="1" applyAlignment="1" applyProtection="1">
      <alignment horizontal="center" vertical="center" wrapText="1"/>
    </xf>
    <xf numFmtId="171" fontId="11" fillId="0" borderId="4" xfId="1" applyNumberFormat="1" applyFont="1" applyBorder="1" applyAlignment="1" applyProtection="1">
      <alignment horizontal="center" vertical="center" wrapText="1"/>
    </xf>
    <xf numFmtId="3" fontId="11" fillId="0" borderId="12" xfId="0" applyNumberFormat="1" applyFont="1" applyBorder="1" applyAlignment="1" applyProtection="1">
      <alignment horizontal="center" vertical="center" wrapText="1"/>
      <protection locked="0"/>
    </xf>
    <xf numFmtId="0" fontId="11" fillId="0" borderId="5" xfId="6" applyFont="1" applyBorder="1" applyAlignment="1">
      <alignment horizontal="left" vertical="center" wrapText="1"/>
    </xf>
    <xf numFmtId="0" fontId="17" fillId="0" borderId="5" xfId="6" applyFont="1" applyBorder="1" applyAlignment="1">
      <alignment horizontal="center" vertical="center"/>
    </xf>
    <xf numFmtId="43" fontId="11" fillId="0" borderId="5" xfId="1" applyFont="1" applyFill="1" applyBorder="1" applyAlignment="1">
      <alignment horizontal="right" vertical="center"/>
    </xf>
    <xf numFmtId="0" fontId="23" fillId="0" borderId="4" xfId="0" applyFont="1" applyBorder="1"/>
    <xf numFmtId="0" fontId="17" fillId="0" borderId="5" xfId="6" applyFont="1" applyBorder="1" applyAlignment="1">
      <alignment vertical="top" wrapText="1"/>
    </xf>
    <xf numFmtId="43" fontId="17" fillId="0" borderId="5" xfId="1" applyFont="1" applyFill="1" applyBorder="1" applyAlignment="1">
      <alignment horizontal="right" vertical="center"/>
    </xf>
    <xf numFmtId="0" fontId="0" fillId="0" borderId="0" xfId="0" applyAlignment="1">
      <alignment vertical="center"/>
    </xf>
    <xf numFmtId="0" fontId="35" fillId="0" borderId="0" xfId="0" applyFont="1" applyAlignment="1">
      <alignment vertical="center"/>
    </xf>
    <xf numFmtId="0" fontId="20" fillId="0" borderId="4" xfId="8" applyFont="1" applyBorder="1" applyAlignment="1">
      <alignment vertical="top" wrapText="1"/>
    </xf>
    <xf numFmtId="0" fontId="11" fillId="0" borderId="4" xfId="0" applyFont="1" applyBorder="1" applyAlignment="1">
      <alignment vertical="center" wrapText="1"/>
    </xf>
    <xf numFmtId="171" fontId="11" fillId="0" borderId="5" xfId="1" applyNumberFormat="1" applyFont="1" applyBorder="1" applyAlignment="1" applyProtection="1">
      <alignment horizontal="center" vertical="center" wrapText="1"/>
    </xf>
    <xf numFmtId="0" fontId="17" fillId="0" borderId="11" xfId="9" applyFont="1" applyBorder="1" applyAlignment="1">
      <alignment horizontal="justify" vertical="top"/>
    </xf>
    <xf numFmtId="0" fontId="17" fillId="0" borderId="11" xfId="9" applyFont="1" applyBorder="1" applyAlignment="1">
      <alignment horizontal="left" vertical="top" wrapText="1"/>
    </xf>
    <xf numFmtId="0" fontId="17" fillId="0" borderId="12" xfId="9" applyFont="1" applyBorder="1" applyAlignment="1">
      <alignment horizontal="left" vertical="top" wrapText="1"/>
    </xf>
    <xf numFmtId="0" fontId="17" fillId="0" borderId="11" xfId="9" applyFont="1" applyBorder="1" applyAlignment="1">
      <alignment horizontal="left" vertical="top"/>
    </xf>
    <xf numFmtId="0" fontId="17" fillId="0" borderId="12" xfId="9" applyFont="1" applyBorder="1" applyAlignment="1">
      <alignment horizontal="left" vertical="top"/>
    </xf>
    <xf numFmtId="0" fontId="17" fillId="0" borderId="11" xfId="9" applyFont="1" applyBorder="1" applyAlignment="1">
      <alignment horizontal="justify" vertical="top" wrapText="1"/>
    </xf>
    <xf numFmtId="0" fontId="20" fillId="0" borderId="11" xfId="9" applyFont="1" applyBorder="1" applyAlignment="1">
      <alignment horizontal="justify" vertical="justify"/>
    </xf>
    <xf numFmtId="0" fontId="17" fillId="0" borderId="11" xfId="9" applyFont="1" applyBorder="1" applyAlignment="1">
      <alignment vertical="top" wrapText="1"/>
    </xf>
    <xf numFmtId="0" fontId="20" fillId="0" borderId="11" xfId="9" applyFont="1" applyBorder="1" applyAlignment="1">
      <alignment horizontal="left" vertical="top" wrapText="1"/>
    </xf>
    <xf numFmtId="0" fontId="20" fillId="0" borderId="11" xfId="9" applyFont="1" applyBorder="1" applyAlignment="1">
      <alignment horizontal="justify" vertical="top" wrapText="1"/>
    </xf>
    <xf numFmtId="0" fontId="20" fillId="0" borderId="11" xfId="9" applyFont="1" applyBorder="1" applyAlignment="1">
      <alignment horizontal="justify" vertical="top"/>
    </xf>
    <xf numFmtId="0" fontId="17" fillId="0" borderId="11" xfId="9" applyFont="1" applyBorder="1" applyAlignment="1">
      <alignment horizontal="left" vertical="justify"/>
    </xf>
    <xf numFmtId="0" fontId="11" fillId="0" borderId="16" xfId="9" applyFont="1" applyBorder="1" applyAlignment="1">
      <alignment horizontal="center" vertical="center"/>
    </xf>
    <xf numFmtId="0" fontId="17" fillId="0" borderId="9" xfId="9" applyFont="1" applyBorder="1" applyAlignment="1">
      <alignment horizontal="justify" vertical="top"/>
    </xf>
    <xf numFmtId="0" fontId="17" fillId="0" borderId="10" xfId="9" applyFont="1" applyBorder="1" applyAlignment="1">
      <alignment horizontal="justify" vertical="top"/>
    </xf>
    <xf numFmtId="166" fontId="11" fillId="0" borderId="3" xfId="10" applyFont="1" applyBorder="1" applyAlignment="1">
      <alignment horizontal="center" vertical="center"/>
    </xf>
    <xf numFmtId="0" fontId="11" fillId="0" borderId="0" xfId="9" applyFont="1"/>
    <xf numFmtId="0" fontId="18" fillId="0" borderId="0" xfId="9" applyFont="1" applyAlignment="1">
      <alignment horizontal="center" vertical="center"/>
    </xf>
    <xf numFmtId="0" fontId="18" fillId="0" borderId="0" xfId="9" applyFont="1"/>
    <xf numFmtId="0" fontId="20" fillId="0" borderId="0" xfId="9" applyFont="1" applyAlignment="1">
      <alignment horizontal="center" vertical="center"/>
    </xf>
    <xf numFmtId="0" fontId="20" fillId="0" borderId="0" xfId="9" applyFont="1"/>
    <xf numFmtId="0" fontId="17" fillId="0" borderId="0" xfId="9" applyFont="1" applyAlignment="1">
      <alignment horizontal="center" vertical="center" wrapText="1"/>
    </xf>
    <xf numFmtId="0" fontId="17" fillId="0" borderId="0" xfId="9" applyFont="1" applyAlignment="1">
      <alignment horizontal="justify" vertical="top" wrapText="1"/>
    </xf>
    <xf numFmtId="0" fontId="17" fillId="0" borderId="0" xfId="9" applyFont="1" applyAlignment="1">
      <alignment vertical="top" wrapText="1"/>
    </xf>
    <xf numFmtId="0" fontId="17" fillId="0" borderId="0" xfId="9" applyFont="1" applyAlignment="1">
      <alignment horizontal="left" vertical="top" wrapText="1"/>
    </xf>
    <xf numFmtId="0" fontId="17" fillId="0" borderId="0" xfId="9" applyFont="1" applyAlignment="1">
      <alignment horizontal="left" vertical="justify" wrapText="1"/>
    </xf>
    <xf numFmtId="0" fontId="26" fillId="0" borderId="13" xfId="9" applyFont="1" applyBorder="1"/>
    <xf numFmtId="0" fontId="20" fillId="0" borderId="0" xfId="9" applyFont="1" applyAlignment="1">
      <alignment horizontal="justify" vertical="top"/>
    </xf>
    <xf numFmtId="0" fontId="17" fillId="0" borderId="0" xfId="9" applyFont="1" applyAlignment="1">
      <alignment horizontal="justify" vertical="top"/>
    </xf>
    <xf numFmtId="0" fontId="20" fillId="0" borderId="0" xfId="9" applyFont="1" applyAlignment="1">
      <alignment vertical="justify"/>
    </xf>
    <xf numFmtId="0" fontId="17" fillId="0" borderId="0" xfId="9" applyFont="1" applyAlignment="1">
      <alignment vertical="justify"/>
    </xf>
    <xf numFmtId="0" fontId="17" fillId="0" borderId="0" xfId="9" applyFont="1" applyAlignment="1">
      <alignment horizontal="left" vertical="justify"/>
    </xf>
    <xf numFmtId="0" fontId="17" fillId="0" borderId="0" xfId="9" applyFont="1" applyAlignment="1">
      <alignment horizontal="right"/>
    </xf>
    <xf numFmtId="0" fontId="17" fillId="0" borderId="11" xfId="9" applyFont="1" applyBorder="1" applyAlignment="1">
      <alignment vertical="top"/>
    </xf>
    <xf numFmtId="0" fontId="17" fillId="0" borderId="0" xfId="9" applyFont="1" applyAlignment="1">
      <alignment vertical="top"/>
    </xf>
    <xf numFmtId="0" fontId="17" fillId="0" borderId="12" xfId="9" applyFont="1" applyBorder="1" applyAlignment="1">
      <alignment vertical="top"/>
    </xf>
    <xf numFmtId="0" fontId="17" fillId="0" borderId="0" xfId="9" applyFont="1" applyAlignment="1">
      <alignment horizontal="left" vertical="top"/>
    </xf>
    <xf numFmtId="0" fontId="11" fillId="0" borderId="0" xfId="9" applyFont="1" applyAlignment="1">
      <alignment horizontal="left" vertical="top" wrapText="1"/>
    </xf>
    <xf numFmtId="0" fontId="20" fillId="0" borderId="0" xfId="9" applyFont="1" applyAlignment="1">
      <alignment horizontal="justify" vertical="top" wrapText="1"/>
    </xf>
    <xf numFmtId="0" fontId="17" fillId="0" borderId="0" xfId="9" applyFont="1" applyAlignment="1">
      <alignment horizontal="center" vertical="top"/>
    </xf>
    <xf numFmtId="0" fontId="17" fillId="0" borderId="0" xfId="9" applyFont="1" applyAlignment="1">
      <alignment horizontal="center" vertical="top" wrapText="1"/>
    </xf>
    <xf numFmtId="0" fontId="11" fillId="0" borderId="0" xfId="9" applyFont="1" applyAlignment="1">
      <alignment horizontal="justify" vertical="top" wrapText="1"/>
    </xf>
    <xf numFmtId="0" fontId="20" fillId="0" borderId="0" xfId="9" applyFont="1" applyAlignment="1">
      <alignment horizontal="center" vertical="center" wrapText="1"/>
    </xf>
    <xf numFmtId="0" fontId="20" fillId="0" borderId="0" xfId="9" applyFont="1" applyAlignment="1">
      <alignment vertical="top" wrapText="1"/>
    </xf>
    <xf numFmtId="0" fontId="20" fillId="0" borderId="0" xfId="9" applyFont="1" applyAlignment="1">
      <alignment horizontal="left" vertical="top" wrapText="1"/>
    </xf>
    <xf numFmtId="9" fontId="11" fillId="0" borderId="0" xfId="9" applyNumberFormat="1" applyFont="1" applyAlignment="1">
      <alignment horizontal="left" vertical="center" wrapText="1"/>
    </xf>
    <xf numFmtId="9" fontId="17" fillId="0" borderId="0" xfId="9" applyNumberFormat="1" applyFont="1" applyAlignment="1">
      <alignment horizontal="left" wrapText="1"/>
    </xf>
    <xf numFmtId="0" fontId="17" fillId="0" borderId="0" xfId="9" applyFont="1" applyAlignment="1">
      <alignment vertical="justify" wrapText="1"/>
    </xf>
    <xf numFmtId="0" fontId="17" fillId="0" borderId="0" xfId="9" applyFont="1" applyAlignment="1">
      <alignment vertical="center"/>
    </xf>
    <xf numFmtId="0" fontId="17" fillId="0" borderId="0" xfId="9" applyFont="1" applyAlignment="1">
      <alignment vertical="center" wrapText="1"/>
    </xf>
    <xf numFmtId="0" fontId="17" fillId="0" borderId="0" xfId="9" applyFont="1" applyAlignment="1">
      <alignment wrapText="1"/>
    </xf>
    <xf numFmtId="0" fontId="17" fillId="0" borderId="0" xfId="9" applyFont="1" applyAlignment="1">
      <alignment horizontal="justify" vertical="justify"/>
    </xf>
    <xf numFmtId="0" fontId="18" fillId="0" borderId="0" xfId="9" applyFont="1" applyAlignment="1">
      <alignment horizontal="justify" vertical="top"/>
    </xf>
    <xf numFmtId="0" fontId="11" fillId="0" borderId="0" xfId="9" applyFont="1" applyAlignment="1">
      <alignment horizontal="center" vertical="center"/>
    </xf>
    <xf numFmtId="0" fontId="20" fillId="0" borderId="0" xfId="9" applyFont="1" applyAlignment="1">
      <alignment horizontal="center" vertical="top" wrapText="1"/>
    </xf>
    <xf numFmtId="0" fontId="26" fillId="0" borderId="0" xfId="9" applyFont="1" applyAlignment="1">
      <alignment horizontal="justify" vertical="top"/>
    </xf>
    <xf numFmtId="49" fontId="17" fillId="0" borderId="0" xfId="9" applyNumberFormat="1" applyFont="1" applyAlignment="1">
      <alignment horizontal="center" vertical="center" wrapText="1"/>
    </xf>
    <xf numFmtId="0" fontId="17" fillId="0" borderId="0" xfId="9" applyFont="1" applyAlignment="1">
      <alignment horizontal="right" vertical="top" wrapText="1"/>
    </xf>
    <xf numFmtId="0" fontId="17" fillId="0" borderId="0" xfId="9" applyFont="1" applyAlignment="1">
      <alignment horizontal="right" vertical="center" wrapText="1"/>
    </xf>
    <xf numFmtId="3" fontId="17" fillId="0" borderId="4" xfId="17" applyNumberFormat="1" applyFont="1" applyFill="1" applyBorder="1" applyAlignment="1">
      <alignment horizontal="center" vertical="center"/>
    </xf>
    <xf numFmtId="43" fontId="17" fillId="0" borderId="6" xfId="1" applyFont="1" applyFill="1" applyBorder="1" applyAlignment="1" applyProtection="1">
      <alignment horizontal="right" vertical="center"/>
    </xf>
    <xf numFmtId="43" fontId="17" fillId="0" borderId="4" xfId="1" applyFont="1" applyBorder="1"/>
    <xf numFmtId="43" fontId="17" fillId="0" borderId="4" xfId="1" applyFont="1" applyBorder="1" applyAlignment="1">
      <alignment vertical="center"/>
    </xf>
    <xf numFmtId="43" fontId="11" fillId="0" borderId="4" xfId="1" applyFont="1" applyFill="1" applyBorder="1" applyAlignment="1" applyProtection="1">
      <alignment horizontal="right" vertical="center"/>
    </xf>
    <xf numFmtId="43" fontId="17" fillId="0" borderId="4" xfId="1" applyFont="1" applyBorder="1" applyAlignment="1" applyProtection="1">
      <alignment horizontal="right" vertical="center"/>
    </xf>
    <xf numFmtId="43" fontId="17" fillId="0" borderId="6" xfId="1" applyFont="1" applyBorder="1" applyAlignment="1" applyProtection="1">
      <alignment horizontal="right" vertical="center"/>
    </xf>
    <xf numFmtId="43" fontId="11" fillId="0" borderId="8" xfId="1" applyFont="1" applyBorder="1" applyAlignment="1" applyProtection="1">
      <alignment horizontal="right" vertical="center"/>
    </xf>
    <xf numFmtId="0" fontId="39" fillId="0" borderId="0" xfId="0" applyFont="1"/>
    <xf numFmtId="0" fontId="38" fillId="0" borderId="0" xfId="51" applyFont="1"/>
    <xf numFmtId="0" fontId="42" fillId="0" borderId="0" xfId="51" applyFont="1"/>
    <xf numFmtId="0" fontId="18" fillId="0" borderId="4" xfId="0" applyFont="1" applyBorder="1" applyAlignment="1">
      <alignment vertical="top"/>
    </xf>
    <xf numFmtId="43" fontId="11" fillId="0" borderId="5" xfId="1" applyFont="1" applyBorder="1" applyAlignment="1" applyProtection="1">
      <alignment horizontal="right" vertical="center"/>
    </xf>
    <xf numFmtId="0" fontId="17" fillId="0" borderId="12" xfId="0" applyFont="1" applyBorder="1" applyAlignment="1">
      <alignment horizontal="center" vertical="center"/>
    </xf>
    <xf numFmtId="166" fontId="17" fillId="0" borderId="4" xfId="15" applyFont="1" applyFill="1" applyBorder="1" applyAlignment="1">
      <alignment horizontal="center" vertical="center"/>
    </xf>
    <xf numFmtId="0" fontId="17" fillId="0" borderId="0" xfId="0" applyFont="1" applyAlignment="1">
      <alignment wrapText="1"/>
    </xf>
    <xf numFmtId="3" fontId="17" fillId="0" borderId="4" xfId="52" applyNumberFormat="1" applyFont="1" applyFill="1" applyBorder="1" applyAlignment="1">
      <alignment horizontal="center" vertical="center"/>
    </xf>
    <xf numFmtId="0" fontId="20" fillId="0" borderId="4" xfId="0" applyFont="1" applyBorder="1" applyAlignment="1">
      <alignment horizontal="left" vertical="center" wrapText="1"/>
    </xf>
    <xf numFmtId="3" fontId="17" fillId="0" borderId="4" xfId="5" applyNumberFormat="1" applyFont="1" applyFill="1" applyBorder="1" applyAlignment="1">
      <alignment horizontal="center" vertical="center" wrapText="1"/>
    </xf>
    <xf numFmtId="0" fontId="20" fillId="0" borderId="4" xfId="0" applyFont="1" applyBorder="1" applyAlignment="1">
      <alignment horizontal="left" wrapText="1"/>
    </xf>
    <xf numFmtId="0" fontId="11" fillId="0" borderId="4" xfId="6" applyFont="1" applyBorder="1" applyAlignment="1">
      <alignment vertical="top"/>
    </xf>
    <xf numFmtId="0" fontId="17" fillId="0" borderId="12" xfId="6" applyFont="1" applyBorder="1" applyAlignment="1">
      <alignment horizontal="center" vertical="center"/>
    </xf>
    <xf numFmtId="43" fontId="17" fillId="0" borderId="4" xfId="1" applyFont="1" applyFill="1" applyBorder="1" applyAlignment="1" applyProtection="1">
      <alignment horizontal="center" vertical="center"/>
    </xf>
    <xf numFmtId="9" fontId="17" fillId="0" borderId="4" xfId="53" applyFont="1" applyBorder="1" applyAlignment="1">
      <alignment horizontal="left" wrapText="1"/>
    </xf>
    <xf numFmtId="43" fontId="17" fillId="0" borderId="4" xfId="1" applyFont="1" applyBorder="1" applyAlignment="1">
      <alignment horizontal="center"/>
    </xf>
    <xf numFmtId="9" fontId="18" fillId="0" borderId="4" xfId="53" applyFont="1" applyBorder="1" applyAlignment="1">
      <alignment horizontal="left" wrapText="1"/>
    </xf>
    <xf numFmtId="43" fontId="17" fillId="0" borderId="4" xfId="1" applyFont="1" applyFill="1" applyBorder="1" applyAlignment="1">
      <alignment horizontal="center" vertical="center"/>
    </xf>
    <xf numFmtId="0" fontId="17" fillId="0" borderId="6" xfId="0" applyFont="1" applyBorder="1" applyAlignment="1">
      <alignment vertical="top" wrapText="1"/>
    </xf>
    <xf numFmtId="43" fontId="17" fillId="0" borderId="6" xfId="1" applyFont="1" applyFill="1" applyBorder="1" applyAlignment="1">
      <alignment horizontal="center" vertical="center"/>
    </xf>
    <xf numFmtId="43" fontId="17" fillId="0" borderId="6" xfId="1" applyFont="1" applyFill="1" applyBorder="1" applyAlignment="1">
      <alignment horizontal="right" vertical="center"/>
    </xf>
    <xf numFmtId="43" fontId="17" fillId="0" borderId="6" xfId="1" applyFont="1" applyBorder="1" applyAlignment="1">
      <alignment horizontal="center" vertical="center"/>
    </xf>
    <xf numFmtId="9" fontId="11" fillId="0" borderId="4" xfId="53" applyFont="1" applyBorder="1" applyAlignment="1">
      <alignment horizontal="left" wrapText="1"/>
    </xf>
    <xf numFmtId="0" fontId="17" fillId="0" borderId="6" xfId="0" applyFont="1" applyBorder="1" applyAlignment="1">
      <alignment horizontal="center" vertical="center" wrapText="1"/>
    </xf>
    <xf numFmtId="43" fontId="11" fillId="0" borderId="4" xfId="1" applyFont="1" applyBorder="1" applyAlignment="1" applyProtection="1">
      <alignment horizontal="right" vertical="center"/>
    </xf>
    <xf numFmtId="0" fontId="16" fillId="0" borderId="0" xfId="0" applyFont="1" applyAlignment="1">
      <alignment wrapText="1"/>
    </xf>
    <xf numFmtId="0" fontId="16" fillId="0" borderId="4" xfId="0" applyFont="1" applyBorder="1"/>
    <xf numFmtId="9" fontId="20" fillId="0" borderId="4" xfId="53" applyFont="1" applyBorder="1" applyAlignment="1">
      <alignment horizontal="left" wrapText="1"/>
    </xf>
    <xf numFmtId="0" fontId="17" fillId="0" borderId="6" xfId="0" applyFont="1" applyBorder="1" applyAlignment="1">
      <alignment horizontal="left" vertical="center" wrapText="1"/>
    </xf>
    <xf numFmtId="3" fontId="17" fillId="0" borderId="6" xfId="1" applyNumberFormat="1" applyFont="1" applyBorder="1" applyAlignment="1" applyProtection="1">
      <alignment horizontal="center" vertical="center" wrapText="1"/>
    </xf>
    <xf numFmtId="3" fontId="17" fillId="0" borderId="6" xfId="0" applyNumberFormat="1" applyFont="1" applyBorder="1" applyAlignment="1" applyProtection="1">
      <alignment horizontal="center" vertical="center" wrapText="1"/>
      <protection locked="0"/>
    </xf>
    <xf numFmtId="171" fontId="17" fillId="0" borderId="6" xfId="1" applyNumberFormat="1" applyFont="1" applyBorder="1" applyAlignment="1" applyProtection="1">
      <alignment horizontal="center" vertical="center" wrapText="1"/>
    </xf>
    <xf numFmtId="0" fontId="11" fillId="0" borderId="5" xfId="0" applyFont="1" applyBorder="1" applyAlignment="1">
      <alignment wrapText="1"/>
    </xf>
    <xf numFmtId="3" fontId="11" fillId="0" borderId="5" xfId="1" applyNumberFormat="1" applyFont="1" applyBorder="1" applyAlignment="1" applyProtection="1">
      <alignment horizontal="center" vertical="center" wrapText="1"/>
    </xf>
    <xf numFmtId="3" fontId="11" fillId="0" borderId="5" xfId="0" applyNumberFormat="1" applyFont="1" applyBorder="1" applyAlignment="1" applyProtection="1">
      <alignment horizontal="center" vertical="center" wrapText="1"/>
      <protection locked="0"/>
    </xf>
    <xf numFmtId="0" fontId="18" fillId="0" borderId="4" xfId="0" applyFont="1" applyBorder="1" applyAlignment="1">
      <alignment horizontal="left" vertical="top" wrapText="1"/>
    </xf>
    <xf numFmtId="3" fontId="17" fillId="0" borderId="4" xfId="1" applyNumberFormat="1" applyFont="1" applyBorder="1" applyAlignment="1" applyProtection="1">
      <alignment horizontal="center" vertical="center"/>
    </xf>
    <xf numFmtId="167" fontId="20" fillId="0" borderId="4" xfId="0" applyNumberFormat="1" applyFont="1" applyBorder="1" applyAlignment="1">
      <alignment horizontal="left" vertical="top"/>
    </xf>
    <xf numFmtId="167" fontId="17" fillId="0" borderId="4" xfId="0" applyNumberFormat="1" applyFont="1" applyBorder="1" applyAlignment="1">
      <alignment horizontal="left" vertical="top"/>
    </xf>
    <xf numFmtId="167" fontId="11" fillId="0" borderId="4" xfId="0" applyNumberFormat="1" applyFont="1" applyBorder="1" applyAlignment="1">
      <alignment horizontal="left" vertical="top"/>
    </xf>
    <xf numFmtId="167" fontId="17" fillId="0" borderId="4" xfId="0" applyNumberFormat="1" applyFont="1" applyBorder="1" applyAlignment="1">
      <alignment horizontal="left" vertical="top" wrapText="1"/>
    </xf>
    <xf numFmtId="3" fontId="17" fillId="0" borderId="6" xfId="1" applyNumberFormat="1" applyFont="1" applyBorder="1" applyAlignment="1" applyProtection="1">
      <alignment horizontal="center" vertical="center"/>
    </xf>
    <xf numFmtId="3" fontId="17" fillId="0" borderId="6" xfId="1" applyNumberFormat="1" applyFont="1" applyBorder="1" applyAlignment="1" applyProtection="1">
      <alignment horizontal="center" vertical="center"/>
      <protection locked="0"/>
    </xf>
    <xf numFmtId="171" fontId="17" fillId="0" borderId="6" xfId="1" applyNumberFormat="1" applyFont="1" applyBorder="1" applyAlignment="1" applyProtection="1">
      <alignment horizontal="center" vertical="center"/>
    </xf>
    <xf numFmtId="0" fontId="11" fillId="0" borderId="0" xfId="0" applyFont="1" applyAlignment="1" applyProtection="1">
      <alignment wrapText="1"/>
      <protection locked="0"/>
    </xf>
    <xf numFmtId="171" fontId="17" fillId="0" borderId="4" xfId="1" applyNumberFormat="1" applyFont="1" applyFill="1" applyBorder="1" applyAlignment="1" applyProtection="1">
      <alignment horizontal="center" vertical="center"/>
    </xf>
    <xf numFmtId="171" fontId="11" fillId="0" borderId="3" xfId="1" applyNumberFormat="1" applyFont="1" applyBorder="1" applyAlignment="1" applyProtection="1">
      <alignment horizontal="center" vertical="center"/>
    </xf>
    <xf numFmtId="171" fontId="11" fillId="0" borderId="4" xfId="1" applyNumberFormat="1" applyFont="1" applyBorder="1" applyAlignment="1" applyProtection="1">
      <alignment horizontal="center" vertical="center"/>
    </xf>
    <xf numFmtId="3" fontId="17" fillId="0" borderId="0" xfId="1" applyNumberFormat="1" applyFont="1" applyBorder="1" applyAlignment="1" applyProtection="1">
      <alignment horizontal="center" vertical="center"/>
    </xf>
    <xf numFmtId="43" fontId="17" fillId="0" borderId="4" xfId="1" applyFont="1" applyBorder="1" applyAlignment="1" applyProtection="1">
      <alignment horizontal="center" vertical="center" wrapText="1"/>
      <protection locked="0"/>
    </xf>
    <xf numFmtId="3" fontId="11" fillId="0" borderId="5" xfId="0" applyNumberFormat="1" applyFont="1" applyBorder="1" applyAlignment="1">
      <alignment horizontal="center" vertical="center" wrapText="1"/>
    </xf>
    <xf numFmtId="0" fontId="11" fillId="0" borderId="6" xfId="0" applyFont="1" applyBorder="1" applyAlignment="1">
      <alignment horizontal="left" vertical="center" wrapText="1"/>
    </xf>
    <xf numFmtId="0" fontId="11" fillId="0" borderId="5" xfId="0" applyFont="1" applyBorder="1" applyAlignment="1">
      <alignment horizontal="center" wrapText="1"/>
    </xf>
    <xf numFmtId="0" fontId="8" fillId="0" borderId="5" xfId="0" applyFont="1" applyBorder="1" applyAlignment="1">
      <alignment wrapText="1"/>
    </xf>
    <xf numFmtId="3" fontId="8" fillId="0" borderId="5" xfId="0" applyNumberFormat="1" applyFont="1" applyBorder="1" applyAlignment="1">
      <alignment horizontal="center" wrapText="1"/>
    </xf>
    <xf numFmtId="3" fontId="8" fillId="0" borderId="5" xfId="0" applyNumberFormat="1" applyFont="1" applyBorder="1" applyAlignment="1" applyProtection="1">
      <alignment horizontal="center" wrapText="1"/>
      <protection locked="0"/>
    </xf>
    <xf numFmtId="171" fontId="8" fillId="0" borderId="5" xfId="1" applyNumberFormat="1" applyFont="1" applyBorder="1" applyAlignment="1" applyProtection="1">
      <alignment horizontal="center" wrapText="1"/>
    </xf>
    <xf numFmtId="3" fontId="11" fillId="0" borderId="5" xfId="0" applyNumberFormat="1" applyFont="1" applyBorder="1" applyAlignment="1">
      <alignment horizontal="center"/>
    </xf>
    <xf numFmtId="3" fontId="11" fillId="0" borderId="5" xfId="0" applyNumberFormat="1" applyFont="1" applyBorder="1" applyAlignment="1" applyProtection="1">
      <alignment horizontal="center"/>
      <protection locked="0"/>
    </xf>
    <xf numFmtId="171" fontId="11" fillId="0" borderId="5" xfId="1" applyNumberFormat="1" applyFont="1" applyBorder="1" applyAlignment="1" applyProtection="1">
      <alignment horizontal="center" vertical="center"/>
    </xf>
    <xf numFmtId="43" fontId="11" fillId="0" borderId="4" xfId="1" applyFont="1" applyFill="1" applyBorder="1" applyAlignment="1">
      <alignment horizontal="center" vertical="center"/>
    </xf>
    <xf numFmtId="43" fontId="11" fillId="0" borderId="8" xfId="1" applyFont="1" applyFill="1" applyBorder="1" applyAlignment="1">
      <alignment horizontal="center" vertical="center"/>
    </xf>
    <xf numFmtId="0" fontId="11" fillId="0" borderId="6" xfId="6" applyFont="1" applyBorder="1" applyAlignment="1">
      <alignment horizontal="left" vertical="center" wrapText="1"/>
    </xf>
    <xf numFmtId="43" fontId="11" fillId="0" borderId="6" xfId="1" applyFont="1" applyFill="1" applyBorder="1" applyAlignment="1">
      <alignment horizontal="right" vertical="center"/>
    </xf>
    <xf numFmtId="3" fontId="17" fillId="0" borderId="5" xfId="5" applyNumberFormat="1" applyFont="1" applyFill="1" applyBorder="1" applyAlignment="1">
      <alignment horizontal="center" vertical="center"/>
    </xf>
    <xf numFmtId="3" fontId="17" fillId="0" borderId="5" xfId="1" applyNumberFormat="1" applyFont="1" applyFill="1" applyBorder="1" applyAlignment="1">
      <alignment horizontal="center" vertical="center"/>
    </xf>
    <xf numFmtId="0" fontId="11" fillId="0" borderId="5" xfId="6" applyFont="1" applyBorder="1" applyAlignment="1">
      <alignment horizontal="center" vertical="top"/>
    </xf>
    <xf numFmtId="0" fontId="11" fillId="0" borderId="5" xfId="6" applyFont="1" applyBorder="1" applyAlignment="1">
      <alignment vertical="top" wrapText="1"/>
    </xf>
    <xf numFmtId="3" fontId="11" fillId="0" borderId="5" xfId="5" applyNumberFormat="1" applyFont="1" applyFill="1" applyBorder="1" applyAlignment="1">
      <alignment horizontal="center" vertical="center"/>
    </xf>
    <xf numFmtId="0" fontId="11" fillId="0" borderId="5" xfId="6" applyFont="1" applyBorder="1" applyAlignment="1">
      <alignment horizontal="center" vertical="center"/>
    </xf>
    <xf numFmtId="3" fontId="17" fillId="0" borderId="0" xfId="5" applyNumberFormat="1" applyFont="1" applyFill="1" applyBorder="1" applyAlignment="1">
      <alignment horizontal="center" vertical="center"/>
    </xf>
    <xf numFmtId="0" fontId="11" fillId="0" borderId="4" xfId="0" applyFont="1" applyBorder="1"/>
    <xf numFmtId="3" fontId="11" fillId="0" borderId="11" xfId="0" applyNumberFormat="1" applyFont="1" applyBorder="1" applyAlignment="1">
      <alignment horizontal="center"/>
    </xf>
    <xf numFmtId="3" fontId="11" fillId="0" borderId="12" xfId="0" applyNumberFormat="1" applyFont="1" applyBorder="1" applyAlignment="1" applyProtection="1">
      <alignment horizontal="center"/>
      <protection locked="0"/>
    </xf>
    <xf numFmtId="3" fontId="11" fillId="0" borderId="11" xfId="1" applyNumberFormat="1" applyFont="1" applyBorder="1" applyAlignment="1" applyProtection="1">
      <alignment horizontal="center" vertical="center" wrapText="1"/>
    </xf>
    <xf numFmtId="3" fontId="17" fillId="0" borderId="0" xfId="1" applyNumberFormat="1" applyFont="1" applyFill="1" applyBorder="1" applyAlignment="1" applyProtection="1">
      <alignment horizontal="center" vertical="center" wrapText="1"/>
    </xf>
    <xf numFmtId="1" fontId="17" fillId="0" borderId="4" xfId="1" applyNumberFormat="1" applyFont="1" applyBorder="1" applyAlignment="1">
      <alignment horizontal="center"/>
    </xf>
    <xf numFmtId="0" fontId="18" fillId="0" borderId="4" xfId="4" applyFont="1" applyBorder="1" applyAlignment="1">
      <alignment horizontal="left" vertical="center" wrapText="1"/>
    </xf>
    <xf numFmtId="0" fontId="16" fillId="0" borderId="0" xfId="0" applyFont="1" applyAlignment="1">
      <alignment vertical="center"/>
    </xf>
    <xf numFmtId="0" fontId="17" fillId="0" borderId="0" xfId="0" applyFont="1" applyAlignment="1">
      <alignment horizontal="center" vertical="center"/>
    </xf>
    <xf numFmtId="43" fontId="17" fillId="0" borderId="4" xfId="12" applyFont="1" applyFill="1" applyBorder="1" applyAlignment="1">
      <alignment vertical="center"/>
    </xf>
    <xf numFmtId="43" fontId="17" fillId="0" borderId="4" xfId="12" applyFont="1" applyBorder="1" applyAlignment="1">
      <alignment vertical="center"/>
    </xf>
    <xf numFmtId="43" fontId="17" fillId="0" borderId="6" xfId="12" applyFont="1" applyBorder="1" applyAlignment="1">
      <alignment vertical="center"/>
    </xf>
    <xf numFmtId="43" fontId="17" fillId="0" borderId="6" xfId="12" applyFont="1" applyFill="1" applyBorder="1" applyAlignment="1">
      <alignment vertical="center"/>
    </xf>
    <xf numFmtId="43" fontId="17" fillId="0" borderId="4" xfId="12" applyFont="1" applyFill="1" applyBorder="1" applyAlignment="1">
      <alignment horizontal="center" vertical="center"/>
    </xf>
    <xf numFmtId="0" fontId="9" fillId="0" borderId="0" xfId="0" applyFont="1"/>
    <xf numFmtId="0" fontId="16" fillId="0" borderId="0" xfId="0" applyFont="1" applyAlignment="1">
      <alignment vertical="center" wrapText="1"/>
    </xf>
    <xf numFmtId="0" fontId="18" fillId="0" borderId="11" xfId="9" applyFont="1" applyBorder="1" applyAlignment="1">
      <alignment vertical="top" wrapText="1"/>
    </xf>
    <xf numFmtId="49" fontId="46" fillId="0" borderId="0" xfId="0" applyNumberFormat="1" applyFont="1" applyAlignment="1">
      <alignment horizontal="center"/>
    </xf>
    <xf numFmtId="0" fontId="47" fillId="0" borderId="0" xfId="0" applyFont="1"/>
    <xf numFmtId="167" fontId="17" fillId="0" borderId="0" xfId="3" applyNumberFormat="1" applyFont="1"/>
    <xf numFmtId="167" fontId="17" fillId="0" borderId="1" xfId="3" applyNumberFormat="1" applyFont="1" applyBorder="1"/>
    <xf numFmtId="167" fontId="17" fillId="0" borderId="2" xfId="3" applyNumberFormat="1" applyFont="1" applyBorder="1"/>
    <xf numFmtId="0" fontId="17" fillId="0" borderId="0" xfId="3" applyFont="1"/>
    <xf numFmtId="0" fontId="16" fillId="0" borderId="0" xfId="0" applyFont="1" applyAlignment="1">
      <alignment horizontal="left" vertical="center"/>
    </xf>
    <xf numFmtId="0" fontId="20" fillId="0" borderId="4" xfId="9" applyFont="1" applyBorder="1" applyAlignment="1">
      <alignment vertical="top" wrapText="1"/>
    </xf>
    <xf numFmtId="0" fontId="11" fillId="0" borderId="4" xfId="9" applyFont="1" applyBorder="1" applyAlignment="1">
      <alignment horizontal="center" vertical="center"/>
    </xf>
    <xf numFmtId="1" fontId="11" fillId="0" borderId="4" xfId="57" applyNumberFormat="1" applyFont="1" applyFill="1" applyBorder="1" applyAlignment="1">
      <alignment horizontal="center" vertical="top"/>
    </xf>
    <xf numFmtId="0" fontId="11" fillId="0" borderId="4" xfId="9" applyFont="1" applyBorder="1" applyAlignment="1">
      <alignment horizontal="center" vertical="top"/>
    </xf>
    <xf numFmtId="43" fontId="11" fillId="0" borderId="4" xfId="1" applyFont="1" applyFill="1" applyBorder="1" applyAlignment="1">
      <alignment horizontal="center" vertical="top"/>
    </xf>
    <xf numFmtId="43" fontId="11" fillId="0" borderId="4" xfId="57" applyFont="1" applyFill="1" applyBorder="1" applyAlignment="1">
      <alignment horizontal="center" vertical="top" wrapText="1"/>
    </xf>
    <xf numFmtId="9" fontId="18" fillId="0" borderId="4" xfId="30" applyFont="1" applyFill="1" applyBorder="1" applyAlignment="1">
      <alignment horizontal="center" wrapText="1"/>
    </xf>
    <xf numFmtId="1" fontId="17" fillId="0" borderId="4" xfId="12" applyNumberFormat="1" applyFont="1" applyFill="1" applyBorder="1" applyAlignment="1">
      <alignment horizontal="center"/>
    </xf>
    <xf numFmtId="43" fontId="17" fillId="0" borderId="4" xfId="1" applyFont="1" applyFill="1" applyBorder="1" applyAlignment="1">
      <alignment horizontal="center"/>
    </xf>
    <xf numFmtId="43" fontId="17" fillId="0" borderId="4" xfId="12" applyFont="1" applyFill="1" applyBorder="1"/>
    <xf numFmtId="1" fontId="17" fillId="0" borderId="4" xfId="12" applyNumberFormat="1" applyFont="1" applyFill="1" applyBorder="1" applyAlignment="1">
      <alignment horizontal="center" vertical="center"/>
    </xf>
    <xf numFmtId="43" fontId="16" fillId="0" borderId="0" xfId="1" applyFont="1" applyFill="1"/>
    <xf numFmtId="9" fontId="18" fillId="0" borderId="4" xfId="30" applyFont="1" applyFill="1" applyBorder="1" applyAlignment="1">
      <alignment horizontal="left" wrapText="1"/>
    </xf>
    <xf numFmtId="9" fontId="20" fillId="0" borderId="4" xfId="30" applyFont="1" applyFill="1" applyBorder="1" applyAlignment="1">
      <alignment horizontal="left" wrapText="1"/>
    </xf>
    <xf numFmtId="1" fontId="17" fillId="0" borderId="4" xfId="12" applyNumberFormat="1" applyFont="1" applyBorder="1" applyAlignment="1">
      <alignment horizontal="center" vertical="center"/>
    </xf>
    <xf numFmtId="1" fontId="17" fillId="0" borderId="4" xfId="12" applyNumberFormat="1" applyFont="1" applyBorder="1" applyAlignment="1">
      <alignment horizontal="center"/>
    </xf>
    <xf numFmtId="43" fontId="17" fillId="0" borderId="4" xfId="12" applyFont="1" applyBorder="1"/>
    <xf numFmtId="0" fontId="17" fillId="0" borderId="6" xfId="0" applyFont="1" applyBorder="1" applyAlignment="1">
      <alignment vertical="center" wrapText="1"/>
    </xf>
    <xf numFmtId="1" fontId="17" fillId="0" borderId="6" xfId="12" applyNumberFormat="1" applyFont="1" applyBorder="1" applyAlignment="1">
      <alignment horizontal="center" vertical="center"/>
    </xf>
    <xf numFmtId="0" fontId="17" fillId="0" borderId="8" xfId="0" applyFont="1" applyBorder="1" applyAlignment="1">
      <alignment horizontal="center" vertical="center"/>
    </xf>
    <xf numFmtId="0" fontId="11" fillId="0" borderId="8" xfId="0" applyFont="1" applyBorder="1" applyAlignment="1">
      <alignment horizontal="right" vertical="center" wrapText="1"/>
    </xf>
    <xf numFmtId="1" fontId="17" fillId="0" borderId="8" xfId="12" applyNumberFormat="1" applyFont="1" applyBorder="1" applyAlignment="1">
      <alignment horizontal="center" vertical="center"/>
    </xf>
    <xf numFmtId="43" fontId="17" fillId="0" borderId="8" xfId="1" applyFont="1" applyBorder="1" applyAlignment="1">
      <alignment horizontal="center" vertical="center"/>
    </xf>
    <xf numFmtId="43" fontId="11" fillId="0" borderId="8" xfId="12" applyFont="1" applyBorder="1" applyAlignment="1">
      <alignment vertical="center"/>
    </xf>
    <xf numFmtId="1" fontId="11" fillId="0" borderId="4" xfId="12" applyNumberFormat="1" applyFont="1" applyFill="1" applyBorder="1" applyAlignment="1">
      <alignment horizontal="center" vertical="center"/>
    </xf>
    <xf numFmtId="43" fontId="11" fillId="0" borderId="4" xfId="12" applyFont="1" applyFill="1" applyBorder="1" applyAlignment="1">
      <alignment vertical="center"/>
    </xf>
    <xf numFmtId="9" fontId="11" fillId="0" borderId="4" xfId="30" applyFont="1" applyFill="1" applyBorder="1" applyAlignment="1">
      <alignment horizontal="left" wrapText="1"/>
    </xf>
    <xf numFmtId="43" fontId="17" fillId="0" borderId="4" xfId="1" applyFont="1" applyBorder="1" applyAlignment="1" applyProtection="1">
      <alignment horizontal="center" vertical="center"/>
      <protection locked="0"/>
    </xf>
    <xf numFmtId="0" fontId="16" fillId="0" borderId="4" xfId="28" applyFont="1" applyBorder="1" applyAlignment="1">
      <alignment horizontal="left" vertical="center" wrapText="1"/>
    </xf>
    <xf numFmtId="0" fontId="16" fillId="0" borderId="4" xfId="28" applyFont="1" applyBorder="1" applyAlignment="1">
      <alignment horizontal="center" vertical="center"/>
    </xf>
    <xf numFmtId="1" fontId="16" fillId="0" borderId="4" xfId="28" applyNumberFormat="1" applyFont="1" applyBorder="1" applyAlignment="1">
      <alignment horizontal="center" vertical="center"/>
    </xf>
    <xf numFmtId="43" fontId="16" fillId="0" borderId="4" xfId="1" applyFont="1" applyBorder="1" applyAlignment="1">
      <alignment horizontal="right" vertical="center"/>
    </xf>
    <xf numFmtId="171" fontId="8" fillId="0" borderId="4" xfId="1" applyNumberFormat="1" applyFont="1" applyBorder="1" applyAlignment="1" applyProtection="1">
      <alignment horizontal="center" vertical="center"/>
    </xf>
    <xf numFmtId="171" fontId="16" fillId="0" borderId="4" xfId="1" applyNumberFormat="1" applyFont="1" applyBorder="1" applyAlignment="1" applyProtection="1">
      <alignment horizontal="center" vertical="center"/>
    </xf>
    <xf numFmtId="0" fontId="11" fillId="0" borderId="8" xfId="0" applyFont="1" applyBorder="1" applyAlignment="1">
      <alignment horizontal="left" vertical="center" wrapText="1"/>
    </xf>
    <xf numFmtId="3" fontId="16" fillId="0" borderId="4" xfId="1" applyNumberFormat="1" applyFont="1" applyBorder="1" applyAlignment="1" applyProtection="1">
      <alignment horizontal="center" vertical="center" wrapText="1"/>
    </xf>
    <xf numFmtId="0" fontId="9" fillId="0" borderId="0" xfId="0" applyFont="1" applyAlignment="1">
      <alignment horizontal="center" vertical="center"/>
    </xf>
    <xf numFmtId="43" fontId="16" fillId="0" borderId="4" xfId="1" applyFont="1" applyBorder="1" applyAlignment="1" applyProtection="1">
      <alignment horizontal="center" vertical="center" wrapText="1"/>
      <protection locked="0"/>
    </xf>
    <xf numFmtId="171" fontId="16" fillId="0" borderId="4" xfId="1" applyNumberFormat="1" applyFont="1" applyBorder="1" applyAlignment="1" applyProtection="1">
      <alignment horizontal="center" vertical="center" wrapText="1"/>
    </xf>
    <xf numFmtId="0" fontId="17" fillId="0" borderId="4" xfId="9" applyFont="1" applyBorder="1" applyAlignment="1">
      <alignment vertical="top" wrapText="1"/>
    </xf>
    <xf numFmtId="0" fontId="17" fillId="0" borderId="4" xfId="9" applyFont="1" applyBorder="1" applyAlignment="1">
      <alignment vertical="top"/>
    </xf>
    <xf numFmtId="0" fontId="11" fillId="0" borderId="4" xfId="0" applyFont="1" applyBorder="1" applyAlignment="1">
      <alignment horizontal="center" wrapText="1"/>
    </xf>
    <xf numFmtId="0" fontId="8" fillId="0" borderId="4" xfId="0" applyFont="1" applyBorder="1" applyAlignment="1">
      <alignment wrapText="1"/>
    </xf>
    <xf numFmtId="3" fontId="8" fillId="0" borderId="0" xfId="0" applyNumberFormat="1" applyFont="1" applyAlignment="1">
      <alignment horizontal="center" wrapText="1"/>
    </xf>
    <xf numFmtId="3" fontId="8" fillId="0" borderId="4" xfId="0" applyNumberFormat="1" applyFont="1" applyBorder="1" applyAlignment="1" applyProtection="1">
      <alignment horizontal="center" wrapText="1"/>
      <protection locked="0"/>
    </xf>
    <xf numFmtId="171" fontId="8" fillId="0" borderId="4" xfId="1" applyNumberFormat="1" applyFont="1" applyBorder="1" applyAlignment="1" applyProtection="1">
      <alignment horizontal="center" wrapText="1"/>
    </xf>
    <xf numFmtId="0" fontId="11" fillId="0" borderId="4" xfId="0" applyFont="1" applyBorder="1" applyAlignment="1">
      <alignment horizontal="left" vertical="center" wrapText="1"/>
    </xf>
    <xf numFmtId="1" fontId="17" fillId="0" borderId="11" xfId="12" applyNumberFormat="1" applyFont="1" applyBorder="1" applyAlignment="1">
      <alignment horizontal="center" vertical="center"/>
    </xf>
    <xf numFmtId="43" fontId="17" fillId="0" borderId="12" xfId="1" applyFont="1" applyBorder="1" applyAlignment="1">
      <alignment horizontal="center" vertical="center"/>
    </xf>
    <xf numFmtId="43" fontId="11" fillId="0" borderId="4" xfId="12" applyFont="1" applyBorder="1" applyAlignment="1">
      <alignment vertical="center"/>
    </xf>
    <xf numFmtId="171" fontId="8" fillId="0" borderId="5" xfId="1" applyNumberFormat="1" applyFont="1" applyBorder="1" applyAlignment="1" applyProtection="1">
      <alignment horizontal="center" vertical="center"/>
    </xf>
    <xf numFmtId="0" fontId="49" fillId="0" borderId="0" xfId="0" applyFont="1"/>
    <xf numFmtId="43" fontId="17" fillId="0" borderId="4" xfId="1" applyFont="1" applyFill="1" applyBorder="1" applyAlignment="1" applyProtection="1">
      <alignment vertical="top" wrapText="1"/>
    </xf>
    <xf numFmtId="43" fontId="17" fillId="0" borderId="4" xfId="1" applyFont="1" applyFill="1" applyBorder="1" applyAlignment="1" applyProtection="1">
      <alignment horizontal="center" vertical="center"/>
      <protection locked="0"/>
    </xf>
    <xf numFmtId="43" fontId="17" fillId="0" borderId="0" xfId="1" applyFont="1" applyFill="1" applyBorder="1" applyProtection="1">
      <protection locked="0"/>
    </xf>
    <xf numFmtId="43" fontId="17" fillId="0" borderId="4" xfId="1" applyFont="1" applyFill="1" applyBorder="1" applyAlignment="1">
      <alignment horizontal="center" vertical="center" wrapText="1"/>
    </xf>
    <xf numFmtId="43" fontId="11" fillId="0" borderId="5" xfId="1" applyFont="1" applyFill="1" applyBorder="1" applyAlignment="1">
      <alignment horizontal="center" vertical="center"/>
    </xf>
    <xf numFmtId="43" fontId="35" fillId="0" borderId="0" xfId="1" applyFont="1" applyAlignment="1">
      <alignment horizontal="center" vertical="center"/>
    </xf>
    <xf numFmtId="43" fontId="11" fillId="0" borderId="8" xfId="1" applyFont="1" applyFill="1" applyBorder="1" applyAlignment="1">
      <alignment vertical="center" wrapText="1"/>
    </xf>
    <xf numFmtId="0" fontId="50" fillId="0" borderId="3" xfId="0" applyFont="1" applyBorder="1"/>
    <xf numFmtId="0" fontId="50" fillId="0" borderId="3" xfId="0" applyFont="1" applyBorder="1" applyAlignment="1">
      <alignment horizontal="center" vertical="center"/>
    </xf>
    <xf numFmtId="0" fontId="51" fillId="0" borderId="0" xfId="0" applyFont="1" applyAlignment="1">
      <alignment horizontal="center" vertical="center"/>
    </xf>
    <xf numFmtId="0" fontId="51" fillId="0" borderId="0" xfId="0" applyFont="1"/>
    <xf numFmtId="0" fontId="51" fillId="0" borderId="6" xfId="0" applyFont="1" applyBorder="1"/>
    <xf numFmtId="0" fontId="51" fillId="0" borderId="6" xfId="0" applyFont="1" applyBorder="1" applyAlignment="1">
      <alignment horizontal="center" vertical="center"/>
    </xf>
    <xf numFmtId="0" fontId="43" fillId="0" borderId="0" xfId="9" applyFont="1" applyAlignment="1">
      <alignment horizontal="left" vertical="center" wrapText="1"/>
    </xf>
    <xf numFmtId="0" fontId="51" fillId="0" borderId="4" xfId="0" applyFont="1" applyBorder="1" applyAlignment="1">
      <alignment horizontal="center" vertical="center"/>
    </xf>
    <xf numFmtId="0" fontId="52" fillId="0" borderId="0" xfId="0" applyFont="1" applyAlignment="1">
      <alignment wrapText="1"/>
    </xf>
    <xf numFmtId="0" fontId="53" fillId="0" borderId="0" xfId="0" applyFont="1"/>
    <xf numFmtId="2" fontId="51" fillId="0" borderId="4" xfId="0" applyNumberFormat="1" applyFont="1" applyBorder="1" applyAlignment="1">
      <alignment horizontal="center" vertical="center"/>
    </xf>
    <xf numFmtId="2" fontId="50" fillId="0" borderId="4" xfId="0" applyNumberFormat="1" applyFont="1" applyBorder="1" applyAlignment="1">
      <alignment horizontal="center" vertical="center"/>
    </xf>
    <xf numFmtId="0" fontId="51" fillId="0" borderId="0" xfId="0" applyFont="1" applyAlignment="1">
      <alignment wrapText="1"/>
    </xf>
    <xf numFmtId="0" fontId="51" fillId="0" borderId="5" xfId="0" applyFont="1" applyBorder="1"/>
    <xf numFmtId="0" fontId="51" fillId="0" borderId="5" xfId="0" applyFont="1" applyBorder="1" applyAlignment="1">
      <alignment horizontal="center" vertical="center"/>
    </xf>
    <xf numFmtId="2" fontId="50" fillId="0" borderId="5" xfId="0" applyNumberFormat="1" applyFont="1" applyBorder="1" applyAlignment="1">
      <alignment horizontal="center" vertical="center"/>
    </xf>
    <xf numFmtId="2" fontId="51" fillId="0" borderId="6" xfId="0" applyNumberFormat="1" applyFont="1" applyBorder="1" applyAlignment="1">
      <alignment horizontal="center" vertical="center"/>
    </xf>
    <xf numFmtId="0" fontId="50" fillId="0" borderId="4" xfId="0" applyFont="1" applyBorder="1"/>
    <xf numFmtId="0" fontId="50" fillId="0" borderId="4" xfId="0" applyFont="1" applyBorder="1" applyAlignment="1">
      <alignment horizontal="center" vertical="center"/>
    </xf>
    <xf numFmtId="0" fontId="50" fillId="0" borderId="0" xfId="0" applyFont="1" applyAlignment="1">
      <alignment horizontal="center" vertical="center"/>
    </xf>
    <xf numFmtId="0" fontId="50" fillId="0" borderId="0" xfId="0" applyFont="1"/>
    <xf numFmtId="43" fontId="17" fillId="0" borderId="0" xfId="1" applyFont="1" applyAlignment="1">
      <alignment horizontal="center" vertical="center"/>
    </xf>
    <xf numFmtId="43" fontId="17" fillId="0" borderId="0" xfId="1" applyFont="1" applyFill="1" applyBorder="1" applyAlignment="1" applyProtection="1">
      <alignment horizontal="center" vertical="center"/>
      <protection locked="0"/>
    </xf>
    <xf numFmtId="43" fontId="17" fillId="0" borderId="0" xfId="1" applyFont="1" applyFill="1" applyAlignment="1" applyProtection="1">
      <alignment horizontal="center" vertical="center"/>
      <protection locked="0"/>
    </xf>
    <xf numFmtId="0" fontId="17" fillId="0" borderId="0" xfId="0" applyFont="1" applyAlignment="1" applyProtection="1">
      <alignment horizontal="center" vertical="center"/>
      <protection locked="0"/>
    </xf>
    <xf numFmtId="166" fontId="16" fillId="0" borderId="4" xfId="58" applyFont="1" applyFill="1" applyBorder="1" applyAlignment="1">
      <alignment horizontal="center" vertical="center"/>
    </xf>
    <xf numFmtId="0" fontId="17" fillId="0" borderId="5" xfId="0" applyFont="1" applyBorder="1" applyAlignment="1">
      <alignment horizontal="center" vertical="center"/>
    </xf>
    <xf numFmtId="43" fontId="11" fillId="0" borderId="4" xfId="1" applyFont="1" applyFill="1" applyBorder="1" applyAlignment="1">
      <alignment horizontal="center" vertical="center" wrapText="1"/>
    </xf>
    <xf numFmtId="0" fontId="11" fillId="0" borderId="6" xfId="6" applyFont="1" applyBorder="1" applyAlignment="1">
      <alignment vertical="top" wrapText="1"/>
    </xf>
    <xf numFmtId="43" fontId="17" fillId="0" borderId="0" xfId="1" applyFont="1" applyFill="1" applyBorder="1" applyAlignment="1">
      <alignment horizontal="center" vertical="center"/>
    </xf>
    <xf numFmtId="3" fontId="17" fillId="0" borderId="0" xfId="1" applyNumberFormat="1" applyFont="1" applyFill="1" applyBorder="1" applyAlignment="1">
      <alignment horizontal="center"/>
    </xf>
    <xf numFmtId="3" fontId="17" fillId="0" borderId="0" xfId="1" applyNumberFormat="1" applyFont="1" applyFill="1" applyBorder="1" applyAlignment="1">
      <alignment wrapText="1"/>
    </xf>
    <xf numFmtId="3" fontId="17" fillId="0" borderId="0" xfId="1" applyNumberFormat="1" applyFont="1" applyFill="1" applyBorder="1"/>
    <xf numFmtId="3" fontId="11" fillId="0" borderId="0" xfId="1" applyNumberFormat="1" applyFont="1" applyFill="1" applyBorder="1" applyAlignment="1">
      <alignment wrapText="1"/>
    </xf>
    <xf numFmtId="43" fontId="17" fillId="0" borderId="6" xfId="1" applyFont="1" applyFill="1" applyBorder="1" applyAlignment="1" applyProtection="1">
      <alignment horizontal="center" vertical="center"/>
    </xf>
    <xf numFmtId="43" fontId="11" fillId="0" borderId="8" xfId="1" applyFont="1" applyFill="1" applyBorder="1" applyAlignment="1">
      <alignment horizontal="center" vertical="center" wrapText="1"/>
    </xf>
    <xf numFmtId="3" fontId="11" fillId="0" borderId="4" xfId="17" applyNumberFormat="1" applyFont="1" applyFill="1" applyBorder="1" applyAlignment="1">
      <alignment horizontal="center" vertical="center"/>
    </xf>
    <xf numFmtId="0" fontId="17" fillId="0" borderId="0" xfId="4" applyFont="1" applyAlignment="1">
      <alignment horizontal="center" vertical="center"/>
    </xf>
    <xf numFmtId="0" fontId="17" fillId="0" borderId="0" xfId="0" applyFont="1" applyAlignment="1">
      <alignment vertical="center"/>
    </xf>
    <xf numFmtId="0" fontId="17"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pplyProtection="1">
      <alignment vertical="center"/>
      <protection locked="0"/>
    </xf>
    <xf numFmtId="0" fontId="0" fillId="0" borderId="0" xfId="0" applyAlignment="1">
      <alignment vertical="center" wrapText="1"/>
    </xf>
    <xf numFmtId="0" fontId="17" fillId="0" borderId="0" xfId="4" applyFont="1" applyAlignment="1">
      <alignment vertical="center"/>
    </xf>
    <xf numFmtId="0" fontId="17" fillId="0" borderId="0" xfId="0" applyFont="1" applyAlignment="1">
      <alignment vertical="center" wrapText="1"/>
    </xf>
    <xf numFmtId="0" fontId="55" fillId="0" borderId="0" xfId="2" applyNumberFormat="1" applyFont="1"/>
    <xf numFmtId="0" fontId="56" fillId="0" borderId="0" xfId="0" applyFont="1"/>
    <xf numFmtId="0" fontId="56" fillId="0" borderId="7" xfId="7" applyFont="1" applyBorder="1" applyAlignment="1">
      <alignment horizontal="center" vertical="top"/>
    </xf>
    <xf numFmtId="0" fontId="56" fillId="0" borderId="7" xfId="7" applyFont="1" applyBorder="1" applyAlignment="1">
      <alignment horizontal="center" vertical="top" wrapText="1"/>
    </xf>
    <xf numFmtId="3" fontId="56" fillId="0" borderId="7" xfId="5" applyNumberFormat="1" applyFont="1" applyFill="1" applyBorder="1" applyAlignment="1">
      <alignment horizontal="center" vertical="center"/>
    </xf>
    <xf numFmtId="0" fontId="56" fillId="0" borderId="7" xfId="1" applyNumberFormat="1" applyFont="1" applyFill="1" applyBorder="1" applyAlignment="1">
      <alignment horizontal="center" vertical="center"/>
    </xf>
    <xf numFmtId="0" fontId="20" fillId="0" borderId="4" xfId="6" applyFont="1" applyBorder="1" applyAlignment="1">
      <alignment horizontal="left" vertical="center" wrapText="1"/>
    </xf>
    <xf numFmtId="3" fontId="39" fillId="0" borderId="4" xfId="1" applyNumberFormat="1" applyFont="1" applyFill="1" applyBorder="1" applyAlignment="1" applyProtection="1">
      <alignment horizontal="center" vertical="center"/>
    </xf>
    <xf numFmtId="3" fontId="39" fillId="0" borderId="4" xfId="0" applyNumberFormat="1" applyFont="1" applyBorder="1" applyAlignment="1" applyProtection="1">
      <alignment horizontal="center" vertical="center"/>
      <protection locked="0"/>
    </xf>
    <xf numFmtId="43" fontId="39" fillId="0" borderId="4" xfId="1" applyFont="1" applyFill="1" applyBorder="1" applyAlignment="1" applyProtection="1">
      <alignment horizontal="right" vertical="center"/>
    </xf>
    <xf numFmtId="0" fontId="39" fillId="0" borderId="0" xfId="0" applyFont="1" applyProtection="1">
      <protection locked="0"/>
    </xf>
    <xf numFmtId="0" fontId="11" fillId="0" borderId="4" xfId="0" applyFont="1" applyBorder="1" applyAlignment="1">
      <alignment vertical="top" wrapText="1"/>
    </xf>
    <xf numFmtId="43" fontId="35" fillId="0" borderId="0" xfId="0" applyNumberFormat="1" applyFont="1"/>
    <xf numFmtId="43" fontId="17" fillId="0" borderId="0" xfId="1" applyFont="1" applyProtection="1">
      <protection locked="0"/>
    </xf>
    <xf numFmtId="43" fontId="17" fillId="0" borderId="0" xfId="1" applyFont="1"/>
    <xf numFmtId="169" fontId="17" fillId="0" borderId="4" xfId="12" applyNumberFormat="1" applyFont="1" applyBorder="1" applyAlignment="1" applyProtection="1">
      <alignment horizontal="center" vertical="center"/>
    </xf>
    <xf numFmtId="168" fontId="17" fillId="0" borderId="4" xfId="12" applyNumberFormat="1" applyFont="1" applyFill="1" applyBorder="1" applyAlignment="1" applyProtection="1">
      <alignment horizontal="center" vertical="center"/>
      <protection locked="0"/>
    </xf>
    <xf numFmtId="43" fontId="39" fillId="0" borderId="4" xfId="1" applyFont="1" applyFill="1" applyBorder="1" applyAlignment="1" applyProtection="1">
      <alignment horizontal="center" vertical="center"/>
    </xf>
    <xf numFmtId="43" fontId="17" fillId="0" borderId="4" xfId="1" applyFont="1" applyBorder="1" applyAlignment="1" applyProtection="1">
      <alignment horizontal="center" vertical="center"/>
    </xf>
    <xf numFmtId="43" fontId="17" fillId="0" borderId="6" xfId="1" applyFont="1" applyBorder="1" applyAlignment="1" applyProtection="1">
      <alignment horizontal="center" vertical="center"/>
    </xf>
    <xf numFmtId="43" fontId="11" fillId="0" borderId="8" xfId="1" applyFont="1" applyBorder="1" applyAlignment="1" applyProtection="1">
      <alignment horizontal="center" vertical="center"/>
    </xf>
    <xf numFmtId="43" fontId="11" fillId="0" borderId="4" xfId="1" applyFont="1" applyBorder="1" applyAlignment="1" applyProtection="1">
      <alignment horizontal="center" vertical="center"/>
    </xf>
    <xf numFmtId="43" fontId="11" fillId="0" borderId="4" xfId="1" applyFont="1" applyFill="1" applyBorder="1" applyAlignment="1" applyProtection="1">
      <alignment horizontal="center" vertical="center"/>
    </xf>
    <xf numFmtId="43" fontId="17" fillId="0" borderId="4" xfId="1" applyFont="1" applyBorder="1" applyAlignment="1" applyProtection="1">
      <alignment horizontal="center" vertical="center" wrapText="1"/>
    </xf>
    <xf numFmtId="166" fontId="16" fillId="0" borderId="4" xfId="58" applyFont="1" applyFill="1" applyBorder="1" applyAlignment="1" applyProtection="1">
      <alignment horizontal="center" vertical="center"/>
    </xf>
    <xf numFmtId="43" fontId="35" fillId="0" borderId="0" xfId="1" applyFont="1"/>
    <xf numFmtId="0" fontId="17" fillId="0" borderId="4" xfId="0" applyFont="1" applyBorder="1" applyAlignment="1">
      <alignment horizontal="right" vertical="top"/>
    </xf>
    <xf numFmtId="43" fontId="11" fillId="0" borderId="4" xfId="1" applyFont="1" applyFill="1" applyBorder="1" applyAlignment="1">
      <alignment vertical="center" wrapText="1"/>
    </xf>
    <xf numFmtId="0" fontId="60" fillId="0" borderId="0" xfId="0" applyFont="1"/>
    <xf numFmtId="43" fontId="60" fillId="0" borderId="0" xfId="0" applyNumberFormat="1" applyFont="1"/>
    <xf numFmtId="0" fontId="11" fillId="0" borderId="4" xfId="6" applyFont="1" applyBorder="1" applyAlignment="1">
      <alignment horizontal="right" vertical="top" wrapText="1"/>
    </xf>
    <xf numFmtId="0" fontId="11" fillId="0" borderId="4" xfId="0" applyFont="1" applyBorder="1" applyAlignment="1">
      <alignment horizontal="right" vertical="top"/>
    </xf>
    <xf numFmtId="0" fontId="17" fillId="0" borderId="6" xfId="0" applyFont="1" applyBorder="1" applyAlignment="1">
      <alignment horizontal="right" vertical="top"/>
    </xf>
    <xf numFmtId="0" fontId="35" fillId="0" borderId="0" xfId="0" applyFont="1" applyAlignment="1">
      <alignment horizontal="left" vertical="center"/>
    </xf>
    <xf numFmtId="0" fontId="18" fillId="0" borderId="4" xfId="0" applyFont="1" applyBorder="1" applyAlignment="1">
      <alignment horizontal="center" vertical="top"/>
    </xf>
    <xf numFmtId="3" fontId="18" fillId="0" borderId="4" xfId="5" applyNumberFormat="1" applyFont="1" applyFill="1" applyBorder="1" applyAlignment="1">
      <alignment horizontal="center" vertical="center"/>
    </xf>
    <xf numFmtId="43" fontId="18" fillId="0" borderId="4" xfId="1" applyFont="1" applyFill="1" applyBorder="1" applyAlignment="1">
      <alignment vertical="center" wrapText="1"/>
    </xf>
    <xf numFmtId="0" fontId="61" fillId="0" borderId="0" xfId="0" applyFont="1"/>
    <xf numFmtId="0" fontId="11" fillId="0" borderId="4" xfId="6" applyFont="1" applyBorder="1" applyAlignment="1">
      <alignment horizontal="right" vertical="top"/>
    </xf>
    <xf numFmtId="0" fontId="9" fillId="0" borderId="0" xfId="0" applyFont="1" applyAlignment="1">
      <alignment vertical="center"/>
    </xf>
    <xf numFmtId="0" fontId="17" fillId="0" borderId="11" xfId="0" applyFont="1" applyBorder="1" applyAlignment="1">
      <alignment horizontal="center" vertical="center"/>
    </xf>
    <xf numFmtId="3" fontId="17" fillId="0" borderId="6" xfId="1" applyNumberFormat="1" applyFont="1" applyFill="1" applyBorder="1" applyAlignment="1" applyProtection="1">
      <alignment horizontal="center" vertical="center"/>
      <protection locked="0"/>
    </xf>
    <xf numFmtId="171" fontId="17" fillId="0" borderId="6" xfId="1" applyNumberFormat="1" applyFont="1" applyFill="1" applyBorder="1" applyAlignment="1" applyProtection="1">
      <alignment horizontal="center" vertical="center"/>
    </xf>
    <xf numFmtId="3" fontId="8" fillId="0" borderId="5" xfId="0" applyNumberFormat="1" applyFont="1" applyBorder="1" applyAlignment="1" applyProtection="1">
      <alignment horizontal="center" vertical="center" wrapText="1"/>
      <protection locked="0"/>
    </xf>
    <xf numFmtId="171" fontId="8" fillId="0" borderId="5" xfId="1" applyNumberFormat="1" applyFont="1" applyFill="1" applyBorder="1" applyAlignment="1" applyProtection="1">
      <alignment horizontal="center" vertical="center" wrapText="1"/>
    </xf>
    <xf numFmtId="3" fontId="17" fillId="0" borderId="5" xfId="1" applyNumberFormat="1" applyFont="1" applyFill="1" applyBorder="1" applyAlignment="1" applyProtection="1">
      <alignment horizontal="center" vertical="center"/>
    </xf>
    <xf numFmtId="3" fontId="17" fillId="0" borderId="5" xfId="1" applyNumberFormat="1" applyFont="1" applyFill="1" applyBorder="1" applyAlignment="1" applyProtection="1">
      <alignment horizontal="center" vertical="center"/>
      <protection locked="0"/>
    </xf>
    <xf numFmtId="171" fontId="11" fillId="0" borderId="5" xfId="1" applyNumberFormat="1" applyFont="1" applyFill="1" applyBorder="1" applyAlignment="1" applyProtection="1">
      <alignment horizontal="center" vertical="center"/>
    </xf>
    <xf numFmtId="171" fontId="11" fillId="0" borderId="4" xfId="1" applyNumberFormat="1" applyFont="1" applyFill="1" applyBorder="1" applyAlignment="1" applyProtection="1">
      <alignment horizontal="center" vertical="center"/>
    </xf>
    <xf numFmtId="0" fontId="18" fillId="0" borderId="4" xfId="0" applyFont="1" applyBorder="1" applyAlignment="1">
      <alignment horizontal="center" vertical="center" wrapText="1"/>
    </xf>
    <xf numFmtId="0" fontId="35" fillId="0" borderId="0" xfId="0" applyFont="1" applyAlignment="1">
      <alignment horizontal="center" vertical="center"/>
    </xf>
    <xf numFmtId="0" fontId="11" fillId="0" borderId="5" xfId="0" applyFont="1" applyBorder="1" applyAlignment="1">
      <alignment horizontal="right" vertical="top"/>
    </xf>
    <xf numFmtId="0" fontId="11" fillId="0" borderId="5" xfId="6" applyFont="1" applyBorder="1" applyAlignment="1">
      <alignment horizontal="right" vertical="top" wrapText="1"/>
    </xf>
    <xf numFmtId="43" fontId="11" fillId="0" borderId="5" xfId="1" applyFont="1" applyFill="1" applyBorder="1" applyAlignment="1">
      <alignment vertical="center" wrapText="1"/>
    </xf>
    <xf numFmtId="0" fontId="39" fillId="0" borderId="4" xfId="0" applyFont="1" applyBorder="1" applyAlignment="1">
      <alignment vertical="top" wrapText="1"/>
    </xf>
    <xf numFmtId="0" fontId="17" fillId="0" borderId="4" xfId="4" applyFont="1" applyBorder="1" applyAlignment="1">
      <alignment horizontal="center" vertical="center"/>
    </xf>
    <xf numFmtId="0" fontId="17" fillId="0" borderId="4" xfId="4" applyFont="1" applyBorder="1" applyAlignment="1">
      <alignment horizontal="center" vertical="center" wrapText="1"/>
    </xf>
    <xf numFmtId="0" fontId="17" fillId="0" borderId="4" xfId="4" applyFont="1" applyBorder="1" applyAlignment="1">
      <alignment horizontal="left" vertical="center" wrapText="1"/>
    </xf>
    <xf numFmtId="0" fontId="17" fillId="0" borderId="0" xfId="6" applyFont="1" applyAlignment="1">
      <alignment wrapText="1"/>
    </xf>
    <xf numFmtId="0" fontId="11" fillId="0" borderId="0" xfId="6" applyFont="1" applyAlignment="1">
      <alignment wrapText="1"/>
    </xf>
    <xf numFmtId="43" fontId="17" fillId="0" borderId="0" xfId="1" applyFont="1" applyFill="1" applyProtection="1">
      <protection locked="0"/>
    </xf>
    <xf numFmtId="169" fontId="17" fillId="0" borderId="4" xfId="12" applyNumberFormat="1" applyFont="1" applyFill="1" applyBorder="1" applyAlignment="1" applyProtection="1">
      <alignment horizontal="center" vertical="center"/>
    </xf>
    <xf numFmtId="0" fontId="39" fillId="0" borderId="4" xfId="0" applyFont="1" applyBorder="1" applyAlignment="1">
      <alignment vertical="center"/>
    </xf>
    <xf numFmtId="0" fontId="17" fillId="0" borderId="4" xfId="6" applyFont="1" applyBorder="1" applyAlignment="1">
      <alignment horizontal="center" vertical="center" wrapText="1"/>
    </xf>
    <xf numFmtId="167" fontId="28" fillId="0" borderId="0" xfId="3" applyNumberFormat="1" applyFont="1"/>
    <xf numFmtId="43" fontId="17" fillId="0" borderId="0" xfId="1" applyFont="1" applyBorder="1" applyAlignment="1">
      <alignment horizontal="center" vertical="center"/>
    </xf>
    <xf numFmtId="43" fontId="17" fillId="0" borderId="0" xfId="1" applyFont="1" applyBorder="1" applyAlignment="1">
      <alignment horizontal="center" vertical="center" wrapText="1"/>
    </xf>
    <xf numFmtId="43" fontId="17" fillId="0" borderId="6" xfId="1" applyFont="1" applyBorder="1" applyAlignment="1" applyProtection="1">
      <alignment horizontal="center" vertical="center"/>
      <protection locked="0"/>
    </xf>
    <xf numFmtId="43" fontId="17" fillId="0" borderId="0" xfId="1" applyFont="1" applyAlignment="1" applyProtection="1">
      <alignment horizontal="center" vertical="center"/>
      <protection locked="0"/>
    </xf>
    <xf numFmtId="43" fontId="16" fillId="0" borderId="4" xfId="1" applyFont="1" applyBorder="1" applyAlignment="1">
      <alignment vertical="center"/>
    </xf>
    <xf numFmtId="43" fontId="16" fillId="0" borderId="4" xfId="1" applyFont="1" applyBorder="1"/>
    <xf numFmtId="0" fontId="40" fillId="0" borderId="4" xfId="0" applyFont="1" applyBorder="1" applyAlignment="1">
      <alignment horizontal="center" vertical="center"/>
    </xf>
    <xf numFmtId="3" fontId="17" fillId="0" borderId="4" xfId="18" applyNumberFormat="1" applyFont="1" applyFill="1" applyBorder="1" applyAlignment="1">
      <alignment horizontal="center" vertical="center"/>
    </xf>
    <xf numFmtId="1" fontId="17" fillId="0" borderId="4" xfId="58" applyNumberFormat="1" applyFont="1" applyFill="1" applyBorder="1" applyAlignment="1">
      <alignment horizontal="center" vertical="center"/>
    </xf>
    <xf numFmtId="43" fontId="16" fillId="0" borderId="4" xfId="1" applyFont="1" applyFill="1" applyBorder="1" applyAlignment="1">
      <alignment horizontal="center" vertical="center"/>
    </xf>
    <xf numFmtId="43" fontId="16" fillId="0" borderId="4" xfId="1" applyFont="1" applyFill="1" applyBorder="1" applyAlignment="1">
      <alignment vertical="center"/>
    </xf>
    <xf numFmtId="0" fontId="11" fillId="0" borderId="6" xfId="0" applyFont="1" applyBorder="1" applyAlignment="1">
      <alignment horizontal="left" vertical="top"/>
    </xf>
    <xf numFmtId="1" fontId="17" fillId="0" borderId="6" xfId="58" applyNumberFormat="1" applyFont="1" applyFill="1" applyBorder="1" applyAlignment="1">
      <alignment horizontal="center" vertical="center"/>
    </xf>
    <xf numFmtId="43" fontId="16" fillId="0" borderId="6" xfId="1" applyFont="1" applyFill="1" applyBorder="1" applyAlignment="1">
      <alignment vertical="center"/>
    </xf>
    <xf numFmtId="1" fontId="17" fillId="0" borderId="8" xfId="58" applyNumberFormat="1" applyFont="1" applyFill="1" applyBorder="1" applyAlignment="1">
      <alignment horizontal="center" vertical="center"/>
    </xf>
    <xf numFmtId="43" fontId="8" fillId="0" borderId="8" xfId="1" applyFont="1" applyBorder="1" applyAlignment="1" applyProtection="1">
      <alignment horizontal="center" vertical="center"/>
    </xf>
    <xf numFmtId="43" fontId="8" fillId="0" borderId="4" xfId="1" applyFont="1" applyBorder="1" applyAlignment="1" applyProtection="1">
      <alignment horizontal="center" vertical="center"/>
    </xf>
    <xf numFmtId="3" fontId="17" fillId="0" borderId="4" xfId="58" applyNumberFormat="1" applyFont="1" applyBorder="1" applyAlignment="1">
      <alignment horizontal="center" vertical="center"/>
    </xf>
    <xf numFmtId="3" fontId="17" fillId="0" borderId="4" xfId="58" applyNumberFormat="1" applyFont="1" applyBorder="1" applyAlignment="1">
      <alignment horizontal="center"/>
    </xf>
    <xf numFmtId="43" fontId="8" fillId="0" borderId="8" xfId="1" applyFont="1" applyFill="1" applyBorder="1" applyAlignment="1" applyProtection="1">
      <alignment horizontal="center" vertical="center"/>
    </xf>
    <xf numFmtId="43" fontId="8" fillId="0" borderId="4" xfId="1" applyFont="1" applyFill="1" applyBorder="1" applyAlignment="1" applyProtection="1">
      <alignment horizontal="center" vertical="center"/>
    </xf>
    <xf numFmtId="0" fontId="16" fillId="0" borderId="4" xfId="0" applyFont="1" applyBorder="1" applyAlignment="1">
      <alignment wrapText="1"/>
    </xf>
    <xf numFmtId="0" fontId="18" fillId="0" borderId="4" xfId="0" applyFont="1" applyBorder="1"/>
    <xf numFmtId="43" fontId="8" fillId="0" borderId="3" xfId="1" applyFont="1" applyFill="1" applyBorder="1" applyAlignment="1">
      <alignment horizontal="right" vertical="center" wrapText="1"/>
    </xf>
    <xf numFmtId="43" fontId="8" fillId="0" borderId="4" xfId="1" applyFont="1" applyFill="1" applyBorder="1" applyAlignment="1">
      <alignment horizontal="right" vertical="center" wrapText="1"/>
    </xf>
    <xf numFmtId="1" fontId="17" fillId="0" borderId="6" xfId="58" applyNumberFormat="1" applyFont="1" applyBorder="1" applyAlignment="1">
      <alignment horizontal="center" vertical="center"/>
    </xf>
    <xf numFmtId="43" fontId="16" fillId="0" borderId="6" xfId="1" applyFont="1" applyBorder="1" applyAlignment="1">
      <alignment horizontal="center" vertical="center"/>
    </xf>
    <xf numFmtId="43" fontId="16" fillId="0" borderId="6" xfId="1" applyFont="1" applyBorder="1" applyAlignment="1">
      <alignment vertical="center"/>
    </xf>
    <xf numFmtId="1" fontId="17" fillId="0" borderId="8" xfId="58" applyNumberFormat="1" applyFont="1" applyBorder="1" applyAlignment="1">
      <alignment horizontal="center" vertical="center"/>
    </xf>
    <xf numFmtId="43" fontId="8" fillId="0" borderId="8" xfId="1" applyFont="1" applyBorder="1" applyAlignment="1">
      <alignment vertical="center"/>
    </xf>
    <xf numFmtId="1" fontId="17" fillId="0" borderId="4" xfId="58" applyNumberFormat="1" applyFont="1" applyBorder="1" applyAlignment="1">
      <alignment horizontal="center" vertical="center"/>
    </xf>
    <xf numFmtId="43" fontId="8" fillId="0" borderId="4" xfId="1" applyFont="1" applyBorder="1" applyAlignment="1">
      <alignment vertical="center"/>
    </xf>
    <xf numFmtId="0" fontId="18" fillId="0" borderId="0" xfId="6" applyFont="1" applyAlignment="1">
      <alignment vertical="top" wrapText="1"/>
    </xf>
    <xf numFmtId="43" fontId="11" fillId="0" borderId="4" xfId="1" applyFont="1" applyBorder="1" applyAlignment="1" applyProtection="1">
      <alignment horizontal="center" vertical="center"/>
      <protection locked="0"/>
    </xf>
    <xf numFmtId="43" fontId="11" fillId="0" borderId="8" xfId="1" applyFont="1" applyBorder="1" applyAlignment="1" applyProtection="1">
      <alignment horizontal="center" vertical="center"/>
      <protection locked="0"/>
    </xf>
    <xf numFmtId="43" fontId="11" fillId="0" borderId="8" xfId="1" applyFont="1" applyFill="1" applyBorder="1" applyAlignment="1" applyProtection="1">
      <alignment horizontal="right" vertical="center"/>
    </xf>
    <xf numFmtId="0" fontId="62" fillId="0" borderId="0" xfId="0" applyFont="1"/>
    <xf numFmtId="43" fontId="16" fillId="0" borderId="4" xfId="1" applyFont="1" applyFill="1" applyBorder="1" applyAlignment="1" applyProtection="1">
      <alignment horizontal="right" vertical="center"/>
    </xf>
    <xf numFmtId="43" fontId="16" fillId="0" borderId="4" xfId="1" applyFont="1" applyFill="1" applyBorder="1" applyAlignment="1">
      <alignment horizontal="right" vertical="center" wrapText="1"/>
    </xf>
    <xf numFmtId="0" fontId="16" fillId="0" borderId="4" xfId="0" applyFont="1" applyBorder="1" applyAlignment="1">
      <alignment horizontal="left"/>
    </xf>
    <xf numFmtId="0" fontId="0" fillId="0" borderId="4" xfId="0" applyBorder="1"/>
    <xf numFmtId="43" fontId="1" fillId="0" borderId="0" xfId="1" applyFont="1"/>
    <xf numFmtId="43" fontId="16" fillId="0" borderId="4" xfId="24" applyFont="1" applyFill="1" applyBorder="1" applyAlignment="1">
      <alignment horizontal="center" vertical="center"/>
    </xf>
    <xf numFmtId="43" fontId="11" fillId="0" borderId="15" xfId="1" applyFont="1" applyFill="1" applyBorder="1" applyAlignment="1" applyProtection="1">
      <alignment horizontal="right" vertical="center"/>
    </xf>
    <xf numFmtId="4" fontId="17" fillId="0" borderId="4" xfId="5" applyNumberFormat="1" applyFont="1" applyFill="1" applyBorder="1" applyAlignment="1">
      <alignment horizontal="center" vertical="center"/>
    </xf>
    <xf numFmtId="3" fontId="11" fillId="0" borderId="4" xfId="57" applyNumberFormat="1" applyFont="1" applyFill="1" applyBorder="1" applyAlignment="1">
      <alignment horizontal="center" vertical="center"/>
    </xf>
    <xf numFmtId="3" fontId="17" fillId="0" borderId="4" xfId="57" applyNumberFormat="1" applyFont="1" applyFill="1" applyBorder="1" applyAlignment="1">
      <alignment horizontal="center" vertical="center"/>
    </xf>
    <xf numFmtId="3" fontId="17" fillId="0" borderId="4" xfId="57" applyNumberFormat="1" applyFont="1" applyFill="1" applyBorder="1" applyAlignment="1">
      <alignment horizontal="center"/>
    </xf>
    <xf numFmtId="0" fontId="17" fillId="0" borderId="4" xfId="4" applyFont="1" applyBorder="1" applyAlignment="1">
      <alignment horizontal="center"/>
    </xf>
    <xf numFmtId="169" fontId="17" fillId="0" borderId="4" xfId="1" applyNumberFormat="1" applyFont="1" applyFill="1" applyBorder="1" applyAlignment="1">
      <alignment horizontal="right" vertical="center" wrapText="1"/>
    </xf>
    <xf numFmtId="0" fontId="63" fillId="0" borderId="0" xfId="0" applyFont="1"/>
    <xf numFmtId="168" fontId="17" fillId="0" borderId="4" xfId="18" applyNumberFormat="1" applyFont="1" applyFill="1" applyBorder="1" applyAlignment="1">
      <alignment horizontal="center" vertical="center"/>
    </xf>
    <xf numFmtId="43" fontId="16" fillId="0" borderId="4" xfId="1" applyFont="1" applyFill="1" applyBorder="1" applyAlignment="1">
      <alignment horizontal="right" vertical="center"/>
    </xf>
    <xf numFmtId="1" fontId="17" fillId="0" borderId="6" xfId="12" applyNumberFormat="1" applyFont="1" applyFill="1" applyBorder="1" applyAlignment="1">
      <alignment horizontal="center" vertical="center"/>
    </xf>
    <xf numFmtId="166" fontId="16" fillId="0" borderId="11" xfId="58" applyFont="1" applyBorder="1" applyAlignment="1">
      <alignment vertical="center"/>
    </xf>
    <xf numFmtId="168" fontId="17" fillId="0" borderId="4" xfId="17" applyNumberFormat="1" applyFont="1" applyFill="1" applyBorder="1" applyAlignment="1">
      <alignment horizontal="center" vertical="center"/>
    </xf>
    <xf numFmtId="3" fontId="17" fillId="0" borderId="4" xfId="0" applyNumberFormat="1" applyFont="1" applyBorder="1" applyAlignment="1">
      <alignment horizontal="center" vertical="center" wrapText="1"/>
    </xf>
    <xf numFmtId="1" fontId="17" fillId="0" borderId="4" xfId="27" applyNumberFormat="1" applyFont="1" applyFill="1" applyBorder="1" applyAlignment="1">
      <alignment horizontal="center" vertical="center"/>
    </xf>
    <xf numFmtId="3" fontId="11" fillId="0" borderId="15" xfId="5" applyNumberFormat="1" applyFont="1" applyFill="1" applyBorder="1" applyAlignment="1">
      <alignment horizontal="center" vertical="center"/>
    </xf>
    <xf numFmtId="0" fontId="11" fillId="0" borderId="15" xfId="6" applyFont="1" applyBorder="1" applyAlignment="1">
      <alignment horizontal="center" vertical="center"/>
    </xf>
    <xf numFmtId="43" fontId="11" fillId="0" borderId="15" xfId="1" applyFont="1" applyFill="1" applyBorder="1" applyAlignment="1">
      <alignment horizontal="right" vertical="center" wrapText="1"/>
    </xf>
    <xf numFmtId="3" fontId="17" fillId="0" borderId="18" xfId="1" applyNumberFormat="1" applyFont="1" applyFill="1" applyBorder="1" applyAlignment="1" applyProtection="1">
      <alignment horizontal="center" vertical="center"/>
    </xf>
    <xf numFmtId="0" fontId="17" fillId="0" borderId="18" xfId="0" applyFont="1" applyBorder="1" applyAlignment="1">
      <alignment horizontal="center" vertical="center"/>
    </xf>
    <xf numFmtId="43" fontId="17" fillId="0" borderId="18" xfId="1" applyFont="1" applyBorder="1" applyAlignment="1" applyProtection="1">
      <alignment horizontal="center" vertical="center"/>
      <protection locked="0"/>
    </xf>
    <xf numFmtId="43" fontId="17" fillId="0" borderId="18" xfId="1" applyFont="1" applyBorder="1" applyAlignment="1" applyProtection="1">
      <alignment horizontal="center" vertical="center"/>
    </xf>
    <xf numFmtId="43" fontId="17" fillId="0" borderId="12" xfId="1" applyFont="1" applyFill="1" applyBorder="1" applyAlignment="1">
      <alignment horizontal="center" vertical="center"/>
    </xf>
    <xf numFmtId="3" fontId="17" fillId="0" borderId="9" xfId="5" applyNumberFormat="1" applyFont="1" applyFill="1" applyBorder="1" applyAlignment="1">
      <alignment horizontal="center" vertical="center"/>
    </xf>
    <xf numFmtId="3" fontId="17" fillId="0" borderId="13" xfId="5" applyNumberFormat="1" applyFont="1" applyFill="1" applyBorder="1" applyAlignment="1">
      <alignment horizontal="center" vertical="center"/>
    </xf>
    <xf numFmtId="0" fontId="17" fillId="0" borderId="8" xfId="6" applyFont="1" applyBorder="1" applyAlignment="1">
      <alignment horizontal="center" vertical="center"/>
    </xf>
    <xf numFmtId="43" fontId="11" fillId="0" borderId="8" xfId="1" applyFont="1" applyFill="1" applyBorder="1" applyAlignment="1">
      <alignment horizontal="right" vertical="center"/>
    </xf>
    <xf numFmtId="43" fontId="35" fillId="0" borderId="0" xfId="1" applyFont="1" applyBorder="1"/>
    <xf numFmtId="0" fontId="18" fillId="0" borderId="0" xfId="6" applyFont="1" applyAlignment="1">
      <alignment horizontal="left" vertical="top" wrapText="1"/>
    </xf>
    <xf numFmtId="0" fontId="11" fillId="0" borderId="4" xfId="4" applyFont="1" applyBorder="1" applyAlignment="1">
      <alignment horizontal="left" vertical="center" wrapText="1"/>
    </xf>
    <xf numFmtId="0" fontId="18" fillId="0" borderId="4" xfId="6" applyFont="1" applyBorder="1" applyAlignment="1">
      <alignment horizontal="left" vertical="center" wrapText="1"/>
    </xf>
    <xf numFmtId="0" fontId="17" fillId="0" borderId="6" xfId="6" applyFont="1" applyBorder="1" applyAlignment="1">
      <alignment horizontal="left" vertical="center" wrapText="1"/>
    </xf>
    <xf numFmtId="0" fontId="11" fillId="0" borderId="8" xfId="6" applyFont="1" applyBorder="1" applyAlignment="1">
      <alignment horizontal="left" vertical="center" wrapText="1"/>
    </xf>
    <xf numFmtId="0" fontId="17" fillId="0" borderId="4" xfId="6" applyFont="1" applyBorder="1" applyAlignment="1">
      <alignment horizontal="left" vertical="center" wrapText="1"/>
    </xf>
    <xf numFmtId="0" fontId="11" fillId="0" borderId="8" xfId="6" applyFont="1" applyBorder="1" applyAlignment="1">
      <alignment horizontal="left" vertical="center"/>
    </xf>
    <xf numFmtId="0" fontId="19" fillId="0" borderId="4" xfId="6" applyFont="1" applyBorder="1" applyAlignment="1">
      <alignment horizontal="left" vertical="center" wrapText="1"/>
    </xf>
    <xf numFmtId="0" fontId="20" fillId="0" borderId="4" xfId="4" applyFont="1" applyBorder="1" applyAlignment="1">
      <alignment horizontal="left" vertical="center" wrapText="1"/>
    </xf>
    <xf numFmtId="0" fontId="11" fillId="0" borderId="4" xfId="6" applyFont="1" applyBorder="1" applyAlignment="1">
      <alignment horizontal="left" vertical="center" wrapText="1"/>
    </xf>
    <xf numFmtId="0" fontId="17" fillId="0" borderId="4" xfId="0" applyFont="1" applyBorder="1" applyAlignment="1">
      <alignment horizontal="left" vertical="center"/>
    </xf>
    <xf numFmtId="0" fontId="18" fillId="0" borderId="6" xfId="6" applyFont="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left" vertical="center"/>
    </xf>
    <xf numFmtId="0" fontId="17" fillId="0" borderId="4" xfId="6" applyFont="1" applyBorder="1" applyAlignment="1">
      <alignment horizontal="left" vertical="center"/>
    </xf>
    <xf numFmtId="0" fontId="11" fillId="0" borderId="6" xfId="0" applyFont="1" applyBorder="1" applyAlignment="1">
      <alignment horizontal="left" vertical="center"/>
    </xf>
    <xf numFmtId="0" fontId="18" fillId="0" borderId="4" xfId="6" applyFont="1" applyBorder="1" applyAlignment="1">
      <alignment horizontal="left" vertical="center"/>
    </xf>
    <xf numFmtId="0" fontId="16" fillId="0" borderId="4" xfId="0" applyFont="1" applyBorder="1" applyAlignment="1">
      <alignment horizontal="left" vertical="center" wrapText="1"/>
    </xf>
    <xf numFmtId="0" fontId="23" fillId="0" borderId="4" xfId="0" applyFont="1" applyBorder="1" applyAlignment="1">
      <alignment horizontal="left" vertical="center" wrapText="1"/>
    </xf>
    <xf numFmtId="0" fontId="18" fillId="0" borderId="0" xfId="6" applyFont="1" applyAlignment="1">
      <alignment horizontal="left" vertical="center" wrapText="1"/>
    </xf>
    <xf numFmtId="0" fontId="20" fillId="0" borderId="19" xfId="3" applyFont="1" applyBorder="1" applyAlignment="1">
      <alignment horizontal="left" vertical="center" wrapText="1"/>
    </xf>
    <xf numFmtId="0" fontId="37" fillId="0" borderId="4" xfId="0" applyFont="1" applyBorder="1" applyAlignment="1">
      <alignment horizontal="left" vertical="center" wrapText="1"/>
    </xf>
    <xf numFmtId="0" fontId="22" fillId="0" borderId="4" xfId="0" applyFont="1" applyBorder="1" applyAlignment="1">
      <alignment horizontal="left" vertical="center" wrapText="1"/>
    </xf>
    <xf numFmtId="0" fontId="16" fillId="0" borderId="4" xfId="0" applyFont="1" applyBorder="1" applyAlignment="1">
      <alignment horizontal="left" vertical="center"/>
    </xf>
    <xf numFmtId="0" fontId="16" fillId="0" borderId="4" xfId="4" applyFont="1" applyBorder="1" applyAlignment="1">
      <alignment horizontal="left" vertical="center" wrapText="1"/>
    </xf>
    <xf numFmtId="0" fontId="20" fillId="0" borderId="4" xfId="0" applyFont="1" applyBorder="1" applyAlignment="1">
      <alignment horizontal="left" vertical="center"/>
    </xf>
    <xf numFmtId="0" fontId="18" fillId="0" borderId="11" xfId="4" applyFont="1" applyBorder="1" applyAlignment="1">
      <alignment horizontal="left" vertical="center" wrapText="1"/>
    </xf>
    <xf numFmtId="0" fontId="17" fillId="0" borderId="11" xfId="4" applyFont="1" applyBorder="1" applyAlignment="1">
      <alignment horizontal="left" vertical="center" wrapText="1"/>
    </xf>
    <xf numFmtId="0" fontId="17" fillId="0" borderId="11" xfId="0" applyFont="1" applyBorder="1" applyAlignment="1">
      <alignment horizontal="left" vertical="center"/>
    </xf>
    <xf numFmtId="0" fontId="11" fillId="0" borderId="15" xfId="6" applyFont="1" applyBorder="1" applyAlignment="1">
      <alignment horizontal="left" vertical="center" wrapText="1"/>
    </xf>
    <xf numFmtId="0" fontId="11" fillId="0" borderId="18" xfId="0" applyFont="1" applyBorder="1" applyAlignment="1">
      <alignment horizontal="left" vertical="center" wrapText="1"/>
    </xf>
    <xf numFmtId="0" fontId="11" fillId="0" borderId="3" xfId="4" applyFont="1" applyBorder="1" applyAlignment="1">
      <alignment horizontal="center" vertical="center" wrapText="1"/>
    </xf>
    <xf numFmtId="0" fontId="16" fillId="0" borderId="11" xfId="0" applyFont="1" applyBorder="1" applyAlignment="1">
      <alignment horizontal="center" vertical="center"/>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6" fillId="0" borderId="4" xfId="0" applyFont="1" applyBorder="1" applyAlignment="1">
      <alignment horizontal="center" vertical="center"/>
    </xf>
    <xf numFmtId="0" fontId="11" fillId="0" borderId="15" xfId="0" applyFont="1" applyBorder="1" applyAlignment="1">
      <alignment horizontal="center" vertical="center"/>
    </xf>
    <xf numFmtId="0" fontId="16" fillId="0" borderId="4" xfId="0" applyFont="1" applyBorder="1" applyAlignment="1">
      <alignment vertical="center"/>
    </xf>
    <xf numFmtId="0" fontId="11" fillId="0" borderId="17" xfId="4" applyFont="1" applyBorder="1" applyAlignment="1">
      <alignment horizontal="center" vertical="top" wrapText="1"/>
    </xf>
    <xf numFmtId="0" fontId="11" fillId="0" borderId="17" xfId="4" applyFont="1" applyBorder="1" applyAlignment="1">
      <alignment horizontal="center" vertical="center"/>
    </xf>
    <xf numFmtId="0" fontId="11" fillId="0" borderId="0" xfId="4" applyFont="1" applyAlignment="1">
      <alignment horizontal="center" vertical="top" wrapText="1"/>
    </xf>
    <xf numFmtId="0" fontId="11" fillId="0" borderId="0" xfId="4" applyFont="1" applyAlignment="1">
      <alignment horizontal="center" vertical="center"/>
    </xf>
    <xf numFmtId="0" fontId="17" fillId="0" borderId="0" xfId="6" applyFont="1" applyAlignment="1">
      <alignment horizontal="center" vertical="center"/>
    </xf>
    <xf numFmtId="0" fontId="17" fillId="0" borderId="4" xfId="62" applyFont="1" applyBorder="1" applyAlignment="1">
      <alignment horizontal="center" vertical="center" wrapText="1"/>
    </xf>
    <xf numFmtId="0" fontId="17" fillId="0" borderId="0" xfId="62" applyFont="1" applyAlignment="1">
      <alignment vertical="top" wrapText="1"/>
    </xf>
    <xf numFmtId="0" fontId="17" fillId="0" borderId="0" xfId="62" applyFont="1" applyAlignment="1">
      <alignment horizontal="center" vertical="center" wrapText="1"/>
    </xf>
    <xf numFmtId="166" fontId="17" fillId="0" borderId="4" xfId="63" applyFont="1" applyFill="1" applyBorder="1" applyAlignment="1">
      <alignment horizontal="center" vertical="center" wrapText="1"/>
    </xf>
    <xf numFmtId="0" fontId="11" fillId="0" borderId="4" xfId="62" applyFont="1" applyBorder="1" applyAlignment="1">
      <alignment horizontal="center" vertical="center" wrapText="1"/>
    </xf>
    <xf numFmtId="0" fontId="18" fillId="0" borderId="0" xfId="62" applyFont="1" applyAlignment="1">
      <alignment vertical="top" wrapText="1"/>
    </xf>
    <xf numFmtId="166" fontId="17" fillId="0" borderId="4" xfId="64" applyFont="1" applyFill="1" applyBorder="1" applyAlignment="1">
      <alignment horizontal="center" vertical="center" wrapText="1"/>
    </xf>
    <xf numFmtId="0" fontId="17" fillId="0" borderId="10" xfId="6" applyFont="1" applyBorder="1" applyAlignment="1">
      <alignment vertical="top" wrapText="1"/>
    </xf>
    <xf numFmtId="0" fontId="17" fillId="0" borderId="10" xfId="6" applyFont="1" applyBorder="1" applyAlignment="1">
      <alignment horizontal="center" vertical="center"/>
    </xf>
    <xf numFmtId="0" fontId="11" fillId="0" borderId="2" xfId="6" applyFont="1" applyBorder="1" applyAlignment="1">
      <alignment vertical="top" wrapText="1"/>
    </xf>
    <xf numFmtId="0" fontId="11" fillId="0" borderId="2" xfId="6" applyFont="1" applyBorder="1" applyAlignment="1">
      <alignment horizontal="center" vertical="center"/>
    </xf>
    <xf numFmtId="0" fontId="11" fillId="0" borderId="0" xfId="6" applyFont="1" applyAlignment="1">
      <alignment vertical="top" wrapText="1"/>
    </xf>
    <xf numFmtId="0" fontId="11" fillId="0" borderId="0" xfId="6" applyFont="1" applyAlignment="1">
      <alignment horizontal="center" vertical="center"/>
    </xf>
    <xf numFmtId="166" fontId="17" fillId="0" borderId="4" xfId="64" applyFont="1" applyFill="1" applyBorder="1" applyAlignment="1">
      <alignment horizontal="center" vertical="center"/>
    </xf>
    <xf numFmtId="0" fontId="11" fillId="0" borderId="4" xfId="62" applyFont="1" applyBorder="1" applyAlignment="1">
      <alignment horizontal="center" vertical="center"/>
    </xf>
    <xf numFmtId="0" fontId="11" fillId="0" borderId="0" xfId="62" applyFont="1" applyAlignment="1">
      <alignment vertical="center"/>
    </xf>
    <xf numFmtId="0" fontId="11" fillId="0" borderId="0" xfId="62" applyFont="1" applyAlignment="1">
      <alignment horizontal="center" vertical="center"/>
    </xf>
    <xf numFmtId="0" fontId="11" fillId="0" borderId="4" xfId="62" quotePrefix="1" applyFont="1" applyBorder="1" applyAlignment="1">
      <alignment horizontal="center" vertical="center" wrapText="1"/>
    </xf>
    <xf numFmtId="166" fontId="17" fillId="0" borderId="4" xfId="65" applyFont="1" applyFill="1" applyBorder="1" applyAlignment="1">
      <alignment horizontal="center" vertical="center" wrapText="1"/>
    </xf>
    <xf numFmtId="0" fontId="17" fillId="0" borderId="4" xfId="62" quotePrefix="1" applyFont="1" applyBorder="1" applyAlignment="1">
      <alignment horizontal="center" vertical="center" wrapText="1"/>
    </xf>
    <xf numFmtId="1" fontId="17" fillId="0" borderId="0" xfId="62" applyNumberFormat="1" applyFont="1" applyAlignment="1">
      <alignment horizontal="center" vertical="center" wrapText="1"/>
    </xf>
    <xf numFmtId="4" fontId="17" fillId="0" borderId="4" xfId="62" applyNumberFormat="1" applyFont="1" applyBorder="1" applyAlignment="1">
      <alignment horizontal="center" vertical="center" wrapText="1"/>
    </xf>
    <xf numFmtId="0" fontId="17" fillId="0" borderId="4" xfId="62" applyFont="1" applyBorder="1" applyAlignment="1">
      <alignment horizontal="center" vertical="center"/>
    </xf>
    <xf numFmtId="0" fontId="19" fillId="0" borderId="0" xfId="62" applyFont="1" applyAlignment="1">
      <alignment vertical="top" wrapText="1"/>
    </xf>
    <xf numFmtId="0" fontId="11" fillId="0" borderId="2" xfId="6" applyFont="1" applyBorder="1" applyAlignment="1">
      <alignment vertical="top"/>
    </xf>
    <xf numFmtId="0" fontId="11" fillId="0" borderId="0" xfId="0" applyFont="1" applyAlignment="1">
      <alignment horizontal="left" vertical="top" wrapText="1"/>
    </xf>
    <xf numFmtId="3" fontId="11" fillId="0" borderId="0" xfId="17" applyNumberFormat="1" applyFont="1" applyFill="1" applyBorder="1" applyAlignment="1">
      <alignment horizontal="center" vertical="center"/>
    </xf>
    <xf numFmtId="43" fontId="8" fillId="0" borderId="3" xfId="1" applyFont="1" applyFill="1" applyBorder="1" applyAlignment="1">
      <alignment horizontal="center" vertical="center" wrapText="1"/>
    </xf>
    <xf numFmtId="0" fontId="18" fillId="0" borderId="0" xfId="0" applyFont="1" applyAlignment="1">
      <alignment horizontal="left" vertical="top"/>
    </xf>
    <xf numFmtId="0" fontId="17" fillId="0" borderId="0" xfId="0" applyFont="1" applyAlignment="1">
      <alignment horizontal="left" vertical="top"/>
    </xf>
    <xf numFmtId="0" fontId="18" fillId="0" borderId="0" xfId="62" applyFont="1" applyAlignment="1">
      <alignment vertical="center"/>
    </xf>
    <xf numFmtId="0" fontId="11" fillId="0" borderId="0" xfId="62" applyFont="1" applyAlignment="1">
      <alignment vertical="top" wrapText="1"/>
    </xf>
    <xf numFmtId="0" fontId="11" fillId="0" borderId="0" xfId="62" applyFont="1" applyAlignment="1">
      <alignment horizontal="center" vertical="center" wrapText="1"/>
    </xf>
    <xf numFmtId="166" fontId="11" fillId="0" borderId="4" xfId="65" applyFont="1" applyFill="1" applyBorder="1" applyAlignment="1">
      <alignment horizontal="center" vertical="center" wrapText="1"/>
    </xf>
    <xf numFmtId="3" fontId="17" fillId="0" borderId="0" xfId="62" applyNumberFormat="1" applyFont="1" applyAlignment="1">
      <alignment horizontal="center" vertical="center" wrapText="1"/>
    </xf>
    <xf numFmtId="3" fontId="17" fillId="0" borderId="0" xfId="62" applyNumberFormat="1" applyFont="1" applyAlignment="1">
      <alignment horizontal="center" vertical="center"/>
    </xf>
    <xf numFmtId="0" fontId="17" fillId="0" borderId="0" xfId="62" quotePrefix="1" applyFont="1" applyAlignment="1">
      <alignment vertical="top" wrapText="1"/>
    </xf>
    <xf numFmtId="0" fontId="17" fillId="0" borderId="0" xfId="62" applyFont="1" applyAlignment="1">
      <alignment horizontal="left" vertical="top" wrapText="1"/>
    </xf>
    <xf numFmtId="172" fontId="11" fillId="0" borderId="4" xfId="62" applyNumberFormat="1" applyFont="1" applyBorder="1" applyAlignment="1">
      <alignment horizontal="center" vertical="center" wrapText="1"/>
    </xf>
    <xf numFmtId="0" fontId="11" fillId="0" borderId="0" xfId="62" quotePrefix="1" applyFont="1" applyAlignment="1">
      <alignment vertical="top" wrapText="1"/>
    </xf>
    <xf numFmtId="3" fontId="39" fillId="0" borderId="0" xfId="62" applyNumberFormat="1" applyFont="1" applyAlignment="1">
      <alignment horizontal="center" vertical="center"/>
    </xf>
    <xf numFmtId="0" fontId="16" fillId="0" borderId="4" xfId="62" applyFont="1" applyBorder="1" applyAlignment="1">
      <alignment horizontal="center" vertical="center"/>
    </xf>
    <xf numFmtId="0" fontId="17" fillId="0" borderId="0" xfId="62" applyFont="1" applyAlignment="1">
      <alignment horizontal="center" vertical="center"/>
    </xf>
    <xf numFmtId="43" fontId="8" fillId="0" borderId="4" xfId="1" applyFont="1" applyFill="1" applyBorder="1" applyAlignment="1">
      <alignment horizontal="center" vertical="center" wrapText="1"/>
    </xf>
    <xf numFmtId="0" fontId="17" fillId="0" borderId="0" xfId="4" applyFont="1" applyAlignment="1">
      <alignment horizontal="left" vertical="top" wrapText="1"/>
    </xf>
    <xf numFmtId="0" fontId="11" fillId="0" borderId="0" xfId="62" applyFont="1"/>
    <xf numFmtId="1" fontId="39" fillId="0" borderId="0" xfId="62" applyNumberFormat="1" applyFont="1" applyAlignment="1">
      <alignment horizontal="center" vertical="center" wrapText="1"/>
    </xf>
    <xf numFmtId="0" fontId="17" fillId="0" borderId="0" xfId="62" quotePrefix="1" applyFont="1" applyAlignment="1">
      <alignment horizontal="left" vertical="top" wrapText="1"/>
    </xf>
    <xf numFmtId="0" fontId="18" fillId="0" borderId="0" xfId="62" applyFont="1" applyAlignment="1">
      <alignment horizontal="left" vertical="top" wrapText="1"/>
    </xf>
    <xf numFmtId="172" fontId="17" fillId="0" borderId="4" xfId="62" applyNumberFormat="1" applyFont="1" applyBorder="1" applyAlignment="1">
      <alignment horizontal="center" vertical="center" wrapText="1"/>
    </xf>
    <xf numFmtId="166" fontId="17" fillId="0" borderId="4" xfId="65" applyFont="1" applyFill="1" applyBorder="1" applyAlignment="1">
      <alignment horizontal="center" vertical="center"/>
    </xf>
    <xf numFmtId="0" fontId="11" fillId="0" borderId="1" xfId="0" applyFont="1" applyBorder="1" applyAlignment="1">
      <alignment horizontal="center" vertical="top" wrapText="1"/>
    </xf>
    <xf numFmtId="0" fontId="17" fillId="0" borderId="1" xfId="0" applyFont="1" applyBorder="1" applyAlignment="1">
      <alignment horizontal="center" vertical="center"/>
    </xf>
    <xf numFmtId="0" fontId="17" fillId="0" borderId="0" xfId="6" applyFont="1" applyAlignment="1">
      <alignment vertical="top" wrapText="1"/>
    </xf>
    <xf numFmtId="3" fontId="17" fillId="0" borderId="8" xfId="5" applyNumberFormat="1" applyFont="1" applyFill="1" applyBorder="1" applyAlignment="1">
      <alignment horizontal="center" vertical="center"/>
    </xf>
    <xf numFmtId="0" fontId="17" fillId="0" borderId="2" xfId="6" applyFont="1" applyBorder="1" applyAlignment="1">
      <alignment horizontal="center" vertical="center"/>
    </xf>
    <xf numFmtId="0" fontId="20" fillId="0" borderId="0" xfId="62" applyFont="1" applyAlignment="1">
      <alignment vertical="top" wrapText="1"/>
    </xf>
    <xf numFmtId="0" fontId="11" fillId="0" borderId="0" xfId="6" applyFont="1" applyAlignment="1">
      <alignment horizontal="left" vertical="top" wrapText="1"/>
    </xf>
    <xf numFmtId="49" fontId="17" fillId="0" borderId="4" xfId="62" applyNumberFormat="1" applyFont="1" applyBorder="1" applyAlignment="1">
      <alignment horizontal="center" vertical="center" wrapText="1"/>
    </xf>
    <xf numFmtId="0" fontId="11" fillId="0" borderId="0" xfId="6" applyFont="1" applyAlignment="1">
      <alignment vertical="top"/>
    </xf>
    <xf numFmtId="43" fontId="17" fillId="0" borderId="4" xfId="63" applyNumberFormat="1" applyFont="1" applyFill="1" applyBorder="1" applyAlignment="1">
      <alignment horizontal="center" vertical="center" wrapText="1"/>
    </xf>
    <xf numFmtId="49" fontId="65" fillId="0" borderId="4" xfId="0" applyNumberFormat="1" applyFont="1" applyBorder="1" applyAlignment="1">
      <alignment horizontal="center" vertical="center"/>
    </xf>
    <xf numFmtId="0" fontId="66" fillId="0" borderId="0" xfId="0" applyFont="1" applyAlignment="1">
      <alignment horizontal="left" vertical="top" wrapText="1"/>
    </xf>
    <xf numFmtId="0" fontId="65" fillId="0" borderId="4" xfId="0" applyFont="1" applyBorder="1" applyAlignment="1">
      <alignment horizontal="center" vertical="center"/>
    </xf>
    <xf numFmtId="0" fontId="65" fillId="0" borderId="0" xfId="0" applyFont="1" applyAlignment="1">
      <alignment horizontal="center" vertical="center"/>
    </xf>
    <xf numFmtId="166" fontId="65" fillId="0" borderId="4" xfId="1" applyNumberFormat="1" applyFont="1" applyFill="1" applyBorder="1" applyAlignment="1">
      <alignment horizontal="center" vertical="center"/>
    </xf>
    <xf numFmtId="0" fontId="67" fillId="0" borderId="0" xfId="0" applyFont="1"/>
    <xf numFmtId="49" fontId="67" fillId="0" borderId="4" xfId="6" applyNumberFormat="1" applyFont="1" applyBorder="1" applyAlignment="1">
      <alignment horizontal="center" vertical="center"/>
    </xf>
    <xf numFmtId="0" fontId="19" fillId="0" borderId="0" xfId="0" applyFont="1" applyAlignment="1">
      <alignment vertical="top" wrapText="1"/>
    </xf>
    <xf numFmtId="0" fontId="17" fillId="0" borderId="0" xfId="0" applyFont="1" applyAlignment="1">
      <alignment horizontal="center" vertical="center" wrapText="1"/>
    </xf>
    <xf numFmtId="166" fontId="17" fillId="0" borderId="4" xfId="1" applyNumberFormat="1" applyFont="1" applyFill="1" applyBorder="1" applyAlignment="1">
      <alignment horizontal="center" vertical="center" wrapText="1"/>
    </xf>
    <xf numFmtId="0" fontId="17" fillId="0" borderId="0" xfId="0" applyFont="1" applyAlignment="1">
      <alignment vertical="top" wrapText="1"/>
    </xf>
    <xf numFmtId="0" fontId="68" fillId="0" borderId="0" xfId="6" applyFont="1" applyAlignment="1">
      <alignment vertical="top" wrapText="1"/>
    </xf>
    <xf numFmtId="0" fontId="67" fillId="0" borderId="0" xfId="6" applyFont="1" applyAlignment="1">
      <alignment vertical="top" wrapText="1"/>
    </xf>
    <xf numFmtId="0" fontId="67" fillId="0" borderId="0" xfId="0" applyFont="1" applyAlignment="1">
      <alignment vertical="top" wrapText="1"/>
    </xf>
    <xf numFmtId="49" fontId="67" fillId="0" borderId="4" xfId="0" applyNumberFormat="1" applyFont="1" applyBorder="1" applyAlignment="1">
      <alignment horizontal="center" vertical="center"/>
    </xf>
    <xf numFmtId="0" fontId="67" fillId="0" borderId="4" xfId="0" applyFont="1" applyBorder="1" applyAlignment="1">
      <alignment horizontal="center" vertical="center"/>
    </xf>
    <xf numFmtId="0" fontId="67" fillId="0" borderId="0" xfId="0" applyFont="1" applyAlignment="1">
      <alignment horizontal="center" vertical="center"/>
    </xf>
    <xf numFmtId="166" fontId="67" fillId="0" borderId="4" xfId="1" applyNumberFormat="1" applyFont="1" applyFill="1" applyBorder="1" applyAlignment="1">
      <alignment horizontal="center" vertical="center"/>
    </xf>
    <xf numFmtId="49" fontId="65" fillId="0" borderId="4" xfId="6" applyNumberFormat="1" applyFont="1" applyBorder="1" applyAlignment="1">
      <alignment horizontal="center" vertical="center"/>
    </xf>
    <xf numFmtId="0" fontId="65" fillId="0" borderId="0" xfId="6" applyFont="1" applyAlignment="1">
      <alignment vertical="top" wrapText="1"/>
    </xf>
    <xf numFmtId="0" fontId="18" fillId="0" borderId="0" xfId="0" applyFont="1" applyAlignment="1">
      <alignment horizontal="left" vertical="top" wrapText="1"/>
    </xf>
    <xf numFmtId="169" fontId="67" fillId="0" borderId="4" xfId="1" applyNumberFormat="1" applyFont="1" applyFill="1" applyBorder="1" applyAlignment="1" applyProtection="1">
      <alignment horizontal="center" vertical="center"/>
      <protection locked="0"/>
    </xf>
    <xf numFmtId="166" fontId="67" fillId="0" borderId="4" xfId="1" applyNumberFormat="1" applyFont="1" applyFill="1" applyBorder="1" applyAlignment="1" applyProtection="1">
      <alignment horizontal="center" vertical="center"/>
    </xf>
    <xf numFmtId="0" fontId="16" fillId="0" borderId="0" xfId="0" applyFont="1" applyAlignment="1">
      <alignment horizontal="left"/>
    </xf>
    <xf numFmtId="0" fontId="67" fillId="0" borderId="0" xfId="0" quotePrefix="1" applyFont="1" applyAlignment="1">
      <alignment horizontal="left" vertical="top" wrapText="1"/>
    </xf>
    <xf numFmtId="169" fontId="17" fillId="0" borderId="4" xfId="1" applyNumberFormat="1" applyFont="1" applyFill="1" applyBorder="1" applyAlignment="1" applyProtection="1">
      <alignment horizontal="center" vertical="center" wrapText="1"/>
      <protection locked="0"/>
    </xf>
    <xf numFmtId="166" fontId="17" fillId="0" borderId="4" xfId="1" applyNumberFormat="1" applyFont="1" applyFill="1" applyBorder="1" applyAlignment="1" applyProtection="1">
      <alignment horizontal="center" vertical="center" wrapText="1"/>
    </xf>
    <xf numFmtId="0" fontId="65" fillId="0" borderId="0" xfId="0" applyFont="1" applyAlignment="1">
      <alignment horizontal="left" vertical="top" wrapText="1"/>
    </xf>
    <xf numFmtId="0" fontId="67" fillId="0" borderId="0" xfId="0" applyFont="1" applyAlignment="1">
      <alignment horizontal="left" vertical="top" wrapText="1"/>
    </xf>
    <xf numFmtId="0" fontId="11" fillId="0" borderId="0" xfId="0" applyFont="1" applyAlignment="1">
      <alignment horizontal="center" vertical="center" wrapText="1"/>
    </xf>
    <xf numFmtId="166" fontId="11" fillId="0" borderId="4" xfId="1" applyNumberFormat="1" applyFont="1" applyFill="1" applyBorder="1" applyAlignment="1">
      <alignment horizontal="center" vertical="center" wrapText="1"/>
    </xf>
    <xf numFmtId="0" fontId="18" fillId="0" borderId="0" xfId="0" applyFont="1" applyAlignment="1">
      <alignment vertical="top" wrapText="1"/>
    </xf>
    <xf numFmtId="0" fontId="67" fillId="0" borderId="0" xfId="0" quotePrefix="1" applyFont="1" applyAlignment="1">
      <alignment vertical="top" wrapText="1"/>
    </xf>
    <xf numFmtId="0" fontId="65" fillId="0" borderId="0" xfId="0" applyFont="1" applyAlignment="1">
      <alignment vertical="top" wrapText="1"/>
    </xf>
    <xf numFmtId="0" fontId="65" fillId="0" borderId="0" xfId="0" applyFont="1"/>
    <xf numFmtId="0" fontId="16" fillId="0" borderId="0" xfId="0" applyFont="1" applyAlignment="1">
      <alignment horizontal="center" vertical="center"/>
    </xf>
    <xf numFmtId="0" fontId="11" fillId="0" borderId="0" xfId="6" applyFont="1" applyAlignment="1">
      <alignment horizontal="center" vertical="top" wrapText="1"/>
    </xf>
    <xf numFmtId="0" fontId="17" fillId="0" borderId="0" xfId="6" applyFont="1" applyAlignment="1">
      <alignment horizontal="left" vertical="top" wrapText="1"/>
    </xf>
    <xf numFmtId="0" fontId="20" fillId="0" borderId="0" xfId="6" applyFont="1" applyAlignment="1">
      <alignment horizontal="left" vertical="top" wrapText="1"/>
    </xf>
    <xf numFmtId="0" fontId="0" fillId="0" borderId="0" xfId="0" applyAlignment="1">
      <alignment horizontal="center" vertical="center"/>
    </xf>
    <xf numFmtId="0" fontId="17" fillId="0" borderId="0" xfId="0" applyFont="1" applyAlignment="1">
      <alignment horizontal="left" vertical="top" wrapText="1"/>
    </xf>
    <xf numFmtId="0" fontId="17" fillId="0" borderId="0" xfId="17" applyNumberFormat="1" applyFont="1" applyFill="1" applyBorder="1" applyAlignment="1">
      <alignment horizontal="center" vertical="center"/>
    </xf>
    <xf numFmtId="0" fontId="18" fillId="0" borderId="4" xfId="4" applyFont="1" applyBorder="1" applyAlignment="1">
      <alignment horizontal="left" vertical="center"/>
    </xf>
    <xf numFmtId="0" fontId="11" fillId="0" borderId="22" xfId="0" applyFont="1" applyBorder="1" applyAlignment="1">
      <alignment horizontal="center" vertical="top" wrapText="1"/>
    </xf>
    <xf numFmtId="0" fontId="11" fillId="0" borderId="23" xfId="0" applyFont="1" applyBorder="1" applyAlignment="1">
      <alignment vertical="top" wrapText="1"/>
    </xf>
    <xf numFmtId="0" fontId="11" fillId="0" borderId="23" xfId="0" applyFont="1" applyBorder="1" applyAlignment="1">
      <alignment horizontal="center" wrapText="1"/>
    </xf>
    <xf numFmtId="0" fontId="17" fillId="0" borderId="26" xfId="0" applyFont="1" applyBorder="1" applyAlignment="1">
      <alignment horizontal="center" vertical="top" wrapText="1"/>
    </xf>
    <xf numFmtId="0" fontId="17" fillId="0" borderId="18" xfId="0" applyFont="1" applyBorder="1" applyAlignment="1">
      <alignment vertical="top" wrapText="1"/>
    </xf>
    <xf numFmtId="0" fontId="11" fillId="0" borderId="26" xfId="0" applyFont="1" applyBorder="1" applyAlignment="1">
      <alignment horizontal="center" vertical="top" wrapText="1"/>
    </xf>
    <xf numFmtId="0" fontId="17" fillId="0" borderId="30" xfId="0" applyFont="1" applyBorder="1" applyAlignment="1">
      <alignment horizontal="center" vertical="top" wrapText="1"/>
    </xf>
    <xf numFmtId="0" fontId="17" fillId="0" borderId="8" xfId="0" applyFont="1" applyBorder="1" applyAlignment="1">
      <alignment vertical="top" wrapText="1"/>
    </xf>
    <xf numFmtId="0" fontId="17" fillId="0" borderId="8" xfId="0" applyFont="1" applyBorder="1" applyAlignment="1">
      <alignment horizontal="center" wrapText="1"/>
    </xf>
    <xf numFmtId="0" fontId="39" fillId="0" borderId="26" xfId="0" applyFont="1" applyBorder="1" applyAlignment="1">
      <alignment horizontal="center" vertical="top" wrapText="1"/>
    </xf>
    <xf numFmtId="0" fontId="11" fillId="0" borderId="32" xfId="0" applyFont="1" applyBorder="1" applyAlignment="1">
      <alignment vertical="top" wrapText="1"/>
    </xf>
    <xf numFmtId="0" fontId="17" fillId="0" borderId="34" xfId="0" applyFont="1" applyBorder="1" applyAlignment="1">
      <alignment horizontal="center" vertical="top" wrapText="1"/>
    </xf>
    <xf numFmtId="0" fontId="17" fillId="0" borderId="12" xfId="0" applyFont="1" applyBorder="1" applyAlignment="1">
      <alignment vertical="top" wrapText="1"/>
    </xf>
    <xf numFmtId="0" fontId="18" fillId="0" borderId="12" xfId="0" applyFont="1" applyBorder="1" applyAlignment="1">
      <alignment vertical="top" wrapText="1"/>
    </xf>
    <xf numFmtId="0" fontId="17" fillId="0" borderId="35" xfId="0" applyFont="1" applyBorder="1" applyAlignment="1">
      <alignment horizontal="center" vertical="top" wrapText="1"/>
    </xf>
    <xf numFmtId="0" fontId="17" fillId="0" borderId="1" xfId="0" applyFont="1" applyBorder="1" applyAlignment="1">
      <alignment vertical="top" wrapText="1"/>
    </xf>
    <xf numFmtId="0" fontId="11" fillId="0" borderId="12" xfId="0" applyFont="1" applyBorder="1" applyAlignment="1">
      <alignment vertical="top" wrapText="1"/>
    </xf>
    <xf numFmtId="0" fontId="17" fillId="0" borderId="0" xfId="0" applyFont="1" applyAlignment="1">
      <alignment horizontal="center" vertical="top" wrapText="1"/>
    </xf>
    <xf numFmtId="0" fontId="17" fillId="0" borderId="21" xfId="0" applyFont="1" applyBorder="1" applyAlignment="1">
      <alignment vertical="top" wrapText="1"/>
    </xf>
    <xf numFmtId="0" fontId="11" fillId="0" borderId="34" xfId="0" applyFont="1" applyBorder="1" applyAlignment="1">
      <alignment horizontal="center" vertical="top" wrapText="1"/>
    </xf>
    <xf numFmtId="0" fontId="17" fillId="0" borderId="37" xfId="0" applyFont="1" applyBorder="1" applyAlignment="1">
      <alignment horizontal="center" vertical="top" wrapText="1"/>
    </xf>
    <xf numFmtId="0" fontId="11" fillId="0" borderId="39" xfId="0" applyFont="1" applyBorder="1" applyAlignment="1">
      <alignment horizontal="center" vertical="top" wrapText="1"/>
    </xf>
    <xf numFmtId="0" fontId="11" fillId="0" borderId="40" xfId="0" applyFont="1" applyBorder="1" applyAlignment="1">
      <alignment vertical="top" wrapText="1"/>
    </xf>
    <xf numFmtId="0" fontId="17" fillId="0" borderId="0" xfId="0" applyFont="1" applyAlignment="1">
      <alignment horizontal="center" vertical="top"/>
    </xf>
    <xf numFmtId="0" fontId="11" fillId="0" borderId="23" xfId="0" applyFont="1" applyBorder="1" applyAlignment="1">
      <alignment horizontal="center" vertical="top" wrapText="1"/>
    </xf>
    <xf numFmtId="0" fontId="17" fillId="0" borderId="18" xfId="0" applyFont="1" applyBorder="1" applyAlignment="1">
      <alignment horizontal="center" vertical="top" wrapText="1"/>
    </xf>
    <xf numFmtId="43" fontId="17" fillId="0" borderId="0" xfId="5" applyFont="1"/>
    <xf numFmtId="0" fontId="17" fillId="0" borderId="34" xfId="29" applyFont="1" applyBorder="1" applyAlignment="1">
      <alignment horizontal="center" vertical="top" wrapText="1"/>
    </xf>
    <xf numFmtId="0" fontId="17" fillId="0" borderId="4" xfId="29" applyFont="1" applyBorder="1" applyAlignment="1">
      <alignment vertical="top" wrapText="1"/>
    </xf>
    <xf numFmtId="0" fontId="17" fillId="0" borderId="26" xfId="29" applyFont="1" applyBorder="1" applyAlignment="1">
      <alignment horizontal="center" vertical="top" wrapText="1"/>
    </xf>
    <xf numFmtId="0" fontId="17" fillId="0" borderId="34" xfId="0" applyFont="1" applyBorder="1" applyAlignment="1">
      <alignment horizontal="center" vertical="top"/>
    </xf>
    <xf numFmtId="0" fontId="17" fillId="0" borderId="35" xfId="0" applyFont="1" applyBorder="1" applyAlignment="1">
      <alignment horizontal="center" vertical="top"/>
    </xf>
    <xf numFmtId="0" fontId="17" fillId="0" borderId="8" xfId="0" applyFont="1" applyBorder="1" applyAlignment="1">
      <alignment vertical="top"/>
    </xf>
    <xf numFmtId="0" fontId="18" fillId="0" borderId="0" xfId="0" applyFont="1" applyAlignment="1">
      <alignment horizontal="center" vertical="top"/>
    </xf>
    <xf numFmtId="0" fontId="11" fillId="0" borderId="0" xfId="0" applyFont="1" applyAlignment="1">
      <alignment vertical="top"/>
    </xf>
    <xf numFmtId="0" fontId="17" fillId="0" borderId="0" xfId="0" applyFont="1" applyAlignment="1">
      <alignment vertical="top"/>
    </xf>
    <xf numFmtId="0" fontId="11" fillId="0" borderId="22" xfId="0" applyFont="1" applyBorder="1" applyAlignment="1">
      <alignment vertical="top" wrapText="1"/>
    </xf>
    <xf numFmtId="0" fontId="17" fillId="0" borderId="35" xfId="29" applyFont="1" applyBorder="1" applyAlignment="1">
      <alignment horizontal="center" vertical="top" wrapText="1"/>
    </xf>
    <xf numFmtId="0" fontId="17" fillId="0" borderId="8" xfId="29" applyFont="1" applyBorder="1" applyAlignment="1">
      <alignment vertical="top" wrapText="1"/>
    </xf>
    <xf numFmtId="0" fontId="17" fillId="0" borderId="1" xfId="29" applyFont="1" applyBorder="1" applyAlignment="1">
      <alignment vertical="top"/>
    </xf>
    <xf numFmtId="0" fontId="17" fillId="0" borderId="1" xfId="0" applyFont="1" applyBorder="1" applyAlignment="1">
      <alignment vertical="top"/>
    </xf>
    <xf numFmtId="0" fontId="17" fillId="0" borderId="22" xfId="0" applyFont="1" applyBorder="1" applyAlignment="1">
      <alignment vertical="top" wrapText="1"/>
    </xf>
    <xf numFmtId="0" fontId="17" fillId="0" borderId="23" xfId="0" applyFont="1" applyBorder="1" applyAlignment="1">
      <alignment vertical="top" wrapText="1"/>
    </xf>
    <xf numFmtId="0" fontId="17" fillId="0" borderId="32" xfId="0" applyFont="1" applyBorder="1" applyAlignment="1">
      <alignment vertical="top" wrapText="1"/>
    </xf>
    <xf numFmtId="0" fontId="11" fillId="0" borderId="50" xfId="0" applyFont="1" applyBorder="1" applyAlignment="1">
      <alignment vertical="top" wrapText="1"/>
    </xf>
    <xf numFmtId="0" fontId="11" fillId="0" borderId="51" xfId="0" applyFont="1" applyBorder="1" applyAlignment="1">
      <alignment vertical="top" wrapText="1"/>
    </xf>
    <xf numFmtId="0" fontId="16" fillId="0" borderId="34" xfId="0" applyFont="1" applyBorder="1"/>
    <xf numFmtId="0" fontId="8" fillId="0" borderId="4" xfId="0" applyFont="1" applyBorder="1" applyAlignment="1">
      <alignment vertical="top" wrapText="1"/>
    </xf>
    <xf numFmtId="0" fontId="16" fillId="0" borderId="4" xfId="0" applyFont="1" applyBorder="1" applyAlignment="1">
      <alignment vertical="top" wrapText="1"/>
    </xf>
    <xf numFmtId="0" fontId="16" fillId="0" borderId="34" xfId="0" applyFont="1" applyBorder="1" applyAlignment="1">
      <alignment vertical="center"/>
    </xf>
    <xf numFmtId="0" fontId="16" fillId="0" borderId="4" xfId="0" applyFont="1" applyBorder="1" applyAlignment="1">
      <alignment vertical="center" wrapText="1"/>
    </xf>
    <xf numFmtId="43" fontId="16" fillId="0" borderId="0" xfId="5" applyFont="1"/>
    <xf numFmtId="166" fontId="16" fillId="0" borderId="0" xfId="0" applyNumberFormat="1" applyFont="1"/>
    <xf numFmtId="0" fontId="11" fillId="0" borderId="0" xfId="0" applyFont="1" applyAlignment="1">
      <alignment horizontal="center"/>
    </xf>
    <xf numFmtId="0" fontId="11" fillId="0" borderId="4" xfId="0" applyFont="1" applyBorder="1" applyAlignment="1">
      <alignment vertical="top"/>
    </xf>
    <xf numFmtId="4" fontId="17" fillId="0" borderId="0" xfId="0" applyNumberFormat="1" applyFont="1"/>
    <xf numFmtId="0" fontId="11" fillId="0" borderId="22" xfId="0" applyFont="1" applyBorder="1" applyAlignment="1">
      <alignment horizontal="center" vertical="center" wrapText="1"/>
    </xf>
    <xf numFmtId="0" fontId="11" fillId="0" borderId="32" xfId="0" applyFont="1" applyBorder="1" applyAlignment="1">
      <alignment horizontal="left" vertical="center" wrapText="1"/>
    </xf>
    <xf numFmtId="0" fontId="11" fillId="0" borderId="23" xfId="0" applyFont="1" applyBorder="1" applyAlignment="1">
      <alignment horizontal="center" vertical="center" wrapText="1"/>
    </xf>
    <xf numFmtId="0" fontId="17" fillId="0" borderId="12"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0" xfId="0" applyFont="1" applyAlignment="1">
      <alignment horizontal="justify" vertical="center"/>
    </xf>
    <xf numFmtId="0" fontId="17" fillId="0" borderId="21" xfId="0" applyFont="1" applyBorder="1" applyAlignment="1">
      <alignment horizontal="left" vertical="center" wrapText="1"/>
    </xf>
    <xf numFmtId="0" fontId="17" fillId="0" borderId="8" xfId="0" applyFont="1" applyBorder="1" applyAlignment="1">
      <alignment horizontal="center" vertical="center" wrapText="1"/>
    </xf>
    <xf numFmtId="0" fontId="17" fillId="0" borderId="4" xfId="0" applyFont="1" applyBorder="1" applyAlignment="1">
      <alignment horizontal="justify" vertical="center"/>
    </xf>
    <xf numFmtId="0" fontId="17" fillId="0" borderId="12" xfId="0" applyFont="1" applyBorder="1" applyAlignment="1">
      <alignment horizontal="justify" vertical="center"/>
    </xf>
    <xf numFmtId="43" fontId="17" fillId="2" borderId="0" xfId="5" applyFont="1" applyFill="1"/>
    <xf numFmtId="166" fontId="39" fillId="0" borderId="0" xfId="0" applyNumberFormat="1" applyFont="1"/>
    <xf numFmtId="166" fontId="17" fillId="0" borderId="0" xfId="0" applyNumberFormat="1" applyFont="1"/>
    <xf numFmtId="0" fontId="16" fillId="0" borderId="0" xfId="0" applyFont="1" applyAlignment="1">
      <alignment vertical="top" wrapText="1"/>
    </xf>
    <xf numFmtId="0" fontId="8" fillId="0" borderId="23" xfId="0" applyFont="1" applyBorder="1" applyAlignment="1">
      <alignment vertical="center" wrapText="1"/>
    </xf>
    <xf numFmtId="0" fontId="8" fillId="0" borderId="23" xfId="0" applyFont="1" applyBorder="1" applyAlignment="1">
      <alignment horizontal="center" vertical="center" wrapText="1"/>
    </xf>
    <xf numFmtId="0" fontId="17" fillId="0" borderId="18" xfId="0" applyFont="1" applyBorder="1" applyAlignment="1">
      <alignment horizontal="justify" vertical="center" wrapText="1"/>
    </xf>
    <xf numFmtId="0" fontId="17" fillId="0" borderId="18" xfId="0" applyFont="1" applyBorder="1" applyAlignment="1">
      <alignment horizontal="center" vertical="center" wrapText="1"/>
    </xf>
    <xf numFmtId="0" fontId="17" fillId="0" borderId="4" xfId="0" applyFont="1" applyBorder="1" applyAlignment="1">
      <alignment horizontal="justify" vertical="center" wrapText="1"/>
    </xf>
    <xf numFmtId="0" fontId="17" fillId="0" borderId="12" xfId="0" applyFont="1" applyBorder="1" applyAlignment="1">
      <alignment horizontal="justify" vertical="center" wrapText="1"/>
    </xf>
    <xf numFmtId="0" fontId="16" fillId="0" borderId="12" xfId="0" applyFont="1" applyBorder="1" applyAlignment="1">
      <alignment vertical="top" wrapText="1"/>
    </xf>
    <xf numFmtId="0" fontId="17" fillId="0" borderId="0" xfId="0" applyFont="1" applyAlignment="1">
      <alignment horizontal="justify" vertical="center" wrapText="1"/>
    </xf>
    <xf numFmtId="0" fontId="17" fillId="0" borderId="8" xfId="0" applyFont="1" applyBorder="1" applyAlignment="1">
      <alignment vertical="center" wrapText="1"/>
    </xf>
    <xf numFmtId="0" fontId="16" fillId="0" borderId="0" xfId="0" applyFont="1" applyAlignment="1">
      <alignment horizontal="center" vertical="top" wrapText="1"/>
    </xf>
    <xf numFmtId="0" fontId="17" fillId="0" borderId="18" xfId="0" applyFont="1" applyBorder="1" applyAlignment="1">
      <alignment vertical="center" wrapText="1"/>
    </xf>
    <xf numFmtId="0" fontId="17" fillId="0" borderId="1" xfId="0" applyFont="1" applyBorder="1" applyAlignment="1">
      <alignment horizontal="center" vertical="center" wrapText="1"/>
    </xf>
    <xf numFmtId="43" fontId="16" fillId="0" borderId="0" xfId="1" applyFont="1"/>
    <xf numFmtId="0" fontId="8" fillId="0" borderId="3" xfId="0" applyFont="1" applyBorder="1" applyAlignment="1">
      <alignment horizontal="center" vertical="center"/>
    </xf>
    <xf numFmtId="1" fontId="8" fillId="0" borderId="3" xfId="0" applyNumberFormat="1" applyFont="1" applyBorder="1" applyAlignment="1">
      <alignment horizontal="center" vertical="center"/>
    </xf>
    <xf numFmtId="43" fontId="8" fillId="0" borderId="55" xfId="1"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1" fontId="8" fillId="0" borderId="4" xfId="0" applyNumberFormat="1" applyFont="1" applyBorder="1" applyAlignment="1">
      <alignment horizontal="center" vertical="center"/>
    </xf>
    <xf numFmtId="43" fontId="8" fillId="0" borderId="12" xfId="1" applyFont="1" applyBorder="1" applyAlignment="1">
      <alignment horizontal="center" vertical="center"/>
    </xf>
    <xf numFmtId="0" fontId="8" fillId="0" borderId="0" xfId="0" applyFont="1" applyAlignment="1">
      <alignment horizontal="center" vertical="center"/>
    </xf>
    <xf numFmtId="0" fontId="23" fillId="0" borderId="4" xfId="0" applyFont="1" applyBorder="1" applyAlignment="1">
      <alignment horizontal="center" vertical="center"/>
    </xf>
    <xf numFmtId="1" fontId="16" fillId="0" borderId="4" xfId="0" applyNumberFormat="1" applyFont="1" applyBorder="1" applyAlignment="1">
      <alignment horizontal="center" vertical="center"/>
    </xf>
    <xf numFmtId="43" fontId="16" fillId="0" borderId="12" xfId="1" applyFont="1" applyBorder="1" applyAlignment="1">
      <alignment horizontal="center" vertical="center"/>
    </xf>
    <xf numFmtId="9" fontId="18" fillId="0" borderId="4" xfId="53" applyFont="1" applyBorder="1" applyAlignment="1">
      <alignment horizontal="center" wrapText="1"/>
    </xf>
    <xf numFmtId="9" fontId="20" fillId="0" borderId="4" xfId="53" applyFont="1" applyBorder="1" applyAlignment="1">
      <alignment horizontal="center" wrapText="1"/>
    </xf>
    <xf numFmtId="0" fontId="17" fillId="0" borderId="4" xfId="3" applyFont="1" applyBorder="1" applyAlignment="1">
      <alignment horizontal="center" vertical="center"/>
    </xf>
    <xf numFmtId="0" fontId="19" fillId="0" borderId="4" xfId="3" applyFont="1" applyBorder="1" applyAlignment="1">
      <alignment horizontal="left" vertical="center" wrapText="1"/>
    </xf>
    <xf numFmtId="1" fontId="17" fillId="0" borderId="4" xfId="12" applyNumberFormat="1" applyFont="1" applyFill="1" applyBorder="1" applyAlignment="1" applyProtection="1">
      <alignment horizontal="center" vertical="center"/>
    </xf>
    <xf numFmtId="0" fontId="18" fillId="0" borderId="4" xfId="3" applyFont="1" applyBorder="1" applyAlignment="1">
      <alignment vertical="top" wrapText="1"/>
    </xf>
    <xf numFmtId="1" fontId="17" fillId="0" borderId="4" xfId="68" applyNumberFormat="1" applyFont="1" applyFill="1" applyBorder="1" applyAlignment="1">
      <alignment horizontal="center" vertical="center"/>
    </xf>
    <xf numFmtId="0" fontId="20" fillId="0" borderId="4" xfId="3" applyFont="1" applyBorder="1" applyAlignment="1">
      <alignment vertical="top" wrapText="1"/>
    </xf>
    <xf numFmtId="0" fontId="48" fillId="0" borderId="4" xfId="0" applyFont="1" applyBorder="1" applyAlignment="1">
      <alignment vertical="center"/>
    </xf>
    <xf numFmtId="1" fontId="17" fillId="0" borderId="4" xfId="0" applyNumberFormat="1" applyFont="1" applyBorder="1" applyAlignment="1">
      <alignment horizontal="center" vertical="center"/>
    </xf>
    <xf numFmtId="0" fontId="48" fillId="0" borderId="4" xfId="0" applyFont="1" applyBorder="1" applyAlignment="1">
      <alignment wrapText="1"/>
    </xf>
    <xf numFmtId="0" fontId="17" fillId="0" borderId="4" xfId="69" applyFont="1" applyBorder="1" applyAlignment="1">
      <alignment vertical="top" wrapText="1"/>
    </xf>
    <xf numFmtId="0" fontId="17" fillId="0" borderId="6" xfId="69" applyFont="1" applyBorder="1" applyAlignment="1">
      <alignment vertical="top" wrapText="1"/>
    </xf>
    <xf numFmtId="1" fontId="16" fillId="0" borderId="6" xfId="0" applyNumberFormat="1" applyFont="1" applyBorder="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horizontal="right" vertical="center"/>
    </xf>
    <xf numFmtId="1" fontId="8" fillId="0" borderId="5" xfId="0" applyNumberFormat="1" applyFont="1" applyBorder="1" applyAlignment="1">
      <alignment horizontal="center" vertical="center"/>
    </xf>
    <xf numFmtId="43" fontId="8" fillId="0" borderId="5" xfId="1" applyFont="1" applyBorder="1" applyAlignment="1">
      <alignment horizontal="center" vertical="center"/>
    </xf>
    <xf numFmtId="0" fontId="48" fillId="0" borderId="4" xfId="0" applyFont="1" applyBorder="1"/>
    <xf numFmtId="0" fontId="18" fillId="0" borderId="4" xfId="69" applyFont="1" applyBorder="1" applyAlignment="1">
      <alignment vertical="top" wrapText="1"/>
    </xf>
    <xf numFmtId="43" fontId="16" fillId="0" borderId="0" xfId="0" applyNumberFormat="1" applyFont="1"/>
    <xf numFmtId="0" fontId="17" fillId="0" borderId="4" xfId="3" applyFont="1" applyBorder="1" applyAlignment="1">
      <alignment wrapText="1"/>
    </xf>
    <xf numFmtId="0" fontId="16" fillId="0" borderId="6" xfId="0" applyFont="1" applyBorder="1"/>
    <xf numFmtId="43" fontId="16" fillId="0" borderId="20" xfId="1" applyFont="1" applyBorder="1" applyAlignment="1">
      <alignment horizontal="center" vertical="center"/>
    </xf>
    <xf numFmtId="43" fontId="8" fillId="0" borderId="56" xfId="1" applyFont="1" applyBorder="1" applyAlignment="1">
      <alignment horizontal="center" vertical="center"/>
    </xf>
    <xf numFmtId="0" fontId="48" fillId="0" borderId="4" xfId="0" applyFont="1" applyBorder="1" applyAlignment="1">
      <alignment horizontal="left" vertical="center" wrapText="1"/>
    </xf>
    <xf numFmtId="0" fontId="8" fillId="0" borderId="4" xfId="0" applyFont="1" applyBorder="1"/>
    <xf numFmtId="0" fontId="17" fillId="0" borderId="4" xfId="3" applyFont="1" applyBorder="1" applyAlignment="1">
      <alignment horizontal="left" vertical="center"/>
    </xf>
    <xf numFmtId="0" fontId="17" fillId="0" borderId="4" xfId="3" applyFont="1" applyBorder="1" applyAlignment="1">
      <alignment horizontal="left" vertical="center" wrapText="1"/>
    </xf>
    <xf numFmtId="0" fontId="8" fillId="0" borderId="6" xfId="0" applyFont="1" applyBorder="1"/>
    <xf numFmtId="0" fontId="16" fillId="0" borderId="5" xfId="0" applyFont="1" applyBorder="1" applyAlignment="1">
      <alignment horizontal="center" vertical="center"/>
    </xf>
    <xf numFmtId="0" fontId="8" fillId="0" borderId="5" xfId="0" applyFont="1" applyBorder="1"/>
    <xf numFmtId="1" fontId="16" fillId="0" borderId="5" xfId="0" applyNumberFormat="1" applyFont="1" applyBorder="1" applyAlignment="1">
      <alignment horizontal="center" vertical="center"/>
    </xf>
    <xf numFmtId="0" fontId="8" fillId="0" borderId="4" xfId="0" applyFont="1" applyBorder="1" applyAlignment="1">
      <alignment horizontal="right" vertical="center"/>
    </xf>
    <xf numFmtId="0" fontId="18" fillId="0" borderId="4" xfId="7" applyFont="1" applyBorder="1" applyAlignment="1">
      <alignment vertical="top" wrapText="1"/>
    </xf>
    <xf numFmtId="0" fontId="8" fillId="0" borderId="4" xfId="0" applyFont="1" applyBorder="1" applyAlignment="1">
      <alignment vertical="center"/>
    </xf>
    <xf numFmtId="0" fontId="23" fillId="0" borderId="4" xfId="0" applyFont="1" applyBorder="1" applyAlignment="1">
      <alignment vertical="center"/>
    </xf>
    <xf numFmtId="167" fontId="17" fillId="0" borderId="4" xfId="70" applyFont="1" applyBorder="1" applyAlignment="1">
      <alignment vertical="top" wrapText="1"/>
    </xf>
    <xf numFmtId="0" fontId="18" fillId="0" borderId="4" xfId="3" applyFont="1" applyBorder="1" applyAlignment="1">
      <alignment horizontal="left" vertical="top"/>
    </xf>
    <xf numFmtId="0" fontId="17" fillId="0" borderId="4" xfId="3" applyFont="1" applyBorder="1" applyAlignment="1">
      <alignment vertical="top" wrapText="1"/>
    </xf>
    <xf numFmtId="0" fontId="20" fillId="0" borderId="4" xfId="0" applyFont="1" applyBorder="1" applyAlignment="1">
      <alignment horizontal="center" vertical="center" wrapText="1"/>
    </xf>
    <xf numFmtId="0" fontId="11" fillId="0" borderId="6" xfId="0" applyFont="1" applyBorder="1" applyAlignment="1">
      <alignment horizontal="center" vertical="center"/>
    </xf>
    <xf numFmtId="0" fontId="11" fillId="0" borderId="4" xfId="3" applyFont="1" applyBorder="1" applyAlignment="1">
      <alignment horizontal="center" vertical="center"/>
    </xf>
    <xf numFmtId="1" fontId="11" fillId="0" borderId="4" xfId="12" applyNumberFormat="1" applyFont="1" applyFill="1" applyBorder="1" applyAlignment="1" applyProtection="1">
      <alignment horizontal="center" vertical="center"/>
    </xf>
    <xf numFmtId="0" fontId="11" fillId="0" borderId="4" xfId="3" applyFont="1" applyBorder="1" applyAlignment="1">
      <alignment horizontal="left" vertical="top"/>
    </xf>
    <xf numFmtId="0" fontId="18" fillId="0" borderId="4" xfId="3" applyFont="1" applyBorder="1" applyAlignment="1">
      <alignment vertical="top"/>
    </xf>
    <xf numFmtId="0" fontId="23" fillId="0" borderId="4" xfId="0" applyFont="1" applyBorder="1" applyAlignment="1">
      <alignment horizontal="left" vertical="center"/>
    </xf>
    <xf numFmtId="1" fontId="48" fillId="0" borderId="4" xfId="0" applyNumberFormat="1" applyFont="1" applyBorder="1" applyAlignment="1">
      <alignment horizontal="left" vertical="center"/>
    </xf>
    <xf numFmtId="0" fontId="17" fillId="0" borderId="4" xfId="3" applyFont="1" applyBorder="1" applyAlignment="1">
      <alignment vertical="top"/>
    </xf>
    <xf numFmtId="0" fontId="48" fillId="0" borderId="4" xfId="0" applyFont="1" applyBorder="1" applyAlignment="1">
      <alignment vertical="center" wrapText="1"/>
    </xf>
    <xf numFmtId="1" fontId="17" fillId="0" borderId="4" xfId="12" applyNumberFormat="1" applyFont="1" applyFill="1" applyBorder="1" applyAlignment="1" applyProtection="1">
      <alignment horizontal="center" vertical="center"/>
      <protection locked="0"/>
    </xf>
    <xf numFmtId="166" fontId="17" fillId="0" borderId="4" xfId="67" applyFont="1" applyFill="1" applyBorder="1" applyAlignment="1" applyProtection="1">
      <alignment horizontal="center" vertical="center"/>
    </xf>
    <xf numFmtId="0" fontId="72" fillId="0" borderId="0" xfId="0" applyFont="1"/>
    <xf numFmtId="43" fontId="11" fillId="0" borderId="12" xfId="1" applyFont="1" applyBorder="1" applyAlignment="1">
      <alignment horizontal="center" vertical="center"/>
    </xf>
    <xf numFmtId="43" fontId="17" fillId="0" borderId="0" xfId="0" applyNumberFormat="1" applyFont="1"/>
    <xf numFmtId="0" fontId="72" fillId="0" borderId="0" xfId="0" applyFont="1" applyProtection="1">
      <protection locked="0"/>
    </xf>
    <xf numFmtId="0" fontId="18" fillId="0" borderId="4" xfId="3" applyFont="1" applyBorder="1" applyAlignment="1">
      <alignment horizontal="left" wrapText="1"/>
    </xf>
    <xf numFmtId="166" fontId="72" fillId="0" borderId="0" xfId="67" applyFont="1" applyBorder="1" applyProtection="1">
      <protection locked="0"/>
    </xf>
    <xf numFmtId="166" fontId="17" fillId="0" borderId="0" xfId="67" applyFont="1" applyBorder="1" applyProtection="1">
      <protection locked="0"/>
    </xf>
    <xf numFmtId="1" fontId="17" fillId="0" borderId="6" xfId="12" applyNumberFormat="1" applyFont="1" applyFill="1" applyBorder="1" applyAlignment="1" applyProtection="1">
      <alignment horizontal="center" vertical="center"/>
    </xf>
    <xf numFmtId="1" fontId="17" fillId="0" borderId="6" xfId="12" applyNumberFormat="1" applyFont="1" applyFill="1" applyBorder="1" applyAlignment="1" applyProtection="1">
      <alignment horizontal="center" vertical="center"/>
      <protection locked="0"/>
    </xf>
    <xf numFmtId="166" fontId="17" fillId="0" borderId="6" xfId="67" applyFont="1" applyFill="1" applyBorder="1" applyAlignment="1" applyProtection="1">
      <alignment horizontal="center" vertical="center"/>
    </xf>
    <xf numFmtId="0" fontId="11" fillId="0" borderId="5" xfId="0" applyFont="1" applyBorder="1" applyAlignment="1">
      <alignment horizontal="left" vertical="top"/>
    </xf>
    <xf numFmtId="1" fontId="17" fillId="0" borderId="5" xfId="12" applyNumberFormat="1" applyFont="1" applyFill="1" applyBorder="1" applyAlignment="1" applyProtection="1">
      <alignment horizontal="center" vertical="center"/>
    </xf>
    <xf numFmtId="1" fontId="17" fillId="0" borderId="5" xfId="12" applyNumberFormat="1" applyFont="1" applyFill="1" applyBorder="1" applyAlignment="1" applyProtection="1">
      <alignment horizontal="center" vertical="center"/>
      <protection locked="0"/>
    </xf>
    <xf numFmtId="166" fontId="11" fillId="0" borderId="5" xfId="67" applyFont="1" applyFill="1" applyBorder="1" applyAlignment="1" applyProtection="1">
      <alignment horizontal="center" vertical="center"/>
    </xf>
    <xf numFmtId="166" fontId="17" fillId="0" borderId="4" xfId="67" applyFont="1" applyFill="1" applyBorder="1" applyAlignment="1">
      <alignment horizontal="right" vertical="center" wrapText="1"/>
    </xf>
    <xf numFmtId="1" fontId="11" fillId="0" borderId="4" xfId="12" applyNumberFormat="1" applyFont="1" applyFill="1" applyBorder="1" applyAlignment="1" applyProtection="1">
      <alignment horizontal="center" vertical="center"/>
      <protection locked="0"/>
    </xf>
    <xf numFmtId="166" fontId="11" fillId="0" borderId="4" xfId="67" applyFont="1" applyFill="1" applyBorder="1" applyAlignment="1" applyProtection="1">
      <alignment horizontal="center" vertical="center"/>
    </xf>
    <xf numFmtId="0" fontId="16" fillId="0" borderId="4" xfId="0" applyFont="1" applyBorder="1" applyAlignment="1">
      <alignment horizontal="right"/>
    </xf>
    <xf numFmtId="0" fontId="16" fillId="0" borderId="4" xfId="0" applyFont="1" applyBorder="1" applyAlignment="1">
      <alignment horizontal="center"/>
    </xf>
    <xf numFmtId="43" fontId="16" fillId="0" borderId="0" xfId="1" applyFont="1" applyBorder="1" applyAlignment="1">
      <alignment horizontal="center" vertical="center"/>
    </xf>
    <xf numFmtId="1" fontId="16" fillId="0" borderId="4" xfId="0" applyNumberFormat="1" applyFont="1" applyBorder="1"/>
    <xf numFmtId="0" fontId="16" fillId="0" borderId="6" xfId="0" applyFont="1" applyBorder="1" applyAlignment="1">
      <alignment horizontal="center"/>
    </xf>
    <xf numFmtId="1" fontId="16" fillId="0" borderId="6" xfId="0" applyNumberFormat="1" applyFont="1" applyBorder="1"/>
    <xf numFmtId="0" fontId="8" fillId="0" borderId="5" xfId="0" applyFont="1" applyBorder="1" applyAlignment="1">
      <alignment vertical="center"/>
    </xf>
    <xf numFmtId="0" fontId="8" fillId="0" borderId="6" xfId="0" applyFont="1" applyBorder="1" applyAlignment="1">
      <alignment horizontal="center" vertical="center"/>
    </xf>
    <xf numFmtId="0" fontId="8" fillId="0" borderId="6" xfId="0" applyFont="1" applyBorder="1" applyAlignment="1">
      <alignment vertical="center"/>
    </xf>
    <xf numFmtId="1" fontId="8" fillId="0" borderId="6" xfId="0" applyNumberFormat="1" applyFont="1" applyBorder="1" applyAlignment="1">
      <alignment horizontal="center" vertical="center"/>
    </xf>
    <xf numFmtId="43" fontId="8" fillId="0" borderId="6" xfId="1" applyFont="1" applyBorder="1" applyAlignment="1">
      <alignment horizontal="center" vertical="center"/>
    </xf>
    <xf numFmtId="1" fontId="17" fillId="0" borderId="4" xfId="3" applyNumberFormat="1" applyFont="1" applyBorder="1" applyAlignment="1">
      <alignment horizontal="center" vertical="center"/>
    </xf>
    <xf numFmtId="0" fontId="17" fillId="0" borderId="4" xfId="69" applyFont="1" applyBorder="1" applyAlignment="1">
      <alignment horizontal="center" vertical="center"/>
    </xf>
    <xf numFmtId="0" fontId="18" fillId="0" borderId="4" xfId="29" applyFont="1" applyBorder="1" applyAlignment="1">
      <alignment wrapText="1"/>
    </xf>
    <xf numFmtId="1" fontId="17" fillId="0" borderId="4" xfId="30" applyNumberFormat="1" applyFont="1" applyFill="1" applyBorder="1" applyAlignment="1">
      <alignment horizontal="center" vertical="center"/>
    </xf>
    <xf numFmtId="3" fontId="17" fillId="0" borderId="4" xfId="71" applyNumberFormat="1" applyFont="1" applyFill="1" applyBorder="1" applyAlignment="1">
      <alignment horizontal="center" vertical="center"/>
    </xf>
    <xf numFmtId="0" fontId="17" fillId="0" borderId="4" xfId="29" applyFont="1" applyBorder="1" applyAlignment="1">
      <alignment horizontal="center" vertical="center"/>
    </xf>
    <xf numFmtId="0" fontId="20" fillId="0" borderId="4" xfId="29" applyFont="1" applyBorder="1" applyAlignment="1">
      <alignment wrapText="1"/>
    </xf>
    <xf numFmtId="3" fontId="17" fillId="0" borderId="4" xfId="55" applyNumberFormat="1" applyFont="1" applyFill="1" applyBorder="1" applyAlignment="1">
      <alignment horizontal="center" vertical="center"/>
    </xf>
    <xf numFmtId="0" fontId="17" fillId="0" borderId="4" xfId="29" applyFont="1" applyBorder="1" applyAlignment="1">
      <alignment wrapText="1"/>
    </xf>
    <xf numFmtId="0" fontId="20" fillId="0" borderId="4" xfId="29" applyFont="1" applyBorder="1" applyAlignment="1">
      <alignment horizontal="left" vertical="center" wrapText="1"/>
    </xf>
    <xf numFmtId="43" fontId="39" fillId="0" borderId="12" xfId="1" applyFont="1" applyBorder="1" applyAlignment="1">
      <alignment horizontal="center" vertical="center"/>
    </xf>
    <xf numFmtId="0" fontId="16" fillId="3" borderId="0" xfId="0" applyFont="1" applyFill="1"/>
    <xf numFmtId="0" fontId="16" fillId="2" borderId="0" xfId="0" applyFont="1" applyFill="1"/>
    <xf numFmtId="0" fontId="16" fillId="0" borderId="17" xfId="0" applyFont="1" applyBorder="1"/>
    <xf numFmtId="0" fontId="17" fillId="0" borderId="0" xfId="29" applyFont="1"/>
    <xf numFmtId="0" fontId="11" fillId="0" borderId="23" xfId="29" applyFont="1" applyBorder="1" applyAlignment="1">
      <alignment vertical="top" wrapText="1"/>
    </xf>
    <xf numFmtId="0" fontId="11" fillId="0" borderId="23" xfId="29" applyFont="1" applyBorder="1" applyAlignment="1">
      <alignment horizontal="center" vertical="top" wrapText="1"/>
    </xf>
    <xf numFmtId="0" fontId="17" fillId="0" borderId="18" xfId="29" applyFont="1" applyBorder="1" applyAlignment="1">
      <alignment vertical="top" wrapText="1"/>
    </xf>
    <xf numFmtId="0" fontId="17" fillId="0" borderId="8" xfId="29" applyFont="1" applyBorder="1" applyAlignment="1">
      <alignment horizontal="center" vertical="top" wrapText="1"/>
    </xf>
    <xf numFmtId="43" fontId="8" fillId="0" borderId="12" xfId="5" applyFont="1" applyFill="1" applyBorder="1" applyAlignment="1" applyProtection="1">
      <alignment horizontal="center" vertical="center" wrapText="1"/>
    </xf>
    <xf numFmtId="43" fontId="8" fillId="0" borderId="4" xfId="5" applyFont="1" applyFill="1" applyBorder="1" applyAlignment="1" applyProtection="1">
      <alignment horizontal="center" vertical="center" wrapText="1"/>
    </xf>
    <xf numFmtId="43" fontId="73" fillId="0" borderId="0" xfId="29" applyNumberFormat="1" applyFont="1"/>
    <xf numFmtId="0" fontId="73" fillId="0" borderId="0" xfId="29" applyFont="1"/>
    <xf numFmtId="0" fontId="74" fillId="0" borderId="39" xfId="0" applyFont="1" applyBorder="1" applyAlignment="1">
      <alignment horizontal="center" vertical="top"/>
    </xf>
    <xf numFmtId="0" fontId="74" fillId="0" borderId="45" xfId="0" applyFont="1" applyBorder="1"/>
    <xf numFmtId="0" fontId="74" fillId="0" borderId="45" xfId="0" applyFont="1" applyBorder="1" applyAlignment="1">
      <alignment horizontal="center"/>
    </xf>
    <xf numFmtId="0" fontId="74" fillId="0" borderId="0" xfId="0" applyFont="1"/>
    <xf numFmtId="0" fontId="76" fillId="0" borderId="25" xfId="0" applyFont="1" applyBorder="1" applyAlignment="1">
      <alignment vertical="top"/>
    </xf>
    <xf numFmtId="0" fontId="76" fillId="0" borderId="39" xfId="0" applyFont="1" applyBorder="1" applyAlignment="1">
      <alignment vertical="top"/>
    </xf>
    <xf numFmtId="0" fontId="76" fillId="0" borderId="45" xfId="0" applyFont="1" applyBorder="1" applyAlignment="1">
      <alignment vertical="top"/>
    </xf>
    <xf numFmtId="0" fontId="74" fillId="0" borderId="0" xfId="0" applyFont="1" applyAlignment="1">
      <alignment horizontal="left" vertical="top" wrapText="1"/>
    </xf>
    <xf numFmtId="0" fontId="74" fillId="0" borderId="0" xfId="0" applyFont="1" applyAlignment="1">
      <alignment horizontal="center" vertical="top" wrapText="1"/>
    </xf>
    <xf numFmtId="0" fontId="75" fillId="0" borderId="25" xfId="0" applyFont="1" applyBorder="1" applyAlignment="1">
      <alignment horizontal="center" vertical="top" wrapText="1"/>
    </xf>
    <xf numFmtId="0" fontId="75" fillId="0" borderId="25" xfId="0" applyFont="1" applyBorder="1" applyAlignment="1">
      <alignment vertical="top" wrapText="1"/>
    </xf>
    <xf numFmtId="0" fontId="75" fillId="0" borderId="37" xfId="0" applyFont="1" applyBorder="1" applyAlignment="1">
      <alignment horizontal="center" vertical="top" wrapText="1"/>
    </xf>
    <xf numFmtId="0" fontId="78" fillId="0" borderId="18" xfId="0" applyFont="1" applyBorder="1" applyAlignment="1">
      <alignment vertical="top" wrapText="1"/>
    </xf>
    <xf numFmtId="0" fontId="75" fillId="0" borderId="18" xfId="0" applyFont="1" applyBorder="1" applyAlignment="1">
      <alignment horizontal="center" vertical="top" wrapText="1"/>
    </xf>
    <xf numFmtId="0" fontId="74" fillId="0" borderId="34" xfId="0" applyFont="1" applyBorder="1" applyAlignment="1">
      <alignment horizontal="left" vertical="top" wrapText="1"/>
    </xf>
    <xf numFmtId="0" fontId="74" fillId="0" borderId="4" xfId="0" applyFont="1" applyBorder="1" applyAlignment="1">
      <alignment horizontal="left" vertical="top" wrapText="1"/>
    </xf>
    <xf numFmtId="0" fontId="74" fillId="0" borderId="4" xfId="0" applyFont="1" applyBorder="1" applyAlignment="1">
      <alignment horizontal="center" vertical="top" wrapText="1"/>
    </xf>
    <xf numFmtId="43" fontId="74" fillId="0" borderId="4" xfId="5" applyFont="1" applyBorder="1" applyAlignment="1">
      <alignment vertical="top" wrapText="1"/>
    </xf>
    <xf numFmtId="0" fontId="79" fillId="0" borderId="4" xfId="0" applyFont="1" applyBorder="1" applyAlignment="1">
      <alignment vertical="center" wrapText="1"/>
    </xf>
    <xf numFmtId="0" fontId="74" fillId="3" borderId="34" xfId="0" applyFont="1" applyFill="1" applyBorder="1" applyAlignment="1">
      <alignment horizontal="left" vertical="top" wrapText="1"/>
    </xf>
    <xf numFmtId="0" fontId="79" fillId="3" borderId="4" xfId="0" applyFont="1" applyFill="1" applyBorder="1" applyAlignment="1">
      <alignment vertical="center" wrapText="1"/>
    </xf>
    <xf numFmtId="0" fontId="74" fillId="3" borderId="4" xfId="0" applyFont="1" applyFill="1" applyBorder="1" applyAlignment="1">
      <alignment horizontal="center" vertical="top" wrapText="1"/>
    </xf>
    <xf numFmtId="0" fontId="74" fillId="3" borderId="0" xfId="0" applyFont="1" applyFill="1"/>
    <xf numFmtId="0" fontId="74" fillId="0" borderId="8" xfId="0" applyFont="1" applyBorder="1" applyAlignment="1">
      <alignment horizontal="center" vertical="top" wrapText="1"/>
    </xf>
    <xf numFmtId="0" fontId="80" fillId="0" borderId="0" xfId="0" applyFont="1"/>
    <xf numFmtId="0" fontId="74" fillId="0" borderId="0" xfId="0" applyFont="1" applyAlignment="1">
      <alignment horizontal="left" vertical="center" wrapText="1"/>
    </xf>
    <xf numFmtId="0" fontId="74" fillId="0" borderId="0" xfId="0" applyFont="1" applyAlignment="1">
      <alignment horizontal="center" vertical="center" wrapText="1"/>
    </xf>
    <xf numFmtId="0" fontId="74" fillId="0" borderId="37" xfId="0" applyFont="1" applyBorder="1" applyAlignment="1">
      <alignment horizontal="center" vertical="top" wrapText="1"/>
    </xf>
    <xf numFmtId="0" fontId="74" fillId="0" borderId="18" xfId="0" applyFont="1" applyBorder="1" applyAlignment="1">
      <alignment vertical="top" wrapText="1"/>
    </xf>
    <xf numFmtId="0" fontId="74" fillId="0" borderId="18" xfId="0" applyFont="1" applyBorder="1" applyAlignment="1">
      <alignment horizontal="center" vertical="top" wrapText="1"/>
    </xf>
    <xf numFmtId="0" fontId="75" fillId="0" borderId="34" xfId="0" applyFont="1" applyBorder="1" applyAlignment="1">
      <alignment horizontal="center" vertical="top" wrapText="1"/>
    </xf>
    <xf numFmtId="0" fontId="76" fillId="0" borderId="4" xfId="0" applyFont="1" applyBorder="1" applyAlignment="1">
      <alignment vertical="top" wrapText="1"/>
    </xf>
    <xf numFmtId="0" fontId="74" fillId="0" borderId="34" xfId="0" applyFont="1" applyBorder="1" applyAlignment="1">
      <alignment horizontal="center" vertical="top" wrapText="1"/>
    </xf>
    <xf numFmtId="0" fontId="75" fillId="0" borderId="4" xfId="0" applyFont="1" applyBorder="1" applyAlignment="1">
      <alignment vertical="top" wrapText="1"/>
    </xf>
    <xf numFmtId="0" fontId="74" fillId="0" borderId="4" xfId="0" applyFont="1" applyBorder="1" applyAlignment="1">
      <alignment vertical="top" wrapText="1"/>
    </xf>
    <xf numFmtId="0" fontId="74" fillId="0" borderId="58" xfId="0" applyFont="1" applyBorder="1" applyAlignment="1">
      <alignment horizontal="center" vertical="top" wrapText="1"/>
    </xf>
    <xf numFmtId="0" fontId="75" fillId="0" borderId="59" xfId="0" applyFont="1" applyBorder="1" applyAlignment="1">
      <alignment vertical="top" wrapText="1"/>
    </xf>
    <xf numFmtId="0" fontId="75" fillId="0" borderId="59" xfId="0" applyFont="1" applyBorder="1" applyAlignment="1">
      <alignment horizontal="center" vertical="top" wrapText="1"/>
    </xf>
    <xf numFmtId="0" fontId="75" fillId="0" borderId="0" xfId="0" applyFont="1" applyAlignment="1">
      <alignment vertical="top" wrapText="1"/>
    </xf>
    <xf numFmtId="0" fontId="74" fillId="0" borderId="0" xfId="0" applyFont="1" applyAlignment="1">
      <alignment horizontal="center" vertical="top"/>
    </xf>
    <xf numFmtId="0" fontId="74" fillId="0" borderId="0" xfId="0" applyFont="1" applyAlignment="1">
      <alignment horizontal="center"/>
    </xf>
    <xf numFmtId="0" fontId="81" fillId="0" borderId="0" xfId="0" applyFont="1" applyAlignment="1">
      <alignment horizontal="center" vertical="center"/>
    </xf>
    <xf numFmtId="0" fontId="81" fillId="0" borderId="0" xfId="0" applyFont="1" applyAlignment="1">
      <alignment vertical="top" wrapText="1"/>
    </xf>
    <xf numFmtId="0" fontId="81" fillId="0" borderId="0" xfId="0" applyFont="1" applyAlignment="1">
      <alignment horizontal="center"/>
    </xf>
    <xf numFmtId="0" fontId="81" fillId="0" borderId="0" xfId="0" applyFont="1"/>
    <xf numFmtId="0" fontId="82" fillId="0" borderId="0" xfId="0" applyFont="1" applyAlignment="1">
      <alignment horizontal="center"/>
    </xf>
    <xf numFmtId="0" fontId="83" fillId="0" borderId="0" xfId="0" applyFont="1"/>
    <xf numFmtId="0" fontId="84" fillId="0" borderId="0" xfId="6" applyFont="1" applyAlignment="1">
      <alignment horizontal="center" vertical="center" wrapText="1"/>
    </xf>
    <xf numFmtId="0" fontId="84" fillId="0" borderId="0" xfId="6" applyFont="1" applyAlignment="1">
      <alignment horizontal="left" vertical="top" wrapText="1"/>
    </xf>
    <xf numFmtId="0" fontId="84" fillId="0" borderId="0" xfId="6" quotePrefix="1" applyFont="1" applyAlignment="1">
      <alignment horizontal="center" wrapText="1"/>
    </xf>
    <xf numFmtId="0" fontId="84" fillId="0" borderId="0" xfId="6" applyFont="1" applyAlignment="1">
      <alignment horizontal="center" wrapText="1"/>
    </xf>
    <xf numFmtId="0" fontId="81" fillId="3" borderId="0" xfId="6" applyFont="1" applyFill="1"/>
    <xf numFmtId="0" fontId="85" fillId="0" borderId="62" xfId="0" applyFont="1" applyBorder="1" applyAlignment="1">
      <alignment horizontal="center" vertical="center"/>
    </xf>
    <xf numFmtId="0" fontId="85" fillId="0" borderId="63" xfId="0" applyFont="1" applyBorder="1" applyAlignment="1">
      <alignment horizontal="center" vertical="top" wrapText="1"/>
    </xf>
    <xf numFmtId="0" fontId="85" fillId="0" borderId="62" xfId="0" applyFont="1" applyBorder="1" applyAlignment="1">
      <alignment horizontal="center"/>
    </xf>
    <xf numFmtId="0" fontId="85" fillId="0" borderId="65" xfId="0" applyFont="1" applyBorder="1" applyAlignment="1">
      <alignment horizontal="center" vertical="center"/>
    </xf>
    <xf numFmtId="0" fontId="86" fillId="0" borderId="66" xfId="0" applyFont="1" applyBorder="1" applyAlignment="1">
      <alignment horizontal="left" vertical="top" wrapText="1"/>
    </xf>
    <xf numFmtId="0" fontId="85" fillId="0" borderId="65" xfId="0" applyFont="1" applyBorder="1" applyAlignment="1">
      <alignment horizontal="center"/>
    </xf>
    <xf numFmtId="49" fontId="85" fillId="0" borderId="68" xfId="0" applyNumberFormat="1" applyFont="1" applyBorder="1" applyAlignment="1">
      <alignment horizontal="center" vertical="center"/>
    </xf>
    <xf numFmtId="0" fontId="86" fillId="0" borderId="69" xfId="0" applyFont="1" applyBorder="1" applyAlignment="1">
      <alignment horizontal="left" vertical="top" wrapText="1"/>
    </xf>
    <xf numFmtId="0" fontId="85" fillId="0" borderId="68" xfId="0" applyFont="1" applyBorder="1" applyAlignment="1">
      <alignment horizontal="center"/>
    </xf>
    <xf numFmtId="0" fontId="87" fillId="0" borderId="69" xfId="0" quotePrefix="1" applyFont="1" applyBorder="1" applyAlignment="1">
      <alignment horizontal="left" vertical="top" wrapText="1"/>
    </xf>
    <xf numFmtId="0" fontId="84" fillId="0" borderId="68" xfId="0" applyFont="1" applyBorder="1" applyAlignment="1">
      <alignment horizontal="center" wrapText="1"/>
    </xf>
    <xf numFmtId="0" fontId="83" fillId="0" borderId="68" xfId="0" applyFont="1" applyBorder="1" applyAlignment="1">
      <alignment horizontal="center" vertical="center"/>
    </xf>
    <xf numFmtId="0" fontId="84" fillId="0" borderId="69" xfId="0" quotePrefix="1" applyFont="1" applyBorder="1" applyAlignment="1">
      <alignment horizontal="left" vertical="top" wrapText="1"/>
    </xf>
    <xf numFmtId="0" fontId="85" fillId="0" borderId="68" xfId="0" applyFont="1" applyBorder="1" applyAlignment="1">
      <alignment horizontal="center" vertical="center"/>
    </xf>
    <xf numFmtId="0" fontId="88" fillId="0" borderId="69" xfId="0" applyFont="1" applyBorder="1" applyAlignment="1">
      <alignment vertical="top" wrapText="1"/>
    </xf>
    <xf numFmtId="49" fontId="83" fillId="0" borderId="68" xfId="0" applyNumberFormat="1" applyFont="1" applyBorder="1" applyAlignment="1">
      <alignment horizontal="center" vertical="center"/>
    </xf>
    <xf numFmtId="0" fontId="85" fillId="0" borderId="69" xfId="0" applyFont="1" applyBorder="1" applyAlignment="1">
      <alignment vertical="top" wrapText="1"/>
    </xf>
    <xf numFmtId="0" fontId="83" fillId="0" borderId="68" xfId="0" applyFont="1" applyBorder="1" applyAlignment="1">
      <alignment horizontal="center"/>
    </xf>
    <xf numFmtId="0" fontId="84" fillId="0" borderId="68" xfId="0" applyFont="1" applyBorder="1" applyAlignment="1">
      <alignment horizontal="center" vertical="center" wrapText="1"/>
    </xf>
    <xf numFmtId="0" fontId="84" fillId="0" borderId="68" xfId="0" applyFont="1" applyBorder="1" applyAlignment="1">
      <alignment horizontal="left" vertical="top" wrapText="1"/>
    </xf>
    <xf numFmtId="0" fontId="84" fillId="0" borderId="0" xfId="0" applyFont="1"/>
    <xf numFmtId="0" fontId="83" fillId="0" borderId="70" xfId="0" applyFont="1" applyBorder="1" applyAlignment="1">
      <alignment horizontal="center" vertical="center"/>
    </xf>
    <xf numFmtId="0" fontId="83" fillId="0" borderId="71" xfId="0" applyFont="1" applyBorder="1" applyAlignment="1">
      <alignment vertical="top" wrapText="1"/>
    </xf>
    <xf numFmtId="0" fontId="83" fillId="0" borderId="70" xfId="0" applyFont="1" applyBorder="1" applyAlignment="1">
      <alignment horizontal="center"/>
    </xf>
    <xf numFmtId="0" fontId="83" fillId="0" borderId="0" xfId="0" applyFont="1" applyAlignment="1">
      <alignment horizontal="center" vertical="center"/>
    </xf>
    <xf numFmtId="0" fontId="85" fillId="0" borderId="0" xfId="0" applyFont="1" applyAlignment="1">
      <alignment horizontal="center" vertical="top" wrapText="1"/>
    </xf>
    <xf numFmtId="0" fontId="83" fillId="0" borderId="0" xfId="0" applyFont="1" applyAlignment="1">
      <alignment horizontal="center"/>
    </xf>
    <xf numFmtId="0" fontId="85" fillId="0" borderId="0" xfId="0" applyFont="1" applyAlignment="1">
      <alignment horizontal="center" vertical="center"/>
    </xf>
    <xf numFmtId="0" fontId="85" fillId="0" borderId="0" xfId="0" applyFont="1" applyAlignment="1">
      <alignment horizontal="center"/>
    </xf>
    <xf numFmtId="49" fontId="85" fillId="0" borderId="65" xfId="0" applyNumberFormat="1" applyFont="1" applyBorder="1" applyAlignment="1">
      <alignment horizontal="center" vertical="center"/>
    </xf>
    <xf numFmtId="0" fontId="89" fillId="0" borderId="68" xfId="0" applyFont="1" applyBorder="1" applyAlignment="1">
      <alignment horizontal="center" vertical="center" wrapText="1"/>
    </xf>
    <xf numFmtId="0" fontId="89" fillId="0" borderId="68" xfId="0" applyFont="1" applyBorder="1" applyAlignment="1">
      <alignment horizontal="left" vertical="top" wrapText="1"/>
    </xf>
    <xf numFmtId="0" fontId="83" fillId="0" borderId="68" xfId="0" applyFont="1" applyBorder="1" applyAlignment="1">
      <alignment vertical="top" wrapText="1"/>
    </xf>
    <xf numFmtId="0" fontId="84" fillId="0" borderId="69" xfId="0" applyFont="1" applyBorder="1" applyAlignment="1">
      <alignment horizontal="left" vertical="top" wrapText="1"/>
    </xf>
    <xf numFmtId="0" fontId="89" fillId="0" borderId="69" xfId="0" applyFont="1" applyBorder="1" applyAlignment="1">
      <alignment horizontal="left" vertical="top" wrapText="1"/>
    </xf>
    <xf numFmtId="0" fontId="88" fillId="0" borderId="66" xfId="0" applyFont="1" applyBorder="1" applyAlignment="1">
      <alignment vertical="top" wrapText="1"/>
    </xf>
    <xf numFmtId="0" fontId="83" fillId="0" borderId="65" xfId="0" applyFont="1" applyBorder="1" applyAlignment="1">
      <alignment horizontal="center"/>
    </xf>
    <xf numFmtId="0" fontId="91" fillId="0" borderId="69" xfId="0" quotePrefix="1" applyFont="1" applyBorder="1" applyAlignment="1">
      <alignment vertical="top" wrapText="1"/>
    </xf>
    <xf numFmtId="0" fontId="83" fillId="0" borderId="69" xfId="0" applyFont="1" applyBorder="1" applyAlignment="1">
      <alignment vertical="top" wrapText="1"/>
    </xf>
    <xf numFmtId="49" fontId="83" fillId="0" borderId="65" xfId="0" applyNumberFormat="1" applyFont="1" applyBorder="1" applyAlignment="1">
      <alignment horizontal="center" vertical="center"/>
    </xf>
    <xf numFmtId="0" fontId="86" fillId="0" borderId="69" xfId="0" quotePrefix="1" applyFont="1" applyBorder="1" applyAlignment="1">
      <alignment vertical="top" wrapText="1"/>
    </xf>
    <xf numFmtId="0" fontId="86" fillId="0" borderId="68" xfId="0" applyFont="1" applyBorder="1" applyAlignment="1">
      <alignment vertical="top" wrapText="1"/>
    </xf>
    <xf numFmtId="49" fontId="83" fillId="0" borderId="68" xfId="6" applyNumberFormat="1" applyFont="1" applyBorder="1" applyAlignment="1">
      <alignment horizontal="center" vertical="center"/>
    </xf>
    <xf numFmtId="0" fontId="84" fillId="0" borderId="4" xfId="0" applyFont="1" applyBorder="1" applyAlignment="1">
      <alignment vertical="top" wrapText="1"/>
    </xf>
    <xf numFmtId="0" fontId="84" fillId="0" borderId="0" xfId="0" applyFont="1" applyAlignment="1">
      <alignment horizontal="center" wrapText="1"/>
    </xf>
    <xf numFmtId="0" fontId="92" fillId="0" borderId="0" xfId="6" applyFont="1" applyAlignment="1">
      <alignment vertical="top" wrapText="1"/>
    </xf>
    <xf numFmtId="0" fontId="84" fillId="0" borderId="69" xfId="0" applyFont="1" applyBorder="1" applyAlignment="1">
      <alignment horizontal="center" wrapText="1"/>
    </xf>
    <xf numFmtId="0" fontId="83" fillId="0" borderId="0" xfId="6" applyFont="1" applyAlignment="1">
      <alignment vertical="top" wrapText="1"/>
    </xf>
    <xf numFmtId="0" fontId="89" fillId="0" borderId="63" xfId="0" applyFont="1" applyBorder="1" applyAlignment="1">
      <alignment horizontal="center" vertical="center" wrapText="1"/>
    </xf>
    <xf numFmtId="0" fontId="89" fillId="0" borderId="62" xfId="0" applyFont="1" applyBorder="1" applyAlignment="1">
      <alignment vertical="top" wrapText="1"/>
    </xf>
    <xf numFmtId="0" fontId="89" fillId="0" borderId="64" xfId="0" applyFont="1" applyBorder="1" applyAlignment="1">
      <alignment horizontal="center" wrapText="1"/>
    </xf>
    <xf numFmtId="0" fontId="89" fillId="0" borderId="62" xfId="0" applyFont="1" applyBorder="1" applyAlignment="1">
      <alignment horizontal="center" wrapText="1"/>
    </xf>
    <xf numFmtId="0" fontId="85" fillId="0" borderId="66" xfId="0" applyFont="1" applyBorder="1" applyAlignment="1">
      <alignment horizontal="center"/>
    </xf>
    <xf numFmtId="0" fontId="87" fillId="0" borderId="4" xfId="0" applyFont="1" applyBorder="1" applyAlignment="1">
      <alignment vertical="top" wrapText="1"/>
    </xf>
    <xf numFmtId="0" fontId="84" fillId="0" borderId="0" xfId="0" applyFont="1" applyAlignment="1">
      <alignment vertical="top" wrapText="1"/>
    </xf>
    <xf numFmtId="0" fontId="83" fillId="0" borderId="12" xfId="0" applyFont="1" applyBorder="1" applyAlignment="1">
      <alignment vertical="top" wrapText="1"/>
    </xf>
    <xf numFmtId="0" fontId="83" fillId="0" borderId="69" xfId="0" applyFont="1" applyBorder="1" applyAlignment="1">
      <alignment horizontal="center"/>
    </xf>
    <xf numFmtId="0" fontId="83" fillId="0" borderId="71" xfId="0" applyFont="1" applyBorder="1" applyAlignment="1">
      <alignment horizontal="center"/>
    </xf>
    <xf numFmtId="49" fontId="85" fillId="0" borderId="68" xfId="6" applyNumberFormat="1" applyFont="1" applyBorder="1" applyAlignment="1">
      <alignment horizontal="center" vertical="center"/>
    </xf>
    <xf numFmtId="0" fontId="85" fillId="0" borderId="0" xfId="6" applyFont="1" applyAlignment="1">
      <alignment vertical="top" wrapText="1"/>
    </xf>
    <xf numFmtId="0" fontId="84" fillId="0" borderId="11" xfId="0" applyFont="1" applyBorder="1" applyAlignment="1">
      <alignment vertical="top" wrapText="1"/>
    </xf>
    <xf numFmtId="0" fontId="84" fillId="0" borderId="68" xfId="0" applyFont="1" applyBorder="1" applyAlignment="1">
      <alignment vertical="top" wrapText="1"/>
    </xf>
    <xf numFmtId="0" fontId="93" fillId="0" borderId="0" xfId="0" applyFont="1"/>
    <xf numFmtId="0" fontId="85" fillId="0" borderId="63" xfId="0" applyFont="1" applyBorder="1" applyAlignment="1">
      <alignment horizontal="left" vertical="top" wrapText="1"/>
    </xf>
    <xf numFmtId="0" fontId="85" fillId="0" borderId="62" xfId="0" applyFont="1" applyBorder="1" applyAlignment="1">
      <alignment horizontal="left"/>
    </xf>
    <xf numFmtId="0" fontId="0" fillId="0" borderId="0" xfId="0" applyAlignment="1">
      <alignment horizontal="left"/>
    </xf>
    <xf numFmtId="0" fontId="88" fillId="0" borderId="66" xfId="0" applyFont="1" applyBorder="1" applyAlignment="1">
      <alignment horizontal="left" vertical="top" wrapText="1"/>
    </xf>
    <xf numFmtId="0" fontId="83" fillId="0" borderId="65" xfId="0" applyFont="1" applyBorder="1" applyAlignment="1">
      <alignment horizontal="left"/>
    </xf>
    <xf numFmtId="0" fontId="88" fillId="0" borderId="69" xfId="0" applyFont="1" applyBorder="1" applyAlignment="1">
      <alignment horizontal="left" vertical="top" wrapText="1"/>
    </xf>
    <xf numFmtId="0" fontId="83" fillId="0" borderId="68" xfId="0" applyFont="1" applyBorder="1" applyAlignment="1">
      <alignment horizontal="left"/>
    </xf>
    <xf numFmtId="0" fontId="83" fillId="0" borderId="69" xfId="0" quotePrefix="1" applyFont="1" applyBorder="1" applyAlignment="1">
      <alignment horizontal="left" vertical="top" wrapText="1"/>
    </xf>
    <xf numFmtId="0" fontId="84" fillId="0" borderId="68" xfId="0" applyFont="1" applyBorder="1" applyAlignment="1">
      <alignment horizontal="left" wrapText="1"/>
    </xf>
    <xf numFmtId="0" fontId="85" fillId="0" borderId="69" xfId="0" applyFont="1" applyBorder="1" applyAlignment="1">
      <alignment horizontal="left" vertical="top" wrapText="1"/>
    </xf>
    <xf numFmtId="0" fontId="83" fillId="0" borderId="69" xfId="0" applyFont="1" applyBorder="1" applyAlignment="1">
      <alignment horizontal="left" vertical="top" wrapText="1"/>
    </xf>
    <xf numFmtId="0" fontId="83" fillId="0" borderId="71" xfId="0" applyFont="1" applyBorder="1" applyAlignment="1">
      <alignment horizontal="left" vertical="top" wrapText="1"/>
    </xf>
    <xf numFmtId="0" fontId="83" fillId="0" borderId="70" xfId="0" applyFont="1" applyBorder="1" applyAlignment="1">
      <alignment horizontal="left"/>
    </xf>
    <xf numFmtId="0" fontId="85" fillId="0" borderId="0" xfId="0" applyFont="1" applyAlignment="1">
      <alignment horizontal="left" vertical="top" wrapText="1"/>
    </xf>
    <xf numFmtId="0" fontId="83" fillId="0" borderId="0" xfId="0" applyFont="1" applyAlignment="1">
      <alignment horizontal="left"/>
    </xf>
    <xf numFmtId="0" fontId="88" fillId="0" borderId="0" xfId="0" applyFont="1" applyAlignment="1">
      <alignment horizontal="center" vertical="center"/>
    </xf>
    <xf numFmtId="0" fontId="84" fillId="0" borderId="0" xfId="0" applyFont="1" applyAlignment="1">
      <alignment vertical="top"/>
    </xf>
    <xf numFmtId="0" fontId="84" fillId="0" borderId="0" xfId="0" applyFont="1" applyAlignment="1">
      <alignment horizontal="right" wrapText="1"/>
    </xf>
    <xf numFmtId="0" fontId="89" fillId="0" borderId="62" xfId="0" applyFont="1" applyBorder="1" applyAlignment="1">
      <alignment horizontal="center" vertical="center" wrapText="1"/>
    </xf>
    <xf numFmtId="0" fontId="89" fillId="0" borderId="62" xfId="0" applyFont="1" applyBorder="1" applyAlignment="1">
      <alignment horizontal="right" wrapText="1"/>
    </xf>
    <xf numFmtId="0" fontId="89" fillId="0" borderId="68" xfId="0" applyFont="1" applyBorder="1" applyAlignment="1">
      <alignment vertical="top" wrapText="1"/>
    </xf>
    <xf numFmtId="0" fontId="89" fillId="0" borderId="68" xfId="0" applyFont="1" applyBorder="1" applyAlignment="1">
      <alignment horizontal="right" wrapText="1"/>
    </xf>
    <xf numFmtId="0" fontId="89" fillId="0" borderId="68" xfId="0" applyFont="1" applyBorder="1" applyAlignment="1">
      <alignment horizontal="center" wrapText="1"/>
    </xf>
    <xf numFmtId="0" fontId="88" fillId="0" borderId="68" xfId="0" applyFont="1" applyBorder="1" applyAlignment="1">
      <alignment horizontal="right" wrapText="1"/>
    </xf>
    <xf numFmtId="0" fontId="88" fillId="0" borderId="68" xfId="0" applyFont="1" applyBorder="1" applyAlignment="1">
      <alignment vertical="top" wrapText="1"/>
    </xf>
    <xf numFmtId="0" fontId="84" fillId="0" borderId="68" xfId="0" applyFont="1" applyBorder="1" applyAlignment="1">
      <alignment horizontal="right" wrapText="1"/>
    </xf>
    <xf numFmtId="0" fontId="83" fillId="0" borderId="69" xfId="0" quotePrefix="1" applyFont="1" applyBorder="1" applyAlignment="1">
      <alignment vertical="top" wrapText="1"/>
    </xf>
    <xf numFmtId="0" fontId="85" fillId="0" borderId="68" xfId="0" applyFont="1" applyBorder="1" applyAlignment="1">
      <alignment vertical="top" wrapText="1"/>
    </xf>
    <xf numFmtId="0" fontId="85" fillId="0" borderId="0" xfId="0" applyFont="1"/>
    <xf numFmtId="0" fontId="83" fillId="0" borderId="0" xfId="0" applyFont="1" applyAlignment="1">
      <alignment horizontal="left" vertical="top"/>
    </xf>
    <xf numFmtId="0" fontId="83" fillId="0" borderId="0" xfId="0" applyFont="1" applyAlignment="1">
      <alignment vertical="top" wrapText="1"/>
    </xf>
    <xf numFmtId="0" fontId="84" fillId="0" borderId="0" xfId="0" applyFont="1" applyAlignment="1">
      <alignment horizontal="left" vertical="top"/>
    </xf>
    <xf numFmtId="0" fontId="84" fillId="0" borderId="0" xfId="0" applyFont="1" applyAlignment="1">
      <alignment horizontal="center" vertical="top" wrapText="1"/>
    </xf>
    <xf numFmtId="0" fontId="84" fillId="0" borderId="0" xfId="0" applyFont="1" applyAlignment="1">
      <alignment horizontal="center"/>
    </xf>
    <xf numFmtId="0" fontId="89" fillId="0" borderId="63" xfId="0" applyFont="1" applyBorder="1" applyAlignment="1">
      <alignment horizontal="left" vertical="top" wrapText="1"/>
    </xf>
    <xf numFmtId="0" fontId="84" fillId="0" borderId="71" xfId="0" applyFont="1" applyBorder="1" applyAlignment="1">
      <alignment horizontal="left" vertical="top" wrapText="1"/>
    </xf>
    <xf numFmtId="0" fontId="84" fillId="0" borderId="70" xfId="0" applyFont="1" applyBorder="1" applyAlignment="1">
      <alignment vertical="top" wrapText="1"/>
    </xf>
    <xf numFmtId="0" fontId="84" fillId="0" borderId="61" xfId="0" applyFont="1" applyBorder="1" applyAlignment="1">
      <alignment horizontal="center" wrapText="1"/>
    </xf>
    <xf numFmtId="0" fontId="84" fillId="0" borderId="70" xfId="0" applyFont="1" applyBorder="1" applyAlignment="1">
      <alignment horizontal="center" wrapText="1"/>
    </xf>
    <xf numFmtId="0" fontId="89" fillId="0" borderId="0" xfId="0" applyFont="1" applyAlignment="1">
      <alignment vertical="top" wrapText="1"/>
    </xf>
    <xf numFmtId="0" fontId="81" fillId="0" borderId="0" xfId="0" applyFont="1" applyAlignment="1">
      <alignment horizontal="left" vertical="top"/>
    </xf>
    <xf numFmtId="0" fontId="84" fillId="0" borderId="0" xfId="0" applyFont="1" applyAlignment="1">
      <alignment vertical="center"/>
    </xf>
    <xf numFmtId="0" fontId="84" fillId="0" borderId="0" xfId="6" quotePrefix="1" applyFont="1" applyAlignment="1">
      <alignment vertical="center" wrapText="1"/>
    </xf>
    <xf numFmtId="0" fontId="84" fillId="0" borderId="0" xfId="6" applyFont="1" applyAlignment="1">
      <alignment vertical="center" wrapText="1"/>
    </xf>
    <xf numFmtId="166" fontId="81" fillId="0" borderId="0" xfId="65" applyFont="1"/>
    <xf numFmtId="0" fontId="84" fillId="0" borderId="74" xfId="6" applyFont="1" applyBorder="1" applyAlignment="1">
      <alignment horizontal="center" vertical="top" wrapText="1"/>
    </xf>
    <xf numFmtId="0" fontId="84" fillId="0" borderId="75" xfId="6" applyFont="1" applyBorder="1" applyAlignment="1">
      <alignment vertical="top" wrapText="1"/>
    </xf>
    <xf numFmtId="0" fontId="84" fillId="0" borderId="75" xfId="6" applyFont="1" applyBorder="1" applyAlignment="1">
      <alignment vertical="center" wrapText="1"/>
    </xf>
    <xf numFmtId="0" fontId="89" fillId="0" borderId="77" xfId="6" applyFont="1" applyBorder="1" applyAlignment="1">
      <alignment horizontal="center" vertical="top" wrapText="1"/>
    </xf>
    <xf numFmtId="0" fontId="88" fillId="0" borderId="65" xfId="6" applyFont="1" applyBorder="1" applyAlignment="1">
      <alignment vertical="top" wrapText="1"/>
    </xf>
    <xf numFmtId="0" fontId="88" fillId="0" borderId="65" xfId="6" applyFont="1" applyBorder="1" applyAlignment="1">
      <alignment vertical="center" wrapText="1"/>
    </xf>
    <xf numFmtId="0" fontId="84" fillId="0" borderId="79" xfId="6" applyFont="1" applyBorder="1" applyAlignment="1">
      <alignment horizontal="center" vertical="top" wrapText="1"/>
    </xf>
    <xf numFmtId="0" fontId="88" fillId="0" borderId="68" xfId="6" applyFont="1" applyBorder="1" applyAlignment="1">
      <alignment vertical="top" wrapText="1"/>
    </xf>
    <xf numFmtId="0" fontId="88" fillId="0" borderId="68" xfId="6" applyFont="1" applyBorder="1" applyAlignment="1">
      <alignment vertical="center" wrapText="1"/>
    </xf>
    <xf numFmtId="0" fontId="84" fillId="0" borderId="68" xfId="6" applyFont="1" applyBorder="1" applyAlignment="1">
      <alignment vertical="center" wrapText="1"/>
    </xf>
    <xf numFmtId="0" fontId="84" fillId="0" borderId="26" xfId="6" applyFont="1" applyBorder="1" applyAlignment="1">
      <alignment horizontal="center" vertical="top" wrapText="1"/>
    </xf>
    <xf numFmtId="0" fontId="84" fillId="0" borderId="69" xfId="6" applyFont="1" applyBorder="1" applyAlignment="1">
      <alignment vertical="top" wrapText="1"/>
    </xf>
    <xf numFmtId="0" fontId="84" fillId="0" borderId="69" xfId="6" applyFont="1" applyBorder="1" applyAlignment="1">
      <alignment vertical="center" wrapText="1"/>
    </xf>
    <xf numFmtId="0" fontId="84" fillId="0" borderId="30" xfId="6" applyFont="1" applyBorder="1" applyAlignment="1">
      <alignment horizontal="center" vertical="top" wrapText="1"/>
    </xf>
    <xf numFmtId="0" fontId="84" fillId="0" borderId="80" xfId="6" applyFont="1" applyBorder="1" applyAlignment="1">
      <alignment vertical="top" wrapText="1"/>
    </xf>
    <xf numFmtId="0" fontId="84" fillId="0" borderId="80" xfId="6" applyFont="1" applyBorder="1" applyAlignment="1">
      <alignment vertical="center" wrapText="1"/>
    </xf>
    <xf numFmtId="0" fontId="84" fillId="0" borderId="0" xfId="6" applyFont="1" applyAlignment="1">
      <alignment horizontal="center" vertical="top"/>
    </xf>
    <xf numFmtId="0" fontId="88" fillId="0" borderId="0" xfId="6" applyFont="1" applyAlignment="1">
      <alignment vertical="top" wrapText="1"/>
    </xf>
    <xf numFmtId="0" fontId="84" fillId="0" borderId="34" xfId="6" applyFont="1" applyBorder="1" applyAlignment="1">
      <alignment horizontal="center" vertical="top" wrapText="1"/>
    </xf>
    <xf numFmtId="0" fontId="88" fillId="0" borderId="77" xfId="6" applyFont="1" applyBorder="1" applyAlignment="1">
      <alignment vertical="top" wrapText="1"/>
    </xf>
    <xf numFmtId="0" fontId="88" fillId="0" borderId="69" xfId="6" applyFont="1" applyBorder="1" applyAlignment="1">
      <alignment vertical="top" wrapText="1"/>
    </xf>
    <xf numFmtId="0" fontId="84" fillId="0" borderId="68" xfId="6" applyFont="1" applyBorder="1" applyAlignment="1">
      <alignment vertical="top" wrapText="1"/>
    </xf>
    <xf numFmtId="0" fontId="85" fillId="0" borderId="62" xfId="0" applyFont="1" applyBorder="1" applyAlignment="1">
      <alignment horizontal="center" vertical="top"/>
    </xf>
    <xf numFmtId="0" fontId="85" fillId="0" borderId="62" xfId="0" applyFont="1" applyBorder="1" applyAlignment="1">
      <alignment vertical="center"/>
    </xf>
    <xf numFmtId="0" fontId="84" fillId="0" borderId="68" xfId="0" applyFont="1" applyBorder="1" applyAlignment="1">
      <alignment horizontal="center" vertical="top" wrapText="1"/>
    </xf>
    <xf numFmtId="0" fontId="84" fillId="0" borderId="0" xfId="0" applyFont="1" applyAlignment="1">
      <alignment horizontal="left" vertical="top" wrapText="1"/>
    </xf>
    <xf numFmtId="0" fontId="84" fillId="0" borderId="68" xfId="0" applyFont="1" applyBorder="1" applyAlignment="1">
      <alignment vertical="center" wrapText="1"/>
    </xf>
    <xf numFmtId="0" fontId="84" fillId="0" borderId="0" xfId="0" applyFont="1" applyAlignment="1">
      <alignment vertical="center" wrapText="1"/>
    </xf>
    <xf numFmtId="49" fontId="85" fillId="0" borderId="68" xfId="6" applyNumberFormat="1" applyFont="1" applyBorder="1" applyAlignment="1">
      <alignment horizontal="center" vertical="top"/>
    </xf>
    <xf numFmtId="0" fontId="83" fillId="0" borderId="68" xfId="6" applyFont="1" applyBorder="1" applyAlignment="1">
      <alignment vertical="center"/>
    </xf>
    <xf numFmtId="0" fontId="85" fillId="0" borderId="0" xfId="6" applyFont="1" applyAlignment="1">
      <alignment vertical="center"/>
    </xf>
    <xf numFmtId="0" fontId="91" fillId="0" borderId="0" xfId="6" applyFont="1" applyAlignment="1">
      <alignment vertical="top" wrapText="1"/>
    </xf>
    <xf numFmtId="49" fontId="83" fillId="0" borderId="68" xfId="6" applyNumberFormat="1" applyFont="1" applyBorder="1" applyAlignment="1">
      <alignment horizontal="center" vertical="top"/>
    </xf>
    <xf numFmtId="0" fontId="88" fillId="0" borderId="4" xfId="0" applyFont="1" applyBorder="1" applyAlignment="1">
      <alignment vertical="top" wrapText="1"/>
    </xf>
    <xf numFmtId="0" fontId="83" fillId="0" borderId="0" xfId="6" applyFont="1" applyAlignment="1">
      <alignment vertical="center"/>
    </xf>
    <xf numFmtId="0" fontId="83" fillId="0" borderId="70" xfId="0" applyFont="1" applyBorder="1" applyAlignment="1">
      <alignment vertical="top"/>
    </xf>
    <xf numFmtId="0" fontId="83" fillId="0" borderId="61" xfId="0" applyFont="1" applyBorder="1" applyAlignment="1">
      <alignment vertical="top" wrapText="1"/>
    </xf>
    <xf numFmtId="0" fontId="83" fillId="0" borderId="70" xfId="0" applyFont="1" applyBorder="1" applyAlignment="1">
      <alignment vertical="center"/>
    </xf>
    <xf numFmtId="0" fontId="83" fillId="0" borderId="61" xfId="0" applyFont="1" applyBorder="1" applyAlignment="1">
      <alignment vertical="center"/>
    </xf>
    <xf numFmtId="0" fontId="83" fillId="0" borderId="0" xfId="0" applyFont="1" applyAlignment="1">
      <alignment vertical="top"/>
    </xf>
    <xf numFmtId="0" fontId="83" fillId="0" borderId="0" xfId="0" applyFont="1" applyAlignment="1">
      <alignment vertical="center"/>
    </xf>
    <xf numFmtId="0" fontId="84" fillId="0" borderId="50" xfId="6" applyFont="1" applyBorder="1" applyAlignment="1">
      <alignment horizontal="center" vertical="top" wrapText="1"/>
    </xf>
    <xf numFmtId="0" fontId="84" fillId="0" borderId="51" xfId="6" applyFont="1" applyBorder="1" applyAlignment="1">
      <alignment vertical="top" wrapText="1"/>
    </xf>
    <xf numFmtId="0" fontId="84" fillId="0" borderId="51" xfId="6" applyFont="1" applyBorder="1" applyAlignment="1">
      <alignment vertical="center"/>
    </xf>
    <xf numFmtId="0" fontId="89" fillId="0" borderId="83" xfId="6" applyFont="1" applyBorder="1" applyAlignment="1">
      <alignment horizontal="center" vertical="top" wrapText="1"/>
    </xf>
    <xf numFmtId="0" fontId="88" fillId="0" borderId="66" xfId="6" applyFont="1" applyBorder="1" applyAlignment="1">
      <alignment vertical="top" wrapText="1"/>
    </xf>
    <xf numFmtId="0" fontId="84" fillId="0" borderId="65" xfId="6" applyFont="1" applyBorder="1" applyAlignment="1">
      <alignment vertical="center"/>
    </xf>
    <xf numFmtId="0" fontId="89" fillId="0" borderId="26" xfId="6" applyFont="1" applyBorder="1" applyAlignment="1">
      <alignment horizontal="center" vertical="top" wrapText="1"/>
    </xf>
    <xf numFmtId="0" fontId="84" fillId="0" borderId="68" xfId="6" applyFont="1" applyBorder="1" applyAlignment="1">
      <alignment vertical="center"/>
    </xf>
    <xf numFmtId="0" fontId="94" fillId="0" borderId="68" xfId="6" applyFont="1" applyBorder="1" applyAlignment="1">
      <alignment vertical="top" wrapText="1"/>
    </xf>
    <xf numFmtId="1" fontId="84" fillId="0" borderId="0" xfId="6" applyNumberFormat="1" applyFont="1" applyAlignment="1">
      <alignment vertical="center"/>
    </xf>
    <xf numFmtId="0" fontId="84" fillId="0" borderId="84" xfId="6" applyFont="1" applyBorder="1" applyAlignment="1">
      <alignment horizontal="center" vertical="top" wrapText="1"/>
    </xf>
    <xf numFmtId="0" fontId="84" fillId="0" borderId="81" xfId="6" applyFont="1" applyBorder="1" applyAlignment="1">
      <alignment vertical="top" wrapText="1"/>
    </xf>
    <xf numFmtId="0" fontId="84" fillId="0" borderId="81" xfId="6" applyFont="1" applyBorder="1" applyAlignment="1">
      <alignment vertical="center"/>
    </xf>
    <xf numFmtId="0" fontId="84" fillId="0" borderId="0" xfId="6" applyFont="1" applyAlignment="1">
      <alignment vertical="center"/>
    </xf>
    <xf numFmtId="0" fontId="84" fillId="0" borderId="63" xfId="6" applyFont="1" applyBorder="1" applyAlignment="1">
      <alignment horizontal="center" vertical="top" wrapText="1"/>
    </xf>
    <xf numFmtId="0" fontId="84" fillId="0" borderId="63" xfId="6" applyFont="1" applyBorder="1" applyAlignment="1">
      <alignment vertical="top" wrapText="1"/>
    </xf>
    <xf numFmtId="0" fontId="84" fillId="0" borderId="63" xfId="6" applyFont="1" applyBorder="1" applyAlignment="1">
      <alignment vertical="center"/>
    </xf>
    <xf numFmtId="0" fontId="89" fillId="0" borderId="66" xfId="6" applyFont="1" applyBorder="1" applyAlignment="1">
      <alignment horizontal="center" vertical="top" wrapText="1"/>
    </xf>
    <xf numFmtId="0" fontId="89" fillId="0" borderId="69" xfId="6" applyFont="1" applyBorder="1" applyAlignment="1">
      <alignment horizontal="center" vertical="top" wrapText="1"/>
    </xf>
    <xf numFmtId="0" fontId="84" fillId="0" borderId="69" xfId="6" applyFont="1" applyBorder="1" applyAlignment="1">
      <alignment vertical="center"/>
    </xf>
    <xf numFmtId="0" fontId="84" fillId="0" borderId="68" xfId="6" applyFont="1" applyBorder="1" applyAlignment="1">
      <alignment horizontal="center" vertical="top" wrapText="1"/>
    </xf>
    <xf numFmtId="0" fontId="84" fillId="0" borderId="70" xfId="6" applyFont="1" applyBorder="1" applyAlignment="1">
      <alignment horizontal="center" vertical="top" wrapText="1"/>
    </xf>
    <xf numFmtId="0" fontId="84" fillId="0" borderId="70" xfId="6" applyFont="1" applyBorder="1" applyAlignment="1">
      <alignment vertical="top" wrapText="1"/>
    </xf>
    <xf numFmtId="0" fontId="84" fillId="0" borderId="70" xfId="6" applyFont="1" applyBorder="1" applyAlignment="1">
      <alignment vertical="center"/>
    </xf>
    <xf numFmtId="0" fontId="89" fillId="0" borderId="34" xfId="6" applyFont="1" applyBorder="1" applyAlignment="1">
      <alignment horizontal="center" vertical="top" wrapText="1"/>
    </xf>
    <xf numFmtId="0" fontId="88" fillId="0" borderId="68" xfId="6" applyFont="1" applyBorder="1" applyAlignment="1">
      <alignment horizontal="left" vertical="top" wrapText="1"/>
    </xf>
    <xf numFmtId="0" fontId="84" fillId="0" borderId="81" xfId="6" applyFont="1" applyBorder="1" applyAlignment="1">
      <alignment vertical="center" wrapText="1"/>
    </xf>
    <xf numFmtId="0" fontId="89" fillId="0" borderId="68" xfId="6" applyFont="1" applyBorder="1" applyAlignment="1">
      <alignment horizontal="left" vertical="top" wrapText="1"/>
    </xf>
    <xf numFmtId="0" fontId="89" fillId="0" borderId="69" xfId="6" applyFont="1" applyBorder="1" applyAlignment="1">
      <alignment vertical="top" wrapText="1"/>
    </xf>
    <xf numFmtId="0" fontId="84" fillId="0" borderId="1" xfId="6" applyFont="1" applyBorder="1" applyAlignment="1">
      <alignment vertical="center" wrapText="1"/>
    </xf>
    <xf numFmtId="0" fontId="88" fillId="0" borderId="0" xfId="6" applyFont="1" applyAlignment="1">
      <alignment vertical="center" wrapText="1"/>
    </xf>
    <xf numFmtId="49" fontId="85" fillId="0" borderId="65" xfId="0" applyNumberFormat="1" applyFont="1" applyBorder="1" applyAlignment="1">
      <alignment horizontal="center" vertical="top"/>
    </xf>
    <xf numFmtId="0" fontId="83" fillId="0" borderId="65" xfId="0" applyFont="1" applyBorder="1" applyAlignment="1">
      <alignment vertical="center"/>
    </xf>
    <xf numFmtId="49" fontId="83" fillId="0" borderId="68" xfId="0" applyNumberFormat="1" applyFont="1" applyBorder="1" applyAlignment="1">
      <alignment horizontal="center" vertical="top"/>
    </xf>
    <xf numFmtId="0" fontId="83" fillId="0" borderId="68" xfId="0" applyFont="1" applyBorder="1" applyAlignment="1">
      <alignment vertical="center"/>
    </xf>
    <xf numFmtId="49" fontId="85" fillId="0" borderId="68" xfId="0" applyNumberFormat="1" applyFont="1" applyBorder="1" applyAlignment="1">
      <alignment horizontal="center" vertical="top"/>
    </xf>
    <xf numFmtId="0" fontId="85" fillId="0" borderId="0" xfId="0" applyFont="1" applyAlignment="1">
      <alignment vertical="center"/>
    </xf>
    <xf numFmtId="0" fontId="85" fillId="0" borderId="68" xfId="0" applyFont="1" applyBorder="1" applyAlignment="1">
      <alignment vertical="center"/>
    </xf>
    <xf numFmtId="0" fontId="85" fillId="0" borderId="0" xfId="0" applyFont="1" applyAlignment="1">
      <alignment horizontal="center" vertical="top"/>
    </xf>
    <xf numFmtId="0" fontId="87" fillId="2" borderId="4" xfId="0" applyFont="1" applyFill="1" applyBorder="1" applyAlignment="1">
      <alignment vertical="top" wrapText="1"/>
    </xf>
    <xf numFmtId="0" fontId="84" fillId="0" borderId="0" xfId="0" applyFont="1" applyAlignment="1">
      <alignment horizontal="center" vertical="center"/>
    </xf>
    <xf numFmtId="0" fontId="84" fillId="0" borderId="0" xfId="0" quotePrefix="1" applyFont="1" applyAlignment="1">
      <alignment horizontal="right" wrapText="1"/>
    </xf>
    <xf numFmtId="0" fontId="88" fillId="0" borderId="0" xfId="0" applyFont="1" applyAlignment="1">
      <alignment horizontal="center" vertical="top"/>
    </xf>
    <xf numFmtId="0" fontId="84" fillId="0" borderId="63" xfId="0" applyFont="1" applyBorder="1" applyAlignment="1">
      <alignment horizontal="left" vertical="top" wrapText="1"/>
    </xf>
    <xf numFmtId="0" fontId="84" fillId="0" borderId="62" xfId="0" applyFont="1" applyBorder="1" applyAlignment="1">
      <alignment vertical="top" wrapText="1"/>
    </xf>
    <xf numFmtId="0" fontId="84" fillId="0" borderId="64" xfId="0" applyFont="1" applyBorder="1" applyAlignment="1">
      <alignment horizontal="center" wrapText="1"/>
    </xf>
    <xf numFmtId="0" fontId="84" fillId="0" borderId="62" xfId="0" applyFont="1" applyBorder="1" applyAlignment="1">
      <alignment horizontal="center" wrapText="1"/>
    </xf>
    <xf numFmtId="0" fontId="89" fillId="0" borderId="68" xfId="0" applyFont="1" applyBorder="1" applyAlignment="1">
      <alignment horizontal="center" vertical="top" wrapText="1"/>
    </xf>
    <xf numFmtId="0" fontId="89" fillId="0" borderId="68" xfId="0" quotePrefix="1" applyFont="1" applyBorder="1" applyAlignment="1">
      <alignment horizontal="left" vertical="top" wrapText="1"/>
    </xf>
    <xf numFmtId="0" fontId="89" fillId="0" borderId="0" xfId="0" applyFont="1" applyAlignment="1">
      <alignment horizontal="right"/>
    </xf>
    <xf numFmtId="17" fontId="89" fillId="0" borderId="68" xfId="0" quotePrefix="1" applyNumberFormat="1" applyFont="1" applyBorder="1" applyAlignment="1">
      <alignment horizontal="right" wrapText="1"/>
    </xf>
    <xf numFmtId="173" fontId="84" fillId="0" borderId="68" xfId="0" applyNumberFormat="1" applyFont="1" applyBorder="1" applyAlignment="1">
      <alignment vertical="top" wrapText="1"/>
    </xf>
    <xf numFmtId="173" fontId="84" fillId="0" borderId="68" xfId="0" applyNumberFormat="1" applyFont="1" applyBorder="1" applyAlignment="1">
      <alignment horizontal="right" wrapText="1"/>
    </xf>
    <xf numFmtId="173" fontId="84" fillId="0" borderId="68" xfId="0" applyNumberFormat="1" applyFont="1" applyBorder="1" applyAlignment="1">
      <alignment horizontal="center" wrapText="1"/>
    </xf>
    <xf numFmtId="173" fontId="95" fillId="0" borderId="68" xfId="0" applyNumberFormat="1" applyFont="1" applyBorder="1" applyAlignment="1">
      <alignment vertical="top" wrapText="1"/>
    </xf>
    <xf numFmtId="173" fontId="95" fillId="0" borderId="68" xfId="0" applyNumberFormat="1" applyFont="1" applyBorder="1" applyAlignment="1">
      <alignment horizontal="right" wrapText="1"/>
    </xf>
    <xf numFmtId="173" fontId="95" fillId="0" borderId="68" xfId="0" applyNumberFormat="1" applyFont="1" applyBorder="1" applyAlignment="1">
      <alignment horizontal="center" wrapText="1"/>
    </xf>
    <xf numFmtId="166" fontId="81" fillId="0" borderId="0" xfId="0" applyNumberFormat="1" applyFont="1"/>
    <xf numFmtId="0" fontId="84" fillId="0" borderId="69" xfId="0" applyFont="1" applyBorder="1" applyAlignment="1">
      <alignment horizontal="center"/>
    </xf>
    <xf numFmtId="0" fontId="84" fillId="0" borderId="70" xfId="0" applyFont="1" applyBorder="1" applyAlignment="1">
      <alignment horizontal="center" vertical="top" wrapText="1"/>
    </xf>
    <xf numFmtId="0" fontId="84" fillId="0" borderId="70" xfId="0" applyFont="1" applyBorder="1" applyAlignment="1">
      <alignment horizontal="right" wrapText="1"/>
    </xf>
    <xf numFmtId="0" fontId="84" fillId="0" borderId="0" xfId="0" applyFont="1" applyAlignment="1">
      <alignment horizontal="center" vertical="top"/>
    </xf>
    <xf numFmtId="0" fontId="84" fillId="0" borderId="0" xfId="0" applyFont="1" applyAlignment="1">
      <alignment horizontal="right"/>
    </xf>
    <xf numFmtId="0" fontId="89" fillId="0" borderId="63" xfId="0" applyFont="1" applyBorder="1" applyAlignment="1">
      <alignment horizontal="center" vertical="top" wrapText="1"/>
    </xf>
    <xf numFmtId="0" fontId="89" fillId="0" borderId="63" xfId="0" applyFont="1" applyBorder="1" applyAlignment="1">
      <alignment horizontal="center" wrapText="1"/>
    </xf>
    <xf numFmtId="0" fontId="88" fillId="0" borderId="65" xfId="0" applyFont="1" applyBorder="1" applyAlignment="1">
      <alignment vertical="top" wrapText="1"/>
    </xf>
    <xf numFmtId="0" fontId="84" fillId="0" borderId="65" xfId="0" applyFont="1" applyBorder="1" applyAlignment="1">
      <alignment horizontal="right" wrapText="1"/>
    </xf>
    <xf numFmtId="0" fontId="84" fillId="0" borderId="65" xfId="0" applyFont="1" applyBorder="1" applyAlignment="1">
      <alignment horizontal="center" wrapText="1"/>
    </xf>
    <xf numFmtId="0" fontId="89" fillId="0" borderId="68" xfId="0" quotePrefix="1" applyFont="1" applyBorder="1" applyAlignment="1">
      <alignment horizontal="center" vertical="top" wrapText="1"/>
    </xf>
    <xf numFmtId="0" fontId="84" fillId="0" borderId="68" xfId="0" quotePrefix="1" applyFont="1" applyBorder="1" applyAlignment="1">
      <alignment horizontal="center" vertical="top" wrapText="1"/>
    </xf>
    <xf numFmtId="1" fontId="84" fillId="0" borderId="68" xfId="0" applyNumberFormat="1" applyFont="1" applyBorder="1" applyAlignment="1">
      <alignment horizontal="center" wrapText="1"/>
    </xf>
    <xf numFmtId="0" fontId="84" fillId="0" borderId="68" xfId="0" applyFont="1" applyBorder="1" applyAlignment="1">
      <alignment horizontal="center" vertical="top"/>
    </xf>
    <xf numFmtId="0" fontId="87" fillId="0" borderId="68" xfId="0" applyFont="1" applyBorder="1" applyAlignment="1">
      <alignment vertical="top" wrapText="1"/>
    </xf>
    <xf numFmtId="0" fontId="84" fillId="0" borderId="69" xfId="0" applyFont="1" applyBorder="1" applyAlignment="1">
      <alignment horizontal="right" wrapText="1"/>
    </xf>
    <xf numFmtId="0" fontId="84" fillId="0" borderId="66" xfId="0" applyFont="1" applyBorder="1" applyAlignment="1">
      <alignment horizontal="center" vertical="top" wrapText="1"/>
    </xf>
    <xf numFmtId="0" fontId="84" fillId="0" borderId="66" xfId="0" applyFont="1" applyBorder="1" applyAlignment="1">
      <alignment vertical="top" wrapText="1"/>
    </xf>
    <xf numFmtId="0" fontId="84" fillId="0" borderId="66" xfId="0" applyFont="1" applyBorder="1" applyAlignment="1">
      <alignment horizontal="right" wrapText="1"/>
    </xf>
    <xf numFmtId="0" fontId="84" fillId="0" borderId="66" xfId="0" applyFont="1" applyBorder="1" applyAlignment="1">
      <alignment horizontal="center" wrapText="1"/>
    </xf>
    <xf numFmtId="0" fontId="84" fillId="0" borderId="69" xfId="0" applyFont="1" applyBorder="1" applyAlignment="1">
      <alignment horizontal="center" vertical="top" wrapText="1"/>
    </xf>
    <xf numFmtId="0" fontId="84" fillId="0" borderId="69" xfId="0" applyFont="1" applyBorder="1" applyAlignment="1">
      <alignment vertical="top" wrapText="1"/>
    </xf>
    <xf numFmtId="0" fontId="89" fillId="0" borderId="69" xfId="0" applyFont="1" applyBorder="1" applyAlignment="1">
      <alignment horizontal="center" vertical="top" wrapText="1"/>
    </xf>
    <xf numFmtId="0" fontId="89" fillId="0" borderId="69" xfId="0" applyFont="1" applyBorder="1" applyAlignment="1">
      <alignment horizontal="right" wrapText="1"/>
    </xf>
    <xf numFmtId="0" fontId="89" fillId="0" borderId="69" xfId="0" applyFont="1" applyBorder="1" applyAlignment="1">
      <alignment horizontal="center" wrapText="1"/>
    </xf>
    <xf numFmtId="0" fontId="89" fillId="0" borderId="69" xfId="0" applyFont="1" applyBorder="1" applyAlignment="1">
      <alignment vertical="top" wrapText="1"/>
    </xf>
    <xf numFmtId="0" fontId="84" fillId="0" borderId="71" xfId="0" applyFont="1" applyBorder="1" applyAlignment="1">
      <alignment horizontal="center" vertical="top" wrapText="1"/>
    </xf>
    <xf numFmtId="0" fontId="84" fillId="0" borderId="71" xfId="0" applyFont="1" applyBorder="1" applyAlignment="1">
      <alignment vertical="top" wrapText="1"/>
    </xf>
    <xf numFmtId="0" fontId="84" fillId="0" borderId="71" xfId="0" applyFont="1" applyBorder="1" applyAlignment="1">
      <alignment horizontal="right" wrapText="1"/>
    </xf>
    <xf numFmtId="0" fontId="84" fillId="0" borderId="71" xfId="0" applyFont="1" applyBorder="1" applyAlignment="1">
      <alignment horizontal="center" wrapText="1"/>
    </xf>
    <xf numFmtId="0" fontId="88" fillId="0" borderId="0" xfId="0" applyFont="1" applyAlignment="1">
      <alignment vertical="top" wrapText="1"/>
    </xf>
    <xf numFmtId="172" fontId="89" fillId="0" borderId="69" xfId="0" applyNumberFormat="1" applyFont="1" applyBorder="1" applyAlignment="1">
      <alignment horizontal="center" vertical="top" wrapText="1"/>
    </xf>
    <xf numFmtId="3" fontId="84" fillId="0" borderId="68" xfId="0" applyNumberFormat="1" applyFont="1" applyBorder="1" applyAlignment="1">
      <alignment horizontal="center" wrapText="1"/>
    </xf>
    <xf numFmtId="0" fontId="84" fillId="0" borderId="69" xfId="0" applyFont="1" applyBorder="1" applyAlignment="1">
      <alignment horizontal="center" vertical="top"/>
    </xf>
    <xf numFmtId="3" fontId="84" fillId="0" borderId="68" xfId="0" applyNumberFormat="1" applyFont="1" applyBorder="1" applyAlignment="1">
      <alignment horizontal="center"/>
    </xf>
    <xf numFmtId="0" fontId="84" fillId="0" borderId="68" xfId="0" quotePrefix="1" applyFont="1" applyBorder="1" applyAlignment="1">
      <alignment vertical="top" wrapText="1"/>
    </xf>
    <xf numFmtId="0" fontId="84" fillId="0" borderId="61" xfId="0" applyFont="1" applyBorder="1" applyAlignment="1">
      <alignment horizontal="right"/>
    </xf>
    <xf numFmtId="3" fontId="84" fillId="0" borderId="70" xfId="0" applyNumberFormat="1" applyFont="1" applyBorder="1" applyAlignment="1">
      <alignment horizontal="center"/>
    </xf>
    <xf numFmtId="172" fontId="89" fillId="0" borderId="66" xfId="0" applyNumberFormat="1" applyFont="1" applyBorder="1" applyAlignment="1">
      <alignment horizontal="center" vertical="top" wrapText="1"/>
    </xf>
    <xf numFmtId="0" fontId="84" fillId="0" borderId="67" xfId="0" applyFont="1" applyBorder="1" applyAlignment="1">
      <alignment horizontal="right" wrapText="1"/>
    </xf>
    <xf numFmtId="3" fontId="84" fillId="0" borderId="65" xfId="0" applyNumberFormat="1" applyFont="1" applyBorder="1" applyAlignment="1">
      <alignment horizontal="center" wrapText="1"/>
    </xf>
    <xf numFmtId="0" fontId="89" fillId="0" borderId="68" xfId="0" quotePrefix="1" applyFont="1" applyBorder="1" applyAlignment="1">
      <alignment vertical="top" wrapText="1"/>
    </xf>
    <xf numFmtId="3" fontId="90" fillId="0" borderId="68" xfId="0" applyNumberFormat="1" applyFont="1" applyBorder="1" applyAlignment="1">
      <alignment horizontal="center"/>
    </xf>
    <xf numFmtId="0" fontId="89" fillId="0" borderId="62" xfId="0" applyFont="1" applyBorder="1" applyAlignment="1">
      <alignment horizontal="center" vertical="top" wrapText="1"/>
    </xf>
    <xf numFmtId="0" fontId="89" fillId="0" borderId="65" xfId="0" applyFont="1" applyBorder="1" applyAlignment="1">
      <alignment vertical="top" wrapText="1"/>
    </xf>
    <xf numFmtId="0" fontId="89" fillId="0" borderId="65" xfId="0" applyFont="1" applyBorder="1" applyAlignment="1">
      <alignment horizontal="center" wrapText="1"/>
    </xf>
    <xf numFmtId="0" fontId="89" fillId="0" borderId="0" xfId="0" applyFont="1"/>
    <xf numFmtId="0" fontId="89" fillId="0" borderId="65" xfId="0" applyFont="1" applyBorder="1" applyAlignment="1">
      <alignment horizontal="center" vertical="top" wrapText="1"/>
    </xf>
    <xf numFmtId="1" fontId="90" fillId="0" borderId="68" xfId="0" applyNumberFormat="1" applyFont="1" applyBorder="1" applyAlignment="1">
      <alignment horizontal="center" wrapText="1"/>
    </xf>
    <xf numFmtId="0" fontId="84" fillId="0" borderId="73" xfId="0" applyFont="1" applyBorder="1" applyAlignment="1">
      <alignment vertical="top" wrapText="1"/>
    </xf>
    <xf numFmtId="0" fontId="84" fillId="0" borderId="0" xfId="0" applyFont="1" applyAlignment="1">
      <alignment wrapText="1"/>
    </xf>
    <xf numFmtId="0" fontId="88" fillId="0" borderId="0" xfId="0" quotePrefix="1" applyFont="1" applyAlignment="1">
      <alignment horizontal="left" vertical="top" wrapText="1"/>
    </xf>
    <xf numFmtId="0" fontId="84" fillId="0" borderId="0" xfId="0" quotePrefix="1" applyFont="1" applyAlignment="1">
      <alignment horizontal="center" wrapText="1"/>
    </xf>
    <xf numFmtId="0" fontId="84" fillId="0" borderId="68" xfId="0" quotePrefix="1" applyFont="1" applyBorder="1" applyAlignment="1">
      <alignment horizontal="left" vertical="top" wrapText="1"/>
    </xf>
    <xf numFmtId="0" fontId="84" fillId="0" borderId="70" xfId="0" applyFont="1" applyBorder="1" applyAlignment="1">
      <alignment horizontal="center" vertical="top"/>
    </xf>
    <xf numFmtId="0" fontId="84" fillId="0" borderId="70" xfId="0" applyFont="1" applyBorder="1"/>
    <xf numFmtId="0" fontId="88" fillId="0" borderId="68" xfId="0" applyFont="1" applyBorder="1" applyAlignment="1">
      <alignment horizontal="left" vertical="top" wrapText="1"/>
    </xf>
    <xf numFmtId="3" fontId="84" fillId="0" borderId="69" xfId="0" applyNumberFormat="1" applyFont="1" applyBorder="1" applyAlignment="1">
      <alignment horizontal="center" wrapText="1"/>
    </xf>
    <xf numFmtId="172" fontId="84" fillId="0" borderId="69" xfId="0" applyNumberFormat="1" applyFont="1" applyBorder="1" applyAlignment="1">
      <alignment horizontal="center" vertical="top" wrapText="1"/>
    </xf>
    <xf numFmtId="0" fontId="84" fillId="0" borderId="69" xfId="0" quotePrefix="1" applyFont="1" applyBorder="1" applyAlignment="1">
      <alignment horizontal="center" vertical="top" wrapText="1"/>
    </xf>
    <xf numFmtId="0" fontId="89" fillId="0" borderId="0" xfId="0" applyFont="1" applyAlignment="1">
      <alignment horizontal="right" wrapText="1"/>
    </xf>
    <xf numFmtId="0" fontId="84" fillId="0" borderId="70" xfId="0" applyFont="1" applyBorder="1" applyAlignment="1">
      <alignment horizontal="left" vertical="top" wrapText="1"/>
    </xf>
    <xf numFmtId="0" fontId="84" fillId="0" borderId="61" xfId="0" applyFont="1" applyBorder="1" applyAlignment="1">
      <alignment horizontal="right" wrapText="1"/>
    </xf>
    <xf numFmtId="0" fontId="88" fillId="0" borderId="0" xfId="0" applyFont="1" applyAlignment="1">
      <alignment vertical="top"/>
    </xf>
    <xf numFmtId="0" fontId="84" fillId="0" borderId="0" xfId="0" quotePrefix="1" applyFont="1" applyAlignment="1">
      <alignment horizontal="center" vertical="top"/>
    </xf>
    <xf numFmtId="0" fontId="84" fillId="0" borderId="0" xfId="0" quotePrefix="1" applyFont="1" applyAlignment="1">
      <alignment horizontal="center"/>
    </xf>
    <xf numFmtId="0" fontId="84" fillId="0" borderId="0" xfId="0" quotePrefix="1" applyFont="1" applyAlignment="1">
      <alignment horizontal="center" vertical="top" wrapText="1"/>
    </xf>
    <xf numFmtId="0" fontId="89" fillId="0" borderId="66" xfId="0" applyFont="1" applyBorder="1" applyAlignment="1">
      <alignment horizontal="center" vertical="top" wrapText="1"/>
    </xf>
    <xf numFmtId="0" fontId="89" fillId="0" borderId="66" xfId="0" applyFont="1" applyBorder="1" applyAlignment="1">
      <alignment vertical="top" wrapText="1"/>
    </xf>
    <xf numFmtId="0" fontId="89" fillId="0" borderId="66" xfId="0" applyFont="1" applyBorder="1" applyAlignment="1">
      <alignment horizontal="right" wrapText="1"/>
    </xf>
    <xf numFmtId="0" fontId="89" fillId="0" borderId="66" xfId="0" applyFont="1" applyBorder="1" applyAlignment="1">
      <alignment horizontal="center" wrapText="1"/>
    </xf>
    <xf numFmtId="0" fontId="84" fillId="0" borderId="68" xfId="0" quotePrefix="1" applyFont="1" applyBorder="1" applyAlignment="1">
      <alignment horizontal="right" wrapText="1"/>
    </xf>
    <xf numFmtId="17" fontId="84" fillId="0" borderId="68" xfId="0" quotePrefix="1" applyNumberFormat="1" applyFont="1" applyBorder="1" applyAlignment="1">
      <alignment horizontal="right" wrapText="1"/>
    </xf>
    <xf numFmtId="0" fontId="84" fillId="0" borderId="68" xfId="0" applyFont="1" applyBorder="1" applyAlignment="1">
      <alignment horizontal="right"/>
    </xf>
    <xf numFmtId="0" fontId="84" fillId="0" borderId="68" xfId="0" applyFont="1" applyBorder="1" applyAlignment="1">
      <alignment horizontal="center"/>
    </xf>
    <xf numFmtId="0" fontId="89" fillId="0" borderId="68" xfId="0" quotePrefix="1" applyFont="1" applyBorder="1" applyAlignment="1">
      <alignment horizontal="right" wrapText="1"/>
    </xf>
    <xf numFmtId="49" fontId="84" fillId="0" borderId="0" xfId="2" applyFont="1" applyAlignment="1">
      <alignment vertical="top"/>
    </xf>
    <xf numFmtId="49" fontId="97" fillId="0" borderId="0" xfId="2" applyFont="1" applyAlignment="1">
      <alignment vertical="top" wrapText="1"/>
    </xf>
    <xf numFmtId="49" fontId="97" fillId="0" borderId="0" xfId="2" applyFont="1" applyAlignment="1">
      <alignment horizontal="center" wrapText="1"/>
    </xf>
    <xf numFmtId="49" fontId="84" fillId="0" borderId="0" xfId="2" applyFont="1"/>
    <xf numFmtId="49" fontId="89" fillId="0" borderId="0" xfId="2" applyFont="1" applyAlignment="1">
      <alignment vertical="top"/>
    </xf>
    <xf numFmtId="49" fontId="84" fillId="0" borderId="0" xfId="2" applyFont="1" applyAlignment="1">
      <alignment horizontal="center"/>
    </xf>
    <xf numFmtId="0" fontId="89" fillId="0" borderId="63" xfId="0" applyFont="1" applyBorder="1" applyAlignment="1">
      <alignment vertical="top" wrapText="1"/>
    </xf>
    <xf numFmtId="49" fontId="84" fillId="0" borderId="69" xfId="2" applyFont="1" applyBorder="1" applyAlignment="1">
      <alignment horizontal="center" vertical="top"/>
    </xf>
    <xf numFmtId="49" fontId="88" fillId="0" borderId="68" xfId="2" applyFont="1" applyBorder="1" applyAlignment="1">
      <alignment vertical="top" wrapText="1"/>
    </xf>
    <xf numFmtId="49" fontId="84" fillId="0" borderId="0" xfId="2" applyFont="1" applyAlignment="1">
      <alignment horizontal="center" wrapText="1"/>
    </xf>
    <xf numFmtId="49" fontId="84" fillId="0" borderId="68" xfId="2" applyFont="1" applyBorder="1" applyAlignment="1">
      <alignment horizontal="center" wrapText="1"/>
    </xf>
    <xf numFmtId="49" fontId="84" fillId="0" borderId="68" xfId="2" applyFont="1" applyBorder="1" applyAlignment="1">
      <alignment vertical="top" wrapText="1"/>
    </xf>
    <xf numFmtId="174" fontId="84" fillId="0" borderId="68" xfId="0" applyNumberFormat="1" applyFont="1" applyBorder="1" applyAlignment="1">
      <alignment horizontal="center" wrapText="1"/>
    </xf>
    <xf numFmtId="174" fontId="84" fillId="0" borderId="68" xfId="0" applyNumberFormat="1" applyFont="1" applyBorder="1" applyAlignment="1">
      <alignment horizontal="center"/>
    </xf>
    <xf numFmtId="49" fontId="94" fillId="0" borderId="68" xfId="2" applyFont="1" applyBorder="1" applyAlignment="1">
      <alignment vertical="top" wrapText="1"/>
    </xf>
    <xf numFmtId="174" fontId="84" fillId="0" borderId="68" xfId="0" quotePrefix="1" applyNumberFormat="1" applyFont="1" applyBorder="1" applyAlignment="1">
      <alignment horizontal="center" wrapText="1"/>
    </xf>
    <xf numFmtId="49" fontId="84" fillId="0" borderId="0" xfId="2" applyFont="1" applyAlignment="1">
      <alignment vertical="center"/>
    </xf>
    <xf numFmtId="49" fontId="89" fillId="0" borderId="69" xfId="2" applyFont="1" applyBorder="1" applyAlignment="1">
      <alignment horizontal="center" vertical="top"/>
    </xf>
    <xf numFmtId="49" fontId="89" fillId="0" borderId="68" xfId="2" applyFont="1" applyBorder="1" applyAlignment="1">
      <alignment vertical="top" wrapText="1"/>
    </xf>
    <xf numFmtId="49" fontId="89" fillId="0" borderId="0" xfId="2" applyFont="1" applyAlignment="1">
      <alignment horizontal="center" wrapText="1"/>
    </xf>
    <xf numFmtId="174" fontId="89" fillId="0" borderId="68" xfId="0" applyNumberFormat="1" applyFont="1" applyBorder="1" applyAlignment="1">
      <alignment horizontal="center" wrapText="1"/>
    </xf>
    <xf numFmtId="49" fontId="89" fillId="0" borderId="0" xfId="2" applyFont="1" applyAlignment="1">
      <alignment vertical="center"/>
    </xf>
    <xf numFmtId="49" fontId="84" fillId="0" borderId="71" xfId="2" applyFont="1" applyBorder="1" applyAlignment="1">
      <alignment horizontal="center" vertical="top"/>
    </xf>
    <xf numFmtId="49" fontId="84" fillId="0" borderId="70" xfId="2" applyFont="1" applyBorder="1" applyAlignment="1">
      <alignment vertical="top" wrapText="1"/>
    </xf>
    <xf numFmtId="49" fontId="84" fillId="0" borderId="61" xfId="2" applyFont="1" applyBorder="1" applyAlignment="1">
      <alignment horizontal="center" wrapText="1"/>
    </xf>
    <xf numFmtId="49" fontId="84" fillId="0" borderId="70" xfId="2" applyFont="1" applyBorder="1" applyAlignment="1">
      <alignment horizontal="center" wrapText="1"/>
    </xf>
    <xf numFmtId="49" fontId="84" fillId="0" borderId="26" xfId="2" applyFont="1" applyBorder="1" applyAlignment="1">
      <alignment vertical="top"/>
    </xf>
    <xf numFmtId="49" fontId="84" fillId="0" borderId="0" xfId="2" applyFont="1" applyAlignment="1">
      <alignment vertical="top" wrapText="1"/>
    </xf>
    <xf numFmtId="49" fontId="84" fillId="0" borderId="66" xfId="2" applyFont="1" applyBorder="1" applyAlignment="1">
      <alignment horizontal="center" vertical="top"/>
    </xf>
    <xf numFmtId="49" fontId="88" fillId="0" borderId="65" xfId="2" applyFont="1" applyBorder="1" applyAlignment="1">
      <alignment vertical="top"/>
    </xf>
    <xf numFmtId="49" fontId="84" fillId="0" borderId="67" xfId="2" applyFont="1" applyBorder="1" applyAlignment="1">
      <alignment horizontal="center" wrapText="1"/>
    </xf>
    <xf numFmtId="49" fontId="84" fillId="0" borderId="65" xfId="2" applyFont="1" applyBorder="1" applyAlignment="1">
      <alignment horizontal="center" wrapText="1"/>
    </xf>
    <xf numFmtId="49" fontId="84" fillId="0" borderId="69" xfId="2" applyFont="1" applyBorder="1" applyAlignment="1">
      <alignment horizontal="center" wrapText="1"/>
    </xf>
    <xf numFmtId="49" fontId="88" fillId="0" borderId="65" xfId="2" applyFont="1" applyBorder="1"/>
    <xf numFmtId="49" fontId="84" fillId="0" borderId="69" xfId="2" applyFont="1" applyBorder="1" applyAlignment="1">
      <alignment horizontal="center" vertical="center"/>
    </xf>
    <xf numFmtId="49" fontId="84" fillId="0" borderId="71" xfId="2" applyFont="1" applyBorder="1" applyAlignment="1">
      <alignment horizontal="center" wrapText="1"/>
    </xf>
    <xf numFmtId="49" fontId="88" fillId="0" borderId="68" xfId="2" applyFont="1" applyBorder="1" applyAlignment="1">
      <alignment vertical="top"/>
    </xf>
    <xf numFmtId="0" fontId="99" fillId="0" borderId="0" xfId="0" applyFont="1" applyAlignment="1">
      <alignment horizontal="center" vertical="top"/>
    </xf>
    <xf numFmtId="0" fontId="99" fillId="0" borderId="0" xfId="0" applyFont="1" applyAlignment="1">
      <alignment horizontal="center"/>
    </xf>
    <xf numFmtId="0" fontId="82" fillId="0" borderId="90" xfId="0" applyFont="1" applyBorder="1" applyAlignment="1">
      <alignment horizontal="center" vertical="top" wrapText="1"/>
    </xf>
    <xf numFmtId="0" fontId="82" fillId="0" borderId="4" xfId="0" applyFont="1" applyBorder="1" applyAlignment="1">
      <alignment vertical="top" wrapText="1"/>
    </xf>
    <xf numFmtId="0" fontId="82" fillId="0" borderId="4" xfId="0" applyFont="1" applyBorder="1" applyAlignment="1">
      <alignment horizontal="center" wrapText="1"/>
    </xf>
    <xf numFmtId="0" fontId="99" fillId="0" borderId="4" xfId="0" applyFont="1" applyBorder="1" applyAlignment="1">
      <alignment vertical="top" wrapText="1"/>
    </xf>
    <xf numFmtId="0" fontId="81" fillId="0" borderId="4" xfId="0" applyFont="1" applyBorder="1" applyAlignment="1">
      <alignment horizontal="center" wrapText="1"/>
    </xf>
    <xf numFmtId="0" fontId="81" fillId="0" borderId="90" xfId="0" applyFont="1" applyBorder="1" applyAlignment="1">
      <alignment horizontal="center" vertical="top" wrapText="1"/>
    </xf>
    <xf numFmtId="0" fontId="81" fillId="0" borderId="4" xfId="0" applyFont="1" applyBorder="1" applyAlignment="1">
      <alignment vertical="top" wrapText="1"/>
    </xf>
    <xf numFmtId="0" fontId="81" fillId="0" borderId="92" xfId="0" applyFont="1" applyBorder="1" applyAlignment="1">
      <alignment horizontal="center" vertical="top"/>
    </xf>
    <xf numFmtId="0" fontId="81" fillId="0" borderId="93" xfId="0" applyFont="1" applyBorder="1" applyAlignment="1">
      <alignment horizontal="center" vertical="top"/>
    </xf>
    <xf numFmtId="0" fontId="81" fillId="0" borderId="93" xfId="0" applyFont="1" applyBorder="1" applyAlignment="1">
      <alignment horizontal="center"/>
    </xf>
    <xf numFmtId="0" fontId="81" fillId="0" borderId="0" xfId="0" quotePrefix="1" applyFont="1" applyAlignment="1">
      <alignment horizontal="center" wrapText="1"/>
    </xf>
    <xf numFmtId="0" fontId="81" fillId="0" borderId="0" xfId="0" applyFont="1" applyAlignment="1">
      <alignment horizontal="center" wrapText="1"/>
    </xf>
    <xf numFmtId="0" fontId="82" fillId="0" borderId="0" xfId="0" applyFont="1"/>
    <xf numFmtId="0" fontId="81" fillId="0" borderId="0" xfId="0" applyFont="1" applyAlignment="1">
      <alignment horizontal="center" vertical="top" wrapText="1"/>
    </xf>
    <xf numFmtId="0" fontId="89" fillId="0" borderId="74" xfId="0" applyFont="1" applyBorder="1" applyAlignment="1">
      <alignment vertical="top" wrapText="1"/>
    </xf>
    <xf numFmtId="0" fontId="89" fillId="0" borderId="75" xfId="0" applyFont="1" applyBorder="1" applyAlignment="1">
      <alignment vertical="top" wrapText="1"/>
    </xf>
    <xf numFmtId="0" fontId="89" fillId="0" borderId="75" xfId="0" applyFont="1" applyBorder="1" applyAlignment="1">
      <alignment wrapText="1"/>
    </xf>
    <xf numFmtId="0" fontId="84" fillId="0" borderId="34" xfId="0" applyFont="1" applyBorder="1" applyAlignment="1">
      <alignment horizontal="center" vertical="top" wrapText="1"/>
    </xf>
    <xf numFmtId="0" fontId="88" fillId="0" borderId="4" xfId="0" quotePrefix="1" applyFont="1" applyBorder="1" applyAlignment="1">
      <alignment horizontal="left" vertical="top" wrapText="1"/>
    </xf>
    <xf numFmtId="0" fontId="84" fillId="0" borderId="4" xfId="0" applyFont="1" applyBorder="1" applyAlignment="1">
      <alignment horizontal="center" wrapText="1"/>
    </xf>
    <xf numFmtId="0" fontId="84" fillId="0" borderId="4" xfId="0" quotePrefix="1" applyFont="1" applyBorder="1" applyAlignment="1">
      <alignment horizontal="left" vertical="top" wrapText="1"/>
    </xf>
    <xf numFmtId="0" fontId="84" fillId="0" borderId="35" xfId="0" applyFont="1" applyBorder="1" applyAlignment="1">
      <alignment horizontal="center" vertical="top" wrapText="1"/>
    </xf>
    <xf numFmtId="0" fontId="84" fillId="0" borderId="8" xfId="0" applyFont="1" applyBorder="1" applyAlignment="1">
      <alignment horizontal="left" vertical="top" wrapText="1"/>
    </xf>
    <xf numFmtId="0" fontId="84" fillId="0" borderId="8" xfId="0" applyFont="1" applyBorder="1" applyAlignment="1">
      <alignment horizontal="center" wrapText="1"/>
    </xf>
    <xf numFmtId="0" fontId="89" fillId="0" borderId="90" xfId="0" applyFont="1" applyBorder="1" applyAlignment="1">
      <alignment horizontal="center" vertical="top" wrapText="1"/>
    </xf>
    <xf numFmtId="0" fontId="89" fillId="0" borderId="4" xfId="0" applyFont="1" applyBorder="1" applyAlignment="1">
      <alignment vertical="top" wrapText="1"/>
    </xf>
    <xf numFmtId="166" fontId="89" fillId="0" borderId="4" xfId="58" applyFont="1" applyBorder="1" applyAlignment="1">
      <alignment wrapText="1"/>
    </xf>
    <xf numFmtId="166" fontId="89" fillId="0" borderId="11" xfId="58" applyFont="1" applyBorder="1" applyAlignment="1">
      <alignment wrapText="1"/>
    </xf>
    <xf numFmtId="0" fontId="84" fillId="0" borderId="101" xfId="0" applyFont="1" applyBorder="1" applyAlignment="1">
      <alignment horizontal="center" vertical="top" wrapText="1"/>
    </xf>
    <xf numFmtId="0" fontId="84" fillId="0" borderId="102" xfId="0" applyFont="1" applyBorder="1" applyAlignment="1">
      <alignment vertical="top" wrapText="1"/>
    </xf>
    <xf numFmtId="166" fontId="84" fillId="0" borderId="102" xfId="58" applyFont="1" applyBorder="1" applyAlignment="1">
      <alignment wrapText="1"/>
    </xf>
    <xf numFmtId="166" fontId="84" fillId="0" borderId="103" xfId="58" applyFont="1" applyBorder="1" applyAlignment="1">
      <alignment wrapText="1"/>
    </xf>
    <xf numFmtId="0" fontId="84" fillId="0" borderId="90" xfId="0" applyFont="1" applyBorder="1" applyAlignment="1">
      <alignment horizontal="center" vertical="top" wrapText="1"/>
    </xf>
    <xf numFmtId="166" fontId="84" fillId="0" borderId="4" xfId="58" applyFont="1" applyBorder="1" applyAlignment="1">
      <alignment wrapText="1"/>
    </xf>
    <xf numFmtId="166" fontId="84" fillId="0" borderId="27" xfId="58" applyFont="1" applyBorder="1" applyAlignment="1">
      <alignment wrapText="1"/>
    </xf>
    <xf numFmtId="166" fontId="89" fillId="0" borderId="27" xfId="58" applyFont="1" applyBorder="1" applyAlignment="1">
      <alignment wrapText="1"/>
    </xf>
    <xf numFmtId="0" fontId="89" fillId="0" borderId="4" xfId="0" applyFont="1" applyBorder="1" applyAlignment="1">
      <alignment horizontal="center" vertical="top" wrapText="1"/>
    </xf>
    <xf numFmtId="0" fontId="95" fillId="0" borderId="90" xfId="0" applyFont="1" applyBorder="1" applyAlignment="1">
      <alignment horizontal="center" vertical="top" wrapText="1"/>
    </xf>
    <xf numFmtId="0" fontId="84" fillId="0" borderId="4" xfId="0" applyFont="1" applyBorder="1" applyAlignment="1">
      <alignment horizontal="center" vertical="top" wrapText="1"/>
    </xf>
    <xf numFmtId="0" fontId="84" fillId="0" borderId="92" xfId="0" applyFont="1" applyBorder="1" applyAlignment="1">
      <alignment horizontal="center" vertical="top" wrapText="1"/>
    </xf>
    <xf numFmtId="0" fontId="84" fillId="0" borderId="93" xfId="0" applyFont="1" applyBorder="1" applyAlignment="1">
      <alignment vertical="top" wrapText="1"/>
    </xf>
    <xf numFmtId="166" fontId="84" fillId="0" borderId="93" xfId="58" applyFont="1" applyBorder="1" applyAlignment="1">
      <alignment wrapText="1"/>
    </xf>
    <xf numFmtId="166" fontId="84" fillId="0" borderId="105" xfId="58" applyFont="1" applyBorder="1" applyAlignment="1">
      <alignment wrapText="1"/>
    </xf>
    <xf numFmtId="166" fontId="84" fillId="0" borderId="0" xfId="58" applyFont="1" applyBorder="1" applyAlignment="1">
      <alignment wrapText="1"/>
    </xf>
    <xf numFmtId="166" fontId="89" fillId="0" borderId="29" xfId="58" applyFont="1" applyBorder="1" applyAlignment="1">
      <alignment wrapText="1"/>
    </xf>
    <xf numFmtId="166" fontId="84" fillId="0" borderId="0" xfId="58" quotePrefix="1" applyFont="1" applyBorder="1" applyAlignment="1">
      <alignment wrapText="1"/>
    </xf>
    <xf numFmtId="166" fontId="89" fillId="0" borderId="36" xfId="58" applyFont="1" applyBorder="1" applyAlignment="1">
      <alignment wrapText="1"/>
    </xf>
    <xf numFmtId="166" fontId="89" fillId="0" borderId="0" xfId="58" applyFont="1" applyBorder="1" applyAlignment="1">
      <alignment wrapText="1"/>
    </xf>
    <xf numFmtId="0" fontId="81" fillId="0" borderId="0" xfId="0" applyFont="1" applyAlignment="1">
      <alignment vertical="top"/>
    </xf>
    <xf numFmtId="43" fontId="74" fillId="0" borderId="45" xfId="1" applyFont="1" applyBorder="1"/>
    <xf numFmtId="43" fontId="74" fillId="0" borderId="0" xfId="1" applyFont="1" applyBorder="1" applyAlignment="1">
      <alignment vertical="top" wrapText="1"/>
    </xf>
    <xf numFmtId="43" fontId="74" fillId="0" borderId="0" xfId="1" applyFont="1"/>
    <xf numFmtId="43" fontId="75" fillId="0" borderId="25" xfId="1" applyFont="1" applyBorder="1" applyAlignment="1">
      <alignment vertical="top" wrapText="1"/>
    </xf>
    <xf numFmtId="43" fontId="75" fillId="0" borderId="18" xfId="1" applyFont="1" applyBorder="1" applyAlignment="1">
      <alignment vertical="top" wrapText="1"/>
    </xf>
    <xf numFmtId="43" fontId="75" fillId="0" borderId="44" xfId="1" applyFont="1" applyBorder="1" applyAlignment="1">
      <alignment vertical="top" wrapText="1"/>
    </xf>
    <xf numFmtId="43" fontId="74" fillId="0" borderId="4" xfId="1" applyFont="1" applyBorder="1" applyAlignment="1">
      <alignment vertical="top" wrapText="1"/>
    </xf>
    <xf numFmtId="43" fontId="74" fillId="0" borderId="27" xfId="1" applyFont="1" applyBorder="1" applyAlignment="1">
      <alignment vertical="top" wrapText="1"/>
    </xf>
    <xf numFmtId="43" fontId="74" fillId="3" borderId="4" xfId="1" applyFont="1" applyFill="1" applyBorder="1" applyAlignment="1">
      <alignment vertical="top" wrapText="1"/>
    </xf>
    <xf numFmtId="43" fontId="74" fillId="3" borderId="27" xfId="1" applyFont="1" applyFill="1" applyBorder="1" applyAlignment="1">
      <alignment vertical="top" wrapText="1"/>
    </xf>
    <xf numFmtId="43" fontId="74" fillId="0" borderId="8" xfId="1" applyFont="1" applyBorder="1" applyAlignment="1">
      <alignment vertical="top" wrapText="1"/>
    </xf>
    <xf numFmtId="43" fontId="74" fillId="0" borderId="31" xfId="1" applyFont="1" applyBorder="1" applyAlignment="1">
      <alignment vertical="top" wrapText="1"/>
    </xf>
    <xf numFmtId="43" fontId="74" fillId="0" borderId="0" xfId="1" applyFont="1" applyBorder="1" applyAlignment="1">
      <alignment vertical="center" wrapText="1"/>
    </xf>
    <xf numFmtId="43" fontId="74" fillId="0" borderId="18" xfId="1" applyFont="1" applyBorder="1" applyAlignment="1">
      <alignment vertical="top" wrapText="1"/>
    </xf>
    <xf numFmtId="43" fontId="74" fillId="0" borderId="44" xfId="1" applyFont="1" applyBorder="1" applyAlignment="1">
      <alignment vertical="top" wrapText="1"/>
    </xf>
    <xf numFmtId="43" fontId="75" fillId="0" borderId="59" xfId="1" applyFont="1" applyBorder="1" applyAlignment="1">
      <alignment vertical="top" wrapText="1"/>
    </xf>
    <xf numFmtId="43" fontId="75" fillId="0" borderId="60" xfId="1" applyFont="1" applyBorder="1" applyAlignment="1">
      <alignment vertical="top" wrapText="1"/>
    </xf>
    <xf numFmtId="43" fontId="83" fillId="0" borderId="0" xfId="1" applyFont="1" applyAlignment="1">
      <alignment horizontal="center"/>
    </xf>
    <xf numFmtId="43" fontId="83" fillId="0" borderId="0" xfId="1" applyFont="1" applyFill="1" applyAlignment="1">
      <alignment horizontal="center"/>
    </xf>
    <xf numFmtId="43" fontId="84" fillId="0" borderId="0" xfId="1" applyFont="1" applyAlignment="1">
      <alignment horizontal="center"/>
    </xf>
    <xf numFmtId="43" fontId="84" fillId="0" borderId="0" xfId="1" applyFont="1"/>
    <xf numFmtId="43" fontId="89" fillId="0" borderId="62" xfId="1" applyFont="1" applyBorder="1" applyAlignment="1">
      <alignment horizontal="center" wrapText="1"/>
    </xf>
    <xf numFmtId="43" fontId="89" fillId="0" borderId="72" xfId="1" applyFont="1" applyFill="1" applyBorder="1" applyAlignment="1">
      <alignment horizontal="center" wrapText="1"/>
    </xf>
    <xf numFmtId="43" fontId="84" fillId="0" borderId="69" xfId="1" applyFont="1" applyFill="1" applyBorder="1" applyAlignment="1">
      <alignment horizontal="center" wrapText="1"/>
    </xf>
    <xf numFmtId="43" fontId="84" fillId="0" borderId="65" xfId="1" applyFont="1" applyFill="1" applyBorder="1" applyAlignment="1">
      <alignment horizontal="center" wrapText="1"/>
    </xf>
    <xf numFmtId="43" fontId="84" fillId="0" borderId="68" xfId="1" applyFont="1" applyFill="1" applyBorder="1" applyAlignment="1">
      <alignment horizontal="center" wrapText="1"/>
    </xf>
    <xf numFmtId="43" fontId="84" fillId="0" borderId="71" xfId="1" applyFont="1" applyFill="1" applyBorder="1" applyAlignment="1">
      <alignment horizontal="center" wrapText="1"/>
    </xf>
    <xf numFmtId="43" fontId="84" fillId="0" borderId="70" xfId="1" applyFont="1" applyFill="1" applyBorder="1" applyAlignment="1">
      <alignment horizontal="center" wrapText="1"/>
    </xf>
    <xf numFmtId="43" fontId="84" fillId="0" borderId="70" xfId="1" applyFont="1" applyFill="1" applyBorder="1" applyAlignment="1">
      <alignment horizontal="center"/>
    </xf>
    <xf numFmtId="43" fontId="81" fillId="0" borderId="0" xfId="1" applyFont="1" applyAlignment="1">
      <alignment horizontal="center"/>
    </xf>
    <xf numFmtId="43" fontId="82" fillId="0" borderId="0" xfId="1" applyFont="1" applyAlignment="1">
      <alignment horizontal="center"/>
    </xf>
    <xf numFmtId="43" fontId="84" fillId="0" borderId="0" xfId="1" applyFont="1" applyAlignment="1">
      <alignment horizontal="center" wrapText="1"/>
    </xf>
    <xf numFmtId="43" fontId="85" fillId="0" borderId="64" xfId="1" applyFont="1" applyBorder="1" applyAlignment="1">
      <alignment horizontal="center"/>
    </xf>
    <xf numFmtId="43" fontId="85" fillId="0" borderId="62" xfId="1" applyFont="1" applyFill="1" applyBorder="1" applyAlignment="1">
      <alignment horizontal="center"/>
    </xf>
    <xf numFmtId="43" fontId="85" fillId="0" borderId="67" xfId="1" applyFont="1" applyBorder="1" applyAlignment="1">
      <alignment horizontal="center"/>
    </xf>
    <xf numFmtId="43" fontId="85" fillId="0" borderId="65" xfId="1" applyFont="1" applyFill="1" applyBorder="1" applyAlignment="1">
      <alignment horizontal="center"/>
    </xf>
    <xf numFmtId="43" fontId="85" fillId="0" borderId="0" xfId="1" applyFont="1" applyAlignment="1">
      <alignment horizontal="center"/>
    </xf>
    <xf numFmtId="43" fontId="85" fillId="0" borderId="68" xfId="1" applyFont="1" applyFill="1" applyBorder="1" applyAlignment="1">
      <alignment horizontal="center"/>
    </xf>
    <xf numFmtId="43" fontId="84" fillId="0" borderId="0" xfId="1" applyFont="1" applyFill="1" applyBorder="1" applyAlignment="1">
      <alignment horizontal="right" wrapText="1"/>
    </xf>
    <xf numFmtId="43" fontId="84" fillId="0" borderId="68" xfId="1" applyFont="1" applyFill="1" applyBorder="1" applyAlignment="1">
      <alignment horizontal="right" wrapText="1"/>
    </xf>
    <xf numFmtId="43" fontId="83" fillId="0" borderId="0" xfId="1" applyFont="1"/>
    <xf numFmtId="43" fontId="83" fillId="0" borderId="68" xfId="1" applyFont="1" applyFill="1" applyBorder="1" applyAlignment="1"/>
    <xf numFmtId="43" fontId="83" fillId="0" borderId="61" xfId="1" applyFont="1" applyBorder="1"/>
    <xf numFmtId="43" fontId="83" fillId="0" borderId="70" xfId="1" applyFont="1" applyFill="1" applyBorder="1" applyAlignment="1"/>
    <xf numFmtId="43" fontId="85" fillId="0" borderId="62" xfId="1" applyFont="1" applyFill="1" applyBorder="1" applyAlignment="1"/>
    <xf numFmtId="43" fontId="83" fillId="0" borderId="12" xfId="1" applyFont="1" applyFill="1" applyBorder="1" applyAlignment="1"/>
    <xf numFmtId="43" fontId="83" fillId="0" borderId="0" xfId="1" applyFont="1" applyFill="1" applyBorder="1" applyAlignment="1"/>
    <xf numFmtId="43" fontId="85" fillId="0" borderId="62" xfId="1" applyFont="1" applyBorder="1" applyAlignment="1">
      <alignment horizontal="center"/>
    </xf>
    <xf numFmtId="43" fontId="83" fillId="0" borderId="67" xfId="1" applyFont="1" applyBorder="1"/>
    <xf numFmtId="43" fontId="83" fillId="0" borderId="65" xfId="1" applyFont="1" applyBorder="1" applyAlignment="1"/>
    <xf numFmtId="43" fontId="83" fillId="0" borderId="68" xfId="1" applyFont="1" applyBorder="1" applyAlignment="1"/>
    <xf numFmtId="43" fontId="84" fillId="0" borderId="0" xfId="1" applyFont="1" applyBorder="1" applyAlignment="1">
      <alignment horizontal="right" wrapText="1"/>
    </xf>
    <xf numFmtId="43" fontId="84" fillId="0" borderId="68" xfId="1" applyFont="1" applyBorder="1" applyAlignment="1">
      <alignment horizontal="right" wrapText="1"/>
    </xf>
    <xf numFmtId="43" fontId="83" fillId="0" borderId="70" xfId="1" applyFont="1" applyBorder="1" applyAlignment="1"/>
    <xf numFmtId="43" fontId="85" fillId="0" borderId="62" xfId="1" applyFont="1" applyBorder="1" applyAlignment="1"/>
    <xf numFmtId="43" fontId="83" fillId="0" borderId="12" xfId="1" applyFont="1" applyBorder="1" applyAlignment="1"/>
    <xf numFmtId="43" fontId="85" fillId="0" borderId="65" xfId="1" applyFont="1" applyBorder="1" applyAlignment="1"/>
    <xf numFmtId="43" fontId="84" fillId="0" borderId="68" xfId="1" applyFont="1" applyBorder="1" applyAlignment="1">
      <alignment horizontal="center" wrapText="1"/>
    </xf>
    <xf numFmtId="43" fontId="89" fillId="0" borderId="62" xfId="1" applyFont="1" applyFill="1" applyBorder="1" applyAlignment="1">
      <alignment horizontal="center" wrapText="1"/>
    </xf>
    <xf numFmtId="43" fontId="83" fillId="0" borderId="68" xfId="1" applyFont="1" applyFill="1" applyBorder="1" applyAlignment="1">
      <alignment horizontal="center"/>
    </xf>
    <xf numFmtId="43" fontId="83" fillId="0" borderId="70" xfId="1" applyFont="1" applyFill="1" applyBorder="1" applyAlignment="1">
      <alignment horizontal="center"/>
    </xf>
    <xf numFmtId="43" fontId="83" fillId="0" borderId="0" xfId="1" applyFont="1" applyFill="1" applyBorder="1" applyAlignment="1">
      <alignment horizontal="center"/>
    </xf>
    <xf numFmtId="43" fontId="83" fillId="0" borderId="0" xfId="1" applyFont="1" applyBorder="1" applyAlignment="1">
      <alignment horizontal="center"/>
    </xf>
    <xf numFmtId="43" fontId="84" fillId="0" borderId="0" xfId="1" applyFont="1" applyBorder="1" applyAlignment="1">
      <alignment horizontal="center" wrapText="1"/>
    </xf>
    <xf numFmtId="43" fontId="84" fillId="0" borderId="73" xfId="1" applyFont="1" applyBorder="1" applyAlignment="1">
      <alignment horizontal="center" wrapText="1"/>
    </xf>
    <xf numFmtId="43" fontId="83" fillId="0" borderId="0" xfId="1" applyFont="1" applyBorder="1" applyAlignment="1"/>
    <xf numFmtId="43" fontId="83" fillId="0" borderId="61" xfId="1" applyFont="1" applyBorder="1" applyAlignment="1">
      <alignment horizontal="center"/>
    </xf>
    <xf numFmtId="43" fontId="85" fillId="0" borderId="64" xfId="1" applyFont="1" applyFill="1" applyBorder="1" applyAlignment="1" applyProtection="1">
      <alignment horizontal="left"/>
      <protection locked="0"/>
    </xf>
    <xf numFmtId="43" fontId="85" fillId="0" borderId="62" xfId="1" applyFont="1" applyFill="1" applyBorder="1" applyAlignment="1" applyProtection="1">
      <alignment horizontal="left"/>
    </xf>
    <xf numFmtId="43" fontId="83" fillId="0" borderId="67" xfId="1" applyFont="1" applyFill="1" applyBorder="1" applyAlignment="1" applyProtection="1">
      <alignment horizontal="left"/>
      <protection locked="0"/>
    </xf>
    <xf numFmtId="43" fontId="83" fillId="0" borderId="65" xfId="1" applyFont="1" applyFill="1" applyBorder="1" applyAlignment="1" applyProtection="1">
      <alignment horizontal="left"/>
    </xf>
    <xf numFmtId="43" fontId="83" fillId="0" borderId="0" xfId="1" applyFont="1" applyFill="1" applyAlignment="1" applyProtection="1">
      <alignment horizontal="left"/>
      <protection locked="0"/>
    </xf>
    <xf numFmtId="43" fontId="83" fillId="0" borderId="68" xfId="1" applyFont="1" applyFill="1" applyBorder="1" applyAlignment="1" applyProtection="1">
      <alignment horizontal="left"/>
    </xf>
    <xf numFmtId="43" fontId="84" fillId="0" borderId="68" xfId="1" applyFont="1" applyFill="1" applyBorder="1" applyAlignment="1" applyProtection="1">
      <alignment horizontal="left" wrapText="1"/>
      <protection locked="0"/>
    </xf>
    <xf numFmtId="43" fontId="84" fillId="0" borderId="68" xfId="1" applyFont="1" applyFill="1" applyBorder="1" applyAlignment="1" applyProtection="1">
      <alignment horizontal="left" wrapText="1"/>
    </xf>
    <xf numFmtId="43" fontId="83" fillId="0" borderId="61" xfId="1" applyFont="1" applyFill="1" applyBorder="1" applyAlignment="1" applyProtection="1">
      <alignment horizontal="left"/>
      <protection locked="0"/>
    </xf>
    <xf numFmtId="43" fontId="83" fillId="0" borderId="70" xfId="1" applyFont="1" applyFill="1" applyBorder="1" applyAlignment="1" applyProtection="1">
      <alignment horizontal="left"/>
    </xf>
    <xf numFmtId="43" fontId="84" fillId="0" borderId="0" xfId="1" applyFont="1" applyBorder="1" applyAlignment="1">
      <alignment wrapText="1"/>
    </xf>
    <xf numFmtId="43" fontId="89" fillId="0" borderId="62" xfId="1" applyFont="1" applyBorder="1" applyAlignment="1">
      <alignment wrapText="1"/>
    </xf>
    <xf numFmtId="43" fontId="89" fillId="0" borderId="68" xfId="1" applyFont="1" applyBorder="1" applyAlignment="1">
      <alignment horizontal="center" wrapText="1"/>
    </xf>
    <xf numFmtId="43" fontId="89" fillId="0" borderId="65" xfId="1" applyFont="1" applyBorder="1" applyAlignment="1">
      <alignment wrapText="1"/>
    </xf>
    <xf numFmtId="43" fontId="84" fillId="0" borderId="68" xfId="1" applyFont="1" applyBorder="1" applyAlignment="1">
      <alignment wrapText="1"/>
    </xf>
    <xf numFmtId="43" fontId="83" fillId="0" borderId="68" xfId="1" applyFont="1" applyBorder="1" applyAlignment="1">
      <alignment horizontal="center"/>
    </xf>
    <xf numFmtId="43" fontId="85" fillId="0" borderId="68" xfId="1" applyFont="1" applyBorder="1" applyAlignment="1">
      <alignment horizontal="center"/>
    </xf>
    <xf numFmtId="43" fontId="83" fillId="0" borderId="70" xfId="1" applyFont="1" applyBorder="1" applyAlignment="1">
      <alignment horizontal="center"/>
    </xf>
    <xf numFmtId="43" fontId="84" fillId="0" borderId="0" xfId="1" applyFont="1" applyFill="1" applyAlignment="1"/>
    <xf numFmtId="43" fontId="84" fillId="0" borderId="0" xfId="1" applyFont="1" applyAlignment="1">
      <alignment vertical="center"/>
    </xf>
    <xf numFmtId="43" fontId="84" fillId="0" borderId="0" xfId="1" applyFont="1" applyAlignment="1">
      <alignment vertical="center" wrapText="1"/>
    </xf>
    <xf numFmtId="43" fontId="81" fillId="0" borderId="0" xfId="1" applyFont="1"/>
    <xf numFmtId="43" fontId="84" fillId="0" borderId="75" xfId="1" applyFont="1" applyFill="1" applyBorder="1" applyAlignment="1">
      <alignment vertical="center" wrapText="1"/>
    </xf>
    <xf numFmtId="43" fontId="84" fillId="0" borderId="76" xfId="1" applyFont="1" applyBorder="1" applyAlignment="1">
      <alignment vertical="center" wrapText="1"/>
    </xf>
    <xf numFmtId="43" fontId="88" fillId="0" borderId="65" xfId="1" applyFont="1" applyBorder="1" applyAlignment="1">
      <alignment vertical="center" wrapText="1"/>
    </xf>
    <xf numFmtId="43" fontId="88" fillId="0" borderId="78" xfId="1" applyFont="1" applyBorder="1" applyAlignment="1">
      <alignment vertical="center" wrapText="1"/>
    </xf>
    <xf numFmtId="43" fontId="88" fillId="0" borderId="68" xfId="1" applyFont="1" applyBorder="1" applyAlignment="1">
      <alignment vertical="center" wrapText="1"/>
    </xf>
    <xf numFmtId="43" fontId="88" fillId="0" borderId="47" xfId="1" applyFont="1" applyBorder="1" applyAlignment="1">
      <alignment vertical="center" wrapText="1"/>
    </xf>
    <xf numFmtId="43" fontId="84" fillId="0" borderId="68" xfId="1" applyFont="1" applyFill="1" applyBorder="1" applyAlignment="1">
      <alignment vertical="center" wrapText="1"/>
    </xf>
    <xf numFmtId="43" fontId="84" fillId="0" borderId="47" xfId="1" applyFont="1" applyBorder="1" applyAlignment="1">
      <alignment vertical="center" wrapText="1"/>
    </xf>
    <xf numFmtId="43" fontId="84" fillId="0" borderId="69" xfId="1" applyFont="1" applyFill="1" applyBorder="1" applyAlignment="1">
      <alignment vertical="center" wrapText="1"/>
    </xf>
    <xf numFmtId="43" fontId="84" fillId="0" borderId="81" xfId="1" applyFont="1" applyFill="1" applyBorder="1" applyAlignment="1">
      <alignment vertical="center" wrapText="1"/>
    </xf>
    <xf numFmtId="43" fontId="84" fillId="0" borderId="73" xfId="1" applyFont="1" applyBorder="1" applyAlignment="1">
      <alignment vertical="center" wrapText="1"/>
    </xf>
    <xf numFmtId="43" fontId="84" fillId="0" borderId="68" xfId="1" applyFont="1" applyBorder="1" applyAlignment="1">
      <alignment vertical="center" wrapText="1"/>
    </xf>
    <xf numFmtId="43" fontId="84" fillId="0" borderId="81" xfId="1" applyFont="1" applyBorder="1" applyAlignment="1">
      <alignment vertical="center" wrapText="1"/>
    </xf>
    <xf numFmtId="43" fontId="88" fillId="0" borderId="38" xfId="1" applyFont="1" applyBorder="1" applyAlignment="1">
      <alignment vertical="center" wrapText="1"/>
    </xf>
    <xf numFmtId="43" fontId="84" fillId="0" borderId="38" xfId="1" applyFont="1" applyBorder="1" applyAlignment="1">
      <alignment vertical="center" wrapText="1"/>
    </xf>
    <xf numFmtId="43" fontId="84" fillId="0" borderId="82" xfId="1" applyFont="1" applyBorder="1" applyAlignment="1">
      <alignment vertical="center" wrapText="1"/>
    </xf>
    <xf numFmtId="43" fontId="85" fillId="0" borderId="64" xfId="1" applyFont="1" applyBorder="1" applyAlignment="1">
      <alignment vertical="center"/>
    </xf>
    <xf numFmtId="43" fontId="85" fillId="0" borderId="62" xfId="1" applyFont="1" applyFill="1" applyBorder="1" applyAlignment="1">
      <alignment vertical="center"/>
    </xf>
    <xf numFmtId="43" fontId="83" fillId="0" borderId="68" xfId="1" applyFont="1" applyBorder="1" applyAlignment="1">
      <alignment vertical="center"/>
    </xf>
    <xf numFmtId="43" fontId="83" fillId="0" borderId="70" xfId="1" applyFont="1" applyBorder="1" applyAlignment="1">
      <alignment vertical="center"/>
    </xf>
    <xf numFmtId="43" fontId="83" fillId="0" borderId="70" xfId="1" applyFont="1" applyFill="1" applyBorder="1" applyAlignment="1">
      <alignment vertical="center"/>
    </xf>
    <xf numFmtId="43" fontId="83" fillId="0" borderId="0" xfId="1" applyFont="1" applyAlignment="1">
      <alignment vertical="center"/>
    </xf>
    <xf numFmtId="43" fontId="84" fillId="0" borderId="51" xfId="1" applyFont="1" applyBorder="1" applyAlignment="1">
      <alignment vertical="center" wrapText="1"/>
    </xf>
    <xf numFmtId="43" fontId="84" fillId="0" borderId="52" xfId="1" applyFont="1" applyBorder="1" applyAlignment="1">
      <alignment vertical="center" wrapText="1"/>
    </xf>
    <xf numFmtId="43" fontId="84" fillId="0" borderId="65" xfId="1" applyFont="1" applyBorder="1" applyAlignment="1">
      <alignment vertical="center" wrapText="1"/>
    </xf>
    <xf numFmtId="43" fontId="84" fillId="0" borderId="78" xfId="1" applyFont="1" applyBorder="1" applyAlignment="1">
      <alignment vertical="center" wrapText="1"/>
    </xf>
    <xf numFmtId="43" fontId="84" fillId="0" borderId="73" xfId="1" applyFont="1" applyBorder="1" applyAlignment="1">
      <alignment vertical="center"/>
    </xf>
    <xf numFmtId="43" fontId="84" fillId="0" borderId="63" xfId="1" applyFont="1" applyBorder="1" applyAlignment="1">
      <alignment vertical="center" wrapText="1"/>
    </xf>
    <xf numFmtId="43" fontId="84" fillId="0" borderId="62" xfId="1" applyFont="1" applyBorder="1" applyAlignment="1">
      <alignment vertical="center" wrapText="1"/>
    </xf>
    <xf numFmtId="43" fontId="84" fillId="0" borderId="70" xfId="1" applyFont="1" applyBorder="1" applyAlignment="1">
      <alignment vertical="center" wrapText="1"/>
    </xf>
    <xf numFmtId="43" fontId="84" fillId="0" borderId="49" xfId="1" applyFont="1" applyBorder="1" applyAlignment="1">
      <alignment vertical="center" wrapText="1"/>
    </xf>
    <xf numFmtId="43" fontId="88" fillId="0" borderId="0" xfId="1" applyFont="1" applyAlignment="1">
      <alignment vertical="center" wrapText="1"/>
    </xf>
    <xf numFmtId="43" fontId="83" fillId="0" borderId="67" xfId="1" applyFont="1" applyBorder="1" applyAlignment="1">
      <alignment vertical="center"/>
    </xf>
    <xf numFmtId="43" fontId="83" fillId="0" borderId="65" xfId="1" applyFont="1" applyFill="1" applyBorder="1" applyAlignment="1">
      <alignment vertical="center"/>
    </xf>
    <xf numFmtId="43" fontId="83" fillId="0" borderId="68" xfId="1" applyFont="1" applyFill="1" applyBorder="1" applyAlignment="1">
      <alignment vertical="center"/>
    </xf>
    <xf numFmtId="43" fontId="85" fillId="0" borderId="0" xfId="1" applyFont="1" applyAlignment="1">
      <alignment vertical="center"/>
    </xf>
    <xf numFmtId="43" fontId="85" fillId="0" borderId="68" xfId="1" applyFont="1" applyFill="1" applyBorder="1" applyAlignment="1">
      <alignment vertical="center"/>
    </xf>
    <xf numFmtId="43" fontId="83" fillId="0" borderId="61" xfId="1" applyFont="1" applyBorder="1" applyAlignment="1">
      <alignment vertical="center"/>
    </xf>
    <xf numFmtId="43" fontId="83" fillId="0" borderId="0" xfId="1" applyFont="1" applyFill="1" applyBorder="1" applyAlignment="1">
      <alignment vertical="center"/>
    </xf>
    <xf numFmtId="43" fontId="89" fillId="0" borderId="0" xfId="1" applyFont="1" applyFill="1" applyBorder="1" applyAlignment="1">
      <alignment wrapText="1"/>
    </xf>
    <xf numFmtId="43" fontId="88" fillId="0" borderId="0" xfId="1" applyFont="1" applyAlignment="1">
      <alignment horizontal="center" vertical="center"/>
    </xf>
    <xf numFmtId="43" fontId="84" fillId="0" borderId="0" xfId="1" applyFont="1" applyFill="1" applyBorder="1" applyAlignment="1">
      <alignment wrapText="1"/>
    </xf>
    <xf numFmtId="43" fontId="90" fillId="0" borderId="72" xfId="1" applyFont="1" applyFill="1" applyBorder="1" applyAlignment="1">
      <alignment horizontal="center" wrapText="1"/>
    </xf>
    <xf numFmtId="43" fontId="84" fillId="0" borderId="72" xfId="1" applyFont="1" applyFill="1" applyBorder="1" applyAlignment="1">
      <alignment horizontal="center" wrapText="1"/>
    </xf>
    <xf numFmtId="43" fontId="89" fillId="0" borderId="65" xfId="1" applyFont="1" applyFill="1" applyBorder="1" applyAlignment="1">
      <alignment wrapText="1"/>
    </xf>
    <xf numFmtId="43" fontId="84" fillId="0" borderId="68" xfId="1" applyFont="1" applyFill="1" applyBorder="1" applyAlignment="1">
      <alignment wrapText="1"/>
    </xf>
    <xf numFmtId="43" fontId="89" fillId="0" borderId="68" xfId="1" applyFont="1" applyFill="1" applyBorder="1" applyAlignment="1">
      <alignment wrapText="1"/>
    </xf>
    <xf numFmtId="43" fontId="88" fillId="0" borderId="68" xfId="1" applyFont="1" applyFill="1" applyBorder="1" applyAlignment="1">
      <alignment wrapText="1"/>
    </xf>
    <xf numFmtId="43" fontId="89" fillId="0" borderId="68" xfId="1" applyFont="1" applyFill="1" applyBorder="1" applyAlignment="1"/>
    <xf numFmtId="43" fontId="95" fillId="0" borderId="68" xfId="1" applyFont="1" applyBorder="1" applyAlignment="1">
      <alignment horizontal="center" wrapText="1"/>
    </xf>
    <xf numFmtId="43" fontId="95" fillId="0" borderId="68" xfId="1" applyFont="1" applyFill="1" applyBorder="1" applyAlignment="1">
      <alignment wrapText="1"/>
    </xf>
    <xf numFmtId="43" fontId="89" fillId="0" borderId="87" xfId="1" applyFont="1" applyFill="1" applyBorder="1" applyAlignment="1"/>
    <xf numFmtId="43" fontId="84" fillId="0" borderId="70" xfId="1" applyFont="1" applyBorder="1" applyAlignment="1">
      <alignment horizontal="center" wrapText="1"/>
    </xf>
    <xf numFmtId="43" fontId="84" fillId="0" borderId="70" xfId="1" applyFont="1" applyFill="1" applyBorder="1" applyAlignment="1">
      <alignment wrapText="1"/>
    </xf>
    <xf numFmtId="43" fontId="89" fillId="0" borderId="0" xfId="1" applyFont="1" applyAlignment="1">
      <alignment horizontal="center" vertical="center"/>
    </xf>
    <xf numFmtId="43" fontId="89" fillId="0" borderId="72" xfId="1" applyFont="1" applyBorder="1" applyAlignment="1">
      <alignment horizontal="center" wrapText="1"/>
    </xf>
    <xf numFmtId="43" fontId="84" fillId="0" borderId="65" xfId="1" applyFont="1" applyBorder="1" applyAlignment="1">
      <alignment horizontal="center" wrapText="1"/>
    </xf>
    <xf numFmtId="43" fontId="84" fillId="0" borderId="65" xfId="1" applyFont="1" applyBorder="1" applyAlignment="1">
      <alignment wrapText="1"/>
    </xf>
    <xf numFmtId="43" fontId="84" fillId="0" borderId="0" xfId="1" applyFont="1" applyFill="1" applyBorder="1" applyAlignment="1">
      <alignment horizontal="center"/>
    </xf>
    <xf numFmtId="43" fontId="84" fillId="0" borderId="70" xfId="1" applyFont="1" applyBorder="1" applyAlignment="1">
      <alignment wrapText="1"/>
    </xf>
    <xf numFmtId="43" fontId="84" fillId="0" borderId="65" xfId="1" applyFont="1" applyFill="1" applyBorder="1" applyAlignment="1">
      <alignment wrapText="1"/>
    </xf>
    <xf numFmtId="43" fontId="89" fillId="0" borderId="62" xfId="1" applyFont="1" applyFill="1" applyBorder="1" applyAlignment="1">
      <alignment wrapText="1"/>
    </xf>
    <xf numFmtId="43" fontId="84" fillId="0" borderId="66" xfId="1" applyFont="1" applyBorder="1" applyAlignment="1">
      <alignment horizontal="center" wrapText="1"/>
    </xf>
    <xf numFmtId="43" fontId="84" fillId="0" borderId="69" xfId="1" applyFont="1" applyBorder="1" applyAlignment="1">
      <alignment horizontal="center" wrapText="1"/>
    </xf>
    <xf numFmtId="43" fontId="89" fillId="0" borderId="69" xfId="1" applyFont="1" applyBorder="1" applyAlignment="1">
      <alignment horizontal="center" wrapText="1"/>
    </xf>
    <xf numFmtId="43" fontId="89" fillId="0" borderId="68" xfId="1" applyFont="1" applyBorder="1" applyAlignment="1">
      <alignment wrapText="1"/>
    </xf>
    <xf numFmtId="43" fontId="84" fillId="0" borderId="71" xfId="1" applyFont="1" applyBorder="1" applyAlignment="1">
      <alignment horizontal="center" wrapText="1"/>
    </xf>
    <xf numFmtId="43" fontId="89" fillId="0" borderId="88" xfId="1" applyFont="1" applyBorder="1" applyAlignment="1">
      <alignment wrapText="1"/>
    </xf>
    <xf numFmtId="43" fontId="89" fillId="0" borderId="70" xfId="1" applyFont="1" applyBorder="1" applyAlignment="1">
      <alignment wrapText="1"/>
    </xf>
    <xf numFmtId="43" fontId="84" fillId="0" borderId="0" xfId="1" applyFont="1" applyFill="1" applyBorder="1" applyAlignment="1">
      <alignment horizontal="center" wrapText="1"/>
    </xf>
    <xf numFmtId="43" fontId="84" fillId="0" borderId="61" xfId="1" applyFont="1" applyBorder="1" applyAlignment="1">
      <alignment horizontal="center" wrapText="1"/>
    </xf>
    <xf numFmtId="43" fontId="84" fillId="0" borderId="67" xfId="1" applyFont="1" applyBorder="1" applyAlignment="1">
      <alignment horizontal="center" wrapText="1"/>
    </xf>
    <xf numFmtId="43" fontId="84" fillId="0" borderId="0" xfId="1" applyFont="1" applyBorder="1" applyAlignment="1">
      <alignment horizontal="center"/>
    </xf>
    <xf numFmtId="43" fontId="84" fillId="0" borderId="67" xfId="1" applyFont="1" applyFill="1" applyBorder="1" applyAlignment="1">
      <alignment horizontal="center" wrapText="1"/>
    </xf>
    <xf numFmtId="43" fontId="84" fillId="0" borderId="61" xfId="1" applyFont="1" applyFill="1" applyBorder="1" applyAlignment="1">
      <alignment horizontal="center" wrapText="1"/>
    </xf>
    <xf numFmtId="43" fontId="89" fillId="0" borderId="70" xfId="1" applyFont="1" applyFill="1" applyBorder="1" applyAlignment="1">
      <alignment wrapText="1"/>
    </xf>
    <xf numFmtId="43" fontId="89" fillId="0" borderId="0" xfId="1" applyFont="1" applyBorder="1" applyAlignment="1">
      <alignment wrapText="1"/>
    </xf>
    <xf numFmtId="43" fontId="84" fillId="0" borderId="73" xfId="1" applyFont="1" applyBorder="1" applyAlignment="1">
      <alignment wrapText="1"/>
    </xf>
    <xf numFmtId="43" fontId="84" fillId="0" borderId="88" xfId="1" applyFont="1" applyBorder="1" applyAlignment="1">
      <alignment wrapText="1"/>
    </xf>
    <xf numFmtId="43" fontId="84" fillId="0" borderId="0" xfId="1" applyFont="1" applyAlignment="1">
      <alignment wrapText="1"/>
    </xf>
    <xf numFmtId="43" fontId="84" fillId="0" borderId="67" xfId="1" applyFont="1" applyBorder="1" applyAlignment="1">
      <alignment wrapText="1"/>
    </xf>
    <xf numFmtId="43" fontId="84" fillId="0" borderId="70" xfId="1" applyFont="1" applyBorder="1" applyAlignment="1"/>
    <xf numFmtId="43" fontId="84" fillId="0" borderId="70" xfId="1" applyFont="1" applyBorder="1"/>
    <xf numFmtId="43" fontId="84" fillId="0" borderId="68" xfId="1" applyFont="1" applyBorder="1" applyAlignment="1">
      <alignment horizontal="center"/>
    </xf>
    <xf numFmtId="43" fontId="84" fillId="0" borderId="73" xfId="1" applyFont="1" applyBorder="1" applyAlignment="1"/>
    <xf numFmtId="43" fontId="84" fillId="0" borderId="89" xfId="1" applyFont="1" applyBorder="1" applyAlignment="1">
      <alignment wrapText="1"/>
    </xf>
    <xf numFmtId="43" fontId="84" fillId="0" borderId="36" xfId="1" applyFont="1" applyBorder="1" applyAlignment="1">
      <alignment wrapText="1"/>
    </xf>
    <xf numFmtId="43" fontId="84" fillId="0" borderId="0" xfId="1" quotePrefix="1" applyFont="1" applyAlignment="1">
      <alignment horizontal="center"/>
    </xf>
    <xf numFmtId="43" fontId="89" fillId="0" borderId="66" xfId="1" applyFont="1" applyBorder="1" applyAlignment="1">
      <alignment horizontal="center" wrapText="1"/>
    </xf>
    <xf numFmtId="43" fontId="94" fillId="0" borderId="68" xfId="1" applyFont="1" applyBorder="1" applyAlignment="1">
      <alignment wrapText="1"/>
    </xf>
    <xf numFmtId="43" fontId="84" fillId="0" borderId="68" xfId="1" applyFont="1" applyBorder="1" applyAlignment="1"/>
    <xf numFmtId="43" fontId="89" fillId="0" borderId="68" xfId="1" applyFont="1" applyBorder="1" applyAlignment="1"/>
    <xf numFmtId="43" fontId="95" fillId="0" borderId="68" xfId="1" applyFont="1" applyBorder="1" applyAlignment="1">
      <alignment wrapText="1"/>
    </xf>
    <xf numFmtId="43" fontId="89" fillId="0" borderId="87" xfId="1" applyFont="1" applyBorder="1" applyAlignment="1"/>
    <xf numFmtId="43" fontId="84" fillId="0" borderId="0" xfId="1" applyFont="1" applyAlignment="1"/>
    <xf numFmtId="43" fontId="83" fillId="0" borderId="0" xfId="1" applyFont="1" applyAlignment="1"/>
    <xf numFmtId="43" fontId="84" fillId="0" borderId="0" xfId="1" applyFont="1" applyBorder="1" applyAlignment="1">
      <alignment horizontal="right"/>
    </xf>
    <xf numFmtId="43" fontId="89" fillId="0" borderId="0" xfId="1" applyFont="1" applyBorder="1" applyAlignment="1">
      <alignment horizontal="right" wrapText="1"/>
    </xf>
    <xf numFmtId="43" fontId="89" fillId="0" borderId="68" xfId="1" applyFont="1" applyBorder="1" applyAlignment="1">
      <alignment horizontal="right" wrapText="1"/>
    </xf>
    <xf numFmtId="43" fontId="84" fillId="0" borderId="61" xfId="1" applyFont="1" applyBorder="1" applyAlignment="1">
      <alignment horizontal="right"/>
    </xf>
    <xf numFmtId="43" fontId="84" fillId="0" borderId="70" xfId="1" applyFont="1" applyBorder="1" applyAlignment="1">
      <alignment horizontal="right"/>
    </xf>
    <xf numFmtId="43" fontId="84" fillId="0" borderId="73" xfId="1" applyFont="1" applyBorder="1" applyAlignment="1">
      <alignment horizontal="right" wrapText="1"/>
    </xf>
    <xf numFmtId="43" fontId="84" fillId="0" borderId="61" xfId="1" applyFont="1" applyBorder="1" applyAlignment="1">
      <alignment wrapText="1"/>
    </xf>
    <xf numFmtId="43" fontId="84" fillId="0" borderId="73" xfId="1" applyFont="1" applyFill="1" applyBorder="1" applyAlignment="1">
      <alignment horizontal="right" wrapText="1"/>
    </xf>
    <xf numFmtId="43" fontId="81" fillId="0" borderId="0" xfId="1" applyFont="1" applyAlignment="1">
      <alignment horizontal="right" wrapText="1"/>
    </xf>
    <xf numFmtId="43" fontId="84" fillId="0" borderId="62" xfId="1" applyFont="1" applyBorder="1" applyAlignment="1"/>
    <xf numFmtId="43" fontId="84" fillId="0" borderId="0" xfId="1" applyFont="1" applyBorder="1" applyAlignment="1"/>
    <xf numFmtId="43" fontId="84" fillId="0" borderId="73" xfId="1" applyFont="1" applyFill="1" applyBorder="1" applyAlignment="1">
      <alignment wrapText="1"/>
    </xf>
    <xf numFmtId="43" fontId="99" fillId="0" borderId="0" xfId="1" applyFont="1" applyAlignment="1">
      <alignment wrapText="1"/>
    </xf>
    <xf numFmtId="43" fontId="82" fillId="0" borderId="4" xfId="1" applyFont="1" applyFill="1" applyBorder="1" applyAlignment="1">
      <alignment horizontal="center" wrapText="1"/>
    </xf>
    <xf numFmtId="43" fontId="82" fillId="0" borderId="91" xfId="1" applyFont="1" applyFill="1" applyBorder="1" applyAlignment="1">
      <alignment horizontal="center" wrapText="1"/>
    </xf>
    <xf numFmtId="43" fontId="81" fillId="0" borderId="4" xfId="1" applyFont="1" applyFill="1" applyBorder="1" applyAlignment="1">
      <alignment horizontal="center" wrapText="1"/>
    </xf>
    <xf numFmtId="43" fontId="81" fillId="0" borderId="91" xfId="1" applyFont="1" applyFill="1" applyBorder="1" applyAlignment="1">
      <alignment horizontal="center" wrapText="1"/>
    </xf>
    <xf numFmtId="43" fontId="81" fillId="0" borderId="93" xfId="1" applyFont="1" applyBorder="1" applyAlignment="1">
      <alignment horizontal="center"/>
    </xf>
    <xf numFmtId="43" fontId="81" fillId="0" borderId="94" xfId="1" applyFont="1" applyBorder="1" applyAlignment="1">
      <alignment horizontal="center"/>
    </xf>
    <xf numFmtId="43" fontId="81" fillId="0" borderId="0" xfId="1" applyFont="1" applyFill="1" applyBorder="1" applyAlignment="1">
      <alignment horizontal="center" wrapText="1"/>
    </xf>
    <xf numFmtId="43" fontId="81" fillId="0" borderId="95" xfId="1" applyFont="1" applyFill="1" applyBorder="1" applyAlignment="1">
      <alignment horizontal="center" wrapText="1"/>
    </xf>
    <xf numFmtId="43" fontId="89" fillId="0" borderId="75" xfId="1" applyFont="1" applyBorder="1" applyAlignment="1">
      <alignment wrapText="1"/>
    </xf>
    <xf numFmtId="43" fontId="89" fillId="0" borderId="76" xfId="1" applyFont="1" applyBorder="1" applyAlignment="1">
      <alignment wrapText="1"/>
    </xf>
    <xf numFmtId="43" fontId="84" fillId="0" borderId="4" xfId="1" applyFont="1" applyBorder="1" applyAlignment="1">
      <alignment horizontal="right" wrapText="1"/>
    </xf>
    <xf numFmtId="43" fontId="84" fillId="0" borderId="27" xfId="1" applyFont="1" applyBorder="1" applyAlignment="1">
      <alignment horizontal="right" wrapText="1"/>
    </xf>
    <xf numFmtId="43" fontId="84" fillId="0" borderId="8" xfId="1" applyFont="1" applyBorder="1" applyAlignment="1">
      <alignment horizontal="right" wrapText="1"/>
    </xf>
    <xf numFmtId="43" fontId="84" fillId="0" borderId="31" xfId="1" applyFont="1" applyBorder="1" applyAlignment="1">
      <alignment horizontal="right" wrapText="1"/>
    </xf>
    <xf numFmtId="43" fontId="89" fillId="0" borderId="23" xfId="1" applyFont="1" applyBorder="1" applyAlignment="1">
      <alignment wrapText="1"/>
    </xf>
    <xf numFmtId="43" fontId="89" fillId="0" borderId="0" xfId="1" applyFont="1" applyAlignment="1">
      <alignment wrapText="1"/>
    </xf>
    <xf numFmtId="43" fontId="89" fillId="0" borderId="2" xfId="1" applyFont="1" applyBorder="1" applyAlignment="1">
      <alignment wrapText="1"/>
    </xf>
    <xf numFmtId="43" fontId="84" fillId="0" borderId="27" xfId="1" applyFont="1" applyFill="1" applyBorder="1" applyAlignment="1">
      <alignment wrapText="1"/>
    </xf>
    <xf numFmtId="43" fontId="81" fillId="0" borderId="100" xfId="1" applyFont="1" applyBorder="1"/>
    <xf numFmtId="43" fontId="89" fillId="0" borderId="94" xfId="1" applyFont="1" applyFill="1" applyBorder="1" applyAlignment="1">
      <alignment wrapText="1"/>
    </xf>
    <xf numFmtId="43" fontId="84" fillId="0" borderId="103" xfId="1" applyFont="1" applyFill="1" applyBorder="1" applyAlignment="1">
      <alignment wrapText="1"/>
    </xf>
    <xf numFmtId="43" fontId="84" fillId="0" borderId="104" xfId="1" applyFont="1" applyFill="1" applyBorder="1" applyAlignment="1">
      <alignment wrapText="1"/>
    </xf>
    <xf numFmtId="43" fontId="84" fillId="0" borderId="91" xfId="1" applyFont="1" applyFill="1" applyBorder="1" applyAlignment="1">
      <alignment wrapText="1"/>
    </xf>
    <xf numFmtId="43" fontId="84" fillId="0" borderId="29" xfId="1" applyFont="1" applyFill="1" applyBorder="1" applyAlignment="1">
      <alignment wrapText="1"/>
    </xf>
    <xf numFmtId="43" fontId="84" fillId="0" borderId="79" xfId="1" applyFont="1" applyFill="1" applyBorder="1" applyAlignment="1">
      <alignment wrapText="1"/>
    </xf>
    <xf numFmtId="43" fontId="89" fillId="0" borderId="29" xfId="1" applyFont="1" applyFill="1" applyBorder="1" applyAlignment="1">
      <alignment wrapText="1"/>
    </xf>
    <xf numFmtId="43" fontId="89" fillId="0" borderId="79" xfId="1" applyFont="1" applyFill="1" applyBorder="1" applyAlignment="1">
      <alignment wrapText="1"/>
    </xf>
    <xf numFmtId="43" fontId="81" fillId="0" borderId="29" xfId="1" applyFont="1" applyBorder="1"/>
    <xf numFmtId="43" fontId="81" fillId="0" borderId="79" xfId="1" applyFont="1" applyBorder="1"/>
    <xf numFmtId="43" fontId="84" fillId="0" borderId="38" xfId="1" applyFont="1" applyFill="1" applyBorder="1" applyAlignment="1">
      <alignment wrapText="1"/>
    </xf>
    <xf numFmtId="43" fontId="89" fillId="0" borderId="27" xfId="1" applyFont="1" applyFill="1" applyBorder="1" applyAlignment="1">
      <alignment wrapText="1"/>
    </xf>
    <xf numFmtId="43" fontId="89" fillId="0" borderId="91" xfId="1" applyFont="1" applyFill="1" applyBorder="1" applyAlignment="1">
      <alignment wrapText="1"/>
    </xf>
    <xf numFmtId="43" fontId="84" fillId="0" borderId="105" xfId="1" applyFont="1" applyFill="1" applyBorder="1" applyAlignment="1">
      <alignment wrapText="1"/>
    </xf>
    <xf numFmtId="43" fontId="84" fillId="0" borderId="94" xfId="1" applyFont="1" applyFill="1" applyBorder="1" applyAlignment="1">
      <alignment wrapText="1"/>
    </xf>
    <xf numFmtId="43" fontId="89" fillId="0" borderId="77" xfId="1" applyFont="1" applyFill="1" applyBorder="1" applyAlignment="1">
      <alignment wrapText="1"/>
    </xf>
    <xf numFmtId="43" fontId="89" fillId="0" borderId="36" xfId="1" applyFont="1" applyFill="1" applyBorder="1" applyAlignment="1">
      <alignment wrapText="1"/>
    </xf>
    <xf numFmtId="43" fontId="89" fillId="0" borderId="84" xfId="1" applyFont="1" applyFill="1" applyBorder="1" applyAlignment="1">
      <alignment wrapText="1"/>
    </xf>
    <xf numFmtId="43" fontId="81" fillId="0" borderId="0" xfId="1" applyFont="1" applyFill="1" applyAlignment="1">
      <alignment horizontal="center"/>
    </xf>
    <xf numFmtId="43" fontId="94" fillId="0" borderId="68" xfId="1" applyFont="1" applyFill="1" applyBorder="1" applyAlignment="1">
      <alignment wrapText="1"/>
    </xf>
    <xf numFmtId="43" fontId="84" fillId="0" borderId="68" xfId="1" applyFont="1" applyFill="1" applyBorder="1" applyAlignment="1"/>
    <xf numFmtId="0" fontId="11" fillId="0" borderId="0" xfId="0" applyFont="1" applyAlignment="1">
      <alignment vertical="top" wrapText="1"/>
    </xf>
    <xf numFmtId="0" fontId="22" fillId="0" borderId="0" xfId="0" applyFont="1" applyAlignment="1">
      <alignment vertical="top" wrapText="1"/>
    </xf>
    <xf numFmtId="0" fontId="22" fillId="0" borderId="0" xfId="0" applyFont="1"/>
    <xf numFmtId="0" fontId="8" fillId="0" borderId="0" xfId="0" applyFont="1" applyAlignment="1">
      <alignment horizontal="center"/>
    </xf>
    <xf numFmtId="0" fontId="17" fillId="0" borderId="0" xfId="6" applyFont="1" applyAlignment="1">
      <alignment horizontal="center" vertical="center" wrapText="1"/>
    </xf>
    <xf numFmtId="0" fontId="22" fillId="0" borderId="0" xfId="0" applyFont="1" applyAlignment="1">
      <alignment horizontal="center" vertical="center"/>
    </xf>
    <xf numFmtId="0" fontId="24" fillId="0" borderId="0" xfId="0" applyFont="1" applyAlignment="1">
      <alignment horizontal="center" vertical="top" wrapText="1"/>
    </xf>
    <xf numFmtId="0" fontId="102" fillId="0" borderId="0" xfId="6" applyFont="1" applyAlignment="1">
      <alignment vertical="top" wrapText="1"/>
    </xf>
    <xf numFmtId="0" fontId="22" fillId="0" borderId="0" xfId="6" applyFont="1" applyAlignment="1">
      <alignment vertical="top" wrapText="1"/>
    </xf>
    <xf numFmtId="0" fontId="24" fillId="0" borderId="0" xfId="6" applyFont="1" applyAlignment="1">
      <alignment vertical="top" wrapText="1"/>
    </xf>
    <xf numFmtId="0" fontId="24" fillId="0" borderId="0" xfId="0" applyFont="1" applyAlignment="1">
      <alignment horizontal="left" vertical="top" wrapText="1"/>
    </xf>
    <xf numFmtId="0" fontId="18" fillId="0" borderId="0" xfId="0" applyFont="1" applyAlignment="1">
      <alignment horizontal="center" vertical="center"/>
    </xf>
    <xf numFmtId="0" fontId="24" fillId="0" borderId="0" xfId="0" applyFont="1"/>
    <xf numFmtId="0" fontId="101" fillId="0" borderId="0" xfId="6" applyFont="1" applyAlignment="1">
      <alignment vertical="top" wrapText="1"/>
    </xf>
    <xf numFmtId="0" fontId="22" fillId="0" borderId="61" xfId="0" applyFont="1" applyBorder="1" applyAlignment="1">
      <alignment vertical="top" wrapText="1"/>
    </xf>
    <xf numFmtId="0" fontId="18" fillId="0" borderId="0" xfId="0" quotePrefix="1" applyFont="1" applyAlignment="1">
      <alignment horizontal="left" vertical="top" wrapText="1"/>
    </xf>
    <xf numFmtId="0" fontId="18" fillId="0" borderId="0" xfId="0" applyFont="1" applyAlignment="1">
      <alignment vertical="top"/>
    </xf>
    <xf numFmtId="49" fontId="69" fillId="0" borderId="0" xfId="2" applyFont="1" applyAlignment="1">
      <alignment vertical="top" wrapText="1"/>
    </xf>
    <xf numFmtId="49" fontId="17" fillId="0" borderId="0" xfId="2" applyFont="1"/>
    <xf numFmtId="49" fontId="17" fillId="0" borderId="0" xfId="2" applyFont="1" applyAlignment="1">
      <alignment vertical="center"/>
    </xf>
    <xf numFmtId="49" fontId="11" fillId="0" borderId="0" xfId="2" applyFont="1" applyAlignment="1">
      <alignment vertical="center"/>
    </xf>
    <xf numFmtId="49" fontId="17" fillId="0" borderId="0" xfId="2" applyFont="1" applyAlignment="1">
      <alignment vertical="top" wrapText="1"/>
    </xf>
    <xf numFmtId="0" fontId="11" fillId="0" borderId="67" xfId="0" applyFont="1" applyBorder="1" applyAlignment="1">
      <alignment horizontal="center" vertical="center"/>
    </xf>
    <xf numFmtId="0" fontId="18" fillId="0" borderId="67" xfId="6" applyFont="1" applyBorder="1" applyAlignment="1">
      <alignment vertical="top" wrapText="1"/>
    </xf>
    <xf numFmtId="0" fontId="17" fillId="0" borderId="106" xfId="6" applyFont="1" applyBorder="1" applyAlignment="1">
      <alignment horizontal="center" vertical="center"/>
    </xf>
    <xf numFmtId="0" fontId="17" fillId="0" borderId="106" xfId="6" applyFont="1" applyBorder="1" applyAlignment="1">
      <alignment horizontal="left" vertical="center" wrapText="1"/>
    </xf>
    <xf numFmtId="3" fontId="17" fillId="0" borderId="107" xfId="5" applyNumberFormat="1" applyFont="1" applyFill="1" applyBorder="1" applyAlignment="1">
      <alignment horizontal="center" vertical="center"/>
    </xf>
    <xf numFmtId="43" fontId="17" fillId="0" borderId="106" xfId="1" applyFont="1" applyFill="1" applyBorder="1" applyAlignment="1">
      <alignment horizontal="right" vertical="center"/>
    </xf>
    <xf numFmtId="0" fontId="17" fillId="0" borderId="106" xfId="0" applyFont="1" applyBorder="1" applyAlignment="1">
      <alignment horizontal="center" vertical="center"/>
    </xf>
    <xf numFmtId="3" fontId="17" fillId="0" borderId="106" xfId="1" applyNumberFormat="1" applyFont="1" applyFill="1" applyBorder="1" applyAlignment="1" applyProtection="1">
      <alignment horizontal="center" vertical="center"/>
    </xf>
    <xf numFmtId="3" fontId="17" fillId="0" borderId="106" xfId="0" applyNumberFormat="1" applyFont="1" applyBorder="1" applyAlignment="1" applyProtection="1">
      <alignment horizontal="center" vertical="center"/>
      <protection locked="0"/>
    </xf>
    <xf numFmtId="43" fontId="17" fillId="0" borderId="106" xfId="1" applyFont="1" applyFill="1" applyBorder="1" applyAlignment="1">
      <alignment horizontal="center" vertical="center" wrapText="1"/>
    </xf>
    <xf numFmtId="0" fontId="17" fillId="0" borderId="106" xfId="0" applyFont="1" applyBorder="1" applyAlignment="1">
      <alignment horizontal="center" vertical="center" wrapText="1"/>
    </xf>
    <xf numFmtId="0" fontId="17" fillId="0" borderId="106" xfId="0" applyFont="1" applyBorder="1" applyAlignment="1">
      <alignment horizontal="left" vertical="top" wrapText="1"/>
    </xf>
    <xf numFmtId="3" fontId="17" fillId="0" borderId="106" xfId="1" applyNumberFormat="1" applyFont="1" applyFill="1" applyBorder="1" applyAlignment="1" applyProtection="1">
      <alignment horizontal="center" vertical="center" wrapText="1"/>
    </xf>
    <xf numFmtId="43" fontId="17" fillId="0" borderId="106" xfId="1" applyFont="1" applyFill="1" applyBorder="1" applyAlignment="1" applyProtection="1">
      <alignment horizontal="center" vertical="center" wrapText="1"/>
      <protection locked="0"/>
    </xf>
    <xf numFmtId="43" fontId="17" fillId="0" borderId="106" xfId="1" applyFont="1" applyBorder="1" applyAlignment="1" applyProtection="1">
      <alignment horizontal="right" vertical="center" wrapText="1"/>
    </xf>
    <xf numFmtId="3" fontId="17" fillId="0" borderId="106" xfId="5" applyNumberFormat="1" applyFont="1" applyFill="1" applyBorder="1" applyAlignment="1">
      <alignment horizontal="center" vertical="center"/>
    </xf>
    <xf numFmtId="0" fontId="17" fillId="0" borderId="106" xfId="0" applyFont="1" applyBorder="1" applyAlignment="1">
      <alignment vertical="top" wrapText="1"/>
    </xf>
    <xf numFmtId="43" fontId="17" fillId="0" borderId="106" xfId="1" applyFont="1" applyFill="1" applyBorder="1" applyAlignment="1" applyProtection="1">
      <alignment horizontal="right" vertical="center"/>
    </xf>
    <xf numFmtId="3" fontId="11" fillId="0" borderId="55" xfId="5" applyNumberFormat="1" applyFont="1" applyFill="1" applyBorder="1" applyAlignment="1">
      <alignment horizontal="center" vertical="center"/>
    </xf>
    <xf numFmtId="43" fontId="11" fillId="0" borderId="55" xfId="1" applyFont="1" applyFill="1" applyBorder="1" applyAlignment="1">
      <alignment horizontal="center" vertical="center"/>
    </xf>
    <xf numFmtId="0" fontId="11" fillId="0" borderId="106" xfId="0" applyFont="1" applyBorder="1" applyAlignment="1">
      <alignment horizontal="center" vertical="center" wrapText="1"/>
    </xf>
    <xf numFmtId="0" fontId="18" fillId="0" borderId="0" xfId="4" applyFont="1" applyAlignment="1">
      <alignment horizontal="left" vertical="center" wrapText="1"/>
    </xf>
    <xf numFmtId="0" fontId="11" fillId="0" borderId="12" xfId="0" applyFont="1" applyBorder="1" applyAlignment="1">
      <alignment horizontal="center" vertical="center" wrapText="1"/>
    </xf>
    <xf numFmtId="43" fontId="11" fillId="0" borderId="12" xfId="1" applyFont="1" applyFill="1" applyBorder="1" applyAlignment="1">
      <alignment horizontal="center" vertical="center" wrapText="1"/>
    </xf>
    <xf numFmtId="0" fontId="11" fillId="0" borderId="0" xfId="4" applyFont="1" applyAlignment="1">
      <alignment horizontal="left" vertical="center" wrapText="1"/>
    </xf>
    <xf numFmtId="43" fontId="17" fillId="0" borderId="12" xfId="1" applyFont="1" applyFill="1" applyBorder="1" applyAlignment="1">
      <alignment horizontal="center" vertical="center" wrapText="1"/>
    </xf>
    <xf numFmtId="3" fontId="17" fillId="0" borderId="20" xfId="5" applyNumberFormat="1" applyFont="1" applyFill="1" applyBorder="1" applyAlignment="1">
      <alignment horizontal="center" vertical="center"/>
    </xf>
    <xf numFmtId="3" fontId="11" fillId="0" borderId="21" xfId="5" applyNumberFormat="1" applyFont="1" applyFill="1" applyBorder="1" applyAlignment="1">
      <alignment horizontal="center" vertical="center"/>
    </xf>
    <xf numFmtId="0" fontId="11" fillId="0" borderId="106" xfId="6" applyFont="1" applyBorder="1" applyAlignment="1">
      <alignment horizontal="center" vertical="center"/>
    </xf>
    <xf numFmtId="3" fontId="11" fillId="0" borderId="12" xfId="5" applyNumberFormat="1" applyFont="1" applyFill="1" applyBorder="1" applyAlignment="1">
      <alignment horizontal="center" vertical="center"/>
    </xf>
    <xf numFmtId="43" fontId="11" fillId="0" borderId="106" xfId="1" applyFont="1" applyFill="1" applyBorder="1" applyAlignment="1">
      <alignment horizontal="center" vertical="center"/>
    </xf>
    <xf numFmtId="43" fontId="11" fillId="0" borderId="12" xfId="1" applyFont="1" applyFill="1" applyBorder="1" applyAlignment="1">
      <alignment horizontal="center" vertical="center"/>
    </xf>
    <xf numFmtId="43" fontId="17" fillId="0" borderId="106" xfId="5" applyFont="1" applyFill="1" applyBorder="1" applyAlignment="1">
      <alignment horizontal="center" vertical="center" wrapText="1"/>
    </xf>
    <xf numFmtId="3" fontId="11" fillId="0" borderId="106" xfId="17" applyNumberFormat="1" applyFont="1" applyFill="1" applyBorder="1" applyAlignment="1">
      <alignment horizontal="center" vertical="center"/>
    </xf>
    <xf numFmtId="0" fontId="17" fillId="0" borderId="106" xfId="62" applyFont="1" applyBorder="1" applyAlignment="1">
      <alignment horizontal="center" vertical="center" wrapText="1"/>
    </xf>
    <xf numFmtId="4" fontId="17" fillId="0" borderId="106" xfId="62" applyNumberFormat="1" applyFont="1" applyBorder="1" applyAlignment="1">
      <alignment horizontal="center" vertical="center" wrapText="1"/>
    </xf>
    <xf numFmtId="4" fontId="17" fillId="0" borderId="12" xfId="62" applyNumberFormat="1" applyFont="1" applyBorder="1" applyAlignment="1">
      <alignment horizontal="center" vertical="center" wrapText="1"/>
    </xf>
    <xf numFmtId="43" fontId="17" fillId="0" borderId="106" xfId="1" applyFont="1" applyBorder="1" applyAlignment="1" applyProtection="1">
      <alignment horizontal="center" vertical="center"/>
      <protection locked="0"/>
    </xf>
    <xf numFmtId="43" fontId="17" fillId="0" borderId="106" xfId="1" applyFont="1" applyFill="1" applyBorder="1" applyAlignment="1" applyProtection="1">
      <alignment horizontal="center" vertical="center"/>
    </xf>
    <xf numFmtId="0" fontId="22" fillId="0" borderId="106" xfId="0" applyFont="1" applyBorder="1" applyAlignment="1">
      <alignment horizontal="center" vertical="center"/>
    </xf>
    <xf numFmtId="0" fontId="22" fillId="0" borderId="12" xfId="0" applyFont="1" applyBorder="1" applyAlignment="1">
      <alignment horizontal="center" vertical="center"/>
    </xf>
    <xf numFmtId="43" fontId="22" fillId="0" borderId="12" xfId="1" applyFont="1" applyFill="1" applyBorder="1" applyAlignment="1">
      <alignment horizontal="center" vertical="center"/>
    </xf>
    <xf numFmtId="0" fontId="16" fillId="0" borderId="106" xfId="0" applyFont="1" applyBorder="1" applyAlignment="1">
      <alignment horizontal="center" vertical="center"/>
    </xf>
    <xf numFmtId="0" fontId="16" fillId="0" borderId="12" xfId="0" applyFont="1" applyBorder="1" applyAlignment="1">
      <alignment horizontal="center" vertical="center"/>
    </xf>
    <xf numFmtId="43" fontId="16" fillId="0" borderId="12" xfId="1" applyFont="1" applyFill="1" applyBorder="1" applyAlignment="1">
      <alignment horizontal="center" vertical="center"/>
    </xf>
    <xf numFmtId="0" fontId="23" fillId="0" borderId="0" xfId="0" applyFont="1" applyAlignment="1">
      <alignment vertical="top" wrapText="1"/>
    </xf>
    <xf numFmtId="0" fontId="8" fillId="0" borderId="0" xfId="0" applyFont="1" applyAlignment="1">
      <alignment vertical="top" wrapText="1"/>
    </xf>
    <xf numFmtId="49" fontId="24" fillId="0" borderId="106" xfId="0" applyNumberFormat="1" applyFont="1" applyBorder="1" applyAlignment="1">
      <alignment horizontal="center" vertical="center"/>
    </xf>
    <xf numFmtId="0" fontId="19" fillId="0" borderId="0" xfId="0" quotePrefix="1" applyFont="1" applyAlignment="1">
      <alignment horizontal="left" vertical="top" wrapText="1"/>
    </xf>
    <xf numFmtId="0" fontId="17" fillId="0" borderId="0" xfId="0" quotePrefix="1" applyFont="1" applyAlignment="1">
      <alignment horizontal="left" vertical="top" wrapText="1"/>
    </xf>
    <xf numFmtId="0" fontId="24" fillId="0" borderId="106" xfId="0" applyFont="1" applyBorder="1" applyAlignment="1">
      <alignment horizontal="center" vertical="center"/>
    </xf>
    <xf numFmtId="49" fontId="22" fillId="0" borderId="106" xfId="0" applyNumberFormat="1" applyFont="1" applyBorder="1" applyAlignment="1">
      <alignment horizontal="center" vertical="center"/>
    </xf>
    <xf numFmtId="0" fontId="24" fillId="0" borderId="0" xfId="0" applyFont="1" applyAlignment="1">
      <alignment vertical="top" wrapText="1"/>
    </xf>
    <xf numFmtId="0" fontId="11" fillId="0" borderId="10" xfId="6" applyFont="1" applyBorder="1" applyAlignment="1">
      <alignment vertical="top" wrapText="1"/>
    </xf>
    <xf numFmtId="49" fontId="22" fillId="0" borderId="102" xfId="0" applyNumberFormat="1" applyFont="1" applyBorder="1" applyAlignment="1">
      <alignment horizontal="center" vertical="center"/>
    </xf>
    <xf numFmtId="0" fontId="18" fillId="0" borderId="67" xfId="0" applyFont="1" applyBorder="1" applyAlignment="1">
      <alignment vertical="top" wrapText="1"/>
    </xf>
    <xf numFmtId="0" fontId="22" fillId="0" borderId="102" xfId="0" applyFont="1" applyBorder="1" applyAlignment="1">
      <alignment horizontal="center" vertical="center"/>
    </xf>
    <xf numFmtId="0" fontId="22" fillId="0" borderId="99" xfId="0" applyFont="1" applyBorder="1" applyAlignment="1">
      <alignment horizontal="center" vertical="center"/>
    </xf>
    <xf numFmtId="43" fontId="24" fillId="0" borderId="99" xfId="1" applyFont="1" applyFill="1" applyBorder="1" applyAlignment="1">
      <alignment horizontal="center" vertical="center"/>
    </xf>
    <xf numFmtId="43" fontId="24" fillId="0" borderId="12" xfId="1" applyFont="1" applyFill="1" applyBorder="1" applyAlignment="1">
      <alignment horizontal="center" vertical="center"/>
    </xf>
    <xf numFmtId="49" fontId="100" fillId="0" borderId="106" xfId="0" applyNumberFormat="1" applyFont="1" applyBorder="1" applyAlignment="1">
      <alignment horizontal="center" vertical="center"/>
    </xf>
    <xf numFmtId="0" fontId="100" fillId="0" borderId="106" xfId="0" applyFont="1" applyBorder="1" applyAlignment="1">
      <alignment horizontal="center" vertical="center"/>
    </xf>
    <xf numFmtId="0" fontId="100" fillId="0" borderId="12" xfId="0" applyFont="1" applyBorder="1" applyAlignment="1">
      <alignment horizontal="center" vertical="center"/>
    </xf>
    <xf numFmtId="43" fontId="100" fillId="0" borderId="12" xfId="1" applyFont="1" applyFill="1" applyBorder="1" applyAlignment="1">
      <alignment horizontal="center" vertical="center"/>
    </xf>
    <xf numFmtId="49" fontId="22" fillId="0" borderId="106" xfId="6" applyNumberFormat="1" applyFont="1" applyBorder="1" applyAlignment="1">
      <alignment horizontal="center" vertical="center"/>
    </xf>
    <xf numFmtId="3" fontId="11" fillId="0" borderId="106" xfId="5" applyNumberFormat="1" applyFont="1" applyFill="1" applyBorder="1" applyAlignment="1">
      <alignment horizontal="center" vertical="center"/>
    </xf>
    <xf numFmtId="49" fontId="24" fillId="0" borderId="106" xfId="6" applyNumberFormat="1" applyFont="1" applyBorder="1" applyAlignment="1">
      <alignment horizontal="center" vertical="center"/>
    </xf>
    <xf numFmtId="43" fontId="22" fillId="0" borderId="106" xfId="1" applyFont="1" applyFill="1" applyBorder="1" applyAlignment="1" applyProtection="1">
      <alignment horizontal="center" vertical="center"/>
      <protection locked="0"/>
    </xf>
    <xf numFmtId="43" fontId="22" fillId="0" borderId="12" xfId="1" applyFont="1" applyFill="1" applyBorder="1" applyAlignment="1" applyProtection="1">
      <alignment horizontal="center" vertical="center"/>
    </xf>
    <xf numFmtId="0" fontId="22" fillId="0" borderId="0" xfId="0" quotePrefix="1" applyFont="1" applyAlignment="1">
      <alignment horizontal="left" vertical="top" wrapText="1"/>
    </xf>
    <xf numFmtId="43" fontId="17" fillId="0" borderId="12" xfId="1" applyFont="1" applyFill="1" applyBorder="1" applyAlignment="1" applyProtection="1">
      <alignment horizontal="center" vertical="center" wrapText="1"/>
    </xf>
    <xf numFmtId="0" fontId="22" fillId="0" borderId="0" xfId="0" applyFont="1" applyAlignment="1">
      <alignment horizontal="left" vertical="top" wrapText="1"/>
    </xf>
    <xf numFmtId="0" fontId="18" fillId="0" borderId="12" xfId="0" applyFont="1" applyBorder="1" applyAlignment="1">
      <alignment horizontal="center" vertical="center" wrapText="1"/>
    </xf>
    <xf numFmtId="0" fontId="22" fillId="0" borderId="0" xfId="0" quotePrefix="1" applyFont="1" applyAlignment="1">
      <alignment vertical="top" wrapText="1"/>
    </xf>
    <xf numFmtId="0" fontId="17" fillId="0" borderId="106" xfId="6" applyFont="1" applyBorder="1" applyAlignment="1">
      <alignment horizontal="center" vertical="center" wrapText="1"/>
    </xf>
    <xf numFmtId="0" fontId="18" fillId="0" borderId="106" xfId="6" applyFont="1" applyBorder="1" applyAlignment="1">
      <alignment horizontal="center" vertical="center" wrapText="1"/>
    </xf>
    <xf numFmtId="0" fontId="18" fillId="0" borderId="12" xfId="6" applyFont="1" applyBorder="1" applyAlignment="1">
      <alignment horizontal="center" vertical="center" wrapText="1"/>
    </xf>
    <xf numFmtId="43" fontId="18" fillId="0" borderId="12" xfId="1" applyFont="1" applyFill="1" applyBorder="1" applyAlignment="1">
      <alignment horizontal="center" vertical="center" wrapText="1"/>
    </xf>
    <xf numFmtId="0" fontId="16" fillId="0" borderId="0" xfId="6" applyFont="1"/>
    <xf numFmtId="0" fontId="17" fillId="0" borderId="12" xfId="6" applyFont="1" applyBorder="1" applyAlignment="1">
      <alignment horizontal="center" vertical="center" wrapText="1"/>
    </xf>
    <xf numFmtId="0" fontId="17" fillId="0" borderId="106" xfId="4" applyFont="1" applyBorder="1" applyAlignment="1">
      <alignment horizontal="center" vertical="center"/>
    </xf>
    <xf numFmtId="0" fontId="24" fillId="0" borderId="106" xfId="6" applyFont="1" applyBorder="1" applyAlignment="1">
      <alignment horizontal="center" vertical="center"/>
    </xf>
    <xf numFmtId="0" fontId="22" fillId="0" borderId="12" xfId="6" applyFont="1" applyBorder="1" applyAlignment="1">
      <alignment horizontal="center" vertical="center"/>
    </xf>
    <xf numFmtId="0" fontId="22" fillId="0" borderId="106" xfId="6" applyFont="1" applyBorder="1" applyAlignment="1">
      <alignment horizontal="center" vertical="center"/>
    </xf>
    <xf numFmtId="0" fontId="11" fillId="0" borderId="102" xfId="6" applyFont="1" applyBorder="1" applyAlignment="1">
      <alignment horizontal="center" vertical="center" wrapText="1"/>
    </xf>
    <xf numFmtId="0" fontId="17" fillId="0" borderId="102" xfId="6" applyFont="1" applyBorder="1" applyAlignment="1">
      <alignment horizontal="center" vertical="center"/>
    </xf>
    <xf numFmtId="0" fontId="17" fillId="0" borderId="99" xfId="6" applyFont="1" applyBorder="1" applyAlignment="1">
      <alignment horizontal="center" vertical="center"/>
    </xf>
    <xf numFmtId="43" fontId="17" fillId="0" borderId="99" xfId="1" applyFont="1" applyFill="1" applyBorder="1" applyAlignment="1">
      <alignment horizontal="center" vertical="center" wrapText="1"/>
    </xf>
    <xf numFmtId="0" fontId="11" fillId="0" borderId="106" xfId="6" applyFont="1" applyBorder="1" applyAlignment="1">
      <alignment horizontal="center" vertical="center" wrapText="1"/>
    </xf>
    <xf numFmtId="0" fontId="20" fillId="0" borderId="0" xfId="6" applyFont="1" applyAlignment="1">
      <alignment vertical="top" wrapText="1"/>
    </xf>
    <xf numFmtId="1" fontId="17" fillId="0" borderId="106" xfId="6" applyNumberFormat="1" applyFont="1" applyBorder="1" applyAlignment="1">
      <alignment horizontal="center" vertical="center"/>
    </xf>
    <xf numFmtId="0" fontId="18" fillId="0" borderId="0" xfId="6" applyFont="1" applyAlignment="1">
      <alignment horizontal="center" vertical="center" wrapText="1"/>
    </xf>
    <xf numFmtId="49" fontId="24" fillId="0" borderId="102" xfId="0" applyNumberFormat="1" applyFont="1" applyBorder="1" applyAlignment="1">
      <alignment horizontal="center" vertical="center"/>
    </xf>
    <xf numFmtId="43" fontId="22" fillId="0" borderId="99" xfId="1" applyFont="1" applyFill="1" applyBorder="1" applyAlignment="1">
      <alignment horizontal="center" vertical="center"/>
    </xf>
    <xf numFmtId="0" fontId="24" fillId="0" borderId="12" xfId="0" applyFont="1" applyBorder="1" applyAlignment="1">
      <alignment horizontal="center" vertical="center"/>
    </xf>
    <xf numFmtId="0" fontId="22" fillId="0" borderId="93" xfId="0" applyFont="1" applyBorder="1" applyAlignment="1">
      <alignment horizontal="center" vertical="center"/>
    </xf>
    <xf numFmtId="0" fontId="22" fillId="0" borderId="108" xfId="0" applyFont="1" applyBorder="1" applyAlignment="1">
      <alignment horizontal="center" vertical="center"/>
    </xf>
    <xf numFmtId="43" fontId="22" fillId="0" borderId="108" xfId="1" applyFont="1" applyFill="1" applyBorder="1" applyAlignment="1">
      <alignment horizontal="center" vertical="center"/>
    </xf>
    <xf numFmtId="0" fontId="100" fillId="0" borderId="0" xfId="0" applyFont="1" applyAlignment="1">
      <alignment horizontal="left" vertical="top" wrapText="1"/>
    </xf>
    <xf numFmtId="0" fontId="101" fillId="0" borderId="0" xfId="0" quotePrefix="1" applyFont="1" applyAlignment="1">
      <alignment vertical="top" wrapText="1"/>
    </xf>
    <xf numFmtId="0" fontId="100" fillId="0" borderId="0" xfId="0" quotePrefix="1" applyFont="1" applyAlignment="1">
      <alignment vertical="top" wrapText="1"/>
    </xf>
    <xf numFmtId="0" fontId="100" fillId="0" borderId="0" xfId="0" applyFont="1" applyAlignment="1">
      <alignment vertical="top" wrapText="1"/>
    </xf>
    <xf numFmtId="0" fontId="100" fillId="0" borderId="67" xfId="0" applyFont="1" applyBorder="1" applyAlignment="1">
      <alignment horizontal="left" vertical="top" wrapText="1"/>
    </xf>
    <xf numFmtId="0" fontId="24" fillId="0" borderId="102" xfId="0" applyFont="1" applyBorder="1" applyAlignment="1">
      <alignment horizontal="center" vertical="center"/>
    </xf>
    <xf numFmtId="0" fontId="24" fillId="0" borderId="99" xfId="0" applyFont="1" applyBorder="1" applyAlignment="1">
      <alignment horizontal="center" vertical="center"/>
    </xf>
    <xf numFmtId="0" fontId="8" fillId="0" borderId="106" xfId="0" applyFont="1" applyBorder="1" applyAlignment="1">
      <alignment horizontal="center" vertical="center"/>
    </xf>
    <xf numFmtId="0" fontId="8" fillId="0" borderId="12" xfId="0" applyFont="1" applyBorder="1" applyAlignment="1">
      <alignment horizontal="center" vertical="center"/>
    </xf>
    <xf numFmtId="43" fontId="8" fillId="0" borderId="12" xfId="1" applyFont="1" applyFill="1" applyBorder="1" applyAlignment="1">
      <alignment horizontal="center" vertical="center"/>
    </xf>
    <xf numFmtId="0" fontId="8" fillId="0" borderId="0" xfId="0" applyFont="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0" fontId="16" fillId="0" borderId="0" xfId="0" applyFont="1" applyAlignment="1">
      <alignment horizontal="left" vertical="top" wrapText="1"/>
    </xf>
    <xf numFmtId="0" fontId="8" fillId="0" borderId="0" xfId="0" applyFont="1" applyAlignment="1">
      <alignment horizontal="left" vertical="top" wrapText="1"/>
    </xf>
    <xf numFmtId="43" fontId="22" fillId="0" borderId="0" xfId="0" applyNumberFormat="1" applyFont="1"/>
    <xf numFmtId="0" fontId="18" fillId="0" borderId="106" xfId="0" applyFont="1" applyBorder="1" applyAlignment="1">
      <alignment horizontal="center" vertical="center"/>
    </xf>
    <xf numFmtId="0" fontId="18" fillId="0" borderId="0" xfId="0" applyFont="1" applyAlignment="1">
      <alignment vertical="center"/>
    </xf>
    <xf numFmtId="0" fontId="11" fillId="0" borderId="0" xfId="0" quotePrefix="1" applyFont="1" applyAlignment="1">
      <alignment horizontal="left" vertical="top" wrapText="1"/>
    </xf>
    <xf numFmtId="0" fontId="11" fillId="0" borderId="12" xfId="0" applyFont="1" applyBorder="1" applyAlignment="1">
      <alignment horizontal="center" vertical="center"/>
    </xf>
    <xf numFmtId="17" fontId="11" fillId="0" borderId="12" xfId="0" quotePrefix="1" applyNumberFormat="1" applyFont="1" applyBorder="1" applyAlignment="1">
      <alignment horizontal="center" vertical="center" wrapText="1"/>
    </xf>
    <xf numFmtId="173" fontId="17" fillId="0" borderId="0" xfId="0" applyNumberFormat="1" applyFont="1" applyAlignment="1">
      <alignment vertical="top" wrapText="1"/>
    </xf>
    <xf numFmtId="173" fontId="17" fillId="0" borderId="106" xfId="0" applyNumberFormat="1" applyFont="1" applyBorder="1" applyAlignment="1">
      <alignment horizontal="center" vertical="center" wrapText="1"/>
    </xf>
    <xf numFmtId="173" fontId="17" fillId="0" borderId="12" xfId="0" applyNumberFormat="1" applyFont="1" applyBorder="1" applyAlignment="1">
      <alignment horizontal="center" vertical="center" wrapText="1"/>
    </xf>
    <xf numFmtId="173" fontId="103" fillId="0" borderId="0" xfId="0" applyNumberFormat="1" applyFont="1" applyAlignment="1">
      <alignment vertical="top" wrapText="1"/>
    </xf>
    <xf numFmtId="173" fontId="103" fillId="0" borderId="106" xfId="0" applyNumberFormat="1" applyFont="1" applyBorder="1" applyAlignment="1">
      <alignment horizontal="center" vertical="center" wrapText="1"/>
    </xf>
    <xf numFmtId="173" fontId="103" fillId="0" borderId="12" xfId="0" applyNumberFormat="1" applyFont="1" applyBorder="1" applyAlignment="1">
      <alignment horizontal="center" vertical="center" wrapText="1"/>
    </xf>
    <xf numFmtId="43" fontId="103" fillId="0" borderId="12" xfId="1" applyFont="1" applyFill="1" applyBorder="1" applyAlignment="1">
      <alignment horizontal="center" vertical="center" wrapText="1"/>
    </xf>
    <xf numFmtId="43" fontId="17" fillId="0" borderId="6" xfId="6" applyNumberFormat="1" applyFont="1" applyBorder="1" applyAlignment="1">
      <alignment horizontal="center" vertical="center"/>
    </xf>
    <xf numFmtId="0" fontId="17" fillId="0" borderId="102" xfId="0" applyFont="1" applyBorder="1" applyAlignment="1">
      <alignment horizontal="center" vertical="center" wrapText="1"/>
    </xf>
    <xf numFmtId="0" fontId="17" fillId="0" borderId="99" xfId="0" applyFont="1" applyBorder="1" applyAlignment="1">
      <alignment horizontal="center" vertical="center" wrapText="1"/>
    </xf>
    <xf numFmtId="0" fontId="11" fillId="0" borderId="106" xfId="0" quotePrefix="1" applyFont="1" applyBorder="1" applyAlignment="1">
      <alignment horizontal="center" vertical="center" wrapText="1"/>
    </xf>
    <xf numFmtId="0" fontId="17" fillId="0" borderId="106" xfId="0" quotePrefix="1" applyFont="1" applyBorder="1" applyAlignment="1">
      <alignment horizontal="center" vertical="center" wrapText="1"/>
    </xf>
    <xf numFmtId="1" fontId="17" fillId="0" borderId="106" xfId="0" applyNumberFormat="1" applyFont="1" applyBorder="1" applyAlignment="1">
      <alignment horizontal="center" vertical="center" wrapText="1"/>
    </xf>
    <xf numFmtId="0" fontId="11" fillId="0" borderId="20" xfId="6" applyFont="1" applyBorder="1" applyAlignment="1">
      <alignment vertical="top" wrapText="1"/>
    </xf>
    <xf numFmtId="0" fontId="11" fillId="0" borderId="21" xfId="6" applyFont="1" applyBorder="1" applyAlignment="1">
      <alignment vertical="top" wrapText="1"/>
    </xf>
    <xf numFmtId="172" fontId="11" fillId="0" borderId="106" xfId="0" applyNumberFormat="1" applyFont="1" applyBorder="1" applyAlignment="1">
      <alignment horizontal="center" vertical="center" wrapText="1"/>
    </xf>
    <xf numFmtId="3" fontId="17" fillId="0" borderId="106" xfId="0" applyNumberFormat="1" applyFont="1" applyBorder="1" applyAlignment="1">
      <alignment horizontal="center" vertical="center" wrapText="1"/>
    </xf>
    <xf numFmtId="3" fontId="17" fillId="0" borderId="106" xfId="0" applyNumberFormat="1" applyFont="1" applyBorder="1" applyAlignment="1">
      <alignment horizontal="center" vertical="center"/>
    </xf>
    <xf numFmtId="0" fontId="17" fillId="0" borderId="0" xfId="0" quotePrefix="1" applyFont="1" applyAlignment="1">
      <alignment vertical="top" wrapText="1"/>
    </xf>
    <xf numFmtId="0" fontId="11" fillId="0" borderId="0" xfId="0" quotePrefix="1" applyFont="1" applyAlignment="1">
      <alignment vertical="top" wrapText="1"/>
    </xf>
    <xf numFmtId="3" fontId="39" fillId="0" borderId="106" xfId="0" applyNumberFormat="1" applyFont="1" applyBorder="1" applyAlignment="1">
      <alignment horizontal="center" vertical="center"/>
    </xf>
    <xf numFmtId="172" fontId="11" fillId="0" borderId="102" xfId="0" applyNumberFormat="1" applyFont="1" applyBorder="1" applyAlignment="1">
      <alignment horizontal="center" vertical="center" wrapText="1"/>
    </xf>
    <xf numFmtId="3" fontId="17" fillId="0" borderId="102" xfId="0" applyNumberFormat="1" applyFont="1" applyBorder="1" applyAlignment="1">
      <alignment horizontal="center" vertical="center" wrapText="1"/>
    </xf>
    <xf numFmtId="0" fontId="11" fillId="0" borderId="0" xfId="0" applyFont="1" applyAlignment="1">
      <alignment horizontal="center" vertical="top" wrapText="1"/>
    </xf>
    <xf numFmtId="1" fontId="39" fillId="0" borderId="106" xfId="0" applyNumberFormat="1" applyFont="1" applyBorder="1" applyAlignment="1">
      <alignment horizontal="center" vertical="center" wrapText="1"/>
    </xf>
    <xf numFmtId="0" fontId="17" fillId="0" borderId="12" xfId="0" quotePrefix="1" applyFont="1" applyBorder="1" applyAlignment="1">
      <alignment horizontal="center" vertical="center" wrapText="1"/>
    </xf>
    <xf numFmtId="172" fontId="17" fillId="0" borderId="106" xfId="0" applyNumberFormat="1" applyFont="1" applyBorder="1" applyAlignment="1">
      <alignment horizontal="center" vertical="center" wrapText="1"/>
    </xf>
    <xf numFmtId="17" fontId="17" fillId="0" borderId="12" xfId="0" quotePrefix="1" applyNumberFormat="1" applyFont="1" applyBorder="1" applyAlignment="1">
      <alignment horizontal="center" vertical="center" wrapText="1"/>
    </xf>
    <xf numFmtId="43" fontId="20" fillId="0" borderId="12" xfId="1" applyFont="1" applyFill="1" applyBorder="1" applyAlignment="1">
      <alignment horizontal="center" vertical="center" wrapText="1"/>
    </xf>
    <xf numFmtId="0" fontId="17" fillId="0" borderId="67" xfId="0" applyFont="1" applyBorder="1" applyAlignment="1">
      <alignment vertical="top" wrapText="1"/>
    </xf>
    <xf numFmtId="0" fontId="11" fillId="0" borderId="106" xfId="0" applyFont="1" applyBorder="1" applyAlignment="1">
      <alignment horizontal="left" vertical="center"/>
    </xf>
    <xf numFmtId="0" fontId="11" fillId="0" borderId="106" xfId="0" applyFont="1" applyBorder="1" applyAlignment="1">
      <alignment horizontal="center" vertical="center"/>
    </xf>
    <xf numFmtId="0" fontId="11" fillId="0" borderId="0" xfId="0" applyFont="1" applyAlignment="1">
      <alignment horizontal="center" vertical="center"/>
    </xf>
    <xf numFmtId="0" fontId="11" fillId="0" borderId="102" xfId="0" applyFont="1" applyBorder="1" applyAlignment="1">
      <alignment horizontal="center" vertical="center"/>
    </xf>
    <xf numFmtId="0" fontId="11" fillId="0" borderId="67" xfId="0" applyFont="1" applyBorder="1" applyAlignment="1">
      <alignment vertical="center"/>
    </xf>
    <xf numFmtId="0" fontId="11" fillId="0" borderId="12" xfId="0" quotePrefix="1" applyFont="1" applyBorder="1" applyAlignment="1">
      <alignment horizontal="center" vertical="center" wrapText="1"/>
    </xf>
    <xf numFmtId="0" fontId="8" fillId="0" borderId="106" xfId="0" applyFont="1" applyBorder="1" applyAlignment="1">
      <alignment horizontal="center" vertical="center" wrapText="1"/>
    </xf>
    <xf numFmtId="49" fontId="17" fillId="0" borderId="106" xfId="2" applyFont="1" applyBorder="1" applyAlignment="1">
      <alignment horizontal="center" vertical="center"/>
    </xf>
    <xf numFmtId="49" fontId="69" fillId="0" borderId="106" xfId="2" applyFont="1" applyBorder="1" applyAlignment="1">
      <alignment horizontal="center" vertical="center" wrapText="1"/>
    </xf>
    <xf numFmtId="49" fontId="69" fillId="0" borderId="12" xfId="2" applyFont="1" applyBorder="1" applyAlignment="1">
      <alignment horizontal="center" vertical="center" wrapText="1"/>
    </xf>
    <xf numFmtId="49" fontId="11" fillId="0" borderId="106" xfId="2" applyFont="1" applyBorder="1" applyAlignment="1">
      <alignment horizontal="center" vertical="center"/>
    </xf>
    <xf numFmtId="49" fontId="17" fillId="0" borderId="12" xfId="2" applyFont="1" applyBorder="1" applyAlignment="1">
      <alignment horizontal="center" vertical="center"/>
    </xf>
    <xf numFmtId="49" fontId="18" fillId="0" borderId="0" xfId="2" applyFont="1" applyAlignment="1">
      <alignment vertical="top" wrapText="1"/>
    </xf>
    <xf numFmtId="49" fontId="17" fillId="0" borderId="106" xfId="2" applyFont="1" applyBorder="1" applyAlignment="1">
      <alignment horizontal="center" vertical="center" wrapText="1"/>
    </xf>
    <xf numFmtId="49" fontId="17" fillId="0" borderId="12" xfId="2" applyFont="1" applyBorder="1" applyAlignment="1">
      <alignment horizontal="center" vertical="center" wrapText="1"/>
    </xf>
    <xf numFmtId="174" fontId="17" fillId="0" borderId="106" xfId="0" applyNumberFormat="1" applyFont="1" applyBorder="1" applyAlignment="1">
      <alignment horizontal="center" vertical="center" wrapText="1"/>
    </xf>
    <xf numFmtId="174" fontId="17" fillId="0" borderId="106" xfId="0" applyNumberFormat="1" applyFont="1" applyBorder="1" applyAlignment="1">
      <alignment horizontal="center" vertical="center"/>
    </xf>
    <xf numFmtId="49" fontId="20" fillId="0" borderId="0" xfId="2" applyFont="1" applyAlignment="1">
      <alignment vertical="top" wrapText="1"/>
    </xf>
    <xf numFmtId="174" fontId="17" fillId="0" borderId="106" xfId="0" quotePrefix="1" applyNumberFormat="1" applyFont="1" applyBorder="1" applyAlignment="1">
      <alignment horizontal="center" vertical="center" wrapText="1"/>
    </xf>
    <xf numFmtId="49" fontId="11" fillId="0" borderId="0" xfId="2" applyFont="1" applyAlignment="1">
      <alignment vertical="top" wrapText="1"/>
    </xf>
    <xf numFmtId="174" fontId="11" fillId="0" borderId="106" xfId="0" applyNumberFormat="1" applyFont="1" applyBorder="1" applyAlignment="1">
      <alignment horizontal="center" vertical="center" wrapText="1"/>
    </xf>
    <xf numFmtId="49" fontId="11" fillId="0" borderId="12" xfId="2" applyFont="1" applyBorder="1" applyAlignment="1">
      <alignment horizontal="center" vertical="center" wrapText="1"/>
    </xf>
    <xf numFmtId="43" fontId="11" fillId="0" borderId="99" xfId="1" applyFont="1" applyFill="1" applyBorder="1" applyAlignment="1">
      <alignment horizontal="center" vertical="center" wrapText="1"/>
    </xf>
    <xf numFmtId="49" fontId="18" fillId="0" borderId="0" xfId="2" applyFont="1" applyAlignment="1">
      <alignment vertical="top"/>
    </xf>
    <xf numFmtId="0" fontId="23" fillId="0" borderId="106" xfId="0" applyFont="1" applyBorder="1" applyAlignment="1">
      <alignment horizontal="center" vertical="center"/>
    </xf>
    <xf numFmtId="0" fontId="8" fillId="0" borderId="12" xfId="0" applyFont="1" applyBorder="1" applyAlignment="1">
      <alignment horizontal="center" vertical="center" wrapText="1"/>
    </xf>
    <xf numFmtId="0" fontId="16" fillId="0" borderId="106" xfId="0" applyFont="1" applyBorder="1" applyAlignment="1">
      <alignment horizontal="center" vertical="center" wrapText="1"/>
    </xf>
    <xf numFmtId="43" fontId="16" fillId="0" borderId="12" xfId="1"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12" xfId="0" quotePrefix="1" applyFont="1" applyBorder="1" applyAlignment="1">
      <alignment horizontal="center" vertical="center" wrapText="1"/>
    </xf>
    <xf numFmtId="0" fontId="17" fillId="0" borderId="21" xfId="0" applyFont="1" applyBorder="1" applyAlignment="1">
      <alignment horizontal="center" vertical="center" wrapText="1"/>
    </xf>
    <xf numFmtId="166" fontId="11" fillId="0" borderId="106" xfId="58" applyFont="1" applyFill="1" applyBorder="1" applyAlignment="1">
      <alignment horizontal="center" vertical="center" wrapText="1"/>
    </xf>
    <xf numFmtId="166" fontId="11" fillId="0" borderId="12" xfId="58" applyFont="1" applyFill="1" applyBorder="1" applyAlignment="1">
      <alignment horizontal="center" vertical="center" wrapText="1"/>
    </xf>
    <xf numFmtId="166" fontId="17" fillId="0" borderId="106" xfId="58" applyFont="1" applyFill="1" applyBorder="1" applyAlignment="1">
      <alignment horizontal="center" vertical="center" wrapText="1"/>
    </xf>
    <xf numFmtId="166" fontId="17" fillId="0" borderId="12" xfId="58" applyFont="1" applyFill="1" applyBorder="1" applyAlignment="1">
      <alignment horizontal="center" vertical="center" wrapText="1"/>
    </xf>
    <xf numFmtId="0" fontId="103" fillId="0" borderId="106" xfId="0" applyFont="1" applyBorder="1" applyAlignment="1">
      <alignment horizontal="center" vertical="center" wrapText="1"/>
    </xf>
    <xf numFmtId="0" fontId="17" fillId="0" borderId="106" xfId="0" applyFont="1" applyBorder="1" applyAlignment="1">
      <alignment horizontal="right" vertical="top"/>
    </xf>
    <xf numFmtId="0" fontId="17" fillId="0" borderId="106" xfId="6" applyFont="1" applyBorder="1" applyAlignment="1">
      <alignment vertical="top" wrapText="1"/>
    </xf>
    <xf numFmtId="43" fontId="17" fillId="0" borderId="106" xfId="1" applyFont="1" applyFill="1" applyBorder="1" applyAlignment="1">
      <alignment vertical="center" wrapText="1"/>
    </xf>
    <xf numFmtId="0" fontId="17" fillId="0" borderId="106" xfId="0" applyFont="1" applyBorder="1" applyAlignment="1">
      <alignment horizontal="center" wrapText="1"/>
    </xf>
    <xf numFmtId="0" fontId="18" fillId="0" borderId="106" xfId="0" applyFont="1" applyBorder="1" applyAlignment="1">
      <alignment vertical="top" wrapText="1"/>
    </xf>
    <xf numFmtId="0" fontId="11" fillId="0" borderId="2" xfId="0" applyFont="1" applyBorder="1" applyAlignment="1">
      <alignment vertical="top"/>
    </xf>
    <xf numFmtId="0" fontId="11" fillId="0" borderId="1" xfId="0" applyFont="1" applyBorder="1" applyAlignment="1">
      <alignment vertical="top" wrapText="1"/>
    </xf>
    <xf numFmtId="0" fontId="23" fillId="0" borderId="0" xfId="0" applyFont="1" applyAlignment="1">
      <alignment horizontal="left" vertical="center" wrapText="1"/>
    </xf>
    <xf numFmtId="0" fontId="17" fillId="0" borderId="1" xfId="0" applyFont="1" applyBorder="1" applyAlignment="1">
      <alignment vertical="center" wrapText="1"/>
    </xf>
    <xf numFmtId="1" fontId="8" fillId="0" borderId="106" xfId="0" applyNumberFormat="1" applyFont="1" applyBorder="1" applyAlignment="1">
      <alignment horizontal="center" vertical="center"/>
    </xf>
    <xf numFmtId="43" fontId="8" fillId="0" borderId="106" xfId="1" applyFont="1" applyBorder="1" applyAlignment="1">
      <alignment horizontal="center" vertical="center"/>
    </xf>
    <xf numFmtId="43" fontId="8" fillId="0" borderId="107" xfId="1" applyFont="1" applyBorder="1" applyAlignment="1">
      <alignment horizontal="center" vertical="center"/>
    </xf>
    <xf numFmtId="0" fontId="11" fillId="0" borderId="106" xfId="0" applyFont="1" applyBorder="1" applyAlignment="1">
      <alignment horizontal="left" vertical="top"/>
    </xf>
    <xf numFmtId="0" fontId="11" fillId="0" borderId="23" xfId="0" applyFont="1" applyBorder="1" applyAlignment="1">
      <alignment vertical="center" wrapText="1"/>
    </xf>
    <xf numFmtId="43" fontId="11" fillId="0" borderId="25" xfId="1" applyFont="1" applyBorder="1" applyAlignment="1">
      <alignment horizontal="center" vertical="center" wrapText="1"/>
    </xf>
    <xf numFmtId="43" fontId="17" fillId="0" borderId="29" xfId="1" applyFont="1" applyBorder="1" applyAlignment="1">
      <alignment horizontal="center" vertical="center" wrapText="1"/>
    </xf>
    <xf numFmtId="43" fontId="17" fillId="0" borderId="29" xfId="1" applyFont="1" applyFill="1" applyBorder="1" applyAlignment="1">
      <alignment horizontal="center" vertical="center" wrapText="1"/>
    </xf>
    <xf numFmtId="43" fontId="8" fillId="0" borderId="25" xfId="1" applyFont="1" applyBorder="1" applyAlignment="1">
      <alignment horizontal="center" vertical="center" wrapText="1"/>
    </xf>
    <xf numFmtId="43" fontId="17" fillId="0" borderId="43" xfId="1" applyFont="1" applyBorder="1" applyAlignment="1">
      <alignment horizontal="center" vertical="center" wrapText="1"/>
    </xf>
    <xf numFmtId="43" fontId="17" fillId="0" borderId="38" xfId="1" applyFont="1" applyBorder="1" applyAlignment="1">
      <alignment horizontal="center" vertical="center" wrapText="1"/>
    </xf>
    <xf numFmtId="43" fontId="16" fillId="0" borderId="25" xfId="1" applyFont="1" applyBorder="1" applyAlignment="1">
      <alignment horizontal="center" vertical="center" wrapText="1"/>
    </xf>
    <xf numFmtId="43" fontId="17" fillId="0" borderId="36" xfId="1" applyFont="1" applyBorder="1" applyAlignment="1">
      <alignment horizontal="center" vertical="center" wrapText="1"/>
    </xf>
    <xf numFmtId="43" fontId="17" fillId="0" borderId="28" xfId="1" applyFont="1" applyBorder="1" applyAlignment="1">
      <alignment horizontal="center" vertical="center" wrapText="1"/>
    </xf>
    <xf numFmtId="43" fontId="8" fillId="0" borderId="0" xfId="1" applyFont="1" applyBorder="1" applyAlignment="1">
      <alignment horizontal="center" vertical="center" wrapText="1"/>
    </xf>
    <xf numFmtId="43" fontId="17" fillId="0" borderId="27" xfId="1" applyFont="1" applyBorder="1" applyAlignment="1">
      <alignment horizontal="center" vertical="center" wrapText="1"/>
    </xf>
    <xf numFmtId="43" fontId="17" fillId="0" borderId="25" xfId="1" applyFont="1" applyBorder="1" applyAlignment="1">
      <alignment horizontal="center" vertical="center" wrapText="1"/>
    </xf>
    <xf numFmtId="43" fontId="11" fillId="0" borderId="29" xfId="1" applyFont="1" applyBorder="1" applyAlignment="1">
      <alignment horizontal="center" vertical="center" wrapText="1"/>
    </xf>
    <xf numFmtId="43" fontId="11" fillId="0" borderId="25" xfId="1" applyFont="1" applyBorder="1" applyAlignment="1">
      <alignment horizontal="center" vertical="center"/>
    </xf>
    <xf numFmtId="43" fontId="11" fillId="0" borderId="29" xfId="1" applyFont="1" applyBorder="1" applyAlignment="1">
      <alignment horizontal="center" vertical="center"/>
    </xf>
    <xf numFmtId="43" fontId="17" fillId="0" borderId="36" xfId="1" applyFont="1" applyBorder="1" applyAlignment="1">
      <alignment horizontal="center" vertical="center"/>
    </xf>
    <xf numFmtId="43" fontId="17" fillId="0" borderId="46" xfId="1" applyFont="1" applyBorder="1" applyAlignment="1">
      <alignment horizontal="center" vertical="center" wrapText="1"/>
    </xf>
    <xf numFmtId="43" fontId="11" fillId="0" borderId="53" xfId="1" applyFont="1" applyBorder="1" applyAlignment="1">
      <alignment horizontal="center" vertical="center" wrapText="1"/>
    </xf>
    <xf numFmtId="43" fontId="16" fillId="0" borderId="0" xfId="1" applyFont="1" applyAlignment="1">
      <alignment horizontal="center" vertical="center" wrapText="1"/>
    </xf>
    <xf numFmtId="43" fontId="11" fillId="0" borderId="42" xfId="1" applyFont="1" applyBorder="1" applyAlignment="1">
      <alignment horizontal="center" vertical="center" wrapText="1"/>
    </xf>
    <xf numFmtId="43" fontId="17" fillId="0" borderId="29" xfId="1" applyFont="1" applyBorder="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left" vertical="center" wrapText="1"/>
    </xf>
    <xf numFmtId="0" fontId="17" fillId="0" borderId="106" xfId="0" applyFont="1" applyBorder="1" applyAlignment="1">
      <alignment horizontal="center" vertical="top" wrapText="1"/>
    </xf>
    <xf numFmtId="0" fontId="23" fillId="0" borderId="0" xfId="0" applyFont="1" applyAlignment="1">
      <alignment horizontal="left" vertical="center"/>
    </xf>
    <xf numFmtId="0" fontId="17" fillId="0" borderId="106" xfId="0" applyFont="1" applyBorder="1" applyAlignment="1">
      <alignment vertical="center" wrapText="1"/>
    </xf>
    <xf numFmtId="0" fontId="17" fillId="0" borderId="18" xfId="0" applyFont="1" applyBorder="1" applyAlignment="1">
      <alignment horizontal="center" wrapText="1"/>
    </xf>
    <xf numFmtId="0" fontId="11" fillId="0" borderId="32"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1" xfId="0" applyFont="1" applyBorder="1" applyAlignment="1">
      <alignment horizontal="center" vertical="center" wrapText="1"/>
    </xf>
    <xf numFmtId="43" fontId="17" fillId="0" borderId="18" xfId="1" applyFont="1" applyBorder="1" applyAlignment="1">
      <alignment wrapText="1"/>
    </xf>
    <xf numFmtId="0" fontId="11" fillId="0" borderId="106" xfId="0" applyFont="1" applyBorder="1" applyAlignment="1">
      <alignment horizontal="center" vertical="top" wrapText="1"/>
    </xf>
    <xf numFmtId="43" fontId="17" fillId="0" borderId="106" xfId="1" applyFont="1" applyBorder="1" applyAlignment="1">
      <alignment wrapText="1"/>
    </xf>
    <xf numFmtId="0" fontId="17" fillId="0" borderId="18" xfId="0" applyFont="1" applyBorder="1" applyAlignment="1">
      <alignment wrapText="1"/>
    </xf>
    <xf numFmtId="0" fontId="11" fillId="0" borderId="106" xfId="0" applyFont="1" applyBorder="1" applyAlignment="1">
      <alignment vertical="top"/>
    </xf>
    <xf numFmtId="0" fontId="11" fillId="0" borderId="106" xfId="0" applyFont="1" applyBorder="1" applyAlignment="1">
      <alignment horizontal="center" vertical="top"/>
    </xf>
    <xf numFmtId="43" fontId="16" fillId="0" borderId="27" xfId="1" applyFont="1" applyBorder="1" applyAlignment="1">
      <alignment horizontal="center" vertical="center"/>
    </xf>
    <xf numFmtId="0" fontId="16" fillId="0" borderId="4" xfId="0" applyFont="1" applyBorder="1" applyAlignment="1">
      <alignment horizontal="center" vertical="center" wrapText="1"/>
    </xf>
    <xf numFmtId="43" fontId="16" fillId="0" borderId="0" xfId="1" applyFont="1" applyAlignment="1">
      <alignment horizontal="center" vertical="center"/>
    </xf>
    <xf numFmtId="43" fontId="17" fillId="0" borderId="18" xfId="1" applyFont="1" applyBorder="1" applyAlignment="1">
      <alignment horizontal="center" vertical="center" wrapText="1"/>
    </xf>
    <xf numFmtId="43" fontId="17" fillId="0" borderId="106" xfId="1" applyFont="1" applyBorder="1" applyAlignment="1">
      <alignment horizontal="center" vertical="center" wrapText="1"/>
    </xf>
    <xf numFmtId="0" fontId="39" fillId="0" borderId="0" xfId="0" applyFont="1" applyAlignment="1">
      <alignment horizontal="center" vertical="center" wrapText="1"/>
    </xf>
    <xf numFmtId="0" fontId="39" fillId="0" borderId="4" xfId="0" applyFont="1" applyBorder="1" applyAlignment="1">
      <alignment horizontal="center" vertical="center" wrapText="1"/>
    </xf>
    <xf numFmtId="43" fontId="39" fillId="0" borderId="29" xfId="1" applyFont="1" applyBorder="1" applyAlignment="1">
      <alignment horizontal="center" vertical="center" wrapText="1"/>
    </xf>
    <xf numFmtId="0" fontId="11" fillId="0" borderId="40" xfId="0" applyFont="1" applyBorder="1" applyAlignment="1">
      <alignment horizontal="center" vertical="center" wrapText="1"/>
    </xf>
    <xf numFmtId="43" fontId="17" fillId="0" borderId="25" xfId="1" applyFont="1" applyBorder="1" applyAlignment="1">
      <alignment horizontal="center" vertical="center"/>
    </xf>
    <xf numFmtId="0" fontId="17" fillId="0" borderId="4" xfId="29" applyFont="1" applyBorder="1" applyAlignment="1">
      <alignment horizontal="center" vertical="center" wrapText="1"/>
    </xf>
    <xf numFmtId="0" fontId="17" fillId="0" borderId="0" xfId="29" applyFont="1" applyAlignment="1">
      <alignment horizontal="center" vertical="center" wrapText="1"/>
    </xf>
    <xf numFmtId="43" fontId="17" fillId="0" borderId="47" xfId="1" applyFont="1" applyBorder="1" applyAlignment="1">
      <alignment horizontal="center" vertical="center" wrapText="1"/>
    </xf>
    <xf numFmtId="0" fontId="17" fillId="0" borderId="2" xfId="0" applyFont="1" applyBorder="1" applyAlignment="1">
      <alignment horizontal="center" vertical="center" wrapText="1"/>
    </xf>
    <xf numFmtId="0" fontId="17" fillId="0" borderId="8" xfId="29" applyFont="1" applyBorder="1" applyAlignment="1">
      <alignment horizontal="center" vertical="center" wrapText="1"/>
    </xf>
    <xf numFmtId="0" fontId="17" fillId="0" borderId="23" xfId="0" applyFont="1" applyBorder="1" applyAlignment="1">
      <alignment horizontal="center" vertical="center" wrapText="1"/>
    </xf>
    <xf numFmtId="0" fontId="17" fillId="0" borderId="32" xfId="0" applyFont="1" applyBorder="1" applyAlignment="1">
      <alignment horizontal="center" vertical="center" wrapText="1"/>
    </xf>
    <xf numFmtId="43" fontId="17" fillId="0" borderId="42" xfId="1" applyFont="1" applyBorder="1" applyAlignment="1">
      <alignment horizontal="center" vertical="center" wrapText="1"/>
    </xf>
    <xf numFmtId="43" fontId="18" fillId="0" borderId="0" xfId="1" applyFont="1" applyBorder="1" applyAlignment="1">
      <alignment horizontal="center" vertical="center"/>
    </xf>
    <xf numFmtId="0" fontId="11" fillId="0" borderId="51" xfId="0" applyFont="1" applyBorder="1" applyAlignment="1">
      <alignment horizontal="center" vertical="center" wrapText="1"/>
    </xf>
    <xf numFmtId="43" fontId="11" fillId="0" borderId="52" xfId="1" applyFont="1" applyBorder="1" applyAlignment="1">
      <alignment horizontal="center" vertical="center" wrapText="1"/>
    </xf>
    <xf numFmtId="43" fontId="11" fillId="0" borderId="0" xfId="1" applyFont="1" applyAlignment="1">
      <alignment horizontal="center" vertical="center"/>
    </xf>
    <xf numFmtId="0" fontId="17" fillId="0" borderId="109" xfId="0" applyFont="1" applyBorder="1" applyAlignment="1">
      <alignment horizontal="center" vertical="top" wrapText="1"/>
    </xf>
    <xf numFmtId="0" fontId="17" fillId="0" borderId="5" xfId="0" applyFont="1" applyBorder="1" applyAlignment="1">
      <alignment vertical="top" wrapText="1"/>
    </xf>
    <xf numFmtId="0" fontId="17" fillId="0" borderId="14" xfId="0" applyFont="1" applyBorder="1" applyAlignment="1">
      <alignment horizontal="center" vertical="center" wrapText="1"/>
    </xf>
    <xf numFmtId="0" fontId="17" fillId="0" borderId="5" xfId="0" applyFont="1" applyBorder="1" applyAlignment="1">
      <alignment horizontal="center" vertical="center" wrapText="1"/>
    </xf>
    <xf numFmtId="0" fontId="39" fillId="0" borderId="106" xfId="0" applyFont="1" applyBorder="1" applyAlignment="1">
      <alignment vertical="top" wrapText="1"/>
    </xf>
    <xf numFmtId="0" fontId="39" fillId="0" borderId="106" xfId="0" applyFont="1" applyBorder="1" applyAlignment="1">
      <alignment horizontal="center" vertical="center" wrapText="1"/>
    </xf>
    <xf numFmtId="0" fontId="17" fillId="0" borderId="106" xfId="29" applyFont="1" applyBorder="1" applyAlignment="1">
      <alignment horizontal="center" vertical="center" wrapText="1"/>
    </xf>
    <xf numFmtId="0" fontId="16" fillId="0" borderId="106" xfId="0" applyFont="1" applyBorder="1"/>
    <xf numFmtId="49" fontId="11" fillId="0" borderId="106" xfId="2" applyFont="1" applyBorder="1" applyAlignment="1">
      <alignment horizontal="left" vertical="top"/>
    </xf>
    <xf numFmtId="49" fontId="11" fillId="0" borderId="0" xfId="2" applyFont="1" applyAlignment="1">
      <alignment horizontal="left" vertical="top"/>
    </xf>
    <xf numFmtId="49" fontId="17" fillId="0" borderId="0" xfId="2" applyFont="1" applyAlignment="1">
      <alignment horizontal="center" vertical="center" wrapText="1"/>
    </xf>
    <xf numFmtId="0" fontId="11" fillId="0" borderId="106" xfId="4" applyFont="1" applyBorder="1" applyAlignment="1">
      <alignment horizontal="center" vertical="center"/>
    </xf>
    <xf numFmtId="43" fontId="11" fillId="0" borderId="23" xfId="1" applyFont="1" applyBorder="1" applyAlignment="1">
      <alignment wrapText="1"/>
    </xf>
    <xf numFmtId="43" fontId="17" fillId="0" borderId="23" xfId="1" applyFont="1" applyBorder="1" applyAlignment="1">
      <alignment wrapText="1"/>
    </xf>
    <xf numFmtId="0" fontId="11" fillId="0" borderId="106" xfId="0" applyFont="1" applyBorder="1" applyAlignment="1">
      <alignment vertical="top" wrapText="1"/>
    </xf>
    <xf numFmtId="0" fontId="11" fillId="0" borderId="106" xfId="0" applyFont="1" applyBorder="1" applyAlignment="1">
      <alignment horizontal="center" wrapText="1"/>
    </xf>
    <xf numFmtId="43" fontId="11" fillId="0" borderId="106" xfId="1" applyFont="1" applyBorder="1" applyAlignment="1">
      <alignment wrapText="1"/>
    </xf>
    <xf numFmtId="0" fontId="17" fillId="0" borderId="106" xfId="0" applyFont="1" applyBorder="1"/>
    <xf numFmtId="43" fontId="17" fillId="0" borderId="106" xfId="1" applyFont="1" applyBorder="1"/>
    <xf numFmtId="43" fontId="39" fillId="0" borderId="106" xfId="1" applyFont="1" applyBorder="1" applyAlignment="1">
      <alignment wrapText="1"/>
    </xf>
    <xf numFmtId="0" fontId="17" fillId="0" borderId="106" xfId="0" applyFont="1" applyBorder="1" applyAlignment="1">
      <alignment vertical="top"/>
    </xf>
    <xf numFmtId="43" fontId="17" fillId="0" borderId="5" xfId="1" applyFont="1" applyBorder="1" applyAlignment="1">
      <alignment vertical="top" wrapText="1"/>
    </xf>
    <xf numFmtId="43" fontId="17" fillId="0" borderId="106" xfId="1" applyFont="1" applyBorder="1" applyAlignment="1">
      <alignment vertical="top" wrapText="1"/>
    </xf>
    <xf numFmtId="43" fontId="11" fillId="0" borderId="106" xfId="1" applyFont="1" applyBorder="1" applyAlignment="1">
      <alignment horizontal="right" vertical="top" wrapText="1"/>
    </xf>
    <xf numFmtId="43" fontId="17" fillId="0" borderId="8" xfId="1" applyFont="1" applyBorder="1" applyAlignment="1">
      <alignment wrapText="1"/>
    </xf>
    <xf numFmtId="43" fontId="17" fillId="0" borderId="106" xfId="1" applyFont="1" applyBorder="1" applyAlignment="1"/>
    <xf numFmtId="43" fontId="11" fillId="0" borderId="23" xfId="1" applyFont="1" applyBorder="1" applyAlignment="1">
      <alignment vertical="top" wrapText="1"/>
    </xf>
    <xf numFmtId="0" fontId="17" fillId="0" borderId="106" xfId="29" applyFont="1" applyBorder="1" applyAlignment="1">
      <alignment horizontal="center" vertical="top" wrapText="1"/>
    </xf>
    <xf numFmtId="43" fontId="17" fillId="0" borderId="18" xfId="1" applyFont="1" applyBorder="1" applyAlignment="1">
      <alignment vertical="top" wrapText="1"/>
    </xf>
    <xf numFmtId="0" fontId="11" fillId="0" borderId="106" xfId="29" applyFont="1" applyBorder="1" applyAlignment="1">
      <alignment horizontal="center" vertical="top" wrapText="1"/>
    </xf>
    <xf numFmtId="0" fontId="18" fillId="0" borderId="106" xfId="29" applyFont="1" applyBorder="1" applyAlignment="1">
      <alignment vertical="top" wrapText="1"/>
    </xf>
    <xf numFmtId="0" fontId="17" fillId="0" borderId="106" xfId="29" applyFont="1" applyBorder="1" applyAlignment="1">
      <alignment vertical="top" wrapText="1"/>
    </xf>
    <xf numFmtId="0" fontId="17" fillId="0" borderId="106" xfId="29" applyFont="1" applyBorder="1" applyAlignment="1">
      <alignment horizontal="center" wrapText="1"/>
    </xf>
    <xf numFmtId="43" fontId="17" fillId="0" borderId="23" xfId="1" applyFont="1" applyBorder="1" applyAlignment="1">
      <alignment vertical="top" wrapText="1"/>
    </xf>
    <xf numFmtId="0" fontId="17" fillId="0" borderId="106" xfId="29" applyFont="1" applyBorder="1"/>
    <xf numFmtId="43" fontId="17" fillId="0" borderId="23" xfId="1" applyFont="1" applyBorder="1"/>
    <xf numFmtId="0" fontId="11" fillId="0" borderId="106" xfId="29" applyFont="1" applyBorder="1" applyAlignment="1">
      <alignment vertical="top" wrapText="1"/>
    </xf>
    <xf numFmtId="43" fontId="11" fillId="0" borderId="106" xfId="1" applyFont="1" applyBorder="1" applyAlignment="1">
      <alignment vertical="top" wrapText="1"/>
    </xf>
    <xf numFmtId="0" fontId="18" fillId="0" borderId="106" xfId="29" applyFont="1" applyBorder="1" applyAlignment="1">
      <alignment horizontal="center" vertical="top"/>
    </xf>
    <xf numFmtId="43" fontId="18" fillId="0" borderId="106" xfId="1" applyFont="1" applyBorder="1" applyAlignment="1">
      <alignment horizontal="center" vertical="top"/>
    </xf>
    <xf numFmtId="0" fontId="11" fillId="0" borderId="106" xfId="29" applyFont="1" applyBorder="1" applyAlignment="1">
      <alignment vertical="top"/>
    </xf>
    <xf numFmtId="0" fontId="17" fillId="0" borderId="106" xfId="29" applyFont="1" applyBorder="1" applyAlignment="1">
      <alignment vertical="top"/>
    </xf>
    <xf numFmtId="43" fontId="17" fillId="0" borderId="8" xfId="1" applyFont="1" applyBorder="1" applyAlignment="1">
      <alignment vertical="top" wrapText="1"/>
    </xf>
    <xf numFmtId="0" fontId="17" fillId="0" borderId="106" xfId="29" applyFont="1" applyBorder="1" applyAlignment="1">
      <alignment horizontal="center"/>
    </xf>
    <xf numFmtId="0" fontId="17" fillId="0" borderId="18" xfId="0" applyFont="1" applyBorder="1" applyAlignment="1">
      <alignment vertical="top"/>
    </xf>
    <xf numFmtId="43" fontId="17" fillId="0" borderId="106" xfId="1" applyFont="1" applyBorder="1" applyAlignment="1">
      <alignment vertical="center" wrapText="1"/>
    </xf>
    <xf numFmtId="43" fontId="17" fillId="0" borderId="23" xfId="1" applyFont="1" applyBorder="1" applyAlignment="1">
      <alignment horizontal="right" wrapText="1"/>
    </xf>
    <xf numFmtId="0" fontId="11" fillId="0" borderId="18" xfId="0" applyFont="1" applyBorder="1" applyAlignment="1">
      <alignment horizontal="center" wrapText="1"/>
    </xf>
    <xf numFmtId="0" fontId="11" fillId="0" borderId="18" xfId="0" applyFont="1" applyBorder="1" applyAlignment="1">
      <alignment wrapText="1"/>
    </xf>
    <xf numFmtId="43" fontId="11" fillId="0" borderId="23" xfId="1" applyFont="1" applyBorder="1" applyAlignment="1">
      <alignment vertical="top"/>
    </xf>
    <xf numFmtId="0" fontId="17" fillId="0" borderId="106" xfId="0" applyFont="1" applyBorder="1" applyAlignment="1">
      <alignment horizontal="center" vertical="top"/>
    </xf>
    <xf numFmtId="43" fontId="17" fillId="0" borderId="106" xfId="1" applyFont="1" applyBorder="1" applyAlignment="1">
      <alignment vertical="top"/>
    </xf>
    <xf numFmtId="43" fontId="11" fillId="0" borderId="106" xfId="1" applyFont="1" applyBorder="1" applyAlignment="1">
      <alignment vertical="top"/>
    </xf>
    <xf numFmtId="0" fontId="11" fillId="0" borderId="18" xfId="0" applyFont="1" applyBorder="1" applyAlignment="1">
      <alignment vertical="top" wrapText="1"/>
    </xf>
    <xf numFmtId="0" fontId="11" fillId="0" borderId="3" xfId="4" applyFont="1" applyBorder="1" applyAlignment="1" applyProtection="1">
      <alignment horizontal="center" vertical="center"/>
      <protection locked="0"/>
    </xf>
    <xf numFmtId="43" fontId="11" fillId="0" borderId="3" xfId="1" applyFont="1" applyFill="1" applyBorder="1" applyAlignment="1" applyProtection="1">
      <alignment horizontal="center" vertical="center"/>
      <protection locked="0"/>
    </xf>
    <xf numFmtId="0" fontId="17" fillId="0" borderId="0" xfId="4" applyFont="1" applyAlignment="1" applyProtection="1">
      <alignment horizontal="center"/>
      <protection locked="0"/>
    </xf>
    <xf numFmtId="3" fontId="11" fillId="0" borderId="4" xfId="5" applyNumberFormat="1" applyFont="1" applyFill="1" applyBorder="1" applyAlignment="1" applyProtection="1">
      <alignment horizontal="center" vertical="center"/>
      <protection locked="0"/>
    </xf>
    <xf numFmtId="3" fontId="11" fillId="0" borderId="4" xfId="1" applyNumberFormat="1" applyFont="1" applyFill="1" applyBorder="1" applyAlignment="1" applyProtection="1">
      <alignment horizontal="center" vertical="center"/>
      <protection locked="0"/>
    </xf>
    <xf numFmtId="43" fontId="11" fillId="0" borderId="4" xfId="1" applyFont="1" applyFill="1" applyBorder="1" applyAlignment="1" applyProtection="1">
      <alignment horizontal="center" vertical="center"/>
      <protection locked="0"/>
    </xf>
    <xf numFmtId="3" fontId="17" fillId="0" borderId="4" xfId="5" applyNumberFormat="1" applyFont="1" applyFill="1" applyBorder="1" applyAlignment="1" applyProtection="1">
      <alignment horizontal="center" vertical="center"/>
      <protection locked="0"/>
    </xf>
    <xf numFmtId="0" fontId="17" fillId="0" borderId="0" xfId="6" applyFont="1" applyAlignment="1" applyProtection="1">
      <alignment wrapText="1"/>
      <protection locked="0"/>
    </xf>
    <xf numFmtId="3" fontId="17" fillId="0" borderId="6" xfId="5" applyNumberFormat="1" applyFont="1" applyFill="1" applyBorder="1" applyAlignment="1" applyProtection="1">
      <alignment horizontal="center" vertical="center"/>
      <protection locked="0"/>
    </xf>
    <xf numFmtId="43" fontId="17" fillId="0" borderId="6" xfId="1" applyFont="1" applyFill="1" applyBorder="1" applyAlignment="1" applyProtection="1">
      <alignment horizontal="center" vertical="center"/>
      <protection locked="0"/>
    </xf>
    <xf numFmtId="3" fontId="11" fillId="0" borderId="8" xfId="5" applyNumberFormat="1" applyFont="1" applyFill="1" applyBorder="1" applyAlignment="1" applyProtection="1">
      <alignment horizontal="center" vertical="center"/>
      <protection locked="0"/>
    </xf>
    <xf numFmtId="3" fontId="11" fillId="0" borderId="8" xfId="1" applyNumberFormat="1" applyFont="1" applyFill="1" applyBorder="1" applyAlignment="1" applyProtection="1">
      <alignment horizontal="center" vertical="center"/>
      <protection locked="0"/>
    </xf>
    <xf numFmtId="0" fontId="11" fillId="0" borderId="0" xfId="6" applyFont="1" applyAlignment="1" applyProtection="1">
      <alignment wrapText="1"/>
      <protection locked="0"/>
    </xf>
    <xf numFmtId="0" fontId="17" fillId="0" borderId="0" xfId="4" applyFont="1" applyProtection="1">
      <protection locked="0"/>
    </xf>
    <xf numFmtId="3" fontId="17" fillId="0" borderId="8" xfId="1" applyNumberFormat="1" applyFont="1" applyFill="1" applyBorder="1" applyAlignment="1" applyProtection="1">
      <alignment horizontal="center" vertical="center"/>
      <protection locked="0"/>
    </xf>
    <xf numFmtId="3" fontId="11" fillId="0" borderId="5" xfId="1" applyNumberFormat="1" applyFont="1" applyFill="1" applyBorder="1" applyAlignment="1" applyProtection="1">
      <alignment horizontal="center" vertical="center"/>
      <protection locked="0"/>
    </xf>
    <xf numFmtId="0" fontId="35" fillId="0" borderId="0" xfId="0" applyFont="1" applyProtection="1">
      <protection locked="0"/>
    </xf>
    <xf numFmtId="43" fontId="11" fillId="0" borderId="8" xfId="1" applyFont="1" applyFill="1" applyBorder="1" applyAlignment="1" applyProtection="1">
      <alignment horizontal="center" vertical="center"/>
      <protection locked="0"/>
    </xf>
    <xf numFmtId="0" fontId="2" fillId="0" borderId="0" xfId="3" applyProtection="1">
      <protection locked="0"/>
    </xf>
    <xf numFmtId="167" fontId="2" fillId="0" borderId="1" xfId="3" applyNumberFormat="1" applyBorder="1" applyProtection="1">
      <protection locked="0"/>
    </xf>
    <xf numFmtId="167" fontId="2" fillId="0" borderId="0" xfId="3" applyNumberFormat="1" applyProtection="1">
      <protection locked="0"/>
    </xf>
    <xf numFmtId="167" fontId="28" fillId="0" borderId="0" xfId="3" applyNumberFormat="1" applyFont="1" applyProtection="1">
      <protection locked="0"/>
    </xf>
    <xf numFmtId="167" fontId="2" fillId="0" borderId="2" xfId="3" applyNumberFormat="1" applyBorder="1" applyProtection="1">
      <protection locked="0"/>
    </xf>
    <xf numFmtId="0" fontId="0" fillId="0" borderId="0" xfId="0" applyAlignment="1" applyProtection="1">
      <alignment vertical="center"/>
      <protection locked="0"/>
    </xf>
    <xf numFmtId="0" fontId="0" fillId="0" borderId="0" xfId="0" applyProtection="1">
      <protection locked="0"/>
    </xf>
    <xf numFmtId="0" fontId="35" fillId="0" borderId="0" xfId="0" applyFont="1" applyAlignment="1" applyProtection="1">
      <alignment vertical="center"/>
      <protection locked="0"/>
    </xf>
    <xf numFmtId="166" fontId="16" fillId="0" borderId="4" xfId="59" applyFont="1" applyBorder="1" applyAlignment="1" applyProtection="1">
      <alignment horizontal="center" vertical="center"/>
      <protection locked="0"/>
    </xf>
    <xf numFmtId="166" fontId="16" fillId="0" borderId="4" xfId="59" applyFont="1" applyFill="1" applyBorder="1" applyAlignment="1" applyProtection="1">
      <alignment horizontal="center" vertical="center"/>
      <protection locked="0"/>
    </xf>
    <xf numFmtId="166" fontId="16" fillId="0" borderId="4" xfId="58" applyFont="1" applyFill="1" applyBorder="1" applyAlignment="1" applyProtection="1">
      <alignment horizontal="center" vertical="center"/>
      <protection locked="0"/>
    </xf>
    <xf numFmtId="3" fontId="17" fillId="0" borderId="4" xfId="5" applyNumberFormat="1" applyFont="1" applyFill="1" applyBorder="1" applyAlignment="1" applyProtection="1">
      <alignment horizontal="center" vertical="center" wrapText="1"/>
      <protection locked="0"/>
    </xf>
    <xf numFmtId="3" fontId="17" fillId="0" borderId="4" xfId="52" applyNumberFormat="1" applyFont="1" applyFill="1" applyBorder="1" applyAlignment="1" applyProtection="1">
      <alignment horizontal="center" vertical="center"/>
      <protection locked="0"/>
    </xf>
    <xf numFmtId="3" fontId="17" fillId="0" borderId="4" xfId="52" applyNumberFormat="1" applyFont="1" applyBorder="1" applyAlignment="1" applyProtection="1">
      <alignment horizontal="center" vertical="center"/>
      <protection locked="0"/>
    </xf>
    <xf numFmtId="0" fontId="38" fillId="0" borderId="0" xfId="0" applyFont="1" applyAlignment="1" applyProtection="1">
      <alignment vertical="center"/>
      <protection locked="0"/>
    </xf>
    <xf numFmtId="169" fontId="17" fillId="0" borderId="4" xfId="1" applyNumberFormat="1" applyFont="1" applyFill="1" applyBorder="1" applyAlignment="1" applyProtection="1">
      <alignment horizontal="center" vertical="center"/>
      <protection locked="0"/>
    </xf>
    <xf numFmtId="3" fontId="17" fillId="0" borderId="106" xfId="1" applyNumberFormat="1" applyFont="1" applyFill="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0" fillId="0" borderId="0" xfId="0" applyAlignment="1" applyProtection="1">
      <alignment wrapText="1"/>
      <protection locked="0"/>
    </xf>
    <xf numFmtId="166" fontId="8" fillId="0" borderId="4" xfId="58" applyFont="1" applyFill="1" applyBorder="1" applyAlignment="1" applyProtection="1">
      <alignment horizontal="center" vertical="center"/>
      <protection locked="0"/>
    </xf>
    <xf numFmtId="3" fontId="17" fillId="0" borderId="4" xfId="5" applyNumberFormat="1" applyFont="1" applyBorder="1" applyAlignment="1" applyProtection="1">
      <alignment horizontal="center" vertical="center"/>
      <protection locked="0"/>
    </xf>
    <xf numFmtId="0" fontId="17" fillId="0" borderId="0" xfId="0" applyFont="1" applyAlignment="1" applyProtection="1">
      <alignment wrapText="1"/>
      <protection locked="0"/>
    </xf>
    <xf numFmtId="0" fontId="36" fillId="0" borderId="0" xfId="0" applyFont="1" applyProtection="1">
      <protection locked="0"/>
    </xf>
    <xf numFmtId="0" fontId="9" fillId="0" borderId="0" xfId="0" applyFont="1" applyProtection="1">
      <protection locked="0"/>
    </xf>
    <xf numFmtId="3" fontId="11" fillId="0" borderId="12" xfId="1" applyNumberFormat="1" applyFont="1" applyFill="1" applyBorder="1" applyAlignment="1" applyProtection="1">
      <alignment horizontal="center" vertical="center"/>
      <protection locked="0"/>
    </xf>
    <xf numFmtId="169" fontId="17" fillId="0" borderId="11" xfId="1" applyNumberFormat="1" applyFont="1" applyFill="1" applyBorder="1" applyAlignment="1" applyProtection="1">
      <alignment horizontal="center" vertical="center"/>
      <protection locked="0"/>
    </xf>
    <xf numFmtId="169" fontId="17" fillId="0" borderId="11" xfId="0" applyNumberFormat="1" applyFont="1" applyBorder="1" applyAlignment="1" applyProtection="1">
      <alignment horizontal="center" vertical="center"/>
      <protection locked="0"/>
    </xf>
    <xf numFmtId="168" fontId="17" fillId="0" borderId="5" xfId="12" applyNumberFormat="1" applyFont="1" applyFill="1" applyBorder="1" applyAlignment="1" applyProtection="1">
      <alignment horizontal="center" vertical="center"/>
      <protection locked="0"/>
    </xf>
    <xf numFmtId="3" fontId="17" fillId="0" borderId="12" xfId="1" applyNumberFormat="1" applyFont="1" applyFill="1" applyBorder="1" applyAlignment="1" applyProtection="1">
      <alignment horizontal="center" vertical="center"/>
      <protection locked="0"/>
    </xf>
    <xf numFmtId="43" fontId="17" fillId="0" borderId="4" xfId="1" applyFont="1" applyFill="1" applyBorder="1" applyAlignment="1" applyProtection="1">
      <alignment vertical="center"/>
      <protection locked="0"/>
    </xf>
    <xf numFmtId="43" fontId="17" fillId="0" borderId="4" xfId="1" applyFont="1" applyBorder="1" applyAlignment="1" applyProtection="1">
      <alignment vertical="center"/>
      <protection locked="0"/>
    </xf>
    <xf numFmtId="0" fontId="38" fillId="0" borderId="0" xfId="0" applyFont="1" applyProtection="1">
      <protection locked="0"/>
    </xf>
    <xf numFmtId="43" fontId="17" fillId="0" borderId="4" xfId="1" applyFont="1" applyBorder="1" applyAlignment="1" applyProtection="1">
      <alignment horizontal="right" vertical="center"/>
      <protection locked="0"/>
    </xf>
    <xf numFmtId="43" fontId="17" fillId="0" borderId="6" xfId="1" applyFont="1" applyBorder="1" applyAlignment="1" applyProtection="1">
      <alignment horizontal="right" vertical="center"/>
      <protection locked="0"/>
    </xf>
    <xf numFmtId="43" fontId="11" fillId="0" borderId="8" xfId="1" applyFont="1" applyBorder="1" applyAlignment="1" applyProtection="1">
      <alignment horizontal="right" vertical="center"/>
      <protection locked="0"/>
    </xf>
    <xf numFmtId="43" fontId="17" fillId="0" borderId="4" xfId="1" applyFont="1" applyBorder="1" applyAlignment="1" applyProtection="1">
      <alignment horizontal="right" vertical="center" wrapText="1"/>
      <protection locked="0"/>
    </xf>
    <xf numFmtId="43" fontId="17" fillId="0" borderId="4" xfId="1" applyFont="1" applyBorder="1" applyAlignment="1" applyProtection="1">
      <alignment horizontal="center"/>
      <protection locked="0"/>
    </xf>
    <xf numFmtId="0" fontId="16" fillId="0" borderId="0" xfId="0" applyFont="1" applyProtection="1">
      <protection locked="0"/>
    </xf>
    <xf numFmtId="1" fontId="17" fillId="0" borderId="4" xfId="1" applyNumberFormat="1" applyFont="1" applyBorder="1" applyAlignment="1" applyProtection="1">
      <alignment horizontal="center" vertical="center"/>
      <protection locked="0"/>
    </xf>
    <xf numFmtId="0" fontId="60" fillId="0" borderId="0" xfId="0" applyFont="1" applyProtection="1">
      <protection locked="0"/>
    </xf>
    <xf numFmtId="3" fontId="11" fillId="0" borderId="3" xfId="5" applyNumberFormat="1" applyFont="1" applyFill="1" applyBorder="1" applyAlignment="1" applyProtection="1">
      <alignment horizontal="center" vertical="center"/>
    </xf>
    <xf numFmtId="3" fontId="11" fillId="0" borderId="3" xfId="1" applyNumberFormat="1" applyFont="1" applyFill="1" applyBorder="1" applyAlignment="1" applyProtection="1">
      <alignment horizontal="center" vertical="center"/>
    </xf>
    <xf numFmtId="0" fontId="11" fillId="0" borderId="4" xfId="4" applyFont="1" applyBorder="1" applyAlignment="1">
      <alignment horizontal="center" vertical="top" wrapText="1"/>
    </xf>
    <xf numFmtId="3" fontId="11" fillId="0" borderId="4" xfId="5" applyNumberFormat="1" applyFont="1" applyFill="1" applyBorder="1" applyAlignment="1" applyProtection="1">
      <alignment horizontal="center" vertical="center"/>
    </xf>
    <xf numFmtId="3" fontId="17" fillId="0" borderId="4" xfId="5" applyNumberFormat="1" applyFont="1" applyFill="1" applyBorder="1" applyAlignment="1" applyProtection="1">
      <alignment horizontal="center" vertical="center"/>
    </xf>
    <xf numFmtId="3" fontId="17" fillId="0" borderId="6" xfId="5" applyNumberFormat="1" applyFont="1" applyFill="1" applyBorder="1" applyAlignment="1" applyProtection="1">
      <alignment horizontal="center" vertical="center"/>
    </xf>
    <xf numFmtId="3" fontId="11" fillId="0" borderId="8" xfId="5" applyNumberFormat="1" applyFont="1" applyFill="1" applyBorder="1" applyAlignment="1" applyProtection="1">
      <alignment horizontal="center" vertical="center"/>
    </xf>
    <xf numFmtId="0" fontId="17" fillId="0" borderId="4" xfId="4" applyFont="1" applyBorder="1" applyAlignment="1">
      <alignment horizontal="left" vertical="top" wrapText="1"/>
    </xf>
    <xf numFmtId="0" fontId="18" fillId="0" borderId="4" xfId="4" applyFont="1" applyBorder="1" applyAlignment="1">
      <alignment horizontal="left" vertical="top" wrapText="1"/>
    </xf>
    <xf numFmtId="0" fontId="20" fillId="0" borderId="4" xfId="4" applyFont="1" applyBorder="1" applyAlignment="1">
      <alignment horizontal="left" vertical="top" wrapText="1"/>
    </xf>
    <xf numFmtId="0" fontId="11" fillId="0" borderId="6" xfId="4" applyFont="1" applyBorder="1" applyAlignment="1">
      <alignment horizontal="center" vertical="center"/>
    </xf>
    <xf numFmtId="0" fontId="17" fillId="0" borderId="6" xfId="4" applyFont="1" applyBorder="1" applyAlignment="1">
      <alignment horizontal="left" vertical="top" wrapText="1"/>
    </xf>
    <xf numFmtId="0" fontId="17" fillId="0" borderId="6" xfId="4" applyFont="1" applyBorder="1" applyAlignment="1">
      <alignment horizontal="center" vertical="center" wrapText="1"/>
    </xf>
    <xf numFmtId="3" fontId="11" fillId="0" borderId="5" xfId="5" applyNumberFormat="1" applyFont="1" applyFill="1" applyBorder="1" applyAlignment="1" applyProtection="1">
      <alignment horizontal="center" vertical="center"/>
    </xf>
    <xf numFmtId="0" fontId="39" fillId="0" borderId="4" xfId="0" applyFont="1" applyBorder="1" applyAlignment="1">
      <alignment horizontal="left" vertical="top" wrapText="1"/>
    </xf>
    <xf numFmtId="3" fontId="17" fillId="0" borderId="4" xfId="17" applyNumberFormat="1" applyFont="1" applyFill="1" applyBorder="1" applyAlignment="1" applyProtection="1">
      <alignment horizontal="center" vertical="center"/>
    </xf>
    <xf numFmtId="3" fontId="17" fillId="0" borderId="4" xfId="5" applyNumberFormat="1" applyFont="1" applyFill="1" applyBorder="1" applyAlignment="1" applyProtection="1">
      <alignment horizontal="center" vertical="center" wrapText="1"/>
    </xf>
    <xf numFmtId="3" fontId="17" fillId="0" borderId="4" xfId="52" applyNumberFormat="1" applyFont="1" applyBorder="1" applyAlignment="1" applyProtection="1">
      <alignment horizontal="center" vertical="center"/>
    </xf>
    <xf numFmtId="0" fontId="39" fillId="0" borderId="4" xfId="0" applyFont="1" applyBorder="1" applyAlignment="1">
      <alignment horizontal="center" vertical="center"/>
    </xf>
    <xf numFmtId="0" fontId="39" fillId="0" borderId="4" xfId="6" applyFont="1" applyBorder="1" applyAlignment="1">
      <alignment vertical="top" wrapText="1"/>
    </xf>
    <xf numFmtId="3" fontId="39" fillId="0" borderId="4" xfId="5" applyNumberFormat="1" applyFont="1" applyFill="1" applyBorder="1" applyAlignment="1" applyProtection="1">
      <alignment horizontal="center" vertical="center"/>
    </xf>
    <xf numFmtId="0" fontId="39" fillId="0" borderId="4" xfId="6" applyFont="1" applyBorder="1" applyAlignment="1">
      <alignment horizontal="center" vertical="center"/>
    </xf>
    <xf numFmtId="0" fontId="39" fillId="0" borderId="4" xfId="0" applyFont="1" applyBorder="1" applyAlignment="1">
      <alignment vertical="top"/>
    </xf>
    <xf numFmtId="9" fontId="17" fillId="0" borderId="4" xfId="31" applyFont="1" applyFill="1" applyBorder="1" applyAlignment="1" applyProtection="1">
      <alignment horizontal="center" vertical="center" wrapText="1"/>
    </xf>
    <xf numFmtId="0" fontId="18" fillId="0" borderId="4" xfId="9" applyFont="1" applyBorder="1" applyAlignment="1">
      <alignment horizontal="left" vertical="center" wrapText="1"/>
    </xf>
    <xf numFmtId="0" fontId="17" fillId="0" borderId="4" xfId="9" applyFont="1" applyBorder="1" applyAlignment="1">
      <alignment horizontal="left" vertical="center" wrapText="1"/>
    </xf>
    <xf numFmtId="0" fontId="17" fillId="0" borderId="4" xfId="9" applyFont="1" applyBorder="1" applyAlignment="1">
      <alignment horizontal="left" vertical="center"/>
    </xf>
    <xf numFmtId="0" fontId="17" fillId="0" borderId="6" xfId="0" applyFont="1" applyBorder="1" applyAlignment="1">
      <alignment vertical="top"/>
    </xf>
    <xf numFmtId="0" fontId="11" fillId="0" borderId="5" xfId="0" applyFont="1" applyBorder="1" applyAlignment="1">
      <alignment horizontal="center" vertical="center"/>
    </xf>
    <xf numFmtId="0" fontId="11" fillId="0" borderId="5" xfId="6" applyFont="1" applyBorder="1" applyAlignment="1">
      <alignment vertical="top"/>
    </xf>
    <xf numFmtId="0" fontId="37" fillId="0" borderId="4" xfId="0" applyFont="1" applyBorder="1" applyAlignment="1">
      <alignment vertical="top" wrapText="1"/>
    </xf>
    <xf numFmtId="3" fontId="11" fillId="0" borderId="4" xfId="17" applyNumberFormat="1" applyFont="1" applyFill="1" applyBorder="1" applyAlignment="1" applyProtection="1">
      <alignment horizontal="center" vertical="center"/>
    </xf>
    <xf numFmtId="3" fontId="17" fillId="0" borderId="4" xfId="5" applyNumberFormat="1" applyFont="1" applyBorder="1" applyAlignment="1" applyProtection="1">
      <alignment horizontal="center" vertical="center"/>
    </xf>
    <xf numFmtId="3" fontId="11" fillId="0" borderId="11" xfId="5" applyNumberFormat="1" applyFont="1" applyFill="1" applyBorder="1" applyAlignment="1" applyProtection="1">
      <alignment horizontal="center" vertical="center"/>
    </xf>
    <xf numFmtId="9" fontId="18" fillId="0" borderId="4" xfId="31" applyFont="1" applyFill="1" applyBorder="1" applyAlignment="1" applyProtection="1">
      <alignment horizontal="center" vertical="center" wrapText="1"/>
    </xf>
    <xf numFmtId="0" fontId="18" fillId="0" borderId="11" xfId="0" applyFont="1" applyBorder="1" applyAlignment="1">
      <alignment horizontal="left" vertical="center" wrapText="1"/>
    </xf>
    <xf numFmtId="0" fontId="18" fillId="0" borderId="11" xfId="0" applyFont="1" applyBorder="1" applyAlignment="1">
      <alignment horizontal="left"/>
    </xf>
    <xf numFmtId="0" fontId="17" fillId="0" borderId="11" xfId="0" applyFont="1" applyBorder="1" applyAlignment="1">
      <alignment wrapText="1"/>
    </xf>
    <xf numFmtId="0" fontId="17" fillId="0" borderId="11" xfId="0" applyFont="1" applyBorder="1"/>
    <xf numFmtId="3" fontId="17" fillId="0" borderId="11" xfId="1" applyNumberFormat="1" applyFont="1" applyFill="1" applyBorder="1" applyAlignment="1" applyProtection="1">
      <alignment horizontal="center" vertical="center"/>
    </xf>
    <xf numFmtId="0" fontId="17" fillId="0" borderId="11" xfId="0" applyFont="1" applyBorder="1" applyAlignment="1">
      <alignment horizontal="left" vertical="center" wrapText="1"/>
    </xf>
    <xf numFmtId="169" fontId="17" fillId="0" borderId="11" xfId="1" applyNumberFormat="1" applyFont="1" applyFill="1" applyBorder="1" applyAlignment="1" applyProtection="1">
      <alignment horizontal="center" vertical="center"/>
    </xf>
    <xf numFmtId="0" fontId="8" fillId="0" borderId="5" xfId="0" applyFont="1" applyBorder="1" applyAlignment="1">
      <alignment horizontal="center" vertical="center" wrapText="1"/>
    </xf>
    <xf numFmtId="3" fontId="8" fillId="0" borderId="5" xfId="0" applyNumberFormat="1" applyFont="1" applyBorder="1" applyAlignment="1">
      <alignment horizontal="center" vertical="center" wrapText="1"/>
    </xf>
    <xf numFmtId="0" fontId="18" fillId="0" borderId="11" xfId="0" applyFont="1" applyBorder="1"/>
    <xf numFmtId="3" fontId="17" fillId="0" borderId="0" xfId="1" applyNumberFormat="1" applyFont="1" applyFill="1" applyBorder="1" applyAlignment="1" applyProtection="1">
      <alignment horizontal="center" vertical="center"/>
    </xf>
    <xf numFmtId="0" fontId="11" fillId="0" borderId="5" xfId="0" applyFont="1" applyBorder="1" applyAlignment="1">
      <alignment horizontal="left" vertical="top" wrapText="1"/>
    </xf>
    <xf numFmtId="9" fontId="18" fillId="0" borderId="4" xfId="31" applyFont="1" applyBorder="1" applyAlignment="1" applyProtection="1">
      <alignment horizontal="center" vertical="center" wrapText="1"/>
    </xf>
    <xf numFmtId="1" fontId="17" fillId="0" borderId="4" xfId="12" applyNumberFormat="1" applyFont="1" applyBorder="1" applyAlignment="1" applyProtection="1">
      <alignment horizontal="center" vertical="center"/>
    </xf>
    <xf numFmtId="3" fontId="11" fillId="0" borderId="6" xfId="5" applyNumberFormat="1" applyFont="1" applyFill="1" applyBorder="1" applyAlignment="1" applyProtection="1">
      <alignment horizontal="center" vertical="center"/>
    </xf>
    <xf numFmtId="0" fontId="11" fillId="0" borderId="6" xfId="6" applyFont="1" applyBorder="1" applyAlignment="1">
      <alignment horizontal="center" vertical="center"/>
    </xf>
    <xf numFmtId="0" fontId="11" fillId="0" borderId="5" xfId="0" applyFont="1" applyBorder="1" applyAlignment="1">
      <alignment horizontal="left" vertical="center" wrapText="1"/>
    </xf>
    <xf numFmtId="1" fontId="11" fillId="0" borderId="5" xfId="12" applyNumberFormat="1" applyFont="1" applyBorder="1" applyAlignment="1" applyProtection="1">
      <alignment horizontal="center" vertical="center"/>
    </xf>
    <xf numFmtId="3" fontId="17" fillId="0" borderId="11" xfId="5" applyNumberFormat="1" applyFont="1" applyFill="1" applyBorder="1" applyAlignment="1" applyProtection="1">
      <alignment horizontal="center" vertical="center"/>
    </xf>
    <xf numFmtId="3" fontId="17" fillId="0" borderId="5" xfId="5" applyNumberFormat="1" applyFont="1" applyFill="1" applyBorder="1" applyAlignment="1" applyProtection="1">
      <alignment horizontal="center" vertical="center"/>
    </xf>
    <xf numFmtId="9" fontId="20" fillId="0" borderId="4" xfId="31" applyFont="1" applyBorder="1" applyAlignment="1" applyProtection="1">
      <alignment horizontal="left" vertical="top" wrapText="1"/>
    </xf>
    <xf numFmtId="9" fontId="17" fillId="0" borderId="4" xfId="31" applyFont="1" applyBorder="1" applyAlignment="1" applyProtection="1">
      <alignment horizontal="center" vertical="center" wrapText="1"/>
    </xf>
    <xf numFmtId="9" fontId="17" fillId="0" borderId="4" xfId="31" applyFont="1" applyBorder="1" applyAlignment="1" applyProtection="1">
      <alignment horizontal="left" vertical="top" wrapText="1"/>
    </xf>
    <xf numFmtId="9" fontId="18" fillId="0" borderId="4" xfId="31" applyFont="1" applyBorder="1" applyAlignment="1" applyProtection="1">
      <alignment horizontal="left" vertical="top" wrapText="1"/>
    </xf>
    <xf numFmtId="0" fontId="17" fillId="0" borderId="106" xfId="0" applyFont="1" applyBorder="1" applyAlignment="1">
      <alignment horizontal="left" vertical="top"/>
    </xf>
    <xf numFmtId="3" fontId="17" fillId="0" borderId="106" xfId="5" applyNumberFormat="1" applyFont="1" applyFill="1" applyBorder="1" applyAlignment="1" applyProtection="1">
      <alignment horizontal="center" vertical="center"/>
    </xf>
    <xf numFmtId="0" fontId="100" fillId="0" borderId="4" xfId="0" applyFont="1" applyBorder="1" applyAlignment="1">
      <alignment vertical="top" wrapText="1"/>
    </xf>
    <xf numFmtId="0" fontId="20" fillId="0" borderId="106" xfId="0" applyFont="1" applyBorder="1" applyAlignment="1">
      <alignment horizontal="left" vertical="top" wrapText="1"/>
    </xf>
    <xf numFmtId="0" fontId="17" fillId="0" borderId="4" xfId="0" applyFont="1" applyBorder="1" applyAlignment="1">
      <alignment horizontal="center" wrapText="1"/>
    </xf>
    <xf numFmtId="0" fontId="20" fillId="0" borderId="4" xfId="0" applyFont="1" applyBorder="1" applyAlignment="1">
      <alignment horizontal="left"/>
    </xf>
    <xf numFmtId="1" fontId="17" fillId="0" borderId="4" xfId="1" applyNumberFormat="1" applyFont="1" applyBorder="1" applyAlignment="1" applyProtection="1">
      <alignment horizontal="center"/>
    </xf>
    <xf numFmtId="1" fontId="17" fillId="0" borderId="4" xfId="1" applyNumberFormat="1" applyFont="1" applyBorder="1" applyAlignment="1" applyProtection="1">
      <alignment horizontal="center" vertical="center"/>
    </xf>
    <xf numFmtId="0" fontId="20" fillId="0" borderId="4" xfId="3" applyFont="1" applyBorder="1" applyAlignment="1">
      <alignment horizontal="left" vertical="center" wrapText="1"/>
    </xf>
    <xf numFmtId="0" fontId="20" fillId="0" borderId="4" xfId="3" applyFont="1" applyBorder="1" applyAlignment="1">
      <alignment horizontal="left" vertical="top" wrapText="1"/>
    </xf>
    <xf numFmtId="0" fontId="11" fillId="0" borderId="8" xfId="0" applyFont="1" applyBorder="1" applyAlignment="1">
      <alignment horizontal="center" vertical="top"/>
    </xf>
    <xf numFmtId="0" fontId="11" fillId="0" borderId="4" xfId="6" applyFont="1" applyBorder="1" applyAlignment="1">
      <alignment horizontal="center" vertical="top"/>
    </xf>
    <xf numFmtId="0" fontId="11" fillId="0" borderId="4" xfId="3" applyFont="1" applyBorder="1" applyAlignment="1">
      <alignment horizontal="left" vertical="top" wrapText="1"/>
    </xf>
    <xf numFmtId="43" fontId="11" fillId="0" borderId="3" xfId="1" applyFont="1" applyFill="1" applyBorder="1" applyAlignment="1" applyProtection="1">
      <alignment horizontal="center" vertical="center"/>
    </xf>
    <xf numFmtId="43" fontId="11" fillId="0" borderId="8" xfId="1" applyFont="1" applyFill="1" applyBorder="1" applyAlignment="1" applyProtection="1">
      <alignment horizontal="center" vertical="center" wrapText="1"/>
    </xf>
    <xf numFmtId="43" fontId="17" fillId="0" borderId="4" xfId="1" applyFont="1" applyFill="1" applyBorder="1" applyAlignment="1" applyProtection="1">
      <alignment horizontal="center" vertical="center" wrapText="1"/>
    </xf>
    <xf numFmtId="43" fontId="11" fillId="0" borderId="4" xfId="1" applyFont="1" applyFill="1" applyBorder="1" applyAlignment="1" applyProtection="1">
      <alignment horizontal="center" vertical="center" wrapText="1"/>
    </xf>
    <xf numFmtId="43" fontId="11" fillId="0" borderId="5" xfId="1" applyFont="1" applyFill="1" applyBorder="1" applyAlignment="1" applyProtection="1">
      <alignment horizontal="center" vertical="center" wrapText="1"/>
    </xf>
    <xf numFmtId="43" fontId="11" fillId="0" borderId="8" xfId="1" applyFont="1" applyFill="1" applyBorder="1" applyAlignment="1" applyProtection="1">
      <alignment horizontal="center" vertical="center"/>
    </xf>
    <xf numFmtId="166" fontId="16" fillId="0" borderId="4" xfId="0" applyNumberFormat="1" applyFont="1" applyBorder="1" applyAlignment="1">
      <alignment horizontal="center" vertical="center"/>
    </xf>
    <xf numFmtId="43" fontId="17" fillId="0" borderId="6" xfId="1" applyFont="1" applyFill="1" applyBorder="1" applyAlignment="1" applyProtection="1">
      <alignment horizontal="center" vertical="center" wrapText="1"/>
    </xf>
    <xf numFmtId="166" fontId="16" fillId="0" borderId="4" xfId="58" applyFont="1" applyFill="1" applyBorder="1" applyAlignment="1" applyProtection="1">
      <alignment horizontal="center" vertical="center" wrapText="1"/>
    </xf>
    <xf numFmtId="166" fontId="17" fillId="0" borderId="4" xfId="52" applyFont="1" applyFill="1" applyBorder="1" applyAlignment="1" applyProtection="1">
      <alignment horizontal="center" vertical="center"/>
    </xf>
    <xf numFmtId="166" fontId="17" fillId="0" borderId="4" xfId="52" applyFont="1" applyBorder="1" applyAlignment="1" applyProtection="1">
      <alignment horizontal="center" vertical="center"/>
    </xf>
    <xf numFmtId="43" fontId="39" fillId="0" borderId="4" xfId="1" applyFont="1" applyBorder="1" applyAlignment="1" applyProtection="1">
      <alignment horizontal="center" vertical="center"/>
    </xf>
    <xf numFmtId="43" fontId="17" fillId="0" borderId="106" xfId="1" applyFont="1" applyFill="1" applyBorder="1" applyAlignment="1" applyProtection="1">
      <alignment horizontal="center" vertical="center" wrapText="1"/>
    </xf>
    <xf numFmtId="166" fontId="8" fillId="0" borderId="4" xfId="58" applyFont="1" applyFill="1" applyBorder="1" applyAlignment="1" applyProtection="1">
      <alignment horizontal="center" vertical="center" wrapText="1"/>
    </xf>
    <xf numFmtId="166" fontId="17" fillId="0" borderId="4" xfId="15" applyFont="1" applyFill="1" applyBorder="1" applyAlignment="1" applyProtection="1">
      <alignment horizontal="center" vertical="center"/>
    </xf>
    <xf numFmtId="43" fontId="17" fillId="0" borderId="4" xfId="12" applyFont="1" applyFill="1" applyBorder="1" applyAlignment="1" applyProtection="1">
      <alignment horizontal="center" vertical="center"/>
    </xf>
    <xf numFmtId="43" fontId="11" fillId="0" borderId="6" xfId="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xf>
    <xf numFmtId="43" fontId="11" fillId="0" borderId="6" xfId="1" applyFont="1" applyFill="1" applyBorder="1" applyAlignment="1" applyProtection="1">
      <alignment horizontal="center" vertical="center"/>
    </xf>
    <xf numFmtId="43" fontId="17" fillId="0" borderId="5" xfId="1" applyFont="1" applyFill="1" applyBorder="1" applyAlignment="1" applyProtection="1">
      <alignment horizontal="center" vertical="center"/>
    </xf>
    <xf numFmtId="43" fontId="17" fillId="0" borderId="4" xfId="1" applyFont="1" applyFill="1" applyBorder="1" applyAlignment="1" applyProtection="1">
      <alignment horizontal="right" vertical="center" wrapText="1"/>
    </xf>
    <xf numFmtId="43" fontId="17" fillId="0" borderId="4" xfId="1" applyFont="1" applyBorder="1" applyProtection="1"/>
    <xf numFmtId="43" fontId="17" fillId="0" borderId="4" xfId="1" applyFont="1" applyFill="1" applyBorder="1" applyAlignment="1" applyProtection="1">
      <alignment vertical="center"/>
    </xf>
    <xf numFmtId="43" fontId="17" fillId="0" borderId="4" xfId="1" applyFont="1" applyBorder="1" applyAlignment="1" applyProtection="1">
      <alignment vertical="center"/>
    </xf>
    <xf numFmtId="166" fontId="16" fillId="0" borderId="4" xfId="0" applyNumberFormat="1" applyFont="1" applyBorder="1" applyAlignment="1">
      <alignment vertical="center"/>
    </xf>
    <xf numFmtId="43" fontId="17" fillId="0" borderId="6" xfId="1" applyFont="1" applyFill="1" applyBorder="1" applyAlignment="1" applyProtection="1">
      <alignment horizontal="right" vertical="center" wrapText="1"/>
    </xf>
    <xf numFmtId="43" fontId="11" fillId="0" borderId="8" xfId="1" applyFont="1" applyFill="1" applyBorder="1" applyAlignment="1" applyProtection="1">
      <alignment horizontal="right" vertical="center" wrapText="1"/>
    </xf>
    <xf numFmtId="166" fontId="17" fillId="0" borderId="4" xfId="52" applyFont="1" applyBorder="1" applyAlignment="1" applyProtection="1">
      <alignment horizontal="right" vertical="center"/>
    </xf>
    <xf numFmtId="43" fontId="39" fillId="0" borderId="4" xfId="1" applyFont="1" applyBorder="1" applyAlignment="1" applyProtection="1">
      <alignment vertical="center"/>
    </xf>
    <xf numFmtId="166" fontId="17" fillId="0" borderId="4" xfId="52" applyFont="1" applyBorder="1" applyAlignment="1" applyProtection="1">
      <alignment vertical="center"/>
    </xf>
    <xf numFmtId="43" fontId="11" fillId="0" borderId="4" xfId="1" applyFont="1" applyFill="1" applyBorder="1" applyAlignment="1" applyProtection="1">
      <alignment horizontal="right" vertical="center" wrapText="1"/>
    </xf>
    <xf numFmtId="43" fontId="17" fillId="0" borderId="106" xfId="1" applyFont="1" applyFill="1" applyBorder="1" applyAlignment="1" applyProtection="1">
      <alignment horizontal="right" vertical="center" wrapText="1"/>
    </xf>
    <xf numFmtId="43" fontId="11" fillId="0" borderId="6" xfId="1" applyFont="1" applyFill="1" applyBorder="1" applyAlignment="1" applyProtection="1">
      <alignment horizontal="right" vertical="center"/>
    </xf>
    <xf numFmtId="43" fontId="17" fillId="0" borderId="5" xfId="1" applyFont="1" applyFill="1" applyBorder="1" applyAlignment="1" applyProtection="1">
      <alignment horizontal="right" vertical="center"/>
    </xf>
    <xf numFmtId="166" fontId="17" fillId="0" borderId="4" xfId="52" applyFont="1" applyFill="1" applyBorder="1" applyAlignment="1" applyProtection="1">
      <alignment horizontal="right" vertical="center"/>
    </xf>
    <xf numFmtId="43" fontId="17" fillId="0" borderId="4" xfId="12" applyFont="1" applyFill="1" applyBorder="1" applyAlignment="1" applyProtection="1">
      <alignment horizontal="right" vertical="center"/>
    </xf>
    <xf numFmtId="43" fontId="11" fillId="0" borderId="5" xfId="1" applyFont="1" applyFill="1" applyBorder="1" applyAlignment="1" applyProtection="1">
      <alignment horizontal="right" vertical="center"/>
    </xf>
    <xf numFmtId="43" fontId="17" fillId="0" borderId="0" xfId="1" applyFont="1" applyFill="1" applyAlignment="1" applyProtection="1">
      <alignment horizontal="center" vertical="center"/>
    </xf>
    <xf numFmtId="43" fontId="11" fillId="0" borderId="106" xfId="1" applyFont="1" applyFill="1" applyBorder="1" applyAlignment="1" applyProtection="1">
      <alignment horizontal="center" vertical="center"/>
      <protection locked="0"/>
    </xf>
    <xf numFmtId="43" fontId="11" fillId="0" borderId="106" xfId="1" applyFont="1" applyFill="1" applyBorder="1" applyAlignment="1" applyProtection="1">
      <alignment horizontal="center" vertical="center" wrapText="1"/>
      <protection locked="0"/>
    </xf>
    <xf numFmtId="43" fontId="8" fillId="0" borderId="106" xfId="1" applyFont="1" applyFill="1" applyBorder="1" applyAlignment="1" applyProtection="1">
      <alignment horizontal="center" vertical="center"/>
      <protection locked="0"/>
    </xf>
    <xf numFmtId="166" fontId="17" fillId="0" borderId="106" xfId="64" applyFont="1" applyFill="1" applyBorder="1" applyAlignment="1" applyProtection="1">
      <alignment horizontal="center" vertical="center" wrapText="1"/>
      <protection locked="0"/>
    </xf>
    <xf numFmtId="43" fontId="17" fillId="0" borderId="106" xfId="1" applyFont="1" applyFill="1" applyBorder="1" applyAlignment="1" applyProtection="1">
      <alignment horizontal="center" vertical="center"/>
      <protection locked="0"/>
    </xf>
    <xf numFmtId="43" fontId="16" fillId="0" borderId="106" xfId="1" applyFont="1" applyFill="1" applyBorder="1" applyAlignment="1" applyProtection="1">
      <alignment horizontal="center" vertical="center"/>
      <protection locked="0"/>
    </xf>
    <xf numFmtId="43" fontId="22" fillId="0" borderId="102" xfId="1" applyFont="1" applyFill="1" applyBorder="1" applyAlignment="1" applyProtection="1">
      <alignment horizontal="center" vertical="center"/>
      <protection locked="0"/>
    </xf>
    <xf numFmtId="43" fontId="100" fillId="0" borderId="106" xfId="1" applyFont="1" applyFill="1" applyBorder="1" applyAlignment="1" applyProtection="1">
      <alignment horizontal="center" vertical="center"/>
      <protection locked="0"/>
    </xf>
    <xf numFmtId="43" fontId="17" fillId="0" borderId="8" xfId="1" applyFont="1" applyFill="1" applyBorder="1" applyAlignment="1" applyProtection="1">
      <alignment horizontal="center" vertical="center"/>
      <protection locked="0"/>
    </xf>
    <xf numFmtId="43" fontId="18" fillId="0" borderId="106" xfId="1" applyFont="1" applyFill="1" applyBorder="1" applyAlignment="1" applyProtection="1">
      <alignment horizontal="center" vertical="center" wrapText="1"/>
      <protection locked="0"/>
    </xf>
    <xf numFmtId="43" fontId="17" fillId="0" borderId="102" xfId="1" applyFont="1" applyFill="1" applyBorder="1" applyAlignment="1" applyProtection="1">
      <alignment horizontal="center" vertical="center" wrapText="1"/>
      <protection locked="0"/>
    </xf>
    <xf numFmtId="0" fontId="18" fillId="0" borderId="0" xfId="6" applyFont="1" applyAlignment="1" applyProtection="1">
      <alignment horizontal="center" vertical="center" wrapText="1"/>
      <protection locked="0"/>
    </xf>
    <xf numFmtId="43" fontId="24" fillId="0" borderId="106" xfId="1" applyFont="1" applyFill="1" applyBorder="1" applyAlignment="1" applyProtection="1">
      <alignment horizontal="center" vertical="center"/>
      <protection locked="0"/>
    </xf>
    <xf numFmtId="43" fontId="22" fillId="0" borderId="93" xfId="1" applyFont="1" applyFill="1" applyBorder="1" applyAlignment="1" applyProtection="1">
      <alignment horizontal="center" vertical="center"/>
      <protection locked="0"/>
    </xf>
    <xf numFmtId="43" fontId="24" fillId="0" borderId="102" xfId="1" applyFont="1" applyFill="1" applyBorder="1" applyAlignment="1" applyProtection="1">
      <alignment horizontal="center" vertical="center"/>
      <protection locked="0"/>
    </xf>
    <xf numFmtId="43" fontId="18" fillId="0" borderId="106" xfId="1" applyFont="1" applyFill="1" applyBorder="1" applyAlignment="1" applyProtection="1">
      <alignment horizontal="center" vertical="center"/>
      <protection locked="0"/>
    </xf>
    <xf numFmtId="43" fontId="103" fillId="0" borderId="106" xfId="1" applyFont="1" applyFill="1" applyBorder="1" applyAlignment="1" applyProtection="1">
      <alignment horizontal="center" vertical="center" wrapText="1"/>
      <protection locked="0"/>
    </xf>
    <xf numFmtId="0" fontId="11" fillId="0" borderId="67"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43" fontId="16" fillId="0" borderId="106" xfId="1" applyFont="1" applyFill="1" applyBorder="1" applyAlignment="1" applyProtection="1">
      <alignment horizontal="center" vertical="center" wrapText="1"/>
      <protection locked="0"/>
    </xf>
    <xf numFmtId="0" fontId="11" fillId="0" borderId="8" xfId="0" applyFont="1" applyBorder="1" applyAlignment="1">
      <alignment vertical="top"/>
    </xf>
    <xf numFmtId="0" fontId="11" fillId="0" borderId="2" xfId="0" applyFont="1" applyBorder="1"/>
    <xf numFmtId="0" fontId="18" fillId="0" borderId="2" xfId="0" applyFont="1" applyBorder="1" applyAlignment="1">
      <alignment vertical="top"/>
    </xf>
    <xf numFmtId="0" fontId="18" fillId="0" borderId="2" xfId="0" applyFont="1" applyBorder="1" applyAlignment="1">
      <alignment wrapText="1"/>
    </xf>
    <xf numFmtId="0" fontId="18" fillId="0" borderId="0" xfId="0" applyFont="1" applyAlignment="1">
      <alignment wrapText="1"/>
    </xf>
    <xf numFmtId="0" fontId="18" fillId="0" borderId="0" xfId="0" applyFont="1" applyAlignment="1">
      <alignment vertical="center" wrapText="1"/>
    </xf>
    <xf numFmtId="3" fontId="11" fillId="0" borderId="24" xfId="1" applyNumberFormat="1" applyFont="1" applyBorder="1" applyAlignment="1" applyProtection="1">
      <alignment horizontal="center" vertical="center" wrapText="1"/>
      <protection locked="0"/>
    </xf>
    <xf numFmtId="3" fontId="17" fillId="0" borderId="18" xfId="1" applyNumberFormat="1" applyFont="1" applyBorder="1" applyAlignment="1" applyProtection="1">
      <alignment horizontal="center" vertical="center" wrapText="1"/>
      <protection locked="0"/>
    </xf>
    <xf numFmtId="0" fontId="11" fillId="0" borderId="8" xfId="0" applyFont="1" applyBorder="1" applyAlignment="1" applyProtection="1">
      <alignment vertical="top"/>
      <protection locked="0"/>
    </xf>
    <xf numFmtId="0" fontId="11" fillId="0" borderId="106" xfId="0" applyFont="1" applyBorder="1" applyAlignment="1" applyProtection="1">
      <alignment horizontal="center" vertical="center"/>
      <protection locked="0"/>
    </xf>
    <xf numFmtId="3" fontId="17" fillId="0" borderId="106" xfId="1" applyNumberFormat="1" applyFont="1" applyBorder="1" applyAlignment="1" applyProtection="1">
      <alignment horizontal="center" vertical="center" wrapText="1"/>
      <protection locked="0"/>
    </xf>
    <xf numFmtId="3" fontId="17" fillId="0" borderId="27" xfId="1" applyNumberFormat="1" applyFont="1" applyBorder="1" applyAlignment="1" applyProtection="1">
      <alignment horizontal="center" vertical="center" wrapText="1"/>
      <protection locked="0"/>
    </xf>
    <xf numFmtId="3" fontId="17" fillId="0" borderId="31" xfId="1" applyNumberFormat="1" applyFont="1" applyBorder="1" applyAlignment="1" applyProtection="1">
      <alignment horizontal="center" vertical="center" wrapText="1"/>
      <protection locked="0"/>
    </xf>
    <xf numFmtId="3" fontId="17" fillId="0" borderId="0" xfId="1" applyNumberFormat="1" applyFont="1" applyBorder="1" applyAlignment="1" applyProtection="1">
      <alignment horizontal="center" vertical="center" wrapText="1"/>
      <protection locked="0"/>
    </xf>
    <xf numFmtId="0" fontId="11" fillId="0" borderId="2" xfId="0" applyFont="1" applyBorder="1" applyProtection="1">
      <protection locked="0"/>
    </xf>
    <xf numFmtId="3" fontId="17" fillId="0" borderId="1" xfId="1" applyNumberFormat="1" applyFont="1" applyBorder="1" applyAlignment="1" applyProtection="1">
      <alignment horizontal="center" vertical="center" wrapText="1"/>
      <protection locked="0"/>
    </xf>
    <xf numFmtId="3" fontId="17" fillId="0" borderId="0" xfId="1" applyNumberFormat="1" applyFont="1" applyAlignment="1" applyProtection="1">
      <alignment horizontal="center" vertical="center"/>
      <protection locked="0"/>
    </xf>
    <xf numFmtId="3" fontId="17" fillId="0" borderId="110" xfId="1" applyNumberFormat="1" applyFont="1" applyBorder="1" applyAlignment="1" applyProtection="1">
      <alignment horizontal="center" vertical="center" wrapText="1"/>
      <protection locked="0"/>
    </xf>
    <xf numFmtId="3" fontId="39" fillId="0" borderId="27" xfId="1" applyNumberFormat="1" applyFont="1" applyBorder="1" applyAlignment="1" applyProtection="1">
      <alignment horizontal="center" vertical="center" wrapText="1"/>
      <protection locked="0"/>
    </xf>
    <xf numFmtId="3" fontId="11" fillId="0" borderId="33" xfId="1" applyNumberFormat="1" applyFont="1" applyBorder="1" applyAlignment="1" applyProtection="1">
      <alignment horizontal="center" vertical="center" wrapText="1"/>
      <protection locked="0"/>
    </xf>
    <xf numFmtId="0" fontId="11" fillId="0" borderId="2" xfId="0" applyFont="1" applyBorder="1" applyAlignment="1" applyProtection="1">
      <alignment vertical="top"/>
      <protection locked="0"/>
    </xf>
    <xf numFmtId="3" fontId="17" fillId="0" borderId="11" xfId="1" applyNumberFormat="1" applyFont="1" applyBorder="1" applyAlignment="1" applyProtection="1">
      <alignment horizontal="center" vertical="center" wrapText="1"/>
      <protection locked="0"/>
    </xf>
    <xf numFmtId="3" fontId="17" fillId="0" borderId="107" xfId="1" applyNumberFormat="1" applyFont="1" applyBorder="1" applyAlignment="1" applyProtection="1">
      <alignment horizontal="center" vertical="center" wrapText="1"/>
      <protection locked="0"/>
    </xf>
    <xf numFmtId="3" fontId="17" fillId="0" borderId="13" xfId="1" applyNumberFormat="1" applyFont="1" applyBorder="1" applyAlignment="1" applyProtection="1">
      <alignment horizontal="center" vertical="center" wrapText="1"/>
      <protection locked="0"/>
    </xf>
    <xf numFmtId="3" fontId="11" fillId="0" borderId="41" xfId="1" applyNumberFormat="1" applyFont="1" applyBorder="1" applyAlignment="1" applyProtection="1">
      <alignment horizontal="center" vertical="center" wrapText="1"/>
      <protection locked="0"/>
    </xf>
    <xf numFmtId="3" fontId="17" fillId="0" borderId="43" xfId="1" applyNumberFormat="1" applyFont="1" applyBorder="1" applyAlignment="1" applyProtection="1">
      <alignment horizontal="center" vertical="center" wrapText="1"/>
      <protection locked="0"/>
    </xf>
    <xf numFmtId="3" fontId="11" fillId="0" borderId="24" xfId="1" applyNumberFormat="1" applyFont="1" applyBorder="1" applyAlignment="1" applyProtection="1">
      <alignment horizontal="center" vertical="center"/>
      <protection locked="0"/>
    </xf>
    <xf numFmtId="3" fontId="17" fillId="0" borderId="44" xfId="1" applyNumberFormat="1" applyFont="1" applyBorder="1" applyAlignment="1" applyProtection="1">
      <alignment horizontal="center" vertical="center" wrapText="1"/>
      <protection locked="0"/>
    </xf>
    <xf numFmtId="3" fontId="17" fillId="0" borderId="27" xfId="1" applyNumberFormat="1" applyFont="1" applyBorder="1" applyAlignment="1" applyProtection="1">
      <alignment horizontal="center" vertical="center"/>
      <protection locked="0"/>
    </xf>
    <xf numFmtId="3" fontId="17" fillId="0" borderId="31" xfId="1" applyNumberFormat="1" applyFont="1" applyBorder="1" applyAlignment="1" applyProtection="1">
      <alignment horizontal="center" vertical="center"/>
      <protection locked="0"/>
    </xf>
    <xf numFmtId="3" fontId="17" fillId="0" borderId="0" xfId="1" applyNumberFormat="1" applyFont="1" applyAlignment="1" applyProtection="1">
      <alignment horizontal="center" vertical="center" wrapText="1"/>
      <protection locked="0"/>
    </xf>
    <xf numFmtId="0" fontId="18" fillId="0" borderId="0" xfId="0" applyFont="1" applyAlignment="1" applyProtection="1">
      <alignment vertical="top" wrapText="1"/>
      <protection locked="0"/>
    </xf>
    <xf numFmtId="0" fontId="18" fillId="0" borderId="0" xfId="0" applyFont="1" applyAlignment="1" applyProtection="1">
      <alignment vertical="top"/>
      <protection locked="0"/>
    </xf>
    <xf numFmtId="0" fontId="18" fillId="0" borderId="2" xfId="0" applyFont="1" applyBorder="1" applyAlignment="1" applyProtection="1">
      <alignment vertical="top"/>
      <protection locked="0"/>
    </xf>
    <xf numFmtId="3" fontId="11" fillId="0" borderId="45" xfId="1" applyNumberFormat="1" applyFont="1" applyBorder="1" applyAlignment="1" applyProtection="1">
      <alignment horizontal="center" vertical="center" wrapText="1"/>
      <protection locked="0"/>
    </xf>
    <xf numFmtId="3" fontId="11" fillId="0" borderId="27" xfId="1" applyNumberFormat="1" applyFont="1" applyBorder="1" applyAlignment="1" applyProtection="1">
      <alignment horizontal="center" vertical="center" wrapText="1"/>
      <protection locked="0"/>
    </xf>
    <xf numFmtId="0" fontId="11" fillId="0" borderId="0" xfId="0" applyFont="1" applyAlignment="1" applyProtection="1">
      <alignment vertical="top"/>
      <protection locked="0"/>
    </xf>
    <xf numFmtId="3" fontId="17" fillId="0" borderId="28" xfId="1" applyNumberFormat="1" applyFont="1" applyBorder="1" applyAlignment="1" applyProtection="1">
      <alignment horizontal="center" vertical="center" wrapText="1"/>
      <protection locked="0"/>
    </xf>
    <xf numFmtId="3" fontId="17" fillId="0" borderId="29" xfId="1" applyNumberFormat="1" applyFont="1" applyBorder="1" applyAlignment="1" applyProtection="1">
      <alignment horizontal="center" vertical="center" wrapText="1"/>
      <protection locked="0"/>
    </xf>
    <xf numFmtId="3" fontId="17" fillId="0" borderId="36" xfId="1" applyNumberFormat="1" applyFont="1" applyBorder="1" applyAlignment="1" applyProtection="1">
      <alignment horizontal="center" vertical="center" wrapText="1"/>
      <protection locked="0"/>
    </xf>
    <xf numFmtId="3" fontId="17" fillId="0" borderId="48" xfId="1" applyNumberFormat="1" applyFont="1" applyBorder="1" applyAlignment="1" applyProtection="1">
      <alignment horizontal="center" vertical="center" wrapText="1"/>
      <protection locked="0"/>
    </xf>
    <xf numFmtId="3" fontId="17" fillId="0" borderId="38" xfId="1" applyNumberFormat="1" applyFont="1" applyBorder="1" applyAlignment="1" applyProtection="1">
      <alignment horizontal="center" vertical="center" wrapText="1"/>
      <protection locked="0"/>
    </xf>
    <xf numFmtId="3" fontId="17" fillId="0" borderId="1" xfId="1" applyNumberFormat="1" applyFont="1" applyBorder="1" applyAlignment="1" applyProtection="1">
      <alignment horizontal="center" vertical="center"/>
      <protection locked="0"/>
    </xf>
    <xf numFmtId="3" fontId="17" fillId="0" borderId="33" xfId="1" applyNumberFormat="1" applyFont="1" applyBorder="1" applyAlignment="1" applyProtection="1">
      <alignment horizontal="center" vertical="center" wrapText="1"/>
      <protection locked="0"/>
    </xf>
    <xf numFmtId="0" fontId="18" fillId="0" borderId="2" xfId="0" applyFont="1" applyBorder="1" applyAlignment="1" applyProtection="1">
      <alignment wrapText="1"/>
      <protection locked="0"/>
    </xf>
    <xf numFmtId="3" fontId="17" fillId="0" borderId="49" xfId="1" applyNumberFormat="1" applyFont="1" applyBorder="1" applyAlignment="1" applyProtection="1">
      <alignment horizontal="center" vertical="center" wrapText="1"/>
      <protection locked="0"/>
    </xf>
    <xf numFmtId="3" fontId="18" fillId="0" borderId="0" xfId="1" applyNumberFormat="1" applyFont="1" applyAlignment="1" applyProtection="1">
      <alignment horizontal="center" vertical="center"/>
      <protection locked="0"/>
    </xf>
    <xf numFmtId="3" fontId="11" fillId="0" borderId="51" xfId="1" applyNumberFormat="1" applyFont="1" applyBorder="1" applyAlignment="1" applyProtection="1">
      <alignment horizontal="center" vertical="center" wrapText="1"/>
      <protection locked="0"/>
    </xf>
    <xf numFmtId="3" fontId="16" fillId="0" borderId="4" xfId="1" applyNumberFormat="1" applyFont="1" applyBorder="1" applyAlignment="1" applyProtection="1">
      <alignment horizontal="center" vertical="center"/>
      <protection locked="0"/>
    </xf>
    <xf numFmtId="3" fontId="16" fillId="0" borderId="4" xfId="1" applyNumberFormat="1"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3" fontId="16" fillId="0" borderId="0" xfId="1" applyNumberFormat="1" applyFont="1" applyAlignment="1" applyProtection="1">
      <alignment horizontal="center" vertical="center"/>
      <protection locked="0"/>
    </xf>
    <xf numFmtId="3" fontId="16" fillId="0" borderId="106" xfId="1" applyNumberFormat="1" applyFont="1" applyBorder="1" applyAlignment="1" applyProtection="1">
      <alignment horizontal="center" vertical="center"/>
      <protection locked="0"/>
    </xf>
    <xf numFmtId="0" fontId="18" fillId="0" borderId="0" xfId="0" applyFont="1" applyAlignment="1" applyProtection="1">
      <alignment wrapText="1"/>
      <protection locked="0"/>
    </xf>
    <xf numFmtId="0" fontId="18" fillId="0" borderId="0" xfId="0" applyFont="1" applyAlignment="1" applyProtection="1">
      <alignment vertical="center" wrapText="1"/>
      <protection locked="0"/>
    </xf>
    <xf numFmtId="3" fontId="11" fillId="0" borderId="1" xfId="1" applyNumberFormat="1" applyFont="1" applyBorder="1" applyAlignment="1" applyProtection="1">
      <alignment horizontal="center" vertical="center" wrapText="1"/>
      <protection locked="0"/>
    </xf>
    <xf numFmtId="3" fontId="17" fillId="0" borderId="54" xfId="1" applyNumberFormat="1" applyFont="1" applyBorder="1" applyAlignment="1" applyProtection="1">
      <alignment horizontal="center" vertical="center" wrapText="1"/>
      <protection locked="0"/>
    </xf>
    <xf numFmtId="3" fontId="18" fillId="0" borderId="0" xfId="1" applyNumberFormat="1" applyFont="1" applyBorder="1" applyAlignment="1" applyProtection="1">
      <alignment horizontal="center" vertical="center"/>
      <protection locked="0"/>
    </xf>
    <xf numFmtId="3" fontId="11" fillId="0" borderId="27" xfId="1" applyNumberFormat="1" applyFont="1" applyBorder="1" applyAlignment="1" applyProtection="1">
      <alignment horizontal="center" vertical="center"/>
      <protection locked="0"/>
    </xf>
    <xf numFmtId="43" fontId="16" fillId="0" borderId="4" xfId="1" applyFont="1" applyBorder="1" applyAlignment="1" applyProtection="1">
      <alignment horizontal="center" vertical="center"/>
      <protection locked="0"/>
    </xf>
    <xf numFmtId="43" fontId="16" fillId="0" borderId="4" xfId="1" applyFont="1" applyBorder="1" applyAlignment="1" applyProtection="1">
      <alignment horizontal="center"/>
      <protection locked="0"/>
    </xf>
    <xf numFmtId="43" fontId="16" fillId="0" borderId="4" xfId="1" applyFont="1" applyFill="1" applyBorder="1" applyAlignment="1" applyProtection="1">
      <alignment horizontal="center" vertical="center"/>
      <protection locked="0"/>
    </xf>
    <xf numFmtId="43" fontId="16" fillId="0" borderId="6" xfId="1" applyFont="1" applyFill="1" applyBorder="1" applyAlignment="1" applyProtection="1">
      <alignment horizontal="center" vertical="center"/>
      <protection locked="0"/>
    </xf>
    <xf numFmtId="43" fontId="16" fillId="0" borderId="8" xfId="1" applyFont="1" applyFill="1" applyBorder="1" applyAlignment="1" applyProtection="1">
      <alignment horizontal="center" vertical="center"/>
      <protection locked="0"/>
    </xf>
    <xf numFmtId="43" fontId="8" fillId="0" borderId="4" xfId="1" applyFont="1" applyFill="1" applyBorder="1" applyAlignment="1" applyProtection="1">
      <alignment horizontal="center" vertical="center"/>
      <protection locked="0"/>
    </xf>
    <xf numFmtId="43" fontId="16" fillId="0" borderId="6" xfId="1" applyFont="1" applyBorder="1" applyAlignment="1" applyProtection="1">
      <alignment horizontal="center" vertical="center"/>
      <protection locked="0"/>
    </xf>
    <xf numFmtId="43" fontId="16" fillId="0" borderId="8" xfId="1" applyFont="1" applyBorder="1" applyAlignment="1" applyProtection="1">
      <alignment horizontal="center" vertical="center"/>
      <protection locked="0"/>
    </xf>
    <xf numFmtId="43" fontId="0" fillId="0" borderId="4" xfId="1" applyFont="1" applyBorder="1" applyProtection="1">
      <protection locked="0"/>
    </xf>
    <xf numFmtId="43" fontId="17" fillId="0" borderId="4" xfId="1" applyFont="1" applyFill="1" applyBorder="1" applyAlignment="1" applyProtection="1">
      <alignment horizontal="center"/>
      <protection locked="0"/>
    </xf>
    <xf numFmtId="166" fontId="16" fillId="0" borderId="11" xfId="58" applyFont="1" applyBorder="1" applyAlignment="1" applyProtection="1">
      <alignment vertical="center"/>
      <protection locked="0"/>
    </xf>
    <xf numFmtId="43" fontId="16" fillId="0" borderId="0" xfId="1" applyFont="1" applyFill="1" applyBorder="1" applyAlignment="1" applyProtection="1">
      <alignment horizontal="center" vertical="center"/>
      <protection locked="0"/>
    </xf>
    <xf numFmtId="43" fontId="11" fillId="0" borderId="15" xfId="1" applyFont="1" applyFill="1" applyBorder="1" applyAlignment="1" applyProtection="1">
      <alignment horizontal="center" vertical="center"/>
      <protection locked="0"/>
    </xf>
    <xf numFmtId="43" fontId="17" fillId="0" borderId="12" xfId="1" applyFont="1" applyFill="1" applyBorder="1" applyAlignment="1" applyProtection="1">
      <alignment horizontal="center" vertical="center"/>
      <protection locked="0"/>
    </xf>
    <xf numFmtId="43" fontId="17" fillId="0" borderId="20" xfId="1" applyFont="1" applyFill="1" applyBorder="1" applyAlignment="1" applyProtection="1">
      <alignment horizontal="center" vertical="center"/>
      <protection locked="0"/>
    </xf>
    <xf numFmtId="43" fontId="17" fillId="0" borderId="21" xfId="1" applyFont="1" applyFill="1" applyBorder="1" applyAlignment="1" applyProtection="1">
      <alignment horizontal="center" vertical="center"/>
      <protection locked="0"/>
    </xf>
    <xf numFmtId="43" fontId="35" fillId="0" borderId="0" xfId="1" applyFont="1" applyProtection="1">
      <protection locked="0"/>
    </xf>
    <xf numFmtId="166" fontId="17" fillId="0" borderId="4" xfId="63" applyFont="1" applyFill="1" applyBorder="1" applyAlignment="1" applyProtection="1">
      <alignment horizontal="center" vertical="center" wrapText="1"/>
      <protection locked="0"/>
    </xf>
    <xf numFmtId="166" fontId="17" fillId="0" borderId="4" xfId="64" applyFont="1" applyFill="1" applyBorder="1" applyAlignment="1" applyProtection="1">
      <alignment horizontal="center" vertical="center" wrapText="1"/>
      <protection locked="0"/>
    </xf>
    <xf numFmtId="0" fontId="17" fillId="0" borderId="4" xfId="62" applyFont="1" applyBorder="1" applyAlignment="1" applyProtection="1">
      <alignment horizontal="center" vertical="center" wrapText="1"/>
      <protection locked="0"/>
    </xf>
    <xf numFmtId="0" fontId="11" fillId="0" borderId="4" xfId="62" applyFont="1" applyBorder="1" applyAlignment="1" applyProtection="1">
      <alignment horizontal="center" vertical="center"/>
      <protection locked="0"/>
    </xf>
    <xf numFmtId="4" fontId="17" fillId="0" borderId="4" xfId="62" applyNumberFormat="1" applyFont="1" applyBorder="1" applyAlignment="1" applyProtection="1">
      <alignment horizontal="center" vertical="center" wrapText="1"/>
      <protection locked="0"/>
    </xf>
    <xf numFmtId="166" fontId="17" fillId="0" borderId="4" xfId="64" applyFont="1" applyFill="1" applyBorder="1" applyAlignment="1" applyProtection="1">
      <alignment horizontal="center" vertical="center"/>
      <protection locked="0"/>
    </xf>
    <xf numFmtId="0" fontId="11" fillId="0" borderId="4" xfId="62" applyFont="1" applyBorder="1" applyAlignment="1" applyProtection="1">
      <alignment horizontal="center" vertical="center" wrapText="1"/>
      <protection locked="0"/>
    </xf>
    <xf numFmtId="3" fontId="17" fillId="0" borderId="4" xfId="66" applyNumberFormat="1" applyFont="1" applyFill="1" applyBorder="1" applyAlignment="1" applyProtection="1">
      <alignment horizontal="center" vertical="center" wrapText="1"/>
      <protection locked="0"/>
    </xf>
    <xf numFmtId="3" fontId="17" fillId="0" borderId="4" xfId="66" applyNumberFormat="1" applyFont="1" applyFill="1" applyBorder="1" applyAlignment="1" applyProtection="1">
      <alignment horizontal="center" vertical="center"/>
      <protection locked="0"/>
    </xf>
    <xf numFmtId="168" fontId="17" fillId="0" borderId="4" xfId="62" applyNumberFormat="1" applyFont="1" applyBorder="1" applyAlignment="1" applyProtection="1">
      <alignment horizontal="center" vertical="center"/>
      <protection locked="0"/>
    </xf>
    <xf numFmtId="166" fontId="17" fillId="0" borderId="4" xfId="65" applyFont="1" applyFill="1" applyBorder="1" applyAlignment="1" applyProtection="1">
      <alignment horizontal="center" vertical="center" wrapText="1"/>
      <protection locked="0"/>
    </xf>
    <xf numFmtId="166" fontId="17" fillId="0" borderId="4" xfId="66" applyFont="1" applyFill="1" applyBorder="1" applyAlignment="1" applyProtection="1">
      <alignment horizontal="center" vertical="center" wrapText="1"/>
      <protection locked="0"/>
    </xf>
    <xf numFmtId="0" fontId="17" fillId="0" borderId="4" xfId="62" applyFont="1" applyBorder="1" applyAlignment="1" applyProtection="1">
      <alignment horizontal="center" vertical="center"/>
      <protection locked="0"/>
    </xf>
    <xf numFmtId="168" fontId="17" fillId="0" borderId="4" xfId="63" applyNumberFormat="1" applyFont="1" applyFill="1" applyBorder="1" applyAlignment="1" applyProtection="1">
      <alignment horizontal="center" vertical="center" wrapText="1"/>
      <protection locked="0"/>
    </xf>
    <xf numFmtId="169" fontId="17" fillId="0" borderId="4" xfId="63" applyNumberFormat="1" applyFont="1" applyFill="1" applyBorder="1" applyAlignment="1" applyProtection="1">
      <alignment horizontal="center" vertical="center" wrapText="1"/>
      <protection locked="0"/>
    </xf>
    <xf numFmtId="169" fontId="65" fillId="0" borderId="4" xfId="1" applyNumberFormat="1" applyFont="1" applyFill="1" applyBorder="1" applyAlignment="1" applyProtection="1">
      <alignment horizontal="center" vertical="center"/>
      <protection locked="0"/>
    </xf>
    <xf numFmtId="168" fontId="17" fillId="0" borderId="4" xfId="1" applyNumberFormat="1" applyFont="1" applyFill="1" applyBorder="1" applyAlignment="1" applyProtection="1">
      <alignment horizontal="center" vertical="center" wrapText="1"/>
      <protection locked="0"/>
    </xf>
    <xf numFmtId="43" fontId="67" fillId="0" borderId="4" xfId="57" applyFont="1" applyFill="1" applyBorder="1" applyAlignment="1" applyProtection="1">
      <alignment horizontal="center" vertical="center"/>
      <protection locked="0"/>
    </xf>
    <xf numFmtId="166" fontId="17" fillId="0" borderId="4" xfId="1" applyNumberFormat="1" applyFont="1" applyFill="1" applyBorder="1" applyAlignment="1" applyProtection="1">
      <alignment horizontal="center" vertical="center" wrapText="1"/>
      <protection locked="0"/>
    </xf>
    <xf numFmtId="4" fontId="67" fillId="0" borderId="4" xfId="0" applyNumberFormat="1" applyFont="1" applyBorder="1" applyAlignment="1" applyProtection="1">
      <alignment horizontal="center" vertical="center"/>
      <protection locked="0"/>
    </xf>
    <xf numFmtId="168" fontId="65" fillId="0" borderId="4" xfId="0" applyNumberFormat="1" applyFont="1" applyBorder="1" applyAlignment="1" applyProtection="1">
      <alignment horizontal="center" vertical="center"/>
      <protection locked="0"/>
    </xf>
    <xf numFmtId="0" fontId="11" fillId="0" borderId="4" xfId="0" applyFont="1" applyBorder="1" applyAlignment="1" applyProtection="1">
      <alignment horizontal="center" vertical="center" wrapText="1"/>
      <protection locked="0"/>
    </xf>
    <xf numFmtId="168" fontId="67" fillId="0" borderId="4" xfId="0" applyNumberFormat="1"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1" fillId="0" borderId="107" xfId="0" applyFont="1" applyBorder="1" applyAlignment="1">
      <alignment vertical="top"/>
    </xf>
    <xf numFmtId="0" fontId="11" fillId="0" borderId="45" xfId="0" applyFont="1" applyBorder="1"/>
    <xf numFmtId="0" fontId="11" fillId="0" borderId="42" xfId="0" applyFont="1" applyBorder="1"/>
    <xf numFmtId="0" fontId="23" fillId="0" borderId="0" xfId="0" applyFont="1" applyAlignment="1">
      <alignment vertical="center" wrapText="1"/>
    </xf>
    <xf numFmtId="0" fontId="23" fillId="0" borderId="2" xfId="0" applyFont="1" applyBorder="1" applyAlignment="1">
      <alignment vertical="top"/>
    </xf>
    <xf numFmtId="0" fontId="11" fillId="0" borderId="22" xfId="0" applyFont="1" applyBorder="1" applyAlignment="1">
      <alignment horizontal="left" vertical="center" wrapText="1"/>
    </xf>
    <xf numFmtId="0" fontId="17" fillId="0" borderId="26" xfId="0" applyFont="1" applyBorder="1" applyAlignment="1">
      <alignment horizontal="left" vertical="center" wrapText="1"/>
    </xf>
    <xf numFmtId="0" fontId="8" fillId="0" borderId="106" xfId="0" applyFont="1" applyBorder="1" applyAlignment="1">
      <alignment horizontal="left" vertical="center"/>
    </xf>
    <xf numFmtId="0" fontId="8" fillId="0" borderId="12" xfId="0" applyFont="1" applyBorder="1" applyAlignment="1">
      <alignment horizontal="left" vertical="center"/>
    </xf>
    <xf numFmtId="0" fontId="11" fillId="0" borderId="34" xfId="0" applyFont="1" applyBorder="1" applyAlignment="1">
      <alignment horizontal="left" vertical="center" wrapText="1"/>
    </xf>
    <xf numFmtId="0" fontId="17" fillId="0" borderId="30" xfId="0" applyFont="1" applyBorder="1" applyAlignment="1">
      <alignment horizontal="left" vertical="center" wrapText="1"/>
    </xf>
    <xf numFmtId="0" fontId="11" fillId="0" borderId="26" xfId="0" applyFont="1" applyBorder="1" applyAlignment="1">
      <alignment horizontal="left" vertical="center" wrapText="1"/>
    </xf>
    <xf numFmtId="0" fontId="17" fillId="0" borderId="0" xfId="0" applyFont="1" applyAlignment="1">
      <alignment horizontal="left"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1" fillId="0" borderId="34" xfId="0" quotePrefix="1" applyFont="1" applyBorder="1" applyAlignment="1">
      <alignment horizontal="left" vertical="center" wrapText="1"/>
    </xf>
    <xf numFmtId="172" fontId="17" fillId="0" borderId="34" xfId="0" applyNumberFormat="1" applyFont="1" applyBorder="1" applyAlignment="1">
      <alignment horizontal="left" vertical="center" wrapText="1"/>
    </xf>
    <xf numFmtId="0" fontId="17" fillId="0" borderId="35" xfId="0" applyFont="1" applyBorder="1" applyAlignment="1">
      <alignment horizontal="left" vertical="center"/>
    </xf>
    <xf numFmtId="0" fontId="16" fillId="0" borderId="0" xfId="0" applyFont="1" applyAlignment="1">
      <alignment horizontal="left" vertical="center" wrapText="1"/>
    </xf>
    <xf numFmtId="0" fontId="8" fillId="0" borderId="22" xfId="0" applyFont="1" applyBorder="1" applyAlignment="1">
      <alignment horizontal="left" vertical="center" wrapText="1"/>
    </xf>
    <xf numFmtId="0" fontId="17" fillId="0" borderId="37"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17" fillId="0" borderId="34" xfId="0" applyFont="1" applyBorder="1" applyAlignment="1">
      <alignment horizontal="left" vertical="center"/>
    </xf>
    <xf numFmtId="0" fontId="11" fillId="0" borderId="12" xfId="0" applyFont="1" applyBorder="1" applyAlignment="1">
      <alignment horizontal="left" vertical="center"/>
    </xf>
    <xf numFmtId="0" fontId="11" fillId="0" borderId="2" xfId="0" applyFont="1" applyBorder="1" applyAlignment="1">
      <alignment horizontal="left" vertical="center"/>
    </xf>
    <xf numFmtId="0" fontId="11" fillId="0" borderId="39" xfId="0" applyFont="1" applyBorder="1" applyAlignment="1">
      <alignment horizontal="left" vertical="center"/>
    </xf>
    <xf numFmtId="0" fontId="11" fillId="0" borderId="0" xfId="0" applyFont="1" applyAlignment="1">
      <alignment horizontal="left" vertical="center"/>
    </xf>
    <xf numFmtId="0" fontId="18" fillId="0" borderId="2" xfId="0" applyFont="1" applyBorder="1" applyAlignment="1">
      <alignment horizontal="left" vertical="center"/>
    </xf>
    <xf numFmtId="0" fontId="23" fillId="0" borderId="2" xfId="0" applyFont="1" applyBorder="1" applyAlignment="1">
      <alignment horizontal="left" vertical="center"/>
    </xf>
    <xf numFmtId="0" fontId="11" fillId="0" borderId="1" xfId="0" applyFont="1" applyBorder="1" applyAlignment="1">
      <alignment horizontal="left" vertical="center" wrapText="1"/>
    </xf>
    <xf numFmtId="0" fontId="11" fillId="0" borderId="106" xfId="0" applyFont="1" applyBorder="1" applyAlignment="1" applyProtection="1">
      <alignment vertical="top"/>
      <protection locked="0"/>
    </xf>
    <xf numFmtId="3" fontId="11" fillId="0" borderId="11" xfId="1" applyNumberFormat="1" applyFont="1" applyBorder="1" applyAlignment="1" applyProtection="1">
      <alignment horizontal="center" vertical="center" wrapText="1"/>
      <protection locked="0"/>
    </xf>
    <xf numFmtId="0" fontId="11" fillId="0" borderId="45" xfId="0" applyFont="1" applyBorder="1" applyProtection="1">
      <protection locked="0"/>
    </xf>
    <xf numFmtId="3" fontId="17" fillId="0" borderId="0" xfId="1" applyNumberFormat="1" applyFont="1" applyFill="1" applyBorder="1" applyAlignment="1" applyProtection="1">
      <alignment horizontal="center" vertical="center" wrapText="1"/>
      <protection locked="0"/>
    </xf>
    <xf numFmtId="3" fontId="11" fillId="0" borderId="33" xfId="1" applyNumberFormat="1" applyFont="1" applyBorder="1" applyAlignment="1" applyProtection="1">
      <alignment horizontal="center" vertical="center"/>
      <protection locked="0"/>
    </xf>
    <xf numFmtId="0" fontId="23" fillId="0" borderId="0" xfId="0" applyFont="1" applyAlignment="1" applyProtection="1">
      <alignment vertical="center" wrapText="1"/>
      <protection locked="0"/>
    </xf>
    <xf numFmtId="3" fontId="16" fillId="0" borderId="0" xfId="1" applyNumberFormat="1" applyFont="1" applyAlignment="1" applyProtection="1">
      <alignment horizontal="center" vertical="center" wrapText="1"/>
      <protection locked="0"/>
    </xf>
    <xf numFmtId="3" fontId="8" fillId="0" borderId="24" xfId="1" applyNumberFormat="1" applyFont="1" applyBorder="1" applyAlignment="1" applyProtection="1">
      <alignment horizontal="center" vertical="center" wrapText="1"/>
      <protection locked="0"/>
    </xf>
    <xf numFmtId="3" fontId="17" fillId="0" borderId="0" xfId="1" applyNumberFormat="1" applyFont="1" applyBorder="1" applyAlignment="1" applyProtection="1">
      <alignment horizontal="center" vertical="center"/>
      <protection locked="0"/>
    </xf>
    <xf numFmtId="0" fontId="23" fillId="0" borderId="2" xfId="0" applyFont="1" applyBorder="1" applyAlignment="1" applyProtection="1">
      <alignment vertical="top"/>
      <protection locked="0"/>
    </xf>
    <xf numFmtId="1" fontId="8" fillId="0" borderId="3" xfId="1" applyNumberFormat="1" applyFont="1" applyBorder="1" applyAlignment="1" applyProtection="1">
      <alignment horizontal="center" vertical="center"/>
      <protection locked="0"/>
    </xf>
    <xf numFmtId="1" fontId="8" fillId="0" borderId="4" xfId="1" applyNumberFormat="1" applyFont="1" applyBorder="1" applyAlignment="1" applyProtection="1">
      <alignment horizontal="center" vertical="center"/>
      <protection locked="0"/>
    </xf>
    <xf numFmtId="1" fontId="16" fillId="0" borderId="4" xfId="1" applyNumberFormat="1" applyFont="1" applyBorder="1" applyAlignment="1" applyProtection="1">
      <alignment horizontal="center" vertical="center"/>
      <protection locked="0"/>
    </xf>
    <xf numFmtId="1" fontId="17" fillId="0" borderId="4" xfId="67" applyNumberFormat="1" applyFont="1" applyFill="1" applyBorder="1" applyAlignment="1" applyProtection="1">
      <alignment horizontal="center" vertical="center"/>
      <protection locked="0"/>
    </xf>
    <xf numFmtId="1" fontId="17" fillId="0" borderId="4" xfId="12" applyNumberFormat="1" applyFont="1" applyFill="1" applyBorder="1" applyAlignment="1" applyProtection="1">
      <alignment horizontal="right" vertical="center"/>
      <protection locked="0"/>
    </xf>
    <xf numFmtId="1" fontId="16" fillId="0" borderId="6" xfId="1" applyNumberFormat="1" applyFont="1" applyBorder="1" applyAlignment="1" applyProtection="1">
      <alignment horizontal="center" vertical="center"/>
      <protection locked="0"/>
    </xf>
    <xf numFmtId="1" fontId="8" fillId="0" borderId="5" xfId="1" applyNumberFormat="1" applyFont="1" applyBorder="1" applyAlignment="1" applyProtection="1">
      <alignment horizontal="center" vertical="center"/>
      <protection locked="0"/>
    </xf>
    <xf numFmtId="1" fontId="16" fillId="0" borderId="5" xfId="1" applyNumberFormat="1" applyFont="1" applyBorder="1" applyAlignment="1" applyProtection="1">
      <alignment horizontal="center" vertical="center"/>
      <protection locked="0"/>
    </xf>
    <xf numFmtId="1" fontId="11" fillId="0" borderId="4" xfId="67" applyNumberFormat="1" applyFont="1" applyFill="1" applyBorder="1" applyAlignment="1" applyProtection="1">
      <alignment horizontal="center" vertical="center"/>
      <protection locked="0"/>
    </xf>
    <xf numFmtId="1" fontId="16" fillId="0" borderId="4" xfId="0" applyNumberFormat="1" applyFont="1" applyBorder="1" applyAlignment="1" applyProtection="1">
      <alignment horizontal="center" vertical="center"/>
      <protection locked="0"/>
    </xf>
    <xf numFmtId="1" fontId="17" fillId="0" borderId="4" xfId="0" applyNumberFormat="1" applyFont="1" applyBorder="1" applyAlignment="1" applyProtection="1">
      <alignment horizontal="center" vertical="center"/>
      <protection locked="0"/>
    </xf>
    <xf numFmtId="1" fontId="16" fillId="0" borderId="4" xfId="0" applyNumberFormat="1" applyFont="1" applyBorder="1" applyProtection="1">
      <protection locked="0"/>
    </xf>
    <xf numFmtId="1" fontId="16" fillId="0" borderId="6" xfId="0" applyNumberFormat="1" applyFont="1" applyBorder="1" applyProtection="1">
      <protection locked="0"/>
    </xf>
    <xf numFmtId="1" fontId="8" fillId="0" borderId="6" xfId="1" applyNumberFormat="1" applyFont="1" applyBorder="1" applyAlignment="1" applyProtection="1">
      <alignment horizontal="center" vertical="center"/>
      <protection locked="0"/>
    </xf>
    <xf numFmtId="1" fontId="17" fillId="0" borderId="4" xfId="1" applyNumberFormat="1" applyFont="1" applyFill="1" applyBorder="1" applyAlignment="1" applyProtection="1">
      <alignment horizontal="center" vertical="center"/>
      <protection locked="0"/>
    </xf>
    <xf numFmtId="0" fontId="11" fillId="0" borderId="8" xfId="0" applyFont="1" applyBorder="1"/>
    <xf numFmtId="0" fontId="18" fillId="0" borderId="106" xfId="29" applyFont="1" applyBorder="1" applyAlignment="1">
      <alignment vertical="top"/>
    </xf>
    <xf numFmtId="0" fontId="18" fillId="0" borderId="106" xfId="0" applyFont="1" applyBorder="1" applyAlignment="1">
      <alignment vertical="top"/>
    </xf>
    <xf numFmtId="0" fontId="18" fillId="0" borderId="8" xfId="0" applyFont="1" applyBorder="1" applyAlignment="1">
      <alignment vertical="top"/>
    </xf>
    <xf numFmtId="0" fontId="11" fillId="0" borderId="8" xfId="29" applyFont="1" applyBorder="1" applyAlignment="1">
      <alignment vertical="top"/>
    </xf>
    <xf numFmtId="0" fontId="16" fillId="0" borderId="106" xfId="29" applyFont="1" applyBorder="1" applyAlignment="1">
      <alignment horizontal="left" vertical="center"/>
    </xf>
    <xf numFmtId="0" fontId="16" fillId="0" borderId="106" xfId="0" applyFont="1" applyBorder="1" applyAlignment="1">
      <alignment horizontal="left" vertical="center"/>
    </xf>
    <xf numFmtId="0" fontId="11" fillId="0" borderId="23" xfId="0" applyFont="1" applyBorder="1" applyAlignment="1">
      <alignment horizontal="left" vertical="center"/>
    </xf>
    <xf numFmtId="0" fontId="17" fillId="0" borderId="106" xfId="0" applyFont="1" applyBorder="1" applyAlignment="1">
      <alignment horizontal="left" vertical="center"/>
    </xf>
    <xf numFmtId="0" fontId="17" fillId="0" borderId="8" xfId="0" applyFont="1" applyBorder="1" applyAlignment="1">
      <alignment horizontal="left" vertical="center"/>
    </xf>
    <xf numFmtId="0" fontId="17" fillId="0" borderId="18" xfId="0" applyFont="1" applyBorder="1" applyAlignment="1">
      <alignment horizontal="left" vertical="center"/>
    </xf>
    <xf numFmtId="0" fontId="11" fillId="0" borderId="8" xfId="0" applyFont="1" applyBorder="1" applyAlignment="1">
      <alignment horizontal="left" vertical="center"/>
    </xf>
    <xf numFmtId="0" fontId="18" fillId="0" borderId="106" xfId="0" applyFont="1" applyBorder="1" applyAlignment="1">
      <alignment horizontal="left" vertical="center"/>
    </xf>
    <xf numFmtId="0" fontId="18" fillId="0" borderId="8" xfId="0" applyFont="1" applyBorder="1" applyAlignment="1">
      <alignment horizontal="left" vertical="center"/>
    </xf>
    <xf numFmtId="0" fontId="11" fillId="0" borderId="8" xfId="29" applyFont="1" applyBorder="1" applyAlignment="1">
      <alignment horizontal="left" vertical="center"/>
    </xf>
    <xf numFmtId="0" fontId="11" fillId="0" borderId="23" xfId="29" applyFont="1" applyBorder="1" applyAlignment="1">
      <alignment horizontal="left" vertical="center"/>
    </xf>
    <xf numFmtId="0" fontId="17" fillId="0" borderId="106" xfId="29" applyFont="1" applyBorder="1" applyAlignment="1">
      <alignment horizontal="left" vertical="center"/>
    </xf>
    <xf numFmtId="0" fontId="11" fillId="0" borderId="106" xfId="29" applyFont="1" applyBorder="1" applyAlignment="1">
      <alignment horizontal="left" vertical="center"/>
    </xf>
    <xf numFmtId="0" fontId="17" fillId="0" borderId="8" xfId="29" applyFont="1" applyBorder="1" applyAlignment="1">
      <alignment horizontal="left" vertical="center"/>
    </xf>
    <xf numFmtId="0" fontId="17" fillId="0" borderId="18" xfId="29" applyFont="1" applyBorder="1" applyAlignment="1">
      <alignment horizontal="left" vertical="center"/>
    </xf>
    <xf numFmtId="0" fontId="18" fillId="0" borderId="106" xfId="29" applyFont="1" applyBorder="1" applyAlignment="1">
      <alignment horizontal="left" vertical="center"/>
    </xf>
    <xf numFmtId="0" fontId="11" fillId="0" borderId="18" xfId="0" applyFont="1" applyBorder="1" applyAlignment="1">
      <alignment horizontal="left" vertical="center"/>
    </xf>
    <xf numFmtId="43" fontId="11" fillId="0" borderId="3" xfId="1" applyFont="1" applyBorder="1" applyAlignment="1" applyProtection="1">
      <alignment horizontal="center" vertical="center"/>
      <protection locked="0"/>
    </xf>
    <xf numFmtId="43" fontId="11" fillId="0" borderId="6" xfId="1" applyFont="1" applyBorder="1" applyAlignment="1" applyProtection="1">
      <alignment vertical="center"/>
      <protection locked="0"/>
    </xf>
    <xf numFmtId="43" fontId="18" fillId="0" borderId="4" xfId="1" applyFont="1" applyBorder="1" applyAlignment="1" applyProtection="1">
      <alignment vertical="center"/>
      <protection locked="0"/>
    </xf>
    <xf numFmtId="43" fontId="20" fillId="0" borderId="4" xfId="1" applyFont="1" applyBorder="1" applyAlignment="1" applyProtection="1">
      <alignment vertical="center"/>
      <protection locked="0"/>
    </xf>
    <xf numFmtId="43" fontId="17" fillId="0" borderId="4" xfId="1" applyFont="1" applyBorder="1" applyAlignment="1" applyProtection="1">
      <alignment horizontal="justify" vertical="center" wrapText="1"/>
      <protection locked="0"/>
    </xf>
    <xf numFmtId="43" fontId="17" fillId="0" borderId="4" xfId="1" applyFont="1" applyBorder="1" applyAlignment="1" applyProtection="1">
      <alignment vertical="center" wrapText="1"/>
      <protection locked="0"/>
    </xf>
    <xf numFmtId="43" fontId="17" fillId="0" borderId="4" xfId="1" applyFont="1" applyBorder="1" applyAlignment="1" applyProtection="1">
      <alignment horizontal="left" vertical="center" wrapText="1"/>
      <protection locked="0"/>
    </xf>
    <xf numFmtId="43" fontId="17" fillId="0" borderId="5" xfId="1" applyFont="1" applyBorder="1" applyAlignment="1" applyProtection="1">
      <alignment horizontal="left" vertical="center" wrapText="1"/>
      <protection locked="0"/>
    </xf>
    <xf numFmtId="43" fontId="17" fillId="0" borderId="6" xfId="1" applyFont="1" applyBorder="1" applyAlignment="1" applyProtection="1">
      <alignment horizontal="left" vertical="center" wrapText="1"/>
      <protection locked="0"/>
    </xf>
    <xf numFmtId="43" fontId="17" fillId="0" borderId="8" xfId="1" applyFont="1" applyBorder="1" applyAlignment="1" applyProtection="1">
      <alignment horizontal="right" vertical="center"/>
      <protection locked="0"/>
    </xf>
    <xf numFmtId="43" fontId="17" fillId="0" borderId="18" xfId="1" applyFont="1" applyBorder="1" applyAlignment="1" applyProtection="1">
      <alignment vertical="center" wrapText="1"/>
      <protection locked="0"/>
    </xf>
    <xf numFmtId="43" fontId="17" fillId="0" borderId="4" xfId="1" applyFont="1" applyFill="1" applyBorder="1" applyAlignment="1" applyProtection="1">
      <alignment horizontal="left" vertical="center"/>
      <protection locked="0"/>
    </xf>
    <xf numFmtId="43" fontId="20" fillId="0" borderId="4" xfId="1" applyFont="1" applyFill="1" applyBorder="1" applyAlignment="1" applyProtection="1">
      <alignment vertical="center"/>
      <protection locked="0"/>
    </xf>
    <xf numFmtId="43" fontId="17" fillId="0" borderId="4" xfId="1" applyFont="1" applyBorder="1" applyAlignment="1" applyProtection="1">
      <alignment horizontal="left" vertical="center"/>
      <protection locked="0"/>
    </xf>
    <xf numFmtId="43" fontId="20" fillId="0" borderId="4" xfId="1" applyFont="1" applyBorder="1" applyAlignment="1" applyProtection="1">
      <alignment horizontal="left" vertical="center"/>
      <protection locked="0"/>
    </xf>
    <xf numFmtId="43" fontId="20" fillId="0" borderId="5" xfId="1" applyFont="1" applyBorder="1" applyAlignment="1" applyProtection="1">
      <alignment vertical="center"/>
      <protection locked="0"/>
    </xf>
    <xf numFmtId="43" fontId="17" fillId="0" borderId="6" xfId="1" applyFont="1" applyBorder="1" applyAlignment="1" applyProtection="1">
      <alignment horizontal="left" vertical="center"/>
      <protection locked="0"/>
    </xf>
    <xf numFmtId="43" fontId="20" fillId="0" borderId="18" xfId="1" applyFont="1" applyBorder="1" applyAlignment="1" applyProtection="1">
      <alignment vertical="center"/>
      <protection locked="0"/>
    </xf>
    <xf numFmtId="43" fontId="17" fillId="0" borderId="5" xfId="1" applyFont="1" applyBorder="1" applyAlignment="1" applyProtection="1">
      <alignment horizontal="left" vertical="center"/>
      <protection locked="0"/>
    </xf>
    <xf numFmtId="43" fontId="17" fillId="0" borderId="6" xfId="1" applyFont="1" applyBorder="1" applyAlignment="1" applyProtection="1">
      <alignment vertical="center"/>
      <protection locked="0"/>
    </xf>
    <xf numFmtId="43" fontId="17" fillId="0" borderId="18" xfId="1" applyFont="1" applyBorder="1" applyAlignment="1" applyProtection="1">
      <alignment horizontal="right" vertical="center"/>
      <protection locked="0"/>
    </xf>
    <xf numFmtId="43" fontId="17" fillId="0" borderId="6" xfId="1" applyFont="1" applyBorder="1" applyAlignment="1" applyProtection="1">
      <alignment vertical="center" wrapText="1"/>
      <protection locked="0"/>
    </xf>
    <xf numFmtId="43" fontId="17" fillId="0" borderId="18" xfId="1" applyFont="1" applyBorder="1" applyAlignment="1" applyProtection="1">
      <alignment horizontal="left" vertical="center" wrapText="1"/>
      <protection locked="0"/>
    </xf>
    <xf numFmtId="43" fontId="17" fillId="0" borderId="5" xfId="1" applyFont="1" applyBorder="1" applyAlignment="1" applyProtection="1">
      <alignment vertical="center" wrapText="1"/>
      <protection locked="0"/>
    </xf>
    <xf numFmtId="43" fontId="17" fillId="0" borderId="18" xfId="1" applyFont="1" applyBorder="1" applyAlignment="1" applyProtection="1">
      <alignment horizontal="left" vertical="center"/>
      <protection locked="0"/>
    </xf>
    <xf numFmtId="43" fontId="20" fillId="0" borderId="4" xfId="1" applyFont="1" applyBorder="1" applyAlignment="1" applyProtection="1">
      <alignment horizontal="left" vertical="center" wrapText="1"/>
      <protection locked="0"/>
    </xf>
    <xf numFmtId="43" fontId="17" fillId="0" borderId="5" xfId="1" applyFont="1" applyBorder="1" applyAlignment="1" applyProtection="1">
      <alignment horizontal="right" vertical="center" wrapText="1"/>
      <protection locked="0"/>
    </xf>
    <xf numFmtId="43" fontId="17" fillId="0" borderId="18" xfId="1" applyFont="1" applyBorder="1" applyAlignment="1" applyProtection="1">
      <alignment horizontal="right" vertical="center" wrapText="1"/>
      <protection locked="0"/>
    </xf>
    <xf numFmtId="43" fontId="20" fillId="0" borderId="4" xfId="1" applyFont="1" applyBorder="1" applyAlignment="1" applyProtection="1">
      <alignment horizontal="right" vertical="center" wrapText="1"/>
      <protection locked="0"/>
    </xf>
    <xf numFmtId="43" fontId="20" fillId="0" borderId="4" xfId="1" applyFont="1" applyBorder="1" applyAlignment="1" applyProtection="1">
      <alignment vertical="center" wrapText="1"/>
      <protection locked="0"/>
    </xf>
    <xf numFmtId="43" fontId="11" fillId="0" borderId="4" xfId="1" applyFont="1" applyBorder="1" applyAlignment="1" applyProtection="1">
      <alignment horizontal="left" vertical="center" wrapText="1"/>
      <protection locked="0"/>
    </xf>
    <xf numFmtId="43" fontId="11" fillId="0" borderId="4" xfId="1" applyFont="1" applyBorder="1" applyAlignment="1" applyProtection="1">
      <alignment vertical="center" wrapText="1"/>
      <protection locked="0"/>
    </xf>
    <xf numFmtId="43" fontId="20" fillId="0" borderId="6" xfId="1" applyFont="1" applyBorder="1" applyAlignment="1" applyProtection="1">
      <alignment horizontal="left" vertical="center" wrapText="1"/>
      <protection locked="0"/>
    </xf>
    <xf numFmtId="43" fontId="17" fillId="0" borderId="5" xfId="1" applyFont="1" applyBorder="1" applyAlignment="1" applyProtection="1">
      <alignment horizontal="right" vertical="center"/>
      <protection locked="0"/>
    </xf>
    <xf numFmtId="43" fontId="17" fillId="0" borderId="5" xfId="1" applyFont="1" applyBorder="1" applyAlignment="1" applyProtection="1">
      <alignment vertical="center"/>
      <protection locked="0"/>
    </xf>
    <xf numFmtId="43" fontId="17" fillId="0" borderId="18" xfId="1" applyFont="1" applyBorder="1" applyAlignment="1" applyProtection="1">
      <alignment vertical="center"/>
      <protection locked="0"/>
    </xf>
    <xf numFmtId="43" fontId="11" fillId="0" borderId="18" xfId="1" applyFont="1" applyBorder="1" applyAlignment="1" applyProtection="1">
      <alignment horizontal="center" vertical="center"/>
      <protection locked="0"/>
    </xf>
    <xf numFmtId="43" fontId="20" fillId="0" borderId="18" xfId="1" applyFont="1" applyBorder="1" applyAlignment="1" applyProtection="1">
      <alignment horizontal="center" vertical="center" wrapText="1"/>
      <protection locked="0"/>
    </xf>
    <xf numFmtId="43" fontId="20" fillId="0" borderId="18" xfId="1" applyFont="1" applyBorder="1" applyAlignment="1" applyProtection="1">
      <alignment horizontal="left" vertical="center" wrapText="1"/>
      <protection locked="0"/>
    </xf>
    <xf numFmtId="43" fontId="26" fillId="0" borderId="18" xfId="1" applyFont="1" applyBorder="1" applyAlignment="1" applyProtection="1">
      <alignment horizontal="center" vertical="center"/>
      <protection locked="0"/>
    </xf>
    <xf numFmtId="3" fontId="11" fillId="0" borderId="23" xfId="1" applyNumberFormat="1" applyFont="1" applyBorder="1" applyAlignment="1" applyProtection="1">
      <alignment wrapText="1"/>
      <protection locked="0"/>
    </xf>
    <xf numFmtId="3" fontId="17" fillId="0" borderId="106" xfId="1" applyNumberFormat="1" applyFont="1" applyBorder="1" applyAlignment="1" applyProtection="1">
      <alignment wrapText="1"/>
      <protection locked="0"/>
    </xf>
    <xf numFmtId="1" fontId="8" fillId="0" borderId="106" xfId="1" applyNumberFormat="1" applyFont="1" applyBorder="1" applyAlignment="1" applyProtection="1">
      <alignment horizontal="center" vertical="center"/>
      <protection locked="0"/>
    </xf>
    <xf numFmtId="3" fontId="17" fillId="0" borderId="8" xfId="1" applyNumberFormat="1" applyFont="1" applyBorder="1" applyAlignment="1" applyProtection="1">
      <alignment wrapText="1"/>
      <protection locked="0"/>
    </xf>
    <xf numFmtId="3" fontId="11" fillId="0" borderId="106" xfId="1" applyNumberFormat="1" applyFont="1" applyBorder="1" applyAlignment="1" applyProtection="1">
      <alignment wrapText="1"/>
      <protection locked="0"/>
    </xf>
    <xf numFmtId="3" fontId="17" fillId="0" borderId="18" xfId="1" applyNumberFormat="1" applyFont="1" applyBorder="1" applyAlignment="1" applyProtection="1">
      <alignment wrapText="1"/>
      <protection locked="0"/>
    </xf>
    <xf numFmtId="3" fontId="17" fillId="0" borderId="106" xfId="1" applyNumberFormat="1" applyFont="1" applyBorder="1" applyProtection="1">
      <protection locked="0"/>
    </xf>
    <xf numFmtId="0" fontId="11" fillId="0" borderId="8" xfId="0" applyFont="1" applyBorder="1" applyProtection="1">
      <protection locked="0"/>
    </xf>
    <xf numFmtId="0" fontId="18" fillId="0" borderId="106" xfId="0" applyFont="1" applyBorder="1" applyAlignment="1" applyProtection="1">
      <alignment vertical="top" wrapText="1"/>
      <protection locked="0"/>
    </xf>
    <xf numFmtId="0" fontId="18" fillId="0" borderId="106" xfId="0" applyFont="1" applyBorder="1" applyAlignment="1" applyProtection="1">
      <alignment vertical="top"/>
      <protection locked="0"/>
    </xf>
    <xf numFmtId="0" fontId="18" fillId="0" borderId="8" xfId="0" applyFont="1" applyBorder="1" applyAlignment="1" applyProtection="1">
      <alignment vertical="top"/>
      <protection locked="0"/>
    </xf>
    <xf numFmtId="3" fontId="17" fillId="0" borderId="106" xfId="1" applyNumberFormat="1" applyFont="1" applyBorder="1" applyAlignment="1" applyProtection="1">
      <alignment vertical="top" wrapText="1"/>
      <protection locked="0"/>
    </xf>
    <xf numFmtId="3" fontId="11" fillId="0" borderId="106" xfId="1" applyNumberFormat="1" applyFont="1" applyBorder="1" applyAlignment="1" applyProtection="1">
      <alignment vertical="top" wrapText="1"/>
      <protection locked="0"/>
    </xf>
    <xf numFmtId="0" fontId="11" fillId="0" borderId="8" xfId="29" applyFont="1" applyBorder="1" applyAlignment="1" applyProtection="1">
      <alignment vertical="top"/>
      <protection locked="0"/>
    </xf>
    <xf numFmtId="3" fontId="11" fillId="0" borderId="23" xfId="1" applyNumberFormat="1" applyFont="1" applyBorder="1" applyAlignment="1" applyProtection="1">
      <alignment vertical="top" wrapText="1"/>
      <protection locked="0"/>
    </xf>
    <xf numFmtId="3" fontId="17" fillId="0" borderId="8" xfId="1" applyNumberFormat="1" applyFont="1" applyBorder="1" applyAlignment="1" applyProtection="1">
      <alignment vertical="top" wrapText="1"/>
      <protection locked="0"/>
    </xf>
    <xf numFmtId="0" fontId="18" fillId="0" borderId="106" xfId="29" applyFont="1" applyBorder="1" applyAlignment="1" applyProtection="1">
      <alignment vertical="top" wrapText="1"/>
      <protection locked="0"/>
    </xf>
    <xf numFmtId="0" fontId="18" fillId="0" borderId="106" xfId="29" applyFont="1" applyBorder="1" applyAlignment="1" applyProtection="1">
      <alignment vertical="top"/>
      <protection locked="0"/>
    </xf>
    <xf numFmtId="3" fontId="18" fillId="0" borderId="106" xfId="1" applyNumberFormat="1" applyFont="1" applyBorder="1" applyAlignment="1" applyProtection="1">
      <alignment horizontal="center" vertical="top"/>
      <protection locked="0"/>
    </xf>
    <xf numFmtId="3" fontId="17" fillId="0" borderId="18" xfId="1" applyNumberFormat="1" applyFont="1" applyBorder="1" applyAlignment="1" applyProtection="1">
      <alignment vertical="top" wrapText="1"/>
      <protection locked="0"/>
    </xf>
    <xf numFmtId="3" fontId="17" fillId="0" borderId="106" xfId="1" applyNumberFormat="1" applyFont="1" applyBorder="1" applyAlignment="1" applyProtection="1">
      <alignment horizontal="center" vertical="center"/>
      <protection locked="0"/>
    </xf>
    <xf numFmtId="0" fontId="17" fillId="0" borderId="18" xfId="0" applyFont="1" applyBorder="1" applyAlignment="1" applyProtection="1">
      <alignment vertical="top" wrapText="1"/>
      <protection locked="0"/>
    </xf>
    <xf numFmtId="3" fontId="11" fillId="0" borderId="18" xfId="1" applyNumberFormat="1" applyFont="1" applyBorder="1" applyAlignment="1" applyProtection="1">
      <alignment wrapText="1"/>
      <protection locked="0"/>
    </xf>
    <xf numFmtId="3" fontId="11" fillId="0" borderId="23" xfId="1" applyNumberFormat="1" applyFont="1" applyBorder="1" applyAlignment="1" applyProtection="1">
      <alignment vertical="top"/>
      <protection locked="0"/>
    </xf>
    <xf numFmtId="3" fontId="17" fillId="0" borderId="106" xfId="1" applyNumberFormat="1" applyFont="1" applyBorder="1" applyAlignment="1" applyProtection="1">
      <alignment vertical="top"/>
      <protection locked="0"/>
    </xf>
    <xf numFmtId="3" fontId="11" fillId="0" borderId="106" xfId="1" applyNumberFormat="1" applyFont="1" applyBorder="1" applyAlignment="1" applyProtection="1">
      <alignment vertical="top"/>
      <protection locked="0"/>
    </xf>
    <xf numFmtId="3" fontId="11" fillId="0" borderId="18" xfId="1" applyNumberFormat="1" applyFont="1" applyBorder="1" applyAlignment="1" applyProtection="1">
      <alignment vertical="top" wrapText="1"/>
      <protection locked="0"/>
    </xf>
    <xf numFmtId="0" fontId="11" fillId="0" borderId="106" xfId="62" applyFont="1" applyBorder="1" applyAlignment="1">
      <alignment horizontal="center" vertical="center" wrapText="1"/>
    </xf>
    <xf numFmtId="49" fontId="67" fillId="0" borderId="106" xfId="0" applyNumberFormat="1" applyFont="1" applyBorder="1" applyAlignment="1">
      <alignment horizontal="center" vertical="center"/>
    </xf>
    <xf numFmtId="49" fontId="65" fillId="0" borderId="106" xfId="0" applyNumberFormat="1" applyFont="1" applyBorder="1" applyAlignment="1">
      <alignment horizontal="center" vertical="center"/>
    </xf>
    <xf numFmtId="0" fontId="18" fillId="0" borderId="106" xfId="0" applyFont="1" applyBorder="1" applyAlignment="1">
      <alignment horizontal="center" vertical="center" wrapText="1"/>
    </xf>
    <xf numFmtId="0" fontId="67" fillId="0" borderId="106" xfId="0" applyFont="1" applyBorder="1" applyAlignment="1">
      <alignment horizontal="center" vertical="center"/>
    </xf>
    <xf numFmtId="0" fontId="65" fillId="0" borderId="106" xfId="0" applyFont="1" applyBorder="1" applyAlignment="1">
      <alignment horizontal="center" vertical="center"/>
    </xf>
    <xf numFmtId="0" fontId="17" fillId="0" borderId="106" xfId="17" applyNumberFormat="1" applyFont="1" applyFill="1" applyBorder="1" applyAlignment="1">
      <alignment horizontal="center" vertical="center"/>
    </xf>
    <xf numFmtId="3" fontId="11" fillId="0" borderId="106" xfId="1" applyNumberFormat="1" applyFont="1" applyFill="1" applyBorder="1" applyAlignment="1" applyProtection="1">
      <alignment horizontal="center" vertical="center"/>
      <protection locked="0"/>
    </xf>
    <xf numFmtId="166" fontId="17" fillId="0" borderId="106" xfId="63" applyFont="1" applyFill="1" applyBorder="1" applyAlignment="1" applyProtection="1">
      <alignment horizontal="center" vertical="center" wrapText="1"/>
      <protection locked="0"/>
    </xf>
    <xf numFmtId="0" fontId="11" fillId="0" borderId="106" xfId="0" applyFont="1" applyBorder="1" applyAlignment="1" applyProtection="1">
      <alignment horizontal="center" vertical="center" wrapText="1"/>
      <protection locked="0"/>
    </xf>
    <xf numFmtId="0" fontId="17" fillId="0" borderId="106" xfId="0" applyFont="1" applyBorder="1" applyAlignment="1" applyProtection="1">
      <alignment horizontal="center" vertical="center" wrapText="1"/>
      <protection locked="0"/>
    </xf>
    <xf numFmtId="168" fontId="17" fillId="0" borderId="106" xfId="1" applyNumberFormat="1" applyFont="1" applyFill="1" applyBorder="1" applyAlignment="1" applyProtection="1">
      <alignment horizontal="center" vertical="center" wrapText="1"/>
      <protection locked="0"/>
    </xf>
    <xf numFmtId="168" fontId="67" fillId="0" borderId="106" xfId="0" applyNumberFormat="1" applyFont="1" applyBorder="1" applyAlignment="1" applyProtection="1">
      <alignment horizontal="center" vertical="center"/>
      <protection locked="0"/>
    </xf>
    <xf numFmtId="168" fontId="65" fillId="0" borderId="106" xfId="0" applyNumberFormat="1" applyFont="1" applyBorder="1" applyAlignment="1" applyProtection="1">
      <alignment horizontal="center" vertical="center"/>
      <protection locked="0"/>
    </xf>
    <xf numFmtId="43" fontId="17" fillId="0" borderId="106" xfId="63" applyNumberFormat="1" applyFont="1" applyFill="1" applyBorder="1" applyAlignment="1" applyProtection="1">
      <alignment horizontal="center" vertical="center" wrapText="1"/>
      <protection locked="0"/>
    </xf>
    <xf numFmtId="43" fontId="17" fillId="0" borderId="106" xfId="64" applyNumberFormat="1" applyFont="1" applyFill="1" applyBorder="1" applyAlignment="1" applyProtection="1">
      <alignment horizontal="center" vertical="center" wrapText="1"/>
      <protection locked="0"/>
    </xf>
    <xf numFmtId="4" fontId="17" fillId="0" borderId="106" xfId="64" applyNumberFormat="1" applyFont="1" applyFill="1" applyBorder="1" applyAlignment="1" applyProtection="1">
      <alignment horizontal="center" vertical="center" wrapText="1"/>
      <protection locked="0"/>
    </xf>
    <xf numFmtId="4" fontId="17" fillId="0" borderId="106" xfId="63" applyNumberFormat="1" applyFont="1" applyFill="1" applyBorder="1" applyAlignment="1" applyProtection="1">
      <alignment horizontal="center" vertical="center" wrapText="1"/>
      <protection locked="0"/>
    </xf>
    <xf numFmtId="0" fontId="17" fillId="0" borderId="106" xfId="64" applyNumberFormat="1" applyFont="1" applyFill="1" applyBorder="1" applyAlignment="1" applyProtection="1">
      <alignment horizontal="center" vertical="center" wrapText="1"/>
      <protection locked="0"/>
    </xf>
    <xf numFmtId="0" fontId="18" fillId="0" borderId="12" xfId="4" applyFont="1" applyBorder="1" applyAlignment="1">
      <alignment horizontal="left" vertical="center" wrapText="1"/>
    </xf>
    <xf numFmtId="0" fontId="11" fillId="0" borderId="12" xfId="4" applyFont="1" applyBorder="1" applyAlignment="1">
      <alignment horizontal="center" vertical="center"/>
    </xf>
    <xf numFmtId="43" fontId="17" fillId="0" borderId="20" xfId="1" applyFont="1" applyFill="1" applyBorder="1" applyAlignment="1">
      <alignment horizontal="center" vertical="center"/>
    </xf>
    <xf numFmtId="43" fontId="11" fillId="0" borderId="21" xfId="1" applyFont="1" applyFill="1" applyBorder="1" applyAlignment="1">
      <alignment horizontal="center" vertical="center"/>
    </xf>
    <xf numFmtId="43" fontId="17" fillId="0" borderId="12" xfId="1" applyFont="1" applyFill="1" applyBorder="1" applyAlignment="1" applyProtection="1">
      <alignment horizontal="center" vertical="center"/>
    </xf>
    <xf numFmtId="43" fontId="8" fillId="0" borderId="55" xfId="1" applyFont="1" applyFill="1" applyBorder="1" applyAlignment="1">
      <alignment horizontal="center" vertical="center" wrapText="1"/>
    </xf>
    <xf numFmtId="43" fontId="17" fillId="0" borderId="12" xfId="1" applyFont="1" applyBorder="1" applyAlignment="1">
      <alignment horizontal="center" vertical="center" wrapText="1"/>
    </xf>
    <xf numFmtId="43" fontId="67" fillId="0" borderId="12" xfId="1" applyFont="1" applyFill="1" applyBorder="1" applyAlignment="1">
      <alignment horizontal="center" vertical="center"/>
    </xf>
    <xf numFmtId="43" fontId="65" fillId="0" borderId="12" xfId="1" applyFont="1" applyFill="1" applyBorder="1" applyAlignment="1">
      <alignment horizontal="center" vertical="center"/>
    </xf>
    <xf numFmtId="43" fontId="8" fillId="0" borderId="12" xfId="1" applyFont="1" applyFill="1" applyBorder="1" applyAlignment="1">
      <alignment horizontal="center" vertical="center" wrapText="1"/>
    </xf>
    <xf numFmtId="0" fontId="0" fillId="0" borderId="106" xfId="0" applyBorder="1" applyAlignment="1">
      <alignment horizontal="center" vertical="center"/>
    </xf>
    <xf numFmtId="0" fontId="0" fillId="0" borderId="106" xfId="0" applyBorder="1" applyAlignment="1" applyProtection="1">
      <alignment horizontal="center" vertical="center"/>
      <protection locked="0"/>
    </xf>
    <xf numFmtId="43" fontId="0" fillId="0" borderId="12" xfId="1" applyFont="1" applyBorder="1" applyAlignment="1">
      <alignment horizontal="center" vertical="center"/>
    </xf>
    <xf numFmtId="0" fontId="11" fillId="0" borderId="106" xfId="29" applyFont="1" applyBorder="1" applyAlignment="1">
      <alignment horizontal="center" vertical="center" wrapText="1"/>
    </xf>
    <xf numFmtId="0" fontId="18" fillId="0" borderId="12" xfId="29" applyFont="1" applyBorder="1" applyAlignment="1">
      <alignment vertical="top" wrapText="1"/>
    </xf>
    <xf numFmtId="0" fontId="17" fillId="0" borderId="12" xfId="29" applyFont="1" applyBorder="1" applyAlignment="1">
      <alignment horizontal="center" vertical="top" wrapText="1"/>
    </xf>
    <xf numFmtId="43" fontId="17" fillId="0" borderId="12" xfId="1" applyFont="1" applyBorder="1" applyAlignment="1">
      <alignment vertical="top" wrapText="1"/>
    </xf>
    <xf numFmtId="0" fontId="17" fillId="0" borderId="12" xfId="29" applyFont="1" applyBorder="1" applyAlignment="1">
      <alignment vertical="top" wrapText="1"/>
    </xf>
    <xf numFmtId="0" fontId="17" fillId="0" borderId="12" xfId="29" applyFont="1" applyBorder="1" applyAlignment="1">
      <alignment horizontal="center" wrapText="1"/>
    </xf>
    <xf numFmtId="43" fontId="17" fillId="0" borderId="12" xfId="1" applyFont="1" applyBorder="1" applyAlignment="1">
      <alignment wrapText="1"/>
    </xf>
    <xf numFmtId="0" fontId="17" fillId="0" borderId="21" xfId="29" applyFont="1" applyBorder="1" applyAlignment="1">
      <alignment vertical="top" wrapText="1"/>
    </xf>
    <xf numFmtId="0" fontId="17" fillId="0" borderId="21" xfId="29" applyFont="1" applyBorder="1" applyAlignment="1">
      <alignment horizontal="center" vertical="top" wrapText="1"/>
    </xf>
    <xf numFmtId="0" fontId="17" fillId="0" borderId="0" xfId="29" applyFont="1" applyAlignment="1">
      <alignment horizontal="center" vertical="top" wrapText="1"/>
    </xf>
    <xf numFmtId="43" fontId="17" fillId="0" borderId="32" xfId="1" applyFont="1" applyBorder="1" applyAlignment="1">
      <alignment vertical="top" wrapText="1"/>
    </xf>
    <xf numFmtId="0" fontId="11" fillId="0" borderId="23" xfId="29" applyFont="1" applyBorder="1" applyAlignment="1">
      <alignment horizontal="center" vertical="center" wrapText="1"/>
    </xf>
    <xf numFmtId="0" fontId="11" fillId="0" borderId="32" xfId="29" applyFont="1" applyBorder="1" applyAlignment="1">
      <alignment vertical="top" wrapText="1"/>
    </xf>
    <xf numFmtId="0" fontId="11" fillId="0" borderId="32" xfId="29" applyFont="1" applyBorder="1" applyAlignment="1">
      <alignment horizontal="center" vertical="top" wrapText="1"/>
    </xf>
    <xf numFmtId="43" fontId="11" fillId="0" borderId="32" xfId="1" applyFont="1" applyBorder="1" applyAlignment="1">
      <alignment vertical="top" wrapText="1"/>
    </xf>
    <xf numFmtId="0" fontId="16" fillId="0" borderId="106" xfId="29" applyFont="1" applyBorder="1" applyAlignment="1">
      <alignment horizontal="center" vertical="center"/>
    </xf>
    <xf numFmtId="43" fontId="17" fillId="0" borderId="32" xfId="1" applyFont="1" applyBorder="1"/>
    <xf numFmtId="0" fontId="18" fillId="0" borderId="0" xfId="29" applyFont="1" applyAlignment="1">
      <alignment horizontal="center" vertical="top"/>
    </xf>
    <xf numFmtId="43" fontId="18" fillId="0" borderId="12" xfId="1" applyFont="1" applyBorder="1" applyAlignment="1">
      <alignment horizontal="center" vertical="top"/>
    </xf>
    <xf numFmtId="0" fontId="17" fillId="0" borderId="0" xfId="29" applyFont="1" applyAlignment="1">
      <alignment vertical="top" wrapText="1"/>
    </xf>
    <xf numFmtId="0" fontId="11" fillId="0" borderId="0" xfId="29" applyFont="1" applyAlignment="1">
      <alignment vertical="top"/>
    </xf>
    <xf numFmtId="0" fontId="17" fillId="0" borderId="0" xfId="29" applyFont="1" applyAlignment="1">
      <alignment vertical="top"/>
    </xf>
    <xf numFmtId="43" fontId="17" fillId="0" borderId="56" xfId="1" applyFont="1" applyBorder="1" applyAlignment="1">
      <alignment vertical="top" wrapText="1"/>
    </xf>
    <xf numFmtId="0" fontId="11" fillId="0" borderId="12" xfId="29" applyFont="1" applyBorder="1" applyAlignment="1">
      <alignment horizontal="center" vertical="top" wrapText="1"/>
    </xf>
    <xf numFmtId="43" fontId="11" fillId="0" borderId="12" xfId="1" applyFont="1" applyBorder="1" applyAlignment="1">
      <alignment horizontal="right" vertical="top" wrapText="1"/>
    </xf>
    <xf numFmtId="43" fontId="17" fillId="0" borderId="21" xfId="1" applyFont="1" applyBorder="1" applyAlignment="1">
      <alignment vertical="top" wrapText="1"/>
    </xf>
    <xf numFmtId="0" fontId="17" fillId="0" borderId="112" xfId="29" applyFont="1" applyBorder="1" applyAlignment="1">
      <alignment vertical="top" wrapText="1"/>
    </xf>
    <xf numFmtId="43" fontId="17" fillId="0" borderId="111" xfId="1" applyFont="1" applyBorder="1" applyAlignment="1">
      <alignment vertical="top" wrapText="1"/>
    </xf>
    <xf numFmtId="0" fontId="11" fillId="0" borderId="2" xfId="29" applyFont="1" applyBorder="1" applyAlignment="1">
      <alignment vertical="top"/>
    </xf>
    <xf numFmtId="0" fontId="18" fillId="0" borderId="0" xfId="29" applyFont="1" applyAlignment="1">
      <alignment vertical="top" wrapText="1"/>
    </xf>
    <xf numFmtId="0" fontId="18" fillId="0" borderId="0" xfId="29" applyFont="1" applyAlignment="1">
      <alignment vertical="top"/>
    </xf>
    <xf numFmtId="0" fontId="18" fillId="0" borderId="0" xfId="29" applyFont="1" applyAlignment="1">
      <alignment horizontal="left" vertical="center"/>
    </xf>
    <xf numFmtId="0" fontId="17" fillId="0" borderId="112" xfId="29" applyFont="1" applyBorder="1" applyAlignment="1">
      <alignment vertical="top"/>
    </xf>
    <xf numFmtId="0" fontId="17" fillId="0" borderId="106" xfId="21" applyFont="1" applyBorder="1" applyAlignment="1" applyProtection="1">
      <alignment vertical="top" wrapText="1"/>
      <protection locked="0"/>
    </xf>
    <xf numFmtId="170" fontId="17" fillId="0" borderId="106" xfId="13" applyFont="1" applyBorder="1" applyAlignment="1" applyProtection="1">
      <alignment wrapText="1"/>
      <protection locked="0"/>
    </xf>
    <xf numFmtId="43" fontId="17" fillId="0" borderId="106" xfId="1" applyFont="1" applyBorder="1" applyAlignment="1" applyProtection="1">
      <alignment wrapText="1"/>
      <protection locked="0"/>
    </xf>
    <xf numFmtId="0" fontId="17" fillId="0" borderId="8" xfId="21" applyFont="1" applyBorder="1" applyAlignment="1" applyProtection="1">
      <alignment vertical="top" wrapText="1"/>
      <protection locked="0"/>
    </xf>
    <xf numFmtId="0" fontId="11" fillId="0" borderId="2" xfId="29" applyFont="1" applyBorder="1" applyAlignment="1" applyProtection="1">
      <alignment vertical="top"/>
      <protection locked="0"/>
    </xf>
    <xf numFmtId="170" fontId="11" fillId="0" borderId="23" xfId="13" applyFont="1" applyBorder="1" applyAlignment="1" applyProtection="1">
      <alignment vertical="top" wrapText="1"/>
      <protection locked="0"/>
    </xf>
    <xf numFmtId="170" fontId="17" fillId="0" borderId="106" xfId="13" applyFont="1" applyBorder="1" applyAlignment="1" applyProtection="1">
      <alignment vertical="top" wrapText="1"/>
      <protection locked="0"/>
    </xf>
    <xf numFmtId="43" fontId="17" fillId="0" borderId="106" xfId="1" applyFont="1" applyBorder="1" applyAlignment="1" applyProtection="1">
      <alignment vertical="top" wrapText="1"/>
      <protection locked="0"/>
    </xf>
    <xf numFmtId="170" fontId="17" fillId="0" borderId="8" xfId="13" applyFont="1" applyBorder="1" applyAlignment="1" applyProtection="1">
      <alignment vertical="top" wrapText="1"/>
      <protection locked="0"/>
    </xf>
    <xf numFmtId="0" fontId="17" fillId="0" borderId="106" xfId="29" applyFont="1" applyBorder="1" applyProtection="1">
      <protection locked="0"/>
    </xf>
    <xf numFmtId="0" fontId="18" fillId="0" borderId="0" xfId="29" applyFont="1" applyAlignment="1" applyProtection="1">
      <alignment vertical="top" wrapText="1"/>
      <protection locked="0"/>
    </xf>
    <xf numFmtId="0" fontId="18" fillId="0" borderId="0" xfId="29" applyFont="1" applyAlignment="1" applyProtection="1">
      <alignment vertical="top"/>
      <protection locked="0"/>
    </xf>
    <xf numFmtId="170" fontId="18" fillId="0" borderId="106" xfId="13" applyFont="1" applyBorder="1" applyAlignment="1" applyProtection="1">
      <alignment horizontal="center" vertical="top"/>
      <protection locked="0"/>
    </xf>
    <xf numFmtId="4" fontId="11" fillId="0" borderId="106" xfId="29" applyNumberFormat="1" applyFont="1" applyBorder="1" applyAlignment="1" applyProtection="1">
      <alignment vertical="top" wrapText="1"/>
      <protection locked="0"/>
    </xf>
    <xf numFmtId="170" fontId="17" fillId="0" borderId="7" xfId="13" applyFont="1" applyBorder="1" applyAlignment="1" applyProtection="1">
      <alignment vertical="top" wrapText="1"/>
      <protection locked="0"/>
    </xf>
    <xf numFmtId="0" fontId="16" fillId="0" borderId="0" xfId="0" applyFont="1" applyAlignment="1">
      <alignment horizontal="left" vertical="center"/>
    </xf>
    <xf numFmtId="0" fontId="17" fillId="0" borderId="11" xfId="9" applyFont="1" applyBorder="1" applyAlignment="1">
      <alignment horizontal="justify" vertical="top"/>
    </xf>
    <xf numFmtId="0" fontId="17" fillId="0" borderId="0" xfId="9" applyFont="1" applyAlignment="1">
      <alignment horizontal="justify" vertical="top"/>
    </xf>
    <xf numFmtId="43" fontId="17" fillId="0" borderId="4" xfId="1" applyFont="1" applyBorder="1" applyAlignment="1" applyProtection="1">
      <alignment horizontal="left" vertical="center" wrapText="1"/>
      <protection locked="0"/>
    </xf>
    <xf numFmtId="0" fontId="17" fillId="0" borderId="0" xfId="11" applyNumberFormat="1" applyFont="1" applyAlignment="1">
      <alignment horizontal="justify" vertical="top"/>
    </xf>
    <xf numFmtId="0" fontId="11" fillId="0" borderId="13" xfId="9" applyFont="1" applyBorder="1" applyAlignment="1">
      <alignment horizontal="left" vertical="top" wrapText="1"/>
    </xf>
    <xf numFmtId="0" fontId="11" fillId="0" borderId="2" xfId="9" applyFont="1" applyBorder="1" applyAlignment="1">
      <alignment horizontal="left" vertical="top" wrapText="1"/>
    </xf>
    <xf numFmtId="0" fontId="20" fillId="0" borderId="11" xfId="9" applyFont="1" applyBorder="1" applyAlignment="1">
      <alignment horizontal="left" vertical="top"/>
    </xf>
    <xf numFmtId="0" fontId="20" fillId="0" borderId="0" xfId="9" applyFont="1" applyAlignment="1">
      <alignment horizontal="left" vertical="top"/>
    </xf>
    <xf numFmtId="0" fontId="17" fillId="0" borderId="11" xfId="9" applyFont="1" applyBorder="1" applyAlignment="1">
      <alignment horizontal="left" vertical="top"/>
    </xf>
    <xf numFmtId="0" fontId="17" fillId="0" borderId="0" xfId="9" applyFont="1" applyAlignment="1">
      <alignment horizontal="left" vertical="top"/>
    </xf>
    <xf numFmtId="0" fontId="17" fillId="0" borderId="12" xfId="9" applyFont="1" applyBorder="1" applyAlignment="1">
      <alignment horizontal="left" vertical="top"/>
    </xf>
    <xf numFmtId="0" fontId="17" fillId="0" borderId="11" xfId="9" applyFont="1" applyBorder="1" applyAlignment="1">
      <alignment horizontal="justify" vertical="top" wrapText="1"/>
    </xf>
    <xf numFmtId="0" fontId="17" fillId="0" borderId="0" xfId="9" applyFont="1" applyAlignment="1">
      <alignment horizontal="justify" vertical="top" wrapText="1"/>
    </xf>
    <xf numFmtId="0" fontId="17" fillId="0" borderId="11" xfId="9" applyFont="1" applyBorder="1" applyAlignment="1">
      <alignment horizontal="left" vertical="top" wrapText="1"/>
    </xf>
    <xf numFmtId="0" fontId="17" fillId="0" borderId="0" xfId="9" applyFont="1" applyAlignment="1">
      <alignment horizontal="left" vertical="top" wrapText="1"/>
    </xf>
    <xf numFmtId="0" fontId="17" fillId="0" borderId="12" xfId="9" applyFont="1" applyBorder="1" applyAlignment="1">
      <alignment horizontal="left" vertical="top" wrapText="1"/>
    </xf>
    <xf numFmtId="0" fontId="11" fillId="0" borderId="0" xfId="9" applyFont="1" applyAlignment="1">
      <alignment horizontal="left" vertical="top" wrapText="1"/>
    </xf>
    <xf numFmtId="0" fontId="11" fillId="0" borderId="12" xfId="9" applyFont="1" applyBorder="1" applyAlignment="1">
      <alignment horizontal="left" vertical="top" wrapText="1"/>
    </xf>
    <xf numFmtId="0" fontId="11" fillId="0" borderId="11" xfId="9" applyFont="1" applyBorder="1" applyAlignment="1">
      <alignment horizontal="left" vertical="top" wrapText="1"/>
    </xf>
    <xf numFmtId="0" fontId="11" fillId="0" borderId="0" xfId="9" applyFont="1" applyAlignment="1">
      <alignment horizontal="left" vertical="center" wrapText="1"/>
    </xf>
    <xf numFmtId="0" fontId="17" fillId="0" borderId="11" xfId="9" applyFont="1" applyBorder="1" applyAlignment="1">
      <alignment vertical="top" wrapText="1"/>
    </xf>
    <xf numFmtId="0" fontId="17" fillId="0" borderId="0" xfId="9" applyFont="1" applyAlignment="1">
      <alignment horizontal="center" vertical="center" wrapText="1"/>
    </xf>
    <xf numFmtId="9" fontId="11" fillId="0" borderId="0" xfId="9" applyNumberFormat="1" applyFont="1" applyAlignment="1">
      <alignment horizontal="left" vertical="center" wrapText="1"/>
    </xf>
    <xf numFmtId="0" fontId="17" fillId="0" borderId="0" xfId="9" applyFont="1" applyAlignment="1">
      <alignment vertical="top" wrapText="1"/>
    </xf>
    <xf numFmtId="0" fontId="20" fillId="0" borderId="11" xfId="9" applyFont="1" applyBorder="1" applyAlignment="1">
      <alignment horizontal="justify" vertical="justify"/>
    </xf>
    <xf numFmtId="0" fontId="17" fillId="0" borderId="0" xfId="9" applyFont="1" applyAlignment="1">
      <alignment horizontal="justify" vertical="justify"/>
    </xf>
    <xf numFmtId="0" fontId="17" fillId="0" borderId="11" xfId="9" applyFont="1" applyBorder="1" applyAlignment="1">
      <alignment horizontal="justify" vertical="justify"/>
    </xf>
    <xf numFmtId="0" fontId="20" fillId="0" borderId="11" xfId="9" applyFont="1" applyBorder="1" applyAlignment="1">
      <alignment horizontal="left"/>
    </xf>
    <xf numFmtId="0" fontId="20" fillId="0" borderId="0" xfId="9" applyFont="1" applyAlignment="1">
      <alignment horizontal="left"/>
    </xf>
    <xf numFmtId="0" fontId="17" fillId="0" borderId="12" xfId="9" applyFont="1" applyBorder="1" applyAlignment="1">
      <alignment horizontal="justify" vertical="top"/>
    </xf>
    <xf numFmtId="0" fontId="17" fillId="0" borderId="9" xfId="9" applyFont="1" applyBorder="1" applyAlignment="1">
      <alignment horizontal="justify" vertical="top"/>
    </xf>
    <xf numFmtId="0" fontId="17" fillId="0" borderId="10" xfId="9" applyFont="1" applyBorder="1" applyAlignment="1">
      <alignment horizontal="justify" vertical="top"/>
    </xf>
    <xf numFmtId="0" fontId="20" fillId="0" borderId="11" xfId="9" applyFont="1" applyBorder="1" applyAlignment="1">
      <alignment horizontal="left" vertical="justify"/>
    </xf>
    <xf numFmtId="0" fontId="20" fillId="0" borderId="0" xfId="9" applyFont="1" applyAlignment="1">
      <alignment horizontal="left" vertical="justify"/>
    </xf>
    <xf numFmtId="0" fontId="17" fillId="0" borderId="11" xfId="9" applyFont="1" applyBorder="1" applyAlignment="1">
      <alignment horizontal="left" vertical="justify"/>
    </xf>
    <xf numFmtId="0" fontId="17" fillId="0" borderId="0" xfId="9" applyFont="1" applyAlignment="1">
      <alignment horizontal="left" vertical="justify"/>
    </xf>
    <xf numFmtId="0" fontId="11" fillId="0" borderId="16" xfId="9" applyFont="1" applyBorder="1" applyAlignment="1">
      <alignment horizontal="center" vertical="center"/>
    </xf>
    <xf numFmtId="0" fontId="11" fillId="0" borderId="17" xfId="9" applyFont="1" applyBorder="1" applyAlignment="1">
      <alignment horizontal="center" vertical="center"/>
    </xf>
    <xf numFmtId="0" fontId="17" fillId="0" borderId="11" xfId="9" applyFont="1" applyBorder="1" applyAlignment="1">
      <alignment horizontal="justify" vertical="justify" wrapText="1"/>
    </xf>
    <xf numFmtId="0" fontId="17" fillId="0" borderId="0" xfId="9" applyFont="1" applyAlignment="1">
      <alignment horizontal="justify" vertical="justify" wrapText="1"/>
    </xf>
    <xf numFmtId="0" fontId="20" fillId="0" borderId="11" xfId="9" applyFont="1" applyBorder="1" applyAlignment="1">
      <alignment horizontal="justify" vertical="top"/>
    </xf>
    <xf numFmtId="0" fontId="20" fillId="0" borderId="0" xfId="9" applyFont="1" applyAlignment="1">
      <alignment horizontal="justify" vertical="top"/>
    </xf>
    <xf numFmtId="0" fontId="17" fillId="0" borderId="12" xfId="9" applyFont="1" applyBorder="1" applyAlignment="1">
      <alignment horizontal="left" vertical="justify"/>
    </xf>
    <xf numFmtId="0" fontId="20" fillId="0" borderId="11" xfId="9" applyFont="1" applyBorder="1" applyAlignment="1">
      <alignment horizontal="left" vertical="top" wrapText="1"/>
    </xf>
    <xf numFmtId="0" fontId="20" fillId="0" borderId="0" xfId="9" applyFont="1" applyAlignment="1">
      <alignment horizontal="left" vertical="top" wrapText="1"/>
    </xf>
    <xf numFmtId="0" fontId="20" fillId="0" borderId="11" xfId="9" applyFont="1" applyBorder="1" applyAlignment="1">
      <alignment horizontal="left" vertical="center"/>
    </xf>
    <xf numFmtId="0" fontId="20" fillId="0" borderId="0" xfId="9" applyFont="1" applyAlignment="1">
      <alignment horizontal="left" vertical="center"/>
    </xf>
    <xf numFmtId="0" fontId="11" fillId="0" borderId="10" xfId="6" applyFont="1" applyBorder="1" applyAlignment="1">
      <alignment horizontal="left" vertical="top" wrapText="1"/>
    </xf>
    <xf numFmtId="0" fontId="11" fillId="0" borderId="2" xfId="6" applyFont="1" applyBorder="1" applyAlignment="1">
      <alignment horizontal="left" vertical="top" wrapText="1"/>
    </xf>
    <xf numFmtId="0" fontId="11" fillId="0" borderId="6" xfId="6" applyFont="1" applyBorder="1" applyAlignment="1">
      <alignment horizontal="left" vertical="top" wrapText="1"/>
    </xf>
    <xf numFmtId="0" fontId="11" fillId="0" borderId="8" xfId="6" applyFont="1" applyBorder="1" applyAlignment="1">
      <alignment horizontal="left" vertical="top" wrapText="1"/>
    </xf>
    <xf numFmtId="0" fontId="75" fillId="0" borderId="39" xfId="0" applyFont="1" applyBorder="1" applyAlignment="1">
      <alignment horizontal="center" vertical="top"/>
    </xf>
    <xf numFmtId="0" fontId="75" fillId="0" borderId="45" xfId="0" applyFont="1" applyBorder="1" applyAlignment="1">
      <alignment horizontal="center" vertical="top"/>
    </xf>
    <xf numFmtId="43" fontId="77" fillId="0" borderId="45" xfId="1" applyFont="1" applyBorder="1" applyAlignment="1">
      <alignment horizontal="center" wrapText="1"/>
    </xf>
    <xf numFmtId="0" fontId="75" fillId="0" borderId="39" xfId="0" applyFont="1" applyBorder="1" applyAlignment="1">
      <alignment horizontal="justify" vertical="top"/>
    </xf>
    <xf numFmtId="0" fontId="75" fillId="0" borderId="45" xfId="0" applyFont="1" applyBorder="1" applyAlignment="1">
      <alignment horizontal="justify" vertical="top"/>
    </xf>
    <xf numFmtId="0" fontId="74" fillId="0" borderId="57" xfId="0" applyFont="1" applyBorder="1" applyAlignment="1">
      <alignment horizontal="left" vertical="top" wrapText="1"/>
    </xf>
    <xf numFmtId="0" fontId="74" fillId="0" borderId="15" xfId="0" applyFont="1" applyBorder="1" applyAlignment="1">
      <alignment horizontal="left" vertical="top" wrapText="1"/>
    </xf>
    <xf numFmtId="0" fontId="82" fillId="0" borderId="0" xfId="0" applyFont="1" applyAlignment="1">
      <alignment horizontal="center" wrapText="1"/>
    </xf>
    <xf numFmtId="0" fontId="82" fillId="0" borderId="0" xfId="0" applyFont="1" applyAlignment="1">
      <alignment horizontal="center"/>
    </xf>
    <xf numFmtId="43" fontId="84" fillId="0" borderId="0" xfId="1" applyFont="1" applyAlignment="1">
      <alignment horizontal="center"/>
    </xf>
    <xf numFmtId="0" fontId="89" fillId="0" borderId="0" xfId="0" applyFont="1" applyAlignment="1">
      <alignment horizontal="left" vertical="top"/>
    </xf>
    <xf numFmtId="0" fontId="82" fillId="0" borderId="61" xfId="0" applyFont="1" applyBorder="1" applyAlignment="1">
      <alignment horizontal="left"/>
    </xf>
    <xf numFmtId="0" fontId="76" fillId="0" borderId="25" xfId="0" applyFont="1" applyBorder="1" applyAlignment="1">
      <alignment horizontal="center" vertical="top"/>
    </xf>
    <xf numFmtId="43" fontId="74" fillId="0" borderId="2" xfId="1" applyFont="1" applyBorder="1" applyAlignment="1">
      <alignment horizontal="center"/>
    </xf>
    <xf numFmtId="0" fontId="85" fillId="0" borderId="0" xfId="0" applyFont="1" applyAlignment="1">
      <alignment horizontal="center" vertical="top" wrapText="1"/>
    </xf>
    <xf numFmtId="0" fontId="89" fillId="0" borderId="2" xfId="6" applyFont="1" applyBorder="1" applyAlignment="1">
      <alignment horizontal="left"/>
    </xf>
    <xf numFmtId="0" fontId="84" fillId="0" borderId="0" xfId="6" applyFont="1" applyAlignment="1">
      <alignment horizontal="left" vertical="top" wrapText="1"/>
    </xf>
    <xf numFmtId="0" fontId="88" fillId="0" borderId="0" xfId="0" applyFont="1" applyAlignment="1">
      <alignment horizontal="center" vertical="center"/>
    </xf>
    <xf numFmtId="0" fontId="89" fillId="0" borderId="0" xfId="6" applyFont="1" applyAlignment="1">
      <alignment horizontal="left" vertical="top" wrapText="1"/>
    </xf>
    <xf numFmtId="0" fontId="89" fillId="0" borderId="0" xfId="6" applyFont="1" applyAlignment="1">
      <alignment horizontal="left"/>
    </xf>
    <xf numFmtId="0" fontId="94" fillId="0" borderId="1" xfId="6" applyFont="1" applyBorder="1" applyAlignment="1">
      <alignment horizontal="center" vertical="top" wrapText="1"/>
    </xf>
    <xf numFmtId="0" fontId="84" fillId="0" borderId="1" xfId="6" applyFont="1" applyBorder="1" applyAlignment="1">
      <alignment vertical="center"/>
    </xf>
    <xf numFmtId="43" fontId="84" fillId="0" borderId="85" xfId="1" applyFont="1" applyBorder="1" applyAlignment="1">
      <alignment vertical="center" wrapText="1"/>
    </xf>
    <xf numFmtId="43" fontId="84" fillId="0" borderId="81" xfId="1" applyFont="1" applyBorder="1" applyAlignment="1">
      <alignment vertical="center" wrapText="1"/>
    </xf>
    <xf numFmtId="0" fontId="94" fillId="0" borderId="0" xfId="6" applyFont="1" applyAlignment="1">
      <alignment horizontal="center" vertical="top" wrapText="1"/>
    </xf>
    <xf numFmtId="0" fontId="88" fillId="0" borderId="83" xfId="6" applyFont="1" applyBorder="1" applyAlignment="1">
      <alignment vertical="top" wrapText="1"/>
    </xf>
    <xf numFmtId="0" fontId="88" fillId="0" borderId="67" xfId="6" applyFont="1" applyBorder="1" applyAlignment="1">
      <alignment vertical="top" wrapText="1"/>
    </xf>
    <xf numFmtId="0" fontId="88" fillId="0" borderId="86" xfId="6" applyFont="1" applyBorder="1" applyAlignment="1">
      <alignment vertical="top" wrapText="1"/>
    </xf>
    <xf numFmtId="0" fontId="84" fillId="0" borderId="0" xfId="6" applyFont="1" applyAlignment="1">
      <alignment vertical="center"/>
    </xf>
    <xf numFmtId="0" fontId="84" fillId="0" borderId="0" xfId="6" applyFont="1" applyAlignment="1">
      <alignment horizontal="center" vertical="top" wrapText="1"/>
    </xf>
    <xf numFmtId="0" fontId="89" fillId="0" borderId="0" xfId="0" applyFont="1" applyAlignment="1">
      <alignment horizontal="left" vertical="center"/>
    </xf>
    <xf numFmtId="0" fontId="84" fillId="0" borderId="0" xfId="0" applyFont="1" applyAlignment="1">
      <alignment horizontal="left" vertical="top"/>
    </xf>
    <xf numFmtId="0" fontId="84" fillId="0" borderId="0" xfId="0" applyFont="1" applyAlignment="1">
      <alignment vertical="top"/>
    </xf>
    <xf numFmtId="0" fontId="89" fillId="0" borderId="67" xfId="0" applyFont="1" applyBorder="1" applyAlignment="1">
      <alignment horizontal="center" vertical="center"/>
    </xf>
    <xf numFmtId="0" fontId="89" fillId="0" borderId="0" xfId="0" applyFont="1" applyAlignment="1">
      <alignment horizontal="left"/>
    </xf>
    <xf numFmtId="0" fontId="84" fillId="0" borderId="0" xfId="0" applyFont="1" applyAlignment="1">
      <alignment horizontal="left" vertical="top" wrapText="1"/>
    </xf>
    <xf numFmtId="0" fontId="84" fillId="0" borderId="0" xfId="0" applyFont="1" applyAlignment="1">
      <alignment horizontal="left" wrapText="1"/>
    </xf>
    <xf numFmtId="0" fontId="84" fillId="0" borderId="0" xfId="0" applyFont="1" applyAlignment="1">
      <alignment horizontal="left" vertical="center" wrapText="1"/>
    </xf>
    <xf numFmtId="0" fontId="84" fillId="0" borderId="38" xfId="0" applyFont="1" applyBorder="1" applyAlignment="1">
      <alignment horizontal="left" vertical="center" wrapText="1"/>
    </xf>
    <xf numFmtId="0" fontId="81" fillId="0" borderId="67" xfId="0" applyFont="1" applyBorder="1" applyAlignment="1">
      <alignment horizontal="left" vertical="top"/>
    </xf>
    <xf numFmtId="0" fontId="84" fillId="0" borderId="0" xfId="0" applyFont="1" applyAlignment="1">
      <alignment horizontal="center" wrapText="1"/>
    </xf>
    <xf numFmtId="0" fontId="89" fillId="0" borderId="96" xfId="0" applyFont="1" applyBorder="1" applyAlignment="1">
      <alignment horizontal="left" vertical="top"/>
    </xf>
    <xf numFmtId="0" fontId="89" fillId="0" borderId="97" xfId="0" applyFont="1" applyBorder="1" applyAlignment="1">
      <alignment horizontal="left" vertical="top"/>
    </xf>
    <xf numFmtId="0" fontId="89" fillId="0" borderId="98" xfId="0" applyFont="1" applyBorder="1" applyAlignment="1">
      <alignment horizontal="left" vertical="top"/>
    </xf>
    <xf numFmtId="0" fontId="89" fillId="0" borderId="66" xfId="0" applyFont="1" applyBorder="1" applyAlignment="1">
      <alignment horizontal="center"/>
    </xf>
    <xf numFmtId="0" fontId="89" fillId="0" borderId="67" xfId="0" applyFont="1" applyBorder="1" applyAlignment="1">
      <alignment horizontal="center"/>
    </xf>
    <xf numFmtId="0" fontId="89" fillId="0" borderId="99" xfId="0" applyFont="1" applyBorder="1" applyAlignment="1">
      <alignment horizontal="center"/>
    </xf>
    <xf numFmtId="0" fontId="89" fillId="0" borderId="61" xfId="0" applyFont="1" applyBorder="1" applyAlignment="1">
      <alignment horizontal="left" vertical="top"/>
    </xf>
    <xf numFmtId="0" fontId="89" fillId="0" borderId="2" xfId="0" applyFont="1" applyBorder="1" applyAlignment="1">
      <alignment horizontal="left"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20" xfId="6" applyFont="1" applyBorder="1" applyAlignment="1">
      <alignment horizontal="left" vertical="top" wrapText="1"/>
    </xf>
    <xf numFmtId="0" fontId="11" fillId="0" borderId="21" xfId="6" applyFont="1" applyBorder="1" applyAlignment="1">
      <alignment horizontal="left" vertical="top" wrapText="1"/>
    </xf>
    <xf numFmtId="0" fontId="11" fillId="0" borderId="20" xfId="6" applyFont="1" applyBorder="1" applyAlignment="1">
      <alignment horizontal="center" vertical="top" wrapText="1"/>
    </xf>
    <xf numFmtId="0" fontId="11" fillId="0" borderId="21" xfId="6" applyFont="1" applyBorder="1" applyAlignment="1">
      <alignment horizontal="center" vertical="top" wrapText="1"/>
    </xf>
    <xf numFmtId="0" fontId="11" fillId="0" borderId="20" xfId="6" applyFont="1" applyBorder="1" applyAlignment="1">
      <alignment horizontal="left" vertical="center"/>
    </xf>
    <xf numFmtId="0" fontId="11" fillId="0" borderId="21" xfId="6" applyFont="1" applyBorder="1" applyAlignment="1">
      <alignment horizontal="left" vertical="center"/>
    </xf>
    <xf numFmtId="0" fontId="17" fillId="0" borderId="1" xfId="29" applyFont="1" applyBorder="1" applyAlignment="1">
      <alignment horizontal="left" vertical="top" wrapText="1"/>
    </xf>
    <xf numFmtId="0" fontId="17" fillId="0" borderId="112" xfId="29" applyFont="1" applyBorder="1" applyAlignment="1">
      <alignment vertical="top" wrapText="1"/>
    </xf>
    <xf numFmtId="0" fontId="11" fillId="0" borderId="20" xfId="6" applyFont="1" applyBorder="1" applyAlignment="1">
      <alignment horizontal="left" vertical="center" wrapText="1"/>
    </xf>
    <xf numFmtId="0" fontId="11" fillId="0" borderId="21" xfId="6" applyFont="1" applyBorder="1" applyAlignment="1">
      <alignment horizontal="left" vertical="center" wrapText="1"/>
    </xf>
  </cellXfs>
  <cellStyles count="72">
    <cellStyle name="Comma" xfId="1" builtinId="3"/>
    <cellStyle name="Comma 10" xfId="55" xr:uid="{00000000-0005-0000-0000-000001000000}"/>
    <cellStyle name="Comma 10 2" xfId="67" xr:uid="{4C0888CF-0FE4-4CBA-8A73-5E124D178F95}"/>
    <cellStyle name="Comma 11" xfId="13" xr:uid="{00000000-0005-0000-0000-000002000000}"/>
    <cellStyle name="Comma 11 2" xfId="64" xr:uid="{F64C14DA-0E3D-4839-A208-27108E6272A5}"/>
    <cellStyle name="Comma 12" xfId="52" xr:uid="{00000000-0005-0000-0000-000003000000}"/>
    <cellStyle name="Comma 12 2" xfId="68" xr:uid="{18336922-40F3-4AEC-9EBB-8CD26E7A665B}"/>
    <cellStyle name="Comma 15" xfId="14" xr:uid="{00000000-0005-0000-0000-000004000000}"/>
    <cellStyle name="Comma 16" xfId="15" xr:uid="{00000000-0005-0000-0000-000005000000}"/>
    <cellStyle name="Comma 16 2" xfId="16" xr:uid="{00000000-0005-0000-0000-000006000000}"/>
    <cellStyle name="Comma 2" xfId="5" xr:uid="{00000000-0005-0000-0000-000007000000}"/>
    <cellStyle name="Comma 2 2" xfId="18" xr:uid="{00000000-0005-0000-0000-000008000000}"/>
    <cellStyle name="Comma 2 2 2" xfId="57" xr:uid="{00000000-0005-0000-0000-000009000000}"/>
    <cellStyle name="Comma 2 2 2 2" xfId="66" xr:uid="{9FBA8406-17C6-4812-AAF3-CC54A1479055}"/>
    <cellStyle name="Comma 2 3" xfId="19" xr:uid="{00000000-0005-0000-0000-00000A000000}"/>
    <cellStyle name="Comma 2 4" xfId="17" xr:uid="{00000000-0005-0000-0000-00000B000000}"/>
    <cellStyle name="Comma 3" xfId="20" xr:uid="{00000000-0005-0000-0000-00000C000000}"/>
    <cellStyle name="Comma 3 2" xfId="21" xr:uid="{00000000-0005-0000-0000-00000D000000}"/>
    <cellStyle name="Comma 3 2 2" xfId="60" xr:uid="{4CD8C671-022E-4AC3-9220-F7AE7FD428F7}"/>
    <cellStyle name="Comma 3 3" xfId="22" xr:uid="{00000000-0005-0000-0000-00000E000000}"/>
    <cellStyle name="Comma 3 4" xfId="61" xr:uid="{94E0B781-21FA-49D9-9714-54C7C50FF553}"/>
    <cellStyle name="Comma 3 5" xfId="63" xr:uid="{87229BA9-D50C-4F76-BBCF-4EB308074829}"/>
    <cellStyle name="Comma 4" xfId="23" xr:uid="{00000000-0005-0000-0000-00000F000000}"/>
    <cellStyle name="Comma 4 2" xfId="24" xr:uid="{00000000-0005-0000-0000-000010000000}"/>
    <cellStyle name="Comma 5" xfId="25" xr:uid="{00000000-0005-0000-0000-000011000000}"/>
    <cellStyle name="Comma 5 2" xfId="10" xr:uid="{00000000-0005-0000-0000-000012000000}"/>
    <cellStyle name="Comma 6" xfId="26" xr:uid="{00000000-0005-0000-0000-000013000000}"/>
    <cellStyle name="Comma 7" xfId="12" xr:uid="{00000000-0005-0000-0000-000014000000}"/>
    <cellStyle name="Comma 7 2" xfId="27" xr:uid="{00000000-0005-0000-0000-000015000000}"/>
    <cellStyle name="Comma 7 3" xfId="58" xr:uid="{DF7774A5-6BD1-48AD-AE73-5D4212E7F3EC}"/>
    <cellStyle name="Comma 8" xfId="59" xr:uid="{AF540AA2-77E2-4B8E-9186-622486D90FB0}"/>
    <cellStyle name="Comma 9" xfId="65" xr:uid="{F926C2E6-F41D-4EFF-B389-038BD7150B26}"/>
    <cellStyle name="Comma_Section No" xfId="71" xr:uid="{7004571F-5141-4140-8339-2C50530EC165}"/>
    <cellStyle name="Hyperlink" xfId="51" builtinId="8"/>
    <cellStyle name="Normal" xfId="0" builtinId="0"/>
    <cellStyle name="Normal 10" xfId="3" xr:uid="{00000000-0005-0000-0000-000018000000}"/>
    <cellStyle name="Normal 10 2" xfId="28" xr:uid="{00000000-0005-0000-0000-000019000000}"/>
    <cellStyle name="Normal 2" xfId="29" xr:uid="{00000000-0005-0000-0000-00001A000000}"/>
    <cellStyle name="Normal 2 2" xfId="9" xr:uid="{00000000-0005-0000-0000-00001B000000}"/>
    <cellStyle name="Normal 2 4" xfId="8" xr:uid="{00000000-0005-0000-0000-00001C000000}"/>
    <cellStyle name="Normal 2 4 2" xfId="56" xr:uid="{00000000-0005-0000-0000-00001D000000}"/>
    <cellStyle name="Normal 3" xfId="62" xr:uid="{E7BD4031-3ADA-4611-A26D-8387AC964049}"/>
    <cellStyle name="Normal 3 2" xfId="6" xr:uid="{00000000-0005-0000-0000-00001E000000}"/>
    <cellStyle name="Normal 3 2 2" xfId="69" xr:uid="{D4AC99F8-F546-4C67-8BFA-793B4BF74851}"/>
    <cellStyle name="Normal 3 3" xfId="50" xr:uid="{00000000-0005-0000-0000-00001F000000}"/>
    <cellStyle name="Normal 4" xfId="4" xr:uid="{00000000-0005-0000-0000-000020000000}"/>
    <cellStyle name="Normal 4 3" xfId="7" xr:uid="{00000000-0005-0000-0000-000021000000}"/>
    <cellStyle name="Normal 5" xfId="11" xr:uid="{00000000-0005-0000-0000-000022000000}"/>
    <cellStyle name="Normal 6" xfId="2" xr:uid="{00000000-0005-0000-0000-000023000000}"/>
    <cellStyle name="Normal_Copy of 19.c - BQs, Block Type BI (BW)" xfId="70" xr:uid="{C5ADB812-E3D6-4D1E-8709-4B849E13CD96}"/>
    <cellStyle name="Percent" xfId="53" builtinId="5"/>
    <cellStyle name="Percent 2" xfId="30" xr:uid="{00000000-0005-0000-0000-000025000000}"/>
    <cellStyle name="Percent 2 2" xfId="31" xr:uid="{00000000-0005-0000-0000-000026000000}"/>
    <cellStyle name="Percent 3" xfId="54" xr:uid="{00000000-0005-0000-0000-000027000000}"/>
    <cellStyle name="tahoma" xfId="32" xr:uid="{00000000-0005-0000-0000-000028000000}"/>
    <cellStyle name="tahoma 10" xfId="33" xr:uid="{00000000-0005-0000-0000-000029000000}"/>
    <cellStyle name="tahoma 11" xfId="34" xr:uid="{00000000-0005-0000-0000-00002A000000}"/>
    <cellStyle name="tahoma 12" xfId="35" xr:uid="{00000000-0005-0000-0000-00002B000000}"/>
    <cellStyle name="tahoma 13" xfId="36" xr:uid="{00000000-0005-0000-0000-00002C000000}"/>
    <cellStyle name="tahoma 15" xfId="37" xr:uid="{00000000-0005-0000-0000-00002D000000}"/>
    <cellStyle name="tahoma 2" xfId="38" xr:uid="{00000000-0005-0000-0000-00002E000000}"/>
    <cellStyle name="tahoma 2 2" xfId="39" xr:uid="{00000000-0005-0000-0000-00002F000000}"/>
    <cellStyle name="tahoma 22" xfId="40" xr:uid="{00000000-0005-0000-0000-000030000000}"/>
    <cellStyle name="tahoma 23" xfId="41" xr:uid="{00000000-0005-0000-0000-000031000000}"/>
    <cellStyle name="tahoma 25" xfId="42" xr:uid="{00000000-0005-0000-0000-000032000000}"/>
    <cellStyle name="tahoma 26" xfId="43" xr:uid="{00000000-0005-0000-0000-000033000000}"/>
    <cellStyle name="tahoma 27" xfId="44" xr:uid="{00000000-0005-0000-0000-000034000000}"/>
    <cellStyle name="tahoma 3" xfId="45" xr:uid="{00000000-0005-0000-0000-000035000000}"/>
    <cellStyle name="tahoma 4" xfId="46" xr:uid="{00000000-0005-0000-0000-000036000000}"/>
    <cellStyle name="tahoma 5" xfId="47" xr:uid="{00000000-0005-0000-0000-000037000000}"/>
    <cellStyle name="tahoma 6" xfId="48" xr:uid="{00000000-0005-0000-0000-000038000000}"/>
    <cellStyle name="tahoma 7" xfId="49" xr:uid="{00000000-0005-0000-0000-000039000000}"/>
  </cellStyles>
  <dxfs count="4">
    <dxf>
      <font>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9966FF"/>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489085</xdr:colOff>
      <xdr:row>0</xdr:row>
      <xdr:rowOff>38100</xdr:rowOff>
    </xdr:from>
    <xdr:to>
      <xdr:col>5</xdr:col>
      <xdr:colOff>80009</xdr:colOff>
      <xdr:row>9</xdr:row>
      <xdr:rowOff>142876</xdr:rowOff>
    </xdr:to>
    <xdr:pic>
      <xdr:nvPicPr>
        <xdr:cNvPr id="2" name="Picture 1" descr="new  hosp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1193935" y="38100"/>
          <a:ext cx="2930389" cy="181927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0</xdr:colOff>
      <xdr:row>301</xdr:row>
      <xdr:rowOff>0</xdr:rowOff>
    </xdr:from>
    <xdr:ext cx="76200" cy="676275"/>
    <xdr:sp macro="" textlink="">
      <xdr:nvSpPr>
        <xdr:cNvPr id="2" name="Text Box 30">
          <a:extLst>
            <a:ext uri="{FF2B5EF4-FFF2-40B4-BE49-F238E27FC236}">
              <a16:creationId xmlns:a16="http://schemas.microsoft.com/office/drawing/2014/main" id="{04B4F35B-92FC-4CAF-AA97-B3C97F8C9196}"/>
            </a:ext>
          </a:extLst>
        </xdr:cNvPr>
        <xdr:cNvSpPr txBox="1">
          <a:spLocks noChangeArrowheads="1"/>
        </xdr:cNvSpPr>
      </xdr:nvSpPr>
      <xdr:spPr bwMode="auto">
        <a:xfrm>
          <a:off x="4282440" y="660044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3" name="Text Box 32">
          <a:extLst>
            <a:ext uri="{FF2B5EF4-FFF2-40B4-BE49-F238E27FC236}">
              <a16:creationId xmlns:a16="http://schemas.microsoft.com/office/drawing/2014/main" id="{66131C87-83E5-47D0-80BA-C8B2963E4BDC}"/>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76275"/>
    <xdr:sp macro="" textlink="">
      <xdr:nvSpPr>
        <xdr:cNvPr id="4" name="Text Box 106">
          <a:extLst>
            <a:ext uri="{FF2B5EF4-FFF2-40B4-BE49-F238E27FC236}">
              <a16:creationId xmlns:a16="http://schemas.microsoft.com/office/drawing/2014/main" id="{F9BD8227-926D-4131-8EDF-3FD702784FFB}"/>
            </a:ext>
          </a:extLst>
        </xdr:cNvPr>
        <xdr:cNvSpPr txBox="1">
          <a:spLocks noChangeArrowheads="1"/>
        </xdr:cNvSpPr>
      </xdr:nvSpPr>
      <xdr:spPr bwMode="auto">
        <a:xfrm>
          <a:off x="4282440" y="660044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5" name="Text Box 108">
          <a:extLst>
            <a:ext uri="{FF2B5EF4-FFF2-40B4-BE49-F238E27FC236}">
              <a16:creationId xmlns:a16="http://schemas.microsoft.com/office/drawing/2014/main" id="{79E88010-F72D-4A3D-8AD0-9044024FE6CD}"/>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57225"/>
    <xdr:sp macro="" textlink="">
      <xdr:nvSpPr>
        <xdr:cNvPr id="6" name="Text Box 30">
          <a:extLst>
            <a:ext uri="{FF2B5EF4-FFF2-40B4-BE49-F238E27FC236}">
              <a16:creationId xmlns:a16="http://schemas.microsoft.com/office/drawing/2014/main" id="{7AFE5FFF-4232-40B4-A417-9A093CC03FC9}"/>
            </a:ext>
          </a:extLst>
        </xdr:cNvPr>
        <xdr:cNvSpPr txBox="1">
          <a:spLocks noChangeArrowheads="1"/>
        </xdr:cNvSpPr>
      </xdr:nvSpPr>
      <xdr:spPr bwMode="auto">
        <a:xfrm>
          <a:off x="4282440" y="660044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7" name="Text Box 32">
          <a:extLst>
            <a:ext uri="{FF2B5EF4-FFF2-40B4-BE49-F238E27FC236}">
              <a16:creationId xmlns:a16="http://schemas.microsoft.com/office/drawing/2014/main" id="{16CC018D-FF3E-422E-B6B4-4E80E96ADB6D}"/>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57225"/>
    <xdr:sp macro="" textlink="">
      <xdr:nvSpPr>
        <xdr:cNvPr id="8" name="Text Box 106">
          <a:extLst>
            <a:ext uri="{FF2B5EF4-FFF2-40B4-BE49-F238E27FC236}">
              <a16:creationId xmlns:a16="http://schemas.microsoft.com/office/drawing/2014/main" id="{9BF91D51-DAF0-497D-8997-360CDD5C4602}"/>
            </a:ext>
          </a:extLst>
        </xdr:cNvPr>
        <xdr:cNvSpPr txBox="1">
          <a:spLocks noChangeArrowheads="1"/>
        </xdr:cNvSpPr>
      </xdr:nvSpPr>
      <xdr:spPr bwMode="auto">
        <a:xfrm>
          <a:off x="4282440" y="660044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9" name="Text Box 108">
          <a:extLst>
            <a:ext uri="{FF2B5EF4-FFF2-40B4-BE49-F238E27FC236}">
              <a16:creationId xmlns:a16="http://schemas.microsoft.com/office/drawing/2014/main" id="{1E85FB33-5F35-4EFD-B17A-F0CF4EEDE318}"/>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288</xdr:row>
      <xdr:rowOff>0</xdr:rowOff>
    </xdr:from>
    <xdr:to>
      <xdr:col>3</xdr:col>
      <xdr:colOff>76200</xdr:colOff>
      <xdr:row>289</xdr:row>
      <xdr:rowOff>123907</xdr:rowOff>
    </xdr:to>
    <xdr:sp macro="" textlink="">
      <xdr:nvSpPr>
        <xdr:cNvPr id="10" name="Text Box 30">
          <a:extLst>
            <a:ext uri="{FF2B5EF4-FFF2-40B4-BE49-F238E27FC236}">
              <a16:creationId xmlns:a16="http://schemas.microsoft.com/office/drawing/2014/main" id="{6BC31D9E-468B-4951-9D4F-6DEECC696F4A}"/>
            </a:ext>
          </a:extLst>
        </xdr:cNvPr>
        <xdr:cNvSpPr txBox="1">
          <a:spLocks noChangeArrowheads="1"/>
        </xdr:cNvSpPr>
      </xdr:nvSpPr>
      <xdr:spPr bwMode="auto">
        <a:xfrm>
          <a:off x="4282440" y="631164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55335</xdr:rowOff>
    </xdr:to>
    <xdr:sp macro="" textlink="">
      <xdr:nvSpPr>
        <xdr:cNvPr id="11" name="Text Box 32">
          <a:extLst>
            <a:ext uri="{FF2B5EF4-FFF2-40B4-BE49-F238E27FC236}">
              <a16:creationId xmlns:a16="http://schemas.microsoft.com/office/drawing/2014/main" id="{E3BA8279-8475-4EEE-A740-22F582FFF57F}"/>
            </a:ext>
          </a:extLst>
        </xdr:cNvPr>
        <xdr:cNvSpPr txBox="1">
          <a:spLocks noChangeArrowheads="1"/>
        </xdr:cNvSpPr>
      </xdr:nvSpPr>
      <xdr:spPr bwMode="auto">
        <a:xfrm>
          <a:off x="4282440" y="631164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123907</xdr:rowOff>
    </xdr:to>
    <xdr:sp macro="" textlink="">
      <xdr:nvSpPr>
        <xdr:cNvPr id="12" name="Text Box 106">
          <a:extLst>
            <a:ext uri="{FF2B5EF4-FFF2-40B4-BE49-F238E27FC236}">
              <a16:creationId xmlns:a16="http://schemas.microsoft.com/office/drawing/2014/main" id="{AE887087-FD56-4C4C-AA8E-7923439697C0}"/>
            </a:ext>
          </a:extLst>
        </xdr:cNvPr>
        <xdr:cNvSpPr txBox="1">
          <a:spLocks noChangeArrowheads="1"/>
        </xdr:cNvSpPr>
      </xdr:nvSpPr>
      <xdr:spPr bwMode="auto">
        <a:xfrm>
          <a:off x="4282440" y="631164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55335</xdr:rowOff>
    </xdr:to>
    <xdr:sp macro="" textlink="">
      <xdr:nvSpPr>
        <xdr:cNvPr id="13" name="Text Box 108">
          <a:extLst>
            <a:ext uri="{FF2B5EF4-FFF2-40B4-BE49-F238E27FC236}">
              <a16:creationId xmlns:a16="http://schemas.microsoft.com/office/drawing/2014/main" id="{D2CCB910-A2A2-4EA7-800F-47C2DEC312D2}"/>
            </a:ext>
          </a:extLst>
        </xdr:cNvPr>
        <xdr:cNvSpPr txBox="1">
          <a:spLocks noChangeArrowheads="1"/>
        </xdr:cNvSpPr>
      </xdr:nvSpPr>
      <xdr:spPr bwMode="auto">
        <a:xfrm>
          <a:off x="4282440" y="631164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123915</xdr:rowOff>
    </xdr:to>
    <xdr:sp macro="" textlink="">
      <xdr:nvSpPr>
        <xdr:cNvPr id="14" name="Text Box 30">
          <a:extLst>
            <a:ext uri="{FF2B5EF4-FFF2-40B4-BE49-F238E27FC236}">
              <a16:creationId xmlns:a16="http://schemas.microsoft.com/office/drawing/2014/main" id="{0F35E3F5-EA8C-4F2C-A46C-ADE1D9BD4F90}"/>
            </a:ext>
          </a:extLst>
        </xdr:cNvPr>
        <xdr:cNvSpPr txBox="1">
          <a:spLocks noChangeArrowheads="1"/>
        </xdr:cNvSpPr>
      </xdr:nvSpPr>
      <xdr:spPr bwMode="auto">
        <a:xfrm>
          <a:off x="4282440" y="631164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55335</xdr:rowOff>
    </xdr:to>
    <xdr:sp macro="" textlink="">
      <xdr:nvSpPr>
        <xdr:cNvPr id="15" name="Text Box 32">
          <a:extLst>
            <a:ext uri="{FF2B5EF4-FFF2-40B4-BE49-F238E27FC236}">
              <a16:creationId xmlns:a16="http://schemas.microsoft.com/office/drawing/2014/main" id="{96F02DEF-10D8-41D2-95A0-756332D211F5}"/>
            </a:ext>
          </a:extLst>
        </xdr:cNvPr>
        <xdr:cNvSpPr txBox="1">
          <a:spLocks noChangeArrowheads="1"/>
        </xdr:cNvSpPr>
      </xdr:nvSpPr>
      <xdr:spPr bwMode="auto">
        <a:xfrm>
          <a:off x="4282440" y="631164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123915</xdr:rowOff>
    </xdr:to>
    <xdr:sp macro="" textlink="">
      <xdr:nvSpPr>
        <xdr:cNvPr id="16" name="Text Box 106">
          <a:extLst>
            <a:ext uri="{FF2B5EF4-FFF2-40B4-BE49-F238E27FC236}">
              <a16:creationId xmlns:a16="http://schemas.microsoft.com/office/drawing/2014/main" id="{814B75DD-9769-484D-8AA0-EF7B6F476C46}"/>
            </a:ext>
          </a:extLst>
        </xdr:cNvPr>
        <xdr:cNvSpPr txBox="1">
          <a:spLocks noChangeArrowheads="1"/>
        </xdr:cNvSpPr>
      </xdr:nvSpPr>
      <xdr:spPr bwMode="auto">
        <a:xfrm>
          <a:off x="4282440" y="631164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55335</xdr:rowOff>
    </xdr:to>
    <xdr:sp macro="" textlink="">
      <xdr:nvSpPr>
        <xdr:cNvPr id="17" name="Text Box 108">
          <a:extLst>
            <a:ext uri="{FF2B5EF4-FFF2-40B4-BE49-F238E27FC236}">
              <a16:creationId xmlns:a16="http://schemas.microsoft.com/office/drawing/2014/main" id="{2C19241D-0B91-4BA3-A052-57CB8E54AFD1}"/>
            </a:ext>
          </a:extLst>
        </xdr:cNvPr>
        <xdr:cNvSpPr txBox="1">
          <a:spLocks noChangeArrowheads="1"/>
        </xdr:cNvSpPr>
      </xdr:nvSpPr>
      <xdr:spPr bwMode="auto">
        <a:xfrm>
          <a:off x="4282440" y="631164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123907</xdr:rowOff>
    </xdr:to>
    <xdr:sp macro="" textlink="">
      <xdr:nvSpPr>
        <xdr:cNvPr id="18" name="Text Box 30">
          <a:extLst>
            <a:ext uri="{FF2B5EF4-FFF2-40B4-BE49-F238E27FC236}">
              <a16:creationId xmlns:a16="http://schemas.microsoft.com/office/drawing/2014/main" id="{E03F1D67-8F7A-49F4-8264-413B873B5DA8}"/>
            </a:ext>
          </a:extLst>
        </xdr:cNvPr>
        <xdr:cNvSpPr txBox="1">
          <a:spLocks noChangeArrowheads="1"/>
        </xdr:cNvSpPr>
      </xdr:nvSpPr>
      <xdr:spPr bwMode="auto">
        <a:xfrm>
          <a:off x="4282440" y="631164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17235</xdr:rowOff>
    </xdr:to>
    <xdr:sp macro="" textlink="">
      <xdr:nvSpPr>
        <xdr:cNvPr id="19" name="Text Box 32">
          <a:extLst>
            <a:ext uri="{FF2B5EF4-FFF2-40B4-BE49-F238E27FC236}">
              <a16:creationId xmlns:a16="http://schemas.microsoft.com/office/drawing/2014/main" id="{08952438-AB78-4F09-BD0B-9A88F1ED9023}"/>
            </a:ext>
          </a:extLst>
        </xdr:cNvPr>
        <xdr:cNvSpPr txBox="1">
          <a:spLocks noChangeArrowheads="1"/>
        </xdr:cNvSpPr>
      </xdr:nvSpPr>
      <xdr:spPr bwMode="auto">
        <a:xfrm>
          <a:off x="4282440" y="631164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123907</xdr:rowOff>
    </xdr:to>
    <xdr:sp macro="" textlink="">
      <xdr:nvSpPr>
        <xdr:cNvPr id="20" name="Text Box 106">
          <a:extLst>
            <a:ext uri="{FF2B5EF4-FFF2-40B4-BE49-F238E27FC236}">
              <a16:creationId xmlns:a16="http://schemas.microsoft.com/office/drawing/2014/main" id="{DDF30AB2-24C6-4D2B-9094-7749D8526310}"/>
            </a:ext>
          </a:extLst>
        </xdr:cNvPr>
        <xdr:cNvSpPr txBox="1">
          <a:spLocks noChangeArrowheads="1"/>
        </xdr:cNvSpPr>
      </xdr:nvSpPr>
      <xdr:spPr bwMode="auto">
        <a:xfrm>
          <a:off x="4282440" y="631164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17235</xdr:rowOff>
    </xdr:to>
    <xdr:sp macro="" textlink="">
      <xdr:nvSpPr>
        <xdr:cNvPr id="21" name="Text Box 108">
          <a:extLst>
            <a:ext uri="{FF2B5EF4-FFF2-40B4-BE49-F238E27FC236}">
              <a16:creationId xmlns:a16="http://schemas.microsoft.com/office/drawing/2014/main" id="{262F2148-8CF0-481D-859B-64B428B62BF8}"/>
            </a:ext>
          </a:extLst>
        </xdr:cNvPr>
        <xdr:cNvSpPr txBox="1">
          <a:spLocks noChangeArrowheads="1"/>
        </xdr:cNvSpPr>
      </xdr:nvSpPr>
      <xdr:spPr bwMode="auto">
        <a:xfrm>
          <a:off x="4282440" y="631164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93435</xdr:rowOff>
    </xdr:to>
    <xdr:sp macro="" textlink="">
      <xdr:nvSpPr>
        <xdr:cNvPr id="22" name="Text Box 30">
          <a:extLst>
            <a:ext uri="{FF2B5EF4-FFF2-40B4-BE49-F238E27FC236}">
              <a16:creationId xmlns:a16="http://schemas.microsoft.com/office/drawing/2014/main" id="{BDD1DC95-7E11-4590-AD8F-4C4CD5708579}"/>
            </a:ext>
          </a:extLst>
        </xdr:cNvPr>
        <xdr:cNvSpPr txBox="1">
          <a:spLocks noChangeArrowheads="1"/>
        </xdr:cNvSpPr>
      </xdr:nvSpPr>
      <xdr:spPr bwMode="auto">
        <a:xfrm>
          <a:off x="4282440" y="631164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17235</xdr:rowOff>
    </xdr:to>
    <xdr:sp macro="" textlink="">
      <xdr:nvSpPr>
        <xdr:cNvPr id="23" name="Text Box 32">
          <a:extLst>
            <a:ext uri="{FF2B5EF4-FFF2-40B4-BE49-F238E27FC236}">
              <a16:creationId xmlns:a16="http://schemas.microsoft.com/office/drawing/2014/main" id="{E66D1E66-2AE1-4209-B0C6-A2E9199B8242}"/>
            </a:ext>
          </a:extLst>
        </xdr:cNvPr>
        <xdr:cNvSpPr txBox="1">
          <a:spLocks noChangeArrowheads="1"/>
        </xdr:cNvSpPr>
      </xdr:nvSpPr>
      <xdr:spPr bwMode="auto">
        <a:xfrm>
          <a:off x="4282440" y="631164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93435</xdr:rowOff>
    </xdr:to>
    <xdr:sp macro="" textlink="">
      <xdr:nvSpPr>
        <xdr:cNvPr id="24" name="Text Box 106">
          <a:extLst>
            <a:ext uri="{FF2B5EF4-FFF2-40B4-BE49-F238E27FC236}">
              <a16:creationId xmlns:a16="http://schemas.microsoft.com/office/drawing/2014/main" id="{E07FEB14-F8E3-4EC7-815E-DC3303294FD0}"/>
            </a:ext>
          </a:extLst>
        </xdr:cNvPr>
        <xdr:cNvSpPr txBox="1">
          <a:spLocks noChangeArrowheads="1"/>
        </xdr:cNvSpPr>
      </xdr:nvSpPr>
      <xdr:spPr bwMode="auto">
        <a:xfrm>
          <a:off x="4282440" y="631164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17235</xdr:rowOff>
    </xdr:to>
    <xdr:sp macro="" textlink="">
      <xdr:nvSpPr>
        <xdr:cNvPr id="25" name="Text Box 108">
          <a:extLst>
            <a:ext uri="{FF2B5EF4-FFF2-40B4-BE49-F238E27FC236}">
              <a16:creationId xmlns:a16="http://schemas.microsoft.com/office/drawing/2014/main" id="{B9FBAAA8-9E10-4369-9469-AA357915F6A3}"/>
            </a:ext>
          </a:extLst>
        </xdr:cNvPr>
        <xdr:cNvSpPr txBox="1">
          <a:spLocks noChangeArrowheads="1"/>
        </xdr:cNvSpPr>
      </xdr:nvSpPr>
      <xdr:spPr bwMode="auto">
        <a:xfrm>
          <a:off x="4282440" y="631164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123906</xdr:rowOff>
    </xdr:to>
    <xdr:sp macro="" textlink="">
      <xdr:nvSpPr>
        <xdr:cNvPr id="26" name="Text Box 30">
          <a:extLst>
            <a:ext uri="{FF2B5EF4-FFF2-40B4-BE49-F238E27FC236}">
              <a16:creationId xmlns:a16="http://schemas.microsoft.com/office/drawing/2014/main" id="{23F0A087-2EC3-4D9B-86AC-A400B06B8819}"/>
            </a:ext>
          </a:extLst>
        </xdr:cNvPr>
        <xdr:cNvSpPr txBox="1">
          <a:spLocks noChangeArrowheads="1"/>
        </xdr:cNvSpPr>
      </xdr:nvSpPr>
      <xdr:spPr bwMode="auto">
        <a:xfrm>
          <a:off x="4282440" y="631164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27" name="Text Box 32">
          <a:extLst>
            <a:ext uri="{FF2B5EF4-FFF2-40B4-BE49-F238E27FC236}">
              <a16:creationId xmlns:a16="http://schemas.microsoft.com/office/drawing/2014/main" id="{D8EC3BBD-C6B8-40BA-8C3C-DA8EBBD764EA}"/>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123906</xdr:rowOff>
    </xdr:to>
    <xdr:sp macro="" textlink="">
      <xdr:nvSpPr>
        <xdr:cNvPr id="28" name="Text Box 106">
          <a:extLst>
            <a:ext uri="{FF2B5EF4-FFF2-40B4-BE49-F238E27FC236}">
              <a16:creationId xmlns:a16="http://schemas.microsoft.com/office/drawing/2014/main" id="{DD8E1A74-CA4F-4E63-88E0-CF39F9D12393}"/>
            </a:ext>
          </a:extLst>
        </xdr:cNvPr>
        <xdr:cNvSpPr txBox="1">
          <a:spLocks noChangeArrowheads="1"/>
        </xdr:cNvSpPr>
      </xdr:nvSpPr>
      <xdr:spPr bwMode="auto">
        <a:xfrm>
          <a:off x="4282440" y="631164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29" name="Text Box 108">
          <a:extLst>
            <a:ext uri="{FF2B5EF4-FFF2-40B4-BE49-F238E27FC236}">
              <a16:creationId xmlns:a16="http://schemas.microsoft.com/office/drawing/2014/main" id="{22CD7A9E-9DCD-493A-9F64-AFAFB7212734}"/>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93426</xdr:rowOff>
    </xdr:to>
    <xdr:sp macro="" textlink="">
      <xdr:nvSpPr>
        <xdr:cNvPr id="30" name="Text Box 30">
          <a:extLst>
            <a:ext uri="{FF2B5EF4-FFF2-40B4-BE49-F238E27FC236}">
              <a16:creationId xmlns:a16="http://schemas.microsoft.com/office/drawing/2014/main" id="{76E16DB4-2734-40B3-9FFA-401906AA90C6}"/>
            </a:ext>
          </a:extLst>
        </xdr:cNvPr>
        <xdr:cNvSpPr txBox="1">
          <a:spLocks noChangeArrowheads="1"/>
        </xdr:cNvSpPr>
      </xdr:nvSpPr>
      <xdr:spPr bwMode="auto">
        <a:xfrm>
          <a:off x="4282440" y="631164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31" name="Text Box 32">
          <a:extLst>
            <a:ext uri="{FF2B5EF4-FFF2-40B4-BE49-F238E27FC236}">
              <a16:creationId xmlns:a16="http://schemas.microsoft.com/office/drawing/2014/main" id="{98FC27AB-7A67-4574-9871-4C9816063B33}"/>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93426</xdr:rowOff>
    </xdr:to>
    <xdr:sp macro="" textlink="">
      <xdr:nvSpPr>
        <xdr:cNvPr id="32" name="Text Box 106">
          <a:extLst>
            <a:ext uri="{FF2B5EF4-FFF2-40B4-BE49-F238E27FC236}">
              <a16:creationId xmlns:a16="http://schemas.microsoft.com/office/drawing/2014/main" id="{5DBA2FD0-8D70-4EE2-98BC-627238AC888B}"/>
            </a:ext>
          </a:extLst>
        </xdr:cNvPr>
        <xdr:cNvSpPr txBox="1">
          <a:spLocks noChangeArrowheads="1"/>
        </xdr:cNvSpPr>
      </xdr:nvSpPr>
      <xdr:spPr bwMode="auto">
        <a:xfrm>
          <a:off x="4282440" y="631164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33" name="Text Box 108">
          <a:extLst>
            <a:ext uri="{FF2B5EF4-FFF2-40B4-BE49-F238E27FC236}">
              <a16:creationId xmlns:a16="http://schemas.microsoft.com/office/drawing/2014/main" id="{A73F5125-3371-424B-A09C-2B17BCEF829A}"/>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123906</xdr:rowOff>
    </xdr:to>
    <xdr:sp macro="" textlink="">
      <xdr:nvSpPr>
        <xdr:cNvPr id="34" name="Text Box 30">
          <a:extLst>
            <a:ext uri="{FF2B5EF4-FFF2-40B4-BE49-F238E27FC236}">
              <a16:creationId xmlns:a16="http://schemas.microsoft.com/office/drawing/2014/main" id="{6AA10B32-30EC-4F98-806C-0D1E2DB9F140}"/>
            </a:ext>
          </a:extLst>
        </xdr:cNvPr>
        <xdr:cNvSpPr txBox="1">
          <a:spLocks noChangeArrowheads="1"/>
        </xdr:cNvSpPr>
      </xdr:nvSpPr>
      <xdr:spPr bwMode="auto">
        <a:xfrm>
          <a:off x="4282440" y="631164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35" name="Text Box 32">
          <a:extLst>
            <a:ext uri="{FF2B5EF4-FFF2-40B4-BE49-F238E27FC236}">
              <a16:creationId xmlns:a16="http://schemas.microsoft.com/office/drawing/2014/main" id="{2FD85B31-6DD2-44AC-BD2B-40C6AFB3EFF2}"/>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123906</xdr:rowOff>
    </xdr:to>
    <xdr:sp macro="" textlink="">
      <xdr:nvSpPr>
        <xdr:cNvPr id="36" name="Text Box 106">
          <a:extLst>
            <a:ext uri="{FF2B5EF4-FFF2-40B4-BE49-F238E27FC236}">
              <a16:creationId xmlns:a16="http://schemas.microsoft.com/office/drawing/2014/main" id="{7A267B51-4A8D-402E-A432-D619AFB9FFF1}"/>
            </a:ext>
          </a:extLst>
        </xdr:cNvPr>
        <xdr:cNvSpPr txBox="1">
          <a:spLocks noChangeArrowheads="1"/>
        </xdr:cNvSpPr>
      </xdr:nvSpPr>
      <xdr:spPr bwMode="auto">
        <a:xfrm>
          <a:off x="4282440" y="631164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37" name="Text Box 108">
          <a:extLst>
            <a:ext uri="{FF2B5EF4-FFF2-40B4-BE49-F238E27FC236}">
              <a16:creationId xmlns:a16="http://schemas.microsoft.com/office/drawing/2014/main" id="{ECF38BA6-07CE-45C8-9E7D-4A1CAAB3F77C}"/>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93426</xdr:rowOff>
    </xdr:to>
    <xdr:sp macro="" textlink="">
      <xdr:nvSpPr>
        <xdr:cNvPr id="38" name="Text Box 30">
          <a:extLst>
            <a:ext uri="{FF2B5EF4-FFF2-40B4-BE49-F238E27FC236}">
              <a16:creationId xmlns:a16="http://schemas.microsoft.com/office/drawing/2014/main" id="{6CD4CAD6-FAEE-455A-BC9D-05EE1D3DC530}"/>
            </a:ext>
          </a:extLst>
        </xdr:cNvPr>
        <xdr:cNvSpPr txBox="1">
          <a:spLocks noChangeArrowheads="1"/>
        </xdr:cNvSpPr>
      </xdr:nvSpPr>
      <xdr:spPr bwMode="auto">
        <a:xfrm>
          <a:off x="4282440" y="631164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39" name="Text Box 32">
          <a:extLst>
            <a:ext uri="{FF2B5EF4-FFF2-40B4-BE49-F238E27FC236}">
              <a16:creationId xmlns:a16="http://schemas.microsoft.com/office/drawing/2014/main" id="{16938ED4-6147-4107-8B26-5583D1CFBC7D}"/>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93426</xdr:rowOff>
    </xdr:to>
    <xdr:sp macro="" textlink="">
      <xdr:nvSpPr>
        <xdr:cNvPr id="40" name="Text Box 106">
          <a:extLst>
            <a:ext uri="{FF2B5EF4-FFF2-40B4-BE49-F238E27FC236}">
              <a16:creationId xmlns:a16="http://schemas.microsoft.com/office/drawing/2014/main" id="{2CB5CE49-13DC-4BE4-9C3E-98D469E77034}"/>
            </a:ext>
          </a:extLst>
        </xdr:cNvPr>
        <xdr:cNvSpPr txBox="1">
          <a:spLocks noChangeArrowheads="1"/>
        </xdr:cNvSpPr>
      </xdr:nvSpPr>
      <xdr:spPr bwMode="auto">
        <a:xfrm>
          <a:off x="4282440" y="631164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166646</xdr:rowOff>
    </xdr:to>
    <xdr:sp macro="" textlink="">
      <xdr:nvSpPr>
        <xdr:cNvPr id="41" name="Text Box 108">
          <a:extLst>
            <a:ext uri="{FF2B5EF4-FFF2-40B4-BE49-F238E27FC236}">
              <a16:creationId xmlns:a16="http://schemas.microsoft.com/office/drawing/2014/main" id="{39EAF2E6-172C-4FAB-B9EF-E288F26B4882}"/>
            </a:ext>
          </a:extLst>
        </xdr:cNvPr>
        <xdr:cNvSpPr txBox="1">
          <a:spLocks noChangeArrowheads="1"/>
        </xdr:cNvSpPr>
      </xdr:nvSpPr>
      <xdr:spPr bwMode="auto">
        <a:xfrm>
          <a:off x="4282440" y="631164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129767</xdr:rowOff>
    </xdr:to>
    <xdr:sp macro="" textlink="">
      <xdr:nvSpPr>
        <xdr:cNvPr id="42" name="Text Box 30">
          <a:extLst>
            <a:ext uri="{FF2B5EF4-FFF2-40B4-BE49-F238E27FC236}">
              <a16:creationId xmlns:a16="http://schemas.microsoft.com/office/drawing/2014/main" id="{ED14F48F-1A19-46E3-B01A-F2B9D1D3E201}"/>
            </a:ext>
          </a:extLst>
        </xdr:cNvPr>
        <xdr:cNvSpPr txBox="1">
          <a:spLocks noChangeArrowheads="1"/>
        </xdr:cNvSpPr>
      </xdr:nvSpPr>
      <xdr:spPr bwMode="auto">
        <a:xfrm>
          <a:off x="4282440" y="631164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24697</xdr:rowOff>
    </xdr:to>
    <xdr:sp macro="" textlink="">
      <xdr:nvSpPr>
        <xdr:cNvPr id="43" name="Text Box 32">
          <a:extLst>
            <a:ext uri="{FF2B5EF4-FFF2-40B4-BE49-F238E27FC236}">
              <a16:creationId xmlns:a16="http://schemas.microsoft.com/office/drawing/2014/main" id="{E32B0193-DD6A-44C2-98D1-B682C780D947}"/>
            </a:ext>
          </a:extLst>
        </xdr:cNvPr>
        <xdr:cNvSpPr txBox="1">
          <a:spLocks noChangeArrowheads="1"/>
        </xdr:cNvSpPr>
      </xdr:nvSpPr>
      <xdr:spPr bwMode="auto">
        <a:xfrm>
          <a:off x="4282440" y="631164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129767</xdr:rowOff>
    </xdr:to>
    <xdr:sp macro="" textlink="">
      <xdr:nvSpPr>
        <xdr:cNvPr id="44" name="Text Box 106">
          <a:extLst>
            <a:ext uri="{FF2B5EF4-FFF2-40B4-BE49-F238E27FC236}">
              <a16:creationId xmlns:a16="http://schemas.microsoft.com/office/drawing/2014/main" id="{19279A3A-1EED-48C8-AF5E-5A6C2F39BA90}"/>
            </a:ext>
          </a:extLst>
        </xdr:cNvPr>
        <xdr:cNvSpPr txBox="1">
          <a:spLocks noChangeArrowheads="1"/>
        </xdr:cNvSpPr>
      </xdr:nvSpPr>
      <xdr:spPr bwMode="auto">
        <a:xfrm>
          <a:off x="4282440" y="631164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24697</xdr:rowOff>
    </xdr:to>
    <xdr:sp macro="" textlink="">
      <xdr:nvSpPr>
        <xdr:cNvPr id="45" name="Text Box 108">
          <a:extLst>
            <a:ext uri="{FF2B5EF4-FFF2-40B4-BE49-F238E27FC236}">
              <a16:creationId xmlns:a16="http://schemas.microsoft.com/office/drawing/2014/main" id="{2EA1CCFB-B471-49BB-9933-074A03867254}"/>
            </a:ext>
          </a:extLst>
        </xdr:cNvPr>
        <xdr:cNvSpPr txBox="1">
          <a:spLocks noChangeArrowheads="1"/>
        </xdr:cNvSpPr>
      </xdr:nvSpPr>
      <xdr:spPr bwMode="auto">
        <a:xfrm>
          <a:off x="4282440" y="631164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108670</xdr:rowOff>
    </xdr:to>
    <xdr:sp macro="" textlink="">
      <xdr:nvSpPr>
        <xdr:cNvPr id="46" name="Text Box 30">
          <a:extLst>
            <a:ext uri="{FF2B5EF4-FFF2-40B4-BE49-F238E27FC236}">
              <a16:creationId xmlns:a16="http://schemas.microsoft.com/office/drawing/2014/main" id="{94F182A1-BB7B-4C3A-898B-501176FA0969}"/>
            </a:ext>
          </a:extLst>
        </xdr:cNvPr>
        <xdr:cNvSpPr txBox="1">
          <a:spLocks noChangeArrowheads="1"/>
        </xdr:cNvSpPr>
      </xdr:nvSpPr>
      <xdr:spPr bwMode="auto">
        <a:xfrm>
          <a:off x="4282440" y="63116460"/>
          <a:ext cx="76200" cy="29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129767</xdr:rowOff>
    </xdr:to>
    <xdr:sp macro="" textlink="">
      <xdr:nvSpPr>
        <xdr:cNvPr id="47" name="Text Box 30">
          <a:extLst>
            <a:ext uri="{FF2B5EF4-FFF2-40B4-BE49-F238E27FC236}">
              <a16:creationId xmlns:a16="http://schemas.microsoft.com/office/drawing/2014/main" id="{D48A843D-5EF0-495C-9F0A-32A39150B18F}"/>
            </a:ext>
          </a:extLst>
        </xdr:cNvPr>
        <xdr:cNvSpPr txBox="1">
          <a:spLocks noChangeArrowheads="1"/>
        </xdr:cNvSpPr>
      </xdr:nvSpPr>
      <xdr:spPr bwMode="auto">
        <a:xfrm>
          <a:off x="4282440" y="631164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24697</xdr:rowOff>
    </xdr:to>
    <xdr:sp macro="" textlink="">
      <xdr:nvSpPr>
        <xdr:cNvPr id="48" name="Text Box 32">
          <a:extLst>
            <a:ext uri="{FF2B5EF4-FFF2-40B4-BE49-F238E27FC236}">
              <a16:creationId xmlns:a16="http://schemas.microsoft.com/office/drawing/2014/main" id="{0F4983C1-DE31-45FE-9A8A-CAD3BB7E3508}"/>
            </a:ext>
          </a:extLst>
        </xdr:cNvPr>
        <xdr:cNvSpPr txBox="1">
          <a:spLocks noChangeArrowheads="1"/>
        </xdr:cNvSpPr>
      </xdr:nvSpPr>
      <xdr:spPr bwMode="auto">
        <a:xfrm>
          <a:off x="4282440" y="631164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129767</xdr:rowOff>
    </xdr:to>
    <xdr:sp macro="" textlink="">
      <xdr:nvSpPr>
        <xdr:cNvPr id="49" name="Text Box 106">
          <a:extLst>
            <a:ext uri="{FF2B5EF4-FFF2-40B4-BE49-F238E27FC236}">
              <a16:creationId xmlns:a16="http://schemas.microsoft.com/office/drawing/2014/main" id="{F80E3272-E368-4CBF-A870-8D3D64014D6B}"/>
            </a:ext>
          </a:extLst>
        </xdr:cNvPr>
        <xdr:cNvSpPr txBox="1">
          <a:spLocks noChangeArrowheads="1"/>
        </xdr:cNvSpPr>
      </xdr:nvSpPr>
      <xdr:spPr bwMode="auto">
        <a:xfrm>
          <a:off x="4282440" y="631164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24697</xdr:rowOff>
    </xdr:to>
    <xdr:sp macro="" textlink="">
      <xdr:nvSpPr>
        <xdr:cNvPr id="50" name="Text Box 108">
          <a:extLst>
            <a:ext uri="{FF2B5EF4-FFF2-40B4-BE49-F238E27FC236}">
              <a16:creationId xmlns:a16="http://schemas.microsoft.com/office/drawing/2014/main" id="{DDB9001B-0D91-44D2-907F-7A303A7061EF}"/>
            </a:ext>
          </a:extLst>
        </xdr:cNvPr>
        <xdr:cNvSpPr txBox="1">
          <a:spLocks noChangeArrowheads="1"/>
        </xdr:cNvSpPr>
      </xdr:nvSpPr>
      <xdr:spPr bwMode="auto">
        <a:xfrm>
          <a:off x="4282440" y="631164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106907</xdr:rowOff>
    </xdr:to>
    <xdr:sp macro="" textlink="">
      <xdr:nvSpPr>
        <xdr:cNvPr id="51" name="Text Box 30">
          <a:extLst>
            <a:ext uri="{FF2B5EF4-FFF2-40B4-BE49-F238E27FC236}">
              <a16:creationId xmlns:a16="http://schemas.microsoft.com/office/drawing/2014/main" id="{EF67DFC2-0BB0-4C59-83D8-036D2BE9ACFD}"/>
            </a:ext>
          </a:extLst>
        </xdr:cNvPr>
        <xdr:cNvSpPr txBox="1">
          <a:spLocks noChangeArrowheads="1"/>
        </xdr:cNvSpPr>
      </xdr:nvSpPr>
      <xdr:spPr bwMode="auto">
        <a:xfrm>
          <a:off x="4282440" y="6311646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38431</xdr:rowOff>
    </xdr:to>
    <xdr:sp macro="" textlink="">
      <xdr:nvSpPr>
        <xdr:cNvPr id="52" name="Text Box 30">
          <a:extLst>
            <a:ext uri="{FF2B5EF4-FFF2-40B4-BE49-F238E27FC236}">
              <a16:creationId xmlns:a16="http://schemas.microsoft.com/office/drawing/2014/main" id="{C6284F5F-0B44-4EE8-9806-9876125CC036}"/>
            </a:ext>
          </a:extLst>
        </xdr:cNvPr>
        <xdr:cNvSpPr txBox="1">
          <a:spLocks noChangeArrowheads="1"/>
        </xdr:cNvSpPr>
      </xdr:nvSpPr>
      <xdr:spPr bwMode="auto">
        <a:xfrm>
          <a:off x="4282440" y="631164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53" name="Text Box 32">
          <a:extLst>
            <a:ext uri="{FF2B5EF4-FFF2-40B4-BE49-F238E27FC236}">
              <a16:creationId xmlns:a16="http://schemas.microsoft.com/office/drawing/2014/main" id="{37B376D3-CB46-4704-B12A-C9FB93C1884A}"/>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38431</xdr:rowOff>
    </xdr:to>
    <xdr:sp macro="" textlink="">
      <xdr:nvSpPr>
        <xdr:cNvPr id="54" name="Text Box 106">
          <a:extLst>
            <a:ext uri="{FF2B5EF4-FFF2-40B4-BE49-F238E27FC236}">
              <a16:creationId xmlns:a16="http://schemas.microsoft.com/office/drawing/2014/main" id="{1BC6102B-9EAC-4C9B-9F7A-A63A2AB4AB2C}"/>
            </a:ext>
          </a:extLst>
        </xdr:cNvPr>
        <xdr:cNvSpPr txBox="1">
          <a:spLocks noChangeArrowheads="1"/>
        </xdr:cNvSpPr>
      </xdr:nvSpPr>
      <xdr:spPr bwMode="auto">
        <a:xfrm>
          <a:off x="4282440" y="631164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55" name="Text Box 108">
          <a:extLst>
            <a:ext uri="{FF2B5EF4-FFF2-40B4-BE49-F238E27FC236}">
              <a16:creationId xmlns:a16="http://schemas.microsoft.com/office/drawing/2014/main" id="{1F804146-B394-47AC-BB85-1011567C16C4}"/>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85811</xdr:rowOff>
    </xdr:to>
    <xdr:sp macro="" textlink="">
      <xdr:nvSpPr>
        <xdr:cNvPr id="56" name="Text Box 30">
          <a:extLst>
            <a:ext uri="{FF2B5EF4-FFF2-40B4-BE49-F238E27FC236}">
              <a16:creationId xmlns:a16="http://schemas.microsoft.com/office/drawing/2014/main" id="{7731100E-C130-4F4F-8205-90D2A839C1BE}"/>
            </a:ext>
          </a:extLst>
        </xdr:cNvPr>
        <xdr:cNvSpPr txBox="1">
          <a:spLocks noChangeArrowheads="1"/>
        </xdr:cNvSpPr>
      </xdr:nvSpPr>
      <xdr:spPr bwMode="auto">
        <a:xfrm>
          <a:off x="4282440" y="631164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57" name="Text Box 32">
          <a:extLst>
            <a:ext uri="{FF2B5EF4-FFF2-40B4-BE49-F238E27FC236}">
              <a16:creationId xmlns:a16="http://schemas.microsoft.com/office/drawing/2014/main" id="{CE16855C-C6CE-413F-A6A0-FA2C30F2F196}"/>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85811</xdr:rowOff>
    </xdr:to>
    <xdr:sp macro="" textlink="">
      <xdr:nvSpPr>
        <xdr:cNvPr id="58" name="Text Box 106">
          <a:extLst>
            <a:ext uri="{FF2B5EF4-FFF2-40B4-BE49-F238E27FC236}">
              <a16:creationId xmlns:a16="http://schemas.microsoft.com/office/drawing/2014/main" id="{1C071B01-BCE4-4DC8-8861-03CC50AF769E}"/>
            </a:ext>
          </a:extLst>
        </xdr:cNvPr>
        <xdr:cNvSpPr txBox="1">
          <a:spLocks noChangeArrowheads="1"/>
        </xdr:cNvSpPr>
      </xdr:nvSpPr>
      <xdr:spPr bwMode="auto">
        <a:xfrm>
          <a:off x="4282440" y="631164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59" name="Text Box 108">
          <a:extLst>
            <a:ext uri="{FF2B5EF4-FFF2-40B4-BE49-F238E27FC236}">
              <a16:creationId xmlns:a16="http://schemas.microsoft.com/office/drawing/2014/main" id="{6EC96CAE-5DA9-4399-B914-A7F13ABFC419}"/>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122566</xdr:rowOff>
    </xdr:to>
    <xdr:sp macro="" textlink="">
      <xdr:nvSpPr>
        <xdr:cNvPr id="60" name="Text Box 30">
          <a:extLst>
            <a:ext uri="{FF2B5EF4-FFF2-40B4-BE49-F238E27FC236}">
              <a16:creationId xmlns:a16="http://schemas.microsoft.com/office/drawing/2014/main" id="{CFDD8357-36F4-4A9A-A15A-FCF38351B884}"/>
            </a:ext>
          </a:extLst>
        </xdr:cNvPr>
        <xdr:cNvSpPr txBox="1">
          <a:spLocks noChangeArrowheads="1"/>
        </xdr:cNvSpPr>
      </xdr:nvSpPr>
      <xdr:spPr bwMode="auto">
        <a:xfrm>
          <a:off x="4282440" y="631164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443</xdr:rowOff>
    </xdr:to>
    <xdr:sp macro="" textlink="">
      <xdr:nvSpPr>
        <xdr:cNvPr id="61" name="Text Box 32">
          <a:extLst>
            <a:ext uri="{FF2B5EF4-FFF2-40B4-BE49-F238E27FC236}">
              <a16:creationId xmlns:a16="http://schemas.microsoft.com/office/drawing/2014/main" id="{79968FC4-78F1-46FD-BF87-C0022DF151D3}"/>
            </a:ext>
          </a:extLst>
        </xdr:cNvPr>
        <xdr:cNvSpPr txBox="1">
          <a:spLocks noChangeArrowheads="1"/>
        </xdr:cNvSpPr>
      </xdr:nvSpPr>
      <xdr:spPr bwMode="auto">
        <a:xfrm>
          <a:off x="4282440" y="631164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122566</xdr:rowOff>
    </xdr:to>
    <xdr:sp macro="" textlink="">
      <xdr:nvSpPr>
        <xdr:cNvPr id="62" name="Text Box 106">
          <a:extLst>
            <a:ext uri="{FF2B5EF4-FFF2-40B4-BE49-F238E27FC236}">
              <a16:creationId xmlns:a16="http://schemas.microsoft.com/office/drawing/2014/main" id="{797A982B-38E8-4835-AD9A-47E2ECCAF085}"/>
            </a:ext>
          </a:extLst>
        </xdr:cNvPr>
        <xdr:cNvSpPr txBox="1">
          <a:spLocks noChangeArrowheads="1"/>
        </xdr:cNvSpPr>
      </xdr:nvSpPr>
      <xdr:spPr bwMode="auto">
        <a:xfrm>
          <a:off x="4282440" y="631164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443</xdr:rowOff>
    </xdr:to>
    <xdr:sp macro="" textlink="">
      <xdr:nvSpPr>
        <xdr:cNvPr id="63" name="Text Box 108">
          <a:extLst>
            <a:ext uri="{FF2B5EF4-FFF2-40B4-BE49-F238E27FC236}">
              <a16:creationId xmlns:a16="http://schemas.microsoft.com/office/drawing/2014/main" id="{CDCCA1A9-230C-4B64-BA4A-8CBE61C540E4}"/>
            </a:ext>
          </a:extLst>
        </xdr:cNvPr>
        <xdr:cNvSpPr txBox="1">
          <a:spLocks noChangeArrowheads="1"/>
        </xdr:cNvSpPr>
      </xdr:nvSpPr>
      <xdr:spPr bwMode="auto">
        <a:xfrm>
          <a:off x="4282440" y="631164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102481</xdr:rowOff>
    </xdr:to>
    <xdr:sp macro="" textlink="">
      <xdr:nvSpPr>
        <xdr:cNvPr id="64" name="Text Box 30">
          <a:extLst>
            <a:ext uri="{FF2B5EF4-FFF2-40B4-BE49-F238E27FC236}">
              <a16:creationId xmlns:a16="http://schemas.microsoft.com/office/drawing/2014/main" id="{24C6C996-A4BB-4DA5-B54F-DA2B18F9D892}"/>
            </a:ext>
          </a:extLst>
        </xdr:cNvPr>
        <xdr:cNvSpPr txBox="1">
          <a:spLocks noChangeArrowheads="1"/>
        </xdr:cNvSpPr>
      </xdr:nvSpPr>
      <xdr:spPr bwMode="auto">
        <a:xfrm>
          <a:off x="4282440" y="631164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443</xdr:rowOff>
    </xdr:to>
    <xdr:sp macro="" textlink="">
      <xdr:nvSpPr>
        <xdr:cNvPr id="65" name="Text Box 32">
          <a:extLst>
            <a:ext uri="{FF2B5EF4-FFF2-40B4-BE49-F238E27FC236}">
              <a16:creationId xmlns:a16="http://schemas.microsoft.com/office/drawing/2014/main" id="{EFE4B810-50DF-4D83-AE33-2248893E167B}"/>
            </a:ext>
          </a:extLst>
        </xdr:cNvPr>
        <xdr:cNvSpPr txBox="1">
          <a:spLocks noChangeArrowheads="1"/>
        </xdr:cNvSpPr>
      </xdr:nvSpPr>
      <xdr:spPr bwMode="auto">
        <a:xfrm>
          <a:off x="4282440" y="631164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102481</xdr:rowOff>
    </xdr:to>
    <xdr:sp macro="" textlink="">
      <xdr:nvSpPr>
        <xdr:cNvPr id="66" name="Text Box 106">
          <a:extLst>
            <a:ext uri="{FF2B5EF4-FFF2-40B4-BE49-F238E27FC236}">
              <a16:creationId xmlns:a16="http://schemas.microsoft.com/office/drawing/2014/main" id="{32F3FA4F-D765-4F05-BEA7-B2A8EBD66737}"/>
            </a:ext>
          </a:extLst>
        </xdr:cNvPr>
        <xdr:cNvSpPr txBox="1">
          <a:spLocks noChangeArrowheads="1"/>
        </xdr:cNvSpPr>
      </xdr:nvSpPr>
      <xdr:spPr bwMode="auto">
        <a:xfrm>
          <a:off x="4282440" y="631164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288</xdr:row>
      <xdr:rowOff>0</xdr:rowOff>
    </xdr:from>
    <xdr:to>
      <xdr:col>3</xdr:col>
      <xdr:colOff>91440</xdr:colOff>
      <xdr:row>290</xdr:row>
      <xdr:rowOff>1665</xdr:rowOff>
    </xdr:to>
    <xdr:sp macro="" textlink="">
      <xdr:nvSpPr>
        <xdr:cNvPr id="67" name="Text Box 108">
          <a:extLst>
            <a:ext uri="{FF2B5EF4-FFF2-40B4-BE49-F238E27FC236}">
              <a16:creationId xmlns:a16="http://schemas.microsoft.com/office/drawing/2014/main" id="{E99508DD-8C1B-419D-959E-1B07A5D9B50B}"/>
            </a:ext>
          </a:extLst>
        </xdr:cNvPr>
        <xdr:cNvSpPr txBox="1">
          <a:spLocks noChangeArrowheads="1"/>
        </xdr:cNvSpPr>
      </xdr:nvSpPr>
      <xdr:spPr bwMode="auto">
        <a:xfrm>
          <a:off x="4305300" y="63116460"/>
          <a:ext cx="68580" cy="36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121</xdr:row>
      <xdr:rowOff>172276</xdr:rowOff>
    </xdr:to>
    <xdr:sp macro="" textlink="">
      <xdr:nvSpPr>
        <xdr:cNvPr id="68" name="Text Box 30">
          <a:extLst>
            <a:ext uri="{FF2B5EF4-FFF2-40B4-BE49-F238E27FC236}">
              <a16:creationId xmlns:a16="http://schemas.microsoft.com/office/drawing/2014/main" id="{DFC89DE4-382A-40C5-AEA2-A09205172D62}"/>
            </a:ext>
          </a:extLst>
        </xdr:cNvPr>
        <xdr:cNvSpPr txBox="1">
          <a:spLocks noChangeArrowheads="1"/>
        </xdr:cNvSpPr>
      </xdr:nvSpPr>
      <xdr:spPr bwMode="auto">
        <a:xfrm>
          <a:off x="4282440" y="314172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19193</xdr:rowOff>
    </xdr:to>
    <xdr:sp macro="" textlink="">
      <xdr:nvSpPr>
        <xdr:cNvPr id="69" name="Text Box 32">
          <a:extLst>
            <a:ext uri="{FF2B5EF4-FFF2-40B4-BE49-F238E27FC236}">
              <a16:creationId xmlns:a16="http://schemas.microsoft.com/office/drawing/2014/main" id="{4FBA58BE-57A5-4141-A44B-4B73273E31B5}"/>
            </a:ext>
          </a:extLst>
        </xdr:cNvPr>
        <xdr:cNvSpPr txBox="1">
          <a:spLocks noChangeArrowheads="1"/>
        </xdr:cNvSpPr>
      </xdr:nvSpPr>
      <xdr:spPr bwMode="auto">
        <a:xfrm>
          <a:off x="4282440" y="31417260"/>
          <a:ext cx="76200" cy="36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121</xdr:row>
      <xdr:rowOff>172276</xdr:rowOff>
    </xdr:to>
    <xdr:sp macro="" textlink="">
      <xdr:nvSpPr>
        <xdr:cNvPr id="70" name="Text Box 106">
          <a:extLst>
            <a:ext uri="{FF2B5EF4-FFF2-40B4-BE49-F238E27FC236}">
              <a16:creationId xmlns:a16="http://schemas.microsoft.com/office/drawing/2014/main" id="{5231FFF8-B77A-456C-92C6-6EC6347B7071}"/>
            </a:ext>
          </a:extLst>
        </xdr:cNvPr>
        <xdr:cNvSpPr txBox="1">
          <a:spLocks noChangeArrowheads="1"/>
        </xdr:cNvSpPr>
      </xdr:nvSpPr>
      <xdr:spPr bwMode="auto">
        <a:xfrm>
          <a:off x="4282440" y="314172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19193</xdr:rowOff>
    </xdr:to>
    <xdr:sp macro="" textlink="">
      <xdr:nvSpPr>
        <xdr:cNvPr id="71" name="Text Box 108">
          <a:extLst>
            <a:ext uri="{FF2B5EF4-FFF2-40B4-BE49-F238E27FC236}">
              <a16:creationId xmlns:a16="http://schemas.microsoft.com/office/drawing/2014/main" id="{C76C41C2-E35A-4AC2-B699-B043CC7D4BA3}"/>
            </a:ext>
          </a:extLst>
        </xdr:cNvPr>
        <xdr:cNvSpPr txBox="1">
          <a:spLocks noChangeArrowheads="1"/>
        </xdr:cNvSpPr>
      </xdr:nvSpPr>
      <xdr:spPr bwMode="auto">
        <a:xfrm>
          <a:off x="4282440" y="31417260"/>
          <a:ext cx="76200" cy="36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121</xdr:row>
      <xdr:rowOff>172276</xdr:rowOff>
    </xdr:to>
    <xdr:sp macro="" textlink="">
      <xdr:nvSpPr>
        <xdr:cNvPr id="72" name="Text Box 30">
          <a:extLst>
            <a:ext uri="{FF2B5EF4-FFF2-40B4-BE49-F238E27FC236}">
              <a16:creationId xmlns:a16="http://schemas.microsoft.com/office/drawing/2014/main" id="{AD456CDB-F6E0-4A94-9139-DE4329A75F93}"/>
            </a:ext>
          </a:extLst>
        </xdr:cNvPr>
        <xdr:cNvSpPr txBox="1">
          <a:spLocks noChangeArrowheads="1"/>
        </xdr:cNvSpPr>
      </xdr:nvSpPr>
      <xdr:spPr bwMode="auto">
        <a:xfrm>
          <a:off x="4282440" y="314172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19193</xdr:rowOff>
    </xdr:to>
    <xdr:sp macro="" textlink="">
      <xdr:nvSpPr>
        <xdr:cNvPr id="73" name="Text Box 32">
          <a:extLst>
            <a:ext uri="{FF2B5EF4-FFF2-40B4-BE49-F238E27FC236}">
              <a16:creationId xmlns:a16="http://schemas.microsoft.com/office/drawing/2014/main" id="{ABDB916A-1546-44BF-90F9-3A0CDCEC6BFA}"/>
            </a:ext>
          </a:extLst>
        </xdr:cNvPr>
        <xdr:cNvSpPr txBox="1">
          <a:spLocks noChangeArrowheads="1"/>
        </xdr:cNvSpPr>
      </xdr:nvSpPr>
      <xdr:spPr bwMode="auto">
        <a:xfrm>
          <a:off x="4282440" y="31417260"/>
          <a:ext cx="76200" cy="36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121</xdr:row>
      <xdr:rowOff>172276</xdr:rowOff>
    </xdr:to>
    <xdr:sp macro="" textlink="">
      <xdr:nvSpPr>
        <xdr:cNvPr id="74" name="Text Box 106">
          <a:extLst>
            <a:ext uri="{FF2B5EF4-FFF2-40B4-BE49-F238E27FC236}">
              <a16:creationId xmlns:a16="http://schemas.microsoft.com/office/drawing/2014/main" id="{51BA59A9-D323-4335-9DAB-FF63D5901CB4}"/>
            </a:ext>
          </a:extLst>
        </xdr:cNvPr>
        <xdr:cNvSpPr txBox="1">
          <a:spLocks noChangeArrowheads="1"/>
        </xdr:cNvSpPr>
      </xdr:nvSpPr>
      <xdr:spPr bwMode="auto">
        <a:xfrm>
          <a:off x="4282440" y="314172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19193</xdr:rowOff>
    </xdr:to>
    <xdr:sp macro="" textlink="">
      <xdr:nvSpPr>
        <xdr:cNvPr id="75" name="Text Box 108">
          <a:extLst>
            <a:ext uri="{FF2B5EF4-FFF2-40B4-BE49-F238E27FC236}">
              <a16:creationId xmlns:a16="http://schemas.microsoft.com/office/drawing/2014/main" id="{41C84F7E-2FD8-4906-A66C-CD4D600CDE23}"/>
            </a:ext>
          </a:extLst>
        </xdr:cNvPr>
        <xdr:cNvSpPr txBox="1">
          <a:spLocks noChangeArrowheads="1"/>
        </xdr:cNvSpPr>
      </xdr:nvSpPr>
      <xdr:spPr bwMode="auto">
        <a:xfrm>
          <a:off x="4282440" y="31417260"/>
          <a:ext cx="76200" cy="36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0</xdr:rowOff>
    </xdr:to>
    <xdr:sp macro="" textlink="">
      <xdr:nvSpPr>
        <xdr:cNvPr id="76" name="Text Box 30">
          <a:extLst>
            <a:ext uri="{FF2B5EF4-FFF2-40B4-BE49-F238E27FC236}">
              <a16:creationId xmlns:a16="http://schemas.microsoft.com/office/drawing/2014/main" id="{D4AC9122-BD27-45E7-ABDB-8DAEAFCCC475}"/>
            </a:ext>
          </a:extLst>
        </xdr:cNvPr>
        <xdr:cNvSpPr txBox="1">
          <a:spLocks noChangeArrowheads="1"/>
        </xdr:cNvSpPr>
      </xdr:nvSpPr>
      <xdr:spPr bwMode="auto">
        <a:xfrm>
          <a:off x="4282440" y="314172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34431</xdr:rowOff>
    </xdr:to>
    <xdr:sp macro="" textlink="">
      <xdr:nvSpPr>
        <xdr:cNvPr id="77" name="Text Box 32">
          <a:extLst>
            <a:ext uri="{FF2B5EF4-FFF2-40B4-BE49-F238E27FC236}">
              <a16:creationId xmlns:a16="http://schemas.microsoft.com/office/drawing/2014/main" id="{97347BCF-8B9B-47EA-952C-0C448807662E}"/>
            </a:ext>
          </a:extLst>
        </xdr:cNvPr>
        <xdr:cNvSpPr txBox="1">
          <a:spLocks noChangeArrowheads="1"/>
        </xdr:cNvSpPr>
      </xdr:nvSpPr>
      <xdr:spPr bwMode="auto">
        <a:xfrm>
          <a:off x="4282440" y="31417260"/>
          <a:ext cx="76200" cy="384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0</xdr:rowOff>
    </xdr:to>
    <xdr:sp macro="" textlink="">
      <xdr:nvSpPr>
        <xdr:cNvPr id="78" name="Text Box 106">
          <a:extLst>
            <a:ext uri="{FF2B5EF4-FFF2-40B4-BE49-F238E27FC236}">
              <a16:creationId xmlns:a16="http://schemas.microsoft.com/office/drawing/2014/main" id="{023E4483-0080-4684-88FD-457C3B0FD1F5}"/>
            </a:ext>
          </a:extLst>
        </xdr:cNvPr>
        <xdr:cNvSpPr txBox="1">
          <a:spLocks noChangeArrowheads="1"/>
        </xdr:cNvSpPr>
      </xdr:nvSpPr>
      <xdr:spPr bwMode="auto">
        <a:xfrm>
          <a:off x="4282440" y="314172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34431</xdr:rowOff>
    </xdr:to>
    <xdr:sp macro="" textlink="">
      <xdr:nvSpPr>
        <xdr:cNvPr id="79" name="Text Box 108">
          <a:extLst>
            <a:ext uri="{FF2B5EF4-FFF2-40B4-BE49-F238E27FC236}">
              <a16:creationId xmlns:a16="http://schemas.microsoft.com/office/drawing/2014/main" id="{99327B1D-F71C-4AA1-92C7-287638179F4E}"/>
            </a:ext>
          </a:extLst>
        </xdr:cNvPr>
        <xdr:cNvSpPr txBox="1">
          <a:spLocks noChangeArrowheads="1"/>
        </xdr:cNvSpPr>
      </xdr:nvSpPr>
      <xdr:spPr bwMode="auto">
        <a:xfrm>
          <a:off x="4282440" y="31417260"/>
          <a:ext cx="76200" cy="384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0</xdr:rowOff>
    </xdr:to>
    <xdr:sp macro="" textlink="">
      <xdr:nvSpPr>
        <xdr:cNvPr id="80" name="Text Box 30">
          <a:extLst>
            <a:ext uri="{FF2B5EF4-FFF2-40B4-BE49-F238E27FC236}">
              <a16:creationId xmlns:a16="http://schemas.microsoft.com/office/drawing/2014/main" id="{CE6BD6A4-28B6-452B-B57C-165A0D170773}"/>
            </a:ext>
          </a:extLst>
        </xdr:cNvPr>
        <xdr:cNvSpPr txBox="1">
          <a:spLocks noChangeArrowheads="1"/>
        </xdr:cNvSpPr>
      </xdr:nvSpPr>
      <xdr:spPr bwMode="auto">
        <a:xfrm>
          <a:off x="4282440" y="314172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34431</xdr:rowOff>
    </xdr:to>
    <xdr:sp macro="" textlink="">
      <xdr:nvSpPr>
        <xdr:cNvPr id="81" name="Text Box 32">
          <a:extLst>
            <a:ext uri="{FF2B5EF4-FFF2-40B4-BE49-F238E27FC236}">
              <a16:creationId xmlns:a16="http://schemas.microsoft.com/office/drawing/2014/main" id="{0081FC7A-2735-4A4D-96C6-33BC2D94925E}"/>
            </a:ext>
          </a:extLst>
        </xdr:cNvPr>
        <xdr:cNvSpPr txBox="1">
          <a:spLocks noChangeArrowheads="1"/>
        </xdr:cNvSpPr>
      </xdr:nvSpPr>
      <xdr:spPr bwMode="auto">
        <a:xfrm>
          <a:off x="4282440" y="31417260"/>
          <a:ext cx="76200" cy="384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0</xdr:rowOff>
    </xdr:to>
    <xdr:sp macro="" textlink="">
      <xdr:nvSpPr>
        <xdr:cNvPr id="82" name="Text Box 106">
          <a:extLst>
            <a:ext uri="{FF2B5EF4-FFF2-40B4-BE49-F238E27FC236}">
              <a16:creationId xmlns:a16="http://schemas.microsoft.com/office/drawing/2014/main" id="{69FF5CD2-C4CE-48FE-94CD-3D9159C5C100}"/>
            </a:ext>
          </a:extLst>
        </xdr:cNvPr>
        <xdr:cNvSpPr txBox="1">
          <a:spLocks noChangeArrowheads="1"/>
        </xdr:cNvSpPr>
      </xdr:nvSpPr>
      <xdr:spPr bwMode="auto">
        <a:xfrm>
          <a:off x="4282440" y="314172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34431</xdr:rowOff>
    </xdr:to>
    <xdr:sp macro="" textlink="">
      <xdr:nvSpPr>
        <xdr:cNvPr id="83" name="Text Box 108">
          <a:extLst>
            <a:ext uri="{FF2B5EF4-FFF2-40B4-BE49-F238E27FC236}">
              <a16:creationId xmlns:a16="http://schemas.microsoft.com/office/drawing/2014/main" id="{3036A5B7-4B7F-4B5D-800D-D08F478BD9A4}"/>
            </a:ext>
          </a:extLst>
        </xdr:cNvPr>
        <xdr:cNvSpPr txBox="1">
          <a:spLocks noChangeArrowheads="1"/>
        </xdr:cNvSpPr>
      </xdr:nvSpPr>
      <xdr:spPr bwMode="auto">
        <a:xfrm>
          <a:off x="4282440" y="31417260"/>
          <a:ext cx="76200" cy="384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55233</xdr:rowOff>
    </xdr:to>
    <xdr:sp macro="" textlink="">
      <xdr:nvSpPr>
        <xdr:cNvPr id="84" name="Text Box 30">
          <a:extLst>
            <a:ext uri="{FF2B5EF4-FFF2-40B4-BE49-F238E27FC236}">
              <a16:creationId xmlns:a16="http://schemas.microsoft.com/office/drawing/2014/main" id="{09D7DACB-A42C-4AEC-AF30-BEC03BAC2A19}"/>
            </a:ext>
          </a:extLst>
        </xdr:cNvPr>
        <xdr:cNvSpPr txBox="1">
          <a:spLocks noChangeArrowheads="1"/>
        </xdr:cNvSpPr>
      </xdr:nvSpPr>
      <xdr:spPr bwMode="auto">
        <a:xfrm>
          <a:off x="4282440" y="31417260"/>
          <a:ext cx="76200" cy="405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116193</xdr:rowOff>
    </xdr:to>
    <xdr:sp macro="" textlink="">
      <xdr:nvSpPr>
        <xdr:cNvPr id="85" name="Text Box 32">
          <a:extLst>
            <a:ext uri="{FF2B5EF4-FFF2-40B4-BE49-F238E27FC236}">
              <a16:creationId xmlns:a16="http://schemas.microsoft.com/office/drawing/2014/main" id="{6354869C-FA09-4DD4-BCD7-F6BD8CBB8096}"/>
            </a:ext>
          </a:extLst>
        </xdr:cNvPr>
        <xdr:cNvSpPr txBox="1">
          <a:spLocks noChangeArrowheads="1"/>
        </xdr:cNvSpPr>
      </xdr:nvSpPr>
      <xdr:spPr bwMode="auto">
        <a:xfrm>
          <a:off x="4282440" y="31417260"/>
          <a:ext cx="76200" cy="466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55233</xdr:rowOff>
    </xdr:to>
    <xdr:sp macro="" textlink="">
      <xdr:nvSpPr>
        <xdr:cNvPr id="86" name="Text Box 106">
          <a:extLst>
            <a:ext uri="{FF2B5EF4-FFF2-40B4-BE49-F238E27FC236}">
              <a16:creationId xmlns:a16="http://schemas.microsoft.com/office/drawing/2014/main" id="{20C582B4-60F5-4842-BF36-C1BEC327BE0F}"/>
            </a:ext>
          </a:extLst>
        </xdr:cNvPr>
        <xdr:cNvSpPr txBox="1">
          <a:spLocks noChangeArrowheads="1"/>
        </xdr:cNvSpPr>
      </xdr:nvSpPr>
      <xdr:spPr bwMode="auto">
        <a:xfrm>
          <a:off x="4282440" y="31417260"/>
          <a:ext cx="76200" cy="405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116193</xdr:rowOff>
    </xdr:to>
    <xdr:sp macro="" textlink="">
      <xdr:nvSpPr>
        <xdr:cNvPr id="87" name="Text Box 108">
          <a:extLst>
            <a:ext uri="{FF2B5EF4-FFF2-40B4-BE49-F238E27FC236}">
              <a16:creationId xmlns:a16="http://schemas.microsoft.com/office/drawing/2014/main" id="{C9FEA8EB-5E74-4260-9EAB-97D25CE30D93}"/>
            </a:ext>
          </a:extLst>
        </xdr:cNvPr>
        <xdr:cNvSpPr txBox="1">
          <a:spLocks noChangeArrowheads="1"/>
        </xdr:cNvSpPr>
      </xdr:nvSpPr>
      <xdr:spPr bwMode="auto">
        <a:xfrm>
          <a:off x="4282440" y="31417260"/>
          <a:ext cx="76200" cy="466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32373</xdr:rowOff>
    </xdr:to>
    <xdr:sp macro="" textlink="">
      <xdr:nvSpPr>
        <xdr:cNvPr id="88" name="Text Box 30">
          <a:extLst>
            <a:ext uri="{FF2B5EF4-FFF2-40B4-BE49-F238E27FC236}">
              <a16:creationId xmlns:a16="http://schemas.microsoft.com/office/drawing/2014/main" id="{1F44DBC6-6F18-4353-ACF4-EE3C43B2F73F}"/>
            </a:ext>
          </a:extLst>
        </xdr:cNvPr>
        <xdr:cNvSpPr txBox="1">
          <a:spLocks noChangeArrowheads="1"/>
        </xdr:cNvSpPr>
      </xdr:nvSpPr>
      <xdr:spPr bwMode="auto">
        <a:xfrm>
          <a:off x="4282440" y="31417260"/>
          <a:ext cx="76200" cy="38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116193</xdr:rowOff>
    </xdr:to>
    <xdr:sp macro="" textlink="">
      <xdr:nvSpPr>
        <xdr:cNvPr id="89" name="Text Box 32">
          <a:extLst>
            <a:ext uri="{FF2B5EF4-FFF2-40B4-BE49-F238E27FC236}">
              <a16:creationId xmlns:a16="http://schemas.microsoft.com/office/drawing/2014/main" id="{54694F5E-6DE6-4F63-BE40-CA01B88DDCA4}"/>
            </a:ext>
          </a:extLst>
        </xdr:cNvPr>
        <xdr:cNvSpPr txBox="1">
          <a:spLocks noChangeArrowheads="1"/>
        </xdr:cNvSpPr>
      </xdr:nvSpPr>
      <xdr:spPr bwMode="auto">
        <a:xfrm>
          <a:off x="4282440" y="31417260"/>
          <a:ext cx="76200" cy="466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32373</xdr:rowOff>
    </xdr:to>
    <xdr:sp macro="" textlink="">
      <xdr:nvSpPr>
        <xdr:cNvPr id="90" name="Text Box 106">
          <a:extLst>
            <a:ext uri="{FF2B5EF4-FFF2-40B4-BE49-F238E27FC236}">
              <a16:creationId xmlns:a16="http://schemas.microsoft.com/office/drawing/2014/main" id="{C2F76827-C137-4B3E-97F7-67161B318362}"/>
            </a:ext>
          </a:extLst>
        </xdr:cNvPr>
        <xdr:cNvSpPr txBox="1">
          <a:spLocks noChangeArrowheads="1"/>
        </xdr:cNvSpPr>
      </xdr:nvSpPr>
      <xdr:spPr bwMode="auto">
        <a:xfrm>
          <a:off x="4282440" y="31417260"/>
          <a:ext cx="76200" cy="38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116193</xdr:rowOff>
    </xdr:to>
    <xdr:sp macro="" textlink="">
      <xdr:nvSpPr>
        <xdr:cNvPr id="91" name="Text Box 108">
          <a:extLst>
            <a:ext uri="{FF2B5EF4-FFF2-40B4-BE49-F238E27FC236}">
              <a16:creationId xmlns:a16="http://schemas.microsoft.com/office/drawing/2014/main" id="{A9AFB7D2-D93E-4D00-BA60-E818FFFD79E0}"/>
            </a:ext>
          </a:extLst>
        </xdr:cNvPr>
        <xdr:cNvSpPr txBox="1">
          <a:spLocks noChangeArrowheads="1"/>
        </xdr:cNvSpPr>
      </xdr:nvSpPr>
      <xdr:spPr bwMode="auto">
        <a:xfrm>
          <a:off x="4282440" y="31417260"/>
          <a:ext cx="76200" cy="466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5042</xdr:rowOff>
    </xdr:to>
    <xdr:sp macro="" textlink="">
      <xdr:nvSpPr>
        <xdr:cNvPr id="92" name="Text Box 30">
          <a:extLst>
            <a:ext uri="{FF2B5EF4-FFF2-40B4-BE49-F238E27FC236}">
              <a16:creationId xmlns:a16="http://schemas.microsoft.com/office/drawing/2014/main" id="{32E861D4-D773-413C-AC9A-1122D98F8B12}"/>
            </a:ext>
          </a:extLst>
        </xdr:cNvPr>
        <xdr:cNvSpPr txBox="1">
          <a:spLocks noChangeArrowheads="1"/>
        </xdr:cNvSpPr>
      </xdr:nvSpPr>
      <xdr:spPr bwMode="auto">
        <a:xfrm>
          <a:off x="4282440" y="31417260"/>
          <a:ext cx="76200" cy="1444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110143</xdr:rowOff>
    </xdr:to>
    <xdr:sp macro="" textlink="">
      <xdr:nvSpPr>
        <xdr:cNvPr id="93" name="Text Box 32">
          <a:extLst>
            <a:ext uri="{FF2B5EF4-FFF2-40B4-BE49-F238E27FC236}">
              <a16:creationId xmlns:a16="http://schemas.microsoft.com/office/drawing/2014/main" id="{5380E3A6-34DE-4EED-B602-860C21BB674B}"/>
            </a:ext>
          </a:extLst>
        </xdr:cNvPr>
        <xdr:cNvSpPr txBox="1">
          <a:spLocks noChangeArrowheads="1"/>
        </xdr:cNvSpPr>
      </xdr:nvSpPr>
      <xdr:spPr bwMode="auto">
        <a:xfrm>
          <a:off x="4282440" y="31417260"/>
          <a:ext cx="76200" cy="169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5042</xdr:rowOff>
    </xdr:to>
    <xdr:sp macro="" textlink="">
      <xdr:nvSpPr>
        <xdr:cNvPr id="94" name="Text Box 106">
          <a:extLst>
            <a:ext uri="{FF2B5EF4-FFF2-40B4-BE49-F238E27FC236}">
              <a16:creationId xmlns:a16="http://schemas.microsoft.com/office/drawing/2014/main" id="{6B78185F-877B-49DF-8DA2-87802E7CF876}"/>
            </a:ext>
          </a:extLst>
        </xdr:cNvPr>
        <xdr:cNvSpPr txBox="1">
          <a:spLocks noChangeArrowheads="1"/>
        </xdr:cNvSpPr>
      </xdr:nvSpPr>
      <xdr:spPr bwMode="auto">
        <a:xfrm>
          <a:off x="4282440" y="31417260"/>
          <a:ext cx="76200" cy="1444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110143</xdr:rowOff>
    </xdr:to>
    <xdr:sp macro="" textlink="">
      <xdr:nvSpPr>
        <xdr:cNvPr id="95" name="Text Box 108">
          <a:extLst>
            <a:ext uri="{FF2B5EF4-FFF2-40B4-BE49-F238E27FC236}">
              <a16:creationId xmlns:a16="http://schemas.microsoft.com/office/drawing/2014/main" id="{A44DAD7F-FBA6-4964-890B-C0917499F78E}"/>
            </a:ext>
          </a:extLst>
        </xdr:cNvPr>
        <xdr:cNvSpPr txBox="1">
          <a:spLocks noChangeArrowheads="1"/>
        </xdr:cNvSpPr>
      </xdr:nvSpPr>
      <xdr:spPr bwMode="auto">
        <a:xfrm>
          <a:off x="4282440" y="31417260"/>
          <a:ext cx="76200" cy="169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5042</xdr:rowOff>
    </xdr:to>
    <xdr:sp macro="" textlink="">
      <xdr:nvSpPr>
        <xdr:cNvPr id="96" name="Text Box 30">
          <a:extLst>
            <a:ext uri="{FF2B5EF4-FFF2-40B4-BE49-F238E27FC236}">
              <a16:creationId xmlns:a16="http://schemas.microsoft.com/office/drawing/2014/main" id="{C2E3B681-C2EB-4880-9EDB-130F88EAEB51}"/>
            </a:ext>
          </a:extLst>
        </xdr:cNvPr>
        <xdr:cNvSpPr txBox="1">
          <a:spLocks noChangeArrowheads="1"/>
        </xdr:cNvSpPr>
      </xdr:nvSpPr>
      <xdr:spPr bwMode="auto">
        <a:xfrm>
          <a:off x="4282440" y="31417260"/>
          <a:ext cx="76200" cy="142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110143</xdr:rowOff>
    </xdr:to>
    <xdr:sp macro="" textlink="">
      <xdr:nvSpPr>
        <xdr:cNvPr id="97" name="Text Box 32">
          <a:extLst>
            <a:ext uri="{FF2B5EF4-FFF2-40B4-BE49-F238E27FC236}">
              <a16:creationId xmlns:a16="http://schemas.microsoft.com/office/drawing/2014/main" id="{13120253-D6D0-46D7-81AE-BCD0FE9FB5F1}"/>
            </a:ext>
          </a:extLst>
        </xdr:cNvPr>
        <xdr:cNvSpPr txBox="1">
          <a:spLocks noChangeArrowheads="1"/>
        </xdr:cNvSpPr>
      </xdr:nvSpPr>
      <xdr:spPr bwMode="auto">
        <a:xfrm>
          <a:off x="4282440" y="31417260"/>
          <a:ext cx="76200" cy="169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5042</xdr:rowOff>
    </xdr:to>
    <xdr:sp macro="" textlink="">
      <xdr:nvSpPr>
        <xdr:cNvPr id="98" name="Text Box 106">
          <a:extLst>
            <a:ext uri="{FF2B5EF4-FFF2-40B4-BE49-F238E27FC236}">
              <a16:creationId xmlns:a16="http://schemas.microsoft.com/office/drawing/2014/main" id="{1F95C5A8-7B9C-4994-B8BD-92061C03C837}"/>
            </a:ext>
          </a:extLst>
        </xdr:cNvPr>
        <xdr:cNvSpPr txBox="1">
          <a:spLocks noChangeArrowheads="1"/>
        </xdr:cNvSpPr>
      </xdr:nvSpPr>
      <xdr:spPr bwMode="auto">
        <a:xfrm>
          <a:off x="4282440" y="31417260"/>
          <a:ext cx="76200" cy="142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110143</xdr:rowOff>
    </xdr:to>
    <xdr:sp macro="" textlink="">
      <xdr:nvSpPr>
        <xdr:cNvPr id="99" name="Text Box 108">
          <a:extLst>
            <a:ext uri="{FF2B5EF4-FFF2-40B4-BE49-F238E27FC236}">
              <a16:creationId xmlns:a16="http://schemas.microsoft.com/office/drawing/2014/main" id="{E3B735AE-E3D9-4645-B489-09BE776EBD2E}"/>
            </a:ext>
          </a:extLst>
        </xdr:cNvPr>
        <xdr:cNvSpPr txBox="1">
          <a:spLocks noChangeArrowheads="1"/>
        </xdr:cNvSpPr>
      </xdr:nvSpPr>
      <xdr:spPr bwMode="auto">
        <a:xfrm>
          <a:off x="4282440" y="31417260"/>
          <a:ext cx="76200" cy="169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00" name="Text Box 30">
          <a:extLst>
            <a:ext uri="{FF2B5EF4-FFF2-40B4-BE49-F238E27FC236}">
              <a16:creationId xmlns:a16="http://schemas.microsoft.com/office/drawing/2014/main" id="{CD479CF4-106B-4DCB-907A-042D73C10BC7}"/>
            </a:ext>
          </a:extLst>
        </xdr:cNvPr>
        <xdr:cNvSpPr txBox="1">
          <a:spLocks noChangeArrowheads="1"/>
        </xdr:cNvSpPr>
      </xdr:nvSpPr>
      <xdr:spPr bwMode="auto">
        <a:xfrm>
          <a:off x="4282440" y="314172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01" name="Text Box 32">
          <a:extLst>
            <a:ext uri="{FF2B5EF4-FFF2-40B4-BE49-F238E27FC236}">
              <a16:creationId xmlns:a16="http://schemas.microsoft.com/office/drawing/2014/main" id="{DE09B921-30FE-43DF-96BD-FDED4CACDE87}"/>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02" name="Text Box 106">
          <a:extLst>
            <a:ext uri="{FF2B5EF4-FFF2-40B4-BE49-F238E27FC236}">
              <a16:creationId xmlns:a16="http://schemas.microsoft.com/office/drawing/2014/main" id="{9858EC57-EA7D-4785-9C82-98535EF6BBC1}"/>
            </a:ext>
          </a:extLst>
        </xdr:cNvPr>
        <xdr:cNvSpPr txBox="1">
          <a:spLocks noChangeArrowheads="1"/>
        </xdr:cNvSpPr>
      </xdr:nvSpPr>
      <xdr:spPr bwMode="auto">
        <a:xfrm>
          <a:off x="4282440" y="314172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03" name="Text Box 108">
          <a:extLst>
            <a:ext uri="{FF2B5EF4-FFF2-40B4-BE49-F238E27FC236}">
              <a16:creationId xmlns:a16="http://schemas.microsoft.com/office/drawing/2014/main" id="{FD7426B6-43AD-4024-8031-5A54B23C360D}"/>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04" name="Text Box 30">
          <a:extLst>
            <a:ext uri="{FF2B5EF4-FFF2-40B4-BE49-F238E27FC236}">
              <a16:creationId xmlns:a16="http://schemas.microsoft.com/office/drawing/2014/main" id="{E83DCEDE-AFEA-473A-ABC7-04F8441DAAF0}"/>
            </a:ext>
          </a:extLst>
        </xdr:cNvPr>
        <xdr:cNvSpPr txBox="1">
          <a:spLocks noChangeArrowheads="1"/>
        </xdr:cNvSpPr>
      </xdr:nvSpPr>
      <xdr:spPr bwMode="auto">
        <a:xfrm>
          <a:off x="4282440" y="314172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05" name="Text Box 32">
          <a:extLst>
            <a:ext uri="{FF2B5EF4-FFF2-40B4-BE49-F238E27FC236}">
              <a16:creationId xmlns:a16="http://schemas.microsoft.com/office/drawing/2014/main" id="{5E22AF39-F841-469E-8FA4-3354C8E02937}"/>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06" name="Text Box 106">
          <a:extLst>
            <a:ext uri="{FF2B5EF4-FFF2-40B4-BE49-F238E27FC236}">
              <a16:creationId xmlns:a16="http://schemas.microsoft.com/office/drawing/2014/main" id="{567105E5-E6CD-477A-8C19-225335869837}"/>
            </a:ext>
          </a:extLst>
        </xdr:cNvPr>
        <xdr:cNvSpPr txBox="1">
          <a:spLocks noChangeArrowheads="1"/>
        </xdr:cNvSpPr>
      </xdr:nvSpPr>
      <xdr:spPr bwMode="auto">
        <a:xfrm>
          <a:off x="4282440" y="314172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07" name="Text Box 108">
          <a:extLst>
            <a:ext uri="{FF2B5EF4-FFF2-40B4-BE49-F238E27FC236}">
              <a16:creationId xmlns:a16="http://schemas.microsoft.com/office/drawing/2014/main" id="{0BC623F5-14CA-4501-8763-6FEAF3523113}"/>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39993</xdr:rowOff>
    </xdr:to>
    <xdr:sp macro="" textlink="">
      <xdr:nvSpPr>
        <xdr:cNvPr id="108" name="Text Box 30">
          <a:extLst>
            <a:ext uri="{FF2B5EF4-FFF2-40B4-BE49-F238E27FC236}">
              <a16:creationId xmlns:a16="http://schemas.microsoft.com/office/drawing/2014/main" id="{B91A45BC-015E-4C09-8371-4012E070BB05}"/>
            </a:ext>
          </a:extLst>
        </xdr:cNvPr>
        <xdr:cNvSpPr txBox="1">
          <a:spLocks noChangeArrowheads="1"/>
        </xdr:cNvSpPr>
      </xdr:nvSpPr>
      <xdr:spPr bwMode="auto">
        <a:xfrm>
          <a:off x="4282440" y="31417260"/>
          <a:ext cx="76200" cy="390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100953</xdr:rowOff>
    </xdr:to>
    <xdr:sp macro="" textlink="">
      <xdr:nvSpPr>
        <xdr:cNvPr id="109" name="Text Box 32">
          <a:extLst>
            <a:ext uri="{FF2B5EF4-FFF2-40B4-BE49-F238E27FC236}">
              <a16:creationId xmlns:a16="http://schemas.microsoft.com/office/drawing/2014/main" id="{AB36169A-C95F-456D-8D6D-F0BF4E608F1B}"/>
            </a:ext>
          </a:extLst>
        </xdr:cNvPr>
        <xdr:cNvSpPr txBox="1">
          <a:spLocks noChangeArrowheads="1"/>
        </xdr:cNvSpPr>
      </xdr:nvSpPr>
      <xdr:spPr bwMode="auto">
        <a:xfrm>
          <a:off x="4282440" y="31417260"/>
          <a:ext cx="76200" cy="45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39993</xdr:rowOff>
    </xdr:to>
    <xdr:sp macro="" textlink="">
      <xdr:nvSpPr>
        <xdr:cNvPr id="110" name="Text Box 106">
          <a:extLst>
            <a:ext uri="{FF2B5EF4-FFF2-40B4-BE49-F238E27FC236}">
              <a16:creationId xmlns:a16="http://schemas.microsoft.com/office/drawing/2014/main" id="{4B30454A-9D96-4B28-B39B-5715B69F324F}"/>
            </a:ext>
          </a:extLst>
        </xdr:cNvPr>
        <xdr:cNvSpPr txBox="1">
          <a:spLocks noChangeArrowheads="1"/>
        </xdr:cNvSpPr>
      </xdr:nvSpPr>
      <xdr:spPr bwMode="auto">
        <a:xfrm>
          <a:off x="4282440" y="31417260"/>
          <a:ext cx="76200" cy="390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100953</xdr:rowOff>
    </xdr:to>
    <xdr:sp macro="" textlink="">
      <xdr:nvSpPr>
        <xdr:cNvPr id="111" name="Text Box 108">
          <a:extLst>
            <a:ext uri="{FF2B5EF4-FFF2-40B4-BE49-F238E27FC236}">
              <a16:creationId xmlns:a16="http://schemas.microsoft.com/office/drawing/2014/main" id="{6EE1F5B6-73A5-450E-A505-F93F62162722}"/>
            </a:ext>
          </a:extLst>
        </xdr:cNvPr>
        <xdr:cNvSpPr txBox="1">
          <a:spLocks noChangeArrowheads="1"/>
        </xdr:cNvSpPr>
      </xdr:nvSpPr>
      <xdr:spPr bwMode="auto">
        <a:xfrm>
          <a:off x="4282440" y="31417260"/>
          <a:ext cx="76200" cy="45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9511</xdr:rowOff>
    </xdr:to>
    <xdr:sp macro="" textlink="">
      <xdr:nvSpPr>
        <xdr:cNvPr id="112" name="Text Box 30">
          <a:extLst>
            <a:ext uri="{FF2B5EF4-FFF2-40B4-BE49-F238E27FC236}">
              <a16:creationId xmlns:a16="http://schemas.microsoft.com/office/drawing/2014/main" id="{71501511-9072-4F21-9C99-5FB155D5C48E}"/>
            </a:ext>
          </a:extLst>
        </xdr:cNvPr>
        <xdr:cNvSpPr txBox="1">
          <a:spLocks noChangeArrowheads="1"/>
        </xdr:cNvSpPr>
      </xdr:nvSpPr>
      <xdr:spPr bwMode="auto">
        <a:xfrm>
          <a:off x="4282440" y="31417260"/>
          <a:ext cx="76200" cy="360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100953</xdr:rowOff>
    </xdr:to>
    <xdr:sp macro="" textlink="">
      <xdr:nvSpPr>
        <xdr:cNvPr id="113" name="Text Box 32">
          <a:extLst>
            <a:ext uri="{FF2B5EF4-FFF2-40B4-BE49-F238E27FC236}">
              <a16:creationId xmlns:a16="http://schemas.microsoft.com/office/drawing/2014/main" id="{CC57E5B3-A8E2-46D6-B96C-B183DE1FD9B0}"/>
            </a:ext>
          </a:extLst>
        </xdr:cNvPr>
        <xdr:cNvSpPr txBox="1">
          <a:spLocks noChangeArrowheads="1"/>
        </xdr:cNvSpPr>
      </xdr:nvSpPr>
      <xdr:spPr bwMode="auto">
        <a:xfrm>
          <a:off x="4282440" y="31417260"/>
          <a:ext cx="76200" cy="45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9511</xdr:rowOff>
    </xdr:to>
    <xdr:sp macro="" textlink="">
      <xdr:nvSpPr>
        <xdr:cNvPr id="114" name="Text Box 106">
          <a:extLst>
            <a:ext uri="{FF2B5EF4-FFF2-40B4-BE49-F238E27FC236}">
              <a16:creationId xmlns:a16="http://schemas.microsoft.com/office/drawing/2014/main" id="{74CDDC6D-3D4E-4521-B491-09B97EBF8754}"/>
            </a:ext>
          </a:extLst>
        </xdr:cNvPr>
        <xdr:cNvSpPr txBox="1">
          <a:spLocks noChangeArrowheads="1"/>
        </xdr:cNvSpPr>
      </xdr:nvSpPr>
      <xdr:spPr bwMode="auto">
        <a:xfrm>
          <a:off x="4282440" y="31417260"/>
          <a:ext cx="76200" cy="360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100953</xdr:rowOff>
    </xdr:to>
    <xdr:sp macro="" textlink="">
      <xdr:nvSpPr>
        <xdr:cNvPr id="115" name="Text Box 108">
          <a:extLst>
            <a:ext uri="{FF2B5EF4-FFF2-40B4-BE49-F238E27FC236}">
              <a16:creationId xmlns:a16="http://schemas.microsoft.com/office/drawing/2014/main" id="{E8AED38C-3514-43F0-AF0A-1E3C11B39859}"/>
            </a:ext>
          </a:extLst>
        </xdr:cNvPr>
        <xdr:cNvSpPr txBox="1">
          <a:spLocks noChangeArrowheads="1"/>
        </xdr:cNvSpPr>
      </xdr:nvSpPr>
      <xdr:spPr bwMode="auto">
        <a:xfrm>
          <a:off x="4282440" y="31417260"/>
          <a:ext cx="76200" cy="45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3231</xdr:rowOff>
    </xdr:to>
    <xdr:sp macro="" textlink="">
      <xdr:nvSpPr>
        <xdr:cNvPr id="116" name="Text Box 30">
          <a:extLst>
            <a:ext uri="{FF2B5EF4-FFF2-40B4-BE49-F238E27FC236}">
              <a16:creationId xmlns:a16="http://schemas.microsoft.com/office/drawing/2014/main" id="{84D5FE87-09F7-4F95-B760-CA4C6A9BC9C1}"/>
            </a:ext>
          </a:extLst>
        </xdr:cNvPr>
        <xdr:cNvSpPr txBox="1">
          <a:spLocks noChangeArrowheads="1"/>
        </xdr:cNvSpPr>
      </xdr:nvSpPr>
      <xdr:spPr bwMode="auto">
        <a:xfrm>
          <a:off x="4282440" y="31417260"/>
          <a:ext cx="76200" cy="1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401</xdr:rowOff>
    </xdr:to>
    <xdr:sp macro="" textlink="">
      <xdr:nvSpPr>
        <xdr:cNvPr id="117" name="Text Box 32">
          <a:extLst>
            <a:ext uri="{FF2B5EF4-FFF2-40B4-BE49-F238E27FC236}">
              <a16:creationId xmlns:a16="http://schemas.microsoft.com/office/drawing/2014/main" id="{AF005023-15F1-4D37-A3E9-C5353E6B6557}"/>
            </a:ext>
          </a:extLst>
        </xdr:cNvPr>
        <xdr:cNvSpPr txBox="1">
          <a:spLocks noChangeArrowheads="1"/>
        </xdr:cNvSpPr>
      </xdr:nvSpPr>
      <xdr:spPr bwMode="auto">
        <a:xfrm>
          <a:off x="4282440" y="31417260"/>
          <a:ext cx="76200" cy="130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3231</xdr:rowOff>
    </xdr:to>
    <xdr:sp macro="" textlink="">
      <xdr:nvSpPr>
        <xdr:cNvPr id="118" name="Text Box 106">
          <a:extLst>
            <a:ext uri="{FF2B5EF4-FFF2-40B4-BE49-F238E27FC236}">
              <a16:creationId xmlns:a16="http://schemas.microsoft.com/office/drawing/2014/main" id="{2951E24E-E6F1-4F20-A03A-AC7A48785B56}"/>
            </a:ext>
          </a:extLst>
        </xdr:cNvPr>
        <xdr:cNvSpPr txBox="1">
          <a:spLocks noChangeArrowheads="1"/>
        </xdr:cNvSpPr>
      </xdr:nvSpPr>
      <xdr:spPr bwMode="auto">
        <a:xfrm>
          <a:off x="4282440" y="31417260"/>
          <a:ext cx="76200" cy="1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401</xdr:rowOff>
    </xdr:to>
    <xdr:sp macro="" textlink="">
      <xdr:nvSpPr>
        <xdr:cNvPr id="119" name="Text Box 108">
          <a:extLst>
            <a:ext uri="{FF2B5EF4-FFF2-40B4-BE49-F238E27FC236}">
              <a16:creationId xmlns:a16="http://schemas.microsoft.com/office/drawing/2014/main" id="{276D52F4-F932-4AF7-A4E9-5285BA863A41}"/>
            </a:ext>
          </a:extLst>
        </xdr:cNvPr>
        <xdr:cNvSpPr txBox="1">
          <a:spLocks noChangeArrowheads="1"/>
        </xdr:cNvSpPr>
      </xdr:nvSpPr>
      <xdr:spPr bwMode="auto">
        <a:xfrm>
          <a:off x="4282440" y="31417260"/>
          <a:ext cx="76200" cy="130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3231</xdr:rowOff>
    </xdr:to>
    <xdr:sp macro="" textlink="">
      <xdr:nvSpPr>
        <xdr:cNvPr id="120" name="Text Box 30">
          <a:extLst>
            <a:ext uri="{FF2B5EF4-FFF2-40B4-BE49-F238E27FC236}">
              <a16:creationId xmlns:a16="http://schemas.microsoft.com/office/drawing/2014/main" id="{394A9E3E-B557-4901-BDB3-51D0A8334017}"/>
            </a:ext>
          </a:extLst>
        </xdr:cNvPr>
        <xdr:cNvSpPr txBox="1">
          <a:spLocks noChangeArrowheads="1"/>
        </xdr:cNvSpPr>
      </xdr:nvSpPr>
      <xdr:spPr bwMode="auto">
        <a:xfrm>
          <a:off x="4282440" y="31417260"/>
          <a:ext cx="76200" cy="105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401</xdr:rowOff>
    </xdr:to>
    <xdr:sp macro="" textlink="">
      <xdr:nvSpPr>
        <xdr:cNvPr id="121" name="Text Box 32">
          <a:extLst>
            <a:ext uri="{FF2B5EF4-FFF2-40B4-BE49-F238E27FC236}">
              <a16:creationId xmlns:a16="http://schemas.microsoft.com/office/drawing/2014/main" id="{3ADBD158-6A8E-485C-8EF6-D63DC0B4BC58}"/>
            </a:ext>
          </a:extLst>
        </xdr:cNvPr>
        <xdr:cNvSpPr txBox="1">
          <a:spLocks noChangeArrowheads="1"/>
        </xdr:cNvSpPr>
      </xdr:nvSpPr>
      <xdr:spPr bwMode="auto">
        <a:xfrm>
          <a:off x="4282440" y="31417260"/>
          <a:ext cx="76200" cy="130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3231</xdr:rowOff>
    </xdr:to>
    <xdr:sp macro="" textlink="">
      <xdr:nvSpPr>
        <xdr:cNvPr id="122" name="Text Box 106">
          <a:extLst>
            <a:ext uri="{FF2B5EF4-FFF2-40B4-BE49-F238E27FC236}">
              <a16:creationId xmlns:a16="http://schemas.microsoft.com/office/drawing/2014/main" id="{3F7C3A5E-0136-449C-B570-27BC195A8679}"/>
            </a:ext>
          </a:extLst>
        </xdr:cNvPr>
        <xdr:cNvSpPr txBox="1">
          <a:spLocks noChangeArrowheads="1"/>
        </xdr:cNvSpPr>
      </xdr:nvSpPr>
      <xdr:spPr bwMode="auto">
        <a:xfrm>
          <a:off x="4282440" y="31417260"/>
          <a:ext cx="76200" cy="105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121</xdr:row>
      <xdr:rowOff>0</xdr:rowOff>
    </xdr:from>
    <xdr:to>
      <xdr:col>3</xdr:col>
      <xdr:colOff>74212</xdr:colOff>
      <xdr:row>126</xdr:row>
      <xdr:rowOff>401</xdr:rowOff>
    </xdr:to>
    <xdr:sp macro="" textlink="">
      <xdr:nvSpPr>
        <xdr:cNvPr id="123" name="Text Box 108">
          <a:extLst>
            <a:ext uri="{FF2B5EF4-FFF2-40B4-BE49-F238E27FC236}">
              <a16:creationId xmlns:a16="http://schemas.microsoft.com/office/drawing/2014/main" id="{99F73E07-7DA7-418D-AD2D-D885FCE810B2}"/>
            </a:ext>
          </a:extLst>
        </xdr:cNvPr>
        <xdr:cNvSpPr txBox="1">
          <a:spLocks noChangeArrowheads="1"/>
        </xdr:cNvSpPr>
      </xdr:nvSpPr>
      <xdr:spPr bwMode="auto">
        <a:xfrm>
          <a:off x="4284199" y="31417260"/>
          <a:ext cx="69803" cy="130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24" name="Text Box 30">
          <a:extLst>
            <a:ext uri="{FF2B5EF4-FFF2-40B4-BE49-F238E27FC236}">
              <a16:creationId xmlns:a16="http://schemas.microsoft.com/office/drawing/2014/main" id="{8D4B3D14-A9F2-46F9-BBE1-0260AFBFD214}"/>
            </a:ext>
          </a:extLst>
        </xdr:cNvPr>
        <xdr:cNvSpPr txBox="1">
          <a:spLocks noChangeArrowheads="1"/>
        </xdr:cNvSpPr>
      </xdr:nvSpPr>
      <xdr:spPr bwMode="auto">
        <a:xfrm>
          <a:off x="4282440" y="314172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25" name="Text Box 32">
          <a:extLst>
            <a:ext uri="{FF2B5EF4-FFF2-40B4-BE49-F238E27FC236}">
              <a16:creationId xmlns:a16="http://schemas.microsoft.com/office/drawing/2014/main" id="{45DBBF53-98C5-40F0-B836-38857DC46A64}"/>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26" name="Text Box 106">
          <a:extLst>
            <a:ext uri="{FF2B5EF4-FFF2-40B4-BE49-F238E27FC236}">
              <a16:creationId xmlns:a16="http://schemas.microsoft.com/office/drawing/2014/main" id="{CF9ACB02-3907-47A9-A46C-309FF4AA75C1}"/>
            </a:ext>
          </a:extLst>
        </xdr:cNvPr>
        <xdr:cNvSpPr txBox="1">
          <a:spLocks noChangeArrowheads="1"/>
        </xdr:cNvSpPr>
      </xdr:nvSpPr>
      <xdr:spPr bwMode="auto">
        <a:xfrm>
          <a:off x="4282440" y="314172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27" name="Text Box 108">
          <a:extLst>
            <a:ext uri="{FF2B5EF4-FFF2-40B4-BE49-F238E27FC236}">
              <a16:creationId xmlns:a16="http://schemas.microsoft.com/office/drawing/2014/main" id="{E9A3A448-1A0E-4CDB-B60B-E51B89E9773F}"/>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28" name="Text Box 30">
          <a:extLst>
            <a:ext uri="{FF2B5EF4-FFF2-40B4-BE49-F238E27FC236}">
              <a16:creationId xmlns:a16="http://schemas.microsoft.com/office/drawing/2014/main" id="{A045A084-61F2-46CD-AEFE-F8FD2BD7822A}"/>
            </a:ext>
          </a:extLst>
        </xdr:cNvPr>
        <xdr:cNvSpPr txBox="1">
          <a:spLocks noChangeArrowheads="1"/>
        </xdr:cNvSpPr>
      </xdr:nvSpPr>
      <xdr:spPr bwMode="auto">
        <a:xfrm>
          <a:off x="4282440" y="314172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29" name="Text Box 32">
          <a:extLst>
            <a:ext uri="{FF2B5EF4-FFF2-40B4-BE49-F238E27FC236}">
              <a16:creationId xmlns:a16="http://schemas.microsoft.com/office/drawing/2014/main" id="{B01FEC8F-1447-4AAD-BF91-7BABB8F00363}"/>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5355</xdr:rowOff>
    </xdr:to>
    <xdr:sp macro="" textlink="">
      <xdr:nvSpPr>
        <xdr:cNvPr id="130" name="Text Box 106">
          <a:extLst>
            <a:ext uri="{FF2B5EF4-FFF2-40B4-BE49-F238E27FC236}">
              <a16:creationId xmlns:a16="http://schemas.microsoft.com/office/drawing/2014/main" id="{66A72B98-52A3-4248-B88E-7B5DD24EA63F}"/>
            </a:ext>
          </a:extLst>
        </xdr:cNvPr>
        <xdr:cNvSpPr txBox="1">
          <a:spLocks noChangeArrowheads="1"/>
        </xdr:cNvSpPr>
      </xdr:nvSpPr>
      <xdr:spPr bwMode="auto">
        <a:xfrm>
          <a:off x="4282440" y="314172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59129</xdr:rowOff>
    </xdr:to>
    <xdr:sp macro="" textlink="">
      <xdr:nvSpPr>
        <xdr:cNvPr id="131" name="Text Box 108">
          <a:extLst>
            <a:ext uri="{FF2B5EF4-FFF2-40B4-BE49-F238E27FC236}">
              <a16:creationId xmlns:a16="http://schemas.microsoft.com/office/drawing/2014/main" id="{48691965-BC9D-4A3C-BCF7-9F4EB8D50EB1}"/>
            </a:ext>
          </a:extLst>
        </xdr:cNvPr>
        <xdr:cNvSpPr txBox="1">
          <a:spLocks noChangeArrowheads="1"/>
        </xdr:cNvSpPr>
      </xdr:nvSpPr>
      <xdr:spPr bwMode="auto">
        <a:xfrm>
          <a:off x="4282440" y="31417260"/>
          <a:ext cx="76200" cy="4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137</xdr:row>
      <xdr:rowOff>0</xdr:rowOff>
    </xdr:from>
    <xdr:ext cx="76200" cy="676275"/>
    <xdr:sp macro="" textlink="">
      <xdr:nvSpPr>
        <xdr:cNvPr id="132" name="Text Box 30">
          <a:extLst>
            <a:ext uri="{FF2B5EF4-FFF2-40B4-BE49-F238E27FC236}">
              <a16:creationId xmlns:a16="http://schemas.microsoft.com/office/drawing/2014/main" id="{6C42987F-EC52-417C-B452-D4DF530EDF4C}"/>
            </a:ext>
          </a:extLst>
        </xdr:cNvPr>
        <xdr:cNvSpPr txBox="1">
          <a:spLocks noChangeArrowheads="1"/>
        </xdr:cNvSpPr>
      </xdr:nvSpPr>
      <xdr:spPr bwMode="auto">
        <a:xfrm>
          <a:off x="4282440" y="352729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857250"/>
    <xdr:sp macro="" textlink="">
      <xdr:nvSpPr>
        <xdr:cNvPr id="133" name="Text Box 32">
          <a:extLst>
            <a:ext uri="{FF2B5EF4-FFF2-40B4-BE49-F238E27FC236}">
              <a16:creationId xmlns:a16="http://schemas.microsoft.com/office/drawing/2014/main" id="{BF85CAD4-6C87-45D1-8424-15FE99D655C6}"/>
            </a:ext>
          </a:extLst>
        </xdr:cNvPr>
        <xdr:cNvSpPr txBox="1">
          <a:spLocks noChangeArrowheads="1"/>
        </xdr:cNvSpPr>
      </xdr:nvSpPr>
      <xdr:spPr bwMode="auto">
        <a:xfrm>
          <a:off x="4282440" y="35272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676275"/>
    <xdr:sp macro="" textlink="">
      <xdr:nvSpPr>
        <xdr:cNvPr id="134" name="Text Box 106">
          <a:extLst>
            <a:ext uri="{FF2B5EF4-FFF2-40B4-BE49-F238E27FC236}">
              <a16:creationId xmlns:a16="http://schemas.microsoft.com/office/drawing/2014/main" id="{BA05AFE1-054C-4854-8FDB-0BBB90CABC9F}"/>
            </a:ext>
          </a:extLst>
        </xdr:cNvPr>
        <xdr:cNvSpPr txBox="1">
          <a:spLocks noChangeArrowheads="1"/>
        </xdr:cNvSpPr>
      </xdr:nvSpPr>
      <xdr:spPr bwMode="auto">
        <a:xfrm>
          <a:off x="4282440" y="352729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857250"/>
    <xdr:sp macro="" textlink="">
      <xdr:nvSpPr>
        <xdr:cNvPr id="135" name="Text Box 108">
          <a:extLst>
            <a:ext uri="{FF2B5EF4-FFF2-40B4-BE49-F238E27FC236}">
              <a16:creationId xmlns:a16="http://schemas.microsoft.com/office/drawing/2014/main" id="{32A087CA-EFFE-4861-ABE1-79D753C3F3FA}"/>
            </a:ext>
          </a:extLst>
        </xdr:cNvPr>
        <xdr:cNvSpPr txBox="1">
          <a:spLocks noChangeArrowheads="1"/>
        </xdr:cNvSpPr>
      </xdr:nvSpPr>
      <xdr:spPr bwMode="auto">
        <a:xfrm>
          <a:off x="4282440" y="35272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657225"/>
    <xdr:sp macro="" textlink="">
      <xdr:nvSpPr>
        <xdr:cNvPr id="136" name="Text Box 30">
          <a:extLst>
            <a:ext uri="{FF2B5EF4-FFF2-40B4-BE49-F238E27FC236}">
              <a16:creationId xmlns:a16="http://schemas.microsoft.com/office/drawing/2014/main" id="{C4D4E431-7746-4D36-B760-72E0F160E4DA}"/>
            </a:ext>
          </a:extLst>
        </xdr:cNvPr>
        <xdr:cNvSpPr txBox="1">
          <a:spLocks noChangeArrowheads="1"/>
        </xdr:cNvSpPr>
      </xdr:nvSpPr>
      <xdr:spPr bwMode="auto">
        <a:xfrm>
          <a:off x="4282440" y="352729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857250"/>
    <xdr:sp macro="" textlink="">
      <xdr:nvSpPr>
        <xdr:cNvPr id="137" name="Text Box 32">
          <a:extLst>
            <a:ext uri="{FF2B5EF4-FFF2-40B4-BE49-F238E27FC236}">
              <a16:creationId xmlns:a16="http://schemas.microsoft.com/office/drawing/2014/main" id="{931B300F-ACE0-4062-A23C-61E8A3774B1F}"/>
            </a:ext>
          </a:extLst>
        </xdr:cNvPr>
        <xdr:cNvSpPr txBox="1">
          <a:spLocks noChangeArrowheads="1"/>
        </xdr:cNvSpPr>
      </xdr:nvSpPr>
      <xdr:spPr bwMode="auto">
        <a:xfrm>
          <a:off x="4282440" y="35272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657225"/>
    <xdr:sp macro="" textlink="">
      <xdr:nvSpPr>
        <xdr:cNvPr id="138" name="Text Box 106">
          <a:extLst>
            <a:ext uri="{FF2B5EF4-FFF2-40B4-BE49-F238E27FC236}">
              <a16:creationId xmlns:a16="http://schemas.microsoft.com/office/drawing/2014/main" id="{376CFBE9-B5C8-4F4E-A6E1-E8A13EB0D433}"/>
            </a:ext>
          </a:extLst>
        </xdr:cNvPr>
        <xdr:cNvSpPr txBox="1">
          <a:spLocks noChangeArrowheads="1"/>
        </xdr:cNvSpPr>
      </xdr:nvSpPr>
      <xdr:spPr bwMode="auto">
        <a:xfrm>
          <a:off x="4282440" y="352729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xdr:row>
      <xdr:rowOff>0</xdr:rowOff>
    </xdr:from>
    <xdr:ext cx="76200" cy="857250"/>
    <xdr:sp macro="" textlink="">
      <xdr:nvSpPr>
        <xdr:cNvPr id="139" name="Text Box 108">
          <a:extLst>
            <a:ext uri="{FF2B5EF4-FFF2-40B4-BE49-F238E27FC236}">
              <a16:creationId xmlns:a16="http://schemas.microsoft.com/office/drawing/2014/main" id="{7ADDE464-5798-4BBB-BCB5-D0CCB72645BB}"/>
            </a:ext>
          </a:extLst>
        </xdr:cNvPr>
        <xdr:cNvSpPr txBox="1">
          <a:spLocks noChangeArrowheads="1"/>
        </xdr:cNvSpPr>
      </xdr:nvSpPr>
      <xdr:spPr bwMode="auto">
        <a:xfrm>
          <a:off x="4282440" y="35272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2"/>
    <xdr:sp macro="" textlink="">
      <xdr:nvSpPr>
        <xdr:cNvPr id="140" name="Text Box 30">
          <a:extLst>
            <a:ext uri="{FF2B5EF4-FFF2-40B4-BE49-F238E27FC236}">
              <a16:creationId xmlns:a16="http://schemas.microsoft.com/office/drawing/2014/main" id="{B3584604-65B4-4CD3-AD55-3DC3DE811C99}"/>
            </a:ext>
          </a:extLst>
        </xdr:cNvPr>
        <xdr:cNvSpPr txBox="1">
          <a:spLocks noChangeArrowheads="1"/>
        </xdr:cNvSpPr>
      </xdr:nvSpPr>
      <xdr:spPr bwMode="auto">
        <a:xfrm>
          <a:off x="4282440" y="314172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141" name="Text Box 32">
          <a:extLst>
            <a:ext uri="{FF2B5EF4-FFF2-40B4-BE49-F238E27FC236}">
              <a16:creationId xmlns:a16="http://schemas.microsoft.com/office/drawing/2014/main" id="{93A6CE34-1B63-4135-9E07-24C5F559362D}"/>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2"/>
    <xdr:sp macro="" textlink="">
      <xdr:nvSpPr>
        <xdr:cNvPr id="142" name="Text Box 106">
          <a:extLst>
            <a:ext uri="{FF2B5EF4-FFF2-40B4-BE49-F238E27FC236}">
              <a16:creationId xmlns:a16="http://schemas.microsoft.com/office/drawing/2014/main" id="{8315E690-0BD0-4D3B-8A95-BF7A2EA307CA}"/>
            </a:ext>
          </a:extLst>
        </xdr:cNvPr>
        <xdr:cNvSpPr txBox="1">
          <a:spLocks noChangeArrowheads="1"/>
        </xdr:cNvSpPr>
      </xdr:nvSpPr>
      <xdr:spPr bwMode="auto">
        <a:xfrm>
          <a:off x="4282440" y="314172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143" name="Text Box 108">
          <a:extLst>
            <a:ext uri="{FF2B5EF4-FFF2-40B4-BE49-F238E27FC236}">
              <a16:creationId xmlns:a16="http://schemas.microsoft.com/office/drawing/2014/main" id="{39A10112-BC89-46BE-B14F-892AFFCC7EA9}"/>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86862"/>
    <xdr:sp macro="" textlink="">
      <xdr:nvSpPr>
        <xdr:cNvPr id="144" name="Text Box 30">
          <a:extLst>
            <a:ext uri="{FF2B5EF4-FFF2-40B4-BE49-F238E27FC236}">
              <a16:creationId xmlns:a16="http://schemas.microsoft.com/office/drawing/2014/main" id="{21614520-8750-4F0D-A593-64B107E02D2C}"/>
            </a:ext>
          </a:extLst>
        </xdr:cNvPr>
        <xdr:cNvSpPr txBox="1">
          <a:spLocks noChangeArrowheads="1"/>
        </xdr:cNvSpPr>
      </xdr:nvSpPr>
      <xdr:spPr bwMode="auto">
        <a:xfrm>
          <a:off x="4282440" y="314172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145" name="Text Box 32">
          <a:extLst>
            <a:ext uri="{FF2B5EF4-FFF2-40B4-BE49-F238E27FC236}">
              <a16:creationId xmlns:a16="http://schemas.microsoft.com/office/drawing/2014/main" id="{274B48F9-5762-4C36-9AC9-D2786519A2BE}"/>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86862"/>
    <xdr:sp macro="" textlink="">
      <xdr:nvSpPr>
        <xdr:cNvPr id="146" name="Text Box 106">
          <a:extLst>
            <a:ext uri="{FF2B5EF4-FFF2-40B4-BE49-F238E27FC236}">
              <a16:creationId xmlns:a16="http://schemas.microsoft.com/office/drawing/2014/main" id="{F5FF8044-0301-4802-A959-B91E0E7D33AE}"/>
            </a:ext>
          </a:extLst>
        </xdr:cNvPr>
        <xdr:cNvSpPr txBox="1">
          <a:spLocks noChangeArrowheads="1"/>
        </xdr:cNvSpPr>
      </xdr:nvSpPr>
      <xdr:spPr bwMode="auto">
        <a:xfrm>
          <a:off x="4282440" y="314172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147" name="Text Box 108">
          <a:extLst>
            <a:ext uri="{FF2B5EF4-FFF2-40B4-BE49-F238E27FC236}">
              <a16:creationId xmlns:a16="http://schemas.microsoft.com/office/drawing/2014/main" id="{EF2760D1-2E45-4FF4-8C37-A4DB642881CA}"/>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94482"/>
    <xdr:sp macro="" textlink="">
      <xdr:nvSpPr>
        <xdr:cNvPr id="148" name="Text Box 30">
          <a:extLst>
            <a:ext uri="{FF2B5EF4-FFF2-40B4-BE49-F238E27FC236}">
              <a16:creationId xmlns:a16="http://schemas.microsoft.com/office/drawing/2014/main" id="{99456485-32D5-41F4-B1A4-BE6C9E4A5F81}"/>
            </a:ext>
          </a:extLst>
        </xdr:cNvPr>
        <xdr:cNvSpPr txBox="1">
          <a:spLocks noChangeArrowheads="1"/>
        </xdr:cNvSpPr>
      </xdr:nvSpPr>
      <xdr:spPr bwMode="auto">
        <a:xfrm>
          <a:off x="4282440" y="314172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149" name="Text Box 32">
          <a:extLst>
            <a:ext uri="{FF2B5EF4-FFF2-40B4-BE49-F238E27FC236}">
              <a16:creationId xmlns:a16="http://schemas.microsoft.com/office/drawing/2014/main" id="{AD5336A1-F1B6-4546-804B-B77130739B05}"/>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94482"/>
    <xdr:sp macro="" textlink="">
      <xdr:nvSpPr>
        <xdr:cNvPr id="150" name="Text Box 106">
          <a:extLst>
            <a:ext uri="{FF2B5EF4-FFF2-40B4-BE49-F238E27FC236}">
              <a16:creationId xmlns:a16="http://schemas.microsoft.com/office/drawing/2014/main" id="{C4F7DC70-D3DE-483B-BB28-070A2E2854BC}"/>
            </a:ext>
          </a:extLst>
        </xdr:cNvPr>
        <xdr:cNvSpPr txBox="1">
          <a:spLocks noChangeArrowheads="1"/>
        </xdr:cNvSpPr>
      </xdr:nvSpPr>
      <xdr:spPr bwMode="auto">
        <a:xfrm>
          <a:off x="4282440" y="314172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151" name="Text Box 108">
          <a:extLst>
            <a:ext uri="{FF2B5EF4-FFF2-40B4-BE49-F238E27FC236}">
              <a16:creationId xmlns:a16="http://schemas.microsoft.com/office/drawing/2014/main" id="{B515F7B0-8F58-4F28-8B8F-A74B12C0944B}"/>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61071"/>
    <xdr:sp macro="" textlink="">
      <xdr:nvSpPr>
        <xdr:cNvPr id="152" name="Text Box 30">
          <a:extLst>
            <a:ext uri="{FF2B5EF4-FFF2-40B4-BE49-F238E27FC236}">
              <a16:creationId xmlns:a16="http://schemas.microsoft.com/office/drawing/2014/main" id="{711BE077-E702-4697-8087-5BDD28BDBACB}"/>
            </a:ext>
          </a:extLst>
        </xdr:cNvPr>
        <xdr:cNvSpPr txBox="1">
          <a:spLocks noChangeArrowheads="1"/>
        </xdr:cNvSpPr>
      </xdr:nvSpPr>
      <xdr:spPr bwMode="auto">
        <a:xfrm>
          <a:off x="4282440" y="314172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153" name="Text Box 32">
          <a:extLst>
            <a:ext uri="{FF2B5EF4-FFF2-40B4-BE49-F238E27FC236}">
              <a16:creationId xmlns:a16="http://schemas.microsoft.com/office/drawing/2014/main" id="{AF0A644B-2F83-4582-8A5F-85D859AF0D3A}"/>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61071"/>
    <xdr:sp macro="" textlink="">
      <xdr:nvSpPr>
        <xdr:cNvPr id="154" name="Text Box 106">
          <a:extLst>
            <a:ext uri="{FF2B5EF4-FFF2-40B4-BE49-F238E27FC236}">
              <a16:creationId xmlns:a16="http://schemas.microsoft.com/office/drawing/2014/main" id="{F61A3DA4-FC0A-4F65-9563-55A6B5D53D01}"/>
            </a:ext>
          </a:extLst>
        </xdr:cNvPr>
        <xdr:cNvSpPr txBox="1">
          <a:spLocks noChangeArrowheads="1"/>
        </xdr:cNvSpPr>
      </xdr:nvSpPr>
      <xdr:spPr bwMode="auto">
        <a:xfrm>
          <a:off x="4282440" y="314172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155" name="Text Box 108">
          <a:extLst>
            <a:ext uri="{FF2B5EF4-FFF2-40B4-BE49-F238E27FC236}">
              <a16:creationId xmlns:a16="http://schemas.microsoft.com/office/drawing/2014/main" id="{9C5F5392-3AA0-499F-8BE0-9B3A9B4F3D9A}"/>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121</xdr:row>
      <xdr:rowOff>0</xdr:rowOff>
    </xdr:from>
    <xdr:to>
      <xdr:col>3</xdr:col>
      <xdr:colOff>76200</xdr:colOff>
      <xdr:row>126</xdr:row>
      <xdr:rowOff>401</xdr:rowOff>
    </xdr:to>
    <xdr:sp macro="" textlink="">
      <xdr:nvSpPr>
        <xdr:cNvPr id="156" name="Text Box 30">
          <a:extLst>
            <a:ext uri="{FF2B5EF4-FFF2-40B4-BE49-F238E27FC236}">
              <a16:creationId xmlns:a16="http://schemas.microsoft.com/office/drawing/2014/main" id="{81D00693-E378-43AF-9AC6-E196CCDAB47D}"/>
            </a:ext>
          </a:extLst>
        </xdr:cNvPr>
        <xdr:cNvSpPr txBox="1">
          <a:spLocks noChangeArrowheads="1"/>
        </xdr:cNvSpPr>
      </xdr:nvSpPr>
      <xdr:spPr bwMode="auto">
        <a:xfrm>
          <a:off x="4282440" y="31417260"/>
          <a:ext cx="76200" cy="1330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401</xdr:rowOff>
    </xdr:to>
    <xdr:sp macro="" textlink="">
      <xdr:nvSpPr>
        <xdr:cNvPr id="157" name="Text Box 106">
          <a:extLst>
            <a:ext uri="{FF2B5EF4-FFF2-40B4-BE49-F238E27FC236}">
              <a16:creationId xmlns:a16="http://schemas.microsoft.com/office/drawing/2014/main" id="{0F9A7185-9725-4FF1-A5B2-B4FC656E9D55}"/>
            </a:ext>
          </a:extLst>
        </xdr:cNvPr>
        <xdr:cNvSpPr txBox="1">
          <a:spLocks noChangeArrowheads="1"/>
        </xdr:cNvSpPr>
      </xdr:nvSpPr>
      <xdr:spPr bwMode="auto">
        <a:xfrm>
          <a:off x="4282440" y="31417260"/>
          <a:ext cx="76200" cy="1330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399</xdr:rowOff>
    </xdr:to>
    <xdr:sp macro="" textlink="">
      <xdr:nvSpPr>
        <xdr:cNvPr id="158" name="Text Box 30">
          <a:extLst>
            <a:ext uri="{FF2B5EF4-FFF2-40B4-BE49-F238E27FC236}">
              <a16:creationId xmlns:a16="http://schemas.microsoft.com/office/drawing/2014/main" id="{36A0396F-95CE-4222-8930-AB4C31E09790}"/>
            </a:ext>
          </a:extLst>
        </xdr:cNvPr>
        <xdr:cNvSpPr txBox="1">
          <a:spLocks noChangeArrowheads="1"/>
        </xdr:cNvSpPr>
      </xdr:nvSpPr>
      <xdr:spPr bwMode="auto">
        <a:xfrm>
          <a:off x="4282440" y="31417260"/>
          <a:ext cx="76200" cy="1308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399</xdr:rowOff>
    </xdr:to>
    <xdr:sp macro="" textlink="">
      <xdr:nvSpPr>
        <xdr:cNvPr id="159" name="Text Box 106">
          <a:extLst>
            <a:ext uri="{FF2B5EF4-FFF2-40B4-BE49-F238E27FC236}">
              <a16:creationId xmlns:a16="http://schemas.microsoft.com/office/drawing/2014/main" id="{683EE9A8-AD4C-46DB-BBC0-29716BAD2D7E}"/>
            </a:ext>
          </a:extLst>
        </xdr:cNvPr>
        <xdr:cNvSpPr txBox="1">
          <a:spLocks noChangeArrowheads="1"/>
        </xdr:cNvSpPr>
      </xdr:nvSpPr>
      <xdr:spPr bwMode="auto">
        <a:xfrm>
          <a:off x="4282440" y="31417260"/>
          <a:ext cx="76200" cy="1308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125</xdr:row>
      <xdr:rowOff>110065</xdr:rowOff>
    </xdr:to>
    <xdr:sp macro="" textlink="">
      <xdr:nvSpPr>
        <xdr:cNvPr id="160" name="Text Box 30">
          <a:extLst>
            <a:ext uri="{FF2B5EF4-FFF2-40B4-BE49-F238E27FC236}">
              <a16:creationId xmlns:a16="http://schemas.microsoft.com/office/drawing/2014/main" id="{F1B796E8-D11A-4F2D-8ADB-E3270D6E249D}"/>
            </a:ext>
          </a:extLst>
        </xdr:cNvPr>
        <xdr:cNvSpPr txBox="1">
          <a:spLocks noChangeArrowheads="1"/>
        </xdr:cNvSpPr>
      </xdr:nvSpPr>
      <xdr:spPr bwMode="auto">
        <a:xfrm>
          <a:off x="4282440" y="31417260"/>
          <a:ext cx="76200" cy="986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1271</xdr:rowOff>
    </xdr:to>
    <xdr:sp macro="" textlink="">
      <xdr:nvSpPr>
        <xdr:cNvPr id="161" name="Text Box 32">
          <a:extLst>
            <a:ext uri="{FF2B5EF4-FFF2-40B4-BE49-F238E27FC236}">
              <a16:creationId xmlns:a16="http://schemas.microsoft.com/office/drawing/2014/main" id="{52F17308-7782-41E1-A43C-4D5AF12ED5AA}"/>
            </a:ext>
          </a:extLst>
        </xdr:cNvPr>
        <xdr:cNvSpPr txBox="1">
          <a:spLocks noChangeArrowheads="1"/>
        </xdr:cNvSpPr>
      </xdr:nvSpPr>
      <xdr:spPr bwMode="auto">
        <a:xfrm>
          <a:off x="4282440" y="31417260"/>
          <a:ext cx="76200" cy="122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125</xdr:row>
      <xdr:rowOff>110065</xdr:rowOff>
    </xdr:to>
    <xdr:sp macro="" textlink="">
      <xdr:nvSpPr>
        <xdr:cNvPr id="162" name="Text Box 106">
          <a:extLst>
            <a:ext uri="{FF2B5EF4-FFF2-40B4-BE49-F238E27FC236}">
              <a16:creationId xmlns:a16="http://schemas.microsoft.com/office/drawing/2014/main" id="{9E84CD51-F56E-4831-B511-25D2E7DCDC2E}"/>
            </a:ext>
          </a:extLst>
        </xdr:cNvPr>
        <xdr:cNvSpPr txBox="1">
          <a:spLocks noChangeArrowheads="1"/>
        </xdr:cNvSpPr>
      </xdr:nvSpPr>
      <xdr:spPr bwMode="auto">
        <a:xfrm>
          <a:off x="4282440" y="31417260"/>
          <a:ext cx="76200" cy="986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1271</xdr:rowOff>
    </xdr:to>
    <xdr:sp macro="" textlink="">
      <xdr:nvSpPr>
        <xdr:cNvPr id="163" name="Text Box 108">
          <a:extLst>
            <a:ext uri="{FF2B5EF4-FFF2-40B4-BE49-F238E27FC236}">
              <a16:creationId xmlns:a16="http://schemas.microsoft.com/office/drawing/2014/main" id="{D13C2F4C-42EE-4ED0-A9F6-5515EAF4074B}"/>
            </a:ext>
          </a:extLst>
        </xdr:cNvPr>
        <xdr:cNvSpPr txBox="1">
          <a:spLocks noChangeArrowheads="1"/>
        </xdr:cNvSpPr>
      </xdr:nvSpPr>
      <xdr:spPr bwMode="auto">
        <a:xfrm>
          <a:off x="4282440" y="31417260"/>
          <a:ext cx="76200" cy="122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125</xdr:row>
      <xdr:rowOff>94825</xdr:rowOff>
    </xdr:to>
    <xdr:sp macro="" textlink="">
      <xdr:nvSpPr>
        <xdr:cNvPr id="164" name="Text Box 30">
          <a:extLst>
            <a:ext uri="{FF2B5EF4-FFF2-40B4-BE49-F238E27FC236}">
              <a16:creationId xmlns:a16="http://schemas.microsoft.com/office/drawing/2014/main" id="{D44BECAB-0B7A-4C3D-8DD7-25C7D3D51B66}"/>
            </a:ext>
          </a:extLst>
        </xdr:cNvPr>
        <xdr:cNvSpPr txBox="1">
          <a:spLocks noChangeArrowheads="1"/>
        </xdr:cNvSpPr>
      </xdr:nvSpPr>
      <xdr:spPr bwMode="auto">
        <a:xfrm>
          <a:off x="4282440" y="31417260"/>
          <a:ext cx="76200" cy="97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1271</xdr:rowOff>
    </xdr:to>
    <xdr:sp macro="" textlink="">
      <xdr:nvSpPr>
        <xdr:cNvPr id="165" name="Text Box 32">
          <a:extLst>
            <a:ext uri="{FF2B5EF4-FFF2-40B4-BE49-F238E27FC236}">
              <a16:creationId xmlns:a16="http://schemas.microsoft.com/office/drawing/2014/main" id="{78510EA9-778A-4D31-A396-517C8B172040}"/>
            </a:ext>
          </a:extLst>
        </xdr:cNvPr>
        <xdr:cNvSpPr txBox="1">
          <a:spLocks noChangeArrowheads="1"/>
        </xdr:cNvSpPr>
      </xdr:nvSpPr>
      <xdr:spPr bwMode="auto">
        <a:xfrm>
          <a:off x="4282440" y="31417260"/>
          <a:ext cx="76200" cy="122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125</xdr:row>
      <xdr:rowOff>94825</xdr:rowOff>
    </xdr:to>
    <xdr:sp macro="" textlink="">
      <xdr:nvSpPr>
        <xdr:cNvPr id="166" name="Text Box 106">
          <a:extLst>
            <a:ext uri="{FF2B5EF4-FFF2-40B4-BE49-F238E27FC236}">
              <a16:creationId xmlns:a16="http://schemas.microsoft.com/office/drawing/2014/main" id="{8C85D781-37F3-45B0-90B0-0CA30FC1E702}"/>
            </a:ext>
          </a:extLst>
        </xdr:cNvPr>
        <xdr:cNvSpPr txBox="1">
          <a:spLocks noChangeArrowheads="1"/>
        </xdr:cNvSpPr>
      </xdr:nvSpPr>
      <xdr:spPr bwMode="auto">
        <a:xfrm>
          <a:off x="4282440" y="31417260"/>
          <a:ext cx="76200" cy="97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126</xdr:row>
      <xdr:rowOff>1271</xdr:rowOff>
    </xdr:to>
    <xdr:sp macro="" textlink="">
      <xdr:nvSpPr>
        <xdr:cNvPr id="167" name="Text Box 108">
          <a:extLst>
            <a:ext uri="{FF2B5EF4-FFF2-40B4-BE49-F238E27FC236}">
              <a16:creationId xmlns:a16="http://schemas.microsoft.com/office/drawing/2014/main" id="{65448FA4-96A6-42C9-BF1E-59A78C90B35B}"/>
            </a:ext>
          </a:extLst>
        </xdr:cNvPr>
        <xdr:cNvSpPr txBox="1">
          <a:spLocks noChangeArrowheads="1"/>
        </xdr:cNvSpPr>
      </xdr:nvSpPr>
      <xdr:spPr bwMode="auto">
        <a:xfrm>
          <a:off x="4282440" y="31417260"/>
          <a:ext cx="76200" cy="122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121</xdr:row>
      <xdr:rowOff>0</xdr:rowOff>
    </xdr:from>
    <xdr:ext cx="76200" cy="330590"/>
    <xdr:sp macro="" textlink="">
      <xdr:nvSpPr>
        <xdr:cNvPr id="168" name="Text Box 30">
          <a:extLst>
            <a:ext uri="{FF2B5EF4-FFF2-40B4-BE49-F238E27FC236}">
              <a16:creationId xmlns:a16="http://schemas.microsoft.com/office/drawing/2014/main" id="{EA11EAF9-32EE-41BE-BCF7-D88876B2D548}"/>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69" name="Text Box 32">
          <a:extLst>
            <a:ext uri="{FF2B5EF4-FFF2-40B4-BE49-F238E27FC236}">
              <a16:creationId xmlns:a16="http://schemas.microsoft.com/office/drawing/2014/main" id="{E4F7772D-F7C8-43D5-A2FC-AE7A833BDD14}"/>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170" name="Text Box 106">
          <a:extLst>
            <a:ext uri="{FF2B5EF4-FFF2-40B4-BE49-F238E27FC236}">
              <a16:creationId xmlns:a16="http://schemas.microsoft.com/office/drawing/2014/main" id="{A6D0BD53-0732-4DF4-A926-778218922EA0}"/>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71" name="Text Box 108">
          <a:extLst>
            <a:ext uri="{FF2B5EF4-FFF2-40B4-BE49-F238E27FC236}">
              <a16:creationId xmlns:a16="http://schemas.microsoft.com/office/drawing/2014/main" id="{BC4174E7-F9DA-4DED-AC9D-FF25CD313D47}"/>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172" name="Text Box 30">
          <a:extLst>
            <a:ext uri="{FF2B5EF4-FFF2-40B4-BE49-F238E27FC236}">
              <a16:creationId xmlns:a16="http://schemas.microsoft.com/office/drawing/2014/main" id="{7D512F7C-A2E1-46B1-936D-97000C902E5F}"/>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73" name="Text Box 32">
          <a:extLst>
            <a:ext uri="{FF2B5EF4-FFF2-40B4-BE49-F238E27FC236}">
              <a16:creationId xmlns:a16="http://schemas.microsoft.com/office/drawing/2014/main" id="{DF3B4346-4162-430E-8FD1-D1E123B73B8F}"/>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174" name="Text Box 106">
          <a:extLst>
            <a:ext uri="{FF2B5EF4-FFF2-40B4-BE49-F238E27FC236}">
              <a16:creationId xmlns:a16="http://schemas.microsoft.com/office/drawing/2014/main" id="{7D9AD9B8-437A-4E4C-B4EC-ACD98DC833D1}"/>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75" name="Text Box 108">
          <a:extLst>
            <a:ext uri="{FF2B5EF4-FFF2-40B4-BE49-F238E27FC236}">
              <a16:creationId xmlns:a16="http://schemas.microsoft.com/office/drawing/2014/main" id="{AD4FCAE3-65DD-4C95-86D5-738C5C95CE43}"/>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176" name="Text Box 30">
          <a:extLst>
            <a:ext uri="{FF2B5EF4-FFF2-40B4-BE49-F238E27FC236}">
              <a16:creationId xmlns:a16="http://schemas.microsoft.com/office/drawing/2014/main" id="{80624FF5-418A-4257-AA38-41BC1962B5EA}"/>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77" name="Text Box 32">
          <a:extLst>
            <a:ext uri="{FF2B5EF4-FFF2-40B4-BE49-F238E27FC236}">
              <a16:creationId xmlns:a16="http://schemas.microsoft.com/office/drawing/2014/main" id="{8D3BB1CB-F5DA-4DB2-A827-57DD1284E3C6}"/>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178" name="Text Box 106">
          <a:extLst>
            <a:ext uri="{FF2B5EF4-FFF2-40B4-BE49-F238E27FC236}">
              <a16:creationId xmlns:a16="http://schemas.microsoft.com/office/drawing/2014/main" id="{760CC3DC-6E71-462D-9523-8FC039B75DC2}"/>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79" name="Text Box 108">
          <a:extLst>
            <a:ext uri="{FF2B5EF4-FFF2-40B4-BE49-F238E27FC236}">
              <a16:creationId xmlns:a16="http://schemas.microsoft.com/office/drawing/2014/main" id="{5BD3E802-C468-4512-85CC-5B589D350424}"/>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180" name="Text Box 30">
          <a:extLst>
            <a:ext uri="{FF2B5EF4-FFF2-40B4-BE49-F238E27FC236}">
              <a16:creationId xmlns:a16="http://schemas.microsoft.com/office/drawing/2014/main" id="{5FB02051-FC4F-4A72-AFB4-927F07613DD8}"/>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81" name="Text Box 32">
          <a:extLst>
            <a:ext uri="{FF2B5EF4-FFF2-40B4-BE49-F238E27FC236}">
              <a16:creationId xmlns:a16="http://schemas.microsoft.com/office/drawing/2014/main" id="{73713B93-6DAC-4DBA-904E-120CBD22E720}"/>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182" name="Text Box 106">
          <a:extLst>
            <a:ext uri="{FF2B5EF4-FFF2-40B4-BE49-F238E27FC236}">
              <a16:creationId xmlns:a16="http://schemas.microsoft.com/office/drawing/2014/main" id="{FC146240-FC14-4DEA-99C4-ADE2FEF62C3D}"/>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1"/>
    <xdr:sp macro="" textlink="">
      <xdr:nvSpPr>
        <xdr:cNvPr id="183" name="Text Box 108">
          <a:extLst>
            <a:ext uri="{FF2B5EF4-FFF2-40B4-BE49-F238E27FC236}">
              <a16:creationId xmlns:a16="http://schemas.microsoft.com/office/drawing/2014/main" id="{FECCB37E-5A2D-4748-819D-C74AE46BED81}"/>
            </a:ext>
          </a:extLst>
        </xdr:cNvPr>
        <xdr:cNvSpPr txBox="1">
          <a:spLocks noChangeArrowheads="1"/>
        </xdr:cNvSpPr>
      </xdr:nvSpPr>
      <xdr:spPr bwMode="auto">
        <a:xfrm>
          <a:off x="4282440" y="314172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30590"/>
    <xdr:sp macro="" textlink="">
      <xdr:nvSpPr>
        <xdr:cNvPr id="184" name="Text Box 30">
          <a:extLst>
            <a:ext uri="{FF2B5EF4-FFF2-40B4-BE49-F238E27FC236}">
              <a16:creationId xmlns:a16="http://schemas.microsoft.com/office/drawing/2014/main" id="{A381FA4E-2502-424E-A06B-9A2AA838321C}"/>
            </a:ext>
          </a:extLst>
        </xdr:cNvPr>
        <xdr:cNvSpPr txBox="1">
          <a:spLocks noChangeArrowheads="1"/>
        </xdr:cNvSpPr>
      </xdr:nvSpPr>
      <xdr:spPr bwMode="auto">
        <a:xfrm>
          <a:off x="4282440" y="40195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85" name="Text Box 32">
          <a:extLst>
            <a:ext uri="{FF2B5EF4-FFF2-40B4-BE49-F238E27FC236}">
              <a16:creationId xmlns:a16="http://schemas.microsoft.com/office/drawing/2014/main" id="{95ED44F7-A5A9-4AD2-8AA1-E0F5691C0FDD}"/>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30590"/>
    <xdr:sp macro="" textlink="">
      <xdr:nvSpPr>
        <xdr:cNvPr id="186" name="Text Box 106">
          <a:extLst>
            <a:ext uri="{FF2B5EF4-FFF2-40B4-BE49-F238E27FC236}">
              <a16:creationId xmlns:a16="http://schemas.microsoft.com/office/drawing/2014/main" id="{246BEEE2-DB32-4395-BB92-CAF1286DAF79}"/>
            </a:ext>
          </a:extLst>
        </xdr:cNvPr>
        <xdr:cNvSpPr txBox="1">
          <a:spLocks noChangeArrowheads="1"/>
        </xdr:cNvSpPr>
      </xdr:nvSpPr>
      <xdr:spPr bwMode="auto">
        <a:xfrm>
          <a:off x="4282440" y="40195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87" name="Text Box 108">
          <a:extLst>
            <a:ext uri="{FF2B5EF4-FFF2-40B4-BE49-F238E27FC236}">
              <a16:creationId xmlns:a16="http://schemas.microsoft.com/office/drawing/2014/main" id="{5D23FEDC-5889-4B9E-A0CF-64236B70ED8C}"/>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07730"/>
    <xdr:sp macro="" textlink="">
      <xdr:nvSpPr>
        <xdr:cNvPr id="188" name="Text Box 30">
          <a:extLst>
            <a:ext uri="{FF2B5EF4-FFF2-40B4-BE49-F238E27FC236}">
              <a16:creationId xmlns:a16="http://schemas.microsoft.com/office/drawing/2014/main" id="{0845D147-94BC-4D3B-A79B-A7E5529AB15E}"/>
            </a:ext>
          </a:extLst>
        </xdr:cNvPr>
        <xdr:cNvSpPr txBox="1">
          <a:spLocks noChangeArrowheads="1"/>
        </xdr:cNvSpPr>
      </xdr:nvSpPr>
      <xdr:spPr bwMode="auto">
        <a:xfrm>
          <a:off x="4282440" y="40195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89" name="Text Box 32">
          <a:extLst>
            <a:ext uri="{FF2B5EF4-FFF2-40B4-BE49-F238E27FC236}">
              <a16:creationId xmlns:a16="http://schemas.microsoft.com/office/drawing/2014/main" id="{F9F7FE2D-E2F9-46A9-A648-6BBFD37C66F4}"/>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07730"/>
    <xdr:sp macro="" textlink="">
      <xdr:nvSpPr>
        <xdr:cNvPr id="190" name="Text Box 106">
          <a:extLst>
            <a:ext uri="{FF2B5EF4-FFF2-40B4-BE49-F238E27FC236}">
              <a16:creationId xmlns:a16="http://schemas.microsoft.com/office/drawing/2014/main" id="{40B2A107-D436-45DE-B6DE-CFA9B8DE1576}"/>
            </a:ext>
          </a:extLst>
        </xdr:cNvPr>
        <xdr:cNvSpPr txBox="1">
          <a:spLocks noChangeArrowheads="1"/>
        </xdr:cNvSpPr>
      </xdr:nvSpPr>
      <xdr:spPr bwMode="auto">
        <a:xfrm>
          <a:off x="4282440" y="40195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91" name="Text Box 108">
          <a:extLst>
            <a:ext uri="{FF2B5EF4-FFF2-40B4-BE49-F238E27FC236}">
              <a16:creationId xmlns:a16="http://schemas.microsoft.com/office/drawing/2014/main" id="{342D518A-E696-4D74-8B20-2387C22D745F}"/>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30590"/>
    <xdr:sp macro="" textlink="">
      <xdr:nvSpPr>
        <xdr:cNvPr id="192" name="Text Box 30">
          <a:extLst>
            <a:ext uri="{FF2B5EF4-FFF2-40B4-BE49-F238E27FC236}">
              <a16:creationId xmlns:a16="http://schemas.microsoft.com/office/drawing/2014/main" id="{A742DDA1-4F1D-46F0-9843-E73DA28D1448}"/>
            </a:ext>
          </a:extLst>
        </xdr:cNvPr>
        <xdr:cNvSpPr txBox="1">
          <a:spLocks noChangeArrowheads="1"/>
        </xdr:cNvSpPr>
      </xdr:nvSpPr>
      <xdr:spPr bwMode="auto">
        <a:xfrm>
          <a:off x="4282440" y="40195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93" name="Text Box 32">
          <a:extLst>
            <a:ext uri="{FF2B5EF4-FFF2-40B4-BE49-F238E27FC236}">
              <a16:creationId xmlns:a16="http://schemas.microsoft.com/office/drawing/2014/main" id="{2D68F2F2-D373-4F7F-9D80-31ABDEC9E461}"/>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30590"/>
    <xdr:sp macro="" textlink="">
      <xdr:nvSpPr>
        <xdr:cNvPr id="194" name="Text Box 106">
          <a:extLst>
            <a:ext uri="{FF2B5EF4-FFF2-40B4-BE49-F238E27FC236}">
              <a16:creationId xmlns:a16="http://schemas.microsoft.com/office/drawing/2014/main" id="{C6029812-8A87-4E21-8EF5-CA4EFFFD8498}"/>
            </a:ext>
          </a:extLst>
        </xdr:cNvPr>
        <xdr:cNvSpPr txBox="1">
          <a:spLocks noChangeArrowheads="1"/>
        </xdr:cNvSpPr>
      </xdr:nvSpPr>
      <xdr:spPr bwMode="auto">
        <a:xfrm>
          <a:off x="4282440" y="40195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95" name="Text Box 108">
          <a:extLst>
            <a:ext uri="{FF2B5EF4-FFF2-40B4-BE49-F238E27FC236}">
              <a16:creationId xmlns:a16="http://schemas.microsoft.com/office/drawing/2014/main" id="{818F1DE7-2C4E-4511-835D-D83277337B0A}"/>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07730"/>
    <xdr:sp macro="" textlink="">
      <xdr:nvSpPr>
        <xdr:cNvPr id="196" name="Text Box 30">
          <a:extLst>
            <a:ext uri="{FF2B5EF4-FFF2-40B4-BE49-F238E27FC236}">
              <a16:creationId xmlns:a16="http://schemas.microsoft.com/office/drawing/2014/main" id="{F4D55019-3BA8-47DA-AC43-B3E21F9DA6D0}"/>
            </a:ext>
          </a:extLst>
        </xdr:cNvPr>
        <xdr:cNvSpPr txBox="1">
          <a:spLocks noChangeArrowheads="1"/>
        </xdr:cNvSpPr>
      </xdr:nvSpPr>
      <xdr:spPr bwMode="auto">
        <a:xfrm>
          <a:off x="4282440" y="40195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97" name="Text Box 32">
          <a:extLst>
            <a:ext uri="{FF2B5EF4-FFF2-40B4-BE49-F238E27FC236}">
              <a16:creationId xmlns:a16="http://schemas.microsoft.com/office/drawing/2014/main" id="{0A03CA89-34FE-45BD-89CC-7F55710B4C3D}"/>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307730"/>
    <xdr:sp macro="" textlink="">
      <xdr:nvSpPr>
        <xdr:cNvPr id="198" name="Text Box 106">
          <a:extLst>
            <a:ext uri="{FF2B5EF4-FFF2-40B4-BE49-F238E27FC236}">
              <a16:creationId xmlns:a16="http://schemas.microsoft.com/office/drawing/2014/main" id="{4D75A897-8DFB-4812-AE55-2D4BF56A0FC0}"/>
            </a:ext>
          </a:extLst>
        </xdr:cNvPr>
        <xdr:cNvSpPr txBox="1">
          <a:spLocks noChangeArrowheads="1"/>
        </xdr:cNvSpPr>
      </xdr:nvSpPr>
      <xdr:spPr bwMode="auto">
        <a:xfrm>
          <a:off x="4282440" y="40195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76200" cy="409721"/>
    <xdr:sp macro="" textlink="">
      <xdr:nvSpPr>
        <xdr:cNvPr id="199" name="Text Box 108">
          <a:extLst>
            <a:ext uri="{FF2B5EF4-FFF2-40B4-BE49-F238E27FC236}">
              <a16:creationId xmlns:a16="http://schemas.microsoft.com/office/drawing/2014/main" id="{5EB672BC-9D6D-4D67-905B-24E99B85F68C}"/>
            </a:ext>
          </a:extLst>
        </xdr:cNvPr>
        <xdr:cNvSpPr txBox="1">
          <a:spLocks noChangeArrowheads="1"/>
        </xdr:cNvSpPr>
      </xdr:nvSpPr>
      <xdr:spPr bwMode="auto">
        <a:xfrm>
          <a:off x="4282440" y="40195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0" name="Text Box 30">
          <a:extLst>
            <a:ext uri="{FF2B5EF4-FFF2-40B4-BE49-F238E27FC236}">
              <a16:creationId xmlns:a16="http://schemas.microsoft.com/office/drawing/2014/main" id="{29BA533C-FA9A-4C7B-83A3-EBF0E3D756AA}"/>
            </a:ext>
          </a:extLst>
        </xdr:cNvPr>
        <xdr:cNvSpPr txBox="1">
          <a:spLocks noChangeArrowheads="1"/>
        </xdr:cNvSpPr>
      </xdr:nvSpPr>
      <xdr:spPr bwMode="auto">
        <a:xfrm>
          <a:off x="4282440" y="10515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1" name="Text Box 32">
          <a:extLst>
            <a:ext uri="{FF2B5EF4-FFF2-40B4-BE49-F238E27FC236}">
              <a16:creationId xmlns:a16="http://schemas.microsoft.com/office/drawing/2014/main" id="{CE2877EE-9F25-44BB-9EC3-07695D51B981}"/>
            </a:ext>
          </a:extLst>
        </xdr:cNvPr>
        <xdr:cNvSpPr txBox="1">
          <a:spLocks noChangeArrowheads="1"/>
        </xdr:cNvSpPr>
      </xdr:nvSpPr>
      <xdr:spPr bwMode="auto">
        <a:xfrm>
          <a:off x="4282440" y="10515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2" name="Text Box 106">
          <a:extLst>
            <a:ext uri="{FF2B5EF4-FFF2-40B4-BE49-F238E27FC236}">
              <a16:creationId xmlns:a16="http://schemas.microsoft.com/office/drawing/2014/main" id="{6C8FD3CD-DC25-4687-852A-198C32E7068F}"/>
            </a:ext>
          </a:extLst>
        </xdr:cNvPr>
        <xdr:cNvSpPr txBox="1">
          <a:spLocks noChangeArrowheads="1"/>
        </xdr:cNvSpPr>
      </xdr:nvSpPr>
      <xdr:spPr bwMode="auto">
        <a:xfrm>
          <a:off x="4282440" y="10515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3" name="Text Box 108">
          <a:extLst>
            <a:ext uri="{FF2B5EF4-FFF2-40B4-BE49-F238E27FC236}">
              <a16:creationId xmlns:a16="http://schemas.microsoft.com/office/drawing/2014/main" id="{BE331D3F-DFB8-4492-B3C8-1354DCAD2055}"/>
            </a:ext>
          </a:extLst>
        </xdr:cNvPr>
        <xdr:cNvSpPr txBox="1">
          <a:spLocks noChangeArrowheads="1"/>
        </xdr:cNvSpPr>
      </xdr:nvSpPr>
      <xdr:spPr bwMode="auto">
        <a:xfrm>
          <a:off x="4282440" y="10515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4" name="Text Box 30">
          <a:extLst>
            <a:ext uri="{FF2B5EF4-FFF2-40B4-BE49-F238E27FC236}">
              <a16:creationId xmlns:a16="http://schemas.microsoft.com/office/drawing/2014/main" id="{20B88B18-728C-4B9F-9CDD-E0A0798B8B0A}"/>
            </a:ext>
          </a:extLst>
        </xdr:cNvPr>
        <xdr:cNvSpPr txBox="1">
          <a:spLocks noChangeArrowheads="1"/>
        </xdr:cNvSpPr>
      </xdr:nvSpPr>
      <xdr:spPr bwMode="auto">
        <a:xfrm>
          <a:off x="4282440" y="10515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5" name="Text Box 32">
          <a:extLst>
            <a:ext uri="{FF2B5EF4-FFF2-40B4-BE49-F238E27FC236}">
              <a16:creationId xmlns:a16="http://schemas.microsoft.com/office/drawing/2014/main" id="{0FB4F19E-E066-40C7-BCCE-A3D8E24461CF}"/>
            </a:ext>
          </a:extLst>
        </xdr:cNvPr>
        <xdr:cNvSpPr txBox="1">
          <a:spLocks noChangeArrowheads="1"/>
        </xdr:cNvSpPr>
      </xdr:nvSpPr>
      <xdr:spPr bwMode="auto">
        <a:xfrm>
          <a:off x="4282440" y="10515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6" name="Text Box 106">
          <a:extLst>
            <a:ext uri="{FF2B5EF4-FFF2-40B4-BE49-F238E27FC236}">
              <a16:creationId xmlns:a16="http://schemas.microsoft.com/office/drawing/2014/main" id="{78E49438-27F2-4EAA-86AB-8B1E030898F4}"/>
            </a:ext>
          </a:extLst>
        </xdr:cNvPr>
        <xdr:cNvSpPr txBox="1">
          <a:spLocks noChangeArrowheads="1"/>
        </xdr:cNvSpPr>
      </xdr:nvSpPr>
      <xdr:spPr bwMode="auto">
        <a:xfrm>
          <a:off x="4282440" y="10515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7" name="Text Box 108">
          <a:extLst>
            <a:ext uri="{FF2B5EF4-FFF2-40B4-BE49-F238E27FC236}">
              <a16:creationId xmlns:a16="http://schemas.microsoft.com/office/drawing/2014/main" id="{71B2E341-36B6-4CF5-A362-C62CC1E85B33}"/>
            </a:ext>
          </a:extLst>
        </xdr:cNvPr>
        <xdr:cNvSpPr txBox="1">
          <a:spLocks noChangeArrowheads="1"/>
        </xdr:cNvSpPr>
      </xdr:nvSpPr>
      <xdr:spPr bwMode="auto">
        <a:xfrm>
          <a:off x="4282440" y="10515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76275"/>
    <xdr:sp macro="" textlink="">
      <xdr:nvSpPr>
        <xdr:cNvPr id="208" name="Text Box 30">
          <a:extLst>
            <a:ext uri="{FF2B5EF4-FFF2-40B4-BE49-F238E27FC236}">
              <a16:creationId xmlns:a16="http://schemas.microsoft.com/office/drawing/2014/main" id="{4D1190D0-BB18-4385-AE6A-468458A0AF69}"/>
            </a:ext>
          </a:extLst>
        </xdr:cNvPr>
        <xdr:cNvSpPr txBox="1">
          <a:spLocks noChangeArrowheads="1"/>
        </xdr:cNvSpPr>
      </xdr:nvSpPr>
      <xdr:spPr bwMode="auto">
        <a:xfrm>
          <a:off x="4282440" y="660044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209" name="Text Box 32">
          <a:extLst>
            <a:ext uri="{FF2B5EF4-FFF2-40B4-BE49-F238E27FC236}">
              <a16:creationId xmlns:a16="http://schemas.microsoft.com/office/drawing/2014/main" id="{E5775180-AFF2-4CD9-87FE-8A84C3BCF660}"/>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76275"/>
    <xdr:sp macro="" textlink="">
      <xdr:nvSpPr>
        <xdr:cNvPr id="210" name="Text Box 106">
          <a:extLst>
            <a:ext uri="{FF2B5EF4-FFF2-40B4-BE49-F238E27FC236}">
              <a16:creationId xmlns:a16="http://schemas.microsoft.com/office/drawing/2014/main" id="{24875018-4BEC-44BA-9BF0-F51744993514}"/>
            </a:ext>
          </a:extLst>
        </xdr:cNvPr>
        <xdr:cNvSpPr txBox="1">
          <a:spLocks noChangeArrowheads="1"/>
        </xdr:cNvSpPr>
      </xdr:nvSpPr>
      <xdr:spPr bwMode="auto">
        <a:xfrm>
          <a:off x="4282440" y="660044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211" name="Text Box 108">
          <a:extLst>
            <a:ext uri="{FF2B5EF4-FFF2-40B4-BE49-F238E27FC236}">
              <a16:creationId xmlns:a16="http://schemas.microsoft.com/office/drawing/2014/main" id="{C92F01C8-4550-4DC2-AAF4-699F2E35D088}"/>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57225"/>
    <xdr:sp macro="" textlink="">
      <xdr:nvSpPr>
        <xdr:cNvPr id="212" name="Text Box 30">
          <a:extLst>
            <a:ext uri="{FF2B5EF4-FFF2-40B4-BE49-F238E27FC236}">
              <a16:creationId xmlns:a16="http://schemas.microsoft.com/office/drawing/2014/main" id="{C4603F0E-5110-40A5-8979-2F03A8842850}"/>
            </a:ext>
          </a:extLst>
        </xdr:cNvPr>
        <xdr:cNvSpPr txBox="1">
          <a:spLocks noChangeArrowheads="1"/>
        </xdr:cNvSpPr>
      </xdr:nvSpPr>
      <xdr:spPr bwMode="auto">
        <a:xfrm>
          <a:off x="4282440" y="660044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213" name="Text Box 32">
          <a:extLst>
            <a:ext uri="{FF2B5EF4-FFF2-40B4-BE49-F238E27FC236}">
              <a16:creationId xmlns:a16="http://schemas.microsoft.com/office/drawing/2014/main" id="{034E151D-676C-4A77-90C3-6174626D2DEB}"/>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657225"/>
    <xdr:sp macro="" textlink="">
      <xdr:nvSpPr>
        <xdr:cNvPr id="214" name="Text Box 106">
          <a:extLst>
            <a:ext uri="{FF2B5EF4-FFF2-40B4-BE49-F238E27FC236}">
              <a16:creationId xmlns:a16="http://schemas.microsoft.com/office/drawing/2014/main" id="{857EEE9C-827B-4340-AA86-2A8B68C58FB0}"/>
            </a:ext>
          </a:extLst>
        </xdr:cNvPr>
        <xdr:cNvSpPr txBox="1">
          <a:spLocks noChangeArrowheads="1"/>
        </xdr:cNvSpPr>
      </xdr:nvSpPr>
      <xdr:spPr bwMode="auto">
        <a:xfrm>
          <a:off x="4282440" y="660044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857250"/>
    <xdr:sp macro="" textlink="">
      <xdr:nvSpPr>
        <xdr:cNvPr id="215" name="Text Box 108">
          <a:extLst>
            <a:ext uri="{FF2B5EF4-FFF2-40B4-BE49-F238E27FC236}">
              <a16:creationId xmlns:a16="http://schemas.microsoft.com/office/drawing/2014/main" id="{407A0A4F-20BB-4A92-82D6-F8C88DF3508D}"/>
            </a:ext>
          </a:extLst>
        </xdr:cNvPr>
        <xdr:cNvSpPr txBox="1">
          <a:spLocks noChangeArrowheads="1"/>
        </xdr:cNvSpPr>
      </xdr:nvSpPr>
      <xdr:spPr bwMode="auto">
        <a:xfrm>
          <a:off x="4282440" y="660044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16" name="Text Box 30">
          <a:extLst>
            <a:ext uri="{FF2B5EF4-FFF2-40B4-BE49-F238E27FC236}">
              <a16:creationId xmlns:a16="http://schemas.microsoft.com/office/drawing/2014/main" id="{99ADE05A-BB69-4672-A548-6DF0D8F8E36C}"/>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17" name="Text Box 32">
          <a:extLst>
            <a:ext uri="{FF2B5EF4-FFF2-40B4-BE49-F238E27FC236}">
              <a16:creationId xmlns:a16="http://schemas.microsoft.com/office/drawing/2014/main" id="{F1A195D7-CE6E-4A9D-8E8C-32FA8EB7FAA2}"/>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18" name="Text Box 106">
          <a:extLst>
            <a:ext uri="{FF2B5EF4-FFF2-40B4-BE49-F238E27FC236}">
              <a16:creationId xmlns:a16="http://schemas.microsoft.com/office/drawing/2014/main" id="{6529461E-6C17-45E8-8F21-4FD189357D8C}"/>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19" name="Text Box 108">
          <a:extLst>
            <a:ext uri="{FF2B5EF4-FFF2-40B4-BE49-F238E27FC236}">
              <a16:creationId xmlns:a16="http://schemas.microsoft.com/office/drawing/2014/main" id="{A6843F41-3551-4AFD-BC60-FB3944C3DC93}"/>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20" name="Text Box 30">
          <a:extLst>
            <a:ext uri="{FF2B5EF4-FFF2-40B4-BE49-F238E27FC236}">
              <a16:creationId xmlns:a16="http://schemas.microsoft.com/office/drawing/2014/main" id="{36AFE559-9BAC-472C-ABAC-B1E330EA059D}"/>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21" name="Text Box 32">
          <a:extLst>
            <a:ext uri="{FF2B5EF4-FFF2-40B4-BE49-F238E27FC236}">
              <a16:creationId xmlns:a16="http://schemas.microsoft.com/office/drawing/2014/main" id="{92276883-4756-402C-B9DA-46F4A9316D44}"/>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22" name="Text Box 106">
          <a:extLst>
            <a:ext uri="{FF2B5EF4-FFF2-40B4-BE49-F238E27FC236}">
              <a16:creationId xmlns:a16="http://schemas.microsoft.com/office/drawing/2014/main" id="{75D1A426-5ABE-41B4-84FA-D0F3312624A1}"/>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23" name="Text Box 108">
          <a:extLst>
            <a:ext uri="{FF2B5EF4-FFF2-40B4-BE49-F238E27FC236}">
              <a16:creationId xmlns:a16="http://schemas.microsoft.com/office/drawing/2014/main" id="{B3E23840-A64D-490B-956C-605DABC52A49}"/>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24" name="Text Box 30">
          <a:extLst>
            <a:ext uri="{FF2B5EF4-FFF2-40B4-BE49-F238E27FC236}">
              <a16:creationId xmlns:a16="http://schemas.microsoft.com/office/drawing/2014/main" id="{34C54B66-0268-4384-9EE7-FA40947EADA2}"/>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25" name="Text Box 32">
          <a:extLst>
            <a:ext uri="{FF2B5EF4-FFF2-40B4-BE49-F238E27FC236}">
              <a16:creationId xmlns:a16="http://schemas.microsoft.com/office/drawing/2014/main" id="{642BC51E-F62D-47FF-A9A3-3AE0EB9123DC}"/>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26" name="Text Box 106">
          <a:extLst>
            <a:ext uri="{FF2B5EF4-FFF2-40B4-BE49-F238E27FC236}">
              <a16:creationId xmlns:a16="http://schemas.microsoft.com/office/drawing/2014/main" id="{099A3E85-55D7-41FE-B575-8823E8F53770}"/>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27" name="Text Box 108">
          <a:extLst>
            <a:ext uri="{FF2B5EF4-FFF2-40B4-BE49-F238E27FC236}">
              <a16:creationId xmlns:a16="http://schemas.microsoft.com/office/drawing/2014/main" id="{8A0537C8-29B8-42BA-8940-D9A81E52DC12}"/>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28" name="Text Box 30">
          <a:extLst>
            <a:ext uri="{FF2B5EF4-FFF2-40B4-BE49-F238E27FC236}">
              <a16:creationId xmlns:a16="http://schemas.microsoft.com/office/drawing/2014/main" id="{CD3A4D88-7A32-4BA3-A2AF-3EE7D341BCAC}"/>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29" name="Text Box 32">
          <a:extLst>
            <a:ext uri="{FF2B5EF4-FFF2-40B4-BE49-F238E27FC236}">
              <a16:creationId xmlns:a16="http://schemas.microsoft.com/office/drawing/2014/main" id="{D72CA7B2-B9A1-4F85-8AC7-543C642703C4}"/>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30" name="Text Box 106">
          <a:extLst>
            <a:ext uri="{FF2B5EF4-FFF2-40B4-BE49-F238E27FC236}">
              <a16:creationId xmlns:a16="http://schemas.microsoft.com/office/drawing/2014/main" id="{CF49CF19-1529-48F9-A91E-CE983AE33D17}"/>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31" name="Text Box 108">
          <a:extLst>
            <a:ext uri="{FF2B5EF4-FFF2-40B4-BE49-F238E27FC236}">
              <a16:creationId xmlns:a16="http://schemas.microsoft.com/office/drawing/2014/main" id="{67CC2FD1-1527-47BB-8FD8-212DD099C6CC}"/>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32" name="Text Box 30">
          <a:extLst>
            <a:ext uri="{FF2B5EF4-FFF2-40B4-BE49-F238E27FC236}">
              <a16:creationId xmlns:a16="http://schemas.microsoft.com/office/drawing/2014/main" id="{4A49B3E8-F2E2-4297-84E6-D5F88517ECDD}"/>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33" name="Text Box 32">
          <a:extLst>
            <a:ext uri="{FF2B5EF4-FFF2-40B4-BE49-F238E27FC236}">
              <a16:creationId xmlns:a16="http://schemas.microsoft.com/office/drawing/2014/main" id="{410C9E76-87D1-4182-A32D-3054B24A4BA1}"/>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34" name="Text Box 106">
          <a:extLst>
            <a:ext uri="{FF2B5EF4-FFF2-40B4-BE49-F238E27FC236}">
              <a16:creationId xmlns:a16="http://schemas.microsoft.com/office/drawing/2014/main" id="{44696C1F-3128-466E-BEC3-863335B597FD}"/>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35" name="Text Box 108">
          <a:extLst>
            <a:ext uri="{FF2B5EF4-FFF2-40B4-BE49-F238E27FC236}">
              <a16:creationId xmlns:a16="http://schemas.microsoft.com/office/drawing/2014/main" id="{6169F38B-DC2C-4746-AA26-F65BC463F97A}"/>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36" name="Text Box 30">
          <a:extLst>
            <a:ext uri="{FF2B5EF4-FFF2-40B4-BE49-F238E27FC236}">
              <a16:creationId xmlns:a16="http://schemas.microsoft.com/office/drawing/2014/main" id="{1C7123F3-67E2-46AF-8D17-E8B9834B1F67}"/>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37" name="Text Box 32">
          <a:extLst>
            <a:ext uri="{FF2B5EF4-FFF2-40B4-BE49-F238E27FC236}">
              <a16:creationId xmlns:a16="http://schemas.microsoft.com/office/drawing/2014/main" id="{FD6E5AEC-A805-4032-BA32-36EC86B33716}"/>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38" name="Text Box 106">
          <a:extLst>
            <a:ext uri="{FF2B5EF4-FFF2-40B4-BE49-F238E27FC236}">
              <a16:creationId xmlns:a16="http://schemas.microsoft.com/office/drawing/2014/main" id="{6349BEDF-A28E-40C0-992B-ADC78A8E9BEA}"/>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39" name="Text Box 108">
          <a:extLst>
            <a:ext uri="{FF2B5EF4-FFF2-40B4-BE49-F238E27FC236}">
              <a16:creationId xmlns:a16="http://schemas.microsoft.com/office/drawing/2014/main" id="{363BD766-3B2F-4934-B204-E0C4664E40E7}"/>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40" name="Text Box 30">
          <a:extLst>
            <a:ext uri="{FF2B5EF4-FFF2-40B4-BE49-F238E27FC236}">
              <a16:creationId xmlns:a16="http://schemas.microsoft.com/office/drawing/2014/main" id="{559B27AD-37E8-40BC-8498-C5CE73B3C34F}"/>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41" name="Text Box 32">
          <a:extLst>
            <a:ext uri="{FF2B5EF4-FFF2-40B4-BE49-F238E27FC236}">
              <a16:creationId xmlns:a16="http://schemas.microsoft.com/office/drawing/2014/main" id="{C8F691A1-B2A7-44CF-BF4F-766F0E4D4102}"/>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30590"/>
    <xdr:sp macro="" textlink="">
      <xdr:nvSpPr>
        <xdr:cNvPr id="242" name="Text Box 106">
          <a:extLst>
            <a:ext uri="{FF2B5EF4-FFF2-40B4-BE49-F238E27FC236}">
              <a16:creationId xmlns:a16="http://schemas.microsoft.com/office/drawing/2014/main" id="{D8C49912-CE28-4294-BD65-592DE27F6BB9}"/>
            </a:ext>
          </a:extLst>
        </xdr:cNvPr>
        <xdr:cNvSpPr txBox="1">
          <a:spLocks noChangeArrowheads="1"/>
        </xdr:cNvSpPr>
      </xdr:nvSpPr>
      <xdr:spPr bwMode="auto">
        <a:xfrm>
          <a:off x="4282440" y="66004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43" name="Text Box 108">
          <a:extLst>
            <a:ext uri="{FF2B5EF4-FFF2-40B4-BE49-F238E27FC236}">
              <a16:creationId xmlns:a16="http://schemas.microsoft.com/office/drawing/2014/main" id="{5891572A-5292-48D7-88E6-3A335D2362B0}"/>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44" name="Text Box 30">
          <a:extLst>
            <a:ext uri="{FF2B5EF4-FFF2-40B4-BE49-F238E27FC236}">
              <a16:creationId xmlns:a16="http://schemas.microsoft.com/office/drawing/2014/main" id="{29F23928-1CDA-4ED2-A375-2BEE92395C01}"/>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45" name="Text Box 32">
          <a:extLst>
            <a:ext uri="{FF2B5EF4-FFF2-40B4-BE49-F238E27FC236}">
              <a16:creationId xmlns:a16="http://schemas.microsoft.com/office/drawing/2014/main" id="{F2D966F9-FBDC-4DCF-9FA1-86CFD896B2EA}"/>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307730"/>
    <xdr:sp macro="" textlink="">
      <xdr:nvSpPr>
        <xdr:cNvPr id="246" name="Text Box 106">
          <a:extLst>
            <a:ext uri="{FF2B5EF4-FFF2-40B4-BE49-F238E27FC236}">
              <a16:creationId xmlns:a16="http://schemas.microsoft.com/office/drawing/2014/main" id="{30FA7AC9-BDDC-4A62-BC24-5B08332DEB00}"/>
            </a:ext>
          </a:extLst>
        </xdr:cNvPr>
        <xdr:cNvSpPr txBox="1">
          <a:spLocks noChangeArrowheads="1"/>
        </xdr:cNvSpPr>
      </xdr:nvSpPr>
      <xdr:spPr bwMode="auto">
        <a:xfrm>
          <a:off x="4282440" y="66004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47" name="Text Box 108">
          <a:extLst>
            <a:ext uri="{FF2B5EF4-FFF2-40B4-BE49-F238E27FC236}">
              <a16:creationId xmlns:a16="http://schemas.microsoft.com/office/drawing/2014/main" id="{54F55376-1241-4A9A-B273-2D57D9E62ED8}"/>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121</xdr:row>
      <xdr:rowOff>0</xdr:rowOff>
    </xdr:from>
    <xdr:to>
      <xdr:col>3</xdr:col>
      <xdr:colOff>76200</xdr:colOff>
      <xdr:row>122</xdr:row>
      <xdr:rowOff>5354</xdr:rowOff>
    </xdr:to>
    <xdr:sp macro="" textlink="">
      <xdr:nvSpPr>
        <xdr:cNvPr id="248" name="Text Box 30">
          <a:extLst>
            <a:ext uri="{FF2B5EF4-FFF2-40B4-BE49-F238E27FC236}">
              <a16:creationId xmlns:a16="http://schemas.microsoft.com/office/drawing/2014/main" id="{185F501D-9C05-428F-8802-C3C330096A21}"/>
            </a:ext>
          </a:extLst>
        </xdr:cNvPr>
        <xdr:cNvSpPr txBox="1">
          <a:spLocks noChangeArrowheads="1"/>
        </xdr:cNvSpPr>
      </xdr:nvSpPr>
      <xdr:spPr bwMode="auto">
        <a:xfrm>
          <a:off x="4282440" y="314172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27222</xdr:rowOff>
    </xdr:to>
    <xdr:sp macro="" textlink="">
      <xdr:nvSpPr>
        <xdr:cNvPr id="249" name="Text Box 32">
          <a:extLst>
            <a:ext uri="{FF2B5EF4-FFF2-40B4-BE49-F238E27FC236}">
              <a16:creationId xmlns:a16="http://schemas.microsoft.com/office/drawing/2014/main" id="{BE50853E-4171-4123-B7E5-CA04ED71F98B}"/>
            </a:ext>
          </a:extLst>
        </xdr:cNvPr>
        <xdr:cNvSpPr txBox="1">
          <a:spLocks noChangeArrowheads="1"/>
        </xdr:cNvSpPr>
      </xdr:nvSpPr>
      <xdr:spPr bwMode="auto">
        <a:xfrm>
          <a:off x="4282440" y="31417260"/>
          <a:ext cx="76200" cy="37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5354</xdr:rowOff>
    </xdr:to>
    <xdr:sp macro="" textlink="">
      <xdr:nvSpPr>
        <xdr:cNvPr id="250" name="Text Box 106">
          <a:extLst>
            <a:ext uri="{FF2B5EF4-FFF2-40B4-BE49-F238E27FC236}">
              <a16:creationId xmlns:a16="http://schemas.microsoft.com/office/drawing/2014/main" id="{6AB8F442-1927-486F-A500-7F968E68DBA6}"/>
            </a:ext>
          </a:extLst>
        </xdr:cNvPr>
        <xdr:cNvSpPr txBox="1">
          <a:spLocks noChangeArrowheads="1"/>
        </xdr:cNvSpPr>
      </xdr:nvSpPr>
      <xdr:spPr bwMode="auto">
        <a:xfrm>
          <a:off x="4282440" y="314172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27222</xdr:rowOff>
    </xdr:to>
    <xdr:sp macro="" textlink="">
      <xdr:nvSpPr>
        <xdr:cNvPr id="251" name="Text Box 108">
          <a:extLst>
            <a:ext uri="{FF2B5EF4-FFF2-40B4-BE49-F238E27FC236}">
              <a16:creationId xmlns:a16="http://schemas.microsoft.com/office/drawing/2014/main" id="{00089311-9D12-4FAE-8992-C4E3DC7C6620}"/>
            </a:ext>
          </a:extLst>
        </xdr:cNvPr>
        <xdr:cNvSpPr txBox="1">
          <a:spLocks noChangeArrowheads="1"/>
        </xdr:cNvSpPr>
      </xdr:nvSpPr>
      <xdr:spPr bwMode="auto">
        <a:xfrm>
          <a:off x="4282440" y="31417260"/>
          <a:ext cx="76200" cy="37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5354</xdr:rowOff>
    </xdr:to>
    <xdr:sp macro="" textlink="">
      <xdr:nvSpPr>
        <xdr:cNvPr id="252" name="Text Box 30">
          <a:extLst>
            <a:ext uri="{FF2B5EF4-FFF2-40B4-BE49-F238E27FC236}">
              <a16:creationId xmlns:a16="http://schemas.microsoft.com/office/drawing/2014/main" id="{D9D92B49-E792-4147-A4C0-F3ED1A11E74C}"/>
            </a:ext>
          </a:extLst>
        </xdr:cNvPr>
        <xdr:cNvSpPr txBox="1">
          <a:spLocks noChangeArrowheads="1"/>
        </xdr:cNvSpPr>
      </xdr:nvSpPr>
      <xdr:spPr bwMode="auto">
        <a:xfrm>
          <a:off x="4282440" y="314172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27222</xdr:rowOff>
    </xdr:to>
    <xdr:sp macro="" textlink="">
      <xdr:nvSpPr>
        <xdr:cNvPr id="253" name="Text Box 32">
          <a:extLst>
            <a:ext uri="{FF2B5EF4-FFF2-40B4-BE49-F238E27FC236}">
              <a16:creationId xmlns:a16="http://schemas.microsoft.com/office/drawing/2014/main" id="{889D57A8-2334-48A0-A05B-405FC95EA822}"/>
            </a:ext>
          </a:extLst>
        </xdr:cNvPr>
        <xdr:cNvSpPr txBox="1">
          <a:spLocks noChangeArrowheads="1"/>
        </xdr:cNvSpPr>
      </xdr:nvSpPr>
      <xdr:spPr bwMode="auto">
        <a:xfrm>
          <a:off x="4282440" y="31417260"/>
          <a:ext cx="76200" cy="37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5354</xdr:rowOff>
    </xdr:to>
    <xdr:sp macro="" textlink="">
      <xdr:nvSpPr>
        <xdr:cNvPr id="254" name="Text Box 106">
          <a:extLst>
            <a:ext uri="{FF2B5EF4-FFF2-40B4-BE49-F238E27FC236}">
              <a16:creationId xmlns:a16="http://schemas.microsoft.com/office/drawing/2014/main" id="{8E66734F-906F-407A-940D-1DECED3B9D94}"/>
            </a:ext>
          </a:extLst>
        </xdr:cNvPr>
        <xdr:cNvSpPr txBox="1">
          <a:spLocks noChangeArrowheads="1"/>
        </xdr:cNvSpPr>
      </xdr:nvSpPr>
      <xdr:spPr bwMode="auto">
        <a:xfrm>
          <a:off x="4282440" y="314172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27222</xdr:rowOff>
    </xdr:to>
    <xdr:sp macro="" textlink="">
      <xdr:nvSpPr>
        <xdr:cNvPr id="255" name="Text Box 108">
          <a:extLst>
            <a:ext uri="{FF2B5EF4-FFF2-40B4-BE49-F238E27FC236}">
              <a16:creationId xmlns:a16="http://schemas.microsoft.com/office/drawing/2014/main" id="{B4475036-1BA8-4AB2-B9FE-EE5398094C51}"/>
            </a:ext>
          </a:extLst>
        </xdr:cNvPr>
        <xdr:cNvSpPr txBox="1">
          <a:spLocks noChangeArrowheads="1"/>
        </xdr:cNvSpPr>
      </xdr:nvSpPr>
      <xdr:spPr bwMode="auto">
        <a:xfrm>
          <a:off x="4282440" y="31417260"/>
          <a:ext cx="76200" cy="37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5353</xdr:rowOff>
    </xdr:to>
    <xdr:sp macro="" textlink="">
      <xdr:nvSpPr>
        <xdr:cNvPr id="256" name="Text Box 30">
          <a:extLst>
            <a:ext uri="{FF2B5EF4-FFF2-40B4-BE49-F238E27FC236}">
              <a16:creationId xmlns:a16="http://schemas.microsoft.com/office/drawing/2014/main" id="{FFFE2D15-EE49-420A-A01B-3FC69CEB3430}"/>
            </a:ext>
          </a:extLst>
        </xdr:cNvPr>
        <xdr:cNvSpPr txBox="1">
          <a:spLocks noChangeArrowheads="1"/>
        </xdr:cNvSpPr>
      </xdr:nvSpPr>
      <xdr:spPr bwMode="auto">
        <a:xfrm>
          <a:off x="4282440" y="314172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34839</xdr:rowOff>
    </xdr:to>
    <xdr:sp macro="" textlink="">
      <xdr:nvSpPr>
        <xdr:cNvPr id="257" name="Text Box 32">
          <a:extLst>
            <a:ext uri="{FF2B5EF4-FFF2-40B4-BE49-F238E27FC236}">
              <a16:creationId xmlns:a16="http://schemas.microsoft.com/office/drawing/2014/main" id="{5F8806C2-5F10-4513-9989-5FE90CA5CB3C}"/>
            </a:ext>
          </a:extLst>
        </xdr:cNvPr>
        <xdr:cNvSpPr txBox="1">
          <a:spLocks noChangeArrowheads="1"/>
        </xdr:cNvSpPr>
      </xdr:nvSpPr>
      <xdr:spPr bwMode="auto">
        <a:xfrm>
          <a:off x="4282440" y="31417260"/>
          <a:ext cx="76200" cy="3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5353</xdr:rowOff>
    </xdr:to>
    <xdr:sp macro="" textlink="">
      <xdr:nvSpPr>
        <xdr:cNvPr id="258" name="Text Box 106">
          <a:extLst>
            <a:ext uri="{FF2B5EF4-FFF2-40B4-BE49-F238E27FC236}">
              <a16:creationId xmlns:a16="http://schemas.microsoft.com/office/drawing/2014/main" id="{2979CFCD-93E4-410E-A55D-D085642AB498}"/>
            </a:ext>
          </a:extLst>
        </xdr:cNvPr>
        <xdr:cNvSpPr txBox="1">
          <a:spLocks noChangeArrowheads="1"/>
        </xdr:cNvSpPr>
      </xdr:nvSpPr>
      <xdr:spPr bwMode="auto">
        <a:xfrm>
          <a:off x="4282440" y="314172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34839</xdr:rowOff>
    </xdr:to>
    <xdr:sp macro="" textlink="">
      <xdr:nvSpPr>
        <xdr:cNvPr id="259" name="Text Box 108">
          <a:extLst>
            <a:ext uri="{FF2B5EF4-FFF2-40B4-BE49-F238E27FC236}">
              <a16:creationId xmlns:a16="http://schemas.microsoft.com/office/drawing/2014/main" id="{9377657C-7EC6-41EC-B911-6AF8EC6F8987}"/>
            </a:ext>
          </a:extLst>
        </xdr:cNvPr>
        <xdr:cNvSpPr txBox="1">
          <a:spLocks noChangeArrowheads="1"/>
        </xdr:cNvSpPr>
      </xdr:nvSpPr>
      <xdr:spPr bwMode="auto">
        <a:xfrm>
          <a:off x="4282440" y="31417260"/>
          <a:ext cx="76200" cy="3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5353</xdr:rowOff>
    </xdr:to>
    <xdr:sp macro="" textlink="">
      <xdr:nvSpPr>
        <xdr:cNvPr id="260" name="Text Box 30">
          <a:extLst>
            <a:ext uri="{FF2B5EF4-FFF2-40B4-BE49-F238E27FC236}">
              <a16:creationId xmlns:a16="http://schemas.microsoft.com/office/drawing/2014/main" id="{2CD301EB-3EB7-4436-B8E9-D46887430F2D}"/>
            </a:ext>
          </a:extLst>
        </xdr:cNvPr>
        <xdr:cNvSpPr txBox="1">
          <a:spLocks noChangeArrowheads="1"/>
        </xdr:cNvSpPr>
      </xdr:nvSpPr>
      <xdr:spPr bwMode="auto">
        <a:xfrm>
          <a:off x="4282440" y="314172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34839</xdr:rowOff>
    </xdr:to>
    <xdr:sp macro="" textlink="">
      <xdr:nvSpPr>
        <xdr:cNvPr id="261" name="Text Box 32">
          <a:extLst>
            <a:ext uri="{FF2B5EF4-FFF2-40B4-BE49-F238E27FC236}">
              <a16:creationId xmlns:a16="http://schemas.microsoft.com/office/drawing/2014/main" id="{C6FC8303-5848-44EC-BBE4-7E95C5A7C6C1}"/>
            </a:ext>
          </a:extLst>
        </xdr:cNvPr>
        <xdr:cNvSpPr txBox="1">
          <a:spLocks noChangeArrowheads="1"/>
        </xdr:cNvSpPr>
      </xdr:nvSpPr>
      <xdr:spPr bwMode="auto">
        <a:xfrm>
          <a:off x="4282440" y="31417260"/>
          <a:ext cx="76200" cy="3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5353</xdr:rowOff>
    </xdr:to>
    <xdr:sp macro="" textlink="">
      <xdr:nvSpPr>
        <xdr:cNvPr id="262" name="Text Box 106">
          <a:extLst>
            <a:ext uri="{FF2B5EF4-FFF2-40B4-BE49-F238E27FC236}">
              <a16:creationId xmlns:a16="http://schemas.microsoft.com/office/drawing/2014/main" id="{AA1F91BF-1E44-4EB2-BA2A-A1816CE0A5C3}"/>
            </a:ext>
          </a:extLst>
        </xdr:cNvPr>
        <xdr:cNvSpPr txBox="1">
          <a:spLocks noChangeArrowheads="1"/>
        </xdr:cNvSpPr>
      </xdr:nvSpPr>
      <xdr:spPr bwMode="auto">
        <a:xfrm>
          <a:off x="4282440" y="314172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76200</xdr:colOff>
      <xdr:row>122</xdr:row>
      <xdr:rowOff>34839</xdr:rowOff>
    </xdr:to>
    <xdr:sp macro="" textlink="">
      <xdr:nvSpPr>
        <xdr:cNvPr id="263" name="Text Box 108">
          <a:extLst>
            <a:ext uri="{FF2B5EF4-FFF2-40B4-BE49-F238E27FC236}">
              <a16:creationId xmlns:a16="http://schemas.microsoft.com/office/drawing/2014/main" id="{AC2E74FF-B6EB-4780-958C-D9B3F492542F}"/>
            </a:ext>
          </a:extLst>
        </xdr:cNvPr>
        <xdr:cNvSpPr txBox="1">
          <a:spLocks noChangeArrowheads="1"/>
        </xdr:cNvSpPr>
      </xdr:nvSpPr>
      <xdr:spPr bwMode="auto">
        <a:xfrm>
          <a:off x="4282440" y="31417260"/>
          <a:ext cx="76200" cy="3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121</xdr:row>
      <xdr:rowOff>0</xdr:rowOff>
    </xdr:from>
    <xdr:ext cx="76200" cy="409722"/>
    <xdr:sp macro="" textlink="">
      <xdr:nvSpPr>
        <xdr:cNvPr id="264" name="Text Box 30">
          <a:extLst>
            <a:ext uri="{FF2B5EF4-FFF2-40B4-BE49-F238E27FC236}">
              <a16:creationId xmlns:a16="http://schemas.microsoft.com/office/drawing/2014/main" id="{57D048A6-F3A0-4252-AA8D-00F9A4117710}"/>
            </a:ext>
          </a:extLst>
        </xdr:cNvPr>
        <xdr:cNvSpPr txBox="1">
          <a:spLocks noChangeArrowheads="1"/>
        </xdr:cNvSpPr>
      </xdr:nvSpPr>
      <xdr:spPr bwMode="auto">
        <a:xfrm>
          <a:off x="4282440" y="314172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265" name="Text Box 32">
          <a:extLst>
            <a:ext uri="{FF2B5EF4-FFF2-40B4-BE49-F238E27FC236}">
              <a16:creationId xmlns:a16="http://schemas.microsoft.com/office/drawing/2014/main" id="{45D156A1-703E-4F2F-A041-D009F7971D55}"/>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09722"/>
    <xdr:sp macro="" textlink="">
      <xdr:nvSpPr>
        <xdr:cNvPr id="266" name="Text Box 106">
          <a:extLst>
            <a:ext uri="{FF2B5EF4-FFF2-40B4-BE49-F238E27FC236}">
              <a16:creationId xmlns:a16="http://schemas.microsoft.com/office/drawing/2014/main" id="{73ED4706-FEDF-4571-A2D8-0C33457949C2}"/>
            </a:ext>
          </a:extLst>
        </xdr:cNvPr>
        <xdr:cNvSpPr txBox="1">
          <a:spLocks noChangeArrowheads="1"/>
        </xdr:cNvSpPr>
      </xdr:nvSpPr>
      <xdr:spPr bwMode="auto">
        <a:xfrm>
          <a:off x="4282440" y="314172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267" name="Text Box 108">
          <a:extLst>
            <a:ext uri="{FF2B5EF4-FFF2-40B4-BE49-F238E27FC236}">
              <a16:creationId xmlns:a16="http://schemas.microsoft.com/office/drawing/2014/main" id="{A0935CD8-11BC-47D0-8EA7-162CC1C92EC4}"/>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86862"/>
    <xdr:sp macro="" textlink="">
      <xdr:nvSpPr>
        <xdr:cNvPr id="268" name="Text Box 30">
          <a:extLst>
            <a:ext uri="{FF2B5EF4-FFF2-40B4-BE49-F238E27FC236}">
              <a16:creationId xmlns:a16="http://schemas.microsoft.com/office/drawing/2014/main" id="{D2F765C0-9697-4E72-BCE1-6545AF5FF721}"/>
            </a:ext>
          </a:extLst>
        </xdr:cNvPr>
        <xdr:cNvSpPr txBox="1">
          <a:spLocks noChangeArrowheads="1"/>
        </xdr:cNvSpPr>
      </xdr:nvSpPr>
      <xdr:spPr bwMode="auto">
        <a:xfrm>
          <a:off x="4282440" y="314172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269" name="Text Box 32">
          <a:extLst>
            <a:ext uri="{FF2B5EF4-FFF2-40B4-BE49-F238E27FC236}">
              <a16:creationId xmlns:a16="http://schemas.microsoft.com/office/drawing/2014/main" id="{0FE82013-6D9E-495B-BF74-3DBA62651BF6}"/>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86862"/>
    <xdr:sp macro="" textlink="">
      <xdr:nvSpPr>
        <xdr:cNvPr id="270" name="Text Box 106">
          <a:extLst>
            <a:ext uri="{FF2B5EF4-FFF2-40B4-BE49-F238E27FC236}">
              <a16:creationId xmlns:a16="http://schemas.microsoft.com/office/drawing/2014/main" id="{0D5300D0-6CCB-4FA5-8028-6FAD3EF4E085}"/>
            </a:ext>
          </a:extLst>
        </xdr:cNvPr>
        <xdr:cNvSpPr txBox="1">
          <a:spLocks noChangeArrowheads="1"/>
        </xdr:cNvSpPr>
      </xdr:nvSpPr>
      <xdr:spPr bwMode="auto">
        <a:xfrm>
          <a:off x="4282440" y="314172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70682"/>
    <xdr:sp macro="" textlink="">
      <xdr:nvSpPr>
        <xdr:cNvPr id="271" name="Text Box 108">
          <a:extLst>
            <a:ext uri="{FF2B5EF4-FFF2-40B4-BE49-F238E27FC236}">
              <a16:creationId xmlns:a16="http://schemas.microsoft.com/office/drawing/2014/main" id="{A2B41051-6772-4E21-B937-11BB7BBF3E94}"/>
            </a:ext>
          </a:extLst>
        </xdr:cNvPr>
        <xdr:cNvSpPr txBox="1">
          <a:spLocks noChangeArrowheads="1"/>
        </xdr:cNvSpPr>
      </xdr:nvSpPr>
      <xdr:spPr bwMode="auto">
        <a:xfrm>
          <a:off x="4282440" y="314172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94482"/>
    <xdr:sp macro="" textlink="">
      <xdr:nvSpPr>
        <xdr:cNvPr id="272" name="Text Box 30">
          <a:extLst>
            <a:ext uri="{FF2B5EF4-FFF2-40B4-BE49-F238E27FC236}">
              <a16:creationId xmlns:a16="http://schemas.microsoft.com/office/drawing/2014/main" id="{5D28E437-448E-4B2F-93CB-BEE8796FC280}"/>
            </a:ext>
          </a:extLst>
        </xdr:cNvPr>
        <xdr:cNvSpPr txBox="1">
          <a:spLocks noChangeArrowheads="1"/>
        </xdr:cNvSpPr>
      </xdr:nvSpPr>
      <xdr:spPr bwMode="auto">
        <a:xfrm>
          <a:off x="4282440" y="314172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273" name="Text Box 32">
          <a:extLst>
            <a:ext uri="{FF2B5EF4-FFF2-40B4-BE49-F238E27FC236}">
              <a16:creationId xmlns:a16="http://schemas.microsoft.com/office/drawing/2014/main" id="{FBD0C7A5-0FBE-4388-80D6-F510695D43A3}"/>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94482"/>
    <xdr:sp macro="" textlink="">
      <xdr:nvSpPr>
        <xdr:cNvPr id="274" name="Text Box 106">
          <a:extLst>
            <a:ext uri="{FF2B5EF4-FFF2-40B4-BE49-F238E27FC236}">
              <a16:creationId xmlns:a16="http://schemas.microsoft.com/office/drawing/2014/main" id="{0ABBBCAF-17F6-4963-AE8C-9C08667BBEBE}"/>
            </a:ext>
          </a:extLst>
        </xdr:cNvPr>
        <xdr:cNvSpPr txBox="1">
          <a:spLocks noChangeArrowheads="1"/>
        </xdr:cNvSpPr>
      </xdr:nvSpPr>
      <xdr:spPr bwMode="auto">
        <a:xfrm>
          <a:off x="4282440" y="314172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275" name="Text Box 108">
          <a:extLst>
            <a:ext uri="{FF2B5EF4-FFF2-40B4-BE49-F238E27FC236}">
              <a16:creationId xmlns:a16="http://schemas.microsoft.com/office/drawing/2014/main" id="{89D704C5-9FAD-4197-B650-D1B8DD14AD80}"/>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61071"/>
    <xdr:sp macro="" textlink="">
      <xdr:nvSpPr>
        <xdr:cNvPr id="276" name="Text Box 30">
          <a:extLst>
            <a:ext uri="{FF2B5EF4-FFF2-40B4-BE49-F238E27FC236}">
              <a16:creationId xmlns:a16="http://schemas.microsoft.com/office/drawing/2014/main" id="{B871028E-E545-40D8-8995-2A78ADDD161A}"/>
            </a:ext>
          </a:extLst>
        </xdr:cNvPr>
        <xdr:cNvSpPr txBox="1">
          <a:spLocks noChangeArrowheads="1"/>
        </xdr:cNvSpPr>
      </xdr:nvSpPr>
      <xdr:spPr bwMode="auto">
        <a:xfrm>
          <a:off x="4282440" y="314172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277" name="Text Box 32">
          <a:extLst>
            <a:ext uri="{FF2B5EF4-FFF2-40B4-BE49-F238E27FC236}">
              <a16:creationId xmlns:a16="http://schemas.microsoft.com/office/drawing/2014/main" id="{AB09FF32-89FA-4A98-B045-63EFF75043FC}"/>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61071"/>
    <xdr:sp macro="" textlink="">
      <xdr:nvSpPr>
        <xdr:cNvPr id="278" name="Text Box 106">
          <a:extLst>
            <a:ext uri="{FF2B5EF4-FFF2-40B4-BE49-F238E27FC236}">
              <a16:creationId xmlns:a16="http://schemas.microsoft.com/office/drawing/2014/main" id="{E0CEADC0-0875-42FA-BD26-9E18FB5B6D62}"/>
            </a:ext>
          </a:extLst>
        </xdr:cNvPr>
        <xdr:cNvSpPr txBox="1">
          <a:spLocks noChangeArrowheads="1"/>
        </xdr:cNvSpPr>
      </xdr:nvSpPr>
      <xdr:spPr bwMode="auto">
        <a:xfrm>
          <a:off x="4282440" y="314172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455442"/>
    <xdr:sp macro="" textlink="">
      <xdr:nvSpPr>
        <xdr:cNvPr id="279" name="Text Box 108">
          <a:extLst>
            <a:ext uri="{FF2B5EF4-FFF2-40B4-BE49-F238E27FC236}">
              <a16:creationId xmlns:a16="http://schemas.microsoft.com/office/drawing/2014/main" id="{5DD799A3-E394-46EE-BAC1-E05635449A73}"/>
            </a:ext>
          </a:extLst>
        </xdr:cNvPr>
        <xdr:cNvSpPr txBox="1">
          <a:spLocks noChangeArrowheads="1"/>
        </xdr:cNvSpPr>
      </xdr:nvSpPr>
      <xdr:spPr bwMode="auto">
        <a:xfrm>
          <a:off x="4282440" y="314172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280" name="Text Box 30">
          <a:extLst>
            <a:ext uri="{FF2B5EF4-FFF2-40B4-BE49-F238E27FC236}">
              <a16:creationId xmlns:a16="http://schemas.microsoft.com/office/drawing/2014/main" id="{F20DED52-F859-42C9-8692-04E3ACA5CEAB}"/>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281" name="Text Box 106">
          <a:extLst>
            <a:ext uri="{FF2B5EF4-FFF2-40B4-BE49-F238E27FC236}">
              <a16:creationId xmlns:a16="http://schemas.microsoft.com/office/drawing/2014/main" id="{53854D56-4042-4A93-A3CB-87E4D0178441}"/>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282" name="Text Box 30">
          <a:extLst>
            <a:ext uri="{FF2B5EF4-FFF2-40B4-BE49-F238E27FC236}">
              <a16:creationId xmlns:a16="http://schemas.microsoft.com/office/drawing/2014/main" id="{9F2E80BE-655E-486C-830A-B46279EF01DE}"/>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283" name="Text Box 106">
          <a:extLst>
            <a:ext uri="{FF2B5EF4-FFF2-40B4-BE49-F238E27FC236}">
              <a16:creationId xmlns:a16="http://schemas.microsoft.com/office/drawing/2014/main" id="{55805D2E-0770-4C89-831A-D7666F0F4BF6}"/>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284" name="Text Box 30">
          <a:extLst>
            <a:ext uri="{FF2B5EF4-FFF2-40B4-BE49-F238E27FC236}">
              <a16:creationId xmlns:a16="http://schemas.microsoft.com/office/drawing/2014/main" id="{CEC708DE-31BC-4E5B-85F6-944E296EE784}"/>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30590"/>
    <xdr:sp macro="" textlink="">
      <xdr:nvSpPr>
        <xdr:cNvPr id="285" name="Text Box 106">
          <a:extLst>
            <a:ext uri="{FF2B5EF4-FFF2-40B4-BE49-F238E27FC236}">
              <a16:creationId xmlns:a16="http://schemas.microsoft.com/office/drawing/2014/main" id="{DDB87677-D78F-47DF-996B-066B9FF3A410}"/>
            </a:ext>
          </a:extLst>
        </xdr:cNvPr>
        <xdr:cNvSpPr txBox="1">
          <a:spLocks noChangeArrowheads="1"/>
        </xdr:cNvSpPr>
      </xdr:nvSpPr>
      <xdr:spPr bwMode="auto">
        <a:xfrm>
          <a:off x="4282440" y="314172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286" name="Text Box 30">
          <a:extLst>
            <a:ext uri="{FF2B5EF4-FFF2-40B4-BE49-F238E27FC236}">
              <a16:creationId xmlns:a16="http://schemas.microsoft.com/office/drawing/2014/main" id="{1D00E43B-9CCC-439A-882F-4333D15B64D9}"/>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xdr:row>
      <xdr:rowOff>0</xdr:rowOff>
    </xdr:from>
    <xdr:ext cx="76200" cy="307730"/>
    <xdr:sp macro="" textlink="">
      <xdr:nvSpPr>
        <xdr:cNvPr id="287" name="Text Box 106">
          <a:extLst>
            <a:ext uri="{FF2B5EF4-FFF2-40B4-BE49-F238E27FC236}">
              <a16:creationId xmlns:a16="http://schemas.microsoft.com/office/drawing/2014/main" id="{0C88FE56-098F-4538-AD3B-88567EB319F3}"/>
            </a:ext>
          </a:extLst>
        </xdr:cNvPr>
        <xdr:cNvSpPr txBox="1">
          <a:spLocks noChangeArrowheads="1"/>
        </xdr:cNvSpPr>
      </xdr:nvSpPr>
      <xdr:spPr bwMode="auto">
        <a:xfrm>
          <a:off x="4282440" y="314172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88" name="Text Box 32">
          <a:extLst>
            <a:ext uri="{FF2B5EF4-FFF2-40B4-BE49-F238E27FC236}">
              <a16:creationId xmlns:a16="http://schemas.microsoft.com/office/drawing/2014/main" id="{67DDD7DE-723B-42C5-8940-9CADBE91485B}"/>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89" name="Text Box 108">
          <a:extLst>
            <a:ext uri="{FF2B5EF4-FFF2-40B4-BE49-F238E27FC236}">
              <a16:creationId xmlns:a16="http://schemas.microsoft.com/office/drawing/2014/main" id="{621112E3-E173-4279-AE66-6DEE7F4336FA}"/>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0" name="Text Box 32">
          <a:extLst>
            <a:ext uri="{FF2B5EF4-FFF2-40B4-BE49-F238E27FC236}">
              <a16:creationId xmlns:a16="http://schemas.microsoft.com/office/drawing/2014/main" id="{9BC55B2C-0A8B-4C18-8C0A-3B00EE436F0D}"/>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1" name="Text Box 108">
          <a:extLst>
            <a:ext uri="{FF2B5EF4-FFF2-40B4-BE49-F238E27FC236}">
              <a16:creationId xmlns:a16="http://schemas.microsoft.com/office/drawing/2014/main" id="{B4DC2566-84D3-4FAB-B5F5-41BC8BEAB0A5}"/>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2" name="Text Box 32">
          <a:extLst>
            <a:ext uri="{FF2B5EF4-FFF2-40B4-BE49-F238E27FC236}">
              <a16:creationId xmlns:a16="http://schemas.microsoft.com/office/drawing/2014/main" id="{33CDC198-BF48-40CB-8C75-CC1EC892B8F8}"/>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3" name="Text Box 108">
          <a:extLst>
            <a:ext uri="{FF2B5EF4-FFF2-40B4-BE49-F238E27FC236}">
              <a16:creationId xmlns:a16="http://schemas.microsoft.com/office/drawing/2014/main" id="{A7DC33C8-84D8-4976-998F-5ACF60637C56}"/>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4" name="Text Box 32">
          <a:extLst>
            <a:ext uri="{FF2B5EF4-FFF2-40B4-BE49-F238E27FC236}">
              <a16:creationId xmlns:a16="http://schemas.microsoft.com/office/drawing/2014/main" id="{7B01A85D-C557-45AB-B2E7-3E83FF2926AD}"/>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409721"/>
    <xdr:sp macro="" textlink="">
      <xdr:nvSpPr>
        <xdr:cNvPr id="295" name="Text Box 108">
          <a:extLst>
            <a:ext uri="{FF2B5EF4-FFF2-40B4-BE49-F238E27FC236}">
              <a16:creationId xmlns:a16="http://schemas.microsoft.com/office/drawing/2014/main" id="{280AA2AC-50CD-4F3C-91AF-7B8E8970A89B}"/>
            </a:ext>
          </a:extLst>
        </xdr:cNvPr>
        <xdr:cNvSpPr txBox="1">
          <a:spLocks noChangeArrowheads="1"/>
        </xdr:cNvSpPr>
      </xdr:nvSpPr>
      <xdr:spPr bwMode="auto">
        <a:xfrm>
          <a:off x="4282440" y="66004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288</xdr:row>
      <xdr:rowOff>0</xdr:rowOff>
    </xdr:from>
    <xdr:to>
      <xdr:col>3</xdr:col>
      <xdr:colOff>76200</xdr:colOff>
      <xdr:row>289</xdr:row>
      <xdr:rowOff>123913</xdr:rowOff>
    </xdr:to>
    <xdr:sp macro="" textlink="">
      <xdr:nvSpPr>
        <xdr:cNvPr id="296" name="Text Box 30">
          <a:extLst>
            <a:ext uri="{FF2B5EF4-FFF2-40B4-BE49-F238E27FC236}">
              <a16:creationId xmlns:a16="http://schemas.microsoft.com/office/drawing/2014/main" id="{270B87F7-D407-4A80-99BB-94098B8EE353}"/>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55331</xdr:rowOff>
    </xdr:to>
    <xdr:sp macro="" textlink="">
      <xdr:nvSpPr>
        <xdr:cNvPr id="297" name="Text Box 32">
          <a:extLst>
            <a:ext uri="{FF2B5EF4-FFF2-40B4-BE49-F238E27FC236}">
              <a16:creationId xmlns:a16="http://schemas.microsoft.com/office/drawing/2014/main" id="{B2CB7A9E-09A3-4141-8D56-1B24CB5CA757}"/>
            </a:ext>
          </a:extLst>
        </xdr:cNvPr>
        <xdr:cNvSpPr txBox="1">
          <a:spLocks noChangeArrowheads="1"/>
        </xdr:cNvSpPr>
      </xdr:nvSpPr>
      <xdr:spPr bwMode="auto">
        <a:xfrm>
          <a:off x="4282440" y="631164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298" name="Text Box 106">
          <a:extLst>
            <a:ext uri="{FF2B5EF4-FFF2-40B4-BE49-F238E27FC236}">
              <a16:creationId xmlns:a16="http://schemas.microsoft.com/office/drawing/2014/main" id="{D143796D-3C32-4CC4-BB79-A5E88D052BBB}"/>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55331</xdr:rowOff>
    </xdr:to>
    <xdr:sp macro="" textlink="">
      <xdr:nvSpPr>
        <xdr:cNvPr id="299" name="Text Box 108">
          <a:extLst>
            <a:ext uri="{FF2B5EF4-FFF2-40B4-BE49-F238E27FC236}">
              <a16:creationId xmlns:a16="http://schemas.microsoft.com/office/drawing/2014/main" id="{2F3405E2-F36D-43F9-8814-F2ECBE950823}"/>
            </a:ext>
          </a:extLst>
        </xdr:cNvPr>
        <xdr:cNvSpPr txBox="1">
          <a:spLocks noChangeArrowheads="1"/>
        </xdr:cNvSpPr>
      </xdr:nvSpPr>
      <xdr:spPr bwMode="auto">
        <a:xfrm>
          <a:off x="4282440" y="631164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123911</xdr:rowOff>
    </xdr:to>
    <xdr:sp macro="" textlink="">
      <xdr:nvSpPr>
        <xdr:cNvPr id="300" name="Text Box 30">
          <a:extLst>
            <a:ext uri="{FF2B5EF4-FFF2-40B4-BE49-F238E27FC236}">
              <a16:creationId xmlns:a16="http://schemas.microsoft.com/office/drawing/2014/main" id="{323C7415-636E-4AA4-A952-816D093C1470}"/>
            </a:ext>
          </a:extLst>
        </xdr:cNvPr>
        <xdr:cNvSpPr txBox="1">
          <a:spLocks noChangeArrowheads="1"/>
        </xdr:cNvSpPr>
      </xdr:nvSpPr>
      <xdr:spPr bwMode="auto">
        <a:xfrm>
          <a:off x="4282440" y="631164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55331</xdr:rowOff>
    </xdr:to>
    <xdr:sp macro="" textlink="">
      <xdr:nvSpPr>
        <xdr:cNvPr id="301" name="Text Box 32">
          <a:extLst>
            <a:ext uri="{FF2B5EF4-FFF2-40B4-BE49-F238E27FC236}">
              <a16:creationId xmlns:a16="http://schemas.microsoft.com/office/drawing/2014/main" id="{12A723FD-F988-45AE-8574-945655D4C275}"/>
            </a:ext>
          </a:extLst>
        </xdr:cNvPr>
        <xdr:cNvSpPr txBox="1">
          <a:spLocks noChangeArrowheads="1"/>
        </xdr:cNvSpPr>
      </xdr:nvSpPr>
      <xdr:spPr bwMode="auto">
        <a:xfrm>
          <a:off x="4282440" y="631164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123911</xdr:rowOff>
    </xdr:to>
    <xdr:sp macro="" textlink="">
      <xdr:nvSpPr>
        <xdr:cNvPr id="302" name="Text Box 106">
          <a:extLst>
            <a:ext uri="{FF2B5EF4-FFF2-40B4-BE49-F238E27FC236}">
              <a16:creationId xmlns:a16="http://schemas.microsoft.com/office/drawing/2014/main" id="{089EE4D3-42E5-49C3-90BF-D3D2CC890958}"/>
            </a:ext>
          </a:extLst>
        </xdr:cNvPr>
        <xdr:cNvSpPr txBox="1">
          <a:spLocks noChangeArrowheads="1"/>
        </xdr:cNvSpPr>
      </xdr:nvSpPr>
      <xdr:spPr bwMode="auto">
        <a:xfrm>
          <a:off x="4282440" y="631164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55331</xdr:rowOff>
    </xdr:to>
    <xdr:sp macro="" textlink="">
      <xdr:nvSpPr>
        <xdr:cNvPr id="303" name="Text Box 108">
          <a:extLst>
            <a:ext uri="{FF2B5EF4-FFF2-40B4-BE49-F238E27FC236}">
              <a16:creationId xmlns:a16="http://schemas.microsoft.com/office/drawing/2014/main" id="{55C43A05-68E8-4DA2-AF77-B79D6DF6F644}"/>
            </a:ext>
          </a:extLst>
        </xdr:cNvPr>
        <xdr:cNvSpPr txBox="1">
          <a:spLocks noChangeArrowheads="1"/>
        </xdr:cNvSpPr>
      </xdr:nvSpPr>
      <xdr:spPr bwMode="auto">
        <a:xfrm>
          <a:off x="4282440" y="631164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04" name="Text Box 30">
          <a:extLst>
            <a:ext uri="{FF2B5EF4-FFF2-40B4-BE49-F238E27FC236}">
              <a16:creationId xmlns:a16="http://schemas.microsoft.com/office/drawing/2014/main" id="{D63A757C-C044-4CC5-9ED1-4E40DD650F9C}"/>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305" name="Text Box 32">
          <a:extLst>
            <a:ext uri="{FF2B5EF4-FFF2-40B4-BE49-F238E27FC236}">
              <a16:creationId xmlns:a16="http://schemas.microsoft.com/office/drawing/2014/main" id="{3D678E95-15C0-40A1-BA4D-C24020E95EDF}"/>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06" name="Text Box 106">
          <a:extLst>
            <a:ext uri="{FF2B5EF4-FFF2-40B4-BE49-F238E27FC236}">
              <a16:creationId xmlns:a16="http://schemas.microsoft.com/office/drawing/2014/main" id="{287EC352-4228-4F68-A195-9CCA217E1E36}"/>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307" name="Text Box 108">
          <a:extLst>
            <a:ext uri="{FF2B5EF4-FFF2-40B4-BE49-F238E27FC236}">
              <a16:creationId xmlns:a16="http://schemas.microsoft.com/office/drawing/2014/main" id="{6BA85E3B-9699-4A98-9492-6C7C1E51544E}"/>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93431</xdr:rowOff>
    </xdr:to>
    <xdr:sp macro="" textlink="">
      <xdr:nvSpPr>
        <xdr:cNvPr id="308" name="Text Box 30">
          <a:extLst>
            <a:ext uri="{FF2B5EF4-FFF2-40B4-BE49-F238E27FC236}">
              <a16:creationId xmlns:a16="http://schemas.microsoft.com/office/drawing/2014/main" id="{A2702AA0-3E35-49FC-A741-941804868ABA}"/>
            </a:ext>
          </a:extLst>
        </xdr:cNvPr>
        <xdr:cNvSpPr txBox="1">
          <a:spLocks noChangeArrowheads="1"/>
        </xdr:cNvSpPr>
      </xdr:nvSpPr>
      <xdr:spPr bwMode="auto">
        <a:xfrm>
          <a:off x="4282440" y="631164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309" name="Text Box 32">
          <a:extLst>
            <a:ext uri="{FF2B5EF4-FFF2-40B4-BE49-F238E27FC236}">
              <a16:creationId xmlns:a16="http://schemas.microsoft.com/office/drawing/2014/main" id="{6986DB8B-E724-430B-B5D9-2A59F3C4157D}"/>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93431</xdr:rowOff>
    </xdr:to>
    <xdr:sp macro="" textlink="">
      <xdr:nvSpPr>
        <xdr:cNvPr id="310" name="Text Box 106">
          <a:extLst>
            <a:ext uri="{FF2B5EF4-FFF2-40B4-BE49-F238E27FC236}">
              <a16:creationId xmlns:a16="http://schemas.microsoft.com/office/drawing/2014/main" id="{FA9FEA27-5F1B-4A47-8AD5-6A4925BC6D94}"/>
            </a:ext>
          </a:extLst>
        </xdr:cNvPr>
        <xdr:cNvSpPr txBox="1">
          <a:spLocks noChangeArrowheads="1"/>
        </xdr:cNvSpPr>
      </xdr:nvSpPr>
      <xdr:spPr bwMode="auto">
        <a:xfrm>
          <a:off x="4282440" y="631164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17231</xdr:rowOff>
    </xdr:to>
    <xdr:sp macro="" textlink="">
      <xdr:nvSpPr>
        <xdr:cNvPr id="311" name="Text Box 108">
          <a:extLst>
            <a:ext uri="{FF2B5EF4-FFF2-40B4-BE49-F238E27FC236}">
              <a16:creationId xmlns:a16="http://schemas.microsoft.com/office/drawing/2014/main" id="{25F8DAAF-4993-4144-81D3-18EC6578DBD4}"/>
            </a:ext>
          </a:extLst>
        </xdr:cNvPr>
        <xdr:cNvSpPr txBox="1">
          <a:spLocks noChangeArrowheads="1"/>
        </xdr:cNvSpPr>
      </xdr:nvSpPr>
      <xdr:spPr bwMode="auto">
        <a:xfrm>
          <a:off x="4282440" y="631164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12" name="Text Box 30">
          <a:extLst>
            <a:ext uri="{FF2B5EF4-FFF2-40B4-BE49-F238E27FC236}">
              <a16:creationId xmlns:a16="http://schemas.microsoft.com/office/drawing/2014/main" id="{10452E85-86D4-42C2-B31B-933C985220D7}"/>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13" name="Text Box 32">
          <a:extLst>
            <a:ext uri="{FF2B5EF4-FFF2-40B4-BE49-F238E27FC236}">
              <a16:creationId xmlns:a16="http://schemas.microsoft.com/office/drawing/2014/main" id="{4299D2CC-B90F-45DE-A519-636B85C83698}"/>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14" name="Text Box 106">
          <a:extLst>
            <a:ext uri="{FF2B5EF4-FFF2-40B4-BE49-F238E27FC236}">
              <a16:creationId xmlns:a16="http://schemas.microsoft.com/office/drawing/2014/main" id="{31C7A027-7C4C-4D48-B3F4-A20000F61E72}"/>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15" name="Text Box 108">
          <a:extLst>
            <a:ext uri="{FF2B5EF4-FFF2-40B4-BE49-F238E27FC236}">
              <a16:creationId xmlns:a16="http://schemas.microsoft.com/office/drawing/2014/main" id="{CB8F7D3B-E230-4DEF-B61E-A766DFD03B9F}"/>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16" name="Text Box 30">
          <a:extLst>
            <a:ext uri="{FF2B5EF4-FFF2-40B4-BE49-F238E27FC236}">
              <a16:creationId xmlns:a16="http://schemas.microsoft.com/office/drawing/2014/main" id="{A746B775-21E0-4CC3-8AAD-91505CD3C161}"/>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17" name="Text Box 32">
          <a:extLst>
            <a:ext uri="{FF2B5EF4-FFF2-40B4-BE49-F238E27FC236}">
              <a16:creationId xmlns:a16="http://schemas.microsoft.com/office/drawing/2014/main" id="{A81623DF-58C7-406A-8EEE-B53E598935C6}"/>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18" name="Text Box 106">
          <a:extLst>
            <a:ext uri="{FF2B5EF4-FFF2-40B4-BE49-F238E27FC236}">
              <a16:creationId xmlns:a16="http://schemas.microsoft.com/office/drawing/2014/main" id="{C6F329DA-F7FF-45DE-BB7C-4E069269731C}"/>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19" name="Text Box 108">
          <a:extLst>
            <a:ext uri="{FF2B5EF4-FFF2-40B4-BE49-F238E27FC236}">
              <a16:creationId xmlns:a16="http://schemas.microsoft.com/office/drawing/2014/main" id="{BFBADD3D-216C-4553-8EC4-1BB04A64FC80}"/>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20" name="Text Box 30">
          <a:extLst>
            <a:ext uri="{FF2B5EF4-FFF2-40B4-BE49-F238E27FC236}">
              <a16:creationId xmlns:a16="http://schemas.microsoft.com/office/drawing/2014/main" id="{926B587F-ADA4-499C-B74E-7C1300646C71}"/>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21" name="Text Box 32">
          <a:extLst>
            <a:ext uri="{FF2B5EF4-FFF2-40B4-BE49-F238E27FC236}">
              <a16:creationId xmlns:a16="http://schemas.microsoft.com/office/drawing/2014/main" id="{B5C162D4-1013-442F-82F6-A85022C2096D}"/>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22" name="Text Box 106">
          <a:extLst>
            <a:ext uri="{FF2B5EF4-FFF2-40B4-BE49-F238E27FC236}">
              <a16:creationId xmlns:a16="http://schemas.microsoft.com/office/drawing/2014/main" id="{666BE673-8ADD-4B78-AFD7-5BC7EB7BEA98}"/>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23" name="Text Box 108">
          <a:extLst>
            <a:ext uri="{FF2B5EF4-FFF2-40B4-BE49-F238E27FC236}">
              <a16:creationId xmlns:a16="http://schemas.microsoft.com/office/drawing/2014/main" id="{0A0D1A7B-9E1A-455B-A788-BEFCC73DA244}"/>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24" name="Text Box 30">
          <a:extLst>
            <a:ext uri="{FF2B5EF4-FFF2-40B4-BE49-F238E27FC236}">
              <a16:creationId xmlns:a16="http://schemas.microsoft.com/office/drawing/2014/main" id="{86435455-7921-4907-BA0A-ADE8B3F386E6}"/>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25" name="Text Box 32">
          <a:extLst>
            <a:ext uri="{FF2B5EF4-FFF2-40B4-BE49-F238E27FC236}">
              <a16:creationId xmlns:a16="http://schemas.microsoft.com/office/drawing/2014/main" id="{73D456D5-1B9F-40C9-AA1F-24AA6EC9B3F3}"/>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26" name="Text Box 106">
          <a:extLst>
            <a:ext uri="{FF2B5EF4-FFF2-40B4-BE49-F238E27FC236}">
              <a16:creationId xmlns:a16="http://schemas.microsoft.com/office/drawing/2014/main" id="{B2A41828-63A0-4847-AFA4-85637DE22D8C}"/>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27" name="Text Box 108">
          <a:extLst>
            <a:ext uri="{FF2B5EF4-FFF2-40B4-BE49-F238E27FC236}">
              <a16:creationId xmlns:a16="http://schemas.microsoft.com/office/drawing/2014/main" id="{510A93BC-EE7A-4941-8255-CAAD5D6EB7DE}"/>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128425</xdr:rowOff>
    </xdr:to>
    <xdr:sp macro="" textlink="">
      <xdr:nvSpPr>
        <xdr:cNvPr id="328" name="Text Box 30">
          <a:extLst>
            <a:ext uri="{FF2B5EF4-FFF2-40B4-BE49-F238E27FC236}">
              <a16:creationId xmlns:a16="http://schemas.microsoft.com/office/drawing/2014/main" id="{683939C8-38B2-422F-8863-DD9553C9539E}"/>
            </a:ext>
          </a:extLst>
        </xdr:cNvPr>
        <xdr:cNvSpPr txBox="1">
          <a:spLocks noChangeArrowheads="1"/>
        </xdr:cNvSpPr>
      </xdr:nvSpPr>
      <xdr:spPr bwMode="auto">
        <a:xfrm>
          <a:off x="4282440" y="631164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291</xdr:row>
      <xdr:rowOff>6483</xdr:rowOff>
    </xdr:to>
    <xdr:sp macro="" textlink="">
      <xdr:nvSpPr>
        <xdr:cNvPr id="329" name="Text Box 32">
          <a:extLst>
            <a:ext uri="{FF2B5EF4-FFF2-40B4-BE49-F238E27FC236}">
              <a16:creationId xmlns:a16="http://schemas.microsoft.com/office/drawing/2014/main" id="{263A61B1-017D-4833-9F10-B524603D5A97}"/>
            </a:ext>
          </a:extLst>
        </xdr:cNvPr>
        <xdr:cNvSpPr txBox="1">
          <a:spLocks noChangeArrowheads="1"/>
        </xdr:cNvSpPr>
      </xdr:nvSpPr>
      <xdr:spPr bwMode="auto">
        <a:xfrm>
          <a:off x="4282440" y="631164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128425</xdr:rowOff>
    </xdr:to>
    <xdr:sp macro="" textlink="">
      <xdr:nvSpPr>
        <xdr:cNvPr id="330" name="Text Box 106">
          <a:extLst>
            <a:ext uri="{FF2B5EF4-FFF2-40B4-BE49-F238E27FC236}">
              <a16:creationId xmlns:a16="http://schemas.microsoft.com/office/drawing/2014/main" id="{37EE3F46-FD94-412E-8CD3-684C2DF97043}"/>
            </a:ext>
          </a:extLst>
        </xdr:cNvPr>
        <xdr:cNvSpPr txBox="1">
          <a:spLocks noChangeArrowheads="1"/>
        </xdr:cNvSpPr>
      </xdr:nvSpPr>
      <xdr:spPr bwMode="auto">
        <a:xfrm>
          <a:off x="4282440" y="631164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291</xdr:row>
      <xdr:rowOff>6483</xdr:rowOff>
    </xdr:to>
    <xdr:sp macro="" textlink="">
      <xdr:nvSpPr>
        <xdr:cNvPr id="331" name="Text Box 108">
          <a:extLst>
            <a:ext uri="{FF2B5EF4-FFF2-40B4-BE49-F238E27FC236}">
              <a16:creationId xmlns:a16="http://schemas.microsoft.com/office/drawing/2014/main" id="{28B3D563-9745-4569-B22D-CB1BBFE81436}"/>
            </a:ext>
          </a:extLst>
        </xdr:cNvPr>
        <xdr:cNvSpPr txBox="1">
          <a:spLocks noChangeArrowheads="1"/>
        </xdr:cNvSpPr>
      </xdr:nvSpPr>
      <xdr:spPr bwMode="auto">
        <a:xfrm>
          <a:off x="4282440" y="631164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111628</xdr:rowOff>
    </xdr:to>
    <xdr:sp macro="" textlink="">
      <xdr:nvSpPr>
        <xdr:cNvPr id="332" name="Text Box 30">
          <a:extLst>
            <a:ext uri="{FF2B5EF4-FFF2-40B4-BE49-F238E27FC236}">
              <a16:creationId xmlns:a16="http://schemas.microsoft.com/office/drawing/2014/main" id="{94F6D695-9F96-44BA-91F1-F13A6806872B}"/>
            </a:ext>
          </a:extLst>
        </xdr:cNvPr>
        <xdr:cNvSpPr txBox="1">
          <a:spLocks noChangeArrowheads="1"/>
        </xdr:cNvSpPr>
      </xdr:nvSpPr>
      <xdr:spPr bwMode="auto">
        <a:xfrm>
          <a:off x="4282440" y="63116460"/>
          <a:ext cx="76200" cy="29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128425</xdr:rowOff>
    </xdr:to>
    <xdr:sp macro="" textlink="">
      <xdr:nvSpPr>
        <xdr:cNvPr id="333" name="Text Box 30">
          <a:extLst>
            <a:ext uri="{FF2B5EF4-FFF2-40B4-BE49-F238E27FC236}">
              <a16:creationId xmlns:a16="http://schemas.microsoft.com/office/drawing/2014/main" id="{2DD59797-0F98-46D9-9DFC-6771A6E71C99}"/>
            </a:ext>
          </a:extLst>
        </xdr:cNvPr>
        <xdr:cNvSpPr txBox="1">
          <a:spLocks noChangeArrowheads="1"/>
        </xdr:cNvSpPr>
      </xdr:nvSpPr>
      <xdr:spPr bwMode="auto">
        <a:xfrm>
          <a:off x="4282440" y="631164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291</xdr:row>
      <xdr:rowOff>6483</xdr:rowOff>
    </xdr:to>
    <xdr:sp macro="" textlink="">
      <xdr:nvSpPr>
        <xdr:cNvPr id="334" name="Text Box 32">
          <a:extLst>
            <a:ext uri="{FF2B5EF4-FFF2-40B4-BE49-F238E27FC236}">
              <a16:creationId xmlns:a16="http://schemas.microsoft.com/office/drawing/2014/main" id="{9CD08C10-59D9-4DDE-89FD-D48D8C985E29}"/>
            </a:ext>
          </a:extLst>
        </xdr:cNvPr>
        <xdr:cNvSpPr txBox="1">
          <a:spLocks noChangeArrowheads="1"/>
        </xdr:cNvSpPr>
      </xdr:nvSpPr>
      <xdr:spPr bwMode="auto">
        <a:xfrm>
          <a:off x="4282440" y="631164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128425</xdr:rowOff>
    </xdr:to>
    <xdr:sp macro="" textlink="">
      <xdr:nvSpPr>
        <xdr:cNvPr id="335" name="Text Box 106">
          <a:extLst>
            <a:ext uri="{FF2B5EF4-FFF2-40B4-BE49-F238E27FC236}">
              <a16:creationId xmlns:a16="http://schemas.microsoft.com/office/drawing/2014/main" id="{010C5AA0-8137-4BAC-AAB1-7C3456225D31}"/>
            </a:ext>
          </a:extLst>
        </xdr:cNvPr>
        <xdr:cNvSpPr txBox="1">
          <a:spLocks noChangeArrowheads="1"/>
        </xdr:cNvSpPr>
      </xdr:nvSpPr>
      <xdr:spPr bwMode="auto">
        <a:xfrm>
          <a:off x="4282440" y="631164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291</xdr:row>
      <xdr:rowOff>6483</xdr:rowOff>
    </xdr:to>
    <xdr:sp macro="" textlink="">
      <xdr:nvSpPr>
        <xdr:cNvPr id="336" name="Text Box 108">
          <a:extLst>
            <a:ext uri="{FF2B5EF4-FFF2-40B4-BE49-F238E27FC236}">
              <a16:creationId xmlns:a16="http://schemas.microsoft.com/office/drawing/2014/main" id="{2E6E108A-9C95-4A81-9B93-5846441EC7BB}"/>
            </a:ext>
          </a:extLst>
        </xdr:cNvPr>
        <xdr:cNvSpPr txBox="1">
          <a:spLocks noChangeArrowheads="1"/>
        </xdr:cNvSpPr>
      </xdr:nvSpPr>
      <xdr:spPr bwMode="auto">
        <a:xfrm>
          <a:off x="4282440" y="631164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108341</xdr:rowOff>
    </xdr:to>
    <xdr:sp macro="" textlink="">
      <xdr:nvSpPr>
        <xdr:cNvPr id="337" name="Text Box 30">
          <a:extLst>
            <a:ext uri="{FF2B5EF4-FFF2-40B4-BE49-F238E27FC236}">
              <a16:creationId xmlns:a16="http://schemas.microsoft.com/office/drawing/2014/main" id="{0B1260F8-C372-4F3A-840E-574256EACCF3}"/>
            </a:ext>
          </a:extLst>
        </xdr:cNvPr>
        <xdr:cNvSpPr txBox="1">
          <a:spLocks noChangeArrowheads="1"/>
        </xdr:cNvSpPr>
      </xdr:nvSpPr>
      <xdr:spPr bwMode="auto">
        <a:xfrm>
          <a:off x="4282440" y="63116460"/>
          <a:ext cx="76200" cy="29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38430</xdr:rowOff>
    </xdr:to>
    <xdr:sp macro="" textlink="">
      <xdr:nvSpPr>
        <xdr:cNvPr id="338" name="Text Box 30">
          <a:extLst>
            <a:ext uri="{FF2B5EF4-FFF2-40B4-BE49-F238E27FC236}">
              <a16:creationId xmlns:a16="http://schemas.microsoft.com/office/drawing/2014/main" id="{A5773E26-D1DD-403A-B125-6D4A6758C1B1}"/>
            </a:ext>
          </a:extLst>
        </xdr:cNvPr>
        <xdr:cNvSpPr txBox="1">
          <a:spLocks noChangeArrowheads="1"/>
        </xdr:cNvSpPr>
      </xdr:nvSpPr>
      <xdr:spPr bwMode="auto">
        <a:xfrm>
          <a:off x="4282440" y="631164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39" name="Text Box 32">
          <a:extLst>
            <a:ext uri="{FF2B5EF4-FFF2-40B4-BE49-F238E27FC236}">
              <a16:creationId xmlns:a16="http://schemas.microsoft.com/office/drawing/2014/main" id="{CCC81475-53C8-40F4-84EB-822093D1CACE}"/>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38430</xdr:rowOff>
    </xdr:to>
    <xdr:sp macro="" textlink="">
      <xdr:nvSpPr>
        <xdr:cNvPr id="340" name="Text Box 106">
          <a:extLst>
            <a:ext uri="{FF2B5EF4-FFF2-40B4-BE49-F238E27FC236}">
              <a16:creationId xmlns:a16="http://schemas.microsoft.com/office/drawing/2014/main" id="{BBD6874B-EA60-41D1-844B-E2952C394729}"/>
            </a:ext>
          </a:extLst>
        </xdr:cNvPr>
        <xdr:cNvSpPr txBox="1">
          <a:spLocks noChangeArrowheads="1"/>
        </xdr:cNvSpPr>
      </xdr:nvSpPr>
      <xdr:spPr bwMode="auto">
        <a:xfrm>
          <a:off x="4282440" y="631164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41" name="Text Box 108">
          <a:extLst>
            <a:ext uri="{FF2B5EF4-FFF2-40B4-BE49-F238E27FC236}">
              <a16:creationId xmlns:a16="http://schemas.microsoft.com/office/drawing/2014/main" id="{0D0032BC-12ED-4124-98F2-00B8AEBA3A7F}"/>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85810</xdr:rowOff>
    </xdr:to>
    <xdr:sp macro="" textlink="">
      <xdr:nvSpPr>
        <xdr:cNvPr id="342" name="Text Box 30">
          <a:extLst>
            <a:ext uri="{FF2B5EF4-FFF2-40B4-BE49-F238E27FC236}">
              <a16:creationId xmlns:a16="http://schemas.microsoft.com/office/drawing/2014/main" id="{FD8EB3D1-9B3D-4062-A734-16A43F51ADF9}"/>
            </a:ext>
          </a:extLst>
        </xdr:cNvPr>
        <xdr:cNvSpPr txBox="1">
          <a:spLocks noChangeArrowheads="1"/>
        </xdr:cNvSpPr>
      </xdr:nvSpPr>
      <xdr:spPr bwMode="auto">
        <a:xfrm>
          <a:off x="4282440" y="631164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43" name="Text Box 32">
          <a:extLst>
            <a:ext uri="{FF2B5EF4-FFF2-40B4-BE49-F238E27FC236}">
              <a16:creationId xmlns:a16="http://schemas.microsoft.com/office/drawing/2014/main" id="{A3A867A5-AD83-4518-AF72-29EF9CBA72A4}"/>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301</xdr:row>
      <xdr:rowOff>0</xdr:rowOff>
    </xdr:from>
    <xdr:to>
      <xdr:col>3</xdr:col>
      <xdr:colOff>76200</xdr:colOff>
      <xdr:row>302</xdr:row>
      <xdr:rowOff>85807</xdr:rowOff>
    </xdr:to>
    <xdr:sp macro="" textlink="">
      <xdr:nvSpPr>
        <xdr:cNvPr id="344" name="Text Box 106">
          <a:extLst>
            <a:ext uri="{FF2B5EF4-FFF2-40B4-BE49-F238E27FC236}">
              <a16:creationId xmlns:a16="http://schemas.microsoft.com/office/drawing/2014/main" id="{FFD24C0D-25DA-41EE-A377-5257C43103B4}"/>
            </a:ext>
          </a:extLst>
        </xdr:cNvPr>
        <xdr:cNvSpPr txBox="1">
          <a:spLocks noChangeArrowheads="1"/>
        </xdr:cNvSpPr>
      </xdr:nvSpPr>
      <xdr:spPr bwMode="auto">
        <a:xfrm>
          <a:off x="4282440" y="6600444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301</xdr:row>
      <xdr:rowOff>0</xdr:rowOff>
    </xdr:from>
    <xdr:to>
      <xdr:col>3</xdr:col>
      <xdr:colOff>76200</xdr:colOff>
      <xdr:row>302</xdr:row>
      <xdr:rowOff>17227</xdr:rowOff>
    </xdr:to>
    <xdr:sp macro="" textlink="">
      <xdr:nvSpPr>
        <xdr:cNvPr id="345" name="Text Box 108">
          <a:extLst>
            <a:ext uri="{FF2B5EF4-FFF2-40B4-BE49-F238E27FC236}">
              <a16:creationId xmlns:a16="http://schemas.microsoft.com/office/drawing/2014/main" id="{CE3A2A6C-84AF-4C22-AA6F-97216FB919C9}"/>
            </a:ext>
          </a:extLst>
        </xdr:cNvPr>
        <xdr:cNvSpPr txBox="1">
          <a:spLocks noChangeArrowheads="1"/>
        </xdr:cNvSpPr>
      </xdr:nvSpPr>
      <xdr:spPr bwMode="auto">
        <a:xfrm>
          <a:off x="4282440" y="6600444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212</xdr:rowOff>
    </xdr:to>
    <xdr:sp macro="" textlink="">
      <xdr:nvSpPr>
        <xdr:cNvPr id="346" name="Text Box 30">
          <a:extLst>
            <a:ext uri="{FF2B5EF4-FFF2-40B4-BE49-F238E27FC236}">
              <a16:creationId xmlns:a16="http://schemas.microsoft.com/office/drawing/2014/main" id="{DEBCADCB-6A3F-445A-BAEA-71E94B8A7012}"/>
            </a:ext>
          </a:extLst>
        </xdr:cNvPr>
        <xdr:cNvSpPr txBox="1">
          <a:spLocks noChangeArrowheads="1"/>
        </xdr:cNvSpPr>
      </xdr:nvSpPr>
      <xdr:spPr bwMode="auto">
        <a:xfrm>
          <a:off x="42824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301</xdr:row>
      <xdr:rowOff>0</xdr:rowOff>
    </xdr:from>
    <xdr:to>
      <xdr:col>3</xdr:col>
      <xdr:colOff>76200</xdr:colOff>
      <xdr:row>302</xdr:row>
      <xdr:rowOff>9615</xdr:rowOff>
    </xdr:to>
    <xdr:sp macro="" textlink="">
      <xdr:nvSpPr>
        <xdr:cNvPr id="347" name="Text Box 32">
          <a:extLst>
            <a:ext uri="{FF2B5EF4-FFF2-40B4-BE49-F238E27FC236}">
              <a16:creationId xmlns:a16="http://schemas.microsoft.com/office/drawing/2014/main" id="{AA0AC633-28D4-40B2-BABE-EDB1B185EEDA}"/>
            </a:ext>
          </a:extLst>
        </xdr:cNvPr>
        <xdr:cNvSpPr txBox="1">
          <a:spLocks noChangeArrowheads="1"/>
        </xdr:cNvSpPr>
      </xdr:nvSpPr>
      <xdr:spPr bwMode="auto">
        <a:xfrm>
          <a:off x="4282440" y="6600444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212</xdr:rowOff>
    </xdr:to>
    <xdr:sp macro="" textlink="">
      <xdr:nvSpPr>
        <xdr:cNvPr id="348" name="Text Box 106">
          <a:extLst>
            <a:ext uri="{FF2B5EF4-FFF2-40B4-BE49-F238E27FC236}">
              <a16:creationId xmlns:a16="http://schemas.microsoft.com/office/drawing/2014/main" id="{E31DB646-922F-49F8-93DC-1CF39BAF3030}"/>
            </a:ext>
          </a:extLst>
        </xdr:cNvPr>
        <xdr:cNvSpPr txBox="1">
          <a:spLocks noChangeArrowheads="1"/>
        </xdr:cNvSpPr>
      </xdr:nvSpPr>
      <xdr:spPr bwMode="auto">
        <a:xfrm>
          <a:off x="42824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9617</xdr:rowOff>
    </xdr:to>
    <xdr:sp macro="" textlink="">
      <xdr:nvSpPr>
        <xdr:cNvPr id="349" name="Text Box 108">
          <a:extLst>
            <a:ext uri="{FF2B5EF4-FFF2-40B4-BE49-F238E27FC236}">
              <a16:creationId xmlns:a16="http://schemas.microsoft.com/office/drawing/2014/main" id="{839102EA-99B6-4010-8558-2D54E8F590F8}"/>
            </a:ext>
          </a:extLst>
        </xdr:cNvPr>
        <xdr:cNvSpPr txBox="1">
          <a:spLocks noChangeArrowheads="1"/>
        </xdr:cNvSpPr>
      </xdr:nvSpPr>
      <xdr:spPr bwMode="auto">
        <a:xfrm>
          <a:off x="4282440" y="631164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212</xdr:rowOff>
    </xdr:to>
    <xdr:sp macro="" textlink="">
      <xdr:nvSpPr>
        <xdr:cNvPr id="350" name="Text Box 30">
          <a:extLst>
            <a:ext uri="{FF2B5EF4-FFF2-40B4-BE49-F238E27FC236}">
              <a16:creationId xmlns:a16="http://schemas.microsoft.com/office/drawing/2014/main" id="{A535B1E1-25A9-4F79-84C1-39AB5887E2E0}"/>
            </a:ext>
          </a:extLst>
        </xdr:cNvPr>
        <xdr:cNvSpPr txBox="1">
          <a:spLocks noChangeArrowheads="1"/>
        </xdr:cNvSpPr>
      </xdr:nvSpPr>
      <xdr:spPr bwMode="auto">
        <a:xfrm>
          <a:off x="42824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9617</xdr:rowOff>
    </xdr:to>
    <xdr:sp macro="" textlink="">
      <xdr:nvSpPr>
        <xdr:cNvPr id="351" name="Text Box 32">
          <a:extLst>
            <a:ext uri="{FF2B5EF4-FFF2-40B4-BE49-F238E27FC236}">
              <a16:creationId xmlns:a16="http://schemas.microsoft.com/office/drawing/2014/main" id="{EDEE6CC4-CB19-4969-9E33-44D06CEB7BEE}"/>
            </a:ext>
          </a:extLst>
        </xdr:cNvPr>
        <xdr:cNvSpPr txBox="1">
          <a:spLocks noChangeArrowheads="1"/>
        </xdr:cNvSpPr>
      </xdr:nvSpPr>
      <xdr:spPr bwMode="auto">
        <a:xfrm>
          <a:off x="4282440" y="631164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301</xdr:row>
      <xdr:rowOff>0</xdr:rowOff>
    </xdr:from>
    <xdr:to>
      <xdr:col>3</xdr:col>
      <xdr:colOff>76200</xdr:colOff>
      <xdr:row>302</xdr:row>
      <xdr:rowOff>211</xdr:rowOff>
    </xdr:to>
    <xdr:sp macro="" textlink="">
      <xdr:nvSpPr>
        <xdr:cNvPr id="352" name="Text Box 106">
          <a:extLst>
            <a:ext uri="{FF2B5EF4-FFF2-40B4-BE49-F238E27FC236}">
              <a16:creationId xmlns:a16="http://schemas.microsoft.com/office/drawing/2014/main" id="{C277762A-FF5D-4862-A817-3AB536AF8CC0}"/>
            </a:ext>
          </a:extLst>
        </xdr:cNvPr>
        <xdr:cNvSpPr txBox="1">
          <a:spLocks noChangeArrowheads="1"/>
        </xdr:cNvSpPr>
      </xdr:nvSpPr>
      <xdr:spPr bwMode="auto">
        <a:xfrm>
          <a:off x="4282440" y="6600444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288</xdr:row>
      <xdr:rowOff>0</xdr:rowOff>
    </xdr:from>
    <xdr:to>
      <xdr:col>3</xdr:col>
      <xdr:colOff>91440</xdr:colOff>
      <xdr:row>289</xdr:row>
      <xdr:rowOff>9285</xdr:rowOff>
    </xdr:to>
    <xdr:sp macro="" textlink="">
      <xdr:nvSpPr>
        <xdr:cNvPr id="353" name="Text Box 108">
          <a:extLst>
            <a:ext uri="{FF2B5EF4-FFF2-40B4-BE49-F238E27FC236}">
              <a16:creationId xmlns:a16="http://schemas.microsoft.com/office/drawing/2014/main" id="{8D124509-FD80-46A1-A841-5B8ABB6F4A3B}"/>
            </a:ext>
          </a:extLst>
        </xdr:cNvPr>
        <xdr:cNvSpPr txBox="1">
          <a:spLocks noChangeArrowheads="1"/>
        </xdr:cNvSpPr>
      </xdr:nvSpPr>
      <xdr:spPr bwMode="auto">
        <a:xfrm>
          <a:off x="4305300" y="63116460"/>
          <a:ext cx="68580" cy="192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301</xdr:row>
      <xdr:rowOff>0</xdr:rowOff>
    </xdr:from>
    <xdr:ext cx="76200" cy="297767"/>
    <xdr:sp macro="" textlink="">
      <xdr:nvSpPr>
        <xdr:cNvPr id="354" name="Text Box 30">
          <a:extLst>
            <a:ext uri="{FF2B5EF4-FFF2-40B4-BE49-F238E27FC236}">
              <a16:creationId xmlns:a16="http://schemas.microsoft.com/office/drawing/2014/main" id="{B8824E11-FB8F-485C-9FAB-2EF7EEEE185F}"/>
            </a:ext>
          </a:extLst>
        </xdr:cNvPr>
        <xdr:cNvSpPr txBox="1">
          <a:spLocks noChangeArrowheads="1"/>
        </xdr:cNvSpPr>
      </xdr:nvSpPr>
      <xdr:spPr bwMode="auto">
        <a:xfrm>
          <a:off x="4282440" y="6600444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220393"/>
    <xdr:sp macro="" textlink="">
      <xdr:nvSpPr>
        <xdr:cNvPr id="355" name="Text Box 30">
          <a:extLst>
            <a:ext uri="{FF2B5EF4-FFF2-40B4-BE49-F238E27FC236}">
              <a16:creationId xmlns:a16="http://schemas.microsoft.com/office/drawing/2014/main" id="{24A1544C-C7A4-4C89-B5D9-82E28B8EE37E}"/>
            </a:ext>
          </a:extLst>
        </xdr:cNvPr>
        <xdr:cNvSpPr txBox="1">
          <a:spLocks noChangeArrowheads="1"/>
        </xdr:cNvSpPr>
      </xdr:nvSpPr>
      <xdr:spPr bwMode="auto">
        <a:xfrm>
          <a:off x="4282440" y="6600444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206327"/>
    <xdr:sp macro="" textlink="">
      <xdr:nvSpPr>
        <xdr:cNvPr id="356" name="Text Box 32">
          <a:extLst>
            <a:ext uri="{FF2B5EF4-FFF2-40B4-BE49-F238E27FC236}">
              <a16:creationId xmlns:a16="http://schemas.microsoft.com/office/drawing/2014/main" id="{365ACBD2-DBCC-4E16-BFAF-A793C64A8100}"/>
            </a:ext>
          </a:extLst>
        </xdr:cNvPr>
        <xdr:cNvSpPr txBox="1">
          <a:spLocks noChangeArrowheads="1"/>
        </xdr:cNvSpPr>
      </xdr:nvSpPr>
      <xdr:spPr bwMode="auto">
        <a:xfrm>
          <a:off x="4282440" y="6600444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220393"/>
    <xdr:sp macro="" textlink="">
      <xdr:nvSpPr>
        <xdr:cNvPr id="357" name="Text Box 106">
          <a:extLst>
            <a:ext uri="{FF2B5EF4-FFF2-40B4-BE49-F238E27FC236}">
              <a16:creationId xmlns:a16="http://schemas.microsoft.com/office/drawing/2014/main" id="{72ACB5C3-18B1-4EE2-8A63-8D1BD852AD82}"/>
            </a:ext>
          </a:extLst>
        </xdr:cNvPr>
        <xdr:cNvSpPr txBox="1">
          <a:spLocks noChangeArrowheads="1"/>
        </xdr:cNvSpPr>
      </xdr:nvSpPr>
      <xdr:spPr bwMode="auto">
        <a:xfrm>
          <a:off x="4282440" y="6600444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301</xdr:row>
      <xdr:rowOff>0</xdr:rowOff>
    </xdr:from>
    <xdr:ext cx="76200" cy="206327"/>
    <xdr:sp macro="" textlink="">
      <xdr:nvSpPr>
        <xdr:cNvPr id="358" name="Text Box 108">
          <a:extLst>
            <a:ext uri="{FF2B5EF4-FFF2-40B4-BE49-F238E27FC236}">
              <a16:creationId xmlns:a16="http://schemas.microsoft.com/office/drawing/2014/main" id="{F72D0CF1-3920-4755-9167-C87F4ABF7B50}"/>
            </a:ext>
          </a:extLst>
        </xdr:cNvPr>
        <xdr:cNvSpPr txBox="1">
          <a:spLocks noChangeArrowheads="1"/>
        </xdr:cNvSpPr>
      </xdr:nvSpPr>
      <xdr:spPr bwMode="auto">
        <a:xfrm>
          <a:off x="4282440" y="6600444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74907"/>
    <xdr:sp macro="" textlink="">
      <xdr:nvSpPr>
        <xdr:cNvPr id="359" name="Text Box 30">
          <a:extLst>
            <a:ext uri="{FF2B5EF4-FFF2-40B4-BE49-F238E27FC236}">
              <a16:creationId xmlns:a16="http://schemas.microsoft.com/office/drawing/2014/main" id="{4B3B4E61-10DC-429D-AC98-44E683EFEAC2}"/>
            </a:ext>
          </a:extLst>
        </xdr:cNvPr>
        <xdr:cNvSpPr txBox="1">
          <a:spLocks noChangeArrowheads="1"/>
        </xdr:cNvSpPr>
      </xdr:nvSpPr>
      <xdr:spPr bwMode="auto">
        <a:xfrm>
          <a:off x="4282440" y="631164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06327"/>
    <xdr:sp macro="" textlink="">
      <xdr:nvSpPr>
        <xdr:cNvPr id="360" name="Text Box 32">
          <a:extLst>
            <a:ext uri="{FF2B5EF4-FFF2-40B4-BE49-F238E27FC236}">
              <a16:creationId xmlns:a16="http://schemas.microsoft.com/office/drawing/2014/main" id="{76D938F5-EE0D-4AA4-99C3-4979676FE7D9}"/>
            </a:ext>
          </a:extLst>
        </xdr:cNvPr>
        <xdr:cNvSpPr txBox="1">
          <a:spLocks noChangeArrowheads="1"/>
        </xdr:cNvSpPr>
      </xdr:nvSpPr>
      <xdr:spPr bwMode="auto">
        <a:xfrm>
          <a:off x="42824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74907"/>
    <xdr:sp macro="" textlink="">
      <xdr:nvSpPr>
        <xdr:cNvPr id="361" name="Text Box 106">
          <a:extLst>
            <a:ext uri="{FF2B5EF4-FFF2-40B4-BE49-F238E27FC236}">
              <a16:creationId xmlns:a16="http://schemas.microsoft.com/office/drawing/2014/main" id="{69D115F8-FF79-4230-A57D-A5D7D2C57B29}"/>
            </a:ext>
          </a:extLst>
        </xdr:cNvPr>
        <xdr:cNvSpPr txBox="1">
          <a:spLocks noChangeArrowheads="1"/>
        </xdr:cNvSpPr>
      </xdr:nvSpPr>
      <xdr:spPr bwMode="auto">
        <a:xfrm>
          <a:off x="4282440" y="631164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06327"/>
    <xdr:sp macro="" textlink="">
      <xdr:nvSpPr>
        <xdr:cNvPr id="362" name="Text Box 108">
          <a:extLst>
            <a:ext uri="{FF2B5EF4-FFF2-40B4-BE49-F238E27FC236}">
              <a16:creationId xmlns:a16="http://schemas.microsoft.com/office/drawing/2014/main" id="{ED262A79-7268-4F00-8CAE-95B626F39790}"/>
            </a:ext>
          </a:extLst>
        </xdr:cNvPr>
        <xdr:cNvSpPr txBox="1">
          <a:spLocks noChangeArrowheads="1"/>
        </xdr:cNvSpPr>
      </xdr:nvSpPr>
      <xdr:spPr bwMode="auto">
        <a:xfrm>
          <a:off x="42824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313008"/>
    <xdr:sp macro="" textlink="">
      <xdr:nvSpPr>
        <xdr:cNvPr id="363" name="Text Box 30">
          <a:extLst>
            <a:ext uri="{FF2B5EF4-FFF2-40B4-BE49-F238E27FC236}">
              <a16:creationId xmlns:a16="http://schemas.microsoft.com/office/drawing/2014/main" id="{05EAF417-09A7-4ED9-B8A7-A7851B0BAC78}"/>
            </a:ext>
          </a:extLst>
        </xdr:cNvPr>
        <xdr:cNvSpPr txBox="1">
          <a:spLocks noChangeArrowheads="1"/>
        </xdr:cNvSpPr>
      </xdr:nvSpPr>
      <xdr:spPr bwMode="auto">
        <a:xfrm>
          <a:off x="4282440" y="631164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374555"/>
    <xdr:sp macro="" textlink="">
      <xdr:nvSpPr>
        <xdr:cNvPr id="364" name="Text Box 32">
          <a:extLst>
            <a:ext uri="{FF2B5EF4-FFF2-40B4-BE49-F238E27FC236}">
              <a16:creationId xmlns:a16="http://schemas.microsoft.com/office/drawing/2014/main" id="{4CFC5C7F-9AD3-4145-B42B-AD28F5217BF1}"/>
            </a:ext>
          </a:extLst>
        </xdr:cNvPr>
        <xdr:cNvSpPr txBox="1">
          <a:spLocks noChangeArrowheads="1"/>
        </xdr:cNvSpPr>
      </xdr:nvSpPr>
      <xdr:spPr bwMode="auto">
        <a:xfrm>
          <a:off x="4282440" y="631164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313008"/>
    <xdr:sp macro="" textlink="">
      <xdr:nvSpPr>
        <xdr:cNvPr id="365" name="Text Box 106">
          <a:extLst>
            <a:ext uri="{FF2B5EF4-FFF2-40B4-BE49-F238E27FC236}">
              <a16:creationId xmlns:a16="http://schemas.microsoft.com/office/drawing/2014/main" id="{FC9CC39D-1671-4500-A58D-D2F4858BDE91}"/>
            </a:ext>
          </a:extLst>
        </xdr:cNvPr>
        <xdr:cNvSpPr txBox="1">
          <a:spLocks noChangeArrowheads="1"/>
        </xdr:cNvSpPr>
      </xdr:nvSpPr>
      <xdr:spPr bwMode="auto">
        <a:xfrm>
          <a:off x="4282440" y="631164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374555"/>
    <xdr:sp macro="" textlink="">
      <xdr:nvSpPr>
        <xdr:cNvPr id="366" name="Text Box 108">
          <a:extLst>
            <a:ext uri="{FF2B5EF4-FFF2-40B4-BE49-F238E27FC236}">
              <a16:creationId xmlns:a16="http://schemas.microsoft.com/office/drawing/2014/main" id="{F8E1E6F7-CB3F-4BCA-8589-5DCC3BD90187}"/>
            </a:ext>
          </a:extLst>
        </xdr:cNvPr>
        <xdr:cNvSpPr txBox="1">
          <a:spLocks noChangeArrowheads="1"/>
        </xdr:cNvSpPr>
      </xdr:nvSpPr>
      <xdr:spPr bwMode="auto">
        <a:xfrm>
          <a:off x="4282440" y="631164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90148"/>
    <xdr:sp macro="" textlink="">
      <xdr:nvSpPr>
        <xdr:cNvPr id="367" name="Text Box 30">
          <a:extLst>
            <a:ext uri="{FF2B5EF4-FFF2-40B4-BE49-F238E27FC236}">
              <a16:creationId xmlns:a16="http://schemas.microsoft.com/office/drawing/2014/main" id="{EB198417-5319-4EF7-A69E-D0E80CD50360}"/>
            </a:ext>
          </a:extLst>
        </xdr:cNvPr>
        <xdr:cNvSpPr txBox="1">
          <a:spLocks noChangeArrowheads="1"/>
        </xdr:cNvSpPr>
      </xdr:nvSpPr>
      <xdr:spPr bwMode="auto">
        <a:xfrm>
          <a:off x="4282440" y="631164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374555"/>
    <xdr:sp macro="" textlink="">
      <xdr:nvSpPr>
        <xdr:cNvPr id="368" name="Text Box 32">
          <a:extLst>
            <a:ext uri="{FF2B5EF4-FFF2-40B4-BE49-F238E27FC236}">
              <a16:creationId xmlns:a16="http://schemas.microsoft.com/office/drawing/2014/main" id="{A146669A-676D-44DC-BCAC-46F8DA7DAB8F}"/>
            </a:ext>
          </a:extLst>
        </xdr:cNvPr>
        <xdr:cNvSpPr txBox="1">
          <a:spLocks noChangeArrowheads="1"/>
        </xdr:cNvSpPr>
      </xdr:nvSpPr>
      <xdr:spPr bwMode="auto">
        <a:xfrm>
          <a:off x="4282440" y="631164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288</xdr:row>
      <xdr:rowOff>0</xdr:rowOff>
    </xdr:from>
    <xdr:ext cx="76200" cy="290148"/>
    <xdr:sp macro="" textlink="">
      <xdr:nvSpPr>
        <xdr:cNvPr id="369" name="Text Box 106">
          <a:extLst>
            <a:ext uri="{FF2B5EF4-FFF2-40B4-BE49-F238E27FC236}">
              <a16:creationId xmlns:a16="http://schemas.microsoft.com/office/drawing/2014/main" id="{CB488677-E9F0-4854-A15E-1A2C7EA4EABF}"/>
            </a:ext>
          </a:extLst>
        </xdr:cNvPr>
        <xdr:cNvSpPr txBox="1">
          <a:spLocks noChangeArrowheads="1"/>
        </xdr:cNvSpPr>
      </xdr:nvSpPr>
      <xdr:spPr bwMode="auto">
        <a:xfrm>
          <a:off x="4282440" y="631164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288</xdr:row>
      <xdr:rowOff>0</xdr:rowOff>
    </xdr:from>
    <xdr:to>
      <xdr:col>3</xdr:col>
      <xdr:colOff>76200</xdr:colOff>
      <xdr:row>289</xdr:row>
      <xdr:rowOff>123913</xdr:rowOff>
    </xdr:to>
    <xdr:sp macro="" textlink="">
      <xdr:nvSpPr>
        <xdr:cNvPr id="370" name="Text Box 30">
          <a:extLst>
            <a:ext uri="{FF2B5EF4-FFF2-40B4-BE49-F238E27FC236}">
              <a16:creationId xmlns:a16="http://schemas.microsoft.com/office/drawing/2014/main" id="{F53B1F76-08CA-42BD-B50B-EDE45450CB81}"/>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55330</xdr:rowOff>
    </xdr:to>
    <xdr:sp macro="" textlink="">
      <xdr:nvSpPr>
        <xdr:cNvPr id="371" name="Text Box 32">
          <a:extLst>
            <a:ext uri="{FF2B5EF4-FFF2-40B4-BE49-F238E27FC236}">
              <a16:creationId xmlns:a16="http://schemas.microsoft.com/office/drawing/2014/main" id="{D4225B3F-0085-4757-AA27-ECE0D9A900DE}"/>
            </a:ext>
          </a:extLst>
        </xdr:cNvPr>
        <xdr:cNvSpPr txBox="1">
          <a:spLocks noChangeArrowheads="1"/>
        </xdr:cNvSpPr>
      </xdr:nvSpPr>
      <xdr:spPr bwMode="auto">
        <a:xfrm>
          <a:off x="4282440" y="631164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72" name="Text Box 106">
          <a:extLst>
            <a:ext uri="{FF2B5EF4-FFF2-40B4-BE49-F238E27FC236}">
              <a16:creationId xmlns:a16="http://schemas.microsoft.com/office/drawing/2014/main" id="{169FA9FF-DA36-4F91-A7EE-4C1683740770}"/>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55330</xdr:rowOff>
    </xdr:to>
    <xdr:sp macro="" textlink="">
      <xdr:nvSpPr>
        <xdr:cNvPr id="373" name="Text Box 108">
          <a:extLst>
            <a:ext uri="{FF2B5EF4-FFF2-40B4-BE49-F238E27FC236}">
              <a16:creationId xmlns:a16="http://schemas.microsoft.com/office/drawing/2014/main" id="{D4474FF8-E324-4723-AD31-1D092D066EB1}"/>
            </a:ext>
          </a:extLst>
        </xdr:cNvPr>
        <xdr:cNvSpPr txBox="1">
          <a:spLocks noChangeArrowheads="1"/>
        </xdr:cNvSpPr>
      </xdr:nvSpPr>
      <xdr:spPr bwMode="auto">
        <a:xfrm>
          <a:off x="4282440" y="631164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123910</xdr:rowOff>
    </xdr:to>
    <xdr:sp macro="" textlink="">
      <xdr:nvSpPr>
        <xdr:cNvPr id="374" name="Text Box 30">
          <a:extLst>
            <a:ext uri="{FF2B5EF4-FFF2-40B4-BE49-F238E27FC236}">
              <a16:creationId xmlns:a16="http://schemas.microsoft.com/office/drawing/2014/main" id="{591D3BDB-BE49-42E3-AA6C-1CBC7B66EDB7}"/>
            </a:ext>
          </a:extLst>
        </xdr:cNvPr>
        <xdr:cNvSpPr txBox="1">
          <a:spLocks noChangeArrowheads="1"/>
        </xdr:cNvSpPr>
      </xdr:nvSpPr>
      <xdr:spPr bwMode="auto">
        <a:xfrm>
          <a:off x="4282440" y="631164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55330</xdr:rowOff>
    </xdr:to>
    <xdr:sp macro="" textlink="">
      <xdr:nvSpPr>
        <xdr:cNvPr id="375" name="Text Box 32">
          <a:extLst>
            <a:ext uri="{FF2B5EF4-FFF2-40B4-BE49-F238E27FC236}">
              <a16:creationId xmlns:a16="http://schemas.microsoft.com/office/drawing/2014/main" id="{B4166028-5736-4B47-ADEE-246119E6CE22}"/>
            </a:ext>
          </a:extLst>
        </xdr:cNvPr>
        <xdr:cNvSpPr txBox="1">
          <a:spLocks noChangeArrowheads="1"/>
        </xdr:cNvSpPr>
      </xdr:nvSpPr>
      <xdr:spPr bwMode="auto">
        <a:xfrm>
          <a:off x="4282440" y="631164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123910</xdr:rowOff>
    </xdr:to>
    <xdr:sp macro="" textlink="">
      <xdr:nvSpPr>
        <xdr:cNvPr id="376" name="Text Box 106">
          <a:extLst>
            <a:ext uri="{FF2B5EF4-FFF2-40B4-BE49-F238E27FC236}">
              <a16:creationId xmlns:a16="http://schemas.microsoft.com/office/drawing/2014/main" id="{1461EBDC-0484-47E7-8375-5BDCC53AA85A}"/>
            </a:ext>
          </a:extLst>
        </xdr:cNvPr>
        <xdr:cNvSpPr txBox="1">
          <a:spLocks noChangeArrowheads="1"/>
        </xdr:cNvSpPr>
      </xdr:nvSpPr>
      <xdr:spPr bwMode="auto">
        <a:xfrm>
          <a:off x="4282440" y="631164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55330</xdr:rowOff>
    </xdr:to>
    <xdr:sp macro="" textlink="">
      <xdr:nvSpPr>
        <xdr:cNvPr id="377" name="Text Box 108">
          <a:extLst>
            <a:ext uri="{FF2B5EF4-FFF2-40B4-BE49-F238E27FC236}">
              <a16:creationId xmlns:a16="http://schemas.microsoft.com/office/drawing/2014/main" id="{6429AD55-5AFF-4048-AD7C-B059A990EEA3}"/>
            </a:ext>
          </a:extLst>
        </xdr:cNvPr>
        <xdr:cNvSpPr txBox="1">
          <a:spLocks noChangeArrowheads="1"/>
        </xdr:cNvSpPr>
      </xdr:nvSpPr>
      <xdr:spPr bwMode="auto">
        <a:xfrm>
          <a:off x="4282440" y="631164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78" name="Text Box 30">
          <a:extLst>
            <a:ext uri="{FF2B5EF4-FFF2-40B4-BE49-F238E27FC236}">
              <a16:creationId xmlns:a16="http://schemas.microsoft.com/office/drawing/2014/main" id="{41B6D8CD-A0E5-4B1B-A7FE-625BB0635CB7}"/>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79" name="Text Box 32">
          <a:extLst>
            <a:ext uri="{FF2B5EF4-FFF2-40B4-BE49-F238E27FC236}">
              <a16:creationId xmlns:a16="http://schemas.microsoft.com/office/drawing/2014/main" id="{4244DC3D-DBD8-4AA2-868B-D06645D14ED3}"/>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80" name="Text Box 106">
          <a:extLst>
            <a:ext uri="{FF2B5EF4-FFF2-40B4-BE49-F238E27FC236}">
              <a16:creationId xmlns:a16="http://schemas.microsoft.com/office/drawing/2014/main" id="{0E010FD3-2155-455F-A420-EACF39DA92CA}"/>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81" name="Text Box 108">
          <a:extLst>
            <a:ext uri="{FF2B5EF4-FFF2-40B4-BE49-F238E27FC236}">
              <a16:creationId xmlns:a16="http://schemas.microsoft.com/office/drawing/2014/main" id="{5A580844-CEBB-4273-9DEE-8E5FA3239590}"/>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93430</xdr:rowOff>
    </xdr:to>
    <xdr:sp macro="" textlink="">
      <xdr:nvSpPr>
        <xdr:cNvPr id="382" name="Text Box 30">
          <a:extLst>
            <a:ext uri="{FF2B5EF4-FFF2-40B4-BE49-F238E27FC236}">
              <a16:creationId xmlns:a16="http://schemas.microsoft.com/office/drawing/2014/main" id="{BD65CFA2-17A5-458D-BBD7-D0880CC5D3CC}"/>
            </a:ext>
          </a:extLst>
        </xdr:cNvPr>
        <xdr:cNvSpPr txBox="1">
          <a:spLocks noChangeArrowheads="1"/>
        </xdr:cNvSpPr>
      </xdr:nvSpPr>
      <xdr:spPr bwMode="auto">
        <a:xfrm>
          <a:off x="4282440" y="631164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83" name="Text Box 32">
          <a:extLst>
            <a:ext uri="{FF2B5EF4-FFF2-40B4-BE49-F238E27FC236}">
              <a16:creationId xmlns:a16="http://schemas.microsoft.com/office/drawing/2014/main" id="{1113FBAA-5FB6-481F-9659-F1BDF4CC6AB3}"/>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93430</xdr:rowOff>
    </xdr:to>
    <xdr:sp macro="" textlink="">
      <xdr:nvSpPr>
        <xdr:cNvPr id="384" name="Text Box 106">
          <a:extLst>
            <a:ext uri="{FF2B5EF4-FFF2-40B4-BE49-F238E27FC236}">
              <a16:creationId xmlns:a16="http://schemas.microsoft.com/office/drawing/2014/main" id="{A7D543CB-CC79-4F82-BA38-54E8AB5B40E7}"/>
            </a:ext>
          </a:extLst>
        </xdr:cNvPr>
        <xdr:cNvSpPr txBox="1">
          <a:spLocks noChangeArrowheads="1"/>
        </xdr:cNvSpPr>
      </xdr:nvSpPr>
      <xdr:spPr bwMode="auto">
        <a:xfrm>
          <a:off x="4282440" y="631164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385" name="Text Box 108">
          <a:extLst>
            <a:ext uri="{FF2B5EF4-FFF2-40B4-BE49-F238E27FC236}">
              <a16:creationId xmlns:a16="http://schemas.microsoft.com/office/drawing/2014/main" id="{CE0B8001-8039-4766-965A-2310A08E2A4B}"/>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86" name="Text Box 30">
          <a:extLst>
            <a:ext uri="{FF2B5EF4-FFF2-40B4-BE49-F238E27FC236}">
              <a16:creationId xmlns:a16="http://schemas.microsoft.com/office/drawing/2014/main" id="{364FB3C6-4BAB-4FAF-A273-1C25F6D22EA9}"/>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87" name="Text Box 32">
          <a:extLst>
            <a:ext uri="{FF2B5EF4-FFF2-40B4-BE49-F238E27FC236}">
              <a16:creationId xmlns:a16="http://schemas.microsoft.com/office/drawing/2014/main" id="{10C25C11-DAA7-4E79-8C5F-0196D41ED087}"/>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88" name="Text Box 106">
          <a:extLst>
            <a:ext uri="{FF2B5EF4-FFF2-40B4-BE49-F238E27FC236}">
              <a16:creationId xmlns:a16="http://schemas.microsoft.com/office/drawing/2014/main" id="{9FB3C49E-DA4E-4B8B-803E-AF900761594D}"/>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89" name="Text Box 108">
          <a:extLst>
            <a:ext uri="{FF2B5EF4-FFF2-40B4-BE49-F238E27FC236}">
              <a16:creationId xmlns:a16="http://schemas.microsoft.com/office/drawing/2014/main" id="{DBA2F079-F3D1-42DE-92E0-D0DAE64D7A6F}"/>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90" name="Text Box 30">
          <a:extLst>
            <a:ext uri="{FF2B5EF4-FFF2-40B4-BE49-F238E27FC236}">
              <a16:creationId xmlns:a16="http://schemas.microsoft.com/office/drawing/2014/main" id="{ED16D064-ADE2-4998-9913-EB776443EBA1}"/>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91" name="Text Box 32">
          <a:extLst>
            <a:ext uri="{FF2B5EF4-FFF2-40B4-BE49-F238E27FC236}">
              <a16:creationId xmlns:a16="http://schemas.microsoft.com/office/drawing/2014/main" id="{0F507643-8276-4B1E-A748-107E9C664D64}"/>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92" name="Text Box 106">
          <a:extLst>
            <a:ext uri="{FF2B5EF4-FFF2-40B4-BE49-F238E27FC236}">
              <a16:creationId xmlns:a16="http://schemas.microsoft.com/office/drawing/2014/main" id="{D9A15FCC-7874-4B06-A4FE-696007946C1B}"/>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93" name="Text Box 108">
          <a:extLst>
            <a:ext uri="{FF2B5EF4-FFF2-40B4-BE49-F238E27FC236}">
              <a16:creationId xmlns:a16="http://schemas.microsoft.com/office/drawing/2014/main" id="{D355B0BF-6736-4B63-B5D9-626A1C2D00AF}"/>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94" name="Text Box 30">
          <a:extLst>
            <a:ext uri="{FF2B5EF4-FFF2-40B4-BE49-F238E27FC236}">
              <a16:creationId xmlns:a16="http://schemas.microsoft.com/office/drawing/2014/main" id="{93572295-541C-42E7-B9D3-1C3FA193E0B3}"/>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95" name="Text Box 32">
          <a:extLst>
            <a:ext uri="{FF2B5EF4-FFF2-40B4-BE49-F238E27FC236}">
              <a16:creationId xmlns:a16="http://schemas.microsoft.com/office/drawing/2014/main" id="{B2449F70-9D44-4C01-8DF8-DCE8AFEA3664}"/>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123913</xdr:rowOff>
    </xdr:to>
    <xdr:sp macro="" textlink="">
      <xdr:nvSpPr>
        <xdr:cNvPr id="396" name="Text Box 106">
          <a:extLst>
            <a:ext uri="{FF2B5EF4-FFF2-40B4-BE49-F238E27FC236}">
              <a16:creationId xmlns:a16="http://schemas.microsoft.com/office/drawing/2014/main" id="{F9094F5B-ED47-4F39-BA8A-3A6FD5A5C79C}"/>
            </a:ext>
          </a:extLst>
        </xdr:cNvPr>
        <xdr:cNvSpPr txBox="1">
          <a:spLocks noChangeArrowheads="1"/>
        </xdr:cNvSpPr>
      </xdr:nvSpPr>
      <xdr:spPr bwMode="auto">
        <a:xfrm>
          <a:off x="4282440" y="631164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97" name="Text Box 108">
          <a:extLst>
            <a:ext uri="{FF2B5EF4-FFF2-40B4-BE49-F238E27FC236}">
              <a16:creationId xmlns:a16="http://schemas.microsoft.com/office/drawing/2014/main" id="{0DC5EEC2-8FB2-4EE6-8E5F-1E83DF1AC5F7}"/>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398" name="Text Box 30">
          <a:extLst>
            <a:ext uri="{FF2B5EF4-FFF2-40B4-BE49-F238E27FC236}">
              <a16:creationId xmlns:a16="http://schemas.microsoft.com/office/drawing/2014/main" id="{69294DD1-E820-4B6A-B185-D607543C30E1}"/>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399" name="Text Box 32">
          <a:extLst>
            <a:ext uri="{FF2B5EF4-FFF2-40B4-BE49-F238E27FC236}">
              <a16:creationId xmlns:a16="http://schemas.microsoft.com/office/drawing/2014/main" id="{7FBA45F0-4399-47E0-9373-297221565FAA}"/>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93433</xdr:rowOff>
    </xdr:to>
    <xdr:sp macro="" textlink="">
      <xdr:nvSpPr>
        <xdr:cNvPr id="400" name="Text Box 106">
          <a:extLst>
            <a:ext uri="{FF2B5EF4-FFF2-40B4-BE49-F238E27FC236}">
              <a16:creationId xmlns:a16="http://schemas.microsoft.com/office/drawing/2014/main" id="{AE1ABE85-DB97-4709-9434-9C79AC7757CE}"/>
            </a:ext>
          </a:extLst>
        </xdr:cNvPr>
        <xdr:cNvSpPr txBox="1">
          <a:spLocks noChangeArrowheads="1"/>
        </xdr:cNvSpPr>
      </xdr:nvSpPr>
      <xdr:spPr bwMode="auto">
        <a:xfrm>
          <a:off x="4282440" y="631164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166654</xdr:rowOff>
    </xdr:to>
    <xdr:sp macro="" textlink="">
      <xdr:nvSpPr>
        <xdr:cNvPr id="401" name="Text Box 108">
          <a:extLst>
            <a:ext uri="{FF2B5EF4-FFF2-40B4-BE49-F238E27FC236}">
              <a16:creationId xmlns:a16="http://schemas.microsoft.com/office/drawing/2014/main" id="{9CE1ECE5-FE41-4BAB-A273-9556A014971F}"/>
            </a:ext>
          </a:extLst>
        </xdr:cNvPr>
        <xdr:cNvSpPr txBox="1">
          <a:spLocks noChangeArrowheads="1"/>
        </xdr:cNvSpPr>
      </xdr:nvSpPr>
      <xdr:spPr bwMode="auto">
        <a:xfrm>
          <a:off x="4282440" y="631164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129768</xdr:rowOff>
    </xdr:to>
    <xdr:sp macro="" textlink="">
      <xdr:nvSpPr>
        <xdr:cNvPr id="402" name="Text Box 30">
          <a:extLst>
            <a:ext uri="{FF2B5EF4-FFF2-40B4-BE49-F238E27FC236}">
              <a16:creationId xmlns:a16="http://schemas.microsoft.com/office/drawing/2014/main" id="{1305C130-D132-4A59-8FC4-24458D8632C1}"/>
            </a:ext>
          </a:extLst>
        </xdr:cNvPr>
        <xdr:cNvSpPr txBox="1">
          <a:spLocks noChangeArrowheads="1"/>
        </xdr:cNvSpPr>
      </xdr:nvSpPr>
      <xdr:spPr bwMode="auto">
        <a:xfrm>
          <a:off x="4282440" y="631164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27474</xdr:rowOff>
    </xdr:to>
    <xdr:sp macro="" textlink="">
      <xdr:nvSpPr>
        <xdr:cNvPr id="403" name="Text Box 32">
          <a:extLst>
            <a:ext uri="{FF2B5EF4-FFF2-40B4-BE49-F238E27FC236}">
              <a16:creationId xmlns:a16="http://schemas.microsoft.com/office/drawing/2014/main" id="{91048B09-1ADA-4FFD-8CB5-F00ABF9BD166}"/>
            </a:ext>
          </a:extLst>
        </xdr:cNvPr>
        <xdr:cNvSpPr txBox="1">
          <a:spLocks noChangeArrowheads="1"/>
        </xdr:cNvSpPr>
      </xdr:nvSpPr>
      <xdr:spPr bwMode="auto">
        <a:xfrm>
          <a:off x="4282440" y="631164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129768</xdr:rowOff>
    </xdr:to>
    <xdr:sp macro="" textlink="">
      <xdr:nvSpPr>
        <xdr:cNvPr id="404" name="Text Box 106">
          <a:extLst>
            <a:ext uri="{FF2B5EF4-FFF2-40B4-BE49-F238E27FC236}">
              <a16:creationId xmlns:a16="http://schemas.microsoft.com/office/drawing/2014/main" id="{361F4450-E701-449E-96FD-F012A7221323}"/>
            </a:ext>
          </a:extLst>
        </xdr:cNvPr>
        <xdr:cNvSpPr txBox="1">
          <a:spLocks noChangeArrowheads="1"/>
        </xdr:cNvSpPr>
      </xdr:nvSpPr>
      <xdr:spPr bwMode="auto">
        <a:xfrm>
          <a:off x="4282440" y="631164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27474</xdr:rowOff>
    </xdr:to>
    <xdr:sp macro="" textlink="">
      <xdr:nvSpPr>
        <xdr:cNvPr id="405" name="Text Box 108">
          <a:extLst>
            <a:ext uri="{FF2B5EF4-FFF2-40B4-BE49-F238E27FC236}">
              <a16:creationId xmlns:a16="http://schemas.microsoft.com/office/drawing/2014/main" id="{58AD27DE-6090-4312-A0F7-5EFAE35AE4D9}"/>
            </a:ext>
          </a:extLst>
        </xdr:cNvPr>
        <xdr:cNvSpPr txBox="1">
          <a:spLocks noChangeArrowheads="1"/>
        </xdr:cNvSpPr>
      </xdr:nvSpPr>
      <xdr:spPr bwMode="auto">
        <a:xfrm>
          <a:off x="4282440" y="631164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108673</xdr:rowOff>
    </xdr:to>
    <xdr:sp macro="" textlink="">
      <xdr:nvSpPr>
        <xdr:cNvPr id="406" name="Text Box 30">
          <a:extLst>
            <a:ext uri="{FF2B5EF4-FFF2-40B4-BE49-F238E27FC236}">
              <a16:creationId xmlns:a16="http://schemas.microsoft.com/office/drawing/2014/main" id="{81CD1120-8035-4A58-8778-07C8587AF480}"/>
            </a:ext>
          </a:extLst>
        </xdr:cNvPr>
        <xdr:cNvSpPr txBox="1">
          <a:spLocks noChangeArrowheads="1"/>
        </xdr:cNvSpPr>
      </xdr:nvSpPr>
      <xdr:spPr bwMode="auto">
        <a:xfrm>
          <a:off x="4282440" y="63116460"/>
          <a:ext cx="76200" cy="291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129768</xdr:rowOff>
    </xdr:to>
    <xdr:sp macro="" textlink="">
      <xdr:nvSpPr>
        <xdr:cNvPr id="407" name="Text Box 30">
          <a:extLst>
            <a:ext uri="{FF2B5EF4-FFF2-40B4-BE49-F238E27FC236}">
              <a16:creationId xmlns:a16="http://schemas.microsoft.com/office/drawing/2014/main" id="{FF2ADCFB-16F4-403A-BA4F-E0E867061697}"/>
            </a:ext>
          </a:extLst>
        </xdr:cNvPr>
        <xdr:cNvSpPr txBox="1">
          <a:spLocks noChangeArrowheads="1"/>
        </xdr:cNvSpPr>
      </xdr:nvSpPr>
      <xdr:spPr bwMode="auto">
        <a:xfrm>
          <a:off x="4282440" y="631164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27474</xdr:rowOff>
    </xdr:to>
    <xdr:sp macro="" textlink="">
      <xdr:nvSpPr>
        <xdr:cNvPr id="408" name="Text Box 32">
          <a:extLst>
            <a:ext uri="{FF2B5EF4-FFF2-40B4-BE49-F238E27FC236}">
              <a16:creationId xmlns:a16="http://schemas.microsoft.com/office/drawing/2014/main" id="{68A13D6F-660F-415D-B5ED-EBD77E00FB17}"/>
            </a:ext>
          </a:extLst>
        </xdr:cNvPr>
        <xdr:cNvSpPr txBox="1">
          <a:spLocks noChangeArrowheads="1"/>
        </xdr:cNvSpPr>
      </xdr:nvSpPr>
      <xdr:spPr bwMode="auto">
        <a:xfrm>
          <a:off x="4282440" y="631164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129768</xdr:rowOff>
    </xdr:to>
    <xdr:sp macro="" textlink="">
      <xdr:nvSpPr>
        <xdr:cNvPr id="409" name="Text Box 106">
          <a:extLst>
            <a:ext uri="{FF2B5EF4-FFF2-40B4-BE49-F238E27FC236}">
              <a16:creationId xmlns:a16="http://schemas.microsoft.com/office/drawing/2014/main" id="{34831291-F34F-4C3A-A580-7070DF8E62E8}"/>
            </a:ext>
          </a:extLst>
        </xdr:cNvPr>
        <xdr:cNvSpPr txBox="1">
          <a:spLocks noChangeArrowheads="1"/>
        </xdr:cNvSpPr>
      </xdr:nvSpPr>
      <xdr:spPr bwMode="auto">
        <a:xfrm>
          <a:off x="4282440" y="631164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27474</xdr:rowOff>
    </xdr:to>
    <xdr:sp macro="" textlink="">
      <xdr:nvSpPr>
        <xdr:cNvPr id="410" name="Text Box 108">
          <a:extLst>
            <a:ext uri="{FF2B5EF4-FFF2-40B4-BE49-F238E27FC236}">
              <a16:creationId xmlns:a16="http://schemas.microsoft.com/office/drawing/2014/main" id="{11C5A0FF-0273-4ED4-A6F0-740A97A65808}"/>
            </a:ext>
          </a:extLst>
        </xdr:cNvPr>
        <xdr:cNvSpPr txBox="1">
          <a:spLocks noChangeArrowheads="1"/>
        </xdr:cNvSpPr>
      </xdr:nvSpPr>
      <xdr:spPr bwMode="auto">
        <a:xfrm>
          <a:off x="4282440" y="631164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106908</xdr:rowOff>
    </xdr:to>
    <xdr:sp macro="" textlink="">
      <xdr:nvSpPr>
        <xdr:cNvPr id="411" name="Text Box 30">
          <a:extLst>
            <a:ext uri="{FF2B5EF4-FFF2-40B4-BE49-F238E27FC236}">
              <a16:creationId xmlns:a16="http://schemas.microsoft.com/office/drawing/2014/main" id="{A80C9DBC-769F-46DB-934E-9BF44D18DD5D}"/>
            </a:ext>
          </a:extLst>
        </xdr:cNvPr>
        <xdr:cNvSpPr txBox="1">
          <a:spLocks noChangeArrowheads="1"/>
        </xdr:cNvSpPr>
      </xdr:nvSpPr>
      <xdr:spPr bwMode="auto">
        <a:xfrm>
          <a:off x="4282440" y="63116460"/>
          <a:ext cx="76200" cy="289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38431</xdr:rowOff>
    </xdr:to>
    <xdr:sp macro="" textlink="">
      <xdr:nvSpPr>
        <xdr:cNvPr id="412" name="Text Box 30">
          <a:extLst>
            <a:ext uri="{FF2B5EF4-FFF2-40B4-BE49-F238E27FC236}">
              <a16:creationId xmlns:a16="http://schemas.microsoft.com/office/drawing/2014/main" id="{001A8065-88D6-4E79-BED0-26C2C8106748}"/>
            </a:ext>
          </a:extLst>
        </xdr:cNvPr>
        <xdr:cNvSpPr txBox="1">
          <a:spLocks noChangeArrowheads="1"/>
        </xdr:cNvSpPr>
      </xdr:nvSpPr>
      <xdr:spPr bwMode="auto">
        <a:xfrm>
          <a:off x="4282440" y="631164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413" name="Text Box 32">
          <a:extLst>
            <a:ext uri="{FF2B5EF4-FFF2-40B4-BE49-F238E27FC236}">
              <a16:creationId xmlns:a16="http://schemas.microsoft.com/office/drawing/2014/main" id="{C65608A0-A72E-4F57-8B81-49B23C10FD66}"/>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38431</xdr:rowOff>
    </xdr:to>
    <xdr:sp macro="" textlink="">
      <xdr:nvSpPr>
        <xdr:cNvPr id="414" name="Text Box 106">
          <a:extLst>
            <a:ext uri="{FF2B5EF4-FFF2-40B4-BE49-F238E27FC236}">
              <a16:creationId xmlns:a16="http://schemas.microsoft.com/office/drawing/2014/main" id="{E82BCAFE-7812-45DF-93C0-388FDED09453}"/>
            </a:ext>
          </a:extLst>
        </xdr:cNvPr>
        <xdr:cNvSpPr txBox="1">
          <a:spLocks noChangeArrowheads="1"/>
        </xdr:cNvSpPr>
      </xdr:nvSpPr>
      <xdr:spPr bwMode="auto">
        <a:xfrm>
          <a:off x="4282440" y="631164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415" name="Text Box 108">
          <a:extLst>
            <a:ext uri="{FF2B5EF4-FFF2-40B4-BE49-F238E27FC236}">
              <a16:creationId xmlns:a16="http://schemas.microsoft.com/office/drawing/2014/main" id="{756E0ACB-10FD-4BB3-925C-4723A0A52BE2}"/>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85810</xdr:rowOff>
    </xdr:to>
    <xdr:sp macro="" textlink="">
      <xdr:nvSpPr>
        <xdr:cNvPr id="416" name="Text Box 30">
          <a:extLst>
            <a:ext uri="{FF2B5EF4-FFF2-40B4-BE49-F238E27FC236}">
              <a16:creationId xmlns:a16="http://schemas.microsoft.com/office/drawing/2014/main" id="{927C29E9-79EC-49CE-A14F-63869540DF7E}"/>
            </a:ext>
          </a:extLst>
        </xdr:cNvPr>
        <xdr:cNvSpPr txBox="1">
          <a:spLocks noChangeArrowheads="1"/>
        </xdr:cNvSpPr>
      </xdr:nvSpPr>
      <xdr:spPr bwMode="auto">
        <a:xfrm>
          <a:off x="4282440" y="631164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417" name="Text Box 32">
          <a:extLst>
            <a:ext uri="{FF2B5EF4-FFF2-40B4-BE49-F238E27FC236}">
              <a16:creationId xmlns:a16="http://schemas.microsoft.com/office/drawing/2014/main" id="{6AED8648-CBEF-472E-A745-AFC4FB9C4F16}"/>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85810</xdr:rowOff>
    </xdr:to>
    <xdr:sp macro="" textlink="">
      <xdr:nvSpPr>
        <xdr:cNvPr id="418" name="Text Box 106">
          <a:extLst>
            <a:ext uri="{FF2B5EF4-FFF2-40B4-BE49-F238E27FC236}">
              <a16:creationId xmlns:a16="http://schemas.microsoft.com/office/drawing/2014/main" id="{8857960A-1F82-421F-AA76-F5290B945E57}"/>
            </a:ext>
          </a:extLst>
        </xdr:cNvPr>
        <xdr:cNvSpPr txBox="1">
          <a:spLocks noChangeArrowheads="1"/>
        </xdr:cNvSpPr>
      </xdr:nvSpPr>
      <xdr:spPr bwMode="auto">
        <a:xfrm>
          <a:off x="4282440" y="631164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17230</xdr:rowOff>
    </xdr:to>
    <xdr:sp macro="" textlink="">
      <xdr:nvSpPr>
        <xdr:cNvPr id="419" name="Text Box 108">
          <a:extLst>
            <a:ext uri="{FF2B5EF4-FFF2-40B4-BE49-F238E27FC236}">
              <a16:creationId xmlns:a16="http://schemas.microsoft.com/office/drawing/2014/main" id="{1A07073F-79BB-4847-8201-4A7582ECB430}"/>
            </a:ext>
          </a:extLst>
        </xdr:cNvPr>
        <xdr:cNvSpPr txBox="1">
          <a:spLocks noChangeArrowheads="1"/>
        </xdr:cNvSpPr>
      </xdr:nvSpPr>
      <xdr:spPr bwMode="auto">
        <a:xfrm>
          <a:off x="4282440" y="631164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123914</xdr:rowOff>
    </xdr:to>
    <xdr:sp macro="" textlink="">
      <xdr:nvSpPr>
        <xdr:cNvPr id="420" name="Text Box 30">
          <a:extLst>
            <a:ext uri="{FF2B5EF4-FFF2-40B4-BE49-F238E27FC236}">
              <a16:creationId xmlns:a16="http://schemas.microsoft.com/office/drawing/2014/main" id="{ADE99C9F-DC77-43A0-B121-3D00328346A3}"/>
            </a:ext>
          </a:extLst>
        </xdr:cNvPr>
        <xdr:cNvSpPr txBox="1">
          <a:spLocks noChangeArrowheads="1"/>
        </xdr:cNvSpPr>
      </xdr:nvSpPr>
      <xdr:spPr bwMode="auto">
        <a:xfrm>
          <a:off x="4282440" y="631164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1998</xdr:rowOff>
    </xdr:to>
    <xdr:sp macro="" textlink="">
      <xdr:nvSpPr>
        <xdr:cNvPr id="421" name="Text Box 32">
          <a:extLst>
            <a:ext uri="{FF2B5EF4-FFF2-40B4-BE49-F238E27FC236}">
              <a16:creationId xmlns:a16="http://schemas.microsoft.com/office/drawing/2014/main" id="{26558002-1A05-4414-8975-9231DBB37AFC}"/>
            </a:ext>
          </a:extLst>
        </xdr:cNvPr>
        <xdr:cNvSpPr txBox="1">
          <a:spLocks noChangeArrowheads="1"/>
        </xdr:cNvSpPr>
      </xdr:nvSpPr>
      <xdr:spPr bwMode="auto">
        <a:xfrm>
          <a:off x="4282440" y="631164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123914</xdr:rowOff>
    </xdr:to>
    <xdr:sp macro="" textlink="">
      <xdr:nvSpPr>
        <xdr:cNvPr id="422" name="Text Box 106">
          <a:extLst>
            <a:ext uri="{FF2B5EF4-FFF2-40B4-BE49-F238E27FC236}">
              <a16:creationId xmlns:a16="http://schemas.microsoft.com/office/drawing/2014/main" id="{9C76267C-7019-4B96-8CAA-F8D772E3DBB8}"/>
            </a:ext>
          </a:extLst>
        </xdr:cNvPr>
        <xdr:cNvSpPr txBox="1">
          <a:spLocks noChangeArrowheads="1"/>
        </xdr:cNvSpPr>
      </xdr:nvSpPr>
      <xdr:spPr bwMode="auto">
        <a:xfrm>
          <a:off x="4282440" y="631164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1998</xdr:rowOff>
    </xdr:to>
    <xdr:sp macro="" textlink="">
      <xdr:nvSpPr>
        <xdr:cNvPr id="423" name="Text Box 108">
          <a:extLst>
            <a:ext uri="{FF2B5EF4-FFF2-40B4-BE49-F238E27FC236}">
              <a16:creationId xmlns:a16="http://schemas.microsoft.com/office/drawing/2014/main" id="{E077566A-C9FF-43C9-A890-7FA14E326900}"/>
            </a:ext>
          </a:extLst>
        </xdr:cNvPr>
        <xdr:cNvSpPr txBox="1">
          <a:spLocks noChangeArrowheads="1"/>
        </xdr:cNvSpPr>
      </xdr:nvSpPr>
      <xdr:spPr bwMode="auto">
        <a:xfrm>
          <a:off x="4282440" y="631164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101054</xdr:rowOff>
    </xdr:to>
    <xdr:sp macro="" textlink="">
      <xdr:nvSpPr>
        <xdr:cNvPr id="424" name="Text Box 30">
          <a:extLst>
            <a:ext uri="{FF2B5EF4-FFF2-40B4-BE49-F238E27FC236}">
              <a16:creationId xmlns:a16="http://schemas.microsoft.com/office/drawing/2014/main" id="{DE5BBA68-25D7-42BF-8126-E41AE95ADCB3}"/>
            </a:ext>
          </a:extLst>
        </xdr:cNvPr>
        <xdr:cNvSpPr txBox="1">
          <a:spLocks noChangeArrowheads="1"/>
        </xdr:cNvSpPr>
      </xdr:nvSpPr>
      <xdr:spPr bwMode="auto">
        <a:xfrm>
          <a:off x="4282440" y="631164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290</xdr:row>
      <xdr:rowOff>1998</xdr:rowOff>
    </xdr:to>
    <xdr:sp macro="" textlink="">
      <xdr:nvSpPr>
        <xdr:cNvPr id="425" name="Text Box 32">
          <a:extLst>
            <a:ext uri="{FF2B5EF4-FFF2-40B4-BE49-F238E27FC236}">
              <a16:creationId xmlns:a16="http://schemas.microsoft.com/office/drawing/2014/main" id="{A1FE8761-BC92-4F15-9632-6D05A6D48E00}"/>
            </a:ext>
          </a:extLst>
        </xdr:cNvPr>
        <xdr:cNvSpPr txBox="1">
          <a:spLocks noChangeArrowheads="1"/>
        </xdr:cNvSpPr>
      </xdr:nvSpPr>
      <xdr:spPr bwMode="auto">
        <a:xfrm>
          <a:off x="4282440" y="631164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288</xdr:row>
      <xdr:rowOff>0</xdr:rowOff>
    </xdr:from>
    <xdr:to>
      <xdr:col>3</xdr:col>
      <xdr:colOff>76200</xdr:colOff>
      <xdr:row>289</xdr:row>
      <xdr:rowOff>101054</xdr:rowOff>
    </xdr:to>
    <xdr:sp macro="" textlink="">
      <xdr:nvSpPr>
        <xdr:cNvPr id="426" name="Text Box 106">
          <a:extLst>
            <a:ext uri="{FF2B5EF4-FFF2-40B4-BE49-F238E27FC236}">
              <a16:creationId xmlns:a16="http://schemas.microsoft.com/office/drawing/2014/main" id="{64876B49-57DC-428C-AEAC-A4DC1368EAE6}"/>
            </a:ext>
          </a:extLst>
        </xdr:cNvPr>
        <xdr:cNvSpPr txBox="1">
          <a:spLocks noChangeArrowheads="1"/>
        </xdr:cNvSpPr>
      </xdr:nvSpPr>
      <xdr:spPr bwMode="auto">
        <a:xfrm>
          <a:off x="4282440" y="631164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288</xdr:row>
      <xdr:rowOff>0</xdr:rowOff>
    </xdr:from>
    <xdr:to>
      <xdr:col>3</xdr:col>
      <xdr:colOff>91440</xdr:colOff>
      <xdr:row>290</xdr:row>
      <xdr:rowOff>233</xdr:rowOff>
    </xdr:to>
    <xdr:sp macro="" textlink="">
      <xdr:nvSpPr>
        <xdr:cNvPr id="427" name="Text Box 108">
          <a:extLst>
            <a:ext uri="{FF2B5EF4-FFF2-40B4-BE49-F238E27FC236}">
              <a16:creationId xmlns:a16="http://schemas.microsoft.com/office/drawing/2014/main" id="{F750D2E1-5381-4B63-86C6-390E2586F22C}"/>
            </a:ext>
          </a:extLst>
        </xdr:cNvPr>
        <xdr:cNvSpPr txBox="1">
          <a:spLocks noChangeArrowheads="1"/>
        </xdr:cNvSpPr>
      </xdr:nvSpPr>
      <xdr:spPr bwMode="auto">
        <a:xfrm>
          <a:off x="4305300" y="63116460"/>
          <a:ext cx="68580" cy="363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101713</xdr:rowOff>
    </xdr:to>
    <xdr:sp macro="" textlink="">
      <xdr:nvSpPr>
        <xdr:cNvPr id="428" name="Text Box 30">
          <a:extLst>
            <a:ext uri="{FF2B5EF4-FFF2-40B4-BE49-F238E27FC236}">
              <a16:creationId xmlns:a16="http://schemas.microsoft.com/office/drawing/2014/main" id="{7C55ADCF-5484-421D-8170-35556B3452CC}"/>
            </a:ext>
          </a:extLst>
        </xdr:cNvPr>
        <xdr:cNvSpPr txBox="1">
          <a:spLocks noChangeArrowheads="1"/>
        </xdr:cNvSpPr>
      </xdr:nvSpPr>
      <xdr:spPr bwMode="auto">
        <a:xfrm>
          <a:off x="4282440" y="28262580"/>
          <a:ext cx="76200" cy="452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48371</xdr:rowOff>
    </xdr:to>
    <xdr:sp macro="" textlink="">
      <xdr:nvSpPr>
        <xdr:cNvPr id="429" name="Text Box 32">
          <a:extLst>
            <a:ext uri="{FF2B5EF4-FFF2-40B4-BE49-F238E27FC236}">
              <a16:creationId xmlns:a16="http://schemas.microsoft.com/office/drawing/2014/main" id="{393374D9-3A16-41C0-AFD9-2DAD7F8A9552}"/>
            </a:ext>
          </a:extLst>
        </xdr:cNvPr>
        <xdr:cNvSpPr txBox="1">
          <a:spLocks noChangeArrowheads="1"/>
        </xdr:cNvSpPr>
      </xdr:nvSpPr>
      <xdr:spPr bwMode="auto">
        <a:xfrm>
          <a:off x="4282440" y="28262580"/>
          <a:ext cx="76200" cy="574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101713</xdr:rowOff>
    </xdr:to>
    <xdr:sp macro="" textlink="">
      <xdr:nvSpPr>
        <xdr:cNvPr id="430" name="Text Box 106">
          <a:extLst>
            <a:ext uri="{FF2B5EF4-FFF2-40B4-BE49-F238E27FC236}">
              <a16:creationId xmlns:a16="http://schemas.microsoft.com/office/drawing/2014/main" id="{611EEA9F-0AF8-4FE5-B720-225DB4C6E4B6}"/>
            </a:ext>
          </a:extLst>
        </xdr:cNvPr>
        <xdr:cNvSpPr txBox="1">
          <a:spLocks noChangeArrowheads="1"/>
        </xdr:cNvSpPr>
      </xdr:nvSpPr>
      <xdr:spPr bwMode="auto">
        <a:xfrm>
          <a:off x="4282440" y="28262580"/>
          <a:ext cx="76200" cy="452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48371</xdr:rowOff>
    </xdr:to>
    <xdr:sp macro="" textlink="">
      <xdr:nvSpPr>
        <xdr:cNvPr id="431" name="Text Box 108">
          <a:extLst>
            <a:ext uri="{FF2B5EF4-FFF2-40B4-BE49-F238E27FC236}">
              <a16:creationId xmlns:a16="http://schemas.microsoft.com/office/drawing/2014/main" id="{67486831-062B-482F-ADB2-28B9AE00ED9A}"/>
            </a:ext>
          </a:extLst>
        </xdr:cNvPr>
        <xdr:cNvSpPr txBox="1">
          <a:spLocks noChangeArrowheads="1"/>
        </xdr:cNvSpPr>
      </xdr:nvSpPr>
      <xdr:spPr bwMode="auto">
        <a:xfrm>
          <a:off x="4282440" y="28262580"/>
          <a:ext cx="76200" cy="574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86473</xdr:rowOff>
    </xdr:to>
    <xdr:sp macro="" textlink="">
      <xdr:nvSpPr>
        <xdr:cNvPr id="432" name="Text Box 30">
          <a:extLst>
            <a:ext uri="{FF2B5EF4-FFF2-40B4-BE49-F238E27FC236}">
              <a16:creationId xmlns:a16="http://schemas.microsoft.com/office/drawing/2014/main" id="{DE9826AA-FB4B-4B55-99BA-5BF07F4BF178}"/>
            </a:ext>
          </a:extLst>
        </xdr:cNvPr>
        <xdr:cNvSpPr txBox="1">
          <a:spLocks noChangeArrowheads="1"/>
        </xdr:cNvSpPr>
      </xdr:nvSpPr>
      <xdr:spPr bwMode="auto">
        <a:xfrm>
          <a:off x="4282440" y="28262580"/>
          <a:ext cx="76200" cy="436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48371</xdr:rowOff>
    </xdr:to>
    <xdr:sp macro="" textlink="">
      <xdr:nvSpPr>
        <xdr:cNvPr id="433" name="Text Box 32">
          <a:extLst>
            <a:ext uri="{FF2B5EF4-FFF2-40B4-BE49-F238E27FC236}">
              <a16:creationId xmlns:a16="http://schemas.microsoft.com/office/drawing/2014/main" id="{8F6D77C1-DF41-4750-B0E4-B0735D52FFCF}"/>
            </a:ext>
          </a:extLst>
        </xdr:cNvPr>
        <xdr:cNvSpPr txBox="1">
          <a:spLocks noChangeArrowheads="1"/>
        </xdr:cNvSpPr>
      </xdr:nvSpPr>
      <xdr:spPr bwMode="auto">
        <a:xfrm>
          <a:off x="4282440" y="28262580"/>
          <a:ext cx="76200" cy="574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86473</xdr:rowOff>
    </xdr:to>
    <xdr:sp macro="" textlink="">
      <xdr:nvSpPr>
        <xdr:cNvPr id="434" name="Text Box 106">
          <a:extLst>
            <a:ext uri="{FF2B5EF4-FFF2-40B4-BE49-F238E27FC236}">
              <a16:creationId xmlns:a16="http://schemas.microsoft.com/office/drawing/2014/main" id="{5C04168A-ABE3-43C8-B4A4-105D05F23B50}"/>
            </a:ext>
          </a:extLst>
        </xdr:cNvPr>
        <xdr:cNvSpPr txBox="1">
          <a:spLocks noChangeArrowheads="1"/>
        </xdr:cNvSpPr>
      </xdr:nvSpPr>
      <xdr:spPr bwMode="auto">
        <a:xfrm>
          <a:off x="4282440" y="28262580"/>
          <a:ext cx="76200" cy="436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48371</xdr:rowOff>
    </xdr:to>
    <xdr:sp macro="" textlink="">
      <xdr:nvSpPr>
        <xdr:cNvPr id="435" name="Text Box 108">
          <a:extLst>
            <a:ext uri="{FF2B5EF4-FFF2-40B4-BE49-F238E27FC236}">
              <a16:creationId xmlns:a16="http://schemas.microsoft.com/office/drawing/2014/main" id="{0727843A-9AF5-443F-B0E3-A0C576747034}"/>
            </a:ext>
          </a:extLst>
        </xdr:cNvPr>
        <xdr:cNvSpPr txBox="1">
          <a:spLocks noChangeArrowheads="1"/>
        </xdr:cNvSpPr>
      </xdr:nvSpPr>
      <xdr:spPr bwMode="auto">
        <a:xfrm>
          <a:off x="4282440" y="28262580"/>
          <a:ext cx="76200" cy="574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101712</xdr:rowOff>
    </xdr:to>
    <xdr:sp macro="" textlink="">
      <xdr:nvSpPr>
        <xdr:cNvPr id="436" name="Text Box 30">
          <a:extLst>
            <a:ext uri="{FF2B5EF4-FFF2-40B4-BE49-F238E27FC236}">
              <a16:creationId xmlns:a16="http://schemas.microsoft.com/office/drawing/2014/main" id="{8E717DB8-33DB-4ACB-B271-EF285BFBCB4B}"/>
            </a:ext>
          </a:extLst>
        </xdr:cNvPr>
        <xdr:cNvSpPr txBox="1">
          <a:spLocks noChangeArrowheads="1"/>
        </xdr:cNvSpPr>
      </xdr:nvSpPr>
      <xdr:spPr bwMode="auto">
        <a:xfrm>
          <a:off x="4282440" y="28262580"/>
          <a:ext cx="76200" cy="452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55988</xdr:rowOff>
    </xdr:to>
    <xdr:sp macro="" textlink="">
      <xdr:nvSpPr>
        <xdr:cNvPr id="437" name="Text Box 32">
          <a:extLst>
            <a:ext uri="{FF2B5EF4-FFF2-40B4-BE49-F238E27FC236}">
              <a16:creationId xmlns:a16="http://schemas.microsoft.com/office/drawing/2014/main" id="{B5053881-E73E-47E1-828D-8F3AF94843FF}"/>
            </a:ext>
          </a:extLst>
        </xdr:cNvPr>
        <xdr:cNvSpPr txBox="1">
          <a:spLocks noChangeArrowheads="1"/>
        </xdr:cNvSpPr>
      </xdr:nvSpPr>
      <xdr:spPr bwMode="auto">
        <a:xfrm>
          <a:off x="4282440" y="28262580"/>
          <a:ext cx="76200" cy="58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101712</xdr:rowOff>
    </xdr:to>
    <xdr:sp macro="" textlink="">
      <xdr:nvSpPr>
        <xdr:cNvPr id="438" name="Text Box 106">
          <a:extLst>
            <a:ext uri="{FF2B5EF4-FFF2-40B4-BE49-F238E27FC236}">
              <a16:creationId xmlns:a16="http://schemas.microsoft.com/office/drawing/2014/main" id="{4D9CE71C-D1B7-4324-A35B-B8065BA018B3}"/>
            </a:ext>
          </a:extLst>
        </xdr:cNvPr>
        <xdr:cNvSpPr txBox="1">
          <a:spLocks noChangeArrowheads="1"/>
        </xdr:cNvSpPr>
      </xdr:nvSpPr>
      <xdr:spPr bwMode="auto">
        <a:xfrm>
          <a:off x="4282440" y="28262580"/>
          <a:ext cx="76200" cy="452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55988</xdr:rowOff>
    </xdr:to>
    <xdr:sp macro="" textlink="">
      <xdr:nvSpPr>
        <xdr:cNvPr id="439" name="Text Box 108">
          <a:extLst>
            <a:ext uri="{FF2B5EF4-FFF2-40B4-BE49-F238E27FC236}">
              <a16:creationId xmlns:a16="http://schemas.microsoft.com/office/drawing/2014/main" id="{24154BB1-FC74-41DD-B949-D43EF598AB65}"/>
            </a:ext>
          </a:extLst>
        </xdr:cNvPr>
        <xdr:cNvSpPr txBox="1">
          <a:spLocks noChangeArrowheads="1"/>
        </xdr:cNvSpPr>
      </xdr:nvSpPr>
      <xdr:spPr bwMode="auto">
        <a:xfrm>
          <a:off x="4282440" y="28262580"/>
          <a:ext cx="76200" cy="58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86472</xdr:rowOff>
    </xdr:to>
    <xdr:sp macro="" textlink="">
      <xdr:nvSpPr>
        <xdr:cNvPr id="440" name="Text Box 30">
          <a:extLst>
            <a:ext uri="{FF2B5EF4-FFF2-40B4-BE49-F238E27FC236}">
              <a16:creationId xmlns:a16="http://schemas.microsoft.com/office/drawing/2014/main" id="{3A3F384A-4184-4780-904A-D3073365A2E9}"/>
            </a:ext>
          </a:extLst>
        </xdr:cNvPr>
        <xdr:cNvSpPr txBox="1">
          <a:spLocks noChangeArrowheads="1"/>
        </xdr:cNvSpPr>
      </xdr:nvSpPr>
      <xdr:spPr bwMode="auto">
        <a:xfrm>
          <a:off x="4282440" y="28262580"/>
          <a:ext cx="76200" cy="436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55988</xdr:rowOff>
    </xdr:to>
    <xdr:sp macro="" textlink="">
      <xdr:nvSpPr>
        <xdr:cNvPr id="441" name="Text Box 32">
          <a:extLst>
            <a:ext uri="{FF2B5EF4-FFF2-40B4-BE49-F238E27FC236}">
              <a16:creationId xmlns:a16="http://schemas.microsoft.com/office/drawing/2014/main" id="{E0FEDED8-A29D-4D50-B225-EFED9BF14AFF}"/>
            </a:ext>
          </a:extLst>
        </xdr:cNvPr>
        <xdr:cNvSpPr txBox="1">
          <a:spLocks noChangeArrowheads="1"/>
        </xdr:cNvSpPr>
      </xdr:nvSpPr>
      <xdr:spPr bwMode="auto">
        <a:xfrm>
          <a:off x="4282440" y="28262580"/>
          <a:ext cx="76200" cy="58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109</xdr:row>
      <xdr:rowOff>86472</xdr:rowOff>
    </xdr:to>
    <xdr:sp macro="" textlink="">
      <xdr:nvSpPr>
        <xdr:cNvPr id="442" name="Text Box 106">
          <a:extLst>
            <a:ext uri="{FF2B5EF4-FFF2-40B4-BE49-F238E27FC236}">
              <a16:creationId xmlns:a16="http://schemas.microsoft.com/office/drawing/2014/main" id="{99D1E028-1408-4071-B991-CD8F66D38BB9}"/>
            </a:ext>
          </a:extLst>
        </xdr:cNvPr>
        <xdr:cNvSpPr txBox="1">
          <a:spLocks noChangeArrowheads="1"/>
        </xdr:cNvSpPr>
      </xdr:nvSpPr>
      <xdr:spPr bwMode="auto">
        <a:xfrm>
          <a:off x="4282440" y="28262580"/>
          <a:ext cx="76200" cy="436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110</xdr:row>
      <xdr:rowOff>55988</xdr:rowOff>
    </xdr:to>
    <xdr:sp macro="" textlink="">
      <xdr:nvSpPr>
        <xdr:cNvPr id="443" name="Text Box 108">
          <a:extLst>
            <a:ext uri="{FF2B5EF4-FFF2-40B4-BE49-F238E27FC236}">
              <a16:creationId xmlns:a16="http://schemas.microsoft.com/office/drawing/2014/main" id="{8D17B3ED-44B8-41AB-9A74-733327044BA1}"/>
            </a:ext>
          </a:extLst>
        </xdr:cNvPr>
        <xdr:cNvSpPr txBox="1">
          <a:spLocks noChangeArrowheads="1"/>
        </xdr:cNvSpPr>
      </xdr:nvSpPr>
      <xdr:spPr bwMode="auto">
        <a:xfrm>
          <a:off x="4282440" y="28262580"/>
          <a:ext cx="76200" cy="58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77860</xdr:rowOff>
    </xdr:to>
    <xdr:sp macro="" textlink="">
      <xdr:nvSpPr>
        <xdr:cNvPr id="444" name="Text Box 30">
          <a:extLst>
            <a:ext uri="{FF2B5EF4-FFF2-40B4-BE49-F238E27FC236}">
              <a16:creationId xmlns:a16="http://schemas.microsoft.com/office/drawing/2014/main" id="{85EBDF9D-4B34-48A0-84D7-3B8546DA9857}"/>
            </a:ext>
          </a:extLst>
        </xdr:cNvPr>
        <xdr:cNvSpPr txBox="1">
          <a:spLocks noChangeArrowheads="1"/>
        </xdr:cNvSpPr>
      </xdr:nvSpPr>
      <xdr:spPr bwMode="auto">
        <a:xfrm>
          <a:off x="4282440" y="27736800"/>
          <a:ext cx="76200" cy="603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138820</xdr:rowOff>
    </xdr:to>
    <xdr:sp macro="" textlink="">
      <xdr:nvSpPr>
        <xdr:cNvPr id="445" name="Text Box 32">
          <a:extLst>
            <a:ext uri="{FF2B5EF4-FFF2-40B4-BE49-F238E27FC236}">
              <a16:creationId xmlns:a16="http://schemas.microsoft.com/office/drawing/2014/main" id="{F71CE31F-815C-49ED-B46A-241F629052EC}"/>
            </a:ext>
          </a:extLst>
        </xdr:cNvPr>
        <xdr:cNvSpPr txBox="1">
          <a:spLocks noChangeArrowheads="1"/>
        </xdr:cNvSpPr>
      </xdr:nvSpPr>
      <xdr:spPr bwMode="auto">
        <a:xfrm>
          <a:off x="4282440" y="27736800"/>
          <a:ext cx="76200" cy="664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77860</xdr:rowOff>
    </xdr:to>
    <xdr:sp macro="" textlink="">
      <xdr:nvSpPr>
        <xdr:cNvPr id="446" name="Text Box 106">
          <a:extLst>
            <a:ext uri="{FF2B5EF4-FFF2-40B4-BE49-F238E27FC236}">
              <a16:creationId xmlns:a16="http://schemas.microsoft.com/office/drawing/2014/main" id="{D5634C00-0A03-48E0-9BB9-041534177A0C}"/>
            </a:ext>
          </a:extLst>
        </xdr:cNvPr>
        <xdr:cNvSpPr txBox="1">
          <a:spLocks noChangeArrowheads="1"/>
        </xdr:cNvSpPr>
      </xdr:nvSpPr>
      <xdr:spPr bwMode="auto">
        <a:xfrm>
          <a:off x="4282440" y="27736800"/>
          <a:ext cx="76200" cy="603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138820</xdr:rowOff>
    </xdr:to>
    <xdr:sp macro="" textlink="">
      <xdr:nvSpPr>
        <xdr:cNvPr id="447" name="Text Box 108">
          <a:extLst>
            <a:ext uri="{FF2B5EF4-FFF2-40B4-BE49-F238E27FC236}">
              <a16:creationId xmlns:a16="http://schemas.microsoft.com/office/drawing/2014/main" id="{A4CB213C-0DE6-4B72-9E5F-D3D592EF1E64}"/>
            </a:ext>
          </a:extLst>
        </xdr:cNvPr>
        <xdr:cNvSpPr txBox="1">
          <a:spLocks noChangeArrowheads="1"/>
        </xdr:cNvSpPr>
      </xdr:nvSpPr>
      <xdr:spPr bwMode="auto">
        <a:xfrm>
          <a:off x="4282440" y="27736800"/>
          <a:ext cx="76200" cy="664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55000</xdr:rowOff>
    </xdr:to>
    <xdr:sp macro="" textlink="">
      <xdr:nvSpPr>
        <xdr:cNvPr id="448" name="Text Box 30">
          <a:extLst>
            <a:ext uri="{FF2B5EF4-FFF2-40B4-BE49-F238E27FC236}">
              <a16:creationId xmlns:a16="http://schemas.microsoft.com/office/drawing/2014/main" id="{82985A22-71E7-45E2-A01A-EC566001F592}"/>
            </a:ext>
          </a:extLst>
        </xdr:cNvPr>
        <xdr:cNvSpPr txBox="1">
          <a:spLocks noChangeArrowheads="1"/>
        </xdr:cNvSpPr>
      </xdr:nvSpPr>
      <xdr:spPr bwMode="auto">
        <a:xfrm>
          <a:off x="4282440" y="27736800"/>
          <a:ext cx="76200" cy="58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138820</xdr:rowOff>
    </xdr:to>
    <xdr:sp macro="" textlink="">
      <xdr:nvSpPr>
        <xdr:cNvPr id="449" name="Text Box 32">
          <a:extLst>
            <a:ext uri="{FF2B5EF4-FFF2-40B4-BE49-F238E27FC236}">
              <a16:creationId xmlns:a16="http://schemas.microsoft.com/office/drawing/2014/main" id="{0B95A4C3-631D-4602-872F-03688E089158}"/>
            </a:ext>
          </a:extLst>
        </xdr:cNvPr>
        <xdr:cNvSpPr txBox="1">
          <a:spLocks noChangeArrowheads="1"/>
        </xdr:cNvSpPr>
      </xdr:nvSpPr>
      <xdr:spPr bwMode="auto">
        <a:xfrm>
          <a:off x="4282440" y="27736800"/>
          <a:ext cx="76200" cy="664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55000</xdr:rowOff>
    </xdr:to>
    <xdr:sp macro="" textlink="">
      <xdr:nvSpPr>
        <xdr:cNvPr id="450" name="Text Box 106">
          <a:extLst>
            <a:ext uri="{FF2B5EF4-FFF2-40B4-BE49-F238E27FC236}">
              <a16:creationId xmlns:a16="http://schemas.microsoft.com/office/drawing/2014/main" id="{B18DE8C8-3371-49F0-9454-1107395559B7}"/>
            </a:ext>
          </a:extLst>
        </xdr:cNvPr>
        <xdr:cNvSpPr txBox="1">
          <a:spLocks noChangeArrowheads="1"/>
        </xdr:cNvSpPr>
      </xdr:nvSpPr>
      <xdr:spPr bwMode="auto">
        <a:xfrm>
          <a:off x="4282440" y="27736800"/>
          <a:ext cx="76200" cy="58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138820</xdr:rowOff>
    </xdr:to>
    <xdr:sp macro="" textlink="">
      <xdr:nvSpPr>
        <xdr:cNvPr id="451" name="Text Box 108">
          <a:extLst>
            <a:ext uri="{FF2B5EF4-FFF2-40B4-BE49-F238E27FC236}">
              <a16:creationId xmlns:a16="http://schemas.microsoft.com/office/drawing/2014/main" id="{B264C1C5-6014-43C1-B90C-61FEA1132B3D}"/>
            </a:ext>
          </a:extLst>
        </xdr:cNvPr>
        <xdr:cNvSpPr txBox="1">
          <a:spLocks noChangeArrowheads="1"/>
        </xdr:cNvSpPr>
      </xdr:nvSpPr>
      <xdr:spPr bwMode="auto">
        <a:xfrm>
          <a:off x="4282440" y="27736800"/>
          <a:ext cx="76200" cy="664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104</xdr:row>
      <xdr:rowOff>3349</xdr:rowOff>
    </xdr:to>
    <xdr:sp macro="" textlink="">
      <xdr:nvSpPr>
        <xdr:cNvPr id="452" name="Text Box 30">
          <a:extLst>
            <a:ext uri="{FF2B5EF4-FFF2-40B4-BE49-F238E27FC236}">
              <a16:creationId xmlns:a16="http://schemas.microsoft.com/office/drawing/2014/main" id="{6413E54D-0FED-4EE6-9E3B-4B3EDBD074FC}"/>
            </a:ext>
          </a:extLst>
        </xdr:cNvPr>
        <xdr:cNvSpPr txBox="1">
          <a:spLocks noChangeArrowheads="1"/>
        </xdr:cNvSpPr>
      </xdr:nvSpPr>
      <xdr:spPr bwMode="auto">
        <a:xfrm>
          <a:off x="4282440" y="24566880"/>
          <a:ext cx="76200" cy="2995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105</xdr:row>
      <xdr:rowOff>24405</xdr:rowOff>
    </xdr:to>
    <xdr:sp macro="" textlink="">
      <xdr:nvSpPr>
        <xdr:cNvPr id="453" name="Text Box 32">
          <a:extLst>
            <a:ext uri="{FF2B5EF4-FFF2-40B4-BE49-F238E27FC236}">
              <a16:creationId xmlns:a16="http://schemas.microsoft.com/office/drawing/2014/main" id="{7DE399A9-B3CA-4B57-A049-32A445663004}"/>
            </a:ext>
          </a:extLst>
        </xdr:cNvPr>
        <xdr:cNvSpPr txBox="1">
          <a:spLocks noChangeArrowheads="1"/>
        </xdr:cNvSpPr>
      </xdr:nvSpPr>
      <xdr:spPr bwMode="auto">
        <a:xfrm>
          <a:off x="4282440" y="24566880"/>
          <a:ext cx="76200" cy="336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104</xdr:row>
      <xdr:rowOff>3349</xdr:rowOff>
    </xdr:to>
    <xdr:sp macro="" textlink="">
      <xdr:nvSpPr>
        <xdr:cNvPr id="454" name="Text Box 106">
          <a:extLst>
            <a:ext uri="{FF2B5EF4-FFF2-40B4-BE49-F238E27FC236}">
              <a16:creationId xmlns:a16="http://schemas.microsoft.com/office/drawing/2014/main" id="{5693BEB7-631F-4667-892A-024EF44C6976}"/>
            </a:ext>
          </a:extLst>
        </xdr:cNvPr>
        <xdr:cNvSpPr txBox="1">
          <a:spLocks noChangeArrowheads="1"/>
        </xdr:cNvSpPr>
      </xdr:nvSpPr>
      <xdr:spPr bwMode="auto">
        <a:xfrm>
          <a:off x="4282440" y="24566880"/>
          <a:ext cx="76200" cy="2995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105</xdr:row>
      <xdr:rowOff>24405</xdr:rowOff>
    </xdr:to>
    <xdr:sp macro="" textlink="">
      <xdr:nvSpPr>
        <xdr:cNvPr id="455" name="Text Box 108">
          <a:extLst>
            <a:ext uri="{FF2B5EF4-FFF2-40B4-BE49-F238E27FC236}">
              <a16:creationId xmlns:a16="http://schemas.microsoft.com/office/drawing/2014/main" id="{9842E3C7-BEA6-4767-8153-51DA5C198DE4}"/>
            </a:ext>
          </a:extLst>
        </xdr:cNvPr>
        <xdr:cNvSpPr txBox="1">
          <a:spLocks noChangeArrowheads="1"/>
        </xdr:cNvSpPr>
      </xdr:nvSpPr>
      <xdr:spPr bwMode="auto">
        <a:xfrm>
          <a:off x="4282440" y="24566880"/>
          <a:ext cx="76200" cy="336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104</xdr:row>
      <xdr:rowOff>3349</xdr:rowOff>
    </xdr:to>
    <xdr:sp macro="" textlink="">
      <xdr:nvSpPr>
        <xdr:cNvPr id="456" name="Text Box 30">
          <a:extLst>
            <a:ext uri="{FF2B5EF4-FFF2-40B4-BE49-F238E27FC236}">
              <a16:creationId xmlns:a16="http://schemas.microsoft.com/office/drawing/2014/main" id="{5462A17F-AAF4-4ABC-B95A-0A32B40FA863}"/>
            </a:ext>
          </a:extLst>
        </xdr:cNvPr>
        <xdr:cNvSpPr txBox="1">
          <a:spLocks noChangeArrowheads="1"/>
        </xdr:cNvSpPr>
      </xdr:nvSpPr>
      <xdr:spPr bwMode="auto">
        <a:xfrm>
          <a:off x="4282440" y="24566880"/>
          <a:ext cx="76200" cy="2972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105</xdr:row>
      <xdr:rowOff>24405</xdr:rowOff>
    </xdr:to>
    <xdr:sp macro="" textlink="">
      <xdr:nvSpPr>
        <xdr:cNvPr id="457" name="Text Box 32">
          <a:extLst>
            <a:ext uri="{FF2B5EF4-FFF2-40B4-BE49-F238E27FC236}">
              <a16:creationId xmlns:a16="http://schemas.microsoft.com/office/drawing/2014/main" id="{19CC899D-7C62-4C30-945D-7C686EB4F3EC}"/>
            </a:ext>
          </a:extLst>
        </xdr:cNvPr>
        <xdr:cNvSpPr txBox="1">
          <a:spLocks noChangeArrowheads="1"/>
        </xdr:cNvSpPr>
      </xdr:nvSpPr>
      <xdr:spPr bwMode="auto">
        <a:xfrm>
          <a:off x="4282440" y="24566880"/>
          <a:ext cx="76200" cy="336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104</xdr:row>
      <xdr:rowOff>3349</xdr:rowOff>
    </xdr:to>
    <xdr:sp macro="" textlink="">
      <xdr:nvSpPr>
        <xdr:cNvPr id="458" name="Text Box 106">
          <a:extLst>
            <a:ext uri="{FF2B5EF4-FFF2-40B4-BE49-F238E27FC236}">
              <a16:creationId xmlns:a16="http://schemas.microsoft.com/office/drawing/2014/main" id="{ED140E7F-2781-4AEB-B3B9-A9DCEF0201CA}"/>
            </a:ext>
          </a:extLst>
        </xdr:cNvPr>
        <xdr:cNvSpPr txBox="1">
          <a:spLocks noChangeArrowheads="1"/>
        </xdr:cNvSpPr>
      </xdr:nvSpPr>
      <xdr:spPr bwMode="auto">
        <a:xfrm>
          <a:off x="4282440" y="24566880"/>
          <a:ext cx="76200" cy="2972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105</xdr:row>
      <xdr:rowOff>24405</xdr:rowOff>
    </xdr:to>
    <xdr:sp macro="" textlink="">
      <xdr:nvSpPr>
        <xdr:cNvPr id="459" name="Text Box 108">
          <a:extLst>
            <a:ext uri="{FF2B5EF4-FFF2-40B4-BE49-F238E27FC236}">
              <a16:creationId xmlns:a16="http://schemas.microsoft.com/office/drawing/2014/main" id="{CD307E3B-BAB3-45E9-B6A7-8DE01966414F}"/>
            </a:ext>
          </a:extLst>
        </xdr:cNvPr>
        <xdr:cNvSpPr txBox="1">
          <a:spLocks noChangeArrowheads="1"/>
        </xdr:cNvSpPr>
      </xdr:nvSpPr>
      <xdr:spPr bwMode="auto">
        <a:xfrm>
          <a:off x="4282440" y="24566880"/>
          <a:ext cx="76200" cy="336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108713</xdr:rowOff>
    </xdr:to>
    <xdr:sp macro="" textlink="">
      <xdr:nvSpPr>
        <xdr:cNvPr id="460" name="Text Box 30">
          <a:extLst>
            <a:ext uri="{FF2B5EF4-FFF2-40B4-BE49-F238E27FC236}">
              <a16:creationId xmlns:a16="http://schemas.microsoft.com/office/drawing/2014/main" id="{EA06BA0D-BA4C-40DB-9AF0-D0F686908FAD}"/>
            </a:ext>
          </a:extLst>
        </xdr:cNvPr>
        <xdr:cNvSpPr txBox="1">
          <a:spLocks noChangeArrowheads="1"/>
        </xdr:cNvSpPr>
      </xdr:nvSpPr>
      <xdr:spPr bwMode="auto">
        <a:xfrm>
          <a:off x="4282440" y="24566880"/>
          <a:ext cx="76200" cy="151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61" name="Text Box 32">
          <a:extLst>
            <a:ext uri="{FF2B5EF4-FFF2-40B4-BE49-F238E27FC236}">
              <a16:creationId xmlns:a16="http://schemas.microsoft.com/office/drawing/2014/main" id="{4439D465-54E6-4C95-8944-BD1F6E44F1BE}"/>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108713</xdr:rowOff>
    </xdr:to>
    <xdr:sp macro="" textlink="">
      <xdr:nvSpPr>
        <xdr:cNvPr id="462" name="Text Box 106">
          <a:extLst>
            <a:ext uri="{FF2B5EF4-FFF2-40B4-BE49-F238E27FC236}">
              <a16:creationId xmlns:a16="http://schemas.microsoft.com/office/drawing/2014/main" id="{D4F9627D-0548-4449-B94B-A1120AF9B509}"/>
            </a:ext>
          </a:extLst>
        </xdr:cNvPr>
        <xdr:cNvSpPr txBox="1">
          <a:spLocks noChangeArrowheads="1"/>
        </xdr:cNvSpPr>
      </xdr:nvSpPr>
      <xdr:spPr bwMode="auto">
        <a:xfrm>
          <a:off x="4282440" y="24566880"/>
          <a:ext cx="76200" cy="151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63" name="Text Box 108">
          <a:extLst>
            <a:ext uri="{FF2B5EF4-FFF2-40B4-BE49-F238E27FC236}">
              <a16:creationId xmlns:a16="http://schemas.microsoft.com/office/drawing/2014/main" id="{4D0BE880-DCB0-44F0-B445-F9F12A2D96FB}"/>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85853</xdr:rowOff>
    </xdr:to>
    <xdr:sp macro="" textlink="">
      <xdr:nvSpPr>
        <xdr:cNvPr id="464" name="Text Box 30">
          <a:extLst>
            <a:ext uri="{FF2B5EF4-FFF2-40B4-BE49-F238E27FC236}">
              <a16:creationId xmlns:a16="http://schemas.microsoft.com/office/drawing/2014/main" id="{42D0E3A3-0757-4661-85E8-8141986AF58C}"/>
            </a:ext>
          </a:extLst>
        </xdr:cNvPr>
        <xdr:cNvSpPr txBox="1">
          <a:spLocks noChangeArrowheads="1"/>
        </xdr:cNvSpPr>
      </xdr:nvSpPr>
      <xdr:spPr bwMode="auto">
        <a:xfrm>
          <a:off x="4282440" y="24566880"/>
          <a:ext cx="76200" cy="1487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65" name="Text Box 32">
          <a:extLst>
            <a:ext uri="{FF2B5EF4-FFF2-40B4-BE49-F238E27FC236}">
              <a16:creationId xmlns:a16="http://schemas.microsoft.com/office/drawing/2014/main" id="{2B3BD56C-202F-46C9-B7A2-13C160D8FDF7}"/>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85853</xdr:rowOff>
    </xdr:to>
    <xdr:sp macro="" textlink="">
      <xdr:nvSpPr>
        <xdr:cNvPr id="466" name="Text Box 106">
          <a:extLst>
            <a:ext uri="{FF2B5EF4-FFF2-40B4-BE49-F238E27FC236}">
              <a16:creationId xmlns:a16="http://schemas.microsoft.com/office/drawing/2014/main" id="{ADE47701-BE6D-4085-BED7-01A74975E0FB}"/>
            </a:ext>
          </a:extLst>
        </xdr:cNvPr>
        <xdr:cNvSpPr txBox="1">
          <a:spLocks noChangeArrowheads="1"/>
        </xdr:cNvSpPr>
      </xdr:nvSpPr>
      <xdr:spPr bwMode="auto">
        <a:xfrm>
          <a:off x="4282440" y="24566880"/>
          <a:ext cx="76200" cy="1487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67" name="Text Box 108">
          <a:extLst>
            <a:ext uri="{FF2B5EF4-FFF2-40B4-BE49-F238E27FC236}">
              <a16:creationId xmlns:a16="http://schemas.microsoft.com/office/drawing/2014/main" id="{8E4C4A60-5F30-4058-B19A-B9275C570858}"/>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62620</xdr:rowOff>
    </xdr:to>
    <xdr:sp macro="" textlink="">
      <xdr:nvSpPr>
        <xdr:cNvPr id="468" name="Text Box 30">
          <a:extLst>
            <a:ext uri="{FF2B5EF4-FFF2-40B4-BE49-F238E27FC236}">
              <a16:creationId xmlns:a16="http://schemas.microsoft.com/office/drawing/2014/main" id="{1AEEE91C-DF51-4657-B896-68D6DAB86040}"/>
            </a:ext>
          </a:extLst>
        </xdr:cNvPr>
        <xdr:cNvSpPr txBox="1">
          <a:spLocks noChangeArrowheads="1"/>
        </xdr:cNvSpPr>
      </xdr:nvSpPr>
      <xdr:spPr bwMode="auto">
        <a:xfrm>
          <a:off x="4282440" y="27736800"/>
          <a:ext cx="76200" cy="58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123580</xdr:rowOff>
    </xdr:to>
    <xdr:sp macro="" textlink="">
      <xdr:nvSpPr>
        <xdr:cNvPr id="469" name="Text Box 32">
          <a:extLst>
            <a:ext uri="{FF2B5EF4-FFF2-40B4-BE49-F238E27FC236}">
              <a16:creationId xmlns:a16="http://schemas.microsoft.com/office/drawing/2014/main" id="{E219F948-BB6C-42E9-9E3E-CC182458058B}"/>
            </a:ext>
          </a:extLst>
        </xdr:cNvPr>
        <xdr:cNvSpPr txBox="1">
          <a:spLocks noChangeArrowheads="1"/>
        </xdr:cNvSpPr>
      </xdr:nvSpPr>
      <xdr:spPr bwMode="auto">
        <a:xfrm>
          <a:off x="4282440" y="27736800"/>
          <a:ext cx="76200" cy="649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62620</xdr:rowOff>
    </xdr:to>
    <xdr:sp macro="" textlink="">
      <xdr:nvSpPr>
        <xdr:cNvPr id="470" name="Text Box 106">
          <a:extLst>
            <a:ext uri="{FF2B5EF4-FFF2-40B4-BE49-F238E27FC236}">
              <a16:creationId xmlns:a16="http://schemas.microsoft.com/office/drawing/2014/main" id="{0B430298-B495-4EC5-BC45-11D91DFC91F1}"/>
            </a:ext>
          </a:extLst>
        </xdr:cNvPr>
        <xdr:cNvSpPr txBox="1">
          <a:spLocks noChangeArrowheads="1"/>
        </xdr:cNvSpPr>
      </xdr:nvSpPr>
      <xdr:spPr bwMode="auto">
        <a:xfrm>
          <a:off x="4282440" y="27736800"/>
          <a:ext cx="76200" cy="58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123580</xdr:rowOff>
    </xdr:to>
    <xdr:sp macro="" textlink="">
      <xdr:nvSpPr>
        <xdr:cNvPr id="471" name="Text Box 108">
          <a:extLst>
            <a:ext uri="{FF2B5EF4-FFF2-40B4-BE49-F238E27FC236}">
              <a16:creationId xmlns:a16="http://schemas.microsoft.com/office/drawing/2014/main" id="{1924262E-5385-4897-8B9C-402D819F0798}"/>
            </a:ext>
          </a:extLst>
        </xdr:cNvPr>
        <xdr:cNvSpPr txBox="1">
          <a:spLocks noChangeArrowheads="1"/>
        </xdr:cNvSpPr>
      </xdr:nvSpPr>
      <xdr:spPr bwMode="auto">
        <a:xfrm>
          <a:off x="4282440" y="27736800"/>
          <a:ext cx="76200" cy="649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106</xdr:row>
      <xdr:rowOff>134178</xdr:rowOff>
    </xdr:to>
    <xdr:sp macro="" textlink="">
      <xdr:nvSpPr>
        <xdr:cNvPr id="472" name="Text Box 30">
          <a:extLst>
            <a:ext uri="{FF2B5EF4-FFF2-40B4-BE49-F238E27FC236}">
              <a16:creationId xmlns:a16="http://schemas.microsoft.com/office/drawing/2014/main" id="{8E0CFA4B-0B75-498A-8A8F-D7EE262B8A29}"/>
            </a:ext>
          </a:extLst>
        </xdr:cNvPr>
        <xdr:cNvSpPr txBox="1">
          <a:spLocks noChangeArrowheads="1"/>
        </xdr:cNvSpPr>
      </xdr:nvSpPr>
      <xdr:spPr bwMode="auto">
        <a:xfrm>
          <a:off x="4282440" y="27736800"/>
          <a:ext cx="76200" cy="484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123580</xdr:rowOff>
    </xdr:to>
    <xdr:sp macro="" textlink="">
      <xdr:nvSpPr>
        <xdr:cNvPr id="473" name="Text Box 32">
          <a:extLst>
            <a:ext uri="{FF2B5EF4-FFF2-40B4-BE49-F238E27FC236}">
              <a16:creationId xmlns:a16="http://schemas.microsoft.com/office/drawing/2014/main" id="{56855880-7337-4428-9B8D-3BA570F48BE7}"/>
            </a:ext>
          </a:extLst>
        </xdr:cNvPr>
        <xdr:cNvSpPr txBox="1">
          <a:spLocks noChangeArrowheads="1"/>
        </xdr:cNvSpPr>
      </xdr:nvSpPr>
      <xdr:spPr bwMode="auto">
        <a:xfrm>
          <a:off x="4282440" y="27736800"/>
          <a:ext cx="76200" cy="649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106</xdr:row>
      <xdr:rowOff>134178</xdr:rowOff>
    </xdr:to>
    <xdr:sp macro="" textlink="">
      <xdr:nvSpPr>
        <xdr:cNvPr id="474" name="Text Box 106">
          <a:extLst>
            <a:ext uri="{FF2B5EF4-FFF2-40B4-BE49-F238E27FC236}">
              <a16:creationId xmlns:a16="http://schemas.microsoft.com/office/drawing/2014/main" id="{A2A01748-770F-41A0-B962-685EB748966A}"/>
            </a:ext>
          </a:extLst>
        </xdr:cNvPr>
        <xdr:cNvSpPr txBox="1">
          <a:spLocks noChangeArrowheads="1"/>
        </xdr:cNvSpPr>
      </xdr:nvSpPr>
      <xdr:spPr bwMode="auto">
        <a:xfrm>
          <a:off x="4282440" y="27736800"/>
          <a:ext cx="76200" cy="484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104</xdr:row>
      <xdr:rowOff>0</xdr:rowOff>
    </xdr:from>
    <xdr:to>
      <xdr:col>3</xdr:col>
      <xdr:colOff>76200</xdr:colOff>
      <xdr:row>107</xdr:row>
      <xdr:rowOff>123580</xdr:rowOff>
    </xdr:to>
    <xdr:sp macro="" textlink="">
      <xdr:nvSpPr>
        <xdr:cNvPr id="475" name="Text Box 108">
          <a:extLst>
            <a:ext uri="{FF2B5EF4-FFF2-40B4-BE49-F238E27FC236}">
              <a16:creationId xmlns:a16="http://schemas.microsoft.com/office/drawing/2014/main" id="{EDD58823-7E38-4546-A956-8A4D8E5403D8}"/>
            </a:ext>
          </a:extLst>
        </xdr:cNvPr>
        <xdr:cNvSpPr txBox="1">
          <a:spLocks noChangeArrowheads="1"/>
        </xdr:cNvSpPr>
      </xdr:nvSpPr>
      <xdr:spPr bwMode="auto">
        <a:xfrm>
          <a:off x="4282440" y="27736800"/>
          <a:ext cx="76200" cy="649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100</xdr:row>
      <xdr:rowOff>167786</xdr:rowOff>
    </xdr:to>
    <xdr:sp macro="" textlink="">
      <xdr:nvSpPr>
        <xdr:cNvPr id="476" name="Text Box 30">
          <a:extLst>
            <a:ext uri="{FF2B5EF4-FFF2-40B4-BE49-F238E27FC236}">
              <a16:creationId xmlns:a16="http://schemas.microsoft.com/office/drawing/2014/main" id="{854BFE22-675E-4F66-A4FF-EAA9FA15F35A}"/>
            </a:ext>
          </a:extLst>
        </xdr:cNvPr>
        <xdr:cNvSpPr txBox="1">
          <a:spLocks noChangeArrowheads="1"/>
        </xdr:cNvSpPr>
      </xdr:nvSpPr>
      <xdr:spPr bwMode="auto">
        <a:xfrm>
          <a:off x="4282440" y="24566880"/>
          <a:ext cx="76200" cy="2270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103</xdr:row>
      <xdr:rowOff>142778</xdr:rowOff>
    </xdr:to>
    <xdr:sp macro="" textlink="">
      <xdr:nvSpPr>
        <xdr:cNvPr id="477" name="Text Box 32">
          <a:extLst>
            <a:ext uri="{FF2B5EF4-FFF2-40B4-BE49-F238E27FC236}">
              <a16:creationId xmlns:a16="http://schemas.microsoft.com/office/drawing/2014/main" id="{D4527D83-9EA7-4041-8A05-01671CBE5060}"/>
            </a:ext>
          </a:extLst>
        </xdr:cNvPr>
        <xdr:cNvSpPr txBox="1">
          <a:spLocks noChangeArrowheads="1"/>
        </xdr:cNvSpPr>
      </xdr:nvSpPr>
      <xdr:spPr bwMode="auto">
        <a:xfrm>
          <a:off x="4282440" y="24566880"/>
          <a:ext cx="76200" cy="278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100</xdr:row>
      <xdr:rowOff>167786</xdr:rowOff>
    </xdr:to>
    <xdr:sp macro="" textlink="">
      <xdr:nvSpPr>
        <xdr:cNvPr id="478" name="Text Box 106">
          <a:extLst>
            <a:ext uri="{FF2B5EF4-FFF2-40B4-BE49-F238E27FC236}">
              <a16:creationId xmlns:a16="http://schemas.microsoft.com/office/drawing/2014/main" id="{87043ACE-8069-4EA8-9B0B-F22FE11F6E2C}"/>
            </a:ext>
          </a:extLst>
        </xdr:cNvPr>
        <xdr:cNvSpPr txBox="1">
          <a:spLocks noChangeArrowheads="1"/>
        </xdr:cNvSpPr>
      </xdr:nvSpPr>
      <xdr:spPr bwMode="auto">
        <a:xfrm>
          <a:off x="4282440" y="24566880"/>
          <a:ext cx="76200" cy="2270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103</xdr:row>
      <xdr:rowOff>142778</xdr:rowOff>
    </xdr:to>
    <xdr:sp macro="" textlink="">
      <xdr:nvSpPr>
        <xdr:cNvPr id="479" name="Text Box 108">
          <a:extLst>
            <a:ext uri="{FF2B5EF4-FFF2-40B4-BE49-F238E27FC236}">
              <a16:creationId xmlns:a16="http://schemas.microsoft.com/office/drawing/2014/main" id="{86C02CD0-11E4-4E23-BAAE-C3A8729839D3}"/>
            </a:ext>
          </a:extLst>
        </xdr:cNvPr>
        <xdr:cNvSpPr txBox="1">
          <a:spLocks noChangeArrowheads="1"/>
        </xdr:cNvSpPr>
      </xdr:nvSpPr>
      <xdr:spPr bwMode="auto">
        <a:xfrm>
          <a:off x="4282440" y="24566880"/>
          <a:ext cx="76200" cy="278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170138</xdr:rowOff>
    </xdr:to>
    <xdr:sp macro="" textlink="">
      <xdr:nvSpPr>
        <xdr:cNvPr id="480" name="Text Box 30">
          <a:extLst>
            <a:ext uri="{FF2B5EF4-FFF2-40B4-BE49-F238E27FC236}">
              <a16:creationId xmlns:a16="http://schemas.microsoft.com/office/drawing/2014/main" id="{68123377-0251-4524-ADCE-65BD6D040E12}"/>
            </a:ext>
          </a:extLst>
        </xdr:cNvPr>
        <xdr:cNvSpPr txBox="1">
          <a:spLocks noChangeArrowheads="1"/>
        </xdr:cNvSpPr>
      </xdr:nvSpPr>
      <xdr:spPr bwMode="auto">
        <a:xfrm>
          <a:off x="4282440" y="28262580"/>
          <a:ext cx="76200" cy="15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103</xdr:row>
      <xdr:rowOff>142778</xdr:rowOff>
    </xdr:to>
    <xdr:sp macro="" textlink="">
      <xdr:nvSpPr>
        <xdr:cNvPr id="481" name="Text Box 32">
          <a:extLst>
            <a:ext uri="{FF2B5EF4-FFF2-40B4-BE49-F238E27FC236}">
              <a16:creationId xmlns:a16="http://schemas.microsoft.com/office/drawing/2014/main" id="{D97006A7-BC54-4BC9-BC2D-01ABD4CCD896}"/>
            </a:ext>
          </a:extLst>
        </xdr:cNvPr>
        <xdr:cNvSpPr txBox="1">
          <a:spLocks noChangeArrowheads="1"/>
        </xdr:cNvSpPr>
      </xdr:nvSpPr>
      <xdr:spPr bwMode="auto">
        <a:xfrm>
          <a:off x="4282440" y="24566880"/>
          <a:ext cx="76200" cy="278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170138</xdr:rowOff>
    </xdr:to>
    <xdr:sp macro="" textlink="">
      <xdr:nvSpPr>
        <xdr:cNvPr id="482" name="Text Box 106">
          <a:extLst>
            <a:ext uri="{FF2B5EF4-FFF2-40B4-BE49-F238E27FC236}">
              <a16:creationId xmlns:a16="http://schemas.microsoft.com/office/drawing/2014/main" id="{BC40C384-8107-47ED-9A13-C29026028242}"/>
            </a:ext>
          </a:extLst>
        </xdr:cNvPr>
        <xdr:cNvSpPr txBox="1">
          <a:spLocks noChangeArrowheads="1"/>
        </xdr:cNvSpPr>
      </xdr:nvSpPr>
      <xdr:spPr bwMode="auto">
        <a:xfrm>
          <a:off x="4282440" y="28262580"/>
          <a:ext cx="76200" cy="15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108713</xdr:rowOff>
    </xdr:to>
    <xdr:sp macro="" textlink="">
      <xdr:nvSpPr>
        <xdr:cNvPr id="483" name="Text Box 30">
          <a:extLst>
            <a:ext uri="{FF2B5EF4-FFF2-40B4-BE49-F238E27FC236}">
              <a16:creationId xmlns:a16="http://schemas.microsoft.com/office/drawing/2014/main" id="{CE2BF59B-E149-4CBC-BFA5-3A8FFD29FAEA}"/>
            </a:ext>
          </a:extLst>
        </xdr:cNvPr>
        <xdr:cNvSpPr txBox="1">
          <a:spLocks noChangeArrowheads="1"/>
        </xdr:cNvSpPr>
      </xdr:nvSpPr>
      <xdr:spPr bwMode="auto">
        <a:xfrm>
          <a:off x="4282440" y="24566880"/>
          <a:ext cx="76200" cy="151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84" name="Text Box 32">
          <a:extLst>
            <a:ext uri="{FF2B5EF4-FFF2-40B4-BE49-F238E27FC236}">
              <a16:creationId xmlns:a16="http://schemas.microsoft.com/office/drawing/2014/main" id="{42261A19-128F-4518-815B-86FB605FB44B}"/>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108713</xdr:rowOff>
    </xdr:to>
    <xdr:sp macro="" textlink="">
      <xdr:nvSpPr>
        <xdr:cNvPr id="485" name="Text Box 106">
          <a:extLst>
            <a:ext uri="{FF2B5EF4-FFF2-40B4-BE49-F238E27FC236}">
              <a16:creationId xmlns:a16="http://schemas.microsoft.com/office/drawing/2014/main" id="{5CB0F141-8371-4EDB-B826-A02F871DA814}"/>
            </a:ext>
          </a:extLst>
        </xdr:cNvPr>
        <xdr:cNvSpPr txBox="1">
          <a:spLocks noChangeArrowheads="1"/>
        </xdr:cNvSpPr>
      </xdr:nvSpPr>
      <xdr:spPr bwMode="auto">
        <a:xfrm>
          <a:off x="4282440" y="24566880"/>
          <a:ext cx="76200" cy="151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86" name="Text Box 108">
          <a:extLst>
            <a:ext uri="{FF2B5EF4-FFF2-40B4-BE49-F238E27FC236}">
              <a16:creationId xmlns:a16="http://schemas.microsoft.com/office/drawing/2014/main" id="{30EC124F-5305-4C54-8456-5BDC21824913}"/>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85853</xdr:rowOff>
    </xdr:to>
    <xdr:sp macro="" textlink="">
      <xdr:nvSpPr>
        <xdr:cNvPr id="487" name="Text Box 30">
          <a:extLst>
            <a:ext uri="{FF2B5EF4-FFF2-40B4-BE49-F238E27FC236}">
              <a16:creationId xmlns:a16="http://schemas.microsoft.com/office/drawing/2014/main" id="{20A34DEE-7994-4BEB-BD0B-6CE268AC5B90}"/>
            </a:ext>
          </a:extLst>
        </xdr:cNvPr>
        <xdr:cNvSpPr txBox="1">
          <a:spLocks noChangeArrowheads="1"/>
        </xdr:cNvSpPr>
      </xdr:nvSpPr>
      <xdr:spPr bwMode="auto">
        <a:xfrm>
          <a:off x="4282440" y="24566880"/>
          <a:ext cx="76200" cy="1487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88" name="Text Box 32">
          <a:extLst>
            <a:ext uri="{FF2B5EF4-FFF2-40B4-BE49-F238E27FC236}">
              <a16:creationId xmlns:a16="http://schemas.microsoft.com/office/drawing/2014/main" id="{E92B7FEA-B962-4658-81B2-D5C592D64B8F}"/>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96</xdr:row>
      <xdr:rowOff>85853</xdr:rowOff>
    </xdr:to>
    <xdr:sp macro="" textlink="">
      <xdr:nvSpPr>
        <xdr:cNvPr id="489" name="Text Box 106">
          <a:extLst>
            <a:ext uri="{FF2B5EF4-FFF2-40B4-BE49-F238E27FC236}">
              <a16:creationId xmlns:a16="http://schemas.microsoft.com/office/drawing/2014/main" id="{234A228B-71EC-4CAC-B8C7-00C759B63B5D}"/>
            </a:ext>
          </a:extLst>
        </xdr:cNvPr>
        <xdr:cNvSpPr txBox="1">
          <a:spLocks noChangeArrowheads="1"/>
        </xdr:cNvSpPr>
      </xdr:nvSpPr>
      <xdr:spPr bwMode="auto">
        <a:xfrm>
          <a:off x="4282440" y="24566880"/>
          <a:ext cx="76200" cy="1487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84</xdr:row>
      <xdr:rowOff>0</xdr:rowOff>
    </xdr:from>
    <xdr:to>
      <xdr:col>3</xdr:col>
      <xdr:colOff>76200</xdr:colOff>
      <xdr:row>85</xdr:row>
      <xdr:rowOff>67325</xdr:rowOff>
    </xdr:to>
    <xdr:sp macro="" textlink="">
      <xdr:nvSpPr>
        <xdr:cNvPr id="490" name="Text Box 108">
          <a:extLst>
            <a:ext uri="{FF2B5EF4-FFF2-40B4-BE49-F238E27FC236}">
              <a16:creationId xmlns:a16="http://schemas.microsoft.com/office/drawing/2014/main" id="{935723B8-354D-4105-921B-2E75C08B5FB2}"/>
            </a:ext>
          </a:extLst>
        </xdr:cNvPr>
        <xdr:cNvSpPr txBox="1">
          <a:spLocks noChangeArrowheads="1"/>
        </xdr:cNvSpPr>
      </xdr:nvSpPr>
      <xdr:spPr bwMode="auto">
        <a:xfrm>
          <a:off x="4282440" y="23515320"/>
          <a:ext cx="76200" cy="593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107</xdr:row>
      <xdr:rowOff>0</xdr:rowOff>
    </xdr:from>
    <xdr:ext cx="76200" cy="409722"/>
    <xdr:sp macro="" textlink="">
      <xdr:nvSpPr>
        <xdr:cNvPr id="491" name="Text Box 30">
          <a:extLst>
            <a:ext uri="{FF2B5EF4-FFF2-40B4-BE49-F238E27FC236}">
              <a16:creationId xmlns:a16="http://schemas.microsoft.com/office/drawing/2014/main" id="{11DBF2E7-4EA1-4EE1-89FD-4E6D7979D5FC}"/>
            </a:ext>
          </a:extLst>
        </xdr:cNvPr>
        <xdr:cNvSpPr txBox="1">
          <a:spLocks noChangeArrowheads="1"/>
        </xdr:cNvSpPr>
      </xdr:nvSpPr>
      <xdr:spPr bwMode="auto">
        <a:xfrm>
          <a:off x="4282440" y="282625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70682"/>
    <xdr:sp macro="" textlink="">
      <xdr:nvSpPr>
        <xdr:cNvPr id="492" name="Text Box 32">
          <a:extLst>
            <a:ext uri="{FF2B5EF4-FFF2-40B4-BE49-F238E27FC236}">
              <a16:creationId xmlns:a16="http://schemas.microsoft.com/office/drawing/2014/main" id="{D2342A39-63D4-4907-AC68-5BDA6F3A847F}"/>
            </a:ext>
          </a:extLst>
        </xdr:cNvPr>
        <xdr:cNvSpPr txBox="1">
          <a:spLocks noChangeArrowheads="1"/>
        </xdr:cNvSpPr>
      </xdr:nvSpPr>
      <xdr:spPr bwMode="auto">
        <a:xfrm>
          <a:off x="4282440" y="282625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09722"/>
    <xdr:sp macro="" textlink="">
      <xdr:nvSpPr>
        <xdr:cNvPr id="493" name="Text Box 106">
          <a:extLst>
            <a:ext uri="{FF2B5EF4-FFF2-40B4-BE49-F238E27FC236}">
              <a16:creationId xmlns:a16="http://schemas.microsoft.com/office/drawing/2014/main" id="{05A6AD39-604B-4373-AB01-ABC5DBA08A0A}"/>
            </a:ext>
          </a:extLst>
        </xdr:cNvPr>
        <xdr:cNvSpPr txBox="1">
          <a:spLocks noChangeArrowheads="1"/>
        </xdr:cNvSpPr>
      </xdr:nvSpPr>
      <xdr:spPr bwMode="auto">
        <a:xfrm>
          <a:off x="4282440" y="282625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70682"/>
    <xdr:sp macro="" textlink="">
      <xdr:nvSpPr>
        <xdr:cNvPr id="494" name="Text Box 108">
          <a:extLst>
            <a:ext uri="{FF2B5EF4-FFF2-40B4-BE49-F238E27FC236}">
              <a16:creationId xmlns:a16="http://schemas.microsoft.com/office/drawing/2014/main" id="{C62C3110-7BB1-4B2E-B7D5-41D1B4ED4703}"/>
            </a:ext>
          </a:extLst>
        </xdr:cNvPr>
        <xdr:cNvSpPr txBox="1">
          <a:spLocks noChangeArrowheads="1"/>
        </xdr:cNvSpPr>
      </xdr:nvSpPr>
      <xdr:spPr bwMode="auto">
        <a:xfrm>
          <a:off x="4282440" y="282625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86862"/>
    <xdr:sp macro="" textlink="">
      <xdr:nvSpPr>
        <xdr:cNvPr id="495" name="Text Box 30">
          <a:extLst>
            <a:ext uri="{FF2B5EF4-FFF2-40B4-BE49-F238E27FC236}">
              <a16:creationId xmlns:a16="http://schemas.microsoft.com/office/drawing/2014/main" id="{3751B44C-BE71-4C15-8D3B-174CDDD5302B}"/>
            </a:ext>
          </a:extLst>
        </xdr:cNvPr>
        <xdr:cNvSpPr txBox="1">
          <a:spLocks noChangeArrowheads="1"/>
        </xdr:cNvSpPr>
      </xdr:nvSpPr>
      <xdr:spPr bwMode="auto">
        <a:xfrm>
          <a:off x="4282440" y="282625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70682"/>
    <xdr:sp macro="" textlink="">
      <xdr:nvSpPr>
        <xdr:cNvPr id="496" name="Text Box 32">
          <a:extLst>
            <a:ext uri="{FF2B5EF4-FFF2-40B4-BE49-F238E27FC236}">
              <a16:creationId xmlns:a16="http://schemas.microsoft.com/office/drawing/2014/main" id="{9082F0A0-6929-49C7-9746-F57979E96D26}"/>
            </a:ext>
          </a:extLst>
        </xdr:cNvPr>
        <xdr:cNvSpPr txBox="1">
          <a:spLocks noChangeArrowheads="1"/>
        </xdr:cNvSpPr>
      </xdr:nvSpPr>
      <xdr:spPr bwMode="auto">
        <a:xfrm>
          <a:off x="4282440" y="282625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86862"/>
    <xdr:sp macro="" textlink="">
      <xdr:nvSpPr>
        <xdr:cNvPr id="497" name="Text Box 106">
          <a:extLst>
            <a:ext uri="{FF2B5EF4-FFF2-40B4-BE49-F238E27FC236}">
              <a16:creationId xmlns:a16="http://schemas.microsoft.com/office/drawing/2014/main" id="{9379197C-2DAF-4D34-853A-42325FDEFB67}"/>
            </a:ext>
          </a:extLst>
        </xdr:cNvPr>
        <xdr:cNvSpPr txBox="1">
          <a:spLocks noChangeArrowheads="1"/>
        </xdr:cNvSpPr>
      </xdr:nvSpPr>
      <xdr:spPr bwMode="auto">
        <a:xfrm>
          <a:off x="4282440" y="282625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70682"/>
    <xdr:sp macro="" textlink="">
      <xdr:nvSpPr>
        <xdr:cNvPr id="498" name="Text Box 108">
          <a:extLst>
            <a:ext uri="{FF2B5EF4-FFF2-40B4-BE49-F238E27FC236}">
              <a16:creationId xmlns:a16="http://schemas.microsoft.com/office/drawing/2014/main" id="{75DA5BAD-ABD7-4B7D-B9B1-5918DE1087C5}"/>
            </a:ext>
          </a:extLst>
        </xdr:cNvPr>
        <xdr:cNvSpPr txBox="1">
          <a:spLocks noChangeArrowheads="1"/>
        </xdr:cNvSpPr>
      </xdr:nvSpPr>
      <xdr:spPr bwMode="auto">
        <a:xfrm>
          <a:off x="4282440" y="282625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94482"/>
    <xdr:sp macro="" textlink="">
      <xdr:nvSpPr>
        <xdr:cNvPr id="499" name="Text Box 30">
          <a:extLst>
            <a:ext uri="{FF2B5EF4-FFF2-40B4-BE49-F238E27FC236}">
              <a16:creationId xmlns:a16="http://schemas.microsoft.com/office/drawing/2014/main" id="{6A58C26C-505D-42F7-8EDD-8BFCC86EC7EB}"/>
            </a:ext>
          </a:extLst>
        </xdr:cNvPr>
        <xdr:cNvSpPr txBox="1">
          <a:spLocks noChangeArrowheads="1"/>
        </xdr:cNvSpPr>
      </xdr:nvSpPr>
      <xdr:spPr bwMode="auto">
        <a:xfrm>
          <a:off x="4282440" y="282625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55442"/>
    <xdr:sp macro="" textlink="">
      <xdr:nvSpPr>
        <xdr:cNvPr id="500" name="Text Box 32">
          <a:extLst>
            <a:ext uri="{FF2B5EF4-FFF2-40B4-BE49-F238E27FC236}">
              <a16:creationId xmlns:a16="http://schemas.microsoft.com/office/drawing/2014/main" id="{0AAAC8B9-DD88-467C-A5AB-6717428ED2DA}"/>
            </a:ext>
          </a:extLst>
        </xdr:cNvPr>
        <xdr:cNvSpPr txBox="1">
          <a:spLocks noChangeArrowheads="1"/>
        </xdr:cNvSpPr>
      </xdr:nvSpPr>
      <xdr:spPr bwMode="auto">
        <a:xfrm>
          <a:off x="4282440" y="282625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94482"/>
    <xdr:sp macro="" textlink="">
      <xdr:nvSpPr>
        <xdr:cNvPr id="501" name="Text Box 106">
          <a:extLst>
            <a:ext uri="{FF2B5EF4-FFF2-40B4-BE49-F238E27FC236}">
              <a16:creationId xmlns:a16="http://schemas.microsoft.com/office/drawing/2014/main" id="{BE9AC1DF-0600-4279-B50E-33DC5D60551D}"/>
            </a:ext>
          </a:extLst>
        </xdr:cNvPr>
        <xdr:cNvSpPr txBox="1">
          <a:spLocks noChangeArrowheads="1"/>
        </xdr:cNvSpPr>
      </xdr:nvSpPr>
      <xdr:spPr bwMode="auto">
        <a:xfrm>
          <a:off x="4282440" y="282625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55442"/>
    <xdr:sp macro="" textlink="">
      <xdr:nvSpPr>
        <xdr:cNvPr id="502" name="Text Box 108">
          <a:extLst>
            <a:ext uri="{FF2B5EF4-FFF2-40B4-BE49-F238E27FC236}">
              <a16:creationId xmlns:a16="http://schemas.microsoft.com/office/drawing/2014/main" id="{297162B2-D35B-480C-9243-3C4FD143C184}"/>
            </a:ext>
          </a:extLst>
        </xdr:cNvPr>
        <xdr:cNvSpPr txBox="1">
          <a:spLocks noChangeArrowheads="1"/>
        </xdr:cNvSpPr>
      </xdr:nvSpPr>
      <xdr:spPr bwMode="auto">
        <a:xfrm>
          <a:off x="4282440" y="282625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61071"/>
    <xdr:sp macro="" textlink="">
      <xdr:nvSpPr>
        <xdr:cNvPr id="503" name="Text Box 30">
          <a:extLst>
            <a:ext uri="{FF2B5EF4-FFF2-40B4-BE49-F238E27FC236}">
              <a16:creationId xmlns:a16="http://schemas.microsoft.com/office/drawing/2014/main" id="{40083916-0767-4B4C-A8F1-1D2FF7AC49B1}"/>
            </a:ext>
          </a:extLst>
        </xdr:cNvPr>
        <xdr:cNvSpPr txBox="1">
          <a:spLocks noChangeArrowheads="1"/>
        </xdr:cNvSpPr>
      </xdr:nvSpPr>
      <xdr:spPr bwMode="auto">
        <a:xfrm>
          <a:off x="4282440" y="282625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55442"/>
    <xdr:sp macro="" textlink="">
      <xdr:nvSpPr>
        <xdr:cNvPr id="504" name="Text Box 32">
          <a:extLst>
            <a:ext uri="{FF2B5EF4-FFF2-40B4-BE49-F238E27FC236}">
              <a16:creationId xmlns:a16="http://schemas.microsoft.com/office/drawing/2014/main" id="{46BE1047-E71C-45C2-92DA-09298CCAB012}"/>
            </a:ext>
          </a:extLst>
        </xdr:cNvPr>
        <xdr:cNvSpPr txBox="1">
          <a:spLocks noChangeArrowheads="1"/>
        </xdr:cNvSpPr>
      </xdr:nvSpPr>
      <xdr:spPr bwMode="auto">
        <a:xfrm>
          <a:off x="4282440" y="282625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61071"/>
    <xdr:sp macro="" textlink="">
      <xdr:nvSpPr>
        <xdr:cNvPr id="505" name="Text Box 106">
          <a:extLst>
            <a:ext uri="{FF2B5EF4-FFF2-40B4-BE49-F238E27FC236}">
              <a16:creationId xmlns:a16="http://schemas.microsoft.com/office/drawing/2014/main" id="{E2CEF296-1CD1-42B2-A574-810AAFA14DA7}"/>
            </a:ext>
          </a:extLst>
        </xdr:cNvPr>
        <xdr:cNvSpPr txBox="1">
          <a:spLocks noChangeArrowheads="1"/>
        </xdr:cNvSpPr>
      </xdr:nvSpPr>
      <xdr:spPr bwMode="auto">
        <a:xfrm>
          <a:off x="4282440" y="282625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455442"/>
    <xdr:sp macro="" textlink="">
      <xdr:nvSpPr>
        <xdr:cNvPr id="506" name="Text Box 108">
          <a:extLst>
            <a:ext uri="{FF2B5EF4-FFF2-40B4-BE49-F238E27FC236}">
              <a16:creationId xmlns:a16="http://schemas.microsoft.com/office/drawing/2014/main" id="{F39D5158-52EF-40C9-9657-2F2207E12310}"/>
            </a:ext>
          </a:extLst>
        </xdr:cNvPr>
        <xdr:cNvSpPr txBox="1">
          <a:spLocks noChangeArrowheads="1"/>
        </xdr:cNvSpPr>
      </xdr:nvSpPr>
      <xdr:spPr bwMode="auto">
        <a:xfrm>
          <a:off x="4282440" y="282625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107</xdr:row>
      <xdr:rowOff>0</xdr:rowOff>
    </xdr:from>
    <xdr:to>
      <xdr:col>3</xdr:col>
      <xdr:colOff>76200</xdr:colOff>
      <xdr:row>116</xdr:row>
      <xdr:rowOff>32265</xdr:rowOff>
    </xdr:to>
    <xdr:sp macro="" textlink="">
      <xdr:nvSpPr>
        <xdr:cNvPr id="507" name="Text Box 30">
          <a:extLst>
            <a:ext uri="{FF2B5EF4-FFF2-40B4-BE49-F238E27FC236}">
              <a16:creationId xmlns:a16="http://schemas.microsoft.com/office/drawing/2014/main" id="{5F2356F8-9191-44C6-9FBB-2CE93AA007D7}"/>
            </a:ext>
          </a:extLst>
        </xdr:cNvPr>
        <xdr:cNvSpPr txBox="1">
          <a:spLocks noChangeArrowheads="1"/>
        </xdr:cNvSpPr>
      </xdr:nvSpPr>
      <xdr:spPr bwMode="auto">
        <a:xfrm>
          <a:off x="4282440" y="28262580"/>
          <a:ext cx="76200" cy="196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32265</xdr:rowOff>
    </xdr:to>
    <xdr:sp macro="" textlink="">
      <xdr:nvSpPr>
        <xdr:cNvPr id="508" name="Text Box 106">
          <a:extLst>
            <a:ext uri="{FF2B5EF4-FFF2-40B4-BE49-F238E27FC236}">
              <a16:creationId xmlns:a16="http://schemas.microsoft.com/office/drawing/2014/main" id="{122C8131-015C-47A4-8945-6AF4B0C21534}"/>
            </a:ext>
          </a:extLst>
        </xdr:cNvPr>
        <xdr:cNvSpPr txBox="1">
          <a:spLocks noChangeArrowheads="1"/>
        </xdr:cNvSpPr>
      </xdr:nvSpPr>
      <xdr:spPr bwMode="auto">
        <a:xfrm>
          <a:off x="4282440" y="28262580"/>
          <a:ext cx="76200" cy="196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9406</xdr:rowOff>
    </xdr:to>
    <xdr:sp macro="" textlink="">
      <xdr:nvSpPr>
        <xdr:cNvPr id="509" name="Text Box 30">
          <a:extLst>
            <a:ext uri="{FF2B5EF4-FFF2-40B4-BE49-F238E27FC236}">
              <a16:creationId xmlns:a16="http://schemas.microsoft.com/office/drawing/2014/main" id="{B5A0616F-D0C4-4743-B661-74EFA45A8A52}"/>
            </a:ext>
          </a:extLst>
        </xdr:cNvPr>
        <xdr:cNvSpPr txBox="1">
          <a:spLocks noChangeArrowheads="1"/>
        </xdr:cNvSpPr>
      </xdr:nvSpPr>
      <xdr:spPr bwMode="auto">
        <a:xfrm>
          <a:off x="4282440" y="28262580"/>
          <a:ext cx="76200" cy="1937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9406</xdr:rowOff>
    </xdr:to>
    <xdr:sp macro="" textlink="">
      <xdr:nvSpPr>
        <xdr:cNvPr id="510" name="Text Box 106">
          <a:extLst>
            <a:ext uri="{FF2B5EF4-FFF2-40B4-BE49-F238E27FC236}">
              <a16:creationId xmlns:a16="http://schemas.microsoft.com/office/drawing/2014/main" id="{17B8C393-639D-4148-B634-9F2770F04047}"/>
            </a:ext>
          </a:extLst>
        </xdr:cNvPr>
        <xdr:cNvSpPr txBox="1">
          <a:spLocks noChangeArrowheads="1"/>
        </xdr:cNvSpPr>
      </xdr:nvSpPr>
      <xdr:spPr bwMode="auto">
        <a:xfrm>
          <a:off x="4282440" y="28262580"/>
          <a:ext cx="76200" cy="1937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104487</xdr:rowOff>
    </xdr:to>
    <xdr:sp macro="" textlink="">
      <xdr:nvSpPr>
        <xdr:cNvPr id="511" name="Text Box 30">
          <a:extLst>
            <a:ext uri="{FF2B5EF4-FFF2-40B4-BE49-F238E27FC236}">
              <a16:creationId xmlns:a16="http://schemas.microsoft.com/office/drawing/2014/main" id="{E193EB78-D380-497D-B769-3C32E836F104}"/>
            </a:ext>
          </a:extLst>
        </xdr:cNvPr>
        <xdr:cNvSpPr txBox="1">
          <a:spLocks noChangeArrowheads="1"/>
        </xdr:cNvSpPr>
      </xdr:nvSpPr>
      <xdr:spPr bwMode="auto">
        <a:xfrm>
          <a:off x="4282440" y="28262580"/>
          <a:ext cx="76200" cy="1506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1786</xdr:rowOff>
    </xdr:to>
    <xdr:sp macro="" textlink="">
      <xdr:nvSpPr>
        <xdr:cNvPr id="512" name="Text Box 32">
          <a:extLst>
            <a:ext uri="{FF2B5EF4-FFF2-40B4-BE49-F238E27FC236}">
              <a16:creationId xmlns:a16="http://schemas.microsoft.com/office/drawing/2014/main" id="{5E1634EA-5FA2-422A-8FD9-D7F252990436}"/>
            </a:ext>
          </a:extLst>
        </xdr:cNvPr>
        <xdr:cNvSpPr txBox="1">
          <a:spLocks noChangeArrowheads="1"/>
        </xdr:cNvSpPr>
      </xdr:nvSpPr>
      <xdr:spPr bwMode="auto">
        <a:xfrm>
          <a:off x="4282440" y="28262580"/>
          <a:ext cx="76200" cy="178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104487</xdr:rowOff>
    </xdr:to>
    <xdr:sp macro="" textlink="">
      <xdr:nvSpPr>
        <xdr:cNvPr id="513" name="Text Box 106">
          <a:extLst>
            <a:ext uri="{FF2B5EF4-FFF2-40B4-BE49-F238E27FC236}">
              <a16:creationId xmlns:a16="http://schemas.microsoft.com/office/drawing/2014/main" id="{E154E092-0BDC-4FC4-8D50-FBBC8514C62B}"/>
            </a:ext>
          </a:extLst>
        </xdr:cNvPr>
        <xdr:cNvSpPr txBox="1">
          <a:spLocks noChangeArrowheads="1"/>
        </xdr:cNvSpPr>
      </xdr:nvSpPr>
      <xdr:spPr bwMode="auto">
        <a:xfrm>
          <a:off x="4282440" y="28262580"/>
          <a:ext cx="76200" cy="1506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1786</xdr:rowOff>
    </xdr:to>
    <xdr:sp macro="" textlink="">
      <xdr:nvSpPr>
        <xdr:cNvPr id="514" name="Text Box 108">
          <a:extLst>
            <a:ext uri="{FF2B5EF4-FFF2-40B4-BE49-F238E27FC236}">
              <a16:creationId xmlns:a16="http://schemas.microsoft.com/office/drawing/2014/main" id="{D72A7268-E432-40A8-A05E-D3B912E3A7DA}"/>
            </a:ext>
          </a:extLst>
        </xdr:cNvPr>
        <xdr:cNvSpPr txBox="1">
          <a:spLocks noChangeArrowheads="1"/>
        </xdr:cNvSpPr>
      </xdr:nvSpPr>
      <xdr:spPr bwMode="auto">
        <a:xfrm>
          <a:off x="4282440" y="28262580"/>
          <a:ext cx="76200" cy="178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38889</xdr:rowOff>
    </xdr:to>
    <xdr:sp macro="" textlink="">
      <xdr:nvSpPr>
        <xdr:cNvPr id="515" name="Text Box 30">
          <a:extLst>
            <a:ext uri="{FF2B5EF4-FFF2-40B4-BE49-F238E27FC236}">
              <a16:creationId xmlns:a16="http://schemas.microsoft.com/office/drawing/2014/main" id="{1385E220-E8B0-4234-9AD2-D23F78E08B03}"/>
            </a:ext>
          </a:extLst>
        </xdr:cNvPr>
        <xdr:cNvSpPr txBox="1">
          <a:spLocks noChangeArrowheads="1"/>
        </xdr:cNvSpPr>
      </xdr:nvSpPr>
      <xdr:spPr bwMode="auto">
        <a:xfrm>
          <a:off x="4282440" y="28262580"/>
          <a:ext cx="76200" cy="1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1786</xdr:rowOff>
    </xdr:to>
    <xdr:sp macro="" textlink="">
      <xdr:nvSpPr>
        <xdr:cNvPr id="516" name="Text Box 32">
          <a:extLst>
            <a:ext uri="{FF2B5EF4-FFF2-40B4-BE49-F238E27FC236}">
              <a16:creationId xmlns:a16="http://schemas.microsoft.com/office/drawing/2014/main" id="{93AADD97-202A-473B-9286-5CA7969C5685}"/>
            </a:ext>
          </a:extLst>
        </xdr:cNvPr>
        <xdr:cNvSpPr txBox="1">
          <a:spLocks noChangeArrowheads="1"/>
        </xdr:cNvSpPr>
      </xdr:nvSpPr>
      <xdr:spPr bwMode="auto">
        <a:xfrm>
          <a:off x="4282440" y="28262580"/>
          <a:ext cx="76200" cy="178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115</xdr:row>
      <xdr:rowOff>38889</xdr:rowOff>
    </xdr:to>
    <xdr:sp macro="" textlink="">
      <xdr:nvSpPr>
        <xdr:cNvPr id="517" name="Text Box 106">
          <a:extLst>
            <a:ext uri="{FF2B5EF4-FFF2-40B4-BE49-F238E27FC236}">
              <a16:creationId xmlns:a16="http://schemas.microsoft.com/office/drawing/2014/main" id="{72ED1E12-D4E6-40F0-973B-B4E62B5ECA48}"/>
            </a:ext>
          </a:extLst>
        </xdr:cNvPr>
        <xdr:cNvSpPr txBox="1">
          <a:spLocks noChangeArrowheads="1"/>
        </xdr:cNvSpPr>
      </xdr:nvSpPr>
      <xdr:spPr bwMode="auto">
        <a:xfrm>
          <a:off x="4282440" y="28262580"/>
          <a:ext cx="76200" cy="1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107</xdr:row>
      <xdr:rowOff>0</xdr:rowOff>
    </xdr:from>
    <xdr:to>
      <xdr:col>3</xdr:col>
      <xdr:colOff>76200</xdr:colOff>
      <xdr:row>116</xdr:row>
      <xdr:rowOff>1786</xdr:rowOff>
    </xdr:to>
    <xdr:sp macro="" textlink="">
      <xdr:nvSpPr>
        <xdr:cNvPr id="518" name="Text Box 108">
          <a:extLst>
            <a:ext uri="{FF2B5EF4-FFF2-40B4-BE49-F238E27FC236}">
              <a16:creationId xmlns:a16="http://schemas.microsoft.com/office/drawing/2014/main" id="{71EC9C73-7A94-4F54-973C-FDCF9986CD03}"/>
            </a:ext>
          </a:extLst>
        </xdr:cNvPr>
        <xdr:cNvSpPr txBox="1">
          <a:spLocks noChangeArrowheads="1"/>
        </xdr:cNvSpPr>
      </xdr:nvSpPr>
      <xdr:spPr bwMode="auto">
        <a:xfrm>
          <a:off x="4282440" y="28262580"/>
          <a:ext cx="76200" cy="178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107</xdr:row>
      <xdr:rowOff>0</xdr:rowOff>
    </xdr:from>
    <xdr:ext cx="76200" cy="330590"/>
    <xdr:sp macro="" textlink="">
      <xdr:nvSpPr>
        <xdr:cNvPr id="519" name="Text Box 30">
          <a:extLst>
            <a:ext uri="{FF2B5EF4-FFF2-40B4-BE49-F238E27FC236}">
              <a16:creationId xmlns:a16="http://schemas.microsoft.com/office/drawing/2014/main" id="{4CE81BB6-AB1D-4C83-8C06-913B0D73BF8A}"/>
            </a:ext>
          </a:extLst>
        </xdr:cNvPr>
        <xdr:cNvSpPr txBox="1">
          <a:spLocks noChangeArrowheads="1"/>
        </xdr:cNvSpPr>
      </xdr:nvSpPr>
      <xdr:spPr bwMode="auto">
        <a:xfrm>
          <a:off x="4282440" y="282625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20" name="Text Box 32">
          <a:extLst>
            <a:ext uri="{FF2B5EF4-FFF2-40B4-BE49-F238E27FC236}">
              <a16:creationId xmlns:a16="http://schemas.microsoft.com/office/drawing/2014/main" id="{2B8BE840-94E6-4F10-A073-963DE74DAC96}"/>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30590"/>
    <xdr:sp macro="" textlink="">
      <xdr:nvSpPr>
        <xdr:cNvPr id="521" name="Text Box 106">
          <a:extLst>
            <a:ext uri="{FF2B5EF4-FFF2-40B4-BE49-F238E27FC236}">
              <a16:creationId xmlns:a16="http://schemas.microsoft.com/office/drawing/2014/main" id="{4A5E6AD2-E40A-4E50-992D-7A326DFC1E38}"/>
            </a:ext>
          </a:extLst>
        </xdr:cNvPr>
        <xdr:cNvSpPr txBox="1">
          <a:spLocks noChangeArrowheads="1"/>
        </xdr:cNvSpPr>
      </xdr:nvSpPr>
      <xdr:spPr bwMode="auto">
        <a:xfrm>
          <a:off x="4282440" y="282625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22" name="Text Box 108">
          <a:extLst>
            <a:ext uri="{FF2B5EF4-FFF2-40B4-BE49-F238E27FC236}">
              <a16:creationId xmlns:a16="http://schemas.microsoft.com/office/drawing/2014/main" id="{FB1C5BB1-3FFE-4C75-A1F8-CFB5BC4E1390}"/>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07730"/>
    <xdr:sp macro="" textlink="">
      <xdr:nvSpPr>
        <xdr:cNvPr id="523" name="Text Box 30">
          <a:extLst>
            <a:ext uri="{FF2B5EF4-FFF2-40B4-BE49-F238E27FC236}">
              <a16:creationId xmlns:a16="http://schemas.microsoft.com/office/drawing/2014/main" id="{D8D0EB2C-8B10-4EBE-BA9E-8E678FB9B841}"/>
            </a:ext>
          </a:extLst>
        </xdr:cNvPr>
        <xdr:cNvSpPr txBox="1">
          <a:spLocks noChangeArrowheads="1"/>
        </xdr:cNvSpPr>
      </xdr:nvSpPr>
      <xdr:spPr bwMode="auto">
        <a:xfrm>
          <a:off x="4282440" y="282625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24" name="Text Box 32">
          <a:extLst>
            <a:ext uri="{FF2B5EF4-FFF2-40B4-BE49-F238E27FC236}">
              <a16:creationId xmlns:a16="http://schemas.microsoft.com/office/drawing/2014/main" id="{197E5A6D-0322-4BEF-B69E-41F967F414E3}"/>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07730"/>
    <xdr:sp macro="" textlink="">
      <xdr:nvSpPr>
        <xdr:cNvPr id="525" name="Text Box 106">
          <a:extLst>
            <a:ext uri="{FF2B5EF4-FFF2-40B4-BE49-F238E27FC236}">
              <a16:creationId xmlns:a16="http://schemas.microsoft.com/office/drawing/2014/main" id="{6914F628-291F-4427-8731-B83E4F2E115A}"/>
            </a:ext>
          </a:extLst>
        </xdr:cNvPr>
        <xdr:cNvSpPr txBox="1">
          <a:spLocks noChangeArrowheads="1"/>
        </xdr:cNvSpPr>
      </xdr:nvSpPr>
      <xdr:spPr bwMode="auto">
        <a:xfrm>
          <a:off x="4282440" y="282625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26" name="Text Box 108">
          <a:extLst>
            <a:ext uri="{FF2B5EF4-FFF2-40B4-BE49-F238E27FC236}">
              <a16:creationId xmlns:a16="http://schemas.microsoft.com/office/drawing/2014/main" id="{09918C6B-AD33-415C-B8C7-C71B566CF158}"/>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30590"/>
    <xdr:sp macro="" textlink="">
      <xdr:nvSpPr>
        <xdr:cNvPr id="527" name="Text Box 30">
          <a:extLst>
            <a:ext uri="{FF2B5EF4-FFF2-40B4-BE49-F238E27FC236}">
              <a16:creationId xmlns:a16="http://schemas.microsoft.com/office/drawing/2014/main" id="{D0E1A6A9-6533-4DCA-B0E1-D17AB40324AA}"/>
            </a:ext>
          </a:extLst>
        </xdr:cNvPr>
        <xdr:cNvSpPr txBox="1">
          <a:spLocks noChangeArrowheads="1"/>
        </xdr:cNvSpPr>
      </xdr:nvSpPr>
      <xdr:spPr bwMode="auto">
        <a:xfrm>
          <a:off x="4282440" y="282625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28" name="Text Box 32">
          <a:extLst>
            <a:ext uri="{FF2B5EF4-FFF2-40B4-BE49-F238E27FC236}">
              <a16:creationId xmlns:a16="http://schemas.microsoft.com/office/drawing/2014/main" id="{D5CB6F09-CE7A-4F0B-9A15-D276B0FCD934}"/>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30590"/>
    <xdr:sp macro="" textlink="">
      <xdr:nvSpPr>
        <xdr:cNvPr id="529" name="Text Box 106">
          <a:extLst>
            <a:ext uri="{FF2B5EF4-FFF2-40B4-BE49-F238E27FC236}">
              <a16:creationId xmlns:a16="http://schemas.microsoft.com/office/drawing/2014/main" id="{2E364115-7496-4B09-867A-F3E2C0D256CC}"/>
            </a:ext>
          </a:extLst>
        </xdr:cNvPr>
        <xdr:cNvSpPr txBox="1">
          <a:spLocks noChangeArrowheads="1"/>
        </xdr:cNvSpPr>
      </xdr:nvSpPr>
      <xdr:spPr bwMode="auto">
        <a:xfrm>
          <a:off x="4282440" y="282625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30" name="Text Box 108">
          <a:extLst>
            <a:ext uri="{FF2B5EF4-FFF2-40B4-BE49-F238E27FC236}">
              <a16:creationId xmlns:a16="http://schemas.microsoft.com/office/drawing/2014/main" id="{5ED65DC6-7AE9-47F6-9CF3-364CAB946543}"/>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07730"/>
    <xdr:sp macro="" textlink="">
      <xdr:nvSpPr>
        <xdr:cNvPr id="531" name="Text Box 30">
          <a:extLst>
            <a:ext uri="{FF2B5EF4-FFF2-40B4-BE49-F238E27FC236}">
              <a16:creationId xmlns:a16="http://schemas.microsoft.com/office/drawing/2014/main" id="{778B6228-075B-4CC6-A880-7669D40AFAF6}"/>
            </a:ext>
          </a:extLst>
        </xdr:cNvPr>
        <xdr:cNvSpPr txBox="1">
          <a:spLocks noChangeArrowheads="1"/>
        </xdr:cNvSpPr>
      </xdr:nvSpPr>
      <xdr:spPr bwMode="auto">
        <a:xfrm>
          <a:off x="4282440" y="282625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32" name="Text Box 32">
          <a:extLst>
            <a:ext uri="{FF2B5EF4-FFF2-40B4-BE49-F238E27FC236}">
              <a16:creationId xmlns:a16="http://schemas.microsoft.com/office/drawing/2014/main" id="{8B4860E5-8BB6-48CC-85AA-23FEBECED29D}"/>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76200" cy="307730"/>
    <xdr:sp macro="" textlink="">
      <xdr:nvSpPr>
        <xdr:cNvPr id="533" name="Text Box 106">
          <a:extLst>
            <a:ext uri="{FF2B5EF4-FFF2-40B4-BE49-F238E27FC236}">
              <a16:creationId xmlns:a16="http://schemas.microsoft.com/office/drawing/2014/main" id="{94B08AD2-AAD4-4297-B370-4DA21DA636E1}"/>
            </a:ext>
          </a:extLst>
        </xdr:cNvPr>
        <xdr:cNvSpPr txBox="1">
          <a:spLocks noChangeArrowheads="1"/>
        </xdr:cNvSpPr>
      </xdr:nvSpPr>
      <xdr:spPr bwMode="auto">
        <a:xfrm>
          <a:off x="4282440" y="282625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534" name="Text Box 108">
          <a:extLst>
            <a:ext uri="{FF2B5EF4-FFF2-40B4-BE49-F238E27FC236}">
              <a16:creationId xmlns:a16="http://schemas.microsoft.com/office/drawing/2014/main" id="{D6EE37F7-B31F-4A58-803B-D95470F54397}"/>
            </a:ext>
          </a:extLst>
        </xdr:cNvPr>
        <xdr:cNvSpPr txBox="1">
          <a:spLocks noChangeArrowheads="1"/>
        </xdr:cNvSpPr>
      </xdr:nvSpPr>
      <xdr:spPr bwMode="auto">
        <a:xfrm>
          <a:off x="4282440" y="24566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88</xdr:row>
      <xdr:rowOff>0</xdr:rowOff>
    </xdr:from>
    <xdr:to>
      <xdr:col>3</xdr:col>
      <xdr:colOff>76200</xdr:colOff>
      <xdr:row>93</xdr:row>
      <xdr:rowOff>21436</xdr:rowOff>
    </xdr:to>
    <xdr:sp macro="" textlink="">
      <xdr:nvSpPr>
        <xdr:cNvPr id="535" name="Text Box 30">
          <a:extLst>
            <a:ext uri="{FF2B5EF4-FFF2-40B4-BE49-F238E27FC236}">
              <a16:creationId xmlns:a16="http://schemas.microsoft.com/office/drawing/2014/main" id="{61998C85-EEEC-47EB-9303-13281C0B5D03}"/>
            </a:ext>
          </a:extLst>
        </xdr:cNvPr>
        <xdr:cNvSpPr txBox="1">
          <a:spLocks noChangeArrowheads="1"/>
        </xdr:cNvSpPr>
      </xdr:nvSpPr>
      <xdr:spPr bwMode="auto">
        <a:xfrm>
          <a:off x="4282440" y="24566880"/>
          <a:ext cx="76200" cy="89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21436</xdr:rowOff>
    </xdr:to>
    <xdr:sp macro="" textlink="">
      <xdr:nvSpPr>
        <xdr:cNvPr id="536" name="Text Box 106">
          <a:extLst>
            <a:ext uri="{FF2B5EF4-FFF2-40B4-BE49-F238E27FC236}">
              <a16:creationId xmlns:a16="http://schemas.microsoft.com/office/drawing/2014/main" id="{15E4AB74-4E0E-42B9-A948-BCF2E5E88DED}"/>
            </a:ext>
          </a:extLst>
        </xdr:cNvPr>
        <xdr:cNvSpPr txBox="1">
          <a:spLocks noChangeArrowheads="1"/>
        </xdr:cNvSpPr>
      </xdr:nvSpPr>
      <xdr:spPr bwMode="auto">
        <a:xfrm>
          <a:off x="4282440" y="24566880"/>
          <a:ext cx="76200" cy="89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170855</xdr:rowOff>
    </xdr:to>
    <xdr:sp macro="" textlink="">
      <xdr:nvSpPr>
        <xdr:cNvPr id="537" name="Text Box 30">
          <a:extLst>
            <a:ext uri="{FF2B5EF4-FFF2-40B4-BE49-F238E27FC236}">
              <a16:creationId xmlns:a16="http://schemas.microsoft.com/office/drawing/2014/main" id="{9E555FAA-2B5B-49B0-B7B9-B6BA30A793DB}"/>
            </a:ext>
          </a:extLst>
        </xdr:cNvPr>
        <xdr:cNvSpPr txBox="1">
          <a:spLocks noChangeArrowheads="1"/>
        </xdr:cNvSpPr>
      </xdr:nvSpPr>
      <xdr:spPr bwMode="auto">
        <a:xfrm>
          <a:off x="4282440" y="24566880"/>
          <a:ext cx="76200" cy="87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170855</xdr:rowOff>
    </xdr:to>
    <xdr:sp macro="" textlink="">
      <xdr:nvSpPr>
        <xdr:cNvPr id="538" name="Text Box 106">
          <a:extLst>
            <a:ext uri="{FF2B5EF4-FFF2-40B4-BE49-F238E27FC236}">
              <a16:creationId xmlns:a16="http://schemas.microsoft.com/office/drawing/2014/main" id="{2CF47D70-D34E-480F-97B3-5381C5E1B476}"/>
            </a:ext>
          </a:extLst>
        </xdr:cNvPr>
        <xdr:cNvSpPr txBox="1">
          <a:spLocks noChangeArrowheads="1"/>
        </xdr:cNvSpPr>
      </xdr:nvSpPr>
      <xdr:spPr bwMode="auto">
        <a:xfrm>
          <a:off x="4282440" y="24566880"/>
          <a:ext cx="76200" cy="87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21436</xdr:rowOff>
    </xdr:to>
    <xdr:sp macro="" textlink="">
      <xdr:nvSpPr>
        <xdr:cNvPr id="539" name="Text Box 30">
          <a:extLst>
            <a:ext uri="{FF2B5EF4-FFF2-40B4-BE49-F238E27FC236}">
              <a16:creationId xmlns:a16="http://schemas.microsoft.com/office/drawing/2014/main" id="{E5102AB3-13D5-4929-8493-6230BC96DD6D}"/>
            </a:ext>
          </a:extLst>
        </xdr:cNvPr>
        <xdr:cNvSpPr txBox="1">
          <a:spLocks noChangeArrowheads="1"/>
        </xdr:cNvSpPr>
      </xdr:nvSpPr>
      <xdr:spPr bwMode="auto">
        <a:xfrm>
          <a:off x="4282440" y="24566880"/>
          <a:ext cx="76200" cy="89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21436</xdr:rowOff>
    </xdr:to>
    <xdr:sp macro="" textlink="">
      <xdr:nvSpPr>
        <xdr:cNvPr id="540" name="Text Box 106">
          <a:extLst>
            <a:ext uri="{FF2B5EF4-FFF2-40B4-BE49-F238E27FC236}">
              <a16:creationId xmlns:a16="http://schemas.microsoft.com/office/drawing/2014/main" id="{495EB780-F46D-40DB-9830-E12FACC97788}"/>
            </a:ext>
          </a:extLst>
        </xdr:cNvPr>
        <xdr:cNvSpPr txBox="1">
          <a:spLocks noChangeArrowheads="1"/>
        </xdr:cNvSpPr>
      </xdr:nvSpPr>
      <xdr:spPr bwMode="auto">
        <a:xfrm>
          <a:off x="4282440" y="24566880"/>
          <a:ext cx="76200" cy="89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170855</xdr:rowOff>
    </xdr:to>
    <xdr:sp macro="" textlink="">
      <xdr:nvSpPr>
        <xdr:cNvPr id="541" name="Text Box 30">
          <a:extLst>
            <a:ext uri="{FF2B5EF4-FFF2-40B4-BE49-F238E27FC236}">
              <a16:creationId xmlns:a16="http://schemas.microsoft.com/office/drawing/2014/main" id="{F3298DF6-9B79-4B8D-B382-A30E2494352F}"/>
            </a:ext>
          </a:extLst>
        </xdr:cNvPr>
        <xdr:cNvSpPr txBox="1">
          <a:spLocks noChangeArrowheads="1"/>
        </xdr:cNvSpPr>
      </xdr:nvSpPr>
      <xdr:spPr bwMode="auto">
        <a:xfrm>
          <a:off x="4282440" y="24566880"/>
          <a:ext cx="76200" cy="87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170855</xdr:rowOff>
    </xdr:to>
    <xdr:sp macro="" textlink="">
      <xdr:nvSpPr>
        <xdr:cNvPr id="542" name="Text Box 106">
          <a:extLst>
            <a:ext uri="{FF2B5EF4-FFF2-40B4-BE49-F238E27FC236}">
              <a16:creationId xmlns:a16="http://schemas.microsoft.com/office/drawing/2014/main" id="{D8B1A7F6-6D53-4621-BCEB-5B065FBDEF79}"/>
            </a:ext>
          </a:extLst>
        </xdr:cNvPr>
        <xdr:cNvSpPr txBox="1">
          <a:spLocks noChangeArrowheads="1"/>
        </xdr:cNvSpPr>
      </xdr:nvSpPr>
      <xdr:spPr bwMode="auto">
        <a:xfrm>
          <a:off x="4282440" y="24566880"/>
          <a:ext cx="76200" cy="87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1657</xdr:row>
      <xdr:rowOff>0</xdr:rowOff>
    </xdr:from>
    <xdr:ext cx="76200" cy="676275"/>
    <xdr:sp macro="" textlink="">
      <xdr:nvSpPr>
        <xdr:cNvPr id="543" name="Text Box 30">
          <a:extLst>
            <a:ext uri="{FF2B5EF4-FFF2-40B4-BE49-F238E27FC236}">
              <a16:creationId xmlns:a16="http://schemas.microsoft.com/office/drawing/2014/main" id="{FFA7C302-805D-4B8B-950A-7484E027B0E8}"/>
            </a:ext>
          </a:extLst>
        </xdr:cNvPr>
        <xdr:cNvSpPr txBox="1">
          <a:spLocks noChangeArrowheads="1"/>
        </xdr:cNvSpPr>
      </xdr:nvSpPr>
      <xdr:spPr bwMode="auto">
        <a:xfrm>
          <a:off x="4282440" y="3587343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76200" cy="857250"/>
    <xdr:sp macro="" textlink="">
      <xdr:nvSpPr>
        <xdr:cNvPr id="544" name="Text Box 32">
          <a:extLst>
            <a:ext uri="{FF2B5EF4-FFF2-40B4-BE49-F238E27FC236}">
              <a16:creationId xmlns:a16="http://schemas.microsoft.com/office/drawing/2014/main" id="{0D478D98-7217-44C1-A06F-BB14A87070CA}"/>
            </a:ext>
          </a:extLst>
        </xdr:cNvPr>
        <xdr:cNvSpPr txBox="1">
          <a:spLocks noChangeArrowheads="1"/>
        </xdr:cNvSpPr>
      </xdr:nvSpPr>
      <xdr:spPr bwMode="auto">
        <a:xfrm>
          <a:off x="4282440" y="358734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76200" cy="676275"/>
    <xdr:sp macro="" textlink="">
      <xdr:nvSpPr>
        <xdr:cNvPr id="545" name="Text Box 106">
          <a:extLst>
            <a:ext uri="{FF2B5EF4-FFF2-40B4-BE49-F238E27FC236}">
              <a16:creationId xmlns:a16="http://schemas.microsoft.com/office/drawing/2014/main" id="{693E0A0C-873C-447C-BABC-F08440C65C6B}"/>
            </a:ext>
          </a:extLst>
        </xdr:cNvPr>
        <xdr:cNvSpPr txBox="1">
          <a:spLocks noChangeArrowheads="1"/>
        </xdr:cNvSpPr>
      </xdr:nvSpPr>
      <xdr:spPr bwMode="auto">
        <a:xfrm>
          <a:off x="4282440" y="3587343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76200" cy="857250"/>
    <xdr:sp macro="" textlink="">
      <xdr:nvSpPr>
        <xdr:cNvPr id="546" name="Text Box 108">
          <a:extLst>
            <a:ext uri="{FF2B5EF4-FFF2-40B4-BE49-F238E27FC236}">
              <a16:creationId xmlns:a16="http://schemas.microsoft.com/office/drawing/2014/main" id="{B4E6FCB4-9458-4EC8-B6DD-4C4238C2F0C6}"/>
            </a:ext>
          </a:extLst>
        </xdr:cNvPr>
        <xdr:cNvSpPr txBox="1">
          <a:spLocks noChangeArrowheads="1"/>
        </xdr:cNvSpPr>
      </xdr:nvSpPr>
      <xdr:spPr bwMode="auto">
        <a:xfrm>
          <a:off x="4282440" y="358734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76200" cy="657225"/>
    <xdr:sp macro="" textlink="">
      <xdr:nvSpPr>
        <xdr:cNvPr id="547" name="Text Box 30">
          <a:extLst>
            <a:ext uri="{FF2B5EF4-FFF2-40B4-BE49-F238E27FC236}">
              <a16:creationId xmlns:a16="http://schemas.microsoft.com/office/drawing/2014/main" id="{5449EFBE-37EB-4E04-B361-EF0FB0685DB7}"/>
            </a:ext>
          </a:extLst>
        </xdr:cNvPr>
        <xdr:cNvSpPr txBox="1">
          <a:spLocks noChangeArrowheads="1"/>
        </xdr:cNvSpPr>
      </xdr:nvSpPr>
      <xdr:spPr bwMode="auto">
        <a:xfrm>
          <a:off x="4282440" y="3587343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1657</xdr:row>
      <xdr:rowOff>0</xdr:rowOff>
    </xdr:from>
    <xdr:ext cx="76200" cy="857250"/>
    <xdr:sp macro="" textlink="">
      <xdr:nvSpPr>
        <xdr:cNvPr id="548" name="Text Box 32">
          <a:extLst>
            <a:ext uri="{FF2B5EF4-FFF2-40B4-BE49-F238E27FC236}">
              <a16:creationId xmlns:a16="http://schemas.microsoft.com/office/drawing/2014/main" id="{9442E5CA-C8DA-4E11-A637-65137C9AD82E}"/>
            </a:ext>
          </a:extLst>
        </xdr:cNvPr>
        <xdr:cNvSpPr txBox="1">
          <a:spLocks noChangeArrowheads="1"/>
        </xdr:cNvSpPr>
      </xdr:nvSpPr>
      <xdr:spPr bwMode="auto">
        <a:xfrm>
          <a:off x="4335780" y="358734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76200" cy="657225"/>
    <xdr:sp macro="" textlink="">
      <xdr:nvSpPr>
        <xdr:cNvPr id="549" name="Text Box 106">
          <a:extLst>
            <a:ext uri="{FF2B5EF4-FFF2-40B4-BE49-F238E27FC236}">
              <a16:creationId xmlns:a16="http://schemas.microsoft.com/office/drawing/2014/main" id="{DBFFA536-F433-4FB8-86A6-EBFA4FFFDFF2}"/>
            </a:ext>
          </a:extLst>
        </xdr:cNvPr>
        <xdr:cNvSpPr txBox="1">
          <a:spLocks noChangeArrowheads="1"/>
        </xdr:cNvSpPr>
      </xdr:nvSpPr>
      <xdr:spPr bwMode="auto">
        <a:xfrm>
          <a:off x="4282440" y="3587343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350520</xdr:colOff>
      <xdr:row>1657</xdr:row>
      <xdr:rowOff>0</xdr:rowOff>
    </xdr:from>
    <xdr:ext cx="76200" cy="857250"/>
    <xdr:sp macro="" textlink="">
      <xdr:nvSpPr>
        <xdr:cNvPr id="550" name="Text Box 108">
          <a:extLst>
            <a:ext uri="{FF2B5EF4-FFF2-40B4-BE49-F238E27FC236}">
              <a16:creationId xmlns:a16="http://schemas.microsoft.com/office/drawing/2014/main" id="{86D359EB-1074-4600-A66D-92162972C99F}"/>
            </a:ext>
          </a:extLst>
        </xdr:cNvPr>
        <xdr:cNvSpPr txBox="1">
          <a:spLocks noChangeArrowheads="1"/>
        </xdr:cNvSpPr>
      </xdr:nvSpPr>
      <xdr:spPr bwMode="auto">
        <a:xfrm>
          <a:off x="4091940" y="358734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676275"/>
    <xdr:sp macro="" textlink="">
      <xdr:nvSpPr>
        <xdr:cNvPr id="551" name="Text Box 30">
          <a:extLst>
            <a:ext uri="{FF2B5EF4-FFF2-40B4-BE49-F238E27FC236}">
              <a16:creationId xmlns:a16="http://schemas.microsoft.com/office/drawing/2014/main" id="{989254C9-C267-4630-9844-7BB931513095}"/>
            </a:ext>
          </a:extLst>
        </xdr:cNvPr>
        <xdr:cNvSpPr txBox="1">
          <a:spLocks noChangeArrowheads="1"/>
        </xdr:cNvSpPr>
      </xdr:nvSpPr>
      <xdr:spPr bwMode="auto">
        <a:xfrm>
          <a:off x="4282440" y="188579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857250"/>
    <xdr:sp macro="" textlink="">
      <xdr:nvSpPr>
        <xdr:cNvPr id="552" name="Text Box 32">
          <a:extLst>
            <a:ext uri="{FF2B5EF4-FFF2-40B4-BE49-F238E27FC236}">
              <a16:creationId xmlns:a16="http://schemas.microsoft.com/office/drawing/2014/main" id="{1A3E4FF7-E7E3-45C8-8C8F-38C4871130D7}"/>
            </a:ext>
          </a:extLst>
        </xdr:cNvPr>
        <xdr:cNvSpPr txBox="1">
          <a:spLocks noChangeArrowheads="1"/>
        </xdr:cNvSpPr>
      </xdr:nvSpPr>
      <xdr:spPr bwMode="auto">
        <a:xfrm>
          <a:off x="4282440" y="188579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676275"/>
    <xdr:sp macro="" textlink="">
      <xdr:nvSpPr>
        <xdr:cNvPr id="553" name="Text Box 106">
          <a:extLst>
            <a:ext uri="{FF2B5EF4-FFF2-40B4-BE49-F238E27FC236}">
              <a16:creationId xmlns:a16="http://schemas.microsoft.com/office/drawing/2014/main" id="{9FA5A5BD-354D-4126-89B5-6C43CACECF31}"/>
            </a:ext>
          </a:extLst>
        </xdr:cNvPr>
        <xdr:cNvSpPr txBox="1">
          <a:spLocks noChangeArrowheads="1"/>
        </xdr:cNvSpPr>
      </xdr:nvSpPr>
      <xdr:spPr bwMode="auto">
        <a:xfrm>
          <a:off x="4282440" y="188579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857250"/>
    <xdr:sp macro="" textlink="">
      <xdr:nvSpPr>
        <xdr:cNvPr id="554" name="Text Box 108">
          <a:extLst>
            <a:ext uri="{FF2B5EF4-FFF2-40B4-BE49-F238E27FC236}">
              <a16:creationId xmlns:a16="http://schemas.microsoft.com/office/drawing/2014/main" id="{D7332A69-AD58-4399-9325-757A816C93B1}"/>
            </a:ext>
          </a:extLst>
        </xdr:cNvPr>
        <xdr:cNvSpPr txBox="1">
          <a:spLocks noChangeArrowheads="1"/>
        </xdr:cNvSpPr>
      </xdr:nvSpPr>
      <xdr:spPr bwMode="auto">
        <a:xfrm>
          <a:off x="4282440" y="188579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657225"/>
    <xdr:sp macro="" textlink="">
      <xdr:nvSpPr>
        <xdr:cNvPr id="555" name="Text Box 30">
          <a:extLst>
            <a:ext uri="{FF2B5EF4-FFF2-40B4-BE49-F238E27FC236}">
              <a16:creationId xmlns:a16="http://schemas.microsoft.com/office/drawing/2014/main" id="{23E9275E-499B-4041-AEA8-2886975D93FC}"/>
            </a:ext>
          </a:extLst>
        </xdr:cNvPr>
        <xdr:cNvSpPr txBox="1">
          <a:spLocks noChangeArrowheads="1"/>
        </xdr:cNvSpPr>
      </xdr:nvSpPr>
      <xdr:spPr bwMode="auto">
        <a:xfrm>
          <a:off x="4282440" y="188579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892</xdr:row>
      <xdr:rowOff>91440</xdr:rowOff>
    </xdr:from>
    <xdr:ext cx="76200" cy="857250"/>
    <xdr:sp macro="" textlink="">
      <xdr:nvSpPr>
        <xdr:cNvPr id="556" name="Text Box 32">
          <a:extLst>
            <a:ext uri="{FF2B5EF4-FFF2-40B4-BE49-F238E27FC236}">
              <a16:creationId xmlns:a16="http://schemas.microsoft.com/office/drawing/2014/main" id="{8A7165C2-B754-418B-8CD7-C1A26BF89D18}"/>
            </a:ext>
          </a:extLst>
        </xdr:cNvPr>
        <xdr:cNvSpPr txBox="1">
          <a:spLocks noChangeArrowheads="1"/>
        </xdr:cNvSpPr>
      </xdr:nvSpPr>
      <xdr:spPr bwMode="auto">
        <a:xfrm>
          <a:off x="4335780" y="1916506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875</xdr:row>
      <xdr:rowOff>0</xdr:rowOff>
    </xdr:from>
    <xdr:ext cx="76200" cy="657225"/>
    <xdr:sp macro="" textlink="">
      <xdr:nvSpPr>
        <xdr:cNvPr id="557" name="Text Box 106">
          <a:extLst>
            <a:ext uri="{FF2B5EF4-FFF2-40B4-BE49-F238E27FC236}">
              <a16:creationId xmlns:a16="http://schemas.microsoft.com/office/drawing/2014/main" id="{B33207D7-413E-4B58-B72E-FF2B68EE05E6}"/>
            </a:ext>
          </a:extLst>
        </xdr:cNvPr>
        <xdr:cNvSpPr txBox="1">
          <a:spLocks noChangeArrowheads="1"/>
        </xdr:cNvSpPr>
      </xdr:nvSpPr>
      <xdr:spPr bwMode="auto">
        <a:xfrm>
          <a:off x="4282440" y="188579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891</xdr:row>
      <xdr:rowOff>114300</xdr:rowOff>
    </xdr:from>
    <xdr:ext cx="76200" cy="857250"/>
    <xdr:sp macro="" textlink="">
      <xdr:nvSpPr>
        <xdr:cNvPr id="558" name="Text Box 108">
          <a:extLst>
            <a:ext uri="{FF2B5EF4-FFF2-40B4-BE49-F238E27FC236}">
              <a16:creationId xmlns:a16="http://schemas.microsoft.com/office/drawing/2014/main" id="{4860F2D5-30B6-4B4D-836B-6DE9D3E34A81}"/>
            </a:ext>
          </a:extLst>
        </xdr:cNvPr>
        <xdr:cNvSpPr txBox="1">
          <a:spLocks noChangeArrowheads="1"/>
        </xdr:cNvSpPr>
      </xdr:nvSpPr>
      <xdr:spPr bwMode="auto">
        <a:xfrm>
          <a:off x="3909060" y="1914982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676275"/>
    <xdr:sp macro="" textlink="">
      <xdr:nvSpPr>
        <xdr:cNvPr id="559" name="Text Box 30">
          <a:extLst>
            <a:ext uri="{FF2B5EF4-FFF2-40B4-BE49-F238E27FC236}">
              <a16:creationId xmlns:a16="http://schemas.microsoft.com/office/drawing/2014/main" id="{35122CCD-7278-4F20-A89A-D97422DC95B0}"/>
            </a:ext>
          </a:extLst>
        </xdr:cNvPr>
        <xdr:cNvSpPr txBox="1">
          <a:spLocks noChangeArrowheads="1"/>
        </xdr:cNvSpPr>
      </xdr:nvSpPr>
      <xdr:spPr bwMode="auto">
        <a:xfrm>
          <a:off x="4282440" y="341360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857250"/>
    <xdr:sp macro="" textlink="">
      <xdr:nvSpPr>
        <xdr:cNvPr id="560" name="Text Box 32">
          <a:extLst>
            <a:ext uri="{FF2B5EF4-FFF2-40B4-BE49-F238E27FC236}">
              <a16:creationId xmlns:a16="http://schemas.microsoft.com/office/drawing/2014/main" id="{9414BC9A-3903-4BA5-9CA6-13B3A0C9D44E}"/>
            </a:ext>
          </a:extLst>
        </xdr:cNvPr>
        <xdr:cNvSpPr txBox="1">
          <a:spLocks noChangeArrowheads="1"/>
        </xdr:cNvSpPr>
      </xdr:nvSpPr>
      <xdr:spPr bwMode="auto">
        <a:xfrm>
          <a:off x="4282440" y="341360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676275"/>
    <xdr:sp macro="" textlink="">
      <xdr:nvSpPr>
        <xdr:cNvPr id="561" name="Text Box 106">
          <a:extLst>
            <a:ext uri="{FF2B5EF4-FFF2-40B4-BE49-F238E27FC236}">
              <a16:creationId xmlns:a16="http://schemas.microsoft.com/office/drawing/2014/main" id="{2CD9F22E-F3D8-4987-841A-9E1A303AD05C}"/>
            </a:ext>
          </a:extLst>
        </xdr:cNvPr>
        <xdr:cNvSpPr txBox="1">
          <a:spLocks noChangeArrowheads="1"/>
        </xdr:cNvSpPr>
      </xdr:nvSpPr>
      <xdr:spPr bwMode="auto">
        <a:xfrm>
          <a:off x="4282440" y="341360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857250"/>
    <xdr:sp macro="" textlink="">
      <xdr:nvSpPr>
        <xdr:cNvPr id="562" name="Text Box 108">
          <a:extLst>
            <a:ext uri="{FF2B5EF4-FFF2-40B4-BE49-F238E27FC236}">
              <a16:creationId xmlns:a16="http://schemas.microsoft.com/office/drawing/2014/main" id="{49F3BA59-FEB4-45C1-BC85-7C1E523EA011}"/>
            </a:ext>
          </a:extLst>
        </xdr:cNvPr>
        <xdr:cNvSpPr txBox="1">
          <a:spLocks noChangeArrowheads="1"/>
        </xdr:cNvSpPr>
      </xdr:nvSpPr>
      <xdr:spPr bwMode="auto">
        <a:xfrm>
          <a:off x="4282440" y="341360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657225"/>
    <xdr:sp macro="" textlink="">
      <xdr:nvSpPr>
        <xdr:cNvPr id="563" name="Text Box 30">
          <a:extLst>
            <a:ext uri="{FF2B5EF4-FFF2-40B4-BE49-F238E27FC236}">
              <a16:creationId xmlns:a16="http://schemas.microsoft.com/office/drawing/2014/main" id="{2C874FF1-F67F-4EAB-8436-048D7B7CA533}"/>
            </a:ext>
          </a:extLst>
        </xdr:cNvPr>
        <xdr:cNvSpPr txBox="1">
          <a:spLocks noChangeArrowheads="1"/>
        </xdr:cNvSpPr>
      </xdr:nvSpPr>
      <xdr:spPr bwMode="auto">
        <a:xfrm>
          <a:off x="4282440" y="341360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1574</xdr:row>
      <xdr:rowOff>91440</xdr:rowOff>
    </xdr:from>
    <xdr:ext cx="76200" cy="857250"/>
    <xdr:sp macro="" textlink="">
      <xdr:nvSpPr>
        <xdr:cNvPr id="564" name="Text Box 32">
          <a:extLst>
            <a:ext uri="{FF2B5EF4-FFF2-40B4-BE49-F238E27FC236}">
              <a16:creationId xmlns:a16="http://schemas.microsoft.com/office/drawing/2014/main" id="{1B3613F8-3A02-4D7B-9E6F-00693205F419}"/>
            </a:ext>
          </a:extLst>
        </xdr:cNvPr>
        <xdr:cNvSpPr txBox="1">
          <a:spLocks noChangeArrowheads="1"/>
        </xdr:cNvSpPr>
      </xdr:nvSpPr>
      <xdr:spPr bwMode="auto">
        <a:xfrm>
          <a:off x="4335780" y="344256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76200" cy="657225"/>
    <xdr:sp macro="" textlink="">
      <xdr:nvSpPr>
        <xdr:cNvPr id="565" name="Text Box 106">
          <a:extLst>
            <a:ext uri="{FF2B5EF4-FFF2-40B4-BE49-F238E27FC236}">
              <a16:creationId xmlns:a16="http://schemas.microsoft.com/office/drawing/2014/main" id="{3E6EC6E6-3309-4AD2-A633-B224276AA8DD}"/>
            </a:ext>
          </a:extLst>
        </xdr:cNvPr>
        <xdr:cNvSpPr txBox="1">
          <a:spLocks noChangeArrowheads="1"/>
        </xdr:cNvSpPr>
      </xdr:nvSpPr>
      <xdr:spPr bwMode="auto">
        <a:xfrm>
          <a:off x="4282440" y="341360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1573</xdr:row>
      <xdr:rowOff>114300</xdr:rowOff>
    </xdr:from>
    <xdr:ext cx="76200" cy="857250"/>
    <xdr:sp macro="" textlink="">
      <xdr:nvSpPr>
        <xdr:cNvPr id="566" name="Text Box 108">
          <a:extLst>
            <a:ext uri="{FF2B5EF4-FFF2-40B4-BE49-F238E27FC236}">
              <a16:creationId xmlns:a16="http://schemas.microsoft.com/office/drawing/2014/main" id="{1A2B2953-3027-4FEA-BE8E-77393C1475CA}"/>
            </a:ext>
          </a:extLst>
        </xdr:cNvPr>
        <xdr:cNvSpPr txBox="1">
          <a:spLocks noChangeArrowheads="1"/>
        </xdr:cNvSpPr>
      </xdr:nvSpPr>
      <xdr:spPr bwMode="auto">
        <a:xfrm>
          <a:off x="3909060" y="344103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676275"/>
    <xdr:sp macro="" textlink="">
      <xdr:nvSpPr>
        <xdr:cNvPr id="567" name="Text Box 30">
          <a:extLst>
            <a:ext uri="{FF2B5EF4-FFF2-40B4-BE49-F238E27FC236}">
              <a16:creationId xmlns:a16="http://schemas.microsoft.com/office/drawing/2014/main" id="{79FCBD75-06E4-4A9F-83C3-62215915935D}"/>
            </a:ext>
          </a:extLst>
        </xdr:cNvPr>
        <xdr:cNvSpPr txBox="1">
          <a:spLocks noChangeArrowheads="1"/>
        </xdr:cNvSpPr>
      </xdr:nvSpPr>
      <xdr:spPr bwMode="auto">
        <a:xfrm>
          <a:off x="4282440" y="3499637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857250"/>
    <xdr:sp macro="" textlink="">
      <xdr:nvSpPr>
        <xdr:cNvPr id="568" name="Text Box 32">
          <a:extLst>
            <a:ext uri="{FF2B5EF4-FFF2-40B4-BE49-F238E27FC236}">
              <a16:creationId xmlns:a16="http://schemas.microsoft.com/office/drawing/2014/main" id="{BA6B4D5C-E19E-401C-A99B-205189FCC773}"/>
            </a:ext>
          </a:extLst>
        </xdr:cNvPr>
        <xdr:cNvSpPr txBox="1">
          <a:spLocks noChangeArrowheads="1"/>
        </xdr:cNvSpPr>
      </xdr:nvSpPr>
      <xdr:spPr bwMode="auto">
        <a:xfrm>
          <a:off x="4282440" y="3499637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676275"/>
    <xdr:sp macro="" textlink="">
      <xdr:nvSpPr>
        <xdr:cNvPr id="569" name="Text Box 106">
          <a:extLst>
            <a:ext uri="{FF2B5EF4-FFF2-40B4-BE49-F238E27FC236}">
              <a16:creationId xmlns:a16="http://schemas.microsoft.com/office/drawing/2014/main" id="{D53A8FDA-34C1-4C78-9EAA-80017A2EAB4B}"/>
            </a:ext>
          </a:extLst>
        </xdr:cNvPr>
        <xdr:cNvSpPr txBox="1">
          <a:spLocks noChangeArrowheads="1"/>
        </xdr:cNvSpPr>
      </xdr:nvSpPr>
      <xdr:spPr bwMode="auto">
        <a:xfrm>
          <a:off x="4282440" y="3499637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857250"/>
    <xdr:sp macro="" textlink="">
      <xdr:nvSpPr>
        <xdr:cNvPr id="570" name="Text Box 108">
          <a:extLst>
            <a:ext uri="{FF2B5EF4-FFF2-40B4-BE49-F238E27FC236}">
              <a16:creationId xmlns:a16="http://schemas.microsoft.com/office/drawing/2014/main" id="{138E23C1-7C0F-460A-B7BF-632CBE62096F}"/>
            </a:ext>
          </a:extLst>
        </xdr:cNvPr>
        <xdr:cNvSpPr txBox="1">
          <a:spLocks noChangeArrowheads="1"/>
        </xdr:cNvSpPr>
      </xdr:nvSpPr>
      <xdr:spPr bwMode="auto">
        <a:xfrm>
          <a:off x="4282440" y="3499637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657225"/>
    <xdr:sp macro="" textlink="">
      <xdr:nvSpPr>
        <xdr:cNvPr id="571" name="Text Box 30">
          <a:extLst>
            <a:ext uri="{FF2B5EF4-FFF2-40B4-BE49-F238E27FC236}">
              <a16:creationId xmlns:a16="http://schemas.microsoft.com/office/drawing/2014/main" id="{18E5B4ED-51FF-4968-8FF4-7A18CFDA7B1E}"/>
            </a:ext>
          </a:extLst>
        </xdr:cNvPr>
        <xdr:cNvSpPr txBox="1">
          <a:spLocks noChangeArrowheads="1"/>
        </xdr:cNvSpPr>
      </xdr:nvSpPr>
      <xdr:spPr bwMode="auto">
        <a:xfrm>
          <a:off x="4282440" y="3499637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1623</xdr:row>
      <xdr:rowOff>91440</xdr:rowOff>
    </xdr:from>
    <xdr:ext cx="76200" cy="857250"/>
    <xdr:sp macro="" textlink="">
      <xdr:nvSpPr>
        <xdr:cNvPr id="572" name="Text Box 32">
          <a:extLst>
            <a:ext uri="{FF2B5EF4-FFF2-40B4-BE49-F238E27FC236}">
              <a16:creationId xmlns:a16="http://schemas.microsoft.com/office/drawing/2014/main" id="{505E2986-74DD-4008-9EB2-B18631ECF690}"/>
            </a:ext>
          </a:extLst>
        </xdr:cNvPr>
        <xdr:cNvSpPr txBox="1">
          <a:spLocks noChangeArrowheads="1"/>
        </xdr:cNvSpPr>
      </xdr:nvSpPr>
      <xdr:spPr bwMode="auto">
        <a:xfrm>
          <a:off x="4335780" y="352859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76200" cy="657225"/>
    <xdr:sp macro="" textlink="">
      <xdr:nvSpPr>
        <xdr:cNvPr id="573" name="Text Box 106">
          <a:extLst>
            <a:ext uri="{FF2B5EF4-FFF2-40B4-BE49-F238E27FC236}">
              <a16:creationId xmlns:a16="http://schemas.microsoft.com/office/drawing/2014/main" id="{43F2E6E4-D9AD-4048-BE19-E2CAA365799C}"/>
            </a:ext>
          </a:extLst>
        </xdr:cNvPr>
        <xdr:cNvSpPr txBox="1">
          <a:spLocks noChangeArrowheads="1"/>
        </xdr:cNvSpPr>
      </xdr:nvSpPr>
      <xdr:spPr bwMode="auto">
        <a:xfrm>
          <a:off x="4282440" y="3499637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1622</xdr:row>
      <xdr:rowOff>114300</xdr:rowOff>
    </xdr:from>
    <xdr:ext cx="76200" cy="857250"/>
    <xdr:sp macro="" textlink="">
      <xdr:nvSpPr>
        <xdr:cNvPr id="574" name="Text Box 108">
          <a:extLst>
            <a:ext uri="{FF2B5EF4-FFF2-40B4-BE49-F238E27FC236}">
              <a16:creationId xmlns:a16="http://schemas.microsoft.com/office/drawing/2014/main" id="{C4FD8F85-3A0D-4D50-BC7F-794882073A34}"/>
            </a:ext>
          </a:extLst>
        </xdr:cNvPr>
        <xdr:cNvSpPr txBox="1">
          <a:spLocks noChangeArrowheads="1"/>
        </xdr:cNvSpPr>
      </xdr:nvSpPr>
      <xdr:spPr bwMode="auto">
        <a:xfrm>
          <a:off x="3909060" y="352706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3</xdr:col>
      <xdr:colOff>0</xdr:colOff>
      <xdr:row>259</xdr:row>
      <xdr:rowOff>0</xdr:rowOff>
    </xdr:from>
    <xdr:ext cx="76200" cy="676275"/>
    <xdr:sp macro="" textlink="">
      <xdr:nvSpPr>
        <xdr:cNvPr id="2" name="Text Box 30">
          <a:extLst>
            <a:ext uri="{FF2B5EF4-FFF2-40B4-BE49-F238E27FC236}">
              <a16:creationId xmlns:a16="http://schemas.microsoft.com/office/drawing/2014/main" id="{0D5311DC-F82C-488C-8441-66F4DA7EB06E}"/>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3" name="Text Box 32">
          <a:extLst>
            <a:ext uri="{FF2B5EF4-FFF2-40B4-BE49-F238E27FC236}">
              <a16:creationId xmlns:a16="http://schemas.microsoft.com/office/drawing/2014/main" id="{387C6973-22F0-472B-B8DB-DD230686B86A}"/>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76275"/>
    <xdr:sp macro="" textlink="">
      <xdr:nvSpPr>
        <xdr:cNvPr id="4" name="Text Box 106">
          <a:extLst>
            <a:ext uri="{FF2B5EF4-FFF2-40B4-BE49-F238E27FC236}">
              <a16:creationId xmlns:a16="http://schemas.microsoft.com/office/drawing/2014/main" id="{997B0D2E-073A-431C-B59A-8FEFF382FE43}"/>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5" name="Text Box 108">
          <a:extLst>
            <a:ext uri="{FF2B5EF4-FFF2-40B4-BE49-F238E27FC236}">
              <a16:creationId xmlns:a16="http://schemas.microsoft.com/office/drawing/2014/main" id="{37CF7671-4245-4FE1-A46D-8E4F9BE1C8BD}"/>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6" name="Text Box 30">
          <a:extLst>
            <a:ext uri="{FF2B5EF4-FFF2-40B4-BE49-F238E27FC236}">
              <a16:creationId xmlns:a16="http://schemas.microsoft.com/office/drawing/2014/main" id="{8904DDEE-4D8D-49D9-BF6D-C65A0F241391}"/>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7" name="Text Box 32">
          <a:extLst>
            <a:ext uri="{FF2B5EF4-FFF2-40B4-BE49-F238E27FC236}">
              <a16:creationId xmlns:a16="http://schemas.microsoft.com/office/drawing/2014/main" id="{019ABCEC-BA94-482C-B2B5-B6C284196DA4}"/>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8" name="Text Box 106">
          <a:extLst>
            <a:ext uri="{FF2B5EF4-FFF2-40B4-BE49-F238E27FC236}">
              <a16:creationId xmlns:a16="http://schemas.microsoft.com/office/drawing/2014/main" id="{3E5A00F2-6E4E-40E5-84D5-A3E843A0838F}"/>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9" name="Text Box 108">
          <a:extLst>
            <a:ext uri="{FF2B5EF4-FFF2-40B4-BE49-F238E27FC236}">
              <a16:creationId xmlns:a16="http://schemas.microsoft.com/office/drawing/2014/main" id="{18EF8C5D-36CC-4946-AAD5-E4B2B5146BCA}"/>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246</xdr:row>
      <xdr:rowOff>0</xdr:rowOff>
    </xdr:from>
    <xdr:to>
      <xdr:col>3</xdr:col>
      <xdr:colOff>76200</xdr:colOff>
      <xdr:row>247</xdr:row>
      <xdr:rowOff>123906</xdr:rowOff>
    </xdr:to>
    <xdr:sp macro="" textlink="">
      <xdr:nvSpPr>
        <xdr:cNvPr id="10" name="Text Box 30">
          <a:extLst>
            <a:ext uri="{FF2B5EF4-FFF2-40B4-BE49-F238E27FC236}">
              <a16:creationId xmlns:a16="http://schemas.microsoft.com/office/drawing/2014/main" id="{939CCFE8-BF02-4DCB-8836-91E449449322}"/>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55334</xdr:rowOff>
    </xdr:to>
    <xdr:sp macro="" textlink="">
      <xdr:nvSpPr>
        <xdr:cNvPr id="11" name="Text Box 32">
          <a:extLst>
            <a:ext uri="{FF2B5EF4-FFF2-40B4-BE49-F238E27FC236}">
              <a16:creationId xmlns:a16="http://schemas.microsoft.com/office/drawing/2014/main" id="{7251994B-A3D3-4C75-902A-160BB1EE5C9F}"/>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123906</xdr:rowOff>
    </xdr:to>
    <xdr:sp macro="" textlink="">
      <xdr:nvSpPr>
        <xdr:cNvPr id="12" name="Text Box 106">
          <a:extLst>
            <a:ext uri="{FF2B5EF4-FFF2-40B4-BE49-F238E27FC236}">
              <a16:creationId xmlns:a16="http://schemas.microsoft.com/office/drawing/2014/main" id="{87A24A7C-E7BB-456F-9F31-8FC728DAEAF7}"/>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55334</xdr:rowOff>
    </xdr:to>
    <xdr:sp macro="" textlink="">
      <xdr:nvSpPr>
        <xdr:cNvPr id="13" name="Text Box 108">
          <a:extLst>
            <a:ext uri="{FF2B5EF4-FFF2-40B4-BE49-F238E27FC236}">
              <a16:creationId xmlns:a16="http://schemas.microsoft.com/office/drawing/2014/main" id="{2EBB9D13-A189-46D0-9DF0-05125F185107}"/>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123914</xdr:rowOff>
    </xdr:to>
    <xdr:sp macro="" textlink="">
      <xdr:nvSpPr>
        <xdr:cNvPr id="14" name="Text Box 30">
          <a:extLst>
            <a:ext uri="{FF2B5EF4-FFF2-40B4-BE49-F238E27FC236}">
              <a16:creationId xmlns:a16="http://schemas.microsoft.com/office/drawing/2014/main" id="{3B53B58A-F776-45D6-BA05-546E02DA9301}"/>
            </a:ext>
          </a:extLst>
        </xdr:cNvPr>
        <xdr:cNvSpPr txBox="1">
          <a:spLocks noChangeArrowheads="1"/>
        </xdr:cNvSpPr>
      </xdr:nvSpPr>
      <xdr:spPr bwMode="auto">
        <a:xfrm>
          <a:off x="4282440" y="546201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55334</xdr:rowOff>
    </xdr:to>
    <xdr:sp macro="" textlink="">
      <xdr:nvSpPr>
        <xdr:cNvPr id="15" name="Text Box 32">
          <a:extLst>
            <a:ext uri="{FF2B5EF4-FFF2-40B4-BE49-F238E27FC236}">
              <a16:creationId xmlns:a16="http://schemas.microsoft.com/office/drawing/2014/main" id="{C499E4A7-99F7-41A8-B779-B9174409835C}"/>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123914</xdr:rowOff>
    </xdr:to>
    <xdr:sp macro="" textlink="">
      <xdr:nvSpPr>
        <xdr:cNvPr id="16" name="Text Box 106">
          <a:extLst>
            <a:ext uri="{FF2B5EF4-FFF2-40B4-BE49-F238E27FC236}">
              <a16:creationId xmlns:a16="http://schemas.microsoft.com/office/drawing/2014/main" id="{CFBDECFB-875F-4C94-8B44-1BA7DD322740}"/>
            </a:ext>
          </a:extLst>
        </xdr:cNvPr>
        <xdr:cNvSpPr txBox="1">
          <a:spLocks noChangeArrowheads="1"/>
        </xdr:cNvSpPr>
      </xdr:nvSpPr>
      <xdr:spPr bwMode="auto">
        <a:xfrm>
          <a:off x="4282440" y="546201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55334</xdr:rowOff>
    </xdr:to>
    <xdr:sp macro="" textlink="">
      <xdr:nvSpPr>
        <xdr:cNvPr id="17" name="Text Box 108">
          <a:extLst>
            <a:ext uri="{FF2B5EF4-FFF2-40B4-BE49-F238E27FC236}">
              <a16:creationId xmlns:a16="http://schemas.microsoft.com/office/drawing/2014/main" id="{7546D984-A607-42E1-9EC3-1D3EFFC6327D}"/>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123906</xdr:rowOff>
    </xdr:to>
    <xdr:sp macro="" textlink="">
      <xdr:nvSpPr>
        <xdr:cNvPr id="18" name="Text Box 30">
          <a:extLst>
            <a:ext uri="{FF2B5EF4-FFF2-40B4-BE49-F238E27FC236}">
              <a16:creationId xmlns:a16="http://schemas.microsoft.com/office/drawing/2014/main" id="{6AC75E86-F2B9-4CAD-94DB-889E89567C24}"/>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17234</xdr:rowOff>
    </xdr:to>
    <xdr:sp macro="" textlink="">
      <xdr:nvSpPr>
        <xdr:cNvPr id="19" name="Text Box 32">
          <a:extLst>
            <a:ext uri="{FF2B5EF4-FFF2-40B4-BE49-F238E27FC236}">
              <a16:creationId xmlns:a16="http://schemas.microsoft.com/office/drawing/2014/main" id="{FA98C1D2-AADE-4506-B083-6CBC4A3BE250}"/>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123906</xdr:rowOff>
    </xdr:to>
    <xdr:sp macro="" textlink="">
      <xdr:nvSpPr>
        <xdr:cNvPr id="20" name="Text Box 106">
          <a:extLst>
            <a:ext uri="{FF2B5EF4-FFF2-40B4-BE49-F238E27FC236}">
              <a16:creationId xmlns:a16="http://schemas.microsoft.com/office/drawing/2014/main" id="{615DC1C2-1E03-44F3-8911-22486E80D1D6}"/>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17234</xdr:rowOff>
    </xdr:to>
    <xdr:sp macro="" textlink="">
      <xdr:nvSpPr>
        <xdr:cNvPr id="21" name="Text Box 108">
          <a:extLst>
            <a:ext uri="{FF2B5EF4-FFF2-40B4-BE49-F238E27FC236}">
              <a16:creationId xmlns:a16="http://schemas.microsoft.com/office/drawing/2014/main" id="{2458010C-FA49-49BC-B75E-B91646442054}"/>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93434</xdr:rowOff>
    </xdr:to>
    <xdr:sp macro="" textlink="">
      <xdr:nvSpPr>
        <xdr:cNvPr id="22" name="Text Box 30">
          <a:extLst>
            <a:ext uri="{FF2B5EF4-FFF2-40B4-BE49-F238E27FC236}">
              <a16:creationId xmlns:a16="http://schemas.microsoft.com/office/drawing/2014/main" id="{1F4DEF2D-573F-48F7-9313-D62A185CB4C6}"/>
            </a:ext>
          </a:extLst>
        </xdr:cNvPr>
        <xdr:cNvSpPr txBox="1">
          <a:spLocks noChangeArrowheads="1"/>
        </xdr:cNvSpPr>
      </xdr:nvSpPr>
      <xdr:spPr bwMode="auto">
        <a:xfrm>
          <a:off x="4282440" y="546201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17234</xdr:rowOff>
    </xdr:to>
    <xdr:sp macro="" textlink="">
      <xdr:nvSpPr>
        <xdr:cNvPr id="23" name="Text Box 32">
          <a:extLst>
            <a:ext uri="{FF2B5EF4-FFF2-40B4-BE49-F238E27FC236}">
              <a16:creationId xmlns:a16="http://schemas.microsoft.com/office/drawing/2014/main" id="{06E4CFA9-7D7F-413F-AB72-08FE3B10036A}"/>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93434</xdr:rowOff>
    </xdr:to>
    <xdr:sp macro="" textlink="">
      <xdr:nvSpPr>
        <xdr:cNvPr id="24" name="Text Box 106">
          <a:extLst>
            <a:ext uri="{FF2B5EF4-FFF2-40B4-BE49-F238E27FC236}">
              <a16:creationId xmlns:a16="http://schemas.microsoft.com/office/drawing/2014/main" id="{F4A3AD43-7157-4474-B69B-1D8585754628}"/>
            </a:ext>
          </a:extLst>
        </xdr:cNvPr>
        <xdr:cNvSpPr txBox="1">
          <a:spLocks noChangeArrowheads="1"/>
        </xdr:cNvSpPr>
      </xdr:nvSpPr>
      <xdr:spPr bwMode="auto">
        <a:xfrm>
          <a:off x="4282440" y="546201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17234</xdr:rowOff>
    </xdr:to>
    <xdr:sp macro="" textlink="">
      <xdr:nvSpPr>
        <xdr:cNvPr id="25" name="Text Box 108">
          <a:extLst>
            <a:ext uri="{FF2B5EF4-FFF2-40B4-BE49-F238E27FC236}">
              <a16:creationId xmlns:a16="http://schemas.microsoft.com/office/drawing/2014/main" id="{0FBBB5C7-9F79-4439-AE43-34667A958AD1}"/>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123905</xdr:rowOff>
    </xdr:to>
    <xdr:sp macro="" textlink="">
      <xdr:nvSpPr>
        <xdr:cNvPr id="26" name="Text Box 30">
          <a:extLst>
            <a:ext uri="{FF2B5EF4-FFF2-40B4-BE49-F238E27FC236}">
              <a16:creationId xmlns:a16="http://schemas.microsoft.com/office/drawing/2014/main" id="{06DE59B3-7006-4F25-8B38-93B83C78CC18}"/>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27" name="Text Box 32">
          <a:extLst>
            <a:ext uri="{FF2B5EF4-FFF2-40B4-BE49-F238E27FC236}">
              <a16:creationId xmlns:a16="http://schemas.microsoft.com/office/drawing/2014/main" id="{DEB4DF39-53B4-4F46-9170-0D9009FD1AEC}"/>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123905</xdr:rowOff>
    </xdr:to>
    <xdr:sp macro="" textlink="">
      <xdr:nvSpPr>
        <xdr:cNvPr id="28" name="Text Box 106">
          <a:extLst>
            <a:ext uri="{FF2B5EF4-FFF2-40B4-BE49-F238E27FC236}">
              <a16:creationId xmlns:a16="http://schemas.microsoft.com/office/drawing/2014/main" id="{22B3DCBC-B60C-4915-BB78-EF6645F6A720}"/>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29" name="Text Box 108">
          <a:extLst>
            <a:ext uri="{FF2B5EF4-FFF2-40B4-BE49-F238E27FC236}">
              <a16:creationId xmlns:a16="http://schemas.microsoft.com/office/drawing/2014/main" id="{34C8018A-C2FE-4A74-8EDE-B2868719138D}"/>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93425</xdr:rowOff>
    </xdr:to>
    <xdr:sp macro="" textlink="">
      <xdr:nvSpPr>
        <xdr:cNvPr id="30" name="Text Box 30">
          <a:extLst>
            <a:ext uri="{FF2B5EF4-FFF2-40B4-BE49-F238E27FC236}">
              <a16:creationId xmlns:a16="http://schemas.microsoft.com/office/drawing/2014/main" id="{2B9BCED2-D5EB-4B2D-843F-D55F5A2E4617}"/>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31" name="Text Box 32">
          <a:extLst>
            <a:ext uri="{FF2B5EF4-FFF2-40B4-BE49-F238E27FC236}">
              <a16:creationId xmlns:a16="http://schemas.microsoft.com/office/drawing/2014/main" id="{9DC852C5-CFBF-46C7-80A7-39B864431E63}"/>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93425</xdr:rowOff>
    </xdr:to>
    <xdr:sp macro="" textlink="">
      <xdr:nvSpPr>
        <xdr:cNvPr id="32" name="Text Box 106">
          <a:extLst>
            <a:ext uri="{FF2B5EF4-FFF2-40B4-BE49-F238E27FC236}">
              <a16:creationId xmlns:a16="http://schemas.microsoft.com/office/drawing/2014/main" id="{BC32AA0E-0363-450E-98CA-F458C5136FA3}"/>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33" name="Text Box 108">
          <a:extLst>
            <a:ext uri="{FF2B5EF4-FFF2-40B4-BE49-F238E27FC236}">
              <a16:creationId xmlns:a16="http://schemas.microsoft.com/office/drawing/2014/main" id="{773DC39B-300F-4C67-A556-610A30B407F7}"/>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123905</xdr:rowOff>
    </xdr:to>
    <xdr:sp macro="" textlink="">
      <xdr:nvSpPr>
        <xdr:cNvPr id="34" name="Text Box 30">
          <a:extLst>
            <a:ext uri="{FF2B5EF4-FFF2-40B4-BE49-F238E27FC236}">
              <a16:creationId xmlns:a16="http://schemas.microsoft.com/office/drawing/2014/main" id="{167235C2-ED42-456A-92F1-C798953A9269}"/>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35" name="Text Box 32">
          <a:extLst>
            <a:ext uri="{FF2B5EF4-FFF2-40B4-BE49-F238E27FC236}">
              <a16:creationId xmlns:a16="http://schemas.microsoft.com/office/drawing/2014/main" id="{484BEF1F-7375-4BEA-A9D2-202734F77A54}"/>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123905</xdr:rowOff>
    </xdr:to>
    <xdr:sp macro="" textlink="">
      <xdr:nvSpPr>
        <xdr:cNvPr id="36" name="Text Box 106">
          <a:extLst>
            <a:ext uri="{FF2B5EF4-FFF2-40B4-BE49-F238E27FC236}">
              <a16:creationId xmlns:a16="http://schemas.microsoft.com/office/drawing/2014/main" id="{EA3E26E2-2F86-42F8-A2BE-6E7872E27BCD}"/>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37" name="Text Box 108">
          <a:extLst>
            <a:ext uri="{FF2B5EF4-FFF2-40B4-BE49-F238E27FC236}">
              <a16:creationId xmlns:a16="http://schemas.microsoft.com/office/drawing/2014/main" id="{3F18D5B7-FDCD-405E-92EE-A84017EEB319}"/>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93425</xdr:rowOff>
    </xdr:to>
    <xdr:sp macro="" textlink="">
      <xdr:nvSpPr>
        <xdr:cNvPr id="38" name="Text Box 30">
          <a:extLst>
            <a:ext uri="{FF2B5EF4-FFF2-40B4-BE49-F238E27FC236}">
              <a16:creationId xmlns:a16="http://schemas.microsoft.com/office/drawing/2014/main" id="{3574D91C-E13C-42E7-B170-2F822C900A04}"/>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39" name="Text Box 32">
          <a:extLst>
            <a:ext uri="{FF2B5EF4-FFF2-40B4-BE49-F238E27FC236}">
              <a16:creationId xmlns:a16="http://schemas.microsoft.com/office/drawing/2014/main" id="{E5C40EE8-7649-4C51-AF3B-F2105A59C785}"/>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93425</xdr:rowOff>
    </xdr:to>
    <xdr:sp macro="" textlink="">
      <xdr:nvSpPr>
        <xdr:cNvPr id="40" name="Text Box 106">
          <a:extLst>
            <a:ext uri="{FF2B5EF4-FFF2-40B4-BE49-F238E27FC236}">
              <a16:creationId xmlns:a16="http://schemas.microsoft.com/office/drawing/2014/main" id="{B3AB905F-7F5C-425E-8AD1-7CD9CA0E83CB}"/>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166645</xdr:rowOff>
    </xdr:to>
    <xdr:sp macro="" textlink="">
      <xdr:nvSpPr>
        <xdr:cNvPr id="41" name="Text Box 108">
          <a:extLst>
            <a:ext uri="{FF2B5EF4-FFF2-40B4-BE49-F238E27FC236}">
              <a16:creationId xmlns:a16="http://schemas.microsoft.com/office/drawing/2014/main" id="{3181F79C-7810-4BFE-AABC-F95DC5331724}"/>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129766</xdr:rowOff>
    </xdr:to>
    <xdr:sp macro="" textlink="">
      <xdr:nvSpPr>
        <xdr:cNvPr id="42" name="Text Box 30">
          <a:extLst>
            <a:ext uri="{FF2B5EF4-FFF2-40B4-BE49-F238E27FC236}">
              <a16:creationId xmlns:a16="http://schemas.microsoft.com/office/drawing/2014/main" id="{0BEAAFCA-4560-4162-B21D-5E6D5A09F2AB}"/>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24695</xdr:rowOff>
    </xdr:to>
    <xdr:sp macro="" textlink="">
      <xdr:nvSpPr>
        <xdr:cNvPr id="43" name="Text Box 32">
          <a:extLst>
            <a:ext uri="{FF2B5EF4-FFF2-40B4-BE49-F238E27FC236}">
              <a16:creationId xmlns:a16="http://schemas.microsoft.com/office/drawing/2014/main" id="{A8DAAE0D-BA89-4EF3-9293-19CE6AB19483}"/>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129766</xdr:rowOff>
    </xdr:to>
    <xdr:sp macro="" textlink="">
      <xdr:nvSpPr>
        <xdr:cNvPr id="44" name="Text Box 106">
          <a:extLst>
            <a:ext uri="{FF2B5EF4-FFF2-40B4-BE49-F238E27FC236}">
              <a16:creationId xmlns:a16="http://schemas.microsoft.com/office/drawing/2014/main" id="{7E342E48-4AAF-46EE-A16C-5D28271562DD}"/>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24695</xdr:rowOff>
    </xdr:to>
    <xdr:sp macro="" textlink="">
      <xdr:nvSpPr>
        <xdr:cNvPr id="45" name="Text Box 108">
          <a:extLst>
            <a:ext uri="{FF2B5EF4-FFF2-40B4-BE49-F238E27FC236}">
              <a16:creationId xmlns:a16="http://schemas.microsoft.com/office/drawing/2014/main" id="{65F1B154-AEBD-490C-A29B-788820FB1F62}"/>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108669</xdr:rowOff>
    </xdr:to>
    <xdr:sp macro="" textlink="">
      <xdr:nvSpPr>
        <xdr:cNvPr id="46" name="Text Box 30">
          <a:extLst>
            <a:ext uri="{FF2B5EF4-FFF2-40B4-BE49-F238E27FC236}">
              <a16:creationId xmlns:a16="http://schemas.microsoft.com/office/drawing/2014/main" id="{57BC9FA3-D070-437E-A168-E51347B29A54}"/>
            </a:ext>
          </a:extLst>
        </xdr:cNvPr>
        <xdr:cNvSpPr txBox="1">
          <a:spLocks noChangeArrowheads="1"/>
        </xdr:cNvSpPr>
      </xdr:nvSpPr>
      <xdr:spPr bwMode="auto">
        <a:xfrm>
          <a:off x="4282440" y="54620160"/>
          <a:ext cx="76200" cy="29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129766</xdr:rowOff>
    </xdr:to>
    <xdr:sp macro="" textlink="">
      <xdr:nvSpPr>
        <xdr:cNvPr id="47" name="Text Box 30">
          <a:extLst>
            <a:ext uri="{FF2B5EF4-FFF2-40B4-BE49-F238E27FC236}">
              <a16:creationId xmlns:a16="http://schemas.microsoft.com/office/drawing/2014/main" id="{1AA9129B-854D-4999-809E-B2462189033A}"/>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24695</xdr:rowOff>
    </xdr:to>
    <xdr:sp macro="" textlink="">
      <xdr:nvSpPr>
        <xdr:cNvPr id="48" name="Text Box 32">
          <a:extLst>
            <a:ext uri="{FF2B5EF4-FFF2-40B4-BE49-F238E27FC236}">
              <a16:creationId xmlns:a16="http://schemas.microsoft.com/office/drawing/2014/main" id="{4FD22C1F-A991-45A3-B5E5-CBD46A2EF1CD}"/>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129766</xdr:rowOff>
    </xdr:to>
    <xdr:sp macro="" textlink="">
      <xdr:nvSpPr>
        <xdr:cNvPr id="49" name="Text Box 106">
          <a:extLst>
            <a:ext uri="{FF2B5EF4-FFF2-40B4-BE49-F238E27FC236}">
              <a16:creationId xmlns:a16="http://schemas.microsoft.com/office/drawing/2014/main" id="{B9422705-0717-413E-B0FB-062E98D827F4}"/>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24695</xdr:rowOff>
    </xdr:to>
    <xdr:sp macro="" textlink="">
      <xdr:nvSpPr>
        <xdr:cNvPr id="50" name="Text Box 108">
          <a:extLst>
            <a:ext uri="{FF2B5EF4-FFF2-40B4-BE49-F238E27FC236}">
              <a16:creationId xmlns:a16="http://schemas.microsoft.com/office/drawing/2014/main" id="{132D8C0D-E9A2-4256-90AC-7B294515D137}"/>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106906</xdr:rowOff>
    </xdr:to>
    <xdr:sp macro="" textlink="">
      <xdr:nvSpPr>
        <xdr:cNvPr id="51" name="Text Box 30">
          <a:extLst>
            <a:ext uri="{FF2B5EF4-FFF2-40B4-BE49-F238E27FC236}">
              <a16:creationId xmlns:a16="http://schemas.microsoft.com/office/drawing/2014/main" id="{A9E8780B-4C0F-4B2F-94AE-937AE72207F0}"/>
            </a:ext>
          </a:extLst>
        </xdr:cNvPr>
        <xdr:cNvSpPr txBox="1">
          <a:spLocks noChangeArrowheads="1"/>
        </xdr:cNvSpPr>
      </xdr:nvSpPr>
      <xdr:spPr bwMode="auto">
        <a:xfrm>
          <a:off x="4282440" y="5462016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38430</xdr:rowOff>
    </xdr:to>
    <xdr:sp macro="" textlink="">
      <xdr:nvSpPr>
        <xdr:cNvPr id="52" name="Text Box 30">
          <a:extLst>
            <a:ext uri="{FF2B5EF4-FFF2-40B4-BE49-F238E27FC236}">
              <a16:creationId xmlns:a16="http://schemas.microsoft.com/office/drawing/2014/main" id="{54A7D26E-77DC-4E69-92D4-A08CA6AFC61F}"/>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53" name="Text Box 32">
          <a:extLst>
            <a:ext uri="{FF2B5EF4-FFF2-40B4-BE49-F238E27FC236}">
              <a16:creationId xmlns:a16="http://schemas.microsoft.com/office/drawing/2014/main" id="{5D56218C-F244-433E-A19C-BE3FA14965A5}"/>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38430</xdr:rowOff>
    </xdr:to>
    <xdr:sp macro="" textlink="">
      <xdr:nvSpPr>
        <xdr:cNvPr id="54" name="Text Box 106">
          <a:extLst>
            <a:ext uri="{FF2B5EF4-FFF2-40B4-BE49-F238E27FC236}">
              <a16:creationId xmlns:a16="http://schemas.microsoft.com/office/drawing/2014/main" id="{76C12F78-DC1E-420D-84F2-9A4F9B8B16CA}"/>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55" name="Text Box 108">
          <a:extLst>
            <a:ext uri="{FF2B5EF4-FFF2-40B4-BE49-F238E27FC236}">
              <a16:creationId xmlns:a16="http://schemas.microsoft.com/office/drawing/2014/main" id="{0A4E97A7-D3C7-410D-BC1D-F46AD2E5B452}"/>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85810</xdr:rowOff>
    </xdr:to>
    <xdr:sp macro="" textlink="">
      <xdr:nvSpPr>
        <xdr:cNvPr id="56" name="Text Box 30">
          <a:extLst>
            <a:ext uri="{FF2B5EF4-FFF2-40B4-BE49-F238E27FC236}">
              <a16:creationId xmlns:a16="http://schemas.microsoft.com/office/drawing/2014/main" id="{5547EEE7-ED75-43E1-AFF4-94E96E00514A}"/>
            </a:ext>
          </a:extLst>
        </xdr:cNvPr>
        <xdr:cNvSpPr txBox="1">
          <a:spLocks noChangeArrowheads="1"/>
        </xdr:cNvSpPr>
      </xdr:nvSpPr>
      <xdr:spPr bwMode="auto">
        <a:xfrm>
          <a:off x="4282440" y="546201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57" name="Text Box 32">
          <a:extLst>
            <a:ext uri="{FF2B5EF4-FFF2-40B4-BE49-F238E27FC236}">
              <a16:creationId xmlns:a16="http://schemas.microsoft.com/office/drawing/2014/main" id="{3596BA48-513A-4633-BC36-C8D6D61D0650}"/>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85810</xdr:rowOff>
    </xdr:to>
    <xdr:sp macro="" textlink="">
      <xdr:nvSpPr>
        <xdr:cNvPr id="58" name="Text Box 106">
          <a:extLst>
            <a:ext uri="{FF2B5EF4-FFF2-40B4-BE49-F238E27FC236}">
              <a16:creationId xmlns:a16="http://schemas.microsoft.com/office/drawing/2014/main" id="{20987083-7280-438A-878D-DE007FD5568F}"/>
            </a:ext>
          </a:extLst>
        </xdr:cNvPr>
        <xdr:cNvSpPr txBox="1">
          <a:spLocks noChangeArrowheads="1"/>
        </xdr:cNvSpPr>
      </xdr:nvSpPr>
      <xdr:spPr bwMode="auto">
        <a:xfrm>
          <a:off x="4282440" y="546201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59" name="Text Box 108">
          <a:extLst>
            <a:ext uri="{FF2B5EF4-FFF2-40B4-BE49-F238E27FC236}">
              <a16:creationId xmlns:a16="http://schemas.microsoft.com/office/drawing/2014/main" id="{5AE836B6-D96D-43DB-B5E5-CCBF2E8BD6A5}"/>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122565</xdr:rowOff>
    </xdr:to>
    <xdr:sp macro="" textlink="">
      <xdr:nvSpPr>
        <xdr:cNvPr id="60" name="Text Box 30">
          <a:extLst>
            <a:ext uri="{FF2B5EF4-FFF2-40B4-BE49-F238E27FC236}">
              <a16:creationId xmlns:a16="http://schemas.microsoft.com/office/drawing/2014/main" id="{3EFF8327-51EA-4076-A263-D98C59F2FE54}"/>
            </a:ext>
          </a:extLst>
        </xdr:cNvPr>
        <xdr:cNvSpPr txBox="1">
          <a:spLocks noChangeArrowheads="1"/>
        </xdr:cNvSpPr>
      </xdr:nvSpPr>
      <xdr:spPr bwMode="auto">
        <a:xfrm>
          <a:off x="4282440" y="546201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441</xdr:rowOff>
    </xdr:to>
    <xdr:sp macro="" textlink="">
      <xdr:nvSpPr>
        <xdr:cNvPr id="61" name="Text Box 32">
          <a:extLst>
            <a:ext uri="{FF2B5EF4-FFF2-40B4-BE49-F238E27FC236}">
              <a16:creationId xmlns:a16="http://schemas.microsoft.com/office/drawing/2014/main" id="{75D771E6-68D9-421F-8B55-88FE51D1E7EC}"/>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122565</xdr:rowOff>
    </xdr:to>
    <xdr:sp macro="" textlink="">
      <xdr:nvSpPr>
        <xdr:cNvPr id="62" name="Text Box 106">
          <a:extLst>
            <a:ext uri="{FF2B5EF4-FFF2-40B4-BE49-F238E27FC236}">
              <a16:creationId xmlns:a16="http://schemas.microsoft.com/office/drawing/2014/main" id="{A93472F7-B8C3-44D5-8DFE-F609FEAB2906}"/>
            </a:ext>
          </a:extLst>
        </xdr:cNvPr>
        <xdr:cNvSpPr txBox="1">
          <a:spLocks noChangeArrowheads="1"/>
        </xdr:cNvSpPr>
      </xdr:nvSpPr>
      <xdr:spPr bwMode="auto">
        <a:xfrm>
          <a:off x="4282440" y="546201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441</xdr:rowOff>
    </xdr:to>
    <xdr:sp macro="" textlink="">
      <xdr:nvSpPr>
        <xdr:cNvPr id="63" name="Text Box 108">
          <a:extLst>
            <a:ext uri="{FF2B5EF4-FFF2-40B4-BE49-F238E27FC236}">
              <a16:creationId xmlns:a16="http://schemas.microsoft.com/office/drawing/2014/main" id="{7F52C6DE-A973-4F2E-A0A2-CB0F8820D74A}"/>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102480</xdr:rowOff>
    </xdr:to>
    <xdr:sp macro="" textlink="">
      <xdr:nvSpPr>
        <xdr:cNvPr id="64" name="Text Box 30">
          <a:extLst>
            <a:ext uri="{FF2B5EF4-FFF2-40B4-BE49-F238E27FC236}">
              <a16:creationId xmlns:a16="http://schemas.microsoft.com/office/drawing/2014/main" id="{54049F5E-67EA-48BD-90F3-B8ABCABB17FB}"/>
            </a:ext>
          </a:extLst>
        </xdr:cNvPr>
        <xdr:cNvSpPr txBox="1">
          <a:spLocks noChangeArrowheads="1"/>
        </xdr:cNvSpPr>
      </xdr:nvSpPr>
      <xdr:spPr bwMode="auto">
        <a:xfrm>
          <a:off x="4282440" y="546201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441</xdr:rowOff>
    </xdr:to>
    <xdr:sp macro="" textlink="">
      <xdr:nvSpPr>
        <xdr:cNvPr id="65" name="Text Box 32">
          <a:extLst>
            <a:ext uri="{FF2B5EF4-FFF2-40B4-BE49-F238E27FC236}">
              <a16:creationId xmlns:a16="http://schemas.microsoft.com/office/drawing/2014/main" id="{BD59B254-9B55-41E3-9123-D16E1EEF302A}"/>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102480</xdr:rowOff>
    </xdr:to>
    <xdr:sp macro="" textlink="">
      <xdr:nvSpPr>
        <xdr:cNvPr id="66" name="Text Box 106">
          <a:extLst>
            <a:ext uri="{FF2B5EF4-FFF2-40B4-BE49-F238E27FC236}">
              <a16:creationId xmlns:a16="http://schemas.microsoft.com/office/drawing/2014/main" id="{8DC5E931-DC72-40D8-A8B2-1E0DFF163CFA}"/>
            </a:ext>
          </a:extLst>
        </xdr:cNvPr>
        <xdr:cNvSpPr txBox="1">
          <a:spLocks noChangeArrowheads="1"/>
        </xdr:cNvSpPr>
      </xdr:nvSpPr>
      <xdr:spPr bwMode="auto">
        <a:xfrm>
          <a:off x="4282440" y="546201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246</xdr:row>
      <xdr:rowOff>0</xdr:rowOff>
    </xdr:from>
    <xdr:to>
      <xdr:col>3</xdr:col>
      <xdr:colOff>91440</xdr:colOff>
      <xdr:row>248</xdr:row>
      <xdr:rowOff>1664</xdr:rowOff>
    </xdr:to>
    <xdr:sp macro="" textlink="">
      <xdr:nvSpPr>
        <xdr:cNvPr id="67" name="Text Box 108">
          <a:extLst>
            <a:ext uri="{FF2B5EF4-FFF2-40B4-BE49-F238E27FC236}">
              <a16:creationId xmlns:a16="http://schemas.microsoft.com/office/drawing/2014/main" id="{047A025B-5BAD-4EC8-976F-432BAB389A85}"/>
            </a:ext>
          </a:extLst>
        </xdr:cNvPr>
        <xdr:cNvSpPr txBox="1">
          <a:spLocks noChangeArrowheads="1"/>
        </xdr:cNvSpPr>
      </xdr:nvSpPr>
      <xdr:spPr bwMode="auto">
        <a:xfrm>
          <a:off x="4305300" y="54620160"/>
          <a:ext cx="68580" cy="36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172276</xdr:rowOff>
    </xdr:to>
    <xdr:sp macro="" textlink="">
      <xdr:nvSpPr>
        <xdr:cNvPr id="68" name="Text Box 30">
          <a:extLst>
            <a:ext uri="{FF2B5EF4-FFF2-40B4-BE49-F238E27FC236}">
              <a16:creationId xmlns:a16="http://schemas.microsoft.com/office/drawing/2014/main" id="{B2BB4DC9-0A9C-4452-8AA6-4098E64C5585}"/>
            </a:ext>
          </a:extLst>
        </xdr:cNvPr>
        <xdr:cNvSpPr txBox="1">
          <a:spLocks noChangeArrowheads="1"/>
        </xdr:cNvSpPr>
      </xdr:nvSpPr>
      <xdr:spPr bwMode="auto">
        <a:xfrm>
          <a:off x="4282440" y="244449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19193</xdr:rowOff>
    </xdr:to>
    <xdr:sp macro="" textlink="">
      <xdr:nvSpPr>
        <xdr:cNvPr id="69" name="Text Box 32">
          <a:extLst>
            <a:ext uri="{FF2B5EF4-FFF2-40B4-BE49-F238E27FC236}">
              <a16:creationId xmlns:a16="http://schemas.microsoft.com/office/drawing/2014/main" id="{E3032AF6-8BC3-4214-81B7-1EDABCD37BBB}"/>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172276</xdr:rowOff>
    </xdr:to>
    <xdr:sp macro="" textlink="">
      <xdr:nvSpPr>
        <xdr:cNvPr id="70" name="Text Box 106">
          <a:extLst>
            <a:ext uri="{FF2B5EF4-FFF2-40B4-BE49-F238E27FC236}">
              <a16:creationId xmlns:a16="http://schemas.microsoft.com/office/drawing/2014/main" id="{DD02C62C-9BD9-458E-8E78-A4A5EDCB668A}"/>
            </a:ext>
          </a:extLst>
        </xdr:cNvPr>
        <xdr:cNvSpPr txBox="1">
          <a:spLocks noChangeArrowheads="1"/>
        </xdr:cNvSpPr>
      </xdr:nvSpPr>
      <xdr:spPr bwMode="auto">
        <a:xfrm>
          <a:off x="4282440" y="244449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19193</xdr:rowOff>
    </xdr:to>
    <xdr:sp macro="" textlink="">
      <xdr:nvSpPr>
        <xdr:cNvPr id="71" name="Text Box 108">
          <a:extLst>
            <a:ext uri="{FF2B5EF4-FFF2-40B4-BE49-F238E27FC236}">
              <a16:creationId xmlns:a16="http://schemas.microsoft.com/office/drawing/2014/main" id="{E08AF2CA-D2FB-4149-BD06-7340D5852B5E}"/>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172276</xdr:rowOff>
    </xdr:to>
    <xdr:sp macro="" textlink="">
      <xdr:nvSpPr>
        <xdr:cNvPr id="72" name="Text Box 30">
          <a:extLst>
            <a:ext uri="{FF2B5EF4-FFF2-40B4-BE49-F238E27FC236}">
              <a16:creationId xmlns:a16="http://schemas.microsoft.com/office/drawing/2014/main" id="{6D331FD1-378D-4912-9C1B-06F24FFF1DBC}"/>
            </a:ext>
          </a:extLst>
        </xdr:cNvPr>
        <xdr:cNvSpPr txBox="1">
          <a:spLocks noChangeArrowheads="1"/>
        </xdr:cNvSpPr>
      </xdr:nvSpPr>
      <xdr:spPr bwMode="auto">
        <a:xfrm>
          <a:off x="4282440" y="244449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19193</xdr:rowOff>
    </xdr:to>
    <xdr:sp macro="" textlink="">
      <xdr:nvSpPr>
        <xdr:cNvPr id="73" name="Text Box 32">
          <a:extLst>
            <a:ext uri="{FF2B5EF4-FFF2-40B4-BE49-F238E27FC236}">
              <a16:creationId xmlns:a16="http://schemas.microsoft.com/office/drawing/2014/main" id="{26E9657E-3257-407F-A1ED-BBAB137C4C45}"/>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88</xdr:row>
      <xdr:rowOff>172276</xdr:rowOff>
    </xdr:to>
    <xdr:sp macro="" textlink="">
      <xdr:nvSpPr>
        <xdr:cNvPr id="74" name="Text Box 106">
          <a:extLst>
            <a:ext uri="{FF2B5EF4-FFF2-40B4-BE49-F238E27FC236}">
              <a16:creationId xmlns:a16="http://schemas.microsoft.com/office/drawing/2014/main" id="{CDCC15A4-C3E7-44A7-BDDF-76D00D752E90}"/>
            </a:ext>
          </a:extLst>
        </xdr:cNvPr>
        <xdr:cNvSpPr txBox="1">
          <a:spLocks noChangeArrowheads="1"/>
        </xdr:cNvSpPr>
      </xdr:nvSpPr>
      <xdr:spPr bwMode="auto">
        <a:xfrm>
          <a:off x="4282440" y="244449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19193</xdr:rowOff>
    </xdr:to>
    <xdr:sp macro="" textlink="">
      <xdr:nvSpPr>
        <xdr:cNvPr id="75" name="Text Box 108">
          <a:extLst>
            <a:ext uri="{FF2B5EF4-FFF2-40B4-BE49-F238E27FC236}">
              <a16:creationId xmlns:a16="http://schemas.microsoft.com/office/drawing/2014/main" id="{CA311D24-1D55-4B89-ABD6-47B9AFCC9410}"/>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0</xdr:rowOff>
    </xdr:to>
    <xdr:sp macro="" textlink="">
      <xdr:nvSpPr>
        <xdr:cNvPr id="76" name="Text Box 30">
          <a:extLst>
            <a:ext uri="{FF2B5EF4-FFF2-40B4-BE49-F238E27FC236}">
              <a16:creationId xmlns:a16="http://schemas.microsoft.com/office/drawing/2014/main" id="{3DB6F155-AA62-49AC-A7DC-92C0C28D2890}"/>
            </a:ext>
          </a:extLst>
        </xdr:cNvPr>
        <xdr:cNvSpPr txBox="1">
          <a:spLocks noChangeArrowheads="1"/>
        </xdr:cNvSpPr>
      </xdr:nvSpPr>
      <xdr:spPr bwMode="auto">
        <a:xfrm>
          <a:off x="4282440" y="244449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34431</xdr:rowOff>
    </xdr:to>
    <xdr:sp macro="" textlink="">
      <xdr:nvSpPr>
        <xdr:cNvPr id="77" name="Text Box 32">
          <a:extLst>
            <a:ext uri="{FF2B5EF4-FFF2-40B4-BE49-F238E27FC236}">
              <a16:creationId xmlns:a16="http://schemas.microsoft.com/office/drawing/2014/main" id="{48588C4F-C2F7-4181-A61B-24EE3794DD9F}"/>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0</xdr:rowOff>
    </xdr:to>
    <xdr:sp macro="" textlink="">
      <xdr:nvSpPr>
        <xdr:cNvPr id="78" name="Text Box 106">
          <a:extLst>
            <a:ext uri="{FF2B5EF4-FFF2-40B4-BE49-F238E27FC236}">
              <a16:creationId xmlns:a16="http://schemas.microsoft.com/office/drawing/2014/main" id="{8AB9234F-6766-4489-ADEF-FAD87D96F7FD}"/>
            </a:ext>
          </a:extLst>
        </xdr:cNvPr>
        <xdr:cNvSpPr txBox="1">
          <a:spLocks noChangeArrowheads="1"/>
        </xdr:cNvSpPr>
      </xdr:nvSpPr>
      <xdr:spPr bwMode="auto">
        <a:xfrm>
          <a:off x="4282440" y="244449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34431</xdr:rowOff>
    </xdr:to>
    <xdr:sp macro="" textlink="">
      <xdr:nvSpPr>
        <xdr:cNvPr id="79" name="Text Box 108">
          <a:extLst>
            <a:ext uri="{FF2B5EF4-FFF2-40B4-BE49-F238E27FC236}">
              <a16:creationId xmlns:a16="http://schemas.microsoft.com/office/drawing/2014/main" id="{97E657F4-1640-466A-B1BC-32C530DDC956}"/>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0</xdr:rowOff>
    </xdr:to>
    <xdr:sp macro="" textlink="">
      <xdr:nvSpPr>
        <xdr:cNvPr id="80" name="Text Box 30">
          <a:extLst>
            <a:ext uri="{FF2B5EF4-FFF2-40B4-BE49-F238E27FC236}">
              <a16:creationId xmlns:a16="http://schemas.microsoft.com/office/drawing/2014/main" id="{E65096B4-92FC-46E8-9528-FB735CC42107}"/>
            </a:ext>
          </a:extLst>
        </xdr:cNvPr>
        <xdr:cNvSpPr txBox="1">
          <a:spLocks noChangeArrowheads="1"/>
        </xdr:cNvSpPr>
      </xdr:nvSpPr>
      <xdr:spPr bwMode="auto">
        <a:xfrm>
          <a:off x="4282440" y="244449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34431</xdr:rowOff>
    </xdr:to>
    <xdr:sp macro="" textlink="">
      <xdr:nvSpPr>
        <xdr:cNvPr id="81" name="Text Box 32">
          <a:extLst>
            <a:ext uri="{FF2B5EF4-FFF2-40B4-BE49-F238E27FC236}">
              <a16:creationId xmlns:a16="http://schemas.microsoft.com/office/drawing/2014/main" id="{C4830277-DD2E-47B5-AA9E-DA808DEEE870}"/>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0</xdr:rowOff>
    </xdr:to>
    <xdr:sp macro="" textlink="">
      <xdr:nvSpPr>
        <xdr:cNvPr id="82" name="Text Box 106">
          <a:extLst>
            <a:ext uri="{FF2B5EF4-FFF2-40B4-BE49-F238E27FC236}">
              <a16:creationId xmlns:a16="http://schemas.microsoft.com/office/drawing/2014/main" id="{054F5286-1A93-46B1-8041-C9F043FB515F}"/>
            </a:ext>
          </a:extLst>
        </xdr:cNvPr>
        <xdr:cNvSpPr txBox="1">
          <a:spLocks noChangeArrowheads="1"/>
        </xdr:cNvSpPr>
      </xdr:nvSpPr>
      <xdr:spPr bwMode="auto">
        <a:xfrm>
          <a:off x="4282440" y="244449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34431</xdr:rowOff>
    </xdr:to>
    <xdr:sp macro="" textlink="">
      <xdr:nvSpPr>
        <xdr:cNvPr id="83" name="Text Box 108">
          <a:extLst>
            <a:ext uri="{FF2B5EF4-FFF2-40B4-BE49-F238E27FC236}">
              <a16:creationId xmlns:a16="http://schemas.microsoft.com/office/drawing/2014/main" id="{92ED785F-4697-4108-95EF-DE72B6D83DD0}"/>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55233</xdr:rowOff>
    </xdr:to>
    <xdr:sp macro="" textlink="">
      <xdr:nvSpPr>
        <xdr:cNvPr id="84" name="Text Box 30">
          <a:extLst>
            <a:ext uri="{FF2B5EF4-FFF2-40B4-BE49-F238E27FC236}">
              <a16:creationId xmlns:a16="http://schemas.microsoft.com/office/drawing/2014/main" id="{8599A93D-D6CF-49DE-92BF-CE2C82C580E7}"/>
            </a:ext>
          </a:extLst>
        </xdr:cNvPr>
        <xdr:cNvSpPr txBox="1">
          <a:spLocks noChangeArrowheads="1"/>
        </xdr:cNvSpPr>
      </xdr:nvSpPr>
      <xdr:spPr bwMode="auto">
        <a:xfrm>
          <a:off x="4282440" y="24444960"/>
          <a:ext cx="76200" cy="405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116193</xdr:rowOff>
    </xdr:to>
    <xdr:sp macro="" textlink="">
      <xdr:nvSpPr>
        <xdr:cNvPr id="85" name="Text Box 32">
          <a:extLst>
            <a:ext uri="{FF2B5EF4-FFF2-40B4-BE49-F238E27FC236}">
              <a16:creationId xmlns:a16="http://schemas.microsoft.com/office/drawing/2014/main" id="{C13C98DB-7274-4407-9078-CDDE7782E20B}"/>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55233</xdr:rowOff>
    </xdr:to>
    <xdr:sp macro="" textlink="">
      <xdr:nvSpPr>
        <xdr:cNvPr id="86" name="Text Box 106">
          <a:extLst>
            <a:ext uri="{FF2B5EF4-FFF2-40B4-BE49-F238E27FC236}">
              <a16:creationId xmlns:a16="http://schemas.microsoft.com/office/drawing/2014/main" id="{EAE2F6EF-E803-4840-B819-6D84AD6F9C8E}"/>
            </a:ext>
          </a:extLst>
        </xdr:cNvPr>
        <xdr:cNvSpPr txBox="1">
          <a:spLocks noChangeArrowheads="1"/>
        </xdr:cNvSpPr>
      </xdr:nvSpPr>
      <xdr:spPr bwMode="auto">
        <a:xfrm>
          <a:off x="4282440" y="24444960"/>
          <a:ext cx="76200" cy="405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116193</xdr:rowOff>
    </xdr:to>
    <xdr:sp macro="" textlink="">
      <xdr:nvSpPr>
        <xdr:cNvPr id="87" name="Text Box 108">
          <a:extLst>
            <a:ext uri="{FF2B5EF4-FFF2-40B4-BE49-F238E27FC236}">
              <a16:creationId xmlns:a16="http://schemas.microsoft.com/office/drawing/2014/main" id="{729FB245-8371-4051-B2B0-DEFA09BAB2AE}"/>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32373</xdr:rowOff>
    </xdr:to>
    <xdr:sp macro="" textlink="">
      <xdr:nvSpPr>
        <xdr:cNvPr id="88" name="Text Box 30">
          <a:extLst>
            <a:ext uri="{FF2B5EF4-FFF2-40B4-BE49-F238E27FC236}">
              <a16:creationId xmlns:a16="http://schemas.microsoft.com/office/drawing/2014/main" id="{2E43F004-A214-4E87-B2B0-786DCCB478AB}"/>
            </a:ext>
          </a:extLst>
        </xdr:cNvPr>
        <xdr:cNvSpPr txBox="1">
          <a:spLocks noChangeArrowheads="1"/>
        </xdr:cNvSpPr>
      </xdr:nvSpPr>
      <xdr:spPr bwMode="auto">
        <a:xfrm>
          <a:off x="4282440" y="24444960"/>
          <a:ext cx="76200" cy="38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116193</xdr:rowOff>
    </xdr:to>
    <xdr:sp macro="" textlink="">
      <xdr:nvSpPr>
        <xdr:cNvPr id="89" name="Text Box 32">
          <a:extLst>
            <a:ext uri="{FF2B5EF4-FFF2-40B4-BE49-F238E27FC236}">
              <a16:creationId xmlns:a16="http://schemas.microsoft.com/office/drawing/2014/main" id="{20BFA2B4-C4BC-4C3B-8DB0-A4DA9CA0632D}"/>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32373</xdr:rowOff>
    </xdr:to>
    <xdr:sp macro="" textlink="">
      <xdr:nvSpPr>
        <xdr:cNvPr id="90" name="Text Box 106">
          <a:extLst>
            <a:ext uri="{FF2B5EF4-FFF2-40B4-BE49-F238E27FC236}">
              <a16:creationId xmlns:a16="http://schemas.microsoft.com/office/drawing/2014/main" id="{895A50A1-6E10-4356-BED3-9EDEB1411582}"/>
            </a:ext>
          </a:extLst>
        </xdr:cNvPr>
        <xdr:cNvSpPr txBox="1">
          <a:spLocks noChangeArrowheads="1"/>
        </xdr:cNvSpPr>
      </xdr:nvSpPr>
      <xdr:spPr bwMode="auto">
        <a:xfrm>
          <a:off x="4282440" y="24444960"/>
          <a:ext cx="76200" cy="38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116193</xdr:rowOff>
    </xdr:to>
    <xdr:sp macro="" textlink="">
      <xdr:nvSpPr>
        <xdr:cNvPr id="91" name="Text Box 108">
          <a:extLst>
            <a:ext uri="{FF2B5EF4-FFF2-40B4-BE49-F238E27FC236}">
              <a16:creationId xmlns:a16="http://schemas.microsoft.com/office/drawing/2014/main" id="{66EE52A1-FE37-429A-B9D4-505E03AC4B0F}"/>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9349</xdr:rowOff>
    </xdr:to>
    <xdr:sp macro="" textlink="">
      <xdr:nvSpPr>
        <xdr:cNvPr id="92" name="Text Box 30">
          <a:extLst>
            <a:ext uri="{FF2B5EF4-FFF2-40B4-BE49-F238E27FC236}">
              <a16:creationId xmlns:a16="http://schemas.microsoft.com/office/drawing/2014/main" id="{8047E0D9-24CD-4A59-A0A2-42F610AAD7F9}"/>
            </a:ext>
          </a:extLst>
        </xdr:cNvPr>
        <xdr:cNvSpPr txBox="1">
          <a:spLocks noChangeArrowheads="1"/>
        </xdr:cNvSpPr>
      </xdr:nvSpPr>
      <xdr:spPr bwMode="auto">
        <a:xfrm>
          <a:off x="4282440" y="24444960"/>
          <a:ext cx="76200" cy="1426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94</xdr:row>
      <xdr:rowOff>70387</xdr:rowOff>
    </xdr:to>
    <xdr:sp macro="" textlink="">
      <xdr:nvSpPr>
        <xdr:cNvPr id="93" name="Text Box 32">
          <a:extLst>
            <a:ext uri="{FF2B5EF4-FFF2-40B4-BE49-F238E27FC236}">
              <a16:creationId xmlns:a16="http://schemas.microsoft.com/office/drawing/2014/main" id="{2E25D4F9-E840-4C6A-B468-9F4F64FBF053}"/>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93</xdr:row>
      <xdr:rowOff>9349</xdr:rowOff>
    </xdr:to>
    <xdr:sp macro="" textlink="">
      <xdr:nvSpPr>
        <xdr:cNvPr id="94" name="Text Box 106">
          <a:extLst>
            <a:ext uri="{FF2B5EF4-FFF2-40B4-BE49-F238E27FC236}">
              <a16:creationId xmlns:a16="http://schemas.microsoft.com/office/drawing/2014/main" id="{1E37C2DD-5A05-4B66-9B63-E5C7928E99BD}"/>
            </a:ext>
          </a:extLst>
        </xdr:cNvPr>
        <xdr:cNvSpPr txBox="1">
          <a:spLocks noChangeArrowheads="1"/>
        </xdr:cNvSpPr>
      </xdr:nvSpPr>
      <xdr:spPr bwMode="auto">
        <a:xfrm>
          <a:off x="4282440" y="24444960"/>
          <a:ext cx="76200" cy="1426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94</xdr:row>
      <xdr:rowOff>70387</xdr:rowOff>
    </xdr:to>
    <xdr:sp macro="" textlink="">
      <xdr:nvSpPr>
        <xdr:cNvPr id="95" name="Text Box 108">
          <a:extLst>
            <a:ext uri="{FF2B5EF4-FFF2-40B4-BE49-F238E27FC236}">
              <a16:creationId xmlns:a16="http://schemas.microsoft.com/office/drawing/2014/main" id="{F77CC0A4-1065-4C7B-AC5D-83D56B7EE40C}"/>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172020</xdr:rowOff>
    </xdr:to>
    <xdr:sp macro="" textlink="">
      <xdr:nvSpPr>
        <xdr:cNvPr id="96" name="Text Box 30">
          <a:extLst>
            <a:ext uri="{FF2B5EF4-FFF2-40B4-BE49-F238E27FC236}">
              <a16:creationId xmlns:a16="http://schemas.microsoft.com/office/drawing/2014/main" id="{7ECFC705-9CBB-4D78-A953-9C731CCD1220}"/>
            </a:ext>
          </a:extLst>
        </xdr:cNvPr>
        <xdr:cNvSpPr txBox="1">
          <a:spLocks noChangeArrowheads="1"/>
        </xdr:cNvSpPr>
      </xdr:nvSpPr>
      <xdr:spPr bwMode="auto">
        <a:xfrm>
          <a:off x="4282440" y="24444960"/>
          <a:ext cx="76200" cy="140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94</xdr:row>
      <xdr:rowOff>70387</xdr:rowOff>
    </xdr:to>
    <xdr:sp macro="" textlink="">
      <xdr:nvSpPr>
        <xdr:cNvPr id="97" name="Text Box 32">
          <a:extLst>
            <a:ext uri="{FF2B5EF4-FFF2-40B4-BE49-F238E27FC236}">
              <a16:creationId xmlns:a16="http://schemas.microsoft.com/office/drawing/2014/main" id="{A44104CA-E888-42E6-A1F0-4EE5A7BD2786}"/>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172020</xdr:rowOff>
    </xdr:to>
    <xdr:sp macro="" textlink="">
      <xdr:nvSpPr>
        <xdr:cNvPr id="98" name="Text Box 106">
          <a:extLst>
            <a:ext uri="{FF2B5EF4-FFF2-40B4-BE49-F238E27FC236}">
              <a16:creationId xmlns:a16="http://schemas.microsoft.com/office/drawing/2014/main" id="{3FA2D176-174F-4668-AAE6-E34DBE6E3820}"/>
            </a:ext>
          </a:extLst>
        </xdr:cNvPr>
        <xdr:cNvSpPr txBox="1">
          <a:spLocks noChangeArrowheads="1"/>
        </xdr:cNvSpPr>
      </xdr:nvSpPr>
      <xdr:spPr bwMode="auto">
        <a:xfrm>
          <a:off x="4282440" y="24444960"/>
          <a:ext cx="76200" cy="140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94</xdr:row>
      <xdr:rowOff>70387</xdr:rowOff>
    </xdr:to>
    <xdr:sp macro="" textlink="">
      <xdr:nvSpPr>
        <xdr:cNvPr id="99" name="Text Box 108">
          <a:extLst>
            <a:ext uri="{FF2B5EF4-FFF2-40B4-BE49-F238E27FC236}">
              <a16:creationId xmlns:a16="http://schemas.microsoft.com/office/drawing/2014/main" id="{757B9B42-0D40-4735-B6F1-75BA971634BA}"/>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00" name="Text Box 30">
          <a:extLst>
            <a:ext uri="{FF2B5EF4-FFF2-40B4-BE49-F238E27FC236}">
              <a16:creationId xmlns:a16="http://schemas.microsoft.com/office/drawing/2014/main" id="{3D593074-FDC8-4D1E-A7F9-91A42CEE0D6E}"/>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01" name="Text Box 32">
          <a:extLst>
            <a:ext uri="{FF2B5EF4-FFF2-40B4-BE49-F238E27FC236}">
              <a16:creationId xmlns:a16="http://schemas.microsoft.com/office/drawing/2014/main" id="{AB9854A8-0BCD-4AAE-A314-5B18C1085492}"/>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02" name="Text Box 106">
          <a:extLst>
            <a:ext uri="{FF2B5EF4-FFF2-40B4-BE49-F238E27FC236}">
              <a16:creationId xmlns:a16="http://schemas.microsoft.com/office/drawing/2014/main" id="{6BC5D477-4E0D-4805-B9D1-0D6FE2D06CB9}"/>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03" name="Text Box 108">
          <a:extLst>
            <a:ext uri="{FF2B5EF4-FFF2-40B4-BE49-F238E27FC236}">
              <a16:creationId xmlns:a16="http://schemas.microsoft.com/office/drawing/2014/main" id="{C20E978B-6454-4249-B386-476F8683D8D5}"/>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04" name="Text Box 30">
          <a:extLst>
            <a:ext uri="{FF2B5EF4-FFF2-40B4-BE49-F238E27FC236}">
              <a16:creationId xmlns:a16="http://schemas.microsoft.com/office/drawing/2014/main" id="{38688589-336F-4C4D-B37B-6ABFBAD675D8}"/>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05" name="Text Box 32">
          <a:extLst>
            <a:ext uri="{FF2B5EF4-FFF2-40B4-BE49-F238E27FC236}">
              <a16:creationId xmlns:a16="http://schemas.microsoft.com/office/drawing/2014/main" id="{38982E76-4BC0-4FBB-BBCB-CA8FC2D06E0B}"/>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06" name="Text Box 106">
          <a:extLst>
            <a:ext uri="{FF2B5EF4-FFF2-40B4-BE49-F238E27FC236}">
              <a16:creationId xmlns:a16="http://schemas.microsoft.com/office/drawing/2014/main" id="{DD05BD70-922E-4306-820B-717E17F0BD13}"/>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07" name="Text Box 108">
          <a:extLst>
            <a:ext uri="{FF2B5EF4-FFF2-40B4-BE49-F238E27FC236}">
              <a16:creationId xmlns:a16="http://schemas.microsoft.com/office/drawing/2014/main" id="{1CD70975-5E3E-41C5-9BEB-5588A7333C2F}"/>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39993</xdr:rowOff>
    </xdr:to>
    <xdr:sp macro="" textlink="">
      <xdr:nvSpPr>
        <xdr:cNvPr id="108" name="Text Box 30">
          <a:extLst>
            <a:ext uri="{FF2B5EF4-FFF2-40B4-BE49-F238E27FC236}">
              <a16:creationId xmlns:a16="http://schemas.microsoft.com/office/drawing/2014/main" id="{DE050F07-CEB9-48B6-8D9E-E4096C932FB3}"/>
            </a:ext>
          </a:extLst>
        </xdr:cNvPr>
        <xdr:cNvSpPr txBox="1">
          <a:spLocks noChangeArrowheads="1"/>
        </xdr:cNvSpPr>
      </xdr:nvSpPr>
      <xdr:spPr bwMode="auto">
        <a:xfrm>
          <a:off x="4282440" y="24444960"/>
          <a:ext cx="76200" cy="390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100953</xdr:rowOff>
    </xdr:to>
    <xdr:sp macro="" textlink="">
      <xdr:nvSpPr>
        <xdr:cNvPr id="109" name="Text Box 32">
          <a:extLst>
            <a:ext uri="{FF2B5EF4-FFF2-40B4-BE49-F238E27FC236}">
              <a16:creationId xmlns:a16="http://schemas.microsoft.com/office/drawing/2014/main" id="{E4AFB66E-B90D-4FBF-B368-6351060E2497}"/>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39993</xdr:rowOff>
    </xdr:to>
    <xdr:sp macro="" textlink="">
      <xdr:nvSpPr>
        <xdr:cNvPr id="110" name="Text Box 106">
          <a:extLst>
            <a:ext uri="{FF2B5EF4-FFF2-40B4-BE49-F238E27FC236}">
              <a16:creationId xmlns:a16="http://schemas.microsoft.com/office/drawing/2014/main" id="{C718A8AB-517A-475D-9B48-55C9B5385136}"/>
            </a:ext>
          </a:extLst>
        </xdr:cNvPr>
        <xdr:cNvSpPr txBox="1">
          <a:spLocks noChangeArrowheads="1"/>
        </xdr:cNvSpPr>
      </xdr:nvSpPr>
      <xdr:spPr bwMode="auto">
        <a:xfrm>
          <a:off x="4282440" y="24444960"/>
          <a:ext cx="76200" cy="390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100953</xdr:rowOff>
    </xdr:to>
    <xdr:sp macro="" textlink="">
      <xdr:nvSpPr>
        <xdr:cNvPr id="111" name="Text Box 108">
          <a:extLst>
            <a:ext uri="{FF2B5EF4-FFF2-40B4-BE49-F238E27FC236}">
              <a16:creationId xmlns:a16="http://schemas.microsoft.com/office/drawing/2014/main" id="{C7E54D77-A208-4E72-A191-718487ECDBBC}"/>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9511</xdr:rowOff>
    </xdr:to>
    <xdr:sp macro="" textlink="">
      <xdr:nvSpPr>
        <xdr:cNvPr id="112" name="Text Box 30">
          <a:extLst>
            <a:ext uri="{FF2B5EF4-FFF2-40B4-BE49-F238E27FC236}">
              <a16:creationId xmlns:a16="http://schemas.microsoft.com/office/drawing/2014/main" id="{EA0949B8-7606-4226-A229-5169179D0866}"/>
            </a:ext>
          </a:extLst>
        </xdr:cNvPr>
        <xdr:cNvSpPr txBox="1">
          <a:spLocks noChangeArrowheads="1"/>
        </xdr:cNvSpPr>
      </xdr:nvSpPr>
      <xdr:spPr bwMode="auto">
        <a:xfrm>
          <a:off x="4282440" y="24444960"/>
          <a:ext cx="76200" cy="360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100953</xdr:rowOff>
    </xdr:to>
    <xdr:sp macro="" textlink="">
      <xdr:nvSpPr>
        <xdr:cNvPr id="113" name="Text Box 32">
          <a:extLst>
            <a:ext uri="{FF2B5EF4-FFF2-40B4-BE49-F238E27FC236}">
              <a16:creationId xmlns:a16="http://schemas.microsoft.com/office/drawing/2014/main" id="{68D2EB4F-3A22-425F-9441-16DC85A0E468}"/>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9511</xdr:rowOff>
    </xdr:to>
    <xdr:sp macro="" textlink="">
      <xdr:nvSpPr>
        <xdr:cNvPr id="114" name="Text Box 106">
          <a:extLst>
            <a:ext uri="{FF2B5EF4-FFF2-40B4-BE49-F238E27FC236}">
              <a16:creationId xmlns:a16="http://schemas.microsoft.com/office/drawing/2014/main" id="{4FE48A1C-D15C-48A4-983F-EB1A658132C8}"/>
            </a:ext>
          </a:extLst>
        </xdr:cNvPr>
        <xdr:cNvSpPr txBox="1">
          <a:spLocks noChangeArrowheads="1"/>
        </xdr:cNvSpPr>
      </xdr:nvSpPr>
      <xdr:spPr bwMode="auto">
        <a:xfrm>
          <a:off x="4282440" y="24444960"/>
          <a:ext cx="76200" cy="360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100953</xdr:rowOff>
    </xdr:to>
    <xdr:sp macro="" textlink="">
      <xdr:nvSpPr>
        <xdr:cNvPr id="115" name="Text Box 108">
          <a:extLst>
            <a:ext uri="{FF2B5EF4-FFF2-40B4-BE49-F238E27FC236}">
              <a16:creationId xmlns:a16="http://schemas.microsoft.com/office/drawing/2014/main" id="{173385A8-DBEB-4CDB-B4D3-F6AF74B0098C}"/>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170871</xdr:rowOff>
    </xdr:to>
    <xdr:sp macro="" textlink="">
      <xdr:nvSpPr>
        <xdr:cNvPr id="116" name="Text Box 30">
          <a:extLst>
            <a:ext uri="{FF2B5EF4-FFF2-40B4-BE49-F238E27FC236}">
              <a16:creationId xmlns:a16="http://schemas.microsoft.com/office/drawing/2014/main" id="{7E2B3F6B-594C-4B9E-9E0D-EBD2DF1FCCB2}"/>
            </a:ext>
          </a:extLst>
        </xdr:cNvPr>
        <xdr:cNvSpPr txBox="1">
          <a:spLocks noChangeArrowheads="1"/>
        </xdr:cNvSpPr>
      </xdr:nvSpPr>
      <xdr:spPr bwMode="auto">
        <a:xfrm>
          <a:off x="4282440" y="24444960"/>
          <a:ext cx="76200" cy="105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60699</xdr:rowOff>
    </xdr:to>
    <xdr:sp macro="" textlink="">
      <xdr:nvSpPr>
        <xdr:cNvPr id="117" name="Text Box 32">
          <a:extLst>
            <a:ext uri="{FF2B5EF4-FFF2-40B4-BE49-F238E27FC236}">
              <a16:creationId xmlns:a16="http://schemas.microsoft.com/office/drawing/2014/main" id="{BC916E31-A345-4CB1-A7FF-E61C59DFA229}"/>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170871</xdr:rowOff>
    </xdr:to>
    <xdr:sp macro="" textlink="">
      <xdr:nvSpPr>
        <xdr:cNvPr id="118" name="Text Box 106">
          <a:extLst>
            <a:ext uri="{FF2B5EF4-FFF2-40B4-BE49-F238E27FC236}">
              <a16:creationId xmlns:a16="http://schemas.microsoft.com/office/drawing/2014/main" id="{80B54454-F626-4123-80C3-0F9C0B9BCE76}"/>
            </a:ext>
          </a:extLst>
        </xdr:cNvPr>
        <xdr:cNvSpPr txBox="1">
          <a:spLocks noChangeArrowheads="1"/>
        </xdr:cNvSpPr>
      </xdr:nvSpPr>
      <xdr:spPr bwMode="auto">
        <a:xfrm>
          <a:off x="4282440" y="24444960"/>
          <a:ext cx="76200" cy="105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60699</xdr:rowOff>
    </xdr:to>
    <xdr:sp macro="" textlink="">
      <xdr:nvSpPr>
        <xdr:cNvPr id="119" name="Text Box 108">
          <a:extLst>
            <a:ext uri="{FF2B5EF4-FFF2-40B4-BE49-F238E27FC236}">
              <a16:creationId xmlns:a16="http://schemas.microsoft.com/office/drawing/2014/main" id="{F16E2E31-569E-4234-862D-1017786C5CDA}"/>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155631</xdr:rowOff>
    </xdr:to>
    <xdr:sp macro="" textlink="">
      <xdr:nvSpPr>
        <xdr:cNvPr id="120" name="Text Box 30">
          <a:extLst>
            <a:ext uri="{FF2B5EF4-FFF2-40B4-BE49-F238E27FC236}">
              <a16:creationId xmlns:a16="http://schemas.microsoft.com/office/drawing/2014/main" id="{F1BE5835-B51E-49F1-AA93-572E08DA70C2}"/>
            </a:ext>
          </a:extLst>
        </xdr:cNvPr>
        <xdr:cNvSpPr txBox="1">
          <a:spLocks noChangeArrowheads="1"/>
        </xdr:cNvSpPr>
      </xdr:nvSpPr>
      <xdr:spPr bwMode="auto">
        <a:xfrm>
          <a:off x="4282440" y="24444960"/>
          <a:ext cx="76200" cy="103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60699</xdr:rowOff>
    </xdr:to>
    <xdr:sp macro="" textlink="">
      <xdr:nvSpPr>
        <xdr:cNvPr id="121" name="Text Box 32">
          <a:extLst>
            <a:ext uri="{FF2B5EF4-FFF2-40B4-BE49-F238E27FC236}">
              <a16:creationId xmlns:a16="http://schemas.microsoft.com/office/drawing/2014/main" id="{F65BC3EB-2B0A-4582-AFFB-8046F68CC991}"/>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155631</xdr:rowOff>
    </xdr:to>
    <xdr:sp macro="" textlink="">
      <xdr:nvSpPr>
        <xdr:cNvPr id="122" name="Text Box 106">
          <a:extLst>
            <a:ext uri="{FF2B5EF4-FFF2-40B4-BE49-F238E27FC236}">
              <a16:creationId xmlns:a16="http://schemas.microsoft.com/office/drawing/2014/main" id="{F1AC26A7-FEE8-4A62-BC8F-B4CB9D5954F7}"/>
            </a:ext>
          </a:extLst>
        </xdr:cNvPr>
        <xdr:cNvSpPr txBox="1">
          <a:spLocks noChangeArrowheads="1"/>
        </xdr:cNvSpPr>
      </xdr:nvSpPr>
      <xdr:spPr bwMode="auto">
        <a:xfrm>
          <a:off x="4282440" y="24444960"/>
          <a:ext cx="76200" cy="103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88</xdr:row>
      <xdr:rowOff>0</xdr:rowOff>
    </xdr:from>
    <xdr:to>
      <xdr:col>3</xdr:col>
      <xdr:colOff>74875</xdr:colOff>
      <xdr:row>92</xdr:row>
      <xdr:rowOff>60699</xdr:rowOff>
    </xdr:to>
    <xdr:sp macro="" textlink="">
      <xdr:nvSpPr>
        <xdr:cNvPr id="123" name="Text Box 108">
          <a:extLst>
            <a:ext uri="{FF2B5EF4-FFF2-40B4-BE49-F238E27FC236}">
              <a16:creationId xmlns:a16="http://schemas.microsoft.com/office/drawing/2014/main" id="{B234BA54-6B10-43DC-A415-7E6B7B418FD6}"/>
            </a:ext>
          </a:extLst>
        </xdr:cNvPr>
        <xdr:cNvSpPr txBox="1">
          <a:spLocks noChangeArrowheads="1"/>
        </xdr:cNvSpPr>
      </xdr:nvSpPr>
      <xdr:spPr bwMode="auto">
        <a:xfrm>
          <a:off x="4284199" y="24444960"/>
          <a:ext cx="69803"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24" name="Text Box 30">
          <a:extLst>
            <a:ext uri="{FF2B5EF4-FFF2-40B4-BE49-F238E27FC236}">
              <a16:creationId xmlns:a16="http://schemas.microsoft.com/office/drawing/2014/main" id="{4BADE0F8-A74E-4D31-9829-C4AB86AA807A}"/>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25" name="Text Box 32">
          <a:extLst>
            <a:ext uri="{FF2B5EF4-FFF2-40B4-BE49-F238E27FC236}">
              <a16:creationId xmlns:a16="http://schemas.microsoft.com/office/drawing/2014/main" id="{4E6F77E5-FD54-4706-B11D-BFA0C4302F35}"/>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26" name="Text Box 106">
          <a:extLst>
            <a:ext uri="{FF2B5EF4-FFF2-40B4-BE49-F238E27FC236}">
              <a16:creationId xmlns:a16="http://schemas.microsoft.com/office/drawing/2014/main" id="{CCC170A3-4A53-4A0F-9356-3B8E6BA7AF12}"/>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27" name="Text Box 108">
          <a:extLst>
            <a:ext uri="{FF2B5EF4-FFF2-40B4-BE49-F238E27FC236}">
              <a16:creationId xmlns:a16="http://schemas.microsoft.com/office/drawing/2014/main" id="{55A361FD-EC0C-4408-9743-442019FB582C}"/>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28" name="Text Box 30">
          <a:extLst>
            <a:ext uri="{FF2B5EF4-FFF2-40B4-BE49-F238E27FC236}">
              <a16:creationId xmlns:a16="http://schemas.microsoft.com/office/drawing/2014/main" id="{F118565E-F8B3-41BE-B864-37068154C42B}"/>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29" name="Text Box 32">
          <a:extLst>
            <a:ext uri="{FF2B5EF4-FFF2-40B4-BE49-F238E27FC236}">
              <a16:creationId xmlns:a16="http://schemas.microsoft.com/office/drawing/2014/main" id="{5AFCD60E-0796-4E36-8E2B-E5AC809C5DCC}"/>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5355</xdr:rowOff>
    </xdr:to>
    <xdr:sp macro="" textlink="">
      <xdr:nvSpPr>
        <xdr:cNvPr id="130" name="Text Box 106">
          <a:extLst>
            <a:ext uri="{FF2B5EF4-FFF2-40B4-BE49-F238E27FC236}">
              <a16:creationId xmlns:a16="http://schemas.microsoft.com/office/drawing/2014/main" id="{9B756E2F-3D21-4BA6-A2DA-8062FACF458B}"/>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59129</xdr:rowOff>
    </xdr:to>
    <xdr:sp macro="" textlink="">
      <xdr:nvSpPr>
        <xdr:cNvPr id="131" name="Text Box 108">
          <a:extLst>
            <a:ext uri="{FF2B5EF4-FFF2-40B4-BE49-F238E27FC236}">
              <a16:creationId xmlns:a16="http://schemas.microsoft.com/office/drawing/2014/main" id="{7B11A7A1-CAB4-4CB4-8787-F7FC4546948F}"/>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93</xdr:row>
      <xdr:rowOff>0</xdr:rowOff>
    </xdr:from>
    <xdr:ext cx="76200" cy="676275"/>
    <xdr:sp macro="" textlink="">
      <xdr:nvSpPr>
        <xdr:cNvPr id="132" name="Text Box 30">
          <a:extLst>
            <a:ext uri="{FF2B5EF4-FFF2-40B4-BE49-F238E27FC236}">
              <a16:creationId xmlns:a16="http://schemas.microsoft.com/office/drawing/2014/main" id="{C42D7AE3-02FA-4593-8772-9F641196513D}"/>
            </a:ext>
          </a:extLst>
        </xdr:cNvPr>
        <xdr:cNvSpPr txBox="1">
          <a:spLocks noChangeArrowheads="1"/>
        </xdr:cNvSpPr>
      </xdr:nvSpPr>
      <xdr:spPr bwMode="auto">
        <a:xfrm>
          <a:off x="4282440" y="271500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133" name="Text Box 32">
          <a:extLst>
            <a:ext uri="{FF2B5EF4-FFF2-40B4-BE49-F238E27FC236}">
              <a16:creationId xmlns:a16="http://schemas.microsoft.com/office/drawing/2014/main" id="{1C90EC85-39E8-477B-B705-A9459EA6ABD2}"/>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76275"/>
    <xdr:sp macro="" textlink="">
      <xdr:nvSpPr>
        <xdr:cNvPr id="134" name="Text Box 106">
          <a:extLst>
            <a:ext uri="{FF2B5EF4-FFF2-40B4-BE49-F238E27FC236}">
              <a16:creationId xmlns:a16="http://schemas.microsoft.com/office/drawing/2014/main" id="{ABDA889C-02D5-4C27-AE2E-32C4D7649A4F}"/>
            </a:ext>
          </a:extLst>
        </xdr:cNvPr>
        <xdr:cNvSpPr txBox="1">
          <a:spLocks noChangeArrowheads="1"/>
        </xdr:cNvSpPr>
      </xdr:nvSpPr>
      <xdr:spPr bwMode="auto">
        <a:xfrm>
          <a:off x="4282440" y="271500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135" name="Text Box 108">
          <a:extLst>
            <a:ext uri="{FF2B5EF4-FFF2-40B4-BE49-F238E27FC236}">
              <a16:creationId xmlns:a16="http://schemas.microsoft.com/office/drawing/2014/main" id="{26A2C22A-395B-402C-8F4D-B2B0D59C8379}"/>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57225"/>
    <xdr:sp macro="" textlink="">
      <xdr:nvSpPr>
        <xdr:cNvPr id="136" name="Text Box 30">
          <a:extLst>
            <a:ext uri="{FF2B5EF4-FFF2-40B4-BE49-F238E27FC236}">
              <a16:creationId xmlns:a16="http://schemas.microsoft.com/office/drawing/2014/main" id="{4753A051-EF09-4815-92FD-A978660FC201}"/>
            </a:ext>
          </a:extLst>
        </xdr:cNvPr>
        <xdr:cNvSpPr txBox="1">
          <a:spLocks noChangeArrowheads="1"/>
        </xdr:cNvSpPr>
      </xdr:nvSpPr>
      <xdr:spPr bwMode="auto">
        <a:xfrm>
          <a:off x="4282440" y="271500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137" name="Text Box 32">
          <a:extLst>
            <a:ext uri="{FF2B5EF4-FFF2-40B4-BE49-F238E27FC236}">
              <a16:creationId xmlns:a16="http://schemas.microsoft.com/office/drawing/2014/main" id="{F2FB1455-C3DE-47FA-860A-EFEE63BF3638}"/>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57225"/>
    <xdr:sp macro="" textlink="">
      <xdr:nvSpPr>
        <xdr:cNvPr id="138" name="Text Box 106">
          <a:extLst>
            <a:ext uri="{FF2B5EF4-FFF2-40B4-BE49-F238E27FC236}">
              <a16:creationId xmlns:a16="http://schemas.microsoft.com/office/drawing/2014/main" id="{7F6B2A64-84BF-46FA-8C5D-AE7FC7D8DEA8}"/>
            </a:ext>
          </a:extLst>
        </xdr:cNvPr>
        <xdr:cNvSpPr txBox="1">
          <a:spLocks noChangeArrowheads="1"/>
        </xdr:cNvSpPr>
      </xdr:nvSpPr>
      <xdr:spPr bwMode="auto">
        <a:xfrm>
          <a:off x="4282440" y="271500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139" name="Text Box 108">
          <a:extLst>
            <a:ext uri="{FF2B5EF4-FFF2-40B4-BE49-F238E27FC236}">
              <a16:creationId xmlns:a16="http://schemas.microsoft.com/office/drawing/2014/main" id="{586AD09B-F8D9-424E-9E6B-E0821BB6DA75}"/>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2"/>
    <xdr:sp macro="" textlink="">
      <xdr:nvSpPr>
        <xdr:cNvPr id="140" name="Text Box 30">
          <a:extLst>
            <a:ext uri="{FF2B5EF4-FFF2-40B4-BE49-F238E27FC236}">
              <a16:creationId xmlns:a16="http://schemas.microsoft.com/office/drawing/2014/main" id="{FCCEAF60-E482-4FBC-BA2E-13EDE20F1082}"/>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141" name="Text Box 32">
          <a:extLst>
            <a:ext uri="{FF2B5EF4-FFF2-40B4-BE49-F238E27FC236}">
              <a16:creationId xmlns:a16="http://schemas.microsoft.com/office/drawing/2014/main" id="{9B0F6C66-0BDC-4EAB-9F4F-38C7F32E89F4}"/>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2"/>
    <xdr:sp macro="" textlink="">
      <xdr:nvSpPr>
        <xdr:cNvPr id="142" name="Text Box 106">
          <a:extLst>
            <a:ext uri="{FF2B5EF4-FFF2-40B4-BE49-F238E27FC236}">
              <a16:creationId xmlns:a16="http://schemas.microsoft.com/office/drawing/2014/main" id="{98D347BB-A736-46C8-BD89-CB09098A6E98}"/>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143" name="Text Box 108">
          <a:extLst>
            <a:ext uri="{FF2B5EF4-FFF2-40B4-BE49-F238E27FC236}">
              <a16:creationId xmlns:a16="http://schemas.microsoft.com/office/drawing/2014/main" id="{12A6EF8B-1947-4296-832D-55A144A69080}"/>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86862"/>
    <xdr:sp macro="" textlink="">
      <xdr:nvSpPr>
        <xdr:cNvPr id="144" name="Text Box 30">
          <a:extLst>
            <a:ext uri="{FF2B5EF4-FFF2-40B4-BE49-F238E27FC236}">
              <a16:creationId xmlns:a16="http://schemas.microsoft.com/office/drawing/2014/main" id="{37A60D71-414E-4B9E-9B64-06B1DAE2FADD}"/>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145" name="Text Box 32">
          <a:extLst>
            <a:ext uri="{FF2B5EF4-FFF2-40B4-BE49-F238E27FC236}">
              <a16:creationId xmlns:a16="http://schemas.microsoft.com/office/drawing/2014/main" id="{D61D0064-5860-4929-AC92-78264E0BC9D8}"/>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86862"/>
    <xdr:sp macro="" textlink="">
      <xdr:nvSpPr>
        <xdr:cNvPr id="146" name="Text Box 106">
          <a:extLst>
            <a:ext uri="{FF2B5EF4-FFF2-40B4-BE49-F238E27FC236}">
              <a16:creationId xmlns:a16="http://schemas.microsoft.com/office/drawing/2014/main" id="{175CB7BB-50F8-46C0-B898-C39B9BBE81E1}"/>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147" name="Text Box 108">
          <a:extLst>
            <a:ext uri="{FF2B5EF4-FFF2-40B4-BE49-F238E27FC236}">
              <a16:creationId xmlns:a16="http://schemas.microsoft.com/office/drawing/2014/main" id="{E0D2D11D-0880-4AE9-9951-C62C4B7CCD30}"/>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94482"/>
    <xdr:sp macro="" textlink="">
      <xdr:nvSpPr>
        <xdr:cNvPr id="148" name="Text Box 30">
          <a:extLst>
            <a:ext uri="{FF2B5EF4-FFF2-40B4-BE49-F238E27FC236}">
              <a16:creationId xmlns:a16="http://schemas.microsoft.com/office/drawing/2014/main" id="{60F7FEFA-43F5-4054-9820-05AB7DD2EC92}"/>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149" name="Text Box 32">
          <a:extLst>
            <a:ext uri="{FF2B5EF4-FFF2-40B4-BE49-F238E27FC236}">
              <a16:creationId xmlns:a16="http://schemas.microsoft.com/office/drawing/2014/main" id="{B585BFBD-48B0-474C-9D8D-0016B61FD802}"/>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94482"/>
    <xdr:sp macro="" textlink="">
      <xdr:nvSpPr>
        <xdr:cNvPr id="150" name="Text Box 106">
          <a:extLst>
            <a:ext uri="{FF2B5EF4-FFF2-40B4-BE49-F238E27FC236}">
              <a16:creationId xmlns:a16="http://schemas.microsoft.com/office/drawing/2014/main" id="{ED80814E-171F-417E-ACE8-0F441BF87E3F}"/>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151" name="Text Box 108">
          <a:extLst>
            <a:ext uri="{FF2B5EF4-FFF2-40B4-BE49-F238E27FC236}">
              <a16:creationId xmlns:a16="http://schemas.microsoft.com/office/drawing/2014/main" id="{00C18F0C-E252-4EB6-9A0C-02BCB6D20A33}"/>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61071"/>
    <xdr:sp macro="" textlink="">
      <xdr:nvSpPr>
        <xdr:cNvPr id="152" name="Text Box 30">
          <a:extLst>
            <a:ext uri="{FF2B5EF4-FFF2-40B4-BE49-F238E27FC236}">
              <a16:creationId xmlns:a16="http://schemas.microsoft.com/office/drawing/2014/main" id="{9C9C9B56-91DA-472B-8288-E3597F8CA569}"/>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153" name="Text Box 32">
          <a:extLst>
            <a:ext uri="{FF2B5EF4-FFF2-40B4-BE49-F238E27FC236}">
              <a16:creationId xmlns:a16="http://schemas.microsoft.com/office/drawing/2014/main" id="{4E79C42B-13E3-4308-AA66-51CC554D54E7}"/>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61071"/>
    <xdr:sp macro="" textlink="">
      <xdr:nvSpPr>
        <xdr:cNvPr id="154" name="Text Box 106">
          <a:extLst>
            <a:ext uri="{FF2B5EF4-FFF2-40B4-BE49-F238E27FC236}">
              <a16:creationId xmlns:a16="http://schemas.microsoft.com/office/drawing/2014/main" id="{3C63E4B4-96DD-4CE3-BFD3-063C56FC669C}"/>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155" name="Text Box 108">
          <a:extLst>
            <a:ext uri="{FF2B5EF4-FFF2-40B4-BE49-F238E27FC236}">
              <a16:creationId xmlns:a16="http://schemas.microsoft.com/office/drawing/2014/main" id="{2806A4AF-5C2E-4395-A0B2-275E059BD401}"/>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88</xdr:row>
      <xdr:rowOff>0</xdr:rowOff>
    </xdr:from>
    <xdr:to>
      <xdr:col>3</xdr:col>
      <xdr:colOff>76200</xdr:colOff>
      <xdr:row>92</xdr:row>
      <xdr:rowOff>83559</xdr:rowOff>
    </xdr:to>
    <xdr:sp macro="" textlink="">
      <xdr:nvSpPr>
        <xdr:cNvPr id="156" name="Text Box 30">
          <a:extLst>
            <a:ext uri="{FF2B5EF4-FFF2-40B4-BE49-F238E27FC236}">
              <a16:creationId xmlns:a16="http://schemas.microsoft.com/office/drawing/2014/main" id="{8C53AD46-D9A7-4559-961D-07ECD27343B5}"/>
            </a:ext>
          </a:extLst>
        </xdr:cNvPr>
        <xdr:cNvSpPr txBox="1">
          <a:spLocks noChangeArrowheads="1"/>
        </xdr:cNvSpPr>
      </xdr:nvSpPr>
      <xdr:spPr bwMode="auto">
        <a:xfrm>
          <a:off x="4282440" y="24444960"/>
          <a:ext cx="76200" cy="1317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83559</xdr:rowOff>
    </xdr:to>
    <xdr:sp macro="" textlink="">
      <xdr:nvSpPr>
        <xdr:cNvPr id="157" name="Text Box 106">
          <a:extLst>
            <a:ext uri="{FF2B5EF4-FFF2-40B4-BE49-F238E27FC236}">
              <a16:creationId xmlns:a16="http://schemas.microsoft.com/office/drawing/2014/main" id="{A4D0EB99-67CE-41BB-B229-8484F7CB2DBC}"/>
            </a:ext>
          </a:extLst>
        </xdr:cNvPr>
        <xdr:cNvSpPr txBox="1">
          <a:spLocks noChangeArrowheads="1"/>
        </xdr:cNvSpPr>
      </xdr:nvSpPr>
      <xdr:spPr bwMode="auto">
        <a:xfrm>
          <a:off x="4282440" y="24444960"/>
          <a:ext cx="76200" cy="1317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60697</xdr:rowOff>
    </xdr:to>
    <xdr:sp macro="" textlink="">
      <xdr:nvSpPr>
        <xdr:cNvPr id="158" name="Text Box 30">
          <a:extLst>
            <a:ext uri="{FF2B5EF4-FFF2-40B4-BE49-F238E27FC236}">
              <a16:creationId xmlns:a16="http://schemas.microsoft.com/office/drawing/2014/main" id="{A31EA223-DE72-4F15-B677-AFDCAC3FCBFE}"/>
            </a:ext>
          </a:extLst>
        </xdr:cNvPr>
        <xdr:cNvSpPr txBox="1">
          <a:spLocks noChangeArrowheads="1"/>
        </xdr:cNvSpPr>
      </xdr:nvSpPr>
      <xdr:spPr bwMode="auto">
        <a:xfrm>
          <a:off x="4282440" y="24444960"/>
          <a:ext cx="76200" cy="1295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60697</xdr:rowOff>
    </xdr:to>
    <xdr:sp macro="" textlink="">
      <xdr:nvSpPr>
        <xdr:cNvPr id="159" name="Text Box 106">
          <a:extLst>
            <a:ext uri="{FF2B5EF4-FFF2-40B4-BE49-F238E27FC236}">
              <a16:creationId xmlns:a16="http://schemas.microsoft.com/office/drawing/2014/main" id="{E9D67697-3C1A-4B0E-98B8-C36CEE430BF5}"/>
            </a:ext>
          </a:extLst>
        </xdr:cNvPr>
        <xdr:cNvSpPr txBox="1">
          <a:spLocks noChangeArrowheads="1"/>
        </xdr:cNvSpPr>
      </xdr:nvSpPr>
      <xdr:spPr bwMode="auto">
        <a:xfrm>
          <a:off x="4282440" y="24444960"/>
          <a:ext cx="76200" cy="1295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90187</xdr:rowOff>
    </xdr:to>
    <xdr:sp macro="" textlink="">
      <xdr:nvSpPr>
        <xdr:cNvPr id="160" name="Text Box 30">
          <a:extLst>
            <a:ext uri="{FF2B5EF4-FFF2-40B4-BE49-F238E27FC236}">
              <a16:creationId xmlns:a16="http://schemas.microsoft.com/office/drawing/2014/main" id="{7438121A-0A9D-45D2-8450-F61A8B582588}"/>
            </a:ext>
          </a:extLst>
        </xdr:cNvPr>
        <xdr:cNvSpPr txBox="1">
          <a:spLocks noChangeArrowheads="1"/>
        </xdr:cNvSpPr>
      </xdr:nvSpPr>
      <xdr:spPr bwMode="auto">
        <a:xfrm>
          <a:off x="4282440" y="24444960"/>
          <a:ext cx="76200" cy="97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4253</xdr:rowOff>
    </xdr:to>
    <xdr:sp macro="" textlink="">
      <xdr:nvSpPr>
        <xdr:cNvPr id="161" name="Text Box 32">
          <a:extLst>
            <a:ext uri="{FF2B5EF4-FFF2-40B4-BE49-F238E27FC236}">
              <a16:creationId xmlns:a16="http://schemas.microsoft.com/office/drawing/2014/main" id="{4BF6D7DE-8797-415A-8979-CC45F9941873}"/>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90187</xdr:rowOff>
    </xdr:to>
    <xdr:sp macro="" textlink="">
      <xdr:nvSpPr>
        <xdr:cNvPr id="162" name="Text Box 106">
          <a:extLst>
            <a:ext uri="{FF2B5EF4-FFF2-40B4-BE49-F238E27FC236}">
              <a16:creationId xmlns:a16="http://schemas.microsoft.com/office/drawing/2014/main" id="{2B4A965A-1D24-4F23-A540-7F4421F2DF2C}"/>
            </a:ext>
          </a:extLst>
        </xdr:cNvPr>
        <xdr:cNvSpPr txBox="1">
          <a:spLocks noChangeArrowheads="1"/>
        </xdr:cNvSpPr>
      </xdr:nvSpPr>
      <xdr:spPr bwMode="auto">
        <a:xfrm>
          <a:off x="4282440" y="24444960"/>
          <a:ext cx="76200" cy="97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4253</xdr:rowOff>
    </xdr:to>
    <xdr:sp macro="" textlink="">
      <xdr:nvSpPr>
        <xdr:cNvPr id="163" name="Text Box 108">
          <a:extLst>
            <a:ext uri="{FF2B5EF4-FFF2-40B4-BE49-F238E27FC236}">
              <a16:creationId xmlns:a16="http://schemas.microsoft.com/office/drawing/2014/main" id="{16A56896-F6EC-44AD-BF10-8B52DE927BBC}"/>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74947</xdr:rowOff>
    </xdr:to>
    <xdr:sp macro="" textlink="">
      <xdr:nvSpPr>
        <xdr:cNvPr id="164" name="Text Box 30">
          <a:extLst>
            <a:ext uri="{FF2B5EF4-FFF2-40B4-BE49-F238E27FC236}">
              <a16:creationId xmlns:a16="http://schemas.microsoft.com/office/drawing/2014/main" id="{01771832-8971-4734-B12F-5CB0CCFB0433}"/>
            </a:ext>
          </a:extLst>
        </xdr:cNvPr>
        <xdr:cNvSpPr txBox="1">
          <a:spLocks noChangeArrowheads="1"/>
        </xdr:cNvSpPr>
      </xdr:nvSpPr>
      <xdr:spPr bwMode="auto">
        <a:xfrm>
          <a:off x="4282440" y="24444960"/>
          <a:ext cx="76200" cy="958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4253</xdr:rowOff>
    </xdr:to>
    <xdr:sp macro="" textlink="">
      <xdr:nvSpPr>
        <xdr:cNvPr id="165" name="Text Box 32">
          <a:extLst>
            <a:ext uri="{FF2B5EF4-FFF2-40B4-BE49-F238E27FC236}">
              <a16:creationId xmlns:a16="http://schemas.microsoft.com/office/drawing/2014/main" id="{08F4FC72-7C4F-457E-A1FD-4641E5723485}"/>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91</xdr:row>
      <xdr:rowOff>74947</xdr:rowOff>
    </xdr:to>
    <xdr:sp macro="" textlink="">
      <xdr:nvSpPr>
        <xdr:cNvPr id="166" name="Text Box 106">
          <a:extLst>
            <a:ext uri="{FF2B5EF4-FFF2-40B4-BE49-F238E27FC236}">
              <a16:creationId xmlns:a16="http://schemas.microsoft.com/office/drawing/2014/main" id="{826F18EF-E5D0-4BA6-ADE0-832BFD43DB89}"/>
            </a:ext>
          </a:extLst>
        </xdr:cNvPr>
        <xdr:cNvSpPr txBox="1">
          <a:spLocks noChangeArrowheads="1"/>
        </xdr:cNvSpPr>
      </xdr:nvSpPr>
      <xdr:spPr bwMode="auto">
        <a:xfrm>
          <a:off x="4282440" y="24444960"/>
          <a:ext cx="76200" cy="958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92</xdr:row>
      <xdr:rowOff>4253</xdr:rowOff>
    </xdr:to>
    <xdr:sp macro="" textlink="">
      <xdr:nvSpPr>
        <xdr:cNvPr id="167" name="Text Box 108">
          <a:extLst>
            <a:ext uri="{FF2B5EF4-FFF2-40B4-BE49-F238E27FC236}">
              <a16:creationId xmlns:a16="http://schemas.microsoft.com/office/drawing/2014/main" id="{D00D03A1-D029-4070-82C2-48B1A93D1A8E}"/>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88</xdr:row>
      <xdr:rowOff>0</xdr:rowOff>
    </xdr:from>
    <xdr:ext cx="76200" cy="330590"/>
    <xdr:sp macro="" textlink="">
      <xdr:nvSpPr>
        <xdr:cNvPr id="168" name="Text Box 30">
          <a:extLst>
            <a:ext uri="{FF2B5EF4-FFF2-40B4-BE49-F238E27FC236}">
              <a16:creationId xmlns:a16="http://schemas.microsoft.com/office/drawing/2014/main" id="{6ED46873-E0C7-4AF3-9FEE-ABBF8B65A4E7}"/>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69" name="Text Box 32">
          <a:extLst>
            <a:ext uri="{FF2B5EF4-FFF2-40B4-BE49-F238E27FC236}">
              <a16:creationId xmlns:a16="http://schemas.microsoft.com/office/drawing/2014/main" id="{0243F944-7766-476F-88A7-AE205B62F6BD}"/>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170" name="Text Box 106">
          <a:extLst>
            <a:ext uri="{FF2B5EF4-FFF2-40B4-BE49-F238E27FC236}">
              <a16:creationId xmlns:a16="http://schemas.microsoft.com/office/drawing/2014/main" id="{4179807E-EB33-4B95-ABBD-16BEDFDB1D78}"/>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71" name="Text Box 108">
          <a:extLst>
            <a:ext uri="{FF2B5EF4-FFF2-40B4-BE49-F238E27FC236}">
              <a16:creationId xmlns:a16="http://schemas.microsoft.com/office/drawing/2014/main" id="{743948DF-EA20-4178-A6B8-36B93EBC864E}"/>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172" name="Text Box 30">
          <a:extLst>
            <a:ext uri="{FF2B5EF4-FFF2-40B4-BE49-F238E27FC236}">
              <a16:creationId xmlns:a16="http://schemas.microsoft.com/office/drawing/2014/main" id="{79996DDF-1020-455B-841B-E82B24FB7629}"/>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73" name="Text Box 32">
          <a:extLst>
            <a:ext uri="{FF2B5EF4-FFF2-40B4-BE49-F238E27FC236}">
              <a16:creationId xmlns:a16="http://schemas.microsoft.com/office/drawing/2014/main" id="{A14AE073-64CB-4DBC-8E4D-9B6DE489150C}"/>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174" name="Text Box 106">
          <a:extLst>
            <a:ext uri="{FF2B5EF4-FFF2-40B4-BE49-F238E27FC236}">
              <a16:creationId xmlns:a16="http://schemas.microsoft.com/office/drawing/2014/main" id="{BCF1514C-D42F-466C-8989-226E544A7D23}"/>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75" name="Text Box 108">
          <a:extLst>
            <a:ext uri="{FF2B5EF4-FFF2-40B4-BE49-F238E27FC236}">
              <a16:creationId xmlns:a16="http://schemas.microsoft.com/office/drawing/2014/main" id="{71CD71A2-BCE1-4958-9C31-DEB43323D4EA}"/>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176" name="Text Box 30">
          <a:extLst>
            <a:ext uri="{FF2B5EF4-FFF2-40B4-BE49-F238E27FC236}">
              <a16:creationId xmlns:a16="http://schemas.microsoft.com/office/drawing/2014/main" id="{FA91E27E-4DD1-4919-940E-FE473EE011A1}"/>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77" name="Text Box 32">
          <a:extLst>
            <a:ext uri="{FF2B5EF4-FFF2-40B4-BE49-F238E27FC236}">
              <a16:creationId xmlns:a16="http://schemas.microsoft.com/office/drawing/2014/main" id="{82825C99-9350-4B38-BF71-E77421818674}"/>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178" name="Text Box 106">
          <a:extLst>
            <a:ext uri="{FF2B5EF4-FFF2-40B4-BE49-F238E27FC236}">
              <a16:creationId xmlns:a16="http://schemas.microsoft.com/office/drawing/2014/main" id="{886EE9DF-9805-4151-947C-C93682135737}"/>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79" name="Text Box 108">
          <a:extLst>
            <a:ext uri="{FF2B5EF4-FFF2-40B4-BE49-F238E27FC236}">
              <a16:creationId xmlns:a16="http://schemas.microsoft.com/office/drawing/2014/main" id="{A74D449E-27F3-4893-BEDD-7B3552E74EE1}"/>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180" name="Text Box 30">
          <a:extLst>
            <a:ext uri="{FF2B5EF4-FFF2-40B4-BE49-F238E27FC236}">
              <a16:creationId xmlns:a16="http://schemas.microsoft.com/office/drawing/2014/main" id="{C1C2B313-13F0-49FC-9321-670FB3C6C7DE}"/>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81" name="Text Box 32">
          <a:extLst>
            <a:ext uri="{FF2B5EF4-FFF2-40B4-BE49-F238E27FC236}">
              <a16:creationId xmlns:a16="http://schemas.microsoft.com/office/drawing/2014/main" id="{2A0D8AF0-650C-4B26-9F91-72E7ECBEC7A8}"/>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182" name="Text Box 106">
          <a:extLst>
            <a:ext uri="{FF2B5EF4-FFF2-40B4-BE49-F238E27FC236}">
              <a16:creationId xmlns:a16="http://schemas.microsoft.com/office/drawing/2014/main" id="{C30DF015-748A-4F22-9DE6-C8EA001B9691}"/>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1"/>
    <xdr:sp macro="" textlink="">
      <xdr:nvSpPr>
        <xdr:cNvPr id="183" name="Text Box 108">
          <a:extLst>
            <a:ext uri="{FF2B5EF4-FFF2-40B4-BE49-F238E27FC236}">
              <a16:creationId xmlns:a16="http://schemas.microsoft.com/office/drawing/2014/main" id="{619D43B8-7C38-4DAC-88DA-38D04CCBC389}"/>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30590"/>
    <xdr:sp macro="" textlink="">
      <xdr:nvSpPr>
        <xdr:cNvPr id="184" name="Text Box 30">
          <a:extLst>
            <a:ext uri="{FF2B5EF4-FFF2-40B4-BE49-F238E27FC236}">
              <a16:creationId xmlns:a16="http://schemas.microsoft.com/office/drawing/2014/main" id="{79074375-FCF0-430F-8655-E63A5E8B6FE8}"/>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85" name="Text Box 32">
          <a:extLst>
            <a:ext uri="{FF2B5EF4-FFF2-40B4-BE49-F238E27FC236}">
              <a16:creationId xmlns:a16="http://schemas.microsoft.com/office/drawing/2014/main" id="{672D3C77-1520-4082-9EAF-FBE225C11307}"/>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30590"/>
    <xdr:sp macro="" textlink="">
      <xdr:nvSpPr>
        <xdr:cNvPr id="186" name="Text Box 106">
          <a:extLst>
            <a:ext uri="{FF2B5EF4-FFF2-40B4-BE49-F238E27FC236}">
              <a16:creationId xmlns:a16="http://schemas.microsoft.com/office/drawing/2014/main" id="{C0F63306-780C-486B-A547-73A6CF5CD405}"/>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87" name="Text Box 108">
          <a:extLst>
            <a:ext uri="{FF2B5EF4-FFF2-40B4-BE49-F238E27FC236}">
              <a16:creationId xmlns:a16="http://schemas.microsoft.com/office/drawing/2014/main" id="{DA110789-5FDE-4486-93CC-214235C6F669}"/>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07730"/>
    <xdr:sp macro="" textlink="">
      <xdr:nvSpPr>
        <xdr:cNvPr id="188" name="Text Box 30">
          <a:extLst>
            <a:ext uri="{FF2B5EF4-FFF2-40B4-BE49-F238E27FC236}">
              <a16:creationId xmlns:a16="http://schemas.microsoft.com/office/drawing/2014/main" id="{9CF3FAF8-EB86-4318-90B5-68743D21FB46}"/>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89" name="Text Box 32">
          <a:extLst>
            <a:ext uri="{FF2B5EF4-FFF2-40B4-BE49-F238E27FC236}">
              <a16:creationId xmlns:a16="http://schemas.microsoft.com/office/drawing/2014/main" id="{4BAEF978-E98C-4419-8B20-C1DD33E1BAE8}"/>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07730"/>
    <xdr:sp macro="" textlink="">
      <xdr:nvSpPr>
        <xdr:cNvPr id="190" name="Text Box 106">
          <a:extLst>
            <a:ext uri="{FF2B5EF4-FFF2-40B4-BE49-F238E27FC236}">
              <a16:creationId xmlns:a16="http://schemas.microsoft.com/office/drawing/2014/main" id="{C91283DE-C991-4B32-90ED-AC824AC3D682}"/>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91" name="Text Box 108">
          <a:extLst>
            <a:ext uri="{FF2B5EF4-FFF2-40B4-BE49-F238E27FC236}">
              <a16:creationId xmlns:a16="http://schemas.microsoft.com/office/drawing/2014/main" id="{73F491C0-3A26-4757-9DA2-61323C887E66}"/>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30590"/>
    <xdr:sp macro="" textlink="">
      <xdr:nvSpPr>
        <xdr:cNvPr id="192" name="Text Box 30">
          <a:extLst>
            <a:ext uri="{FF2B5EF4-FFF2-40B4-BE49-F238E27FC236}">
              <a16:creationId xmlns:a16="http://schemas.microsoft.com/office/drawing/2014/main" id="{AACDEBF5-EC3A-47CA-AB6B-7A8CD14C4E6F}"/>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93" name="Text Box 32">
          <a:extLst>
            <a:ext uri="{FF2B5EF4-FFF2-40B4-BE49-F238E27FC236}">
              <a16:creationId xmlns:a16="http://schemas.microsoft.com/office/drawing/2014/main" id="{E92EC087-E3C0-49DE-A215-2709A1E7CFC6}"/>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30590"/>
    <xdr:sp macro="" textlink="">
      <xdr:nvSpPr>
        <xdr:cNvPr id="194" name="Text Box 106">
          <a:extLst>
            <a:ext uri="{FF2B5EF4-FFF2-40B4-BE49-F238E27FC236}">
              <a16:creationId xmlns:a16="http://schemas.microsoft.com/office/drawing/2014/main" id="{E90C98E6-AEB0-4125-ADE8-15621F92B701}"/>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95" name="Text Box 108">
          <a:extLst>
            <a:ext uri="{FF2B5EF4-FFF2-40B4-BE49-F238E27FC236}">
              <a16:creationId xmlns:a16="http://schemas.microsoft.com/office/drawing/2014/main" id="{778E992C-17F7-47EE-9AF3-2299457188DE}"/>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07730"/>
    <xdr:sp macro="" textlink="">
      <xdr:nvSpPr>
        <xdr:cNvPr id="196" name="Text Box 30">
          <a:extLst>
            <a:ext uri="{FF2B5EF4-FFF2-40B4-BE49-F238E27FC236}">
              <a16:creationId xmlns:a16="http://schemas.microsoft.com/office/drawing/2014/main" id="{A0833A86-0B64-4993-85D5-3B3776CE2F3E}"/>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97" name="Text Box 32">
          <a:extLst>
            <a:ext uri="{FF2B5EF4-FFF2-40B4-BE49-F238E27FC236}">
              <a16:creationId xmlns:a16="http://schemas.microsoft.com/office/drawing/2014/main" id="{AA374853-E868-45DA-B069-D0FC135C8B3A}"/>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307730"/>
    <xdr:sp macro="" textlink="">
      <xdr:nvSpPr>
        <xdr:cNvPr id="198" name="Text Box 106">
          <a:extLst>
            <a:ext uri="{FF2B5EF4-FFF2-40B4-BE49-F238E27FC236}">
              <a16:creationId xmlns:a16="http://schemas.microsoft.com/office/drawing/2014/main" id="{F1CB2917-D5E1-4D6F-A16B-D7A45D865142}"/>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106</xdr:row>
      <xdr:rowOff>0</xdr:rowOff>
    </xdr:from>
    <xdr:ext cx="76200" cy="409721"/>
    <xdr:sp macro="" textlink="">
      <xdr:nvSpPr>
        <xdr:cNvPr id="199" name="Text Box 108">
          <a:extLst>
            <a:ext uri="{FF2B5EF4-FFF2-40B4-BE49-F238E27FC236}">
              <a16:creationId xmlns:a16="http://schemas.microsoft.com/office/drawing/2014/main" id="{9283E6FF-649C-418C-A75F-811F42745C0E}"/>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676275"/>
    <xdr:sp macro="" textlink="">
      <xdr:nvSpPr>
        <xdr:cNvPr id="200" name="Text Box 30">
          <a:extLst>
            <a:ext uri="{FF2B5EF4-FFF2-40B4-BE49-F238E27FC236}">
              <a16:creationId xmlns:a16="http://schemas.microsoft.com/office/drawing/2014/main" id="{07A82BE8-6A89-40F4-8024-37033ADFFFA0}"/>
            </a:ext>
          </a:extLst>
        </xdr:cNvPr>
        <xdr:cNvSpPr txBox="1">
          <a:spLocks noChangeArrowheads="1"/>
        </xdr:cNvSpPr>
      </xdr:nvSpPr>
      <xdr:spPr bwMode="auto">
        <a:xfrm>
          <a:off x="4282440" y="1089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857250"/>
    <xdr:sp macro="" textlink="">
      <xdr:nvSpPr>
        <xdr:cNvPr id="201" name="Text Box 32">
          <a:extLst>
            <a:ext uri="{FF2B5EF4-FFF2-40B4-BE49-F238E27FC236}">
              <a16:creationId xmlns:a16="http://schemas.microsoft.com/office/drawing/2014/main" id="{E98A30BA-91A7-42F3-80C0-281714CDB855}"/>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676275"/>
    <xdr:sp macro="" textlink="">
      <xdr:nvSpPr>
        <xdr:cNvPr id="202" name="Text Box 106">
          <a:extLst>
            <a:ext uri="{FF2B5EF4-FFF2-40B4-BE49-F238E27FC236}">
              <a16:creationId xmlns:a16="http://schemas.microsoft.com/office/drawing/2014/main" id="{706FEDEC-3A54-4AD7-8C9D-800A1DF51EDA}"/>
            </a:ext>
          </a:extLst>
        </xdr:cNvPr>
        <xdr:cNvSpPr txBox="1">
          <a:spLocks noChangeArrowheads="1"/>
        </xdr:cNvSpPr>
      </xdr:nvSpPr>
      <xdr:spPr bwMode="auto">
        <a:xfrm>
          <a:off x="4282440" y="1089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857250"/>
    <xdr:sp macro="" textlink="">
      <xdr:nvSpPr>
        <xdr:cNvPr id="203" name="Text Box 108">
          <a:extLst>
            <a:ext uri="{FF2B5EF4-FFF2-40B4-BE49-F238E27FC236}">
              <a16:creationId xmlns:a16="http://schemas.microsoft.com/office/drawing/2014/main" id="{D5356255-63AD-4C6D-85F3-DA1332E373A5}"/>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657225"/>
    <xdr:sp macro="" textlink="">
      <xdr:nvSpPr>
        <xdr:cNvPr id="204" name="Text Box 30">
          <a:extLst>
            <a:ext uri="{FF2B5EF4-FFF2-40B4-BE49-F238E27FC236}">
              <a16:creationId xmlns:a16="http://schemas.microsoft.com/office/drawing/2014/main" id="{24617D4E-DCD9-44D1-8A2B-71117F36D3D7}"/>
            </a:ext>
          </a:extLst>
        </xdr:cNvPr>
        <xdr:cNvSpPr txBox="1">
          <a:spLocks noChangeArrowheads="1"/>
        </xdr:cNvSpPr>
      </xdr:nvSpPr>
      <xdr:spPr bwMode="auto">
        <a:xfrm>
          <a:off x="4282440" y="1089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857250"/>
    <xdr:sp macro="" textlink="">
      <xdr:nvSpPr>
        <xdr:cNvPr id="205" name="Text Box 32">
          <a:extLst>
            <a:ext uri="{FF2B5EF4-FFF2-40B4-BE49-F238E27FC236}">
              <a16:creationId xmlns:a16="http://schemas.microsoft.com/office/drawing/2014/main" id="{89400A74-6697-49AA-9A17-DC6B1CAE8C05}"/>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657225"/>
    <xdr:sp macro="" textlink="">
      <xdr:nvSpPr>
        <xdr:cNvPr id="206" name="Text Box 106">
          <a:extLst>
            <a:ext uri="{FF2B5EF4-FFF2-40B4-BE49-F238E27FC236}">
              <a16:creationId xmlns:a16="http://schemas.microsoft.com/office/drawing/2014/main" id="{3BD47F02-6BBB-40B7-B2BB-461C0514B951}"/>
            </a:ext>
          </a:extLst>
        </xdr:cNvPr>
        <xdr:cNvSpPr txBox="1">
          <a:spLocks noChangeArrowheads="1"/>
        </xdr:cNvSpPr>
      </xdr:nvSpPr>
      <xdr:spPr bwMode="auto">
        <a:xfrm>
          <a:off x="4282440" y="1089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76200" cy="857250"/>
    <xdr:sp macro="" textlink="">
      <xdr:nvSpPr>
        <xdr:cNvPr id="207" name="Text Box 108">
          <a:extLst>
            <a:ext uri="{FF2B5EF4-FFF2-40B4-BE49-F238E27FC236}">
              <a16:creationId xmlns:a16="http://schemas.microsoft.com/office/drawing/2014/main" id="{F894CD2D-36BF-473C-B1DC-9D7EA2844ADF}"/>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76275"/>
    <xdr:sp macro="" textlink="">
      <xdr:nvSpPr>
        <xdr:cNvPr id="208" name="Text Box 30">
          <a:extLst>
            <a:ext uri="{FF2B5EF4-FFF2-40B4-BE49-F238E27FC236}">
              <a16:creationId xmlns:a16="http://schemas.microsoft.com/office/drawing/2014/main" id="{3CDB8711-3A2D-4AF1-A05A-FE23D276D5CB}"/>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209" name="Text Box 32">
          <a:extLst>
            <a:ext uri="{FF2B5EF4-FFF2-40B4-BE49-F238E27FC236}">
              <a16:creationId xmlns:a16="http://schemas.microsoft.com/office/drawing/2014/main" id="{2CF3462B-0EDD-45AF-BF92-83235D325CD2}"/>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76275"/>
    <xdr:sp macro="" textlink="">
      <xdr:nvSpPr>
        <xdr:cNvPr id="210" name="Text Box 106">
          <a:extLst>
            <a:ext uri="{FF2B5EF4-FFF2-40B4-BE49-F238E27FC236}">
              <a16:creationId xmlns:a16="http://schemas.microsoft.com/office/drawing/2014/main" id="{DE4350D7-51C5-4DF9-BFA1-568ECFE27394}"/>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211" name="Text Box 108">
          <a:extLst>
            <a:ext uri="{FF2B5EF4-FFF2-40B4-BE49-F238E27FC236}">
              <a16:creationId xmlns:a16="http://schemas.microsoft.com/office/drawing/2014/main" id="{FB29B51A-24C5-4685-8E3E-09B91EF5D390}"/>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212" name="Text Box 30">
          <a:extLst>
            <a:ext uri="{FF2B5EF4-FFF2-40B4-BE49-F238E27FC236}">
              <a16:creationId xmlns:a16="http://schemas.microsoft.com/office/drawing/2014/main" id="{04CC00E3-6E96-4914-929A-CDDC4F1085D9}"/>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213" name="Text Box 32">
          <a:extLst>
            <a:ext uri="{FF2B5EF4-FFF2-40B4-BE49-F238E27FC236}">
              <a16:creationId xmlns:a16="http://schemas.microsoft.com/office/drawing/2014/main" id="{8BB91D99-71E9-43A6-8453-45BD48AC18C5}"/>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214" name="Text Box 106">
          <a:extLst>
            <a:ext uri="{FF2B5EF4-FFF2-40B4-BE49-F238E27FC236}">
              <a16:creationId xmlns:a16="http://schemas.microsoft.com/office/drawing/2014/main" id="{342973D7-701D-4600-B2C9-2AB4D9921E1A}"/>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215" name="Text Box 108">
          <a:extLst>
            <a:ext uri="{FF2B5EF4-FFF2-40B4-BE49-F238E27FC236}">
              <a16:creationId xmlns:a16="http://schemas.microsoft.com/office/drawing/2014/main" id="{1F313973-8F2C-48D1-B45A-670DBED29D77}"/>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16" name="Text Box 30">
          <a:extLst>
            <a:ext uri="{FF2B5EF4-FFF2-40B4-BE49-F238E27FC236}">
              <a16:creationId xmlns:a16="http://schemas.microsoft.com/office/drawing/2014/main" id="{6FABEA9B-AFA8-4A4C-B588-483D96F7DF3D}"/>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17" name="Text Box 32">
          <a:extLst>
            <a:ext uri="{FF2B5EF4-FFF2-40B4-BE49-F238E27FC236}">
              <a16:creationId xmlns:a16="http://schemas.microsoft.com/office/drawing/2014/main" id="{80BA26F0-659F-4794-9409-A619019B9C2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18" name="Text Box 106">
          <a:extLst>
            <a:ext uri="{FF2B5EF4-FFF2-40B4-BE49-F238E27FC236}">
              <a16:creationId xmlns:a16="http://schemas.microsoft.com/office/drawing/2014/main" id="{C50F917C-7259-46C2-972F-0DB18C513F64}"/>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19" name="Text Box 108">
          <a:extLst>
            <a:ext uri="{FF2B5EF4-FFF2-40B4-BE49-F238E27FC236}">
              <a16:creationId xmlns:a16="http://schemas.microsoft.com/office/drawing/2014/main" id="{29EBAC64-5899-46DE-AD11-A67442993404}"/>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20" name="Text Box 30">
          <a:extLst>
            <a:ext uri="{FF2B5EF4-FFF2-40B4-BE49-F238E27FC236}">
              <a16:creationId xmlns:a16="http://schemas.microsoft.com/office/drawing/2014/main" id="{CDD454EA-E846-4E42-A663-64768705CD2F}"/>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21" name="Text Box 32">
          <a:extLst>
            <a:ext uri="{FF2B5EF4-FFF2-40B4-BE49-F238E27FC236}">
              <a16:creationId xmlns:a16="http://schemas.microsoft.com/office/drawing/2014/main" id="{E3CA9738-3AD0-440B-81D5-0B4902661C26}"/>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22" name="Text Box 106">
          <a:extLst>
            <a:ext uri="{FF2B5EF4-FFF2-40B4-BE49-F238E27FC236}">
              <a16:creationId xmlns:a16="http://schemas.microsoft.com/office/drawing/2014/main" id="{9F70C83B-8B31-4683-9723-41CBEF4541B8}"/>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23" name="Text Box 108">
          <a:extLst>
            <a:ext uri="{FF2B5EF4-FFF2-40B4-BE49-F238E27FC236}">
              <a16:creationId xmlns:a16="http://schemas.microsoft.com/office/drawing/2014/main" id="{AD22C0FD-ADE0-4C65-8DA6-20C8B9CD19EB}"/>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24" name="Text Box 30">
          <a:extLst>
            <a:ext uri="{FF2B5EF4-FFF2-40B4-BE49-F238E27FC236}">
              <a16:creationId xmlns:a16="http://schemas.microsoft.com/office/drawing/2014/main" id="{71F0EF3F-7AB2-40F3-92D8-F5063F0CB35F}"/>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25" name="Text Box 32">
          <a:extLst>
            <a:ext uri="{FF2B5EF4-FFF2-40B4-BE49-F238E27FC236}">
              <a16:creationId xmlns:a16="http://schemas.microsoft.com/office/drawing/2014/main" id="{4262E6E6-16E0-4186-9D5F-BBF8510C9FAE}"/>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26" name="Text Box 106">
          <a:extLst>
            <a:ext uri="{FF2B5EF4-FFF2-40B4-BE49-F238E27FC236}">
              <a16:creationId xmlns:a16="http://schemas.microsoft.com/office/drawing/2014/main" id="{1C30F8B6-8473-4D46-A128-3E1F8A1D6FFC}"/>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27" name="Text Box 108">
          <a:extLst>
            <a:ext uri="{FF2B5EF4-FFF2-40B4-BE49-F238E27FC236}">
              <a16:creationId xmlns:a16="http://schemas.microsoft.com/office/drawing/2014/main" id="{5C92328B-7968-40B2-BF85-1DC0879D34A3}"/>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28" name="Text Box 30">
          <a:extLst>
            <a:ext uri="{FF2B5EF4-FFF2-40B4-BE49-F238E27FC236}">
              <a16:creationId xmlns:a16="http://schemas.microsoft.com/office/drawing/2014/main" id="{D6D347A6-E794-4A28-9BF5-A711804C4839}"/>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29" name="Text Box 32">
          <a:extLst>
            <a:ext uri="{FF2B5EF4-FFF2-40B4-BE49-F238E27FC236}">
              <a16:creationId xmlns:a16="http://schemas.microsoft.com/office/drawing/2014/main" id="{C9FCEB7B-3B73-4E38-9E2B-5A4EDD1FAD3C}"/>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30" name="Text Box 106">
          <a:extLst>
            <a:ext uri="{FF2B5EF4-FFF2-40B4-BE49-F238E27FC236}">
              <a16:creationId xmlns:a16="http://schemas.microsoft.com/office/drawing/2014/main" id="{3B3253CC-46CA-4638-B9C3-780F651E1C6F}"/>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31" name="Text Box 108">
          <a:extLst>
            <a:ext uri="{FF2B5EF4-FFF2-40B4-BE49-F238E27FC236}">
              <a16:creationId xmlns:a16="http://schemas.microsoft.com/office/drawing/2014/main" id="{7B692F36-B3A1-4245-BCA6-63F6E388DAA8}"/>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32" name="Text Box 30">
          <a:extLst>
            <a:ext uri="{FF2B5EF4-FFF2-40B4-BE49-F238E27FC236}">
              <a16:creationId xmlns:a16="http://schemas.microsoft.com/office/drawing/2014/main" id="{47C125D0-ED23-4126-ACCC-1012BAB4B5AA}"/>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33" name="Text Box 32">
          <a:extLst>
            <a:ext uri="{FF2B5EF4-FFF2-40B4-BE49-F238E27FC236}">
              <a16:creationId xmlns:a16="http://schemas.microsoft.com/office/drawing/2014/main" id="{9D392939-CD8C-400F-A8AC-D4C8A18729BB}"/>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34" name="Text Box 106">
          <a:extLst>
            <a:ext uri="{FF2B5EF4-FFF2-40B4-BE49-F238E27FC236}">
              <a16:creationId xmlns:a16="http://schemas.microsoft.com/office/drawing/2014/main" id="{1DB8ACA1-61A3-43FF-8387-6BEED21D34AA}"/>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35" name="Text Box 108">
          <a:extLst>
            <a:ext uri="{FF2B5EF4-FFF2-40B4-BE49-F238E27FC236}">
              <a16:creationId xmlns:a16="http://schemas.microsoft.com/office/drawing/2014/main" id="{2A1B1B3F-9818-43BA-9079-F03642D0A4A4}"/>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36" name="Text Box 30">
          <a:extLst>
            <a:ext uri="{FF2B5EF4-FFF2-40B4-BE49-F238E27FC236}">
              <a16:creationId xmlns:a16="http://schemas.microsoft.com/office/drawing/2014/main" id="{3070B1A5-05A0-4466-B865-9E117E27E4AD}"/>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37" name="Text Box 32">
          <a:extLst>
            <a:ext uri="{FF2B5EF4-FFF2-40B4-BE49-F238E27FC236}">
              <a16:creationId xmlns:a16="http://schemas.microsoft.com/office/drawing/2014/main" id="{5AB16DC4-CF61-4928-A105-07328416EFE0}"/>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38" name="Text Box 106">
          <a:extLst>
            <a:ext uri="{FF2B5EF4-FFF2-40B4-BE49-F238E27FC236}">
              <a16:creationId xmlns:a16="http://schemas.microsoft.com/office/drawing/2014/main" id="{EE34EBB5-1D28-41F6-9568-7C645047CA93}"/>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39" name="Text Box 108">
          <a:extLst>
            <a:ext uri="{FF2B5EF4-FFF2-40B4-BE49-F238E27FC236}">
              <a16:creationId xmlns:a16="http://schemas.microsoft.com/office/drawing/2014/main" id="{962C9166-7A6C-4160-81A9-D3AB803C33DE}"/>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40" name="Text Box 30">
          <a:extLst>
            <a:ext uri="{FF2B5EF4-FFF2-40B4-BE49-F238E27FC236}">
              <a16:creationId xmlns:a16="http://schemas.microsoft.com/office/drawing/2014/main" id="{BEA3E82E-1FA8-4B76-869E-FBBD63319B02}"/>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41" name="Text Box 32">
          <a:extLst>
            <a:ext uri="{FF2B5EF4-FFF2-40B4-BE49-F238E27FC236}">
              <a16:creationId xmlns:a16="http://schemas.microsoft.com/office/drawing/2014/main" id="{616E7FC0-9C53-4487-8982-EB0D4171D62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30590"/>
    <xdr:sp macro="" textlink="">
      <xdr:nvSpPr>
        <xdr:cNvPr id="242" name="Text Box 106">
          <a:extLst>
            <a:ext uri="{FF2B5EF4-FFF2-40B4-BE49-F238E27FC236}">
              <a16:creationId xmlns:a16="http://schemas.microsoft.com/office/drawing/2014/main" id="{DCF459A1-E8F2-4DDF-A5B0-1EFD3042C965}"/>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43" name="Text Box 108">
          <a:extLst>
            <a:ext uri="{FF2B5EF4-FFF2-40B4-BE49-F238E27FC236}">
              <a16:creationId xmlns:a16="http://schemas.microsoft.com/office/drawing/2014/main" id="{C320F3D8-0A1F-4D8F-B95B-ABD465109E7E}"/>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44" name="Text Box 30">
          <a:extLst>
            <a:ext uri="{FF2B5EF4-FFF2-40B4-BE49-F238E27FC236}">
              <a16:creationId xmlns:a16="http://schemas.microsoft.com/office/drawing/2014/main" id="{C16EC8F0-B4C0-4730-ACCB-ED8808EE027F}"/>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45" name="Text Box 32">
          <a:extLst>
            <a:ext uri="{FF2B5EF4-FFF2-40B4-BE49-F238E27FC236}">
              <a16:creationId xmlns:a16="http://schemas.microsoft.com/office/drawing/2014/main" id="{F954B31E-A4FF-42DC-8D4F-8FB1DEAAA25F}"/>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307730"/>
    <xdr:sp macro="" textlink="">
      <xdr:nvSpPr>
        <xdr:cNvPr id="246" name="Text Box 106">
          <a:extLst>
            <a:ext uri="{FF2B5EF4-FFF2-40B4-BE49-F238E27FC236}">
              <a16:creationId xmlns:a16="http://schemas.microsoft.com/office/drawing/2014/main" id="{C13C0ACE-26E8-4D62-AFF5-679C402EADCB}"/>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47" name="Text Box 108">
          <a:extLst>
            <a:ext uri="{FF2B5EF4-FFF2-40B4-BE49-F238E27FC236}">
              <a16:creationId xmlns:a16="http://schemas.microsoft.com/office/drawing/2014/main" id="{5650522E-96F8-4466-897B-706C962FBE76}"/>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88</xdr:row>
      <xdr:rowOff>0</xdr:rowOff>
    </xdr:from>
    <xdr:to>
      <xdr:col>3</xdr:col>
      <xdr:colOff>76200</xdr:colOff>
      <xdr:row>89</xdr:row>
      <xdr:rowOff>5354</xdr:rowOff>
    </xdr:to>
    <xdr:sp macro="" textlink="">
      <xdr:nvSpPr>
        <xdr:cNvPr id="248" name="Text Box 30">
          <a:extLst>
            <a:ext uri="{FF2B5EF4-FFF2-40B4-BE49-F238E27FC236}">
              <a16:creationId xmlns:a16="http://schemas.microsoft.com/office/drawing/2014/main" id="{45F76D26-0E99-4BF7-86BF-6D1B7FA07177}"/>
            </a:ext>
          </a:extLst>
        </xdr:cNvPr>
        <xdr:cNvSpPr txBox="1">
          <a:spLocks noChangeArrowheads="1"/>
        </xdr:cNvSpPr>
      </xdr:nvSpPr>
      <xdr:spPr bwMode="auto">
        <a:xfrm>
          <a:off x="4282440" y="244449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27222</xdr:rowOff>
    </xdr:to>
    <xdr:sp macro="" textlink="">
      <xdr:nvSpPr>
        <xdr:cNvPr id="249" name="Text Box 32">
          <a:extLst>
            <a:ext uri="{FF2B5EF4-FFF2-40B4-BE49-F238E27FC236}">
              <a16:creationId xmlns:a16="http://schemas.microsoft.com/office/drawing/2014/main" id="{829DC99A-6310-4D3C-9895-CF0E18FE1B18}"/>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5354</xdr:rowOff>
    </xdr:to>
    <xdr:sp macro="" textlink="">
      <xdr:nvSpPr>
        <xdr:cNvPr id="250" name="Text Box 106">
          <a:extLst>
            <a:ext uri="{FF2B5EF4-FFF2-40B4-BE49-F238E27FC236}">
              <a16:creationId xmlns:a16="http://schemas.microsoft.com/office/drawing/2014/main" id="{3F4FDEF2-6BAD-48E9-A36F-56FA7D1E3B47}"/>
            </a:ext>
          </a:extLst>
        </xdr:cNvPr>
        <xdr:cNvSpPr txBox="1">
          <a:spLocks noChangeArrowheads="1"/>
        </xdr:cNvSpPr>
      </xdr:nvSpPr>
      <xdr:spPr bwMode="auto">
        <a:xfrm>
          <a:off x="4282440" y="244449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27222</xdr:rowOff>
    </xdr:to>
    <xdr:sp macro="" textlink="">
      <xdr:nvSpPr>
        <xdr:cNvPr id="251" name="Text Box 108">
          <a:extLst>
            <a:ext uri="{FF2B5EF4-FFF2-40B4-BE49-F238E27FC236}">
              <a16:creationId xmlns:a16="http://schemas.microsoft.com/office/drawing/2014/main" id="{A8243F7C-EAEF-4910-81D3-B8F1121931CD}"/>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5354</xdr:rowOff>
    </xdr:to>
    <xdr:sp macro="" textlink="">
      <xdr:nvSpPr>
        <xdr:cNvPr id="252" name="Text Box 30">
          <a:extLst>
            <a:ext uri="{FF2B5EF4-FFF2-40B4-BE49-F238E27FC236}">
              <a16:creationId xmlns:a16="http://schemas.microsoft.com/office/drawing/2014/main" id="{77956EC2-29CA-488D-9347-47CC8AF6A9B5}"/>
            </a:ext>
          </a:extLst>
        </xdr:cNvPr>
        <xdr:cNvSpPr txBox="1">
          <a:spLocks noChangeArrowheads="1"/>
        </xdr:cNvSpPr>
      </xdr:nvSpPr>
      <xdr:spPr bwMode="auto">
        <a:xfrm>
          <a:off x="4282440" y="244449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27222</xdr:rowOff>
    </xdr:to>
    <xdr:sp macro="" textlink="">
      <xdr:nvSpPr>
        <xdr:cNvPr id="253" name="Text Box 32">
          <a:extLst>
            <a:ext uri="{FF2B5EF4-FFF2-40B4-BE49-F238E27FC236}">
              <a16:creationId xmlns:a16="http://schemas.microsoft.com/office/drawing/2014/main" id="{326A02A8-84AF-44D4-87FB-AB979A5F0B15}"/>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5354</xdr:rowOff>
    </xdr:to>
    <xdr:sp macro="" textlink="">
      <xdr:nvSpPr>
        <xdr:cNvPr id="254" name="Text Box 106">
          <a:extLst>
            <a:ext uri="{FF2B5EF4-FFF2-40B4-BE49-F238E27FC236}">
              <a16:creationId xmlns:a16="http://schemas.microsoft.com/office/drawing/2014/main" id="{00945B53-D151-467F-8312-DF44826581CB}"/>
            </a:ext>
          </a:extLst>
        </xdr:cNvPr>
        <xdr:cNvSpPr txBox="1">
          <a:spLocks noChangeArrowheads="1"/>
        </xdr:cNvSpPr>
      </xdr:nvSpPr>
      <xdr:spPr bwMode="auto">
        <a:xfrm>
          <a:off x="4282440" y="244449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27222</xdr:rowOff>
    </xdr:to>
    <xdr:sp macro="" textlink="">
      <xdr:nvSpPr>
        <xdr:cNvPr id="255" name="Text Box 108">
          <a:extLst>
            <a:ext uri="{FF2B5EF4-FFF2-40B4-BE49-F238E27FC236}">
              <a16:creationId xmlns:a16="http://schemas.microsoft.com/office/drawing/2014/main" id="{4EBBDB77-FB9B-4801-9771-517BFDE0F3BC}"/>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5353</xdr:rowOff>
    </xdr:to>
    <xdr:sp macro="" textlink="">
      <xdr:nvSpPr>
        <xdr:cNvPr id="256" name="Text Box 30">
          <a:extLst>
            <a:ext uri="{FF2B5EF4-FFF2-40B4-BE49-F238E27FC236}">
              <a16:creationId xmlns:a16="http://schemas.microsoft.com/office/drawing/2014/main" id="{056CD9AC-FA72-4AD8-A2D4-B253EA78F3A8}"/>
            </a:ext>
          </a:extLst>
        </xdr:cNvPr>
        <xdr:cNvSpPr txBox="1">
          <a:spLocks noChangeArrowheads="1"/>
        </xdr:cNvSpPr>
      </xdr:nvSpPr>
      <xdr:spPr bwMode="auto">
        <a:xfrm>
          <a:off x="4282440" y="244449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34839</xdr:rowOff>
    </xdr:to>
    <xdr:sp macro="" textlink="">
      <xdr:nvSpPr>
        <xdr:cNvPr id="257" name="Text Box 32">
          <a:extLst>
            <a:ext uri="{FF2B5EF4-FFF2-40B4-BE49-F238E27FC236}">
              <a16:creationId xmlns:a16="http://schemas.microsoft.com/office/drawing/2014/main" id="{3014F9E8-458A-4AFA-B6DE-F03B3B693A12}"/>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5353</xdr:rowOff>
    </xdr:to>
    <xdr:sp macro="" textlink="">
      <xdr:nvSpPr>
        <xdr:cNvPr id="258" name="Text Box 106">
          <a:extLst>
            <a:ext uri="{FF2B5EF4-FFF2-40B4-BE49-F238E27FC236}">
              <a16:creationId xmlns:a16="http://schemas.microsoft.com/office/drawing/2014/main" id="{D4A9178F-852C-462C-BE33-4D140F03FB74}"/>
            </a:ext>
          </a:extLst>
        </xdr:cNvPr>
        <xdr:cNvSpPr txBox="1">
          <a:spLocks noChangeArrowheads="1"/>
        </xdr:cNvSpPr>
      </xdr:nvSpPr>
      <xdr:spPr bwMode="auto">
        <a:xfrm>
          <a:off x="4282440" y="244449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34839</xdr:rowOff>
    </xdr:to>
    <xdr:sp macro="" textlink="">
      <xdr:nvSpPr>
        <xdr:cNvPr id="259" name="Text Box 108">
          <a:extLst>
            <a:ext uri="{FF2B5EF4-FFF2-40B4-BE49-F238E27FC236}">
              <a16:creationId xmlns:a16="http://schemas.microsoft.com/office/drawing/2014/main" id="{9BA0845B-C3FF-485C-A7A8-D6C060DB1FDD}"/>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5353</xdr:rowOff>
    </xdr:to>
    <xdr:sp macro="" textlink="">
      <xdr:nvSpPr>
        <xdr:cNvPr id="260" name="Text Box 30">
          <a:extLst>
            <a:ext uri="{FF2B5EF4-FFF2-40B4-BE49-F238E27FC236}">
              <a16:creationId xmlns:a16="http://schemas.microsoft.com/office/drawing/2014/main" id="{814FF88A-1AC7-4D25-84F7-4AB690CE3FAC}"/>
            </a:ext>
          </a:extLst>
        </xdr:cNvPr>
        <xdr:cNvSpPr txBox="1">
          <a:spLocks noChangeArrowheads="1"/>
        </xdr:cNvSpPr>
      </xdr:nvSpPr>
      <xdr:spPr bwMode="auto">
        <a:xfrm>
          <a:off x="4282440" y="244449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34839</xdr:rowOff>
    </xdr:to>
    <xdr:sp macro="" textlink="">
      <xdr:nvSpPr>
        <xdr:cNvPr id="261" name="Text Box 32">
          <a:extLst>
            <a:ext uri="{FF2B5EF4-FFF2-40B4-BE49-F238E27FC236}">
              <a16:creationId xmlns:a16="http://schemas.microsoft.com/office/drawing/2014/main" id="{1E94CC6D-507E-4B24-83B2-1031FCA66E46}"/>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5353</xdr:rowOff>
    </xdr:to>
    <xdr:sp macro="" textlink="">
      <xdr:nvSpPr>
        <xdr:cNvPr id="262" name="Text Box 106">
          <a:extLst>
            <a:ext uri="{FF2B5EF4-FFF2-40B4-BE49-F238E27FC236}">
              <a16:creationId xmlns:a16="http://schemas.microsoft.com/office/drawing/2014/main" id="{FC63FF91-AAC9-424A-A73C-342CE724DA84}"/>
            </a:ext>
          </a:extLst>
        </xdr:cNvPr>
        <xdr:cNvSpPr txBox="1">
          <a:spLocks noChangeArrowheads="1"/>
        </xdr:cNvSpPr>
      </xdr:nvSpPr>
      <xdr:spPr bwMode="auto">
        <a:xfrm>
          <a:off x="4282440" y="244449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88</xdr:row>
      <xdr:rowOff>0</xdr:rowOff>
    </xdr:from>
    <xdr:to>
      <xdr:col>3</xdr:col>
      <xdr:colOff>76200</xdr:colOff>
      <xdr:row>89</xdr:row>
      <xdr:rowOff>34839</xdr:rowOff>
    </xdr:to>
    <xdr:sp macro="" textlink="">
      <xdr:nvSpPr>
        <xdr:cNvPr id="263" name="Text Box 108">
          <a:extLst>
            <a:ext uri="{FF2B5EF4-FFF2-40B4-BE49-F238E27FC236}">
              <a16:creationId xmlns:a16="http://schemas.microsoft.com/office/drawing/2014/main" id="{43879DCA-BD19-4ECB-8167-A873F5D82A8D}"/>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88</xdr:row>
      <xdr:rowOff>0</xdr:rowOff>
    </xdr:from>
    <xdr:ext cx="76200" cy="409722"/>
    <xdr:sp macro="" textlink="">
      <xdr:nvSpPr>
        <xdr:cNvPr id="264" name="Text Box 30">
          <a:extLst>
            <a:ext uri="{FF2B5EF4-FFF2-40B4-BE49-F238E27FC236}">
              <a16:creationId xmlns:a16="http://schemas.microsoft.com/office/drawing/2014/main" id="{148DD5FC-E882-4599-A488-80594B7C20CB}"/>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265" name="Text Box 32">
          <a:extLst>
            <a:ext uri="{FF2B5EF4-FFF2-40B4-BE49-F238E27FC236}">
              <a16:creationId xmlns:a16="http://schemas.microsoft.com/office/drawing/2014/main" id="{750F6FF2-28D0-4145-A979-D6FD0BA1038B}"/>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09722"/>
    <xdr:sp macro="" textlink="">
      <xdr:nvSpPr>
        <xdr:cNvPr id="266" name="Text Box 106">
          <a:extLst>
            <a:ext uri="{FF2B5EF4-FFF2-40B4-BE49-F238E27FC236}">
              <a16:creationId xmlns:a16="http://schemas.microsoft.com/office/drawing/2014/main" id="{6554877E-7E26-4924-ABD6-3C3BA171C394}"/>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267" name="Text Box 108">
          <a:extLst>
            <a:ext uri="{FF2B5EF4-FFF2-40B4-BE49-F238E27FC236}">
              <a16:creationId xmlns:a16="http://schemas.microsoft.com/office/drawing/2014/main" id="{0B75FF07-B9D9-4EE1-8C75-1DA593F2CFE6}"/>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86862"/>
    <xdr:sp macro="" textlink="">
      <xdr:nvSpPr>
        <xdr:cNvPr id="268" name="Text Box 30">
          <a:extLst>
            <a:ext uri="{FF2B5EF4-FFF2-40B4-BE49-F238E27FC236}">
              <a16:creationId xmlns:a16="http://schemas.microsoft.com/office/drawing/2014/main" id="{A898C233-C0E6-4C48-86DC-D72E5D3D0AB6}"/>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269" name="Text Box 32">
          <a:extLst>
            <a:ext uri="{FF2B5EF4-FFF2-40B4-BE49-F238E27FC236}">
              <a16:creationId xmlns:a16="http://schemas.microsoft.com/office/drawing/2014/main" id="{2B22FCF1-D32E-4074-8C7A-5223907DB228}"/>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86862"/>
    <xdr:sp macro="" textlink="">
      <xdr:nvSpPr>
        <xdr:cNvPr id="270" name="Text Box 106">
          <a:extLst>
            <a:ext uri="{FF2B5EF4-FFF2-40B4-BE49-F238E27FC236}">
              <a16:creationId xmlns:a16="http://schemas.microsoft.com/office/drawing/2014/main" id="{543C404E-B4AA-4016-BD40-6E4674978FCA}"/>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70682"/>
    <xdr:sp macro="" textlink="">
      <xdr:nvSpPr>
        <xdr:cNvPr id="271" name="Text Box 108">
          <a:extLst>
            <a:ext uri="{FF2B5EF4-FFF2-40B4-BE49-F238E27FC236}">
              <a16:creationId xmlns:a16="http://schemas.microsoft.com/office/drawing/2014/main" id="{E1CA0A4B-9918-44D6-99E9-E0C67C7DF7F3}"/>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94482"/>
    <xdr:sp macro="" textlink="">
      <xdr:nvSpPr>
        <xdr:cNvPr id="272" name="Text Box 30">
          <a:extLst>
            <a:ext uri="{FF2B5EF4-FFF2-40B4-BE49-F238E27FC236}">
              <a16:creationId xmlns:a16="http://schemas.microsoft.com/office/drawing/2014/main" id="{BDFC2CE6-65AE-451B-87FC-DCADA8F9F8CA}"/>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273" name="Text Box 32">
          <a:extLst>
            <a:ext uri="{FF2B5EF4-FFF2-40B4-BE49-F238E27FC236}">
              <a16:creationId xmlns:a16="http://schemas.microsoft.com/office/drawing/2014/main" id="{D33A8F4C-DEB7-4793-AD94-001AEB8076F9}"/>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94482"/>
    <xdr:sp macro="" textlink="">
      <xdr:nvSpPr>
        <xdr:cNvPr id="274" name="Text Box 106">
          <a:extLst>
            <a:ext uri="{FF2B5EF4-FFF2-40B4-BE49-F238E27FC236}">
              <a16:creationId xmlns:a16="http://schemas.microsoft.com/office/drawing/2014/main" id="{27B5D54A-059E-492B-933D-35BEAA874003}"/>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275" name="Text Box 108">
          <a:extLst>
            <a:ext uri="{FF2B5EF4-FFF2-40B4-BE49-F238E27FC236}">
              <a16:creationId xmlns:a16="http://schemas.microsoft.com/office/drawing/2014/main" id="{3F74B2AD-D9D3-4E36-8CF7-1E5CEB0BA424}"/>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61071"/>
    <xdr:sp macro="" textlink="">
      <xdr:nvSpPr>
        <xdr:cNvPr id="276" name="Text Box 30">
          <a:extLst>
            <a:ext uri="{FF2B5EF4-FFF2-40B4-BE49-F238E27FC236}">
              <a16:creationId xmlns:a16="http://schemas.microsoft.com/office/drawing/2014/main" id="{3285618B-5C48-4A67-9BB3-3C9B42C7BC8F}"/>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277" name="Text Box 32">
          <a:extLst>
            <a:ext uri="{FF2B5EF4-FFF2-40B4-BE49-F238E27FC236}">
              <a16:creationId xmlns:a16="http://schemas.microsoft.com/office/drawing/2014/main" id="{6A59FDCC-A76E-4AE1-AFD7-4FDD9D38509F}"/>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61071"/>
    <xdr:sp macro="" textlink="">
      <xdr:nvSpPr>
        <xdr:cNvPr id="278" name="Text Box 106">
          <a:extLst>
            <a:ext uri="{FF2B5EF4-FFF2-40B4-BE49-F238E27FC236}">
              <a16:creationId xmlns:a16="http://schemas.microsoft.com/office/drawing/2014/main" id="{77E9F196-BD44-4143-AE1B-E75DFAEA3343}"/>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455442"/>
    <xdr:sp macro="" textlink="">
      <xdr:nvSpPr>
        <xdr:cNvPr id="279" name="Text Box 108">
          <a:extLst>
            <a:ext uri="{FF2B5EF4-FFF2-40B4-BE49-F238E27FC236}">
              <a16:creationId xmlns:a16="http://schemas.microsoft.com/office/drawing/2014/main" id="{94B01D64-7AD8-40EE-9EE4-6CABFC5EBEA1}"/>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280" name="Text Box 30">
          <a:extLst>
            <a:ext uri="{FF2B5EF4-FFF2-40B4-BE49-F238E27FC236}">
              <a16:creationId xmlns:a16="http://schemas.microsoft.com/office/drawing/2014/main" id="{6747AD7C-8BB2-403D-84A3-1DE19C0C1571}"/>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281" name="Text Box 106">
          <a:extLst>
            <a:ext uri="{FF2B5EF4-FFF2-40B4-BE49-F238E27FC236}">
              <a16:creationId xmlns:a16="http://schemas.microsoft.com/office/drawing/2014/main" id="{B5981543-091D-4CE7-91A8-28D6465F277B}"/>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282" name="Text Box 30">
          <a:extLst>
            <a:ext uri="{FF2B5EF4-FFF2-40B4-BE49-F238E27FC236}">
              <a16:creationId xmlns:a16="http://schemas.microsoft.com/office/drawing/2014/main" id="{2B984FF4-9805-49F6-A2D0-222C4312D316}"/>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283" name="Text Box 106">
          <a:extLst>
            <a:ext uri="{FF2B5EF4-FFF2-40B4-BE49-F238E27FC236}">
              <a16:creationId xmlns:a16="http://schemas.microsoft.com/office/drawing/2014/main" id="{60507DE8-6E1C-41C0-8785-EB25C900E02D}"/>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284" name="Text Box 30">
          <a:extLst>
            <a:ext uri="{FF2B5EF4-FFF2-40B4-BE49-F238E27FC236}">
              <a16:creationId xmlns:a16="http://schemas.microsoft.com/office/drawing/2014/main" id="{79CBD7BD-5E77-4957-B507-DC75F0D61509}"/>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30590"/>
    <xdr:sp macro="" textlink="">
      <xdr:nvSpPr>
        <xdr:cNvPr id="285" name="Text Box 106">
          <a:extLst>
            <a:ext uri="{FF2B5EF4-FFF2-40B4-BE49-F238E27FC236}">
              <a16:creationId xmlns:a16="http://schemas.microsoft.com/office/drawing/2014/main" id="{26034951-33E2-494D-981A-C153D0CAC254}"/>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286" name="Text Box 30">
          <a:extLst>
            <a:ext uri="{FF2B5EF4-FFF2-40B4-BE49-F238E27FC236}">
              <a16:creationId xmlns:a16="http://schemas.microsoft.com/office/drawing/2014/main" id="{7EC1BDE7-1BF0-4A3F-8DFD-34B490802BB8}"/>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76200" cy="307730"/>
    <xdr:sp macro="" textlink="">
      <xdr:nvSpPr>
        <xdr:cNvPr id="287" name="Text Box 106">
          <a:extLst>
            <a:ext uri="{FF2B5EF4-FFF2-40B4-BE49-F238E27FC236}">
              <a16:creationId xmlns:a16="http://schemas.microsoft.com/office/drawing/2014/main" id="{EE16A710-7730-462B-AF4C-5595DC7BA922}"/>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88" name="Text Box 32">
          <a:extLst>
            <a:ext uri="{FF2B5EF4-FFF2-40B4-BE49-F238E27FC236}">
              <a16:creationId xmlns:a16="http://schemas.microsoft.com/office/drawing/2014/main" id="{5593303C-205D-4F81-AE92-4A85E38FFB07}"/>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89" name="Text Box 108">
          <a:extLst>
            <a:ext uri="{FF2B5EF4-FFF2-40B4-BE49-F238E27FC236}">
              <a16:creationId xmlns:a16="http://schemas.microsoft.com/office/drawing/2014/main" id="{D5920CC3-9DA0-45A3-B57B-3A397963E7FB}"/>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0" name="Text Box 32">
          <a:extLst>
            <a:ext uri="{FF2B5EF4-FFF2-40B4-BE49-F238E27FC236}">
              <a16:creationId xmlns:a16="http://schemas.microsoft.com/office/drawing/2014/main" id="{3DDF7917-FE2C-4617-BD01-5D21D80850ED}"/>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1" name="Text Box 108">
          <a:extLst>
            <a:ext uri="{FF2B5EF4-FFF2-40B4-BE49-F238E27FC236}">
              <a16:creationId xmlns:a16="http://schemas.microsoft.com/office/drawing/2014/main" id="{CACD8221-F429-4CED-A802-3ADE28B4B12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2" name="Text Box 32">
          <a:extLst>
            <a:ext uri="{FF2B5EF4-FFF2-40B4-BE49-F238E27FC236}">
              <a16:creationId xmlns:a16="http://schemas.microsoft.com/office/drawing/2014/main" id="{F03A4909-7EF4-4936-A356-BD1801910C12}"/>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3" name="Text Box 108">
          <a:extLst>
            <a:ext uri="{FF2B5EF4-FFF2-40B4-BE49-F238E27FC236}">
              <a16:creationId xmlns:a16="http://schemas.microsoft.com/office/drawing/2014/main" id="{061689EE-0ED1-47A0-9C46-159AAB99A023}"/>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4" name="Text Box 32">
          <a:extLst>
            <a:ext uri="{FF2B5EF4-FFF2-40B4-BE49-F238E27FC236}">
              <a16:creationId xmlns:a16="http://schemas.microsoft.com/office/drawing/2014/main" id="{6D5F0E13-9F08-4A58-A633-831AAB40C6F5}"/>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409721"/>
    <xdr:sp macro="" textlink="">
      <xdr:nvSpPr>
        <xdr:cNvPr id="295" name="Text Box 108">
          <a:extLst>
            <a:ext uri="{FF2B5EF4-FFF2-40B4-BE49-F238E27FC236}">
              <a16:creationId xmlns:a16="http://schemas.microsoft.com/office/drawing/2014/main" id="{064F28CB-0775-4E60-B5C2-CBFF2E0FAF50}"/>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246</xdr:row>
      <xdr:rowOff>0</xdr:rowOff>
    </xdr:from>
    <xdr:to>
      <xdr:col>3</xdr:col>
      <xdr:colOff>76200</xdr:colOff>
      <xdr:row>247</xdr:row>
      <xdr:rowOff>123912</xdr:rowOff>
    </xdr:to>
    <xdr:sp macro="" textlink="">
      <xdr:nvSpPr>
        <xdr:cNvPr id="296" name="Text Box 30">
          <a:extLst>
            <a:ext uri="{FF2B5EF4-FFF2-40B4-BE49-F238E27FC236}">
              <a16:creationId xmlns:a16="http://schemas.microsoft.com/office/drawing/2014/main" id="{CCC48710-B162-4627-B9F9-778BA02CAB83}"/>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55330</xdr:rowOff>
    </xdr:to>
    <xdr:sp macro="" textlink="">
      <xdr:nvSpPr>
        <xdr:cNvPr id="297" name="Text Box 32">
          <a:extLst>
            <a:ext uri="{FF2B5EF4-FFF2-40B4-BE49-F238E27FC236}">
              <a16:creationId xmlns:a16="http://schemas.microsoft.com/office/drawing/2014/main" id="{4B57B550-30E5-4E7B-9097-9A14D51AB19E}"/>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298" name="Text Box 106">
          <a:extLst>
            <a:ext uri="{FF2B5EF4-FFF2-40B4-BE49-F238E27FC236}">
              <a16:creationId xmlns:a16="http://schemas.microsoft.com/office/drawing/2014/main" id="{FBA974A1-C091-4362-A9EB-619794C6137D}"/>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55330</xdr:rowOff>
    </xdr:to>
    <xdr:sp macro="" textlink="">
      <xdr:nvSpPr>
        <xdr:cNvPr id="299" name="Text Box 108">
          <a:extLst>
            <a:ext uri="{FF2B5EF4-FFF2-40B4-BE49-F238E27FC236}">
              <a16:creationId xmlns:a16="http://schemas.microsoft.com/office/drawing/2014/main" id="{7AF0D6F2-C5E8-400A-99F4-22A813B5D53F}"/>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123910</xdr:rowOff>
    </xdr:to>
    <xdr:sp macro="" textlink="">
      <xdr:nvSpPr>
        <xdr:cNvPr id="300" name="Text Box 30">
          <a:extLst>
            <a:ext uri="{FF2B5EF4-FFF2-40B4-BE49-F238E27FC236}">
              <a16:creationId xmlns:a16="http://schemas.microsoft.com/office/drawing/2014/main" id="{A0D36752-4BBC-463F-9F03-12A5BF8FB30E}"/>
            </a:ext>
          </a:extLst>
        </xdr:cNvPr>
        <xdr:cNvSpPr txBox="1">
          <a:spLocks noChangeArrowheads="1"/>
        </xdr:cNvSpPr>
      </xdr:nvSpPr>
      <xdr:spPr bwMode="auto">
        <a:xfrm>
          <a:off x="4282440" y="546201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55330</xdr:rowOff>
    </xdr:to>
    <xdr:sp macro="" textlink="">
      <xdr:nvSpPr>
        <xdr:cNvPr id="301" name="Text Box 32">
          <a:extLst>
            <a:ext uri="{FF2B5EF4-FFF2-40B4-BE49-F238E27FC236}">
              <a16:creationId xmlns:a16="http://schemas.microsoft.com/office/drawing/2014/main" id="{310BA21A-C286-4CD4-98BD-8F86D2296987}"/>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123910</xdr:rowOff>
    </xdr:to>
    <xdr:sp macro="" textlink="">
      <xdr:nvSpPr>
        <xdr:cNvPr id="302" name="Text Box 106">
          <a:extLst>
            <a:ext uri="{FF2B5EF4-FFF2-40B4-BE49-F238E27FC236}">
              <a16:creationId xmlns:a16="http://schemas.microsoft.com/office/drawing/2014/main" id="{13F556D8-AA37-4302-9958-8C106B91B2E6}"/>
            </a:ext>
          </a:extLst>
        </xdr:cNvPr>
        <xdr:cNvSpPr txBox="1">
          <a:spLocks noChangeArrowheads="1"/>
        </xdr:cNvSpPr>
      </xdr:nvSpPr>
      <xdr:spPr bwMode="auto">
        <a:xfrm>
          <a:off x="4282440" y="546201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55330</xdr:rowOff>
    </xdr:to>
    <xdr:sp macro="" textlink="">
      <xdr:nvSpPr>
        <xdr:cNvPr id="303" name="Text Box 108">
          <a:extLst>
            <a:ext uri="{FF2B5EF4-FFF2-40B4-BE49-F238E27FC236}">
              <a16:creationId xmlns:a16="http://schemas.microsoft.com/office/drawing/2014/main" id="{7A82F0C3-BE02-43FE-972C-24B26A3A6F79}"/>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04" name="Text Box 30">
          <a:extLst>
            <a:ext uri="{FF2B5EF4-FFF2-40B4-BE49-F238E27FC236}">
              <a16:creationId xmlns:a16="http://schemas.microsoft.com/office/drawing/2014/main" id="{FBE3E1E7-9909-438C-9B42-0711B50A8871}"/>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305" name="Text Box 32">
          <a:extLst>
            <a:ext uri="{FF2B5EF4-FFF2-40B4-BE49-F238E27FC236}">
              <a16:creationId xmlns:a16="http://schemas.microsoft.com/office/drawing/2014/main" id="{D596184E-9EDA-4B7F-9EA6-13B6E8967D57}"/>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06" name="Text Box 106">
          <a:extLst>
            <a:ext uri="{FF2B5EF4-FFF2-40B4-BE49-F238E27FC236}">
              <a16:creationId xmlns:a16="http://schemas.microsoft.com/office/drawing/2014/main" id="{4DB212FA-F623-4E85-8B0B-10F9C7D3BE09}"/>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307" name="Text Box 108">
          <a:extLst>
            <a:ext uri="{FF2B5EF4-FFF2-40B4-BE49-F238E27FC236}">
              <a16:creationId xmlns:a16="http://schemas.microsoft.com/office/drawing/2014/main" id="{C302DF36-3C39-47D3-801B-9477CE3D8045}"/>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93430</xdr:rowOff>
    </xdr:to>
    <xdr:sp macro="" textlink="">
      <xdr:nvSpPr>
        <xdr:cNvPr id="308" name="Text Box 30">
          <a:extLst>
            <a:ext uri="{FF2B5EF4-FFF2-40B4-BE49-F238E27FC236}">
              <a16:creationId xmlns:a16="http://schemas.microsoft.com/office/drawing/2014/main" id="{473E58DD-6FA5-4DBE-AED6-DF09F7421C28}"/>
            </a:ext>
          </a:extLst>
        </xdr:cNvPr>
        <xdr:cNvSpPr txBox="1">
          <a:spLocks noChangeArrowheads="1"/>
        </xdr:cNvSpPr>
      </xdr:nvSpPr>
      <xdr:spPr bwMode="auto">
        <a:xfrm>
          <a:off x="4282440" y="546201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309" name="Text Box 32">
          <a:extLst>
            <a:ext uri="{FF2B5EF4-FFF2-40B4-BE49-F238E27FC236}">
              <a16:creationId xmlns:a16="http://schemas.microsoft.com/office/drawing/2014/main" id="{09589B72-EC63-4018-8FFA-C0BF25815D18}"/>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93430</xdr:rowOff>
    </xdr:to>
    <xdr:sp macro="" textlink="">
      <xdr:nvSpPr>
        <xdr:cNvPr id="310" name="Text Box 106">
          <a:extLst>
            <a:ext uri="{FF2B5EF4-FFF2-40B4-BE49-F238E27FC236}">
              <a16:creationId xmlns:a16="http://schemas.microsoft.com/office/drawing/2014/main" id="{D6D72A2D-F2DD-424A-91DA-695BDD3A3537}"/>
            </a:ext>
          </a:extLst>
        </xdr:cNvPr>
        <xdr:cNvSpPr txBox="1">
          <a:spLocks noChangeArrowheads="1"/>
        </xdr:cNvSpPr>
      </xdr:nvSpPr>
      <xdr:spPr bwMode="auto">
        <a:xfrm>
          <a:off x="4282440" y="546201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17230</xdr:rowOff>
    </xdr:to>
    <xdr:sp macro="" textlink="">
      <xdr:nvSpPr>
        <xdr:cNvPr id="311" name="Text Box 108">
          <a:extLst>
            <a:ext uri="{FF2B5EF4-FFF2-40B4-BE49-F238E27FC236}">
              <a16:creationId xmlns:a16="http://schemas.microsoft.com/office/drawing/2014/main" id="{4F5D48C3-DA59-4EFC-A429-D9CF3E81F436}"/>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12" name="Text Box 30">
          <a:extLst>
            <a:ext uri="{FF2B5EF4-FFF2-40B4-BE49-F238E27FC236}">
              <a16:creationId xmlns:a16="http://schemas.microsoft.com/office/drawing/2014/main" id="{A242DFF8-08A1-4878-8811-8892459A5908}"/>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13" name="Text Box 32">
          <a:extLst>
            <a:ext uri="{FF2B5EF4-FFF2-40B4-BE49-F238E27FC236}">
              <a16:creationId xmlns:a16="http://schemas.microsoft.com/office/drawing/2014/main" id="{4C10719A-A3EA-4F6A-9DE3-E5B6C4407FE3}"/>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14" name="Text Box 106">
          <a:extLst>
            <a:ext uri="{FF2B5EF4-FFF2-40B4-BE49-F238E27FC236}">
              <a16:creationId xmlns:a16="http://schemas.microsoft.com/office/drawing/2014/main" id="{236FEDFF-2838-4E8A-8588-5ACCA5267C94}"/>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15" name="Text Box 108">
          <a:extLst>
            <a:ext uri="{FF2B5EF4-FFF2-40B4-BE49-F238E27FC236}">
              <a16:creationId xmlns:a16="http://schemas.microsoft.com/office/drawing/2014/main" id="{012DAEF7-0277-40E4-BF0C-956E0E2AE6F0}"/>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16" name="Text Box 30">
          <a:extLst>
            <a:ext uri="{FF2B5EF4-FFF2-40B4-BE49-F238E27FC236}">
              <a16:creationId xmlns:a16="http://schemas.microsoft.com/office/drawing/2014/main" id="{632418BC-9E1A-48BC-9F45-7A2FD97A850E}"/>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17" name="Text Box 32">
          <a:extLst>
            <a:ext uri="{FF2B5EF4-FFF2-40B4-BE49-F238E27FC236}">
              <a16:creationId xmlns:a16="http://schemas.microsoft.com/office/drawing/2014/main" id="{45FF112D-BA70-4F8A-9504-1E483E94150F}"/>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18" name="Text Box 106">
          <a:extLst>
            <a:ext uri="{FF2B5EF4-FFF2-40B4-BE49-F238E27FC236}">
              <a16:creationId xmlns:a16="http://schemas.microsoft.com/office/drawing/2014/main" id="{57B4A3C3-6F52-4067-9AD3-7E6924BAEC19}"/>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19" name="Text Box 108">
          <a:extLst>
            <a:ext uri="{FF2B5EF4-FFF2-40B4-BE49-F238E27FC236}">
              <a16:creationId xmlns:a16="http://schemas.microsoft.com/office/drawing/2014/main" id="{848CA8C9-A26A-4EE8-B1EE-27774287F5A1}"/>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20" name="Text Box 30">
          <a:extLst>
            <a:ext uri="{FF2B5EF4-FFF2-40B4-BE49-F238E27FC236}">
              <a16:creationId xmlns:a16="http://schemas.microsoft.com/office/drawing/2014/main" id="{236AE19B-4A08-4915-A48A-007798A20BF4}"/>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21" name="Text Box 32">
          <a:extLst>
            <a:ext uri="{FF2B5EF4-FFF2-40B4-BE49-F238E27FC236}">
              <a16:creationId xmlns:a16="http://schemas.microsoft.com/office/drawing/2014/main" id="{F13FD6F1-E6B9-4816-9BB7-59821318EEF6}"/>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22" name="Text Box 106">
          <a:extLst>
            <a:ext uri="{FF2B5EF4-FFF2-40B4-BE49-F238E27FC236}">
              <a16:creationId xmlns:a16="http://schemas.microsoft.com/office/drawing/2014/main" id="{8182AF23-C2B6-4667-835E-FFE5B84CB889}"/>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23" name="Text Box 108">
          <a:extLst>
            <a:ext uri="{FF2B5EF4-FFF2-40B4-BE49-F238E27FC236}">
              <a16:creationId xmlns:a16="http://schemas.microsoft.com/office/drawing/2014/main" id="{CB7C9649-223D-42B8-BBE1-3ABE654BFC0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24" name="Text Box 30">
          <a:extLst>
            <a:ext uri="{FF2B5EF4-FFF2-40B4-BE49-F238E27FC236}">
              <a16:creationId xmlns:a16="http://schemas.microsoft.com/office/drawing/2014/main" id="{7F1EE61A-775D-4F6E-980E-8C78D2DD5868}"/>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25" name="Text Box 32">
          <a:extLst>
            <a:ext uri="{FF2B5EF4-FFF2-40B4-BE49-F238E27FC236}">
              <a16:creationId xmlns:a16="http://schemas.microsoft.com/office/drawing/2014/main" id="{1DC4F8B8-BF8E-4B8A-89AB-A4A5317EC73C}"/>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26" name="Text Box 106">
          <a:extLst>
            <a:ext uri="{FF2B5EF4-FFF2-40B4-BE49-F238E27FC236}">
              <a16:creationId xmlns:a16="http://schemas.microsoft.com/office/drawing/2014/main" id="{0D2A1D44-D188-491E-8F0A-75409DC890B9}"/>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27" name="Text Box 108">
          <a:extLst>
            <a:ext uri="{FF2B5EF4-FFF2-40B4-BE49-F238E27FC236}">
              <a16:creationId xmlns:a16="http://schemas.microsoft.com/office/drawing/2014/main" id="{64F2C41E-3BCB-43A0-BA69-6C61CAB86893}"/>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128424</xdr:rowOff>
    </xdr:to>
    <xdr:sp macro="" textlink="">
      <xdr:nvSpPr>
        <xdr:cNvPr id="328" name="Text Box 30">
          <a:extLst>
            <a:ext uri="{FF2B5EF4-FFF2-40B4-BE49-F238E27FC236}">
              <a16:creationId xmlns:a16="http://schemas.microsoft.com/office/drawing/2014/main" id="{2672D78E-899B-4D78-B0D8-0744BE4FC268}"/>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249</xdr:row>
      <xdr:rowOff>6483</xdr:rowOff>
    </xdr:to>
    <xdr:sp macro="" textlink="">
      <xdr:nvSpPr>
        <xdr:cNvPr id="329" name="Text Box 32">
          <a:extLst>
            <a:ext uri="{FF2B5EF4-FFF2-40B4-BE49-F238E27FC236}">
              <a16:creationId xmlns:a16="http://schemas.microsoft.com/office/drawing/2014/main" id="{14C5A11B-4786-485D-862A-EC5E6DF805CB}"/>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128424</xdr:rowOff>
    </xdr:to>
    <xdr:sp macro="" textlink="">
      <xdr:nvSpPr>
        <xdr:cNvPr id="330" name="Text Box 106">
          <a:extLst>
            <a:ext uri="{FF2B5EF4-FFF2-40B4-BE49-F238E27FC236}">
              <a16:creationId xmlns:a16="http://schemas.microsoft.com/office/drawing/2014/main" id="{31663957-5729-4060-9696-B0CA368B2184}"/>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249</xdr:row>
      <xdr:rowOff>6483</xdr:rowOff>
    </xdr:to>
    <xdr:sp macro="" textlink="">
      <xdr:nvSpPr>
        <xdr:cNvPr id="331" name="Text Box 108">
          <a:extLst>
            <a:ext uri="{FF2B5EF4-FFF2-40B4-BE49-F238E27FC236}">
              <a16:creationId xmlns:a16="http://schemas.microsoft.com/office/drawing/2014/main" id="{8091B1DC-7E6F-4C19-838F-371EC866492C}"/>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111627</xdr:rowOff>
    </xdr:to>
    <xdr:sp macro="" textlink="">
      <xdr:nvSpPr>
        <xdr:cNvPr id="332" name="Text Box 30">
          <a:extLst>
            <a:ext uri="{FF2B5EF4-FFF2-40B4-BE49-F238E27FC236}">
              <a16:creationId xmlns:a16="http://schemas.microsoft.com/office/drawing/2014/main" id="{ED278A7E-C104-44CB-9DA1-392D972B9AAD}"/>
            </a:ext>
          </a:extLst>
        </xdr:cNvPr>
        <xdr:cNvSpPr txBox="1">
          <a:spLocks noChangeArrowheads="1"/>
        </xdr:cNvSpPr>
      </xdr:nvSpPr>
      <xdr:spPr bwMode="auto">
        <a:xfrm>
          <a:off x="4282440" y="54620160"/>
          <a:ext cx="76200" cy="29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128424</xdr:rowOff>
    </xdr:to>
    <xdr:sp macro="" textlink="">
      <xdr:nvSpPr>
        <xdr:cNvPr id="333" name="Text Box 30">
          <a:extLst>
            <a:ext uri="{FF2B5EF4-FFF2-40B4-BE49-F238E27FC236}">
              <a16:creationId xmlns:a16="http://schemas.microsoft.com/office/drawing/2014/main" id="{3D8F65BC-FE11-42E1-B036-EB263C635FAB}"/>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249</xdr:row>
      <xdr:rowOff>6483</xdr:rowOff>
    </xdr:to>
    <xdr:sp macro="" textlink="">
      <xdr:nvSpPr>
        <xdr:cNvPr id="334" name="Text Box 32">
          <a:extLst>
            <a:ext uri="{FF2B5EF4-FFF2-40B4-BE49-F238E27FC236}">
              <a16:creationId xmlns:a16="http://schemas.microsoft.com/office/drawing/2014/main" id="{82DD50FE-18B0-4A75-AAF3-978B843E1100}"/>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128424</xdr:rowOff>
    </xdr:to>
    <xdr:sp macro="" textlink="">
      <xdr:nvSpPr>
        <xdr:cNvPr id="335" name="Text Box 106">
          <a:extLst>
            <a:ext uri="{FF2B5EF4-FFF2-40B4-BE49-F238E27FC236}">
              <a16:creationId xmlns:a16="http://schemas.microsoft.com/office/drawing/2014/main" id="{4F1FBCA5-79CC-42DC-8A5F-A989E587C931}"/>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249</xdr:row>
      <xdr:rowOff>6483</xdr:rowOff>
    </xdr:to>
    <xdr:sp macro="" textlink="">
      <xdr:nvSpPr>
        <xdr:cNvPr id="336" name="Text Box 108">
          <a:extLst>
            <a:ext uri="{FF2B5EF4-FFF2-40B4-BE49-F238E27FC236}">
              <a16:creationId xmlns:a16="http://schemas.microsoft.com/office/drawing/2014/main" id="{97E9FF40-8C7F-4F0C-87A8-6A6B54F7EF50}"/>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108340</xdr:rowOff>
    </xdr:to>
    <xdr:sp macro="" textlink="">
      <xdr:nvSpPr>
        <xdr:cNvPr id="337" name="Text Box 30">
          <a:extLst>
            <a:ext uri="{FF2B5EF4-FFF2-40B4-BE49-F238E27FC236}">
              <a16:creationId xmlns:a16="http://schemas.microsoft.com/office/drawing/2014/main" id="{EEEE5A26-E8EA-4A67-ACEB-96341C7B74D8}"/>
            </a:ext>
          </a:extLst>
        </xdr:cNvPr>
        <xdr:cNvSpPr txBox="1">
          <a:spLocks noChangeArrowheads="1"/>
        </xdr:cNvSpPr>
      </xdr:nvSpPr>
      <xdr:spPr bwMode="auto">
        <a:xfrm>
          <a:off x="4282440" y="54620160"/>
          <a:ext cx="76200" cy="29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38429</xdr:rowOff>
    </xdr:to>
    <xdr:sp macro="" textlink="">
      <xdr:nvSpPr>
        <xdr:cNvPr id="338" name="Text Box 30">
          <a:extLst>
            <a:ext uri="{FF2B5EF4-FFF2-40B4-BE49-F238E27FC236}">
              <a16:creationId xmlns:a16="http://schemas.microsoft.com/office/drawing/2014/main" id="{9CBFA7AC-619F-4A3C-B780-C84CE72CE6C0}"/>
            </a:ext>
          </a:extLst>
        </xdr:cNvPr>
        <xdr:cNvSpPr txBox="1">
          <a:spLocks noChangeArrowheads="1"/>
        </xdr:cNvSpPr>
      </xdr:nvSpPr>
      <xdr:spPr bwMode="auto">
        <a:xfrm>
          <a:off x="4282440" y="546201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39" name="Text Box 32">
          <a:extLst>
            <a:ext uri="{FF2B5EF4-FFF2-40B4-BE49-F238E27FC236}">
              <a16:creationId xmlns:a16="http://schemas.microsoft.com/office/drawing/2014/main" id="{C31C6323-8B63-48F6-AFF2-B04DE2A4859A}"/>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38429</xdr:rowOff>
    </xdr:to>
    <xdr:sp macro="" textlink="">
      <xdr:nvSpPr>
        <xdr:cNvPr id="340" name="Text Box 106">
          <a:extLst>
            <a:ext uri="{FF2B5EF4-FFF2-40B4-BE49-F238E27FC236}">
              <a16:creationId xmlns:a16="http://schemas.microsoft.com/office/drawing/2014/main" id="{95B3BB85-64F0-4C57-B766-B836130BAF91}"/>
            </a:ext>
          </a:extLst>
        </xdr:cNvPr>
        <xdr:cNvSpPr txBox="1">
          <a:spLocks noChangeArrowheads="1"/>
        </xdr:cNvSpPr>
      </xdr:nvSpPr>
      <xdr:spPr bwMode="auto">
        <a:xfrm>
          <a:off x="4282440" y="546201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41" name="Text Box 108">
          <a:extLst>
            <a:ext uri="{FF2B5EF4-FFF2-40B4-BE49-F238E27FC236}">
              <a16:creationId xmlns:a16="http://schemas.microsoft.com/office/drawing/2014/main" id="{D82F3BAD-193E-4303-BF79-FD0CC05B2FB6}"/>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85809</xdr:rowOff>
    </xdr:to>
    <xdr:sp macro="" textlink="">
      <xdr:nvSpPr>
        <xdr:cNvPr id="342" name="Text Box 30">
          <a:extLst>
            <a:ext uri="{FF2B5EF4-FFF2-40B4-BE49-F238E27FC236}">
              <a16:creationId xmlns:a16="http://schemas.microsoft.com/office/drawing/2014/main" id="{F7F00806-6736-4CDA-82D3-178042CD9AD7}"/>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43" name="Text Box 32">
          <a:extLst>
            <a:ext uri="{FF2B5EF4-FFF2-40B4-BE49-F238E27FC236}">
              <a16:creationId xmlns:a16="http://schemas.microsoft.com/office/drawing/2014/main" id="{4F90B1CB-EF45-4EF5-B40C-928EF3260B98}"/>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259</xdr:row>
      <xdr:rowOff>0</xdr:rowOff>
    </xdr:from>
    <xdr:to>
      <xdr:col>3</xdr:col>
      <xdr:colOff>76200</xdr:colOff>
      <xdr:row>260</xdr:row>
      <xdr:rowOff>85807</xdr:rowOff>
    </xdr:to>
    <xdr:sp macro="" textlink="">
      <xdr:nvSpPr>
        <xdr:cNvPr id="344" name="Text Box 106">
          <a:extLst>
            <a:ext uri="{FF2B5EF4-FFF2-40B4-BE49-F238E27FC236}">
              <a16:creationId xmlns:a16="http://schemas.microsoft.com/office/drawing/2014/main" id="{1B36A9C3-4BE8-4A83-AAC9-140FD8B82D7E}"/>
            </a:ext>
          </a:extLst>
        </xdr:cNvPr>
        <xdr:cNvSpPr txBox="1">
          <a:spLocks noChangeArrowheads="1"/>
        </xdr:cNvSpPr>
      </xdr:nvSpPr>
      <xdr:spPr bwMode="auto">
        <a:xfrm>
          <a:off x="4282440" y="5733288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259</xdr:row>
      <xdr:rowOff>0</xdr:rowOff>
    </xdr:from>
    <xdr:to>
      <xdr:col>3</xdr:col>
      <xdr:colOff>76200</xdr:colOff>
      <xdr:row>260</xdr:row>
      <xdr:rowOff>17227</xdr:rowOff>
    </xdr:to>
    <xdr:sp macro="" textlink="">
      <xdr:nvSpPr>
        <xdr:cNvPr id="345" name="Text Box 108">
          <a:extLst>
            <a:ext uri="{FF2B5EF4-FFF2-40B4-BE49-F238E27FC236}">
              <a16:creationId xmlns:a16="http://schemas.microsoft.com/office/drawing/2014/main" id="{64B5323E-FFE7-4127-9950-5F3D67841CB6}"/>
            </a:ext>
          </a:extLst>
        </xdr:cNvPr>
        <xdr:cNvSpPr txBox="1">
          <a:spLocks noChangeArrowheads="1"/>
        </xdr:cNvSpPr>
      </xdr:nvSpPr>
      <xdr:spPr bwMode="auto">
        <a:xfrm>
          <a:off x="4282440" y="5733288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212</xdr:rowOff>
    </xdr:to>
    <xdr:sp macro="" textlink="">
      <xdr:nvSpPr>
        <xdr:cNvPr id="346" name="Text Box 30">
          <a:extLst>
            <a:ext uri="{FF2B5EF4-FFF2-40B4-BE49-F238E27FC236}">
              <a16:creationId xmlns:a16="http://schemas.microsoft.com/office/drawing/2014/main" id="{E9ECF561-7618-4319-9EED-D3F174F37CC1}"/>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259</xdr:row>
      <xdr:rowOff>0</xdr:rowOff>
    </xdr:from>
    <xdr:to>
      <xdr:col>3</xdr:col>
      <xdr:colOff>76200</xdr:colOff>
      <xdr:row>260</xdr:row>
      <xdr:rowOff>9615</xdr:rowOff>
    </xdr:to>
    <xdr:sp macro="" textlink="">
      <xdr:nvSpPr>
        <xdr:cNvPr id="347" name="Text Box 32">
          <a:extLst>
            <a:ext uri="{FF2B5EF4-FFF2-40B4-BE49-F238E27FC236}">
              <a16:creationId xmlns:a16="http://schemas.microsoft.com/office/drawing/2014/main" id="{C288D142-8A90-437C-BDBE-96C0A281D937}"/>
            </a:ext>
          </a:extLst>
        </xdr:cNvPr>
        <xdr:cNvSpPr txBox="1">
          <a:spLocks noChangeArrowheads="1"/>
        </xdr:cNvSpPr>
      </xdr:nvSpPr>
      <xdr:spPr bwMode="auto">
        <a:xfrm>
          <a:off x="4282440" y="5733288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212</xdr:rowOff>
    </xdr:to>
    <xdr:sp macro="" textlink="">
      <xdr:nvSpPr>
        <xdr:cNvPr id="348" name="Text Box 106">
          <a:extLst>
            <a:ext uri="{FF2B5EF4-FFF2-40B4-BE49-F238E27FC236}">
              <a16:creationId xmlns:a16="http://schemas.microsoft.com/office/drawing/2014/main" id="{8BD38DCB-7214-42BF-A071-777B36B8F9BE}"/>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9616</xdr:rowOff>
    </xdr:to>
    <xdr:sp macro="" textlink="">
      <xdr:nvSpPr>
        <xdr:cNvPr id="349" name="Text Box 108">
          <a:extLst>
            <a:ext uri="{FF2B5EF4-FFF2-40B4-BE49-F238E27FC236}">
              <a16:creationId xmlns:a16="http://schemas.microsoft.com/office/drawing/2014/main" id="{D387F2A8-89CE-44B6-8E60-EA0D0FBFF5FA}"/>
            </a:ext>
          </a:extLst>
        </xdr:cNvPr>
        <xdr:cNvSpPr txBox="1">
          <a:spLocks noChangeArrowheads="1"/>
        </xdr:cNvSpPr>
      </xdr:nvSpPr>
      <xdr:spPr bwMode="auto">
        <a:xfrm>
          <a:off x="4282440" y="546201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212</xdr:rowOff>
    </xdr:to>
    <xdr:sp macro="" textlink="">
      <xdr:nvSpPr>
        <xdr:cNvPr id="350" name="Text Box 30">
          <a:extLst>
            <a:ext uri="{FF2B5EF4-FFF2-40B4-BE49-F238E27FC236}">
              <a16:creationId xmlns:a16="http://schemas.microsoft.com/office/drawing/2014/main" id="{0A8FE16D-A932-4994-8092-AC83D219FD93}"/>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9616</xdr:rowOff>
    </xdr:to>
    <xdr:sp macro="" textlink="">
      <xdr:nvSpPr>
        <xdr:cNvPr id="351" name="Text Box 32">
          <a:extLst>
            <a:ext uri="{FF2B5EF4-FFF2-40B4-BE49-F238E27FC236}">
              <a16:creationId xmlns:a16="http://schemas.microsoft.com/office/drawing/2014/main" id="{A0E99CE4-47DF-45F3-896B-00BCBB5E8350}"/>
            </a:ext>
          </a:extLst>
        </xdr:cNvPr>
        <xdr:cNvSpPr txBox="1">
          <a:spLocks noChangeArrowheads="1"/>
        </xdr:cNvSpPr>
      </xdr:nvSpPr>
      <xdr:spPr bwMode="auto">
        <a:xfrm>
          <a:off x="4282440" y="546201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259</xdr:row>
      <xdr:rowOff>0</xdr:rowOff>
    </xdr:from>
    <xdr:to>
      <xdr:col>3</xdr:col>
      <xdr:colOff>76200</xdr:colOff>
      <xdr:row>260</xdr:row>
      <xdr:rowOff>211</xdr:rowOff>
    </xdr:to>
    <xdr:sp macro="" textlink="">
      <xdr:nvSpPr>
        <xdr:cNvPr id="352" name="Text Box 106">
          <a:extLst>
            <a:ext uri="{FF2B5EF4-FFF2-40B4-BE49-F238E27FC236}">
              <a16:creationId xmlns:a16="http://schemas.microsoft.com/office/drawing/2014/main" id="{67D47DBE-F65E-4E92-88DC-F21083B50621}"/>
            </a:ext>
          </a:extLst>
        </xdr:cNvPr>
        <xdr:cNvSpPr txBox="1">
          <a:spLocks noChangeArrowheads="1"/>
        </xdr:cNvSpPr>
      </xdr:nvSpPr>
      <xdr:spPr bwMode="auto">
        <a:xfrm>
          <a:off x="4282440" y="5733288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246</xdr:row>
      <xdr:rowOff>0</xdr:rowOff>
    </xdr:from>
    <xdr:to>
      <xdr:col>3</xdr:col>
      <xdr:colOff>91440</xdr:colOff>
      <xdr:row>247</xdr:row>
      <xdr:rowOff>9284</xdr:rowOff>
    </xdr:to>
    <xdr:sp macro="" textlink="">
      <xdr:nvSpPr>
        <xdr:cNvPr id="353" name="Text Box 108">
          <a:extLst>
            <a:ext uri="{FF2B5EF4-FFF2-40B4-BE49-F238E27FC236}">
              <a16:creationId xmlns:a16="http://schemas.microsoft.com/office/drawing/2014/main" id="{6E9FB644-B592-452E-AD1E-0D7EE76B25CF}"/>
            </a:ext>
          </a:extLst>
        </xdr:cNvPr>
        <xdr:cNvSpPr txBox="1">
          <a:spLocks noChangeArrowheads="1"/>
        </xdr:cNvSpPr>
      </xdr:nvSpPr>
      <xdr:spPr bwMode="auto">
        <a:xfrm>
          <a:off x="4305300" y="54620160"/>
          <a:ext cx="68580" cy="192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259</xdr:row>
      <xdr:rowOff>0</xdr:rowOff>
    </xdr:from>
    <xdr:ext cx="76200" cy="297767"/>
    <xdr:sp macro="" textlink="">
      <xdr:nvSpPr>
        <xdr:cNvPr id="354" name="Text Box 30">
          <a:extLst>
            <a:ext uri="{FF2B5EF4-FFF2-40B4-BE49-F238E27FC236}">
              <a16:creationId xmlns:a16="http://schemas.microsoft.com/office/drawing/2014/main" id="{13E03F63-0D7D-4F4D-AC73-9F78AC438C77}"/>
            </a:ext>
          </a:extLst>
        </xdr:cNvPr>
        <xdr:cNvSpPr txBox="1">
          <a:spLocks noChangeArrowheads="1"/>
        </xdr:cNvSpPr>
      </xdr:nvSpPr>
      <xdr:spPr bwMode="auto">
        <a:xfrm>
          <a:off x="4282440" y="57332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220393"/>
    <xdr:sp macro="" textlink="">
      <xdr:nvSpPr>
        <xdr:cNvPr id="355" name="Text Box 30">
          <a:extLst>
            <a:ext uri="{FF2B5EF4-FFF2-40B4-BE49-F238E27FC236}">
              <a16:creationId xmlns:a16="http://schemas.microsoft.com/office/drawing/2014/main" id="{45DA8B81-04E4-4C6D-80FF-EFB31F5A2AC7}"/>
            </a:ext>
          </a:extLst>
        </xdr:cNvPr>
        <xdr:cNvSpPr txBox="1">
          <a:spLocks noChangeArrowheads="1"/>
        </xdr:cNvSpPr>
      </xdr:nvSpPr>
      <xdr:spPr bwMode="auto">
        <a:xfrm>
          <a:off x="4282440" y="57332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206327"/>
    <xdr:sp macro="" textlink="">
      <xdr:nvSpPr>
        <xdr:cNvPr id="356" name="Text Box 32">
          <a:extLst>
            <a:ext uri="{FF2B5EF4-FFF2-40B4-BE49-F238E27FC236}">
              <a16:creationId xmlns:a16="http://schemas.microsoft.com/office/drawing/2014/main" id="{50204AAF-9534-445A-A301-C9E5381585BB}"/>
            </a:ext>
          </a:extLst>
        </xdr:cNvPr>
        <xdr:cNvSpPr txBox="1">
          <a:spLocks noChangeArrowheads="1"/>
        </xdr:cNvSpPr>
      </xdr:nvSpPr>
      <xdr:spPr bwMode="auto">
        <a:xfrm>
          <a:off x="4282440" y="57332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220393"/>
    <xdr:sp macro="" textlink="">
      <xdr:nvSpPr>
        <xdr:cNvPr id="357" name="Text Box 106">
          <a:extLst>
            <a:ext uri="{FF2B5EF4-FFF2-40B4-BE49-F238E27FC236}">
              <a16:creationId xmlns:a16="http://schemas.microsoft.com/office/drawing/2014/main" id="{CA60D888-A08B-41ED-A57C-18800FADD706}"/>
            </a:ext>
          </a:extLst>
        </xdr:cNvPr>
        <xdr:cNvSpPr txBox="1">
          <a:spLocks noChangeArrowheads="1"/>
        </xdr:cNvSpPr>
      </xdr:nvSpPr>
      <xdr:spPr bwMode="auto">
        <a:xfrm>
          <a:off x="4282440" y="57332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206327"/>
    <xdr:sp macro="" textlink="">
      <xdr:nvSpPr>
        <xdr:cNvPr id="358" name="Text Box 108">
          <a:extLst>
            <a:ext uri="{FF2B5EF4-FFF2-40B4-BE49-F238E27FC236}">
              <a16:creationId xmlns:a16="http://schemas.microsoft.com/office/drawing/2014/main" id="{962C2E4B-62B7-46DC-928C-F5CB40D0315F}"/>
            </a:ext>
          </a:extLst>
        </xdr:cNvPr>
        <xdr:cNvSpPr txBox="1">
          <a:spLocks noChangeArrowheads="1"/>
        </xdr:cNvSpPr>
      </xdr:nvSpPr>
      <xdr:spPr bwMode="auto">
        <a:xfrm>
          <a:off x="4282440" y="57332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74907"/>
    <xdr:sp macro="" textlink="">
      <xdr:nvSpPr>
        <xdr:cNvPr id="359" name="Text Box 30">
          <a:extLst>
            <a:ext uri="{FF2B5EF4-FFF2-40B4-BE49-F238E27FC236}">
              <a16:creationId xmlns:a16="http://schemas.microsoft.com/office/drawing/2014/main" id="{1059A54B-4823-4704-ACF5-9C04B8E92C7C}"/>
            </a:ext>
          </a:extLst>
        </xdr:cNvPr>
        <xdr:cNvSpPr txBox="1">
          <a:spLocks noChangeArrowheads="1"/>
        </xdr:cNvSpPr>
      </xdr:nvSpPr>
      <xdr:spPr bwMode="auto">
        <a:xfrm>
          <a:off x="4282440" y="54620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06327"/>
    <xdr:sp macro="" textlink="">
      <xdr:nvSpPr>
        <xdr:cNvPr id="360" name="Text Box 32">
          <a:extLst>
            <a:ext uri="{FF2B5EF4-FFF2-40B4-BE49-F238E27FC236}">
              <a16:creationId xmlns:a16="http://schemas.microsoft.com/office/drawing/2014/main" id="{650E613B-64CC-4281-B42E-1D68E1622A55}"/>
            </a:ext>
          </a:extLst>
        </xdr:cNvPr>
        <xdr:cNvSpPr txBox="1">
          <a:spLocks noChangeArrowheads="1"/>
        </xdr:cNvSpPr>
      </xdr:nvSpPr>
      <xdr:spPr bwMode="auto">
        <a:xfrm>
          <a:off x="4282440" y="54620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74907"/>
    <xdr:sp macro="" textlink="">
      <xdr:nvSpPr>
        <xdr:cNvPr id="361" name="Text Box 106">
          <a:extLst>
            <a:ext uri="{FF2B5EF4-FFF2-40B4-BE49-F238E27FC236}">
              <a16:creationId xmlns:a16="http://schemas.microsoft.com/office/drawing/2014/main" id="{4B343603-22EE-4B02-A3BF-56F916EE50C2}"/>
            </a:ext>
          </a:extLst>
        </xdr:cNvPr>
        <xdr:cNvSpPr txBox="1">
          <a:spLocks noChangeArrowheads="1"/>
        </xdr:cNvSpPr>
      </xdr:nvSpPr>
      <xdr:spPr bwMode="auto">
        <a:xfrm>
          <a:off x="4282440" y="54620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06327"/>
    <xdr:sp macro="" textlink="">
      <xdr:nvSpPr>
        <xdr:cNvPr id="362" name="Text Box 108">
          <a:extLst>
            <a:ext uri="{FF2B5EF4-FFF2-40B4-BE49-F238E27FC236}">
              <a16:creationId xmlns:a16="http://schemas.microsoft.com/office/drawing/2014/main" id="{5DEFC8E7-B15A-4DC0-A79B-4B602D8592D2}"/>
            </a:ext>
          </a:extLst>
        </xdr:cNvPr>
        <xdr:cNvSpPr txBox="1">
          <a:spLocks noChangeArrowheads="1"/>
        </xdr:cNvSpPr>
      </xdr:nvSpPr>
      <xdr:spPr bwMode="auto">
        <a:xfrm>
          <a:off x="4282440" y="54620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313008"/>
    <xdr:sp macro="" textlink="">
      <xdr:nvSpPr>
        <xdr:cNvPr id="363" name="Text Box 30">
          <a:extLst>
            <a:ext uri="{FF2B5EF4-FFF2-40B4-BE49-F238E27FC236}">
              <a16:creationId xmlns:a16="http://schemas.microsoft.com/office/drawing/2014/main" id="{104250A1-1506-4771-8143-D2AF7D34D050}"/>
            </a:ext>
          </a:extLst>
        </xdr:cNvPr>
        <xdr:cNvSpPr txBox="1">
          <a:spLocks noChangeArrowheads="1"/>
        </xdr:cNvSpPr>
      </xdr:nvSpPr>
      <xdr:spPr bwMode="auto">
        <a:xfrm>
          <a:off x="4282440" y="54620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374555"/>
    <xdr:sp macro="" textlink="">
      <xdr:nvSpPr>
        <xdr:cNvPr id="364" name="Text Box 32">
          <a:extLst>
            <a:ext uri="{FF2B5EF4-FFF2-40B4-BE49-F238E27FC236}">
              <a16:creationId xmlns:a16="http://schemas.microsoft.com/office/drawing/2014/main" id="{EB11202B-DD5F-4D6F-AA90-17345DF0B38A}"/>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313008"/>
    <xdr:sp macro="" textlink="">
      <xdr:nvSpPr>
        <xdr:cNvPr id="365" name="Text Box 106">
          <a:extLst>
            <a:ext uri="{FF2B5EF4-FFF2-40B4-BE49-F238E27FC236}">
              <a16:creationId xmlns:a16="http://schemas.microsoft.com/office/drawing/2014/main" id="{1C67C3B3-1613-4D8B-89E4-C9AFF715E8B6}"/>
            </a:ext>
          </a:extLst>
        </xdr:cNvPr>
        <xdr:cNvSpPr txBox="1">
          <a:spLocks noChangeArrowheads="1"/>
        </xdr:cNvSpPr>
      </xdr:nvSpPr>
      <xdr:spPr bwMode="auto">
        <a:xfrm>
          <a:off x="4282440" y="54620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374555"/>
    <xdr:sp macro="" textlink="">
      <xdr:nvSpPr>
        <xdr:cNvPr id="366" name="Text Box 108">
          <a:extLst>
            <a:ext uri="{FF2B5EF4-FFF2-40B4-BE49-F238E27FC236}">
              <a16:creationId xmlns:a16="http://schemas.microsoft.com/office/drawing/2014/main" id="{D8643086-5141-43FA-BADF-2A14A48DDA1B}"/>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90148"/>
    <xdr:sp macro="" textlink="">
      <xdr:nvSpPr>
        <xdr:cNvPr id="367" name="Text Box 30">
          <a:extLst>
            <a:ext uri="{FF2B5EF4-FFF2-40B4-BE49-F238E27FC236}">
              <a16:creationId xmlns:a16="http://schemas.microsoft.com/office/drawing/2014/main" id="{0545EF02-D1F1-42BA-B3BD-E7537E351957}"/>
            </a:ext>
          </a:extLst>
        </xdr:cNvPr>
        <xdr:cNvSpPr txBox="1">
          <a:spLocks noChangeArrowheads="1"/>
        </xdr:cNvSpPr>
      </xdr:nvSpPr>
      <xdr:spPr bwMode="auto">
        <a:xfrm>
          <a:off x="4282440" y="54620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374555"/>
    <xdr:sp macro="" textlink="">
      <xdr:nvSpPr>
        <xdr:cNvPr id="368" name="Text Box 32">
          <a:extLst>
            <a:ext uri="{FF2B5EF4-FFF2-40B4-BE49-F238E27FC236}">
              <a16:creationId xmlns:a16="http://schemas.microsoft.com/office/drawing/2014/main" id="{736BE9BF-3CA2-4772-9AB1-C6CE831F62BC}"/>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246</xdr:row>
      <xdr:rowOff>0</xdr:rowOff>
    </xdr:from>
    <xdr:ext cx="76200" cy="290148"/>
    <xdr:sp macro="" textlink="">
      <xdr:nvSpPr>
        <xdr:cNvPr id="369" name="Text Box 106">
          <a:extLst>
            <a:ext uri="{FF2B5EF4-FFF2-40B4-BE49-F238E27FC236}">
              <a16:creationId xmlns:a16="http://schemas.microsoft.com/office/drawing/2014/main" id="{813CD406-390D-49E8-9E5C-AB91EEAE0B9B}"/>
            </a:ext>
          </a:extLst>
        </xdr:cNvPr>
        <xdr:cNvSpPr txBox="1">
          <a:spLocks noChangeArrowheads="1"/>
        </xdr:cNvSpPr>
      </xdr:nvSpPr>
      <xdr:spPr bwMode="auto">
        <a:xfrm>
          <a:off x="4282440" y="54620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246</xdr:row>
      <xdr:rowOff>0</xdr:rowOff>
    </xdr:from>
    <xdr:to>
      <xdr:col>3</xdr:col>
      <xdr:colOff>76200</xdr:colOff>
      <xdr:row>247</xdr:row>
      <xdr:rowOff>123912</xdr:rowOff>
    </xdr:to>
    <xdr:sp macro="" textlink="">
      <xdr:nvSpPr>
        <xdr:cNvPr id="370" name="Text Box 30">
          <a:extLst>
            <a:ext uri="{FF2B5EF4-FFF2-40B4-BE49-F238E27FC236}">
              <a16:creationId xmlns:a16="http://schemas.microsoft.com/office/drawing/2014/main" id="{BC2A3158-4BF8-48BB-9ABC-EBDE4ED65BA6}"/>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55329</xdr:rowOff>
    </xdr:to>
    <xdr:sp macro="" textlink="">
      <xdr:nvSpPr>
        <xdr:cNvPr id="371" name="Text Box 32">
          <a:extLst>
            <a:ext uri="{FF2B5EF4-FFF2-40B4-BE49-F238E27FC236}">
              <a16:creationId xmlns:a16="http://schemas.microsoft.com/office/drawing/2014/main" id="{DEB609E3-BD4C-4521-B702-C425622B37BB}"/>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72" name="Text Box 106">
          <a:extLst>
            <a:ext uri="{FF2B5EF4-FFF2-40B4-BE49-F238E27FC236}">
              <a16:creationId xmlns:a16="http://schemas.microsoft.com/office/drawing/2014/main" id="{E1434736-1120-4789-9FF6-6CC9C52887FC}"/>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55329</xdr:rowOff>
    </xdr:to>
    <xdr:sp macro="" textlink="">
      <xdr:nvSpPr>
        <xdr:cNvPr id="373" name="Text Box 108">
          <a:extLst>
            <a:ext uri="{FF2B5EF4-FFF2-40B4-BE49-F238E27FC236}">
              <a16:creationId xmlns:a16="http://schemas.microsoft.com/office/drawing/2014/main" id="{AC957486-BCE5-477A-BA57-28ACE277547B}"/>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123909</xdr:rowOff>
    </xdr:to>
    <xdr:sp macro="" textlink="">
      <xdr:nvSpPr>
        <xdr:cNvPr id="374" name="Text Box 30">
          <a:extLst>
            <a:ext uri="{FF2B5EF4-FFF2-40B4-BE49-F238E27FC236}">
              <a16:creationId xmlns:a16="http://schemas.microsoft.com/office/drawing/2014/main" id="{C66F29CC-73CF-46DF-8F20-BB3E978DFEA8}"/>
            </a:ext>
          </a:extLst>
        </xdr:cNvPr>
        <xdr:cNvSpPr txBox="1">
          <a:spLocks noChangeArrowheads="1"/>
        </xdr:cNvSpPr>
      </xdr:nvSpPr>
      <xdr:spPr bwMode="auto">
        <a:xfrm>
          <a:off x="4282440" y="546201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55329</xdr:rowOff>
    </xdr:to>
    <xdr:sp macro="" textlink="">
      <xdr:nvSpPr>
        <xdr:cNvPr id="375" name="Text Box 32">
          <a:extLst>
            <a:ext uri="{FF2B5EF4-FFF2-40B4-BE49-F238E27FC236}">
              <a16:creationId xmlns:a16="http://schemas.microsoft.com/office/drawing/2014/main" id="{CC7CFBF7-E3D4-4AB4-A12C-9865B139B39E}"/>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123909</xdr:rowOff>
    </xdr:to>
    <xdr:sp macro="" textlink="">
      <xdr:nvSpPr>
        <xdr:cNvPr id="376" name="Text Box 106">
          <a:extLst>
            <a:ext uri="{FF2B5EF4-FFF2-40B4-BE49-F238E27FC236}">
              <a16:creationId xmlns:a16="http://schemas.microsoft.com/office/drawing/2014/main" id="{57633C0C-62E0-4A7B-873E-7921AC104EAD}"/>
            </a:ext>
          </a:extLst>
        </xdr:cNvPr>
        <xdr:cNvSpPr txBox="1">
          <a:spLocks noChangeArrowheads="1"/>
        </xdr:cNvSpPr>
      </xdr:nvSpPr>
      <xdr:spPr bwMode="auto">
        <a:xfrm>
          <a:off x="4282440" y="546201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55329</xdr:rowOff>
    </xdr:to>
    <xdr:sp macro="" textlink="">
      <xdr:nvSpPr>
        <xdr:cNvPr id="377" name="Text Box 108">
          <a:extLst>
            <a:ext uri="{FF2B5EF4-FFF2-40B4-BE49-F238E27FC236}">
              <a16:creationId xmlns:a16="http://schemas.microsoft.com/office/drawing/2014/main" id="{4D1B85E7-9CA2-48C9-96A7-5CB4974D5FA1}"/>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78" name="Text Box 30">
          <a:extLst>
            <a:ext uri="{FF2B5EF4-FFF2-40B4-BE49-F238E27FC236}">
              <a16:creationId xmlns:a16="http://schemas.microsoft.com/office/drawing/2014/main" id="{1ED66511-A348-4288-8D42-A7F0F943509B}"/>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79" name="Text Box 32">
          <a:extLst>
            <a:ext uri="{FF2B5EF4-FFF2-40B4-BE49-F238E27FC236}">
              <a16:creationId xmlns:a16="http://schemas.microsoft.com/office/drawing/2014/main" id="{6260DF59-7EC9-42F7-9507-9B38E36F7BA1}"/>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80" name="Text Box 106">
          <a:extLst>
            <a:ext uri="{FF2B5EF4-FFF2-40B4-BE49-F238E27FC236}">
              <a16:creationId xmlns:a16="http://schemas.microsoft.com/office/drawing/2014/main" id="{D2AD91F3-230B-4BDC-A6E2-504F40DBF237}"/>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81" name="Text Box 108">
          <a:extLst>
            <a:ext uri="{FF2B5EF4-FFF2-40B4-BE49-F238E27FC236}">
              <a16:creationId xmlns:a16="http://schemas.microsoft.com/office/drawing/2014/main" id="{0D14B009-54A4-4AB3-905D-91D722F75EAE}"/>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93429</xdr:rowOff>
    </xdr:to>
    <xdr:sp macro="" textlink="">
      <xdr:nvSpPr>
        <xdr:cNvPr id="382" name="Text Box 30">
          <a:extLst>
            <a:ext uri="{FF2B5EF4-FFF2-40B4-BE49-F238E27FC236}">
              <a16:creationId xmlns:a16="http://schemas.microsoft.com/office/drawing/2014/main" id="{CBAF1BE0-7C72-4972-B617-CAF00B9E3ADE}"/>
            </a:ext>
          </a:extLst>
        </xdr:cNvPr>
        <xdr:cNvSpPr txBox="1">
          <a:spLocks noChangeArrowheads="1"/>
        </xdr:cNvSpPr>
      </xdr:nvSpPr>
      <xdr:spPr bwMode="auto">
        <a:xfrm>
          <a:off x="4282440" y="546201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83" name="Text Box 32">
          <a:extLst>
            <a:ext uri="{FF2B5EF4-FFF2-40B4-BE49-F238E27FC236}">
              <a16:creationId xmlns:a16="http://schemas.microsoft.com/office/drawing/2014/main" id="{584C66A1-46EB-42BA-A1D3-9E2F1E64EF05}"/>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93429</xdr:rowOff>
    </xdr:to>
    <xdr:sp macro="" textlink="">
      <xdr:nvSpPr>
        <xdr:cNvPr id="384" name="Text Box 106">
          <a:extLst>
            <a:ext uri="{FF2B5EF4-FFF2-40B4-BE49-F238E27FC236}">
              <a16:creationId xmlns:a16="http://schemas.microsoft.com/office/drawing/2014/main" id="{4BF27DCA-DF62-4BD4-B408-F43F640526F2}"/>
            </a:ext>
          </a:extLst>
        </xdr:cNvPr>
        <xdr:cNvSpPr txBox="1">
          <a:spLocks noChangeArrowheads="1"/>
        </xdr:cNvSpPr>
      </xdr:nvSpPr>
      <xdr:spPr bwMode="auto">
        <a:xfrm>
          <a:off x="4282440" y="546201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385" name="Text Box 108">
          <a:extLst>
            <a:ext uri="{FF2B5EF4-FFF2-40B4-BE49-F238E27FC236}">
              <a16:creationId xmlns:a16="http://schemas.microsoft.com/office/drawing/2014/main" id="{005238A3-7FED-49A8-8627-9EDB1F45040A}"/>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86" name="Text Box 30">
          <a:extLst>
            <a:ext uri="{FF2B5EF4-FFF2-40B4-BE49-F238E27FC236}">
              <a16:creationId xmlns:a16="http://schemas.microsoft.com/office/drawing/2014/main" id="{5D0CB860-3167-4431-9E97-1AA87D1BFD0C}"/>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87" name="Text Box 32">
          <a:extLst>
            <a:ext uri="{FF2B5EF4-FFF2-40B4-BE49-F238E27FC236}">
              <a16:creationId xmlns:a16="http://schemas.microsoft.com/office/drawing/2014/main" id="{49242823-3EC9-43ED-A4CF-73EDD1FEABB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88" name="Text Box 106">
          <a:extLst>
            <a:ext uri="{FF2B5EF4-FFF2-40B4-BE49-F238E27FC236}">
              <a16:creationId xmlns:a16="http://schemas.microsoft.com/office/drawing/2014/main" id="{2108C15E-22A8-43BB-B2DF-15390B9A460E}"/>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89" name="Text Box 108">
          <a:extLst>
            <a:ext uri="{FF2B5EF4-FFF2-40B4-BE49-F238E27FC236}">
              <a16:creationId xmlns:a16="http://schemas.microsoft.com/office/drawing/2014/main" id="{CDD92F54-FCFF-44AA-8400-C946A25FA0A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90" name="Text Box 30">
          <a:extLst>
            <a:ext uri="{FF2B5EF4-FFF2-40B4-BE49-F238E27FC236}">
              <a16:creationId xmlns:a16="http://schemas.microsoft.com/office/drawing/2014/main" id="{EB9D313C-F717-4B6E-A591-C09D5F3DC26C}"/>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91" name="Text Box 32">
          <a:extLst>
            <a:ext uri="{FF2B5EF4-FFF2-40B4-BE49-F238E27FC236}">
              <a16:creationId xmlns:a16="http://schemas.microsoft.com/office/drawing/2014/main" id="{83849BD2-DFF1-4536-B704-CE90DFAFCBF7}"/>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92" name="Text Box 106">
          <a:extLst>
            <a:ext uri="{FF2B5EF4-FFF2-40B4-BE49-F238E27FC236}">
              <a16:creationId xmlns:a16="http://schemas.microsoft.com/office/drawing/2014/main" id="{6AB52BCE-3BE4-4FCD-A25A-E4226F97C20C}"/>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93" name="Text Box 108">
          <a:extLst>
            <a:ext uri="{FF2B5EF4-FFF2-40B4-BE49-F238E27FC236}">
              <a16:creationId xmlns:a16="http://schemas.microsoft.com/office/drawing/2014/main" id="{B591A0FC-F6F4-408C-B8A2-7AD059570277}"/>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94" name="Text Box 30">
          <a:extLst>
            <a:ext uri="{FF2B5EF4-FFF2-40B4-BE49-F238E27FC236}">
              <a16:creationId xmlns:a16="http://schemas.microsoft.com/office/drawing/2014/main" id="{A5C11C75-9283-4763-B28D-D29D6C1532E7}"/>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95" name="Text Box 32">
          <a:extLst>
            <a:ext uri="{FF2B5EF4-FFF2-40B4-BE49-F238E27FC236}">
              <a16:creationId xmlns:a16="http://schemas.microsoft.com/office/drawing/2014/main" id="{FBD824C0-80FE-4E4C-BB95-47A6E9990B14}"/>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123912</xdr:rowOff>
    </xdr:to>
    <xdr:sp macro="" textlink="">
      <xdr:nvSpPr>
        <xdr:cNvPr id="396" name="Text Box 106">
          <a:extLst>
            <a:ext uri="{FF2B5EF4-FFF2-40B4-BE49-F238E27FC236}">
              <a16:creationId xmlns:a16="http://schemas.microsoft.com/office/drawing/2014/main" id="{2B3FF92B-F810-4521-9627-D68E6349E3F9}"/>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97" name="Text Box 108">
          <a:extLst>
            <a:ext uri="{FF2B5EF4-FFF2-40B4-BE49-F238E27FC236}">
              <a16:creationId xmlns:a16="http://schemas.microsoft.com/office/drawing/2014/main" id="{0C070ECE-2970-452A-85BE-8C4096A5DBA9}"/>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398" name="Text Box 30">
          <a:extLst>
            <a:ext uri="{FF2B5EF4-FFF2-40B4-BE49-F238E27FC236}">
              <a16:creationId xmlns:a16="http://schemas.microsoft.com/office/drawing/2014/main" id="{7A65899F-8BAB-468E-959C-138F04390914}"/>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399" name="Text Box 32">
          <a:extLst>
            <a:ext uri="{FF2B5EF4-FFF2-40B4-BE49-F238E27FC236}">
              <a16:creationId xmlns:a16="http://schemas.microsoft.com/office/drawing/2014/main" id="{47EC8F98-5CE3-4592-8904-35C60242FD53}"/>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93432</xdr:rowOff>
    </xdr:to>
    <xdr:sp macro="" textlink="">
      <xdr:nvSpPr>
        <xdr:cNvPr id="400" name="Text Box 106">
          <a:extLst>
            <a:ext uri="{FF2B5EF4-FFF2-40B4-BE49-F238E27FC236}">
              <a16:creationId xmlns:a16="http://schemas.microsoft.com/office/drawing/2014/main" id="{255F6B3F-E527-4202-99D2-DB174CB8C81C}"/>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166653</xdr:rowOff>
    </xdr:to>
    <xdr:sp macro="" textlink="">
      <xdr:nvSpPr>
        <xdr:cNvPr id="401" name="Text Box 108">
          <a:extLst>
            <a:ext uri="{FF2B5EF4-FFF2-40B4-BE49-F238E27FC236}">
              <a16:creationId xmlns:a16="http://schemas.microsoft.com/office/drawing/2014/main" id="{AF6DFCC1-3540-422D-B77D-7335388DA82C}"/>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129767</xdr:rowOff>
    </xdr:to>
    <xdr:sp macro="" textlink="">
      <xdr:nvSpPr>
        <xdr:cNvPr id="402" name="Text Box 30">
          <a:extLst>
            <a:ext uri="{FF2B5EF4-FFF2-40B4-BE49-F238E27FC236}">
              <a16:creationId xmlns:a16="http://schemas.microsoft.com/office/drawing/2014/main" id="{3607A700-CFE9-4571-92F3-9BC3C74AB740}"/>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27472</xdr:rowOff>
    </xdr:to>
    <xdr:sp macro="" textlink="">
      <xdr:nvSpPr>
        <xdr:cNvPr id="403" name="Text Box 32">
          <a:extLst>
            <a:ext uri="{FF2B5EF4-FFF2-40B4-BE49-F238E27FC236}">
              <a16:creationId xmlns:a16="http://schemas.microsoft.com/office/drawing/2014/main" id="{FF34525A-FCB4-4D7F-8F1F-568150C34D99}"/>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129767</xdr:rowOff>
    </xdr:to>
    <xdr:sp macro="" textlink="">
      <xdr:nvSpPr>
        <xdr:cNvPr id="404" name="Text Box 106">
          <a:extLst>
            <a:ext uri="{FF2B5EF4-FFF2-40B4-BE49-F238E27FC236}">
              <a16:creationId xmlns:a16="http://schemas.microsoft.com/office/drawing/2014/main" id="{4562115F-D445-42DF-8523-D7D0013ACEC2}"/>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27472</xdr:rowOff>
    </xdr:to>
    <xdr:sp macro="" textlink="">
      <xdr:nvSpPr>
        <xdr:cNvPr id="405" name="Text Box 108">
          <a:extLst>
            <a:ext uri="{FF2B5EF4-FFF2-40B4-BE49-F238E27FC236}">
              <a16:creationId xmlns:a16="http://schemas.microsoft.com/office/drawing/2014/main" id="{CF43E9A9-498D-4C2D-9EB7-D0CD9B658D58}"/>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108672</xdr:rowOff>
    </xdr:to>
    <xdr:sp macro="" textlink="">
      <xdr:nvSpPr>
        <xdr:cNvPr id="406" name="Text Box 30">
          <a:extLst>
            <a:ext uri="{FF2B5EF4-FFF2-40B4-BE49-F238E27FC236}">
              <a16:creationId xmlns:a16="http://schemas.microsoft.com/office/drawing/2014/main" id="{54A36E57-6742-4F02-A604-EC3CB7F14DAE}"/>
            </a:ext>
          </a:extLst>
        </xdr:cNvPr>
        <xdr:cNvSpPr txBox="1">
          <a:spLocks noChangeArrowheads="1"/>
        </xdr:cNvSpPr>
      </xdr:nvSpPr>
      <xdr:spPr bwMode="auto">
        <a:xfrm>
          <a:off x="4282440" y="54620160"/>
          <a:ext cx="76200" cy="291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129767</xdr:rowOff>
    </xdr:to>
    <xdr:sp macro="" textlink="">
      <xdr:nvSpPr>
        <xdr:cNvPr id="407" name="Text Box 30">
          <a:extLst>
            <a:ext uri="{FF2B5EF4-FFF2-40B4-BE49-F238E27FC236}">
              <a16:creationId xmlns:a16="http://schemas.microsoft.com/office/drawing/2014/main" id="{72FFB9E4-84A7-4D32-AD7C-022569896382}"/>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27472</xdr:rowOff>
    </xdr:to>
    <xdr:sp macro="" textlink="">
      <xdr:nvSpPr>
        <xdr:cNvPr id="408" name="Text Box 32">
          <a:extLst>
            <a:ext uri="{FF2B5EF4-FFF2-40B4-BE49-F238E27FC236}">
              <a16:creationId xmlns:a16="http://schemas.microsoft.com/office/drawing/2014/main" id="{448C85B8-BE9A-4885-98CE-8DD1D4703951}"/>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129767</xdr:rowOff>
    </xdr:to>
    <xdr:sp macro="" textlink="">
      <xdr:nvSpPr>
        <xdr:cNvPr id="409" name="Text Box 106">
          <a:extLst>
            <a:ext uri="{FF2B5EF4-FFF2-40B4-BE49-F238E27FC236}">
              <a16:creationId xmlns:a16="http://schemas.microsoft.com/office/drawing/2014/main" id="{11755C48-A3A2-4191-88F8-452FD9A61EF7}"/>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27472</xdr:rowOff>
    </xdr:to>
    <xdr:sp macro="" textlink="">
      <xdr:nvSpPr>
        <xdr:cNvPr id="410" name="Text Box 108">
          <a:extLst>
            <a:ext uri="{FF2B5EF4-FFF2-40B4-BE49-F238E27FC236}">
              <a16:creationId xmlns:a16="http://schemas.microsoft.com/office/drawing/2014/main" id="{E3B2890B-9CA9-4DEF-955C-64AEC0B66935}"/>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106907</xdr:rowOff>
    </xdr:to>
    <xdr:sp macro="" textlink="">
      <xdr:nvSpPr>
        <xdr:cNvPr id="411" name="Text Box 30">
          <a:extLst>
            <a:ext uri="{FF2B5EF4-FFF2-40B4-BE49-F238E27FC236}">
              <a16:creationId xmlns:a16="http://schemas.microsoft.com/office/drawing/2014/main" id="{8C02B431-289C-4DAD-9F66-8101CD812E37}"/>
            </a:ext>
          </a:extLst>
        </xdr:cNvPr>
        <xdr:cNvSpPr txBox="1">
          <a:spLocks noChangeArrowheads="1"/>
        </xdr:cNvSpPr>
      </xdr:nvSpPr>
      <xdr:spPr bwMode="auto">
        <a:xfrm>
          <a:off x="4282440" y="54620160"/>
          <a:ext cx="76200" cy="289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38430</xdr:rowOff>
    </xdr:to>
    <xdr:sp macro="" textlink="">
      <xdr:nvSpPr>
        <xdr:cNvPr id="412" name="Text Box 30">
          <a:extLst>
            <a:ext uri="{FF2B5EF4-FFF2-40B4-BE49-F238E27FC236}">
              <a16:creationId xmlns:a16="http://schemas.microsoft.com/office/drawing/2014/main" id="{CB01EE82-888A-4BC8-8E1B-0A4DBC85A6CD}"/>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413" name="Text Box 32">
          <a:extLst>
            <a:ext uri="{FF2B5EF4-FFF2-40B4-BE49-F238E27FC236}">
              <a16:creationId xmlns:a16="http://schemas.microsoft.com/office/drawing/2014/main" id="{96BB5DD4-B8B0-41E0-AEAA-89AA7C84EEDE}"/>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38430</xdr:rowOff>
    </xdr:to>
    <xdr:sp macro="" textlink="">
      <xdr:nvSpPr>
        <xdr:cNvPr id="414" name="Text Box 106">
          <a:extLst>
            <a:ext uri="{FF2B5EF4-FFF2-40B4-BE49-F238E27FC236}">
              <a16:creationId xmlns:a16="http://schemas.microsoft.com/office/drawing/2014/main" id="{65B7C096-58D4-432C-A79C-3B16CFBD365E}"/>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415" name="Text Box 108">
          <a:extLst>
            <a:ext uri="{FF2B5EF4-FFF2-40B4-BE49-F238E27FC236}">
              <a16:creationId xmlns:a16="http://schemas.microsoft.com/office/drawing/2014/main" id="{62C61ABD-4A09-4947-AE9E-22899B37F48D}"/>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85809</xdr:rowOff>
    </xdr:to>
    <xdr:sp macro="" textlink="">
      <xdr:nvSpPr>
        <xdr:cNvPr id="416" name="Text Box 30">
          <a:extLst>
            <a:ext uri="{FF2B5EF4-FFF2-40B4-BE49-F238E27FC236}">
              <a16:creationId xmlns:a16="http://schemas.microsoft.com/office/drawing/2014/main" id="{4D248605-EB18-4D7A-B783-41FE3A4262FC}"/>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417" name="Text Box 32">
          <a:extLst>
            <a:ext uri="{FF2B5EF4-FFF2-40B4-BE49-F238E27FC236}">
              <a16:creationId xmlns:a16="http://schemas.microsoft.com/office/drawing/2014/main" id="{CDD97097-6134-47AC-A009-DF9D1040A975}"/>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85809</xdr:rowOff>
    </xdr:to>
    <xdr:sp macro="" textlink="">
      <xdr:nvSpPr>
        <xdr:cNvPr id="418" name="Text Box 106">
          <a:extLst>
            <a:ext uri="{FF2B5EF4-FFF2-40B4-BE49-F238E27FC236}">
              <a16:creationId xmlns:a16="http://schemas.microsoft.com/office/drawing/2014/main" id="{034B824E-DA38-431E-863E-FF6CEB72E0C5}"/>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17229</xdr:rowOff>
    </xdr:to>
    <xdr:sp macro="" textlink="">
      <xdr:nvSpPr>
        <xdr:cNvPr id="419" name="Text Box 108">
          <a:extLst>
            <a:ext uri="{FF2B5EF4-FFF2-40B4-BE49-F238E27FC236}">
              <a16:creationId xmlns:a16="http://schemas.microsoft.com/office/drawing/2014/main" id="{F843E768-DA12-455B-B5C7-A40E42CCE7AA}"/>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123913</xdr:rowOff>
    </xdr:to>
    <xdr:sp macro="" textlink="">
      <xdr:nvSpPr>
        <xdr:cNvPr id="420" name="Text Box 30">
          <a:extLst>
            <a:ext uri="{FF2B5EF4-FFF2-40B4-BE49-F238E27FC236}">
              <a16:creationId xmlns:a16="http://schemas.microsoft.com/office/drawing/2014/main" id="{CB9CADE6-67EC-4F19-8797-CA68C49E048C}"/>
            </a:ext>
          </a:extLst>
        </xdr:cNvPr>
        <xdr:cNvSpPr txBox="1">
          <a:spLocks noChangeArrowheads="1"/>
        </xdr:cNvSpPr>
      </xdr:nvSpPr>
      <xdr:spPr bwMode="auto">
        <a:xfrm>
          <a:off x="4282440" y="546201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1997</xdr:rowOff>
    </xdr:to>
    <xdr:sp macro="" textlink="">
      <xdr:nvSpPr>
        <xdr:cNvPr id="421" name="Text Box 32">
          <a:extLst>
            <a:ext uri="{FF2B5EF4-FFF2-40B4-BE49-F238E27FC236}">
              <a16:creationId xmlns:a16="http://schemas.microsoft.com/office/drawing/2014/main" id="{37C029A5-A1A0-41E9-B1B6-8A74B1411E9E}"/>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123913</xdr:rowOff>
    </xdr:to>
    <xdr:sp macro="" textlink="">
      <xdr:nvSpPr>
        <xdr:cNvPr id="422" name="Text Box 106">
          <a:extLst>
            <a:ext uri="{FF2B5EF4-FFF2-40B4-BE49-F238E27FC236}">
              <a16:creationId xmlns:a16="http://schemas.microsoft.com/office/drawing/2014/main" id="{EBF53D74-FF37-4AFC-AB99-B100CF4788DE}"/>
            </a:ext>
          </a:extLst>
        </xdr:cNvPr>
        <xdr:cNvSpPr txBox="1">
          <a:spLocks noChangeArrowheads="1"/>
        </xdr:cNvSpPr>
      </xdr:nvSpPr>
      <xdr:spPr bwMode="auto">
        <a:xfrm>
          <a:off x="4282440" y="546201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1997</xdr:rowOff>
    </xdr:to>
    <xdr:sp macro="" textlink="">
      <xdr:nvSpPr>
        <xdr:cNvPr id="423" name="Text Box 108">
          <a:extLst>
            <a:ext uri="{FF2B5EF4-FFF2-40B4-BE49-F238E27FC236}">
              <a16:creationId xmlns:a16="http://schemas.microsoft.com/office/drawing/2014/main" id="{78C9E047-0218-4226-A2D3-FDAFBA2D6C50}"/>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101053</xdr:rowOff>
    </xdr:to>
    <xdr:sp macro="" textlink="">
      <xdr:nvSpPr>
        <xdr:cNvPr id="424" name="Text Box 30">
          <a:extLst>
            <a:ext uri="{FF2B5EF4-FFF2-40B4-BE49-F238E27FC236}">
              <a16:creationId xmlns:a16="http://schemas.microsoft.com/office/drawing/2014/main" id="{42B2DA39-5D02-46B7-B0E9-32CF2E27474B}"/>
            </a:ext>
          </a:extLst>
        </xdr:cNvPr>
        <xdr:cNvSpPr txBox="1">
          <a:spLocks noChangeArrowheads="1"/>
        </xdr:cNvSpPr>
      </xdr:nvSpPr>
      <xdr:spPr bwMode="auto">
        <a:xfrm>
          <a:off x="4282440" y="546201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248</xdr:row>
      <xdr:rowOff>1997</xdr:rowOff>
    </xdr:to>
    <xdr:sp macro="" textlink="">
      <xdr:nvSpPr>
        <xdr:cNvPr id="425" name="Text Box 32">
          <a:extLst>
            <a:ext uri="{FF2B5EF4-FFF2-40B4-BE49-F238E27FC236}">
              <a16:creationId xmlns:a16="http://schemas.microsoft.com/office/drawing/2014/main" id="{1BCB2D42-7AD5-4AB1-B184-EEE021366DA0}"/>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246</xdr:row>
      <xdr:rowOff>0</xdr:rowOff>
    </xdr:from>
    <xdr:to>
      <xdr:col>3</xdr:col>
      <xdr:colOff>76200</xdr:colOff>
      <xdr:row>247</xdr:row>
      <xdr:rowOff>101053</xdr:rowOff>
    </xdr:to>
    <xdr:sp macro="" textlink="">
      <xdr:nvSpPr>
        <xdr:cNvPr id="426" name="Text Box 106">
          <a:extLst>
            <a:ext uri="{FF2B5EF4-FFF2-40B4-BE49-F238E27FC236}">
              <a16:creationId xmlns:a16="http://schemas.microsoft.com/office/drawing/2014/main" id="{502A567B-18E9-4729-A536-1D3EEC550AA4}"/>
            </a:ext>
          </a:extLst>
        </xdr:cNvPr>
        <xdr:cNvSpPr txBox="1">
          <a:spLocks noChangeArrowheads="1"/>
        </xdr:cNvSpPr>
      </xdr:nvSpPr>
      <xdr:spPr bwMode="auto">
        <a:xfrm>
          <a:off x="4282440" y="546201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246</xdr:row>
      <xdr:rowOff>0</xdr:rowOff>
    </xdr:from>
    <xdr:to>
      <xdr:col>3</xdr:col>
      <xdr:colOff>91440</xdr:colOff>
      <xdr:row>248</xdr:row>
      <xdr:rowOff>232</xdr:rowOff>
    </xdr:to>
    <xdr:sp macro="" textlink="">
      <xdr:nvSpPr>
        <xdr:cNvPr id="427" name="Text Box 108">
          <a:extLst>
            <a:ext uri="{FF2B5EF4-FFF2-40B4-BE49-F238E27FC236}">
              <a16:creationId xmlns:a16="http://schemas.microsoft.com/office/drawing/2014/main" id="{03808B05-D2FC-485F-84AE-AB0E646FEC6C}"/>
            </a:ext>
          </a:extLst>
        </xdr:cNvPr>
        <xdr:cNvSpPr txBox="1">
          <a:spLocks noChangeArrowheads="1"/>
        </xdr:cNvSpPr>
      </xdr:nvSpPr>
      <xdr:spPr bwMode="auto">
        <a:xfrm>
          <a:off x="4305300" y="54620160"/>
          <a:ext cx="68580" cy="363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75209</xdr:rowOff>
    </xdr:to>
    <xdr:sp macro="" textlink="">
      <xdr:nvSpPr>
        <xdr:cNvPr id="428" name="Text Box 30">
          <a:extLst>
            <a:ext uri="{FF2B5EF4-FFF2-40B4-BE49-F238E27FC236}">
              <a16:creationId xmlns:a16="http://schemas.microsoft.com/office/drawing/2014/main" id="{6468629D-CCD9-4059-8B94-6B5424168D1F}"/>
            </a:ext>
          </a:extLst>
        </xdr:cNvPr>
        <xdr:cNvSpPr txBox="1">
          <a:spLocks noChangeArrowheads="1"/>
        </xdr:cNvSpPr>
      </xdr:nvSpPr>
      <xdr:spPr bwMode="auto">
        <a:xfrm>
          <a:off x="4282440" y="21206460"/>
          <a:ext cx="76200" cy="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8614</xdr:rowOff>
    </xdr:to>
    <xdr:sp macro="" textlink="">
      <xdr:nvSpPr>
        <xdr:cNvPr id="429" name="Text Box 32">
          <a:extLst>
            <a:ext uri="{FF2B5EF4-FFF2-40B4-BE49-F238E27FC236}">
              <a16:creationId xmlns:a16="http://schemas.microsoft.com/office/drawing/2014/main" id="{F9709BDC-D570-4AA1-892D-FB38AEC4A2FE}"/>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75209</xdr:rowOff>
    </xdr:to>
    <xdr:sp macro="" textlink="">
      <xdr:nvSpPr>
        <xdr:cNvPr id="430" name="Text Box 106">
          <a:extLst>
            <a:ext uri="{FF2B5EF4-FFF2-40B4-BE49-F238E27FC236}">
              <a16:creationId xmlns:a16="http://schemas.microsoft.com/office/drawing/2014/main" id="{49F6A1E0-093F-478D-B3D9-7D30826B8AAA}"/>
            </a:ext>
          </a:extLst>
        </xdr:cNvPr>
        <xdr:cNvSpPr txBox="1">
          <a:spLocks noChangeArrowheads="1"/>
        </xdr:cNvSpPr>
      </xdr:nvSpPr>
      <xdr:spPr bwMode="auto">
        <a:xfrm>
          <a:off x="4282440" y="21206460"/>
          <a:ext cx="76200" cy="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8614</xdr:rowOff>
    </xdr:to>
    <xdr:sp macro="" textlink="">
      <xdr:nvSpPr>
        <xdr:cNvPr id="431" name="Text Box 108">
          <a:extLst>
            <a:ext uri="{FF2B5EF4-FFF2-40B4-BE49-F238E27FC236}">
              <a16:creationId xmlns:a16="http://schemas.microsoft.com/office/drawing/2014/main" id="{2C6BD7DC-2ED0-4B5D-97D4-8251675E4D3A}"/>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59969</xdr:rowOff>
    </xdr:to>
    <xdr:sp macro="" textlink="">
      <xdr:nvSpPr>
        <xdr:cNvPr id="432" name="Text Box 30">
          <a:extLst>
            <a:ext uri="{FF2B5EF4-FFF2-40B4-BE49-F238E27FC236}">
              <a16:creationId xmlns:a16="http://schemas.microsoft.com/office/drawing/2014/main" id="{4BED9361-75AB-4168-8CD6-11298EEF18AF}"/>
            </a:ext>
          </a:extLst>
        </xdr:cNvPr>
        <xdr:cNvSpPr txBox="1">
          <a:spLocks noChangeArrowheads="1"/>
        </xdr:cNvSpPr>
      </xdr:nvSpPr>
      <xdr:spPr bwMode="auto">
        <a:xfrm>
          <a:off x="4282440" y="21206460"/>
          <a:ext cx="76200" cy="42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8614</xdr:rowOff>
    </xdr:to>
    <xdr:sp macro="" textlink="">
      <xdr:nvSpPr>
        <xdr:cNvPr id="433" name="Text Box 32">
          <a:extLst>
            <a:ext uri="{FF2B5EF4-FFF2-40B4-BE49-F238E27FC236}">
              <a16:creationId xmlns:a16="http://schemas.microsoft.com/office/drawing/2014/main" id="{4758E863-549D-457F-9E46-974CAA7E0EE6}"/>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59969</xdr:rowOff>
    </xdr:to>
    <xdr:sp macro="" textlink="">
      <xdr:nvSpPr>
        <xdr:cNvPr id="434" name="Text Box 106">
          <a:extLst>
            <a:ext uri="{FF2B5EF4-FFF2-40B4-BE49-F238E27FC236}">
              <a16:creationId xmlns:a16="http://schemas.microsoft.com/office/drawing/2014/main" id="{9D978E8B-6333-4BBA-9EC3-A18A039B2C2B}"/>
            </a:ext>
          </a:extLst>
        </xdr:cNvPr>
        <xdr:cNvSpPr txBox="1">
          <a:spLocks noChangeArrowheads="1"/>
        </xdr:cNvSpPr>
      </xdr:nvSpPr>
      <xdr:spPr bwMode="auto">
        <a:xfrm>
          <a:off x="4282440" y="21206460"/>
          <a:ext cx="76200" cy="42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8614</xdr:rowOff>
    </xdr:to>
    <xdr:sp macro="" textlink="">
      <xdr:nvSpPr>
        <xdr:cNvPr id="435" name="Text Box 108">
          <a:extLst>
            <a:ext uri="{FF2B5EF4-FFF2-40B4-BE49-F238E27FC236}">
              <a16:creationId xmlns:a16="http://schemas.microsoft.com/office/drawing/2014/main" id="{C62ED3CF-2D53-407F-95A4-3EFA52C9FB1A}"/>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75208</xdr:rowOff>
    </xdr:to>
    <xdr:sp macro="" textlink="">
      <xdr:nvSpPr>
        <xdr:cNvPr id="436" name="Text Box 30">
          <a:extLst>
            <a:ext uri="{FF2B5EF4-FFF2-40B4-BE49-F238E27FC236}">
              <a16:creationId xmlns:a16="http://schemas.microsoft.com/office/drawing/2014/main" id="{65FDC9F4-4F56-487F-8AC1-B6887E075FEF}"/>
            </a:ext>
          </a:extLst>
        </xdr:cNvPr>
        <xdr:cNvSpPr txBox="1">
          <a:spLocks noChangeArrowheads="1"/>
        </xdr:cNvSpPr>
      </xdr:nvSpPr>
      <xdr:spPr bwMode="auto">
        <a:xfrm>
          <a:off x="4282440" y="21206460"/>
          <a:ext cx="76200" cy="44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16231</xdr:rowOff>
    </xdr:to>
    <xdr:sp macro="" textlink="">
      <xdr:nvSpPr>
        <xdr:cNvPr id="437" name="Text Box 32">
          <a:extLst>
            <a:ext uri="{FF2B5EF4-FFF2-40B4-BE49-F238E27FC236}">
              <a16:creationId xmlns:a16="http://schemas.microsoft.com/office/drawing/2014/main" id="{E8FD02FA-05AA-4BA9-B9AC-FDAB7165BDE6}"/>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75208</xdr:rowOff>
    </xdr:to>
    <xdr:sp macro="" textlink="">
      <xdr:nvSpPr>
        <xdr:cNvPr id="438" name="Text Box 106">
          <a:extLst>
            <a:ext uri="{FF2B5EF4-FFF2-40B4-BE49-F238E27FC236}">
              <a16:creationId xmlns:a16="http://schemas.microsoft.com/office/drawing/2014/main" id="{561B6C03-E082-49FD-9834-11051CC30958}"/>
            </a:ext>
          </a:extLst>
        </xdr:cNvPr>
        <xdr:cNvSpPr txBox="1">
          <a:spLocks noChangeArrowheads="1"/>
        </xdr:cNvSpPr>
      </xdr:nvSpPr>
      <xdr:spPr bwMode="auto">
        <a:xfrm>
          <a:off x="4282440" y="21206460"/>
          <a:ext cx="76200" cy="44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16231</xdr:rowOff>
    </xdr:to>
    <xdr:sp macro="" textlink="">
      <xdr:nvSpPr>
        <xdr:cNvPr id="439" name="Text Box 108">
          <a:extLst>
            <a:ext uri="{FF2B5EF4-FFF2-40B4-BE49-F238E27FC236}">
              <a16:creationId xmlns:a16="http://schemas.microsoft.com/office/drawing/2014/main" id="{4C581D94-4D05-4D15-88AC-689547C949A5}"/>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59968</xdr:rowOff>
    </xdr:to>
    <xdr:sp macro="" textlink="">
      <xdr:nvSpPr>
        <xdr:cNvPr id="440" name="Text Box 30">
          <a:extLst>
            <a:ext uri="{FF2B5EF4-FFF2-40B4-BE49-F238E27FC236}">
              <a16:creationId xmlns:a16="http://schemas.microsoft.com/office/drawing/2014/main" id="{4D678BC9-4ADC-411D-AE66-206F6ECD1D0C}"/>
            </a:ext>
          </a:extLst>
        </xdr:cNvPr>
        <xdr:cNvSpPr txBox="1">
          <a:spLocks noChangeArrowheads="1"/>
        </xdr:cNvSpPr>
      </xdr:nvSpPr>
      <xdr:spPr bwMode="auto">
        <a:xfrm>
          <a:off x="4282440" y="21206460"/>
          <a:ext cx="76200" cy="425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16231</xdr:rowOff>
    </xdr:to>
    <xdr:sp macro="" textlink="">
      <xdr:nvSpPr>
        <xdr:cNvPr id="441" name="Text Box 32">
          <a:extLst>
            <a:ext uri="{FF2B5EF4-FFF2-40B4-BE49-F238E27FC236}">
              <a16:creationId xmlns:a16="http://schemas.microsoft.com/office/drawing/2014/main" id="{E25F0863-4B0D-401F-ABE6-0B8D90EFA631}"/>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59968</xdr:rowOff>
    </xdr:to>
    <xdr:sp macro="" textlink="">
      <xdr:nvSpPr>
        <xdr:cNvPr id="442" name="Text Box 106">
          <a:extLst>
            <a:ext uri="{FF2B5EF4-FFF2-40B4-BE49-F238E27FC236}">
              <a16:creationId xmlns:a16="http://schemas.microsoft.com/office/drawing/2014/main" id="{994D513A-6502-4E37-9D0F-A2AC4F28F08C}"/>
            </a:ext>
          </a:extLst>
        </xdr:cNvPr>
        <xdr:cNvSpPr txBox="1">
          <a:spLocks noChangeArrowheads="1"/>
        </xdr:cNvSpPr>
      </xdr:nvSpPr>
      <xdr:spPr bwMode="auto">
        <a:xfrm>
          <a:off x="4282440" y="21206460"/>
          <a:ext cx="76200" cy="425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16231</xdr:rowOff>
    </xdr:to>
    <xdr:sp macro="" textlink="">
      <xdr:nvSpPr>
        <xdr:cNvPr id="443" name="Text Box 108">
          <a:extLst>
            <a:ext uri="{FF2B5EF4-FFF2-40B4-BE49-F238E27FC236}">
              <a16:creationId xmlns:a16="http://schemas.microsoft.com/office/drawing/2014/main" id="{61AFFBA8-2CC4-476B-8062-7512AA3F623F}"/>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38105</xdr:rowOff>
    </xdr:to>
    <xdr:sp macro="" textlink="">
      <xdr:nvSpPr>
        <xdr:cNvPr id="444" name="Text Box 30">
          <a:extLst>
            <a:ext uri="{FF2B5EF4-FFF2-40B4-BE49-F238E27FC236}">
              <a16:creationId xmlns:a16="http://schemas.microsoft.com/office/drawing/2014/main" id="{8C5D30F2-3FEC-42DB-894A-D338C1C81C90}"/>
            </a:ext>
          </a:extLst>
        </xdr:cNvPr>
        <xdr:cNvSpPr txBox="1">
          <a:spLocks noChangeArrowheads="1"/>
        </xdr:cNvSpPr>
      </xdr:nvSpPr>
      <xdr:spPr bwMode="auto">
        <a:xfrm>
          <a:off x="4282440" y="20657820"/>
          <a:ext cx="76200" cy="58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99065</xdr:rowOff>
    </xdr:to>
    <xdr:sp macro="" textlink="">
      <xdr:nvSpPr>
        <xdr:cNvPr id="445" name="Text Box 32">
          <a:extLst>
            <a:ext uri="{FF2B5EF4-FFF2-40B4-BE49-F238E27FC236}">
              <a16:creationId xmlns:a16="http://schemas.microsoft.com/office/drawing/2014/main" id="{82AF285C-3BA9-4E06-A53F-0F64FB89A10F}"/>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38105</xdr:rowOff>
    </xdr:to>
    <xdr:sp macro="" textlink="">
      <xdr:nvSpPr>
        <xdr:cNvPr id="446" name="Text Box 106">
          <a:extLst>
            <a:ext uri="{FF2B5EF4-FFF2-40B4-BE49-F238E27FC236}">
              <a16:creationId xmlns:a16="http://schemas.microsoft.com/office/drawing/2014/main" id="{DF95DF9E-814D-4F32-AC34-2179BE8C0F87}"/>
            </a:ext>
          </a:extLst>
        </xdr:cNvPr>
        <xdr:cNvSpPr txBox="1">
          <a:spLocks noChangeArrowheads="1"/>
        </xdr:cNvSpPr>
      </xdr:nvSpPr>
      <xdr:spPr bwMode="auto">
        <a:xfrm>
          <a:off x="4282440" y="20657820"/>
          <a:ext cx="76200" cy="58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99065</xdr:rowOff>
    </xdr:to>
    <xdr:sp macro="" textlink="">
      <xdr:nvSpPr>
        <xdr:cNvPr id="447" name="Text Box 108">
          <a:extLst>
            <a:ext uri="{FF2B5EF4-FFF2-40B4-BE49-F238E27FC236}">
              <a16:creationId xmlns:a16="http://schemas.microsoft.com/office/drawing/2014/main" id="{3FF9CEA8-C460-468E-809B-5C2B1CBE59E3}"/>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15245</xdr:rowOff>
    </xdr:to>
    <xdr:sp macro="" textlink="">
      <xdr:nvSpPr>
        <xdr:cNvPr id="448" name="Text Box 30">
          <a:extLst>
            <a:ext uri="{FF2B5EF4-FFF2-40B4-BE49-F238E27FC236}">
              <a16:creationId xmlns:a16="http://schemas.microsoft.com/office/drawing/2014/main" id="{02CA3133-67C4-414B-949F-57E30C216622}"/>
            </a:ext>
          </a:extLst>
        </xdr:cNvPr>
        <xdr:cNvSpPr txBox="1">
          <a:spLocks noChangeArrowheads="1"/>
        </xdr:cNvSpPr>
      </xdr:nvSpPr>
      <xdr:spPr bwMode="auto">
        <a:xfrm>
          <a:off x="4282440" y="20657820"/>
          <a:ext cx="76200" cy="56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99065</xdr:rowOff>
    </xdr:to>
    <xdr:sp macro="" textlink="">
      <xdr:nvSpPr>
        <xdr:cNvPr id="449" name="Text Box 32">
          <a:extLst>
            <a:ext uri="{FF2B5EF4-FFF2-40B4-BE49-F238E27FC236}">
              <a16:creationId xmlns:a16="http://schemas.microsoft.com/office/drawing/2014/main" id="{40A71481-101E-4B7F-AD36-A8CE57C98138}"/>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15245</xdr:rowOff>
    </xdr:to>
    <xdr:sp macro="" textlink="">
      <xdr:nvSpPr>
        <xdr:cNvPr id="450" name="Text Box 106">
          <a:extLst>
            <a:ext uri="{FF2B5EF4-FFF2-40B4-BE49-F238E27FC236}">
              <a16:creationId xmlns:a16="http://schemas.microsoft.com/office/drawing/2014/main" id="{F973F086-7B8B-4F9B-904A-54DB1109749D}"/>
            </a:ext>
          </a:extLst>
        </xdr:cNvPr>
        <xdr:cNvSpPr txBox="1">
          <a:spLocks noChangeArrowheads="1"/>
        </xdr:cNvSpPr>
      </xdr:nvSpPr>
      <xdr:spPr bwMode="auto">
        <a:xfrm>
          <a:off x="4282440" y="20657820"/>
          <a:ext cx="76200" cy="56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99065</xdr:rowOff>
    </xdr:to>
    <xdr:sp macro="" textlink="">
      <xdr:nvSpPr>
        <xdr:cNvPr id="451" name="Text Box 108">
          <a:extLst>
            <a:ext uri="{FF2B5EF4-FFF2-40B4-BE49-F238E27FC236}">
              <a16:creationId xmlns:a16="http://schemas.microsoft.com/office/drawing/2014/main" id="{FA1ABB54-0758-4E3D-A02D-81D30808A26E}"/>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1030</xdr:rowOff>
    </xdr:to>
    <xdr:sp macro="" textlink="">
      <xdr:nvSpPr>
        <xdr:cNvPr id="452" name="Text Box 30">
          <a:extLst>
            <a:ext uri="{FF2B5EF4-FFF2-40B4-BE49-F238E27FC236}">
              <a16:creationId xmlns:a16="http://schemas.microsoft.com/office/drawing/2014/main" id="{D4E18374-2896-44EE-99AF-B5FAAAF7C7E8}"/>
            </a:ext>
          </a:extLst>
        </xdr:cNvPr>
        <xdr:cNvSpPr txBox="1">
          <a:spLocks noChangeArrowheads="1"/>
        </xdr:cNvSpPr>
      </xdr:nvSpPr>
      <xdr:spPr bwMode="auto">
        <a:xfrm>
          <a:off x="4282440" y="16504920"/>
          <a:ext cx="76200" cy="2931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3" name="Text Box 32">
          <a:extLst>
            <a:ext uri="{FF2B5EF4-FFF2-40B4-BE49-F238E27FC236}">
              <a16:creationId xmlns:a16="http://schemas.microsoft.com/office/drawing/2014/main" id="{A272E904-7253-4FB4-A5BF-5F7E76831DD1}"/>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1030</xdr:rowOff>
    </xdr:to>
    <xdr:sp macro="" textlink="">
      <xdr:nvSpPr>
        <xdr:cNvPr id="454" name="Text Box 106">
          <a:extLst>
            <a:ext uri="{FF2B5EF4-FFF2-40B4-BE49-F238E27FC236}">
              <a16:creationId xmlns:a16="http://schemas.microsoft.com/office/drawing/2014/main" id="{7CACFB1E-584E-474C-BE73-A849DECAB4DC}"/>
            </a:ext>
          </a:extLst>
        </xdr:cNvPr>
        <xdr:cNvSpPr txBox="1">
          <a:spLocks noChangeArrowheads="1"/>
        </xdr:cNvSpPr>
      </xdr:nvSpPr>
      <xdr:spPr bwMode="auto">
        <a:xfrm>
          <a:off x="4282440" y="16504920"/>
          <a:ext cx="76200" cy="2931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5" name="Text Box 108">
          <a:extLst>
            <a:ext uri="{FF2B5EF4-FFF2-40B4-BE49-F238E27FC236}">
              <a16:creationId xmlns:a16="http://schemas.microsoft.com/office/drawing/2014/main" id="{57B08453-B7C5-4792-AD55-FDDFAD63B452}"/>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1030</xdr:rowOff>
    </xdr:to>
    <xdr:sp macro="" textlink="">
      <xdr:nvSpPr>
        <xdr:cNvPr id="456" name="Text Box 30">
          <a:extLst>
            <a:ext uri="{FF2B5EF4-FFF2-40B4-BE49-F238E27FC236}">
              <a16:creationId xmlns:a16="http://schemas.microsoft.com/office/drawing/2014/main" id="{87A54313-69C8-4877-9A42-C3DAF0899BEC}"/>
            </a:ext>
          </a:extLst>
        </xdr:cNvPr>
        <xdr:cNvSpPr txBox="1">
          <a:spLocks noChangeArrowheads="1"/>
        </xdr:cNvSpPr>
      </xdr:nvSpPr>
      <xdr:spPr bwMode="auto">
        <a:xfrm>
          <a:off x="4282440" y="16504920"/>
          <a:ext cx="76200" cy="290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7" name="Text Box 32">
          <a:extLst>
            <a:ext uri="{FF2B5EF4-FFF2-40B4-BE49-F238E27FC236}">
              <a16:creationId xmlns:a16="http://schemas.microsoft.com/office/drawing/2014/main" id="{8596D139-3DC2-4FD5-97BC-5D7A994B8390}"/>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1030</xdr:rowOff>
    </xdr:to>
    <xdr:sp macro="" textlink="">
      <xdr:nvSpPr>
        <xdr:cNvPr id="458" name="Text Box 106">
          <a:extLst>
            <a:ext uri="{FF2B5EF4-FFF2-40B4-BE49-F238E27FC236}">
              <a16:creationId xmlns:a16="http://schemas.microsoft.com/office/drawing/2014/main" id="{CDB2FD06-3EF5-4017-A120-DACD2C773C14}"/>
            </a:ext>
          </a:extLst>
        </xdr:cNvPr>
        <xdr:cNvSpPr txBox="1">
          <a:spLocks noChangeArrowheads="1"/>
        </xdr:cNvSpPr>
      </xdr:nvSpPr>
      <xdr:spPr bwMode="auto">
        <a:xfrm>
          <a:off x="4282440" y="16504920"/>
          <a:ext cx="76200" cy="290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9" name="Text Box 108">
          <a:extLst>
            <a:ext uri="{FF2B5EF4-FFF2-40B4-BE49-F238E27FC236}">
              <a16:creationId xmlns:a16="http://schemas.microsoft.com/office/drawing/2014/main" id="{162283C6-11EF-4404-ADD3-35D9340FA4D5}"/>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60" name="Text Box 30">
          <a:extLst>
            <a:ext uri="{FF2B5EF4-FFF2-40B4-BE49-F238E27FC236}">
              <a16:creationId xmlns:a16="http://schemas.microsoft.com/office/drawing/2014/main" id="{1A6BC88B-CEC7-4415-9B3F-4D742C50E58C}"/>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1" name="Text Box 32">
          <a:extLst>
            <a:ext uri="{FF2B5EF4-FFF2-40B4-BE49-F238E27FC236}">
              <a16:creationId xmlns:a16="http://schemas.microsoft.com/office/drawing/2014/main" id="{81B2D44C-BE64-495E-A4F4-3CDDB3ECD9FB}"/>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62" name="Text Box 106">
          <a:extLst>
            <a:ext uri="{FF2B5EF4-FFF2-40B4-BE49-F238E27FC236}">
              <a16:creationId xmlns:a16="http://schemas.microsoft.com/office/drawing/2014/main" id="{67C0C3BC-BE3B-48ED-8090-B7500AEC0911}"/>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3" name="Text Box 108">
          <a:extLst>
            <a:ext uri="{FF2B5EF4-FFF2-40B4-BE49-F238E27FC236}">
              <a16:creationId xmlns:a16="http://schemas.microsoft.com/office/drawing/2014/main" id="{D4BC0328-14CA-40A5-ABAE-6273EE6EFA5A}"/>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64" name="Text Box 30">
          <a:extLst>
            <a:ext uri="{FF2B5EF4-FFF2-40B4-BE49-F238E27FC236}">
              <a16:creationId xmlns:a16="http://schemas.microsoft.com/office/drawing/2014/main" id="{E4EDE955-21EE-40DC-AFDD-69C241A093EE}"/>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5" name="Text Box 32">
          <a:extLst>
            <a:ext uri="{FF2B5EF4-FFF2-40B4-BE49-F238E27FC236}">
              <a16:creationId xmlns:a16="http://schemas.microsoft.com/office/drawing/2014/main" id="{525C4D18-B78E-4A46-B083-C6D3388619C3}"/>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66" name="Text Box 106">
          <a:extLst>
            <a:ext uri="{FF2B5EF4-FFF2-40B4-BE49-F238E27FC236}">
              <a16:creationId xmlns:a16="http://schemas.microsoft.com/office/drawing/2014/main" id="{1C4E79FA-AD3D-4759-A3C0-7AEF415C27E8}"/>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7" name="Text Box 108">
          <a:extLst>
            <a:ext uri="{FF2B5EF4-FFF2-40B4-BE49-F238E27FC236}">
              <a16:creationId xmlns:a16="http://schemas.microsoft.com/office/drawing/2014/main" id="{D2AFB326-A188-4C67-A8A0-B5626D5DBF40}"/>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22865</xdr:rowOff>
    </xdr:to>
    <xdr:sp macro="" textlink="">
      <xdr:nvSpPr>
        <xdr:cNvPr id="468" name="Text Box 30">
          <a:extLst>
            <a:ext uri="{FF2B5EF4-FFF2-40B4-BE49-F238E27FC236}">
              <a16:creationId xmlns:a16="http://schemas.microsoft.com/office/drawing/2014/main" id="{4DB62FAB-86A1-48E3-A347-7BF944EBABEB}"/>
            </a:ext>
          </a:extLst>
        </xdr:cNvPr>
        <xdr:cNvSpPr txBox="1">
          <a:spLocks noChangeArrowheads="1"/>
        </xdr:cNvSpPr>
      </xdr:nvSpPr>
      <xdr:spPr bwMode="auto">
        <a:xfrm>
          <a:off x="4282440" y="20657820"/>
          <a:ext cx="76200" cy="57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83825</xdr:rowOff>
    </xdr:to>
    <xdr:sp macro="" textlink="">
      <xdr:nvSpPr>
        <xdr:cNvPr id="469" name="Text Box 32">
          <a:extLst>
            <a:ext uri="{FF2B5EF4-FFF2-40B4-BE49-F238E27FC236}">
              <a16:creationId xmlns:a16="http://schemas.microsoft.com/office/drawing/2014/main" id="{3216B939-F925-4B5C-B1AD-04AB6F9CF8F7}"/>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22865</xdr:rowOff>
    </xdr:to>
    <xdr:sp macro="" textlink="">
      <xdr:nvSpPr>
        <xdr:cNvPr id="470" name="Text Box 106">
          <a:extLst>
            <a:ext uri="{FF2B5EF4-FFF2-40B4-BE49-F238E27FC236}">
              <a16:creationId xmlns:a16="http://schemas.microsoft.com/office/drawing/2014/main" id="{89C387F1-5461-4963-A401-83D6F2EA1E81}"/>
            </a:ext>
          </a:extLst>
        </xdr:cNvPr>
        <xdr:cNvSpPr txBox="1">
          <a:spLocks noChangeArrowheads="1"/>
        </xdr:cNvSpPr>
      </xdr:nvSpPr>
      <xdr:spPr bwMode="auto">
        <a:xfrm>
          <a:off x="4282440" y="20657820"/>
          <a:ext cx="76200" cy="57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83825</xdr:rowOff>
    </xdr:to>
    <xdr:sp macro="" textlink="">
      <xdr:nvSpPr>
        <xdr:cNvPr id="471" name="Text Box 108">
          <a:extLst>
            <a:ext uri="{FF2B5EF4-FFF2-40B4-BE49-F238E27FC236}">
              <a16:creationId xmlns:a16="http://schemas.microsoft.com/office/drawing/2014/main" id="{BA3627B0-06D6-463A-87C3-776042DE5966}"/>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107675</xdr:rowOff>
    </xdr:to>
    <xdr:sp macro="" textlink="">
      <xdr:nvSpPr>
        <xdr:cNvPr id="472" name="Text Box 30">
          <a:extLst>
            <a:ext uri="{FF2B5EF4-FFF2-40B4-BE49-F238E27FC236}">
              <a16:creationId xmlns:a16="http://schemas.microsoft.com/office/drawing/2014/main" id="{72267E18-C593-4921-BD3F-842B2084BE62}"/>
            </a:ext>
          </a:extLst>
        </xdr:cNvPr>
        <xdr:cNvSpPr txBox="1">
          <a:spLocks noChangeArrowheads="1"/>
        </xdr:cNvSpPr>
      </xdr:nvSpPr>
      <xdr:spPr bwMode="auto">
        <a:xfrm>
          <a:off x="4282440" y="20657820"/>
          <a:ext cx="76200" cy="47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83825</xdr:rowOff>
    </xdr:to>
    <xdr:sp macro="" textlink="">
      <xdr:nvSpPr>
        <xdr:cNvPr id="473" name="Text Box 32">
          <a:extLst>
            <a:ext uri="{FF2B5EF4-FFF2-40B4-BE49-F238E27FC236}">
              <a16:creationId xmlns:a16="http://schemas.microsoft.com/office/drawing/2014/main" id="{EF5483BC-A782-4739-B92D-410547AA7D58}"/>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107675</xdr:rowOff>
    </xdr:to>
    <xdr:sp macro="" textlink="">
      <xdr:nvSpPr>
        <xdr:cNvPr id="474" name="Text Box 106">
          <a:extLst>
            <a:ext uri="{FF2B5EF4-FFF2-40B4-BE49-F238E27FC236}">
              <a16:creationId xmlns:a16="http://schemas.microsoft.com/office/drawing/2014/main" id="{B5691340-7781-48C9-B42B-50764E673BB7}"/>
            </a:ext>
          </a:extLst>
        </xdr:cNvPr>
        <xdr:cNvSpPr txBox="1">
          <a:spLocks noChangeArrowheads="1"/>
        </xdr:cNvSpPr>
      </xdr:nvSpPr>
      <xdr:spPr bwMode="auto">
        <a:xfrm>
          <a:off x="4282440" y="20657820"/>
          <a:ext cx="76200" cy="47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83825</xdr:rowOff>
    </xdr:to>
    <xdr:sp macro="" textlink="">
      <xdr:nvSpPr>
        <xdr:cNvPr id="475" name="Text Box 108">
          <a:extLst>
            <a:ext uri="{FF2B5EF4-FFF2-40B4-BE49-F238E27FC236}">
              <a16:creationId xmlns:a16="http://schemas.microsoft.com/office/drawing/2014/main" id="{F26EDFF7-D906-42E2-B307-4F32C1DCCE87}"/>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67</xdr:row>
      <xdr:rowOff>1139</xdr:rowOff>
    </xdr:to>
    <xdr:sp macro="" textlink="">
      <xdr:nvSpPr>
        <xdr:cNvPr id="476" name="Text Box 30">
          <a:extLst>
            <a:ext uri="{FF2B5EF4-FFF2-40B4-BE49-F238E27FC236}">
              <a16:creationId xmlns:a16="http://schemas.microsoft.com/office/drawing/2014/main" id="{0C2D00A0-4C6F-493D-AFF8-859104287E5B}"/>
            </a:ext>
          </a:extLst>
        </xdr:cNvPr>
        <xdr:cNvSpPr txBox="1">
          <a:spLocks noChangeArrowheads="1"/>
        </xdr:cNvSpPr>
      </xdr:nvSpPr>
      <xdr:spPr bwMode="auto">
        <a:xfrm>
          <a:off x="4282440" y="16504920"/>
          <a:ext cx="76200" cy="220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6281</xdr:rowOff>
    </xdr:to>
    <xdr:sp macro="" textlink="">
      <xdr:nvSpPr>
        <xdr:cNvPr id="477" name="Text Box 32">
          <a:extLst>
            <a:ext uri="{FF2B5EF4-FFF2-40B4-BE49-F238E27FC236}">
              <a16:creationId xmlns:a16="http://schemas.microsoft.com/office/drawing/2014/main" id="{6D9379CF-498F-454A-B522-62D105C9992F}"/>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67</xdr:row>
      <xdr:rowOff>1139</xdr:rowOff>
    </xdr:to>
    <xdr:sp macro="" textlink="">
      <xdr:nvSpPr>
        <xdr:cNvPr id="478" name="Text Box 106">
          <a:extLst>
            <a:ext uri="{FF2B5EF4-FFF2-40B4-BE49-F238E27FC236}">
              <a16:creationId xmlns:a16="http://schemas.microsoft.com/office/drawing/2014/main" id="{1A1B1750-3840-4C2F-96FA-0FA6D42D9AA6}"/>
            </a:ext>
          </a:extLst>
        </xdr:cNvPr>
        <xdr:cNvSpPr txBox="1">
          <a:spLocks noChangeArrowheads="1"/>
        </xdr:cNvSpPr>
      </xdr:nvSpPr>
      <xdr:spPr bwMode="auto">
        <a:xfrm>
          <a:off x="4282440" y="16504920"/>
          <a:ext cx="76200" cy="220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6281</xdr:rowOff>
    </xdr:to>
    <xdr:sp macro="" textlink="">
      <xdr:nvSpPr>
        <xdr:cNvPr id="479" name="Text Box 108">
          <a:extLst>
            <a:ext uri="{FF2B5EF4-FFF2-40B4-BE49-F238E27FC236}">
              <a16:creationId xmlns:a16="http://schemas.microsoft.com/office/drawing/2014/main" id="{5B1BB287-9DF5-4317-BDC5-F11ECCF3AD1F}"/>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83998</xdr:rowOff>
    </xdr:to>
    <xdr:sp macro="" textlink="">
      <xdr:nvSpPr>
        <xdr:cNvPr id="480" name="Text Box 30">
          <a:extLst>
            <a:ext uri="{FF2B5EF4-FFF2-40B4-BE49-F238E27FC236}">
              <a16:creationId xmlns:a16="http://schemas.microsoft.com/office/drawing/2014/main" id="{18A3ED16-0134-4C9F-BD01-651E1601DCBA}"/>
            </a:ext>
          </a:extLst>
        </xdr:cNvPr>
        <xdr:cNvSpPr txBox="1">
          <a:spLocks noChangeArrowheads="1"/>
        </xdr:cNvSpPr>
      </xdr:nvSpPr>
      <xdr:spPr bwMode="auto">
        <a:xfrm>
          <a:off x="4282440" y="21206460"/>
          <a:ext cx="76200" cy="153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6281</xdr:rowOff>
    </xdr:to>
    <xdr:sp macro="" textlink="">
      <xdr:nvSpPr>
        <xdr:cNvPr id="481" name="Text Box 32">
          <a:extLst>
            <a:ext uri="{FF2B5EF4-FFF2-40B4-BE49-F238E27FC236}">
              <a16:creationId xmlns:a16="http://schemas.microsoft.com/office/drawing/2014/main" id="{90097496-C76D-4242-9E57-A6F5EE63CC46}"/>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83998</xdr:rowOff>
    </xdr:to>
    <xdr:sp macro="" textlink="">
      <xdr:nvSpPr>
        <xdr:cNvPr id="482" name="Text Box 106">
          <a:extLst>
            <a:ext uri="{FF2B5EF4-FFF2-40B4-BE49-F238E27FC236}">
              <a16:creationId xmlns:a16="http://schemas.microsoft.com/office/drawing/2014/main" id="{0BA1B99B-76AF-4561-B6AD-360C5828ED13}"/>
            </a:ext>
          </a:extLst>
        </xdr:cNvPr>
        <xdr:cNvSpPr txBox="1">
          <a:spLocks noChangeArrowheads="1"/>
        </xdr:cNvSpPr>
      </xdr:nvSpPr>
      <xdr:spPr bwMode="auto">
        <a:xfrm>
          <a:off x="4282440" y="21206460"/>
          <a:ext cx="76200" cy="153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83" name="Text Box 30">
          <a:extLst>
            <a:ext uri="{FF2B5EF4-FFF2-40B4-BE49-F238E27FC236}">
              <a16:creationId xmlns:a16="http://schemas.microsoft.com/office/drawing/2014/main" id="{04BC74EA-DEF0-44ED-972A-6905F3D4D9F5}"/>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4" name="Text Box 32">
          <a:extLst>
            <a:ext uri="{FF2B5EF4-FFF2-40B4-BE49-F238E27FC236}">
              <a16:creationId xmlns:a16="http://schemas.microsoft.com/office/drawing/2014/main" id="{15A6E265-2C11-4251-9B93-D620BB8A6FEE}"/>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85" name="Text Box 106">
          <a:extLst>
            <a:ext uri="{FF2B5EF4-FFF2-40B4-BE49-F238E27FC236}">
              <a16:creationId xmlns:a16="http://schemas.microsoft.com/office/drawing/2014/main" id="{DC03F5DC-AF4A-44D7-9226-19FC33F1DADE}"/>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6" name="Text Box 108">
          <a:extLst>
            <a:ext uri="{FF2B5EF4-FFF2-40B4-BE49-F238E27FC236}">
              <a16:creationId xmlns:a16="http://schemas.microsoft.com/office/drawing/2014/main" id="{7136B69B-A237-418E-B6A0-5D407E30402B}"/>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87" name="Text Box 30">
          <a:extLst>
            <a:ext uri="{FF2B5EF4-FFF2-40B4-BE49-F238E27FC236}">
              <a16:creationId xmlns:a16="http://schemas.microsoft.com/office/drawing/2014/main" id="{1A4E0773-B04E-45BC-9347-EF051FA6DD6B}"/>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8" name="Text Box 32">
          <a:extLst>
            <a:ext uri="{FF2B5EF4-FFF2-40B4-BE49-F238E27FC236}">
              <a16:creationId xmlns:a16="http://schemas.microsoft.com/office/drawing/2014/main" id="{EEF2B622-102E-4C43-A1B2-399F27682C8C}"/>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89" name="Text Box 106">
          <a:extLst>
            <a:ext uri="{FF2B5EF4-FFF2-40B4-BE49-F238E27FC236}">
              <a16:creationId xmlns:a16="http://schemas.microsoft.com/office/drawing/2014/main" id="{8EF93F57-E317-457C-A196-C8F3ECCAFE38}"/>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90" name="Text Box 108">
          <a:extLst>
            <a:ext uri="{FF2B5EF4-FFF2-40B4-BE49-F238E27FC236}">
              <a16:creationId xmlns:a16="http://schemas.microsoft.com/office/drawing/2014/main" id="{7C40C2BD-1842-4FBE-871D-10E22578631F}"/>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74</xdr:row>
      <xdr:rowOff>0</xdr:rowOff>
    </xdr:from>
    <xdr:ext cx="76200" cy="409722"/>
    <xdr:sp macro="" textlink="">
      <xdr:nvSpPr>
        <xdr:cNvPr id="491" name="Text Box 30">
          <a:extLst>
            <a:ext uri="{FF2B5EF4-FFF2-40B4-BE49-F238E27FC236}">
              <a16:creationId xmlns:a16="http://schemas.microsoft.com/office/drawing/2014/main" id="{FF071807-2A21-4848-BE09-0D3C78EA3746}"/>
            </a:ext>
          </a:extLst>
        </xdr:cNvPr>
        <xdr:cNvSpPr txBox="1">
          <a:spLocks noChangeArrowheads="1"/>
        </xdr:cNvSpPr>
      </xdr:nvSpPr>
      <xdr:spPr bwMode="auto">
        <a:xfrm>
          <a:off x="4282440" y="212064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2" name="Text Box 32">
          <a:extLst>
            <a:ext uri="{FF2B5EF4-FFF2-40B4-BE49-F238E27FC236}">
              <a16:creationId xmlns:a16="http://schemas.microsoft.com/office/drawing/2014/main" id="{56C7109F-7768-44D8-8192-04D74C43ACD6}"/>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09722"/>
    <xdr:sp macro="" textlink="">
      <xdr:nvSpPr>
        <xdr:cNvPr id="493" name="Text Box 106">
          <a:extLst>
            <a:ext uri="{FF2B5EF4-FFF2-40B4-BE49-F238E27FC236}">
              <a16:creationId xmlns:a16="http://schemas.microsoft.com/office/drawing/2014/main" id="{F8074376-C01D-41A7-ABC5-9F8C2A896C79}"/>
            </a:ext>
          </a:extLst>
        </xdr:cNvPr>
        <xdr:cNvSpPr txBox="1">
          <a:spLocks noChangeArrowheads="1"/>
        </xdr:cNvSpPr>
      </xdr:nvSpPr>
      <xdr:spPr bwMode="auto">
        <a:xfrm>
          <a:off x="4282440" y="212064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4" name="Text Box 108">
          <a:extLst>
            <a:ext uri="{FF2B5EF4-FFF2-40B4-BE49-F238E27FC236}">
              <a16:creationId xmlns:a16="http://schemas.microsoft.com/office/drawing/2014/main" id="{1EBEAF58-0CFA-4FC0-9359-97BD0581ADF2}"/>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86862"/>
    <xdr:sp macro="" textlink="">
      <xdr:nvSpPr>
        <xdr:cNvPr id="495" name="Text Box 30">
          <a:extLst>
            <a:ext uri="{FF2B5EF4-FFF2-40B4-BE49-F238E27FC236}">
              <a16:creationId xmlns:a16="http://schemas.microsoft.com/office/drawing/2014/main" id="{ED2E63F7-2742-4934-B4D1-D1384BCD7824}"/>
            </a:ext>
          </a:extLst>
        </xdr:cNvPr>
        <xdr:cNvSpPr txBox="1">
          <a:spLocks noChangeArrowheads="1"/>
        </xdr:cNvSpPr>
      </xdr:nvSpPr>
      <xdr:spPr bwMode="auto">
        <a:xfrm>
          <a:off x="4282440" y="212064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6" name="Text Box 32">
          <a:extLst>
            <a:ext uri="{FF2B5EF4-FFF2-40B4-BE49-F238E27FC236}">
              <a16:creationId xmlns:a16="http://schemas.microsoft.com/office/drawing/2014/main" id="{822C1C19-34E5-460B-8C67-AF475811E8F9}"/>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86862"/>
    <xdr:sp macro="" textlink="">
      <xdr:nvSpPr>
        <xdr:cNvPr id="497" name="Text Box 106">
          <a:extLst>
            <a:ext uri="{FF2B5EF4-FFF2-40B4-BE49-F238E27FC236}">
              <a16:creationId xmlns:a16="http://schemas.microsoft.com/office/drawing/2014/main" id="{C1167BDF-8C07-42D6-B381-B7C1E39AD1B0}"/>
            </a:ext>
          </a:extLst>
        </xdr:cNvPr>
        <xdr:cNvSpPr txBox="1">
          <a:spLocks noChangeArrowheads="1"/>
        </xdr:cNvSpPr>
      </xdr:nvSpPr>
      <xdr:spPr bwMode="auto">
        <a:xfrm>
          <a:off x="4282440" y="212064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8" name="Text Box 108">
          <a:extLst>
            <a:ext uri="{FF2B5EF4-FFF2-40B4-BE49-F238E27FC236}">
              <a16:creationId xmlns:a16="http://schemas.microsoft.com/office/drawing/2014/main" id="{219B8FF8-46DB-43BB-A37A-3F64D7CFB60C}"/>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94482"/>
    <xdr:sp macro="" textlink="">
      <xdr:nvSpPr>
        <xdr:cNvPr id="499" name="Text Box 30">
          <a:extLst>
            <a:ext uri="{FF2B5EF4-FFF2-40B4-BE49-F238E27FC236}">
              <a16:creationId xmlns:a16="http://schemas.microsoft.com/office/drawing/2014/main" id="{C3F1816A-9062-4876-BE33-4B35FD8CFC9D}"/>
            </a:ext>
          </a:extLst>
        </xdr:cNvPr>
        <xdr:cNvSpPr txBox="1">
          <a:spLocks noChangeArrowheads="1"/>
        </xdr:cNvSpPr>
      </xdr:nvSpPr>
      <xdr:spPr bwMode="auto">
        <a:xfrm>
          <a:off x="4282440" y="212064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0" name="Text Box 32">
          <a:extLst>
            <a:ext uri="{FF2B5EF4-FFF2-40B4-BE49-F238E27FC236}">
              <a16:creationId xmlns:a16="http://schemas.microsoft.com/office/drawing/2014/main" id="{831F98D0-4ACB-4245-8E1B-7ACA156A91A1}"/>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94482"/>
    <xdr:sp macro="" textlink="">
      <xdr:nvSpPr>
        <xdr:cNvPr id="501" name="Text Box 106">
          <a:extLst>
            <a:ext uri="{FF2B5EF4-FFF2-40B4-BE49-F238E27FC236}">
              <a16:creationId xmlns:a16="http://schemas.microsoft.com/office/drawing/2014/main" id="{963F7539-CA37-4B42-B079-7549FFE89EA3}"/>
            </a:ext>
          </a:extLst>
        </xdr:cNvPr>
        <xdr:cNvSpPr txBox="1">
          <a:spLocks noChangeArrowheads="1"/>
        </xdr:cNvSpPr>
      </xdr:nvSpPr>
      <xdr:spPr bwMode="auto">
        <a:xfrm>
          <a:off x="4282440" y="212064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2" name="Text Box 108">
          <a:extLst>
            <a:ext uri="{FF2B5EF4-FFF2-40B4-BE49-F238E27FC236}">
              <a16:creationId xmlns:a16="http://schemas.microsoft.com/office/drawing/2014/main" id="{E83E8FCA-314D-4741-82E8-B746FBEC40EB}"/>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61071"/>
    <xdr:sp macro="" textlink="">
      <xdr:nvSpPr>
        <xdr:cNvPr id="503" name="Text Box 30">
          <a:extLst>
            <a:ext uri="{FF2B5EF4-FFF2-40B4-BE49-F238E27FC236}">
              <a16:creationId xmlns:a16="http://schemas.microsoft.com/office/drawing/2014/main" id="{4284858E-C206-473E-A768-2701D7DB8066}"/>
            </a:ext>
          </a:extLst>
        </xdr:cNvPr>
        <xdr:cNvSpPr txBox="1">
          <a:spLocks noChangeArrowheads="1"/>
        </xdr:cNvSpPr>
      </xdr:nvSpPr>
      <xdr:spPr bwMode="auto">
        <a:xfrm>
          <a:off x="4282440" y="212064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4" name="Text Box 32">
          <a:extLst>
            <a:ext uri="{FF2B5EF4-FFF2-40B4-BE49-F238E27FC236}">
              <a16:creationId xmlns:a16="http://schemas.microsoft.com/office/drawing/2014/main" id="{A69F7BD4-DDCC-4B4A-A75B-DC80A392D880}"/>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61071"/>
    <xdr:sp macro="" textlink="">
      <xdr:nvSpPr>
        <xdr:cNvPr id="505" name="Text Box 106">
          <a:extLst>
            <a:ext uri="{FF2B5EF4-FFF2-40B4-BE49-F238E27FC236}">
              <a16:creationId xmlns:a16="http://schemas.microsoft.com/office/drawing/2014/main" id="{91DC7123-4504-4470-A644-25EA733E5030}"/>
            </a:ext>
          </a:extLst>
        </xdr:cNvPr>
        <xdr:cNvSpPr txBox="1">
          <a:spLocks noChangeArrowheads="1"/>
        </xdr:cNvSpPr>
      </xdr:nvSpPr>
      <xdr:spPr bwMode="auto">
        <a:xfrm>
          <a:off x="4282440" y="212064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6" name="Text Box 108">
          <a:extLst>
            <a:ext uri="{FF2B5EF4-FFF2-40B4-BE49-F238E27FC236}">
              <a16:creationId xmlns:a16="http://schemas.microsoft.com/office/drawing/2014/main" id="{398B1BB0-60C3-44BA-8D52-25BFEC698727}"/>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74</xdr:row>
      <xdr:rowOff>0</xdr:rowOff>
    </xdr:from>
    <xdr:to>
      <xdr:col>3</xdr:col>
      <xdr:colOff>76200</xdr:colOff>
      <xdr:row>83</xdr:row>
      <xdr:rowOff>5096</xdr:rowOff>
    </xdr:to>
    <xdr:sp macro="" textlink="">
      <xdr:nvSpPr>
        <xdr:cNvPr id="507" name="Text Box 30">
          <a:extLst>
            <a:ext uri="{FF2B5EF4-FFF2-40B4-BE49-F238E27FC236}">
              <a16:creationId xmlns:a16="http://schemas.microsoft.com/office/drawing/2014/main" id="{1064EB25-5F41-443A-8625-4E2A4A9E65C2}"/>
            </a:ext>
          </a:extLst>
        </xdr:cNvPr>
        <xdr:cNvSpPr txBox="1">
          <a:spLocks noChangeArrowheads="1"/>
        </xdr:cNvSpPr>
      </xdr:nvSpPr>
      <xdr:spPr bwMode="auto">
        <a:xfrm>
          <a:off x="4282440" y="21206460"/>
          <a:ext cx="76200" cy="1914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5096</xdr:rowOff>
    </xdr:to>
    <xdr:sp macro="" textlink="">
      <xdr:nvSpPr>
        <xdr:cNvPr id="508" name="Text Box 106">
          <a:extLst>
            <a:ext uri="{FF2B5EF4-FFF2-40B4-BE49-F238E27FC236}">
              <a16:creationId xmlns:a16="http://schemas.microsoft.com/office/drawing/2014/main" id="{C36B27EB-598C-4F5E-A012-33F011B0B207}"/>
            </a:ext>
          </a:extLst>
        </xdr:cNvPr>
        <xdr:cNvSpPr txBox="1">
          <a:spLocks noChangeArrowheads="1"/>
        </xdr:cNvSpPr>
      </xdr:nvSpPr>
      <xdr:spPr bwMode="auto">
        <a:xfrm>
          <a:off x="4282440" y="21206460"/>
          <a:ext cx="76200" cy="1914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5097</xdr:rowOff>
    </xdr:to>
    <xdr:sp macro="" textlink="">
      <xdr:nvSpPr>
        <xdr:cNvPr id="509" name="Text Box 30">
          <a:extLst>
            <a:ext uri="{FF2B5EF4-FFF2-40B4-BE49-F238E27FC236}">
              <a16:creationId xmlns:a16="http://schemas.microsoft.com/office/drawing/2014/main" id="{03A5251E-5AE9-4236-8588-DACF5753AE1F}"/>
            </a:ext>
          </a:extLst>
        </xdr:cNvPr>
        <xdr:cNvSpPr txBox="1">
          <a:spLocks noChangeArrowheads="1"/>
        </xdr:cNvSpPr>
      </xdr:nvSpPr>
      <xdr:spPr bwMode="auto">
        <a:xfrm>
          <a:off x="4282440" y="21206460"/>
          <a:ext cx="76200" cy="189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5097</xdr:rowOff>
    </xdr:to>
    <xdr:sp macro="" textlink="">
      <xdr:nvSpPr>
        <xdr:cNvPr id="510" name="Text Box 106">
          <a:extLst>
            <a:ext uri="{FF2B5EF4-FFF2-40B4-BE49-F238E27FC236}">
              <a16:creationId xmlns:a16="http://schemas.microsoft.com/office/drawing/2014/main" id="{B4F08EF0-F744-4EE4-8366-8A53171A4023}"/>
            </a:ext>
          </a:extLst>
        </xdr:cNvPr>
        <xdr:cNvSpPr txBox="1">
          <a:spLocks noChangeArrowheads="1"/>
        </xdr:cNvSpPr>
      </xdr:nvSpPr>
      <xdr:spPr bwMode="auto">
        <a:xfrm>
          <a:off x="4282440" y="21206460"/>
          <a:ext cx="76200" cy="189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18347</xdr:rowOff>
    </xdr:to>
    <xdr:sp macro="" textlink="">
      <xdr:nvSpPr>
        <xdr:cNvPr id="511" name="Text Box 30">
          <a:extLst>
            <a:ext uri="{FF2B5EF4-FFF2-40B4-BE49-F238E27FC236}">
              <a16:creationId xmlns:a16="http://schemas.microsoft.com/office/drawing/2014/main" id="{DE9B9294-B432-46F0-B040-4767FDD74667}"/>
            </a:ext>
          </a:extLst>
        </xdr:cNvPr>
        <xdr:cNvSpPr txBox="1">
          <a:spLocks noChangeArrowheads="1"/>
        </xdr:cNvSpPr>
      </xdr:nvSpPr>
      <xdr:spPr bwMode="auto">
        <a:xfrm>
          <a:off x="4282440" y="21206460"/>
          <a:ext cx="76200" cy="1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111778</xdr:rowOff>
    </xdr:to>
    <xdr:sp macro="" textlink="">
      <xdr:nvSpPr>
        <xdr:cNvPr id="512" name="Text Box 32">
          <a:extLst>
            <a:ext uri="{FF2B5EF4-FFF2-40B4-BE49-F238E27FC236}">
              <a16:creationId xmlns:a16="http://schemas.microsoft.com/office/drawing/2014/main" id="{0AA8658E-8A4C-4786-915B-DA35BB254502}"/>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18347</xdr:rowOff>
    </xdr:to>
    <xdr:sp macro="" textlink="">
      <xdr:nvSpPr>
        <xdr:cNvPr id="513" name="Text Box 106">
          <a:extLst>
            <a:ext uri="{FF2B5EF4-FFF2-40B4-BE49-F238E27FC236}">
              <a16:creationId xmlns:a16="http://schemas.microsoft.com/office/drawing/2014/main" id="{0FDEE910-794A-4F78-A3D5-1CCA030560DF}"/>
            </a:ext>
          </a:extLst>
        </xdr:cNvPr>
        <xdr:cNvSpPr txBox="1">
          <a:spLocks noChangeArrowheads="1"/>
        </xdr:cNvSpPr>
      </xdr:nvSpPr>
      <xdr:spPr bwMode="auto">
        <a:xfrm>
          <a:off x="4282440" y="21206460"/>
          <a:ext cx="76200" cy="1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111778</xdr:rowOff>
    </xdr:to>
    <xdr:sp macro="" textlink="">
      <xdr:nvSpPr>
        <xdr:cNvPr id="514" name="Text Box 108">
          <a:extLst>
            <a:ext uri="{FF2B5EF4-FFF2-40B4-BE49-F238E27FC236}">
              <a16:creationId xmlns:a16="http://schemas.microsoft.com/office/drawing/2014/main" id="{C2F5A15F-3214-4CA9-83A2-F41671654998}"/>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2114</xdr:rowOff>
    </xdr:to>
    <xdr:sp macro="" textlink="">
      <xdr:nvSpPr>
        <xdr:cNvPr id="515" name="Text Box 30">
          <a:extLst>
            <a:ext uri="{FF2B5EF4-FFF2-40B4-BE49-F238E27FC236}">
              <a16:creationId xmlns:a16="http://schemas.microsoft.com/office/drawing/2014/main" id="{654A9FD1-D510-450A-AE37-5B807A691234}"/>
            </a:ext>
          </a:extLst>
        </xdr:cNvPr>
        <xdr:cNvSpPr txBox="1">
          <a:spLocks noChangeArrowheads="1"/>
        </xdr:cNvSpPr>
      </xdr:nvSpPr>
      <xdr:spPr bwMode="auto">
        <a:xfrm>
          <a:off x="4282440" y="21206460"/>
          <a:ext cx="76200" cy="140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111778</xdr:rowOff>
    </xdr:to>
    <xdr:sp macro="" textlink="">
      <xdr:nvSpPr>
        <xdr:cNvPr id="516" name="Text Box 32">
          <a:extLst>
            <a:ext uri="{FF2B5EF4-FFF2-40B4-BE49-F238E27FC236}">
              <a16:creationId xmlns:a16="http://schemas.microsoft.com/office/drawing/2014/main" id="{C6AA37E3-F1D7-4B98-A085-D412F34D3460}"/>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2114</xdr:rowOff>
    </xdr:to>
    <xdr:sp macro="" textlink="">
      <xdr:nvSpPr>
        <xdr:cNvPr id="517" name="Text Box 106">
          <a:extLst>
            <a:ext uri="{FF2B5EF4-FFF2-40B4-BE49-F238E27FC236}">
              <a16:creationId xmlns:a16="http://schemas.microsoft.com/office/drawing/2014/main" id="{9B1B4A46-39ED-4E65-B2F0-9D8DE99BD10A}"/>
            </a:ext>
          </a:extLst>
        </xdr:cNvPr>
        <xdr:cNvSpPr txBox="1">
          <a:spLocks noChangeArrowheads="1"/>
        </xdr:cNvSpPr>
      </xdr:nvSpPr>
      <xdr:spPr bwMode="auto">
        <a:xfrm>
          <a:off x="4282440" y="21206460"/>
          <a:ext cx="76200" cy="140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111778</xdr:rowOff>
    </xdr:to>
    <xdr:sp macro="" textlink="">
      <xdr:nvSpPr>
        <xdr:cNvPr id="518" name="Text Box 108">
          <a:extLst>
            <a:ext uri="{FF2B5EF4-FFF2-40B4-BE49-F238E27FC236}">
              <a16:creationId xmlns:a16="http://schemas.microsoft.com/office/drawing/2014/main" id="{5C8345D0-771C-4F1C-8C40-AD3CA9D5CC91}"/>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74</xdr:row>
      <xdr:rowOff>0</xdr:rowOff>
    </xdr:from>
    <xdr:ext cx="76200" cy="330590"/>
    <xdr:sp macro="" textlink="">
      <xdr:nvSpPr>
        <xdr:cNvPr id="519" name="Text Box 30">
          <a:extLst>
            <a:ext uri="{FF2B5EF4-FFF2-40B4-BE49-F238E27FC236}">
              <a16:creationId xmlns:a16="http://schemas.microsoft.com/office/drawing/2014/main" id="{F6CECC28-485F-4ADA-BC79-83A43265FA23}"/>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0" name="Text Box 32">
          <a:extLst>
            <a:ext uri="{FF2B5EF4-FFF2-40B4-BE49-F238E27FC236}">
              <a16:creationId xmlns:a16="http://schemas.microsoft.com/office/drawing/2014/main" id="{F4D63862-DB5C-435D-B568-92A38C1041B4}"/>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1" name="Text Box 106">
          <a:extLst>
            <a:ext uri="{FF2B5EF4-FFF2-40B4-BE49-F238E27FC236}">
              <a16:creationId xmlns:a16="http://schemas.microsoft.com/office/drawing/2014/main" id="{CCB04659-8DF2-4FDD-B41F-6CC9841C9991}"/>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2" name="Text Box 108">
          <a:extLst>
            <a:ext uri="{FF2B5EF4-FFF2-40B4-BE49-F238E27FC236}">
              <a16:creationId xmlns:a16="http://schemas.microsoft.com/office/drawing/2014/main" id="{1F0B779D-D35B-4B11-85EC-1D862181CF68}"/>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23" name="Text Box 30">
          <a:extLst>
            <a:ext uri="{FF2B5EF4-FFF2-40B4-BE49-F238E27FC236}">
              <a16:creationId xmlns:a16="http://schemas.microsoft.com/office/drawing/2014/main" id="{72464137-B72F-4F1D-A64D-57118AB8E0FF}"/>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4" name="Text Box 32">
          <a:extLst>
            <a:ext uri="{FF2B5EF4-FFF2-40B4-BE49-F238E27FC236}">
              <a16:creationId xmlns:a16="http://schemas.microsoft.com/office/drawing/2014/main" id="{20FB0BDC-0CD9-47BB-B8A8-09C5E1929D15}"/>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25" name="Text Box 106">
          <a:extLst>
            <a:ext uri="{FF2B5EF4-FFF2-40B4-BE49-F238E27FC236}">
              <a16:creationId xmlns:a16="http://schemas.microsoft.com/office/drawing/2014/main" id="{F31B77E8-BF20-4B3B-A943-E35B55BB3787}"/>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6" name="Text Box 108">
          <a:extLst>
            <a:ext uri="{FF2B5EF4-FFF2-40B4-BE49-F238E27FC236}">
              <a16:creationId xmlns:a16="http://schemas.microsoft.com/office/drawing/2014/main" id="{ED742970-939B-4638-8033-D1C1D9324ABA}"/>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7" name="Text Box 30">
          <a:extLst>
            <a:ext uri="{FF2B5EF4-FFF2-40B4-BE49-F238E27FC236}">
              <a16:creationId xmlns:a16="http://schemas.microsoft.com/office/drawing/2014/main" id="{3FDFED09-4893-4AC4-BD56-83FF86D7E595}"/>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8" name="Text Box 32">
          <a:extLst>
            <a:ext uri="{FF2B5EF4-FFF2-40B4-BE49-F238E27FC236}">
              <a16:creationId xmlns:a16="http://schemas.microsoft.com/office/drawing/2014/main" id="{97B949A8-0FFC-41F8-8085-6EFAB18ECFB8}"/>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9" name="Text Box 106">
          <a:extLst>
            <a:ext uri="{FF2B5EF4-FFF2-40B4-BE49-F238E27FC236}">
              <a16:creationId xmlns:a16="http://schemas.microsoft.com/office/drawing/2014/main" id="{6B917514-ADEF-4274-B33E-CB5F41D86A0E}"/>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0" name="Text Box 108">
          <a:extLst>
            <a:ext uri="{FF2B5EF4-FFF2-40B4-BE49-F238E27FC236}">
              <a16:creationId xmlns:a16="http://schemas.microsoft.com/office/drawing/2014/main" id="{705742AF-3497-424E-998E-6C1F0DE18AED}"/>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31" name="Text Box 30">
          <a:extLst>
            <a:ext uri="{FF2B5EF4-FFF2-40B4-BE49-F238E27FC236}">
              <a16:creationId xmlns:a16="http://schemas.microsoft.com/office/drawing/2014/main" id="{1A97489F-B82B-4845-AF9D-75D29501826C}"/>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2" name="Text Box 32">
          <a:extLst>
            <a:ext uri="{FF2B5EF4-FFF2-40B4-BE49-F238E27FC236}">
              <a16:creationId xmlns:a16="http://schemas.microsoft.com/office/drawing/2014/main" id="{9CF4B126-DFAB-4F69-AFF6-14EA2C80C4B6}"/>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33" name="Text Box 106">
          <a:extLst>
            <a:ext uri="{FF2B5EF4-FFF2-40B4-BE49-F238E27FC236}">
              <a16:creationId xmlns:a16="http://schemas.microsoft.com/office/drawing/2014/main" id="{8746CF5D-1B8C-44E3-A664-43AF8B8B0632}"/>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4" name="Text Box 108">
          <a:extLst>
            <a:ext uri="{FF2B5EF4-FFF2-40B4-BE49-F238E27FC236}">
              <a16:creationId xmlns:a16="http://schemas.microsoft.com/office/drawing/2014/main" id="{4BB85D97-69E1-407D-AF5C-4DE006E9F71C}"/>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55</xdr:row>
      <xdr:rowOff>0</xdr:rowOff>
    </xdr:from>
    <xdr:to>
      <xdr:col>3</xdr:col>
      <xdr:colOff>76200</xdr:colOff>
      <xdr:row>59</xdr:row>
      <xdr:rowOff>140705</xdr:rowOff>
    </xdr:to>
    <xdr:sp macro="" textlink="">
      <xdr:nvSpPr>
        <xdr:cNvPr id="535" name="Text Box 30">
          <a:extLst>
            <a:ext uri="{FF2B5EF4-FFF2-40B4-BE49-F238E27FC236}">
              <a16:creationId xmlns:a16="http://schemas.microsoft.com/office/drawing/2014/main" id="{18FB9312-5617-4D64-96ED-B6163D24426A}"/>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36" name="Text Box 106">
          <a:extLst>
            <a:ext uri="{FF2B5EF4-FFF2-40B4-BE49-F238E27FC236}">
              <a16:creationId xmlns:a16="http://schemas.microsoft.com/office/drawing/2014/main" id="{A0D22D04-FFE0-46C9-A273-1E20E068EA16}"/>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37" name="Text Box 30">
          <a:extLst>
            <a:ext uri="{FF2B5EF4-FFF2-40B4-BE49-F238E27FC236}">
              <a16:creationId xmlns:a16="http://schemas.microsoft.com/office/drawing/2014/main" id="{2945F110-E188-48F2-9DC7-A50B2C53772A}"/>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38" name="Text Box 106">
          <a:extLst>
            <a:ext uri="{FF2B5EF4-FFF2-40B4-BE49-F238E27FC236}">
              <a16:creationId xmlns:a16="http://schemas.microsoft.com/office/drawing/2014/main" id="{F9848716-D798-4255-97F5-C41AFDCDA49B}"/>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39" name="Text Box 30">
          <a:extLst>
            <a:ext uri="{FF2B5EF4-FFF2-40B4-BE49-F238E27FC236}">
              <a16:creationId xmlns:a16="http://schemas.microsoft.com/office/drawing/2014/main" id="{BF1C1BB5-5C5E-4804-BBC5-CB6252319679}"/>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40" name="Text Box 106">
          <a:extLst>
            <a:ext uri="{FF2B5EF4-FFF2-40B4-BE49-F238E27FC236}">
              <a16:creationId xmlns:a16="http://schemas.microsoft.com/office/drawing/2014/main" id="{8775E031-A4F9-441E-BB0F-411082151920}"/>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41" name="Text Box 30">
          <a:extLst>
            <a:ext uri="{FF2B5EF4-FFF2-40B4-BE49-F238E27FC236}">
              <a16:creationId xmlns:a16="http://schemas.microsoft.com/office/drawing/2014/main" id="{6497267E-D264-4C7E-9298-87F42BBFA6B8}"/>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42" name="Text Box 106">
          <a:extLst>
            <a:ext uri="{FF2B5EF4-FFF2-40B4-BE49-F238E27FC236}">
              <a16:creationId xmlns:a16="http://schemas.microsoft.com/office/drawing/2014/main" id="{388BDEB0-C312-4B3A-BBB9-E2A50A2E4713}"/>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243</xdr:row>
      <xdr:rowOff>0</xdr:rowOff>
    </xdr:from>
    <xdr:ext cx="76200" cy="676275"/>
    <xdr:sp macro="" textlink="">
      <xdr:nvSpPr>
        <xdr:cNvPr id="543" name="Text Box 30">
          <a:extLst>
            <a:ext uri="{FF2B5EF4-FFF2-40B4-BE49-F238E27FC236}">
              <a16:creationId xmlns:a16="http://schemas.microsoft.com/office/drawing/2014/main" id="{07A52D01-1799-4390-920F-6A659690BFC1}"/>
            </a:ext>
          </a:extLst>
        </xdr:cNvPr>
        <xdr:cNvSpPr txBox="1">
          <a:spLocks noChangeArrowheads="1"/>
        </xdr:cNvSpPr>
      </xdr:nvSpPr>
      <xdr:spPr bwMode="auto">
        <a:xfrm>
          <a:off x="4282440" y="54063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243</xdr:row>
      <xdr:rowOff>0</xdr:rowOff>
    </xdr:from>
    <xdr:ext cx="76200" cy="857250"/>
    <xdr:sp macro="" textlink="">
      <xdr:nvSpPr>
        <xdr:cNvPr id="544" name="Text Box 32">
          <a:extLst>
            <a:ext uri="{FF2B5EF4-FFF2-40B4-BE49-F238E27FC236}">
              <a16:creationId xmlns:a16="http://schemas.microsoft.com/office/drawing/2014/main" id="{C0DDB8FE-C373-4122-93A6-A3AEC7DB69EE}"/>
            </a:ext>
          </a:extLst>
        </xdr:cNvPr>
        <xdr:cNvSpPr txBox="1">
          <a:spLocks noChangeArrowheads="1"/>
        </xdr:cNvSpPr>
      </xdr:nvSpPr>
      <xdr:spPr bwMode="auto">
        <a:xfrm>
          <a:off x="428244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243</xdr:row>
      <xdr:rowOff>0</xdr:rowOff>
    </xdr:from>
    <xdr:ext cx="76200" cy="676275"/>
    <xdr:sp macro="" textlink="">
      <xdr:nvSpPr>
        <xdr:cNvPr id="545" name="Text Box 106">
          <a:extLst>
            <a:ext uri="{FF2B5EF4-FFF2-40B4-BE49-F238E27FC236}">
              <a16:creationId xmlns:a16="http://schemas.microsoft.com/office/drawing/2014/main" id="{5AA49009-95BC-4824-9134-2D6A4F9844CD}"/>
            </a:ext>
          </a:extLst>
        </xdr:cNvPr>
        <xdr:cNvSpPr txBox="1">
          <a:spLocks noChangeArrowheads="1"/>
        </xdr:cNvSpPr>
      </xdr:nvSpPr>
      <xdr:spPr bwMode="auto">
        <a:xfrm>
          <a:off x="4282440" y="54063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243</xdr:row>
      <xdr:rowOff>0</xdr:rowOff>
    </xdr:from>
    <xdr:ext cx="76200" cy="857250"/>
    <xdr:sp macro="" textlink="">
      <xdr:nvSpPr>
        <xdr:cNvPr id="546" name="Text Box 108">
          <a:extLst>
            <a:ext uri="{FF2B5EF4-FFF2-40B4-BE49-F238E27FC236}">
              <a16:creationId xmlns:a16="http://schemas.microsoft.com/office/drawing/2014/main" id="{6246DAE6-4A22-47BA-9A25-FF874CCCF1FD}"/>
            </a:ext>
          </a:extLst>
        </xdr:cNvPr>
        <xdr:cNvSpPr txBox="1">
          <a:spLocks noChangeArrowheads="1"/>
        </xdr:cNvSpPr>
      </xdr:nvSpPr>
      <xdr:spPr bwMode="auto">
        <a:xfrm>
          <a:off x="428244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243</xdr:row>
      <xdr:rowOff>0</xdr:rowOff>
    </xdr:from>
    <xdr:ext cx="76200" cy="657225"/>
    <xdr:sp macro="" textlink="">
      <xdr:nvSpPr>
        <xdr:cNvPr id="547" name="Text Box 30">
          <a:extLst>
            <a:ext uri="{FF2B5EF4-FFF2-40B4-BE49-F238E27FC236}">
              <a16:creationId xmlns:a16="http://schemas.microsoft.com/office/drawing/2014/main" id="{4B662F67-D5E5-4E17-8F18-B8AF2A1A0A96}"/>
            </a:ext>
          </a:extLst>
        </xdr:cNvPr>
        <xdr:cNvSpPr txBox="1">
          <a:spLocks noChangeArrowheads="1"/>
        </xdr:cNvSpPr>
      </xdr:nvSpPr>
      <xdr:spPr bwMode="auto">
        <a:xfrm>
          <a:off x="4282440" y="54063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243</xdr:row>
      <xdr:rowOff>0</xdr:rowOff>
    </xdr:from>
    <xdr:ext cx="76200" cy="857250"/>
    <xdr:sp macro="" textlink="">
      <xdr:nvSpPr>
        <xdr:cNvPr id="548" name="Text Box 32">
          <a:extLst>
            <a:ext uri="{FF2B5EF4-FFF2-40B4-BE49-F238E27FC236}">
              <a16:creationId xmlns:a16="http://schemas.microsoft.com/office/drawing/2014/main" id="{08359452-419B-429E-B32E-6AA435DCE7DF}"/>
            </a:ext>
          </a:extLst>
        </xdr:cNvPr>
        <xdr:cNvSpPr txBox="1">
          <a:spLocks noChangeArrowheads="1"/>
        </xdr:cNvSpPr>
      </xdr:nvSpPr>
      <xdr:spPr bwMode="auto">
        <a:xfrm>
          <a:off x="433578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243</xdr:row>
      <xdr:rowOff>0</xdr:rowOff>
    </xdr:from>
    <xdr:ext cx="76200" cy="657225"/>
    <xdr:sp macro="" textlink="">
      <xdr:nvSpPr>
        <xdr:cNvPr id="549" name="Text Box 106">
          <a:extLst>
            <a:ext uri="{FF2B5EF4-FFF2-40B4-BE49-F238E27FC236}">
              <a16:creationId xmlns:a16="http://schemas.microsoft.com/office/drawing/2014/main" id="{56EC25D0-1A7A-4583-AD97-B9EEC4704403}"/>
            </a:ext>
          </a:extLst>
        </xdr:cNvPr>
        <xdr:cNvSpPr txBox="1">
          <a:spLocks noChangeArrowheads="1"/>
        </xdr:cNvSpPr>
      </xdr:nvSpPr>
      <xdr:spPr bwMode="auto">
        <a:xfrm>
          <a:off x="4282440" y="54063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243</xdr:row>
      <xdr:rowOff>0</xdr:rowOff>
    </xdr:from>
    <xdr:ext cx="76200" cy="857250"/>
    <xdr:sp macro="" textlink="">
      <xdr:nvSpPr>
        <xdr:cNvPr id="550" name="Text Box 108">
          <a:extLst>
            <a:ext uri="{FF2B5EF4-FFF2-40B4-BE49-F238E27FC236}">
              <a16:creationId xmlns:a16="http://schemas.microsoft.com/office/drawing/2014/main" id="{9B6571AC-F0B7-4AD8-B965-E6688EEEF8FA}"/>
            </a:ext>
          </a:extLst>
        </xdr:cNvPr>
        <xdr:cNvSpPr txBox="1">
          <a:spLocks noChangeArrowheads="1"/>
        </xdr:cNvSpPr>
      </xdr:nvSpPr>
      <xdr:spPr bwMode="auto">
        <a:xfrm>
          <a:off x="390906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676275"/>
    <xdr:sp macro="" textlink="">
      <xdr:nvSpPr>
        <xdr:cNvPr id="551" name="Text Box 30">
          <a:extLst>
            <a:ext uri="{FF2B5EF4-FFF2-40B4-BE49-F238E27FC236}">
              <a16:creationId xmlns:a16="http://schemas.microsoft.com/office/drawing/2014/main" id="{D363F1DD-06F2-4AC4-8A73-A3974702A240}"/>
            </a:ext>
          </a:extLst>
        </xdr:cNvPr>
        <xdr:cNvSpPr txBox="1">
          <a:spLocks noChangeArrowheads="1"/>
        </xdr:cNvSpPr>
      </xdr:nvSpPr>
      <xdr:spPr bwMode="auto">
        <a:xfrm>
          <a:off x="4282440" y="193159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857250"/>
    <xdr:sp macro="" textlink="">
      <xdr:nvSpPr>
        <xdr:cNvPr id="552" name="Text Box 32">
          <a:extLst>
            <a:ext uri="{FF2B5EF4-FFF2-40B4-BE49-F238E27FC236}">
              <a16:creationId xmlns:a16="http://schemas.microsoft.com/office/drawing/2014/main" id="{DE386A49-C869-475E-A62D-F57F34BBA358}"/>
            </a:ext>
          </a:extLst>
        </xdr:cNvPr>
        <xdr:cNvSpPr txBox="1">
          <a:spLocks noChangeArrowheads="1"/>
        </xdr:cNvSpPr>
      </xdr:nvSpPr>
      <xdr:spPr bwMode="auto">
        <a:xfrm>
          <a:off x="4282440" y="193159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676275"/>
    <xdr:sp macro="" textlink="">
      <xdr:nvSpPr>
        <xdr:cNvPr id="553" name="Text Box 106">
          <a:extLst>
            <a:ext uri="{FF2B5EF4-FFF2-40B4-BE49-F238E27FC236}">
              <a16:creationId xmlns:a16="http://schemas.microsoft.com/office/drawing/2014/main" id="{6FA567B1-9195-4000-84E7-8A7F52C24962}"/>
            </a:ext>
          </a:extLst>
        </xdr:cNvPr>
        <xdr:cNvSpPr txBox="1">
          <a:spLocks noChangeArrowheads="1"/>
        </xdr:cNvSpPr>
      </xdr:nvSpPr>
      <xdr:spPr bwMode="auto">
        <a:xfrm>
          <a:off x="4282440" y="193159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857250"/>
    <xdr:sp macro="" textlink="">
      <xdr:nvSpPr>
        <xdr:cNvPr id="554" name="Text Box 108">
          <a:extLst>
            <a:ext uri="{FF2B5EF4-FFF2-40B4-BE49-F238E27FC236}">
              <a16:creationId xmlns:a16="http://schemas.microsoft.com/office/drawing/2014/main" id="{D3D7CDEB-6981-442E-A512-CFD1DEBE8752}"/>
            </a:ext>
          </a:extLst>
        </xdr:cNvPr>
        <xdr:cNvSpPr txBox="1">
          <a:spLocks noChangeArrowheads="1"/>
        </xdr:cNvSpPr>
      </xdr:nvSpPr>
      <xdr:spPr bwMode="auto">
        <a:xfrm>
          <a:off x="4282440" y="193159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657225"/>
    <xdr:sp macro="" textlink="">
      <xdr:nvSpPr>
        <xdr:cNvPr id="555" name="Text Box 30">
          <a:extLst>
            <a:ext uri="{FF2B5EF4-FFF2-40B4-BE49-F238E27FC236}">
              <a16:creationId xmlns:a16="http://schemas.microsoft.com/office/drawing/2014/main" id="{3CB03514-BEDF-415A-95CA-AD3892250D42}"/>
            </a:ext>
          </a:extLst>
        </xdr:cNvPr>
        <xdr:cNvSpPr txBox="1">
          <a:spLocks noChangeArrowheads="1"/>
        </xdr:cNvSpPr>
      </xdr:nvSpPr>
      <xdr:spPr bwMode="auto">
        <a:xfrm>
          <a:off x="4282440" y="193159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832</xdr:row>
      <xdr:rowOff>91440</xdr:rowOff>
    </xdr:from>
    <xdr:ext cx="76200" cy="857250"/>
    <xdr:sp macro="" textlink="">
      <xdr:nvSpPr>
        <xdr:cNvPr id="556" name="Text Box 32">
          <a:extLst>
            <a:ext uri="{FF2B5EF4-FFF2-40B4-BE49-F238E27FC236}">
              <a16:creationId xmlns:a16="http://schemas.microsoft.com/office/drawing/2014/main" id="{1CCC3572-852D-4C40-9C83-5AB60BE09FBA}"/>
            </a:ext>
          </a:extLst>
        </xdr:cNvPr>
        <xdr:cNvSpPr txBox="1">
          <a:spLocks noChangeArrowheads="1"/>
        </xdr:cNvSpPr>
      </xdr:nvSpPr>
      <xdr:spPr bwMode="auto">
        <a:xfrm>
          <a:off x="4335780" y="197457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809</xdr:row>
      <xdr:rowOff>0</xdr:rowOff>
    </xdr:from>
    <xdr:ext cx="76200" cy="657225"/>
    <xdr:sp macro="" textlink="">
      <xdr:nvSpPr>
        <xdr:cNvPr id="557" name="Text Box 106">
          <a:extLst>
            <a:ext uri="{FF2B5EF4-FFF2-40B4-BE49-F238E27FC236}">
              <a16:creationId xmlns:a16="http://schemas.microsoft.com/office/drawing/2014/main" id="{067B5047-3EBC-4629-BD10-43EB7072857C}"/>
            </a:ext>
          </a:extLst>
        </xdr:cNvPr>
        <xdr:cNvSpPr txBox="1">
          <a:spLocks noChangeArrowheads="1"/>
        </xdr:cNvSpPr>
      </xdr:nvSpPr>
      <xdr:spPr bwMode="auto">
        <a:xfrm>
          <a:off x="4282440" y="193159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831</xdr:row>
      <xdr:rowOff>114300</xdr:rowOff>
    </xdr:from>
    <xdr:ext cx="76200" cy="857250"/>
    <xdr:sp macro="" textlink="">
      <xdr:nvSpPr>
        <xdr:cNvPr id="558" name="Text Box 108">
          <a:extLst>
            <a:ext uri="{FF2B5EF4-FFF2-40B4-BE49-F238E27FC236}">
              <a16:creationId xmlns:a16="http://schemas.microsoft.com/office/drawing/2014/main" id="{C1BD9B24-397C-4545-B814-12B8CF73115D}"/>
            </a:ext>
          </a:extLst>
        </xdr:cNvPr>
        <xdr:cNvSpPr txBox="1">
          <a:spLocks noChangeArrowheads="1"/>
        </xdr:cNvSpPr>
      </xdr:nvSpPr>
      <xdr:spPr bwMode="auto">
        <a:xfrm>
          <a:off x="3909060" y="197297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676275"/>
    <xdr:sp macro="" textlink="">
      <xdr:nvSpPr>
        <xdr:cNvPr id="559" name="Text Box 30">
          <a:extLst>
            <a:ext uri="{FF2B5EF4-FFF2-40B4-BE49-F238E27FC236}">
              <a16:creationId xmlns:a16="http://schemas.microsoft.com/office/drawing/2014/main" id="{F3F61F13-A113-4334-9F4A-BAD85F990F73}"/>
            </a:ext>
          </a:extLst>
        </xdr:cNvPr>
        <xdr:cNvSpPr txBox="1">
          <a:spLocks noChangeArrowheads="1"/>
        </xdr:cNvSpPr>
      </xdr:nvSpPr>
      <xdr:spPr bwMode="auto">
        <a:xfrm>
          <a:off x="4282440" y="45278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857250"/>
    <xdr:sp macro="" textlink="">
      <xdr:nvSpPr>
        <xdr:cNvPr id="560" name="Text Box 32">
          <a:extLst>
            <a:ext uri="{FF2B5EF4-FFF2-40B4-BE49-F238E27FC236}">
              <a16:creationId xmlns:a16="http://schemas.microsoft.com/office/drawing/2014/main" id="{416D7C20-85A2-4025-BC72-D4019FED622C}"/>
            </a:ext>
          </a:extLst>
        </xdr:cNvPr>
        <xdr:cNvSpPr txBox="1">
          <a:spLocks noChangeArrowheads="1"/>
        </xdr:cNvSpPr>
      </xdr:nvSpPr>
      <xdr:spPr bwMode="auto">
        <a:xfrm>
          <a:off x="4282440" y="45278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676275"/>
    <xdr:sp macro="" textlink="">
      <xdr:nvSpPr>
        <xdr:cNvPr id="561" name="Text Box 106">
          <a:extLst>
            <a:ext uri="{FF2B5EF4-FFF2-40B4-BE49-F238E27FC236}">
              <a16:creationId xmlns:a16="http://schemas.microsoft.com/office/drawing/2014/main" id="{8E3E33FF-C94E-43E5-8814-4A41F97369D4}"/>
            </a:ext>
          </a:extLst>
        </xdr:cNvPr>
        <xdr:cNvSpPr txBox="1">
          <a:spLocks noChangeArrowheads="1"/>
        </xdr:cNvSpPr>
      </xdr:nvSpPr>
      <xdr:spPr bwMode="auto">
        <a:xfrm>
          <a:off x="4282440" y="45278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857250"/>
    <xdr:sp macro="" textlink="">
      <xdr:nvSpPr>
        <xdr:cNvPr id="562" name="Text Box 108">
          <a:extLst>
            <a:ext uri="{FF2B5EF4-FFF2-40B4-BE49-F238E27FC236}">
              <a16:creationId xmlns:a16="http://schemas.microsoft.com/office/drawing/2014/main" id="{1D418530-B950-4FF2-A8C4-5187B767136B}"/>
            </a:ext>
          </a:extLst>
        </xdr:cNvPr>
        <xdr:cNvSpPr txBox="1">
          <a:spLocks noChangeArrowheads="1"/>
        </xdr:cNvSpPr>
      </xdr:nvSpPr>
      <xdr:spPr bwMode="auto">
        <a:xfrm>
          <a:off x="4282440" y="45278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657225"/>
    <xdr:sp macro="" textlink="">
      <xdr:nvSpPr>
        <xdr:cNvPr id="563" name="Text Box 30">
          <a:extLst>
            <a:ext uri="{FF2B5EF4-FFF2-40B4-BE49-F238E27FC236}">
              <a16:creationId xmlns:a16="http://schemas.microsoft.com/office/drawing/2014/main" id="{BFD37B80-55C0-4E53-B6D2-A20B9E0F0803}"/>
            </a:ext>
          </a:extLst>
        </xdr:cNvPr>
        <xdr:cNvSpPr txBox="1">
          <a:spLocks noChangeArrowheads="1"/>
        </xdr:cNvSpPr>
      </xdr:nvSpPr>
      <xdr:spPr bwMode="auto">
        <a:xfrm>
          <a:off x="4282440" y="45278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210</xdr:row>
      <xdr:rowOff>91440</xdr:rowOff>
    </xdr:from>
    <xdr:ext cx="76200" cy="857250"/>
    <xdr:sp macro="" textlink="">
      <xdr:nvSpPr>
        <xdr:cNvPr id="564" name="Text Box 32">
          <a:extLst>
            <a:ext uri="{FF2B5EF4-FFF2-40B4-BE49-F238E27FC236}">
              <a16:creationId xmlns:a16="http://schemas.microsoft.com/office/drawing/2014/main" id="{BCBDC7F8-3001-4FEC-AB7E-EF0582A6BE0C}"/>
            </a:ext>
          </a:extLst>
        </xdr:cNvPr>
        <xdr:cNvSpPr txBox="1">
          <a:spLocks noChangeArrowheads="1"/>
        </xdr:cNvSpPr>
      </xdr:nvSpPr>
      <xdr:spPr bwMode="auto">
        <a:xfrm>
          <a:off x="4335780" y="477469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197</xdr:row>
      <xdr:rowOff>0</xdr:rowOff>
    </xdr:from>
    <xdr:ext cx="76200" cy="657225"/>
    <xdr:sp macro="" textlink="">
      <xdr:nvSpPr>
        <xdr:cNvPr id="565" name="Text Box 106">
          <a:extLst>
            <a:ext uri="{FF2B5EF4-FFF2-40B4-BE49-F238E27FC236}">
              <a16:creationId xmlns:a16="http://schemas.microsoft.com/office/drawing/2014/main" id="{ACAC709A-DA1E-459A-A992-8017ECE35813}"/>
            </a:ext>
          </a:extLst>
        </xdr:cNvPr>
        <xdr:cNvSpPr txBox="1">
          <a:spLocks noChangeArrowheads="1"/>
        </xdr:cNvSpPr>
      </xdr:nvSpPr>
      <xdr:spPr bwMode="auto">
        <a:xfrm>
          <a:off x="4282440" y="45278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209</xdr:row>
      <xdr:rowOff>114300</xdr:rowOff>
    </xdr:from>
    <xdr:ext cx="76200" cy="857250"/>
    <xdr:sp macro="" textlink="">
      <xdr:nvSpPr>
        <xdr:cNvPr id="566" name="Text Box 108">
          <a:extLst>
            <a:ext uri="{FF2B5EF4-FFF2-40B4-BE49-F238E27FC236}">
              <a16:creationId xmlns:a16="http://schemas.microsoft.com/office/drawing/2014/main" id="{7E3AE504-E006-4CED-9A2A-A38F68EAB3E2}"/>
            </a:ext>
          </a:extLst>
        </xdr:cNvPr>
        <xdr:cNvSpPr txBox="1">
          <a:spLocks noChangeArrowheads="1"/>
        </xdr:cNvSpPr>
      </xdr:nvSpPr>
      <xdr:spPr bwMode="auto">
        <a:xfrm>
          <a:off x="3909060" y="47586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875</xdr:row>
      <xdr:rowOff>91440</xdr:rowOff>
    </xdr:from>
    <xdr:ext cx="76200" cy="857250"/>
    <xdr:sp macro="" textlink="">
      <xdr:nvSpPr>
        <xdr:cNvPr id="567" name="Text Box 32">
          <a:extLst>
            <a:ext uri="{FF2B5EF4-FFF2-40B4-BE49-F238E27FC236}">
              <a16:creationId xmlns:a16="http://schemas.microsoft.com/office/drawing/2014/main" id="{344710C2-2680-45FA-B5A8-74D859E28555}"/>
            </a:ext>
          </a:extLst>
        </xdr:cNvPr>
        <xdr:cNvSpPr txBox="1">
          <a:spLocks noChangeArrowheads="1"/>
        </xdr:cNvSpPr>
      </xdr:nvSpPr>
      <xdr:spPr bwMode="auto">
        <a:xfrm>
          <a:off x="4335780" y="2063496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917</xdr:row>
      <xdr:rowOff>91440</xdr:rowOff>
    </xdr:from>
    <xdr:ext cx="76200" cy="857250"/>
    <xdr:sp macro="" textlink="">
      <xdr:nvSpPr>
        <xdr:cNvPr id="568" name="Text Box 32">
          <a:extLst>
            <a:ext uri="{FF2B5EF4-FFF2-40B4-BE49-F238E27FC236}">
              <a16:creationId xmlns:a16="http://schemas.microsoft.com/office/drawing/2014/main" id="{11739339-E497-44E9-AA77-F84A07C37049}"/>
            </a:ext>
          </a:extLst>
        </xdr:cNvPr>
        <xdr:cNvSpPr txBox="1">
          <a:spLocks noChangeArrowheads="1"/>
        </xdr:cNvSpPr>
      </xdr:nvSpPr>
      <xdr:spPr bwMode="auto">
        <a:xfrm>
          <a:off x="4335780" y="215226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1032</xdr:row>
      <xdr:rowOff>91440</xdr:rowOff>
    </xdr:from>
    <xdr:ext cx="76200" cy="857250"/>
    <xdr:sp macro="" textlink="">
      <xdr:nvSpPr>
        <xdr:cNvPr id="569" name="Text Box 32">
          <a:extLst>
            <a:ext uri="{FF2B5EF4-FFF2-40B4-BE49-F238E27FC236}">
              <a16:creationId xmlns:a16="http://schemas.microsoft.com/office/drawing/2014/main" id="{E5C5B52B-F74E-40E3-B089-07E68FADBE30}"/>
            </a:ext>
          </a:extLst>
        </xdr:cNvPr>
        <xdr:cNvSpPr txBox="1">
          <a:spLocks noChangeArrowheads="1"/>
        </xdr:cNvSpPr>
      </xdr:nvSpPr>
      <xdr:spPr bwMode="auto">
        <a:xfrm>
          <a:off x="4335780" y="242369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676275"/>
    <xdr:sp macro="" textlink="">
      <xdr:nvSpPr>
        <xdr:cNvPr id="570" name="Text Box 30">
          <a:extLst>
            <a:ext uri="{FF2B5EF4-FFF2-40B4-BE49-F238E27FC236}">
              <a16:creationId xmlns:a16="http://schemas.microsoft.com/office/drawing/2014/main" id="{5E5BE646-8948-483D-914F-06F6A033CBF3}"/>
            </a:ext>
          </a:extLst>
        </xdr:cNvPr>
        <xdr:cNvSpPr txBox="1">
          <a:spLocks noChangeArrowheads="1"/>
        </xdr:cNvSpPr>
      </xdr:nvSpPr>
      <xdr:spPr bwMode="auto">
        <a:xfrm>
          <a:off x="4282440" y="2516886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857250"/>
    <xdr:sp macro="" textlink="">
      <xdr:nvSpPr>
        <xdr:cNvPr id="571" name="Text Box 32">
          <a:extLst>
            <a:ext uri="{FF2B5EF4-FFF2-40B4-BE49-F238E27FC236}">
              <a16:creationId xmlns:a16="http://schemas.microsoft.com/office/drawing/2014/main" id="{8EA81593-9E48-4C03-9652-B37D232AE4C7}"/>
            </a:ext>
          </a:extLst>
        </xdr:cNvPr>
        <xdr:cNvSpPr txBox="1">
          <a:spLocks noChangeArrowheads="1"/>
        </xdr:cNvSpPr>
      </xdr:nvSpPr>
      <xdr:spPr bwMode="auto">
        <a:xfrm>
          <a:off x="4282440" y="2516886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676275"/>
    <xdr:sp macro="" textlink="">
      <xdr:nvSpPr>
        <xdr:cNvPr id="572" name="Text Box 106">
          <a:extLst>
            <a:ext uri="{FF2B5EF4-FFF2-40B4-BE49-F238E27FC236}">
              <a16:creationId xmlns:a16="http://schemas.microsoft.com/office/drawing/2014/main" id="{EA683669-913E-433A-8926-E6CAC28A3420}"/>
            </a:ext>
          </a:extLst>
        </xdr:cNvPr>
        <xdr:cNvSpPr txBox="1">
          <a:spLocks noChangeArrowheads="1"/>
        </xdr:cNvSpPr>
      </xdr:nvSpPr>
      <xdr:spPr bwMode="auto">
        <a:xfrm>
          <a:off x="4282440" y="2516886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857250"/>
    <xdr:sp macro="" textlink="">
      <xdr:nvSpPr>
        <xdr:cNvPr id="573" name="Text Box 108">
          <a:extLst>
            <a:ext uri="{FF2B5EF4-FFF2-40B4-BE49-F238E27FC236}">
              <a16:creationId xmlns:a16="http://schemas.microsoft.com/office/drawing/2014/main" id="{F495369A-80C3-4057-9CAF-AC7A8AFEBABE}"/>
            </a:ext>
          </a:extLst>
        </xdr:cNvPr>
        <xdr:cNvSpPr txBox="1">
          <a:spLocks noChangeArrowheads="1"/>
        </xdr:cNvSpPr>
      </xdr:nvSpPr>
      <xdr:spPr bwMode="auto">
        <a:xfrm>
          <a:off x="4282440" y="2516886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657225"/>
    <xdr:sp macro="" textlink="">
      <xdr:nvSpPr>
        <xdr:cNvPr id="574" name="Text Box 30">
          <a:extLst>
            <a:ext uri="{FF2B5EF4-FFF2-40B4-BE49-F238E27FC236}">
              <a16:creationId xmlns:a16="http://schemas.microsoft.com/office/drawing/2014/main" id="{2690884D-D53D-4AF1-8D6B-20CC7F13B8E7}"/>
            </a:ext>
          </a:extLst>
        </xdr:cNvPr>
        <xdr:cNvSpPr txBox="1">
          <a:spLocks noChangeArrowheads="1"/>
        </xdr:cNvSpPr>
      </xdr:nvSpPr>
      <xdr:spPr bwMode="auto">
        <a:xfrm>
          <a:off x="4282440" y="2516886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1085</xdr:row>
      <xdr:rowOff>91440</xdr:rowOff>
    </xdr:from>
    <xdr:ext cx="76200" cy="857250"/>
    <xdr:sp macro="" textlink="">
      <xdr:nvSpPr>
        <xdr:cNvPr id="575" name="Text Box 32">
          <a:extLst>
            <a:ext uri="{FF2B5EF4-FFF2-40B4-BE49-F238E27FC236}">
              <a16:creationId xmlns:a16="http://schemas.microsoft.com/office/drawing/2014/main" id="{784A58EC-E650-4785-9618-A1B7D2D00A34}"/>
            </a:ext>
          </a:extLst>
        </xdr:cNvPr>
        <xdr:cNvSpPr txBox="1">
          <a:spLocks noChangeArrowheads="1"/>
        </xdr:cNvSpPr>
      </xdr:nvSpPr>
      <xdr:spPr bwMode="auto">
        <a:xfrm>
          <a:off x="4335780" y="2541574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1072</xdr:row>
      <xdr:rowOff>0</xdr:rowOff>
    </xdr:from>
    <xdr:ext cx="76200" cy="657225"/>
    <xdr:sp macro="" textlink="">
      <xdr:nvSpPr>
        <xdr:cNvPr id="576" name="Text Box 106">
          <a:extLst>
            <a:ext uri="{FF2B5EF4-FFF2-40B4-BE49-F238E27FC236}">
              <a16:creationId xmlns:a16="http://schemas.microsoft.com/office/drawing/2014/main" id="{BFD790A1-C2B8-4552-964E-5E5DD318390C}"/>
            </a:ext>
          </a:extLst>
        </xdr:cNvPr>
        <xdr:cNvSpPr txBox="1">
          <a:spLocks noChangeArrowheads="1"/>
        </xdr:cNvSpPr>
      </xdr:nvSpPr>
      <xdr:spPr bwMode="auto">
        <a:xfrm>
          <a:off x="4282440" y="2516886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676275"/>
    <xdr:sp macro="" textlink="">
      <xdr:nvSpPr>
        <xdr:cNvPr id="577" name="Text Box 30">
          <a:extLst>
            <a:ext uri="{FF2B5EF4-FFF2-40B4-BE49-F238E27FC236}">
              <a16:creationId xmlns:a16="http://schemas.microsoft.com/office/drawing/2014/main" id="{01CFDABA-AEF2-4E57-B2B6-ABBAC4D394E2}"/>
            </a:ext>
          </a:extLst>
        </xdr:cNvPr>
        <xdr:cNvSpPr txBox="1">
          <a:spLocks noChangeArrowheads="1"/>
        </xdr:cNvSpPr>
      </xdr:nvSpPr>
      <xdr:spPr bwMode="auto">
        <a:xfrm>
          <a:off x="4282440" y="3234994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857250"/>
    <xdr:sp macro="" textlink="">
      <xdr:nvSpPr>
        <xdr:cNvPr id="578" name="Text Box 32">
          <a:extLst>
            <a:ext uri="{FF2B5EF4-FFF2-40B4-BE49-F238E27FC236}">
              <a16:creationId xmlns:a16="http://schemas.microsoft.com/office/drawing/2014/main" id="{8FC1ED6C-60BC-4081-B7E3-4061DA1ABDF9}"/>
            </a:ext>
          </a:extLst>
        </xdr:cNvPr>
        <xdr:cNvSpPr txBox="1">
          <a:spLocks noChangeArrowheads="1"/>
        </xdr:cNvSpPr>
      </xdr:nvSpPr>
      <xdr:spPr bwMode="auto">
        <a:xfrm>
          <a:off x="4282440" y="3234994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676275"/>
    <xdr:sp macro="" textlink="">
      <xdr:nvSpPr>
        <xdr:cNvPr id="579" name="Text Box 106">
          <a:extLst>
            <a:ext uri="{FF2B5EF4-FFF2-40B4-BE49-F238E27FC236}">
              <a16:creationId xmlns:a16="http://schemas.microsoft.com/office/drawing/2014/main" id="{FFBA4C24-62A4-4595-B606-CAAA683612C6}"/>
            </a:ext>
          </a:extLst>
        </xdr:cNvPr>
        <xdr:cNvSpPr txBox="1">
          <a:spLocks noChangeArrowheads="1"/>
        </xdr:cNvSpPr>
      </xdr:nvSpPr>
      <xdr:spPr bwMode="auto">
        <a:xfrm>
          <a:off x="4282440" y="3234994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857250"/>
    <xdr:sp macro="" textlink="">
      <xdr:nvSpPr>
        <xdr:cNvPr id="580" name="Text Box 108">
          <a:extLst>
            <a:ext uri="{FF2B5EF4-FFF2-40B4-BE49-F238E27FC236}">
              <a16:creationId xmlns:a16="http://schemas.microsoft.com/office/drawing/2014/main" id="{9B920C9A-6E09-4CF5-B666-FD5DED8B3EC4}"/>
            </a:ext>
          </a:extLst>
        </xdr:cNvPr>
        <xdr:cNvSpPr txBox="1">
          <a:spLocks noChangeArrowheads="1"/>
        </xdr:cNvSpPr>
      </xdr:nvSpPr>
      <xdr:spPr bwMode="auto">
        <a:xfrm>
          <a:off x="4282440" y="3234994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657225"/>
    <xdr:sp macro="" textlink="">
      <xdr:nvSpPr>
        <xdr:cNvPr id="581" name="Text Box 30">
          <a:extLst>
            <a:ext uri="{FF2B5EF4-FFF2-40B4-BE49-F238E27FC236}">
              <a16:creationId xmlns:a16="http://schemas.microsoft.com/office/drawing/2014/main" id="{674A3B86-C424-4A90-954B-862B5B19203C}"/>
            </a:ext>
          </a:extLst>
        </xdr:cNvPr>
        <xdr:cNvSpPr txBox="1">
          <a:spLocks noChangeArrowheads="1"/>
        </xdr:cNvSpPr>
      </xdr:nvSpPr>
      <xdr:spPr bwMode="auto">
        <a:xfrm>
          <a:off x="4282440" y="3234994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1391</xdr:row>
      <xdr:rowOff>91440</xdr:rowOff>
    </xdr:from>
    <xdr:ext cx="76200" cy="857250"/>
    <xdr:sp macro="" textlink="">
      <xdr:nvSpPr>
        <xdr:cNvPr id="582" name="Text Box 32">
          <a:extLst>
            <a:ext uri="{FF2B5EF4-FFF2-40B4-BE49-F238E27FC236}">
              <a16:creationId xmlns:a16="http://schemas.microsoft.com/office/drawing/2014/main" id="{E74BE6C1-EDE5-4C2A-AB61-5CD3542D33E9}"/>
            </a:ext>
          </a:extLst>
        </xdr:cNvPr>
        <xdr:cNvSpPr txBox="1">
          <a:spLocks noChangeArrowheads="1"/>
        </xdr:cNvSpPr>
      </xdr:nvSpPr>
      <xdr:spPr bwMode="auto">
        <a:xfrm>
          <a:off x="4335780" y="325968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1378</xdr:row>
      <xdr:rowOff>0</xdr:rowOff>
    </xdr:from>
    <xdr:ext cx="76200" cy="657225"/>
    <xdr:sp macro="" textlink="">
      <xdr:nvSpPr>
        <xdr:cNvPr id="583" name="Text Box 106">
          <a:extLst>
            <a:ext uri="{FF2B5EF4-FFF2-40B4-BE49-F238E27FC236}">
              <a16:creationId xmlns:a16="http://schemas.microsoft.com/office/drawing/2014/main" id="{41DFFC0D-D468-4A49-BCCA-6E339310D990}"/>
            </a:ext>
          </a:extLst>
        </xdr:cNvPr>
        <xdr:cNvSpPr txBox="1">
          <a:spLocks noChangeArrowheads="1"/>
        </xdr:cNvSpPr>
      </xdr:nvSpPr>
      <xdr:spPr bwMode="auto">
        <a:xfrm>
          <a:off x="4282440" y="3234994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676275"/>
    <xdr:sp macro="" textlink="">
      <xdr:nvSpPr>
        <xdr:cNvPr id="584" name="Text Box 30">
          <a:extLst>
            <a:ext uri="{FF2B5EF4-FFF2-40B4-BE49-F238E27FC236}">
              <a16:creationId xmlns:a16="http://schemas.microsoft.com/office/drawing/2014/main" id="{BDCF2B9F-8F1E-46C2-A8A7-8F6A780D8147}"/>
            </a:ext>
          </a:extLst>
        </xdr:cNvPr>
        <xdr:cNvSpPr txBox="1">
          <a:spLocks noChangeArrowheads="1"/>
        </xdr:cNvSpPr>
      </xdr:nvSpPr>
      <xdr:spPr bwMode="auto">
        <a:xfrm>
          <a:off x="4282440" y="40404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857250"/>
    <xdr:sp macro="" textlink="">
      <xdr:nvSpPr>
        <xdr:cNvPr id="585" name="Text Box 32">
          <a:extLst>
            <a:ext uri="{FF2B5EF4-FFF2-40B4-BE49-F238E27FC236}">
              <a16:creationId xmlns:a16="http://schemas.microsoft.com/office/drawing/2014/main" id="{2EBA78AF-D17C-4D29-96F3-87F5A703F64B}"/>
            </a:ext>
          </a:extLst>
        </xdr:cNvPr>
        <xdr:cNvSpPr txBox="1">
          <a:spLocks noChangeArrowheads="1"/>
        </xdr:cNvSpPr>
      </xdr:nvSpPr>
      <xdr:spPr bwMode="auto">
        <a:xfrm>
          <a:off x="4282440" y="40404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676275"/>
    <xdr:sp macro="" textlink="">
      <xdr:nvSpPr>
        <xdr:cNvPr id="586" name="Text Box 106">
          <a:extLst>
            <a:ext uri="{FF2B5EF4-FFF2-40B4-BE49-F238E27FC236}">
              <a16:creationId xmlns:a16="http://schemas.microsoft.com/office/drawing/2014/main" id="{DEC05C72-EBFA-45CC-A096-9DAA7AE32753}"/>
            </a:ext>
          </a:extLst>
        </xdr:cNvPr>
        <xdr:cNvSpPr txBox="1">
          <a:spLocks noChangeArrowheads="1"/>
        </xdr:cNvSpPr>
      </xdr:nvSpPr>
      <xdr:spPr bwMode="auto">
        <a:xfrm>
          <a:off x="4282440" y="40404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857250"/>
    <xdr:sp macro="" textlink="">
      <xdr:nvSpPr>
        <xdr:cNvPr id="587" name="Text Box 108">
          <a:extLst>
            <a:ext uri="{FF2B5EF4-FFF2-40B4-BE49-F238E27FC236}">
              <a16:creationId xmlns:a16="http://schemas.microsoft.com/office/drawing/2014/main" id="{4F326444-B572-4EBD-90BE-59766635C4E3}"/>
            </a:ext>
          </a:extLst>
        </xdr:cNvPr>
        <xdr:cNvSpPr txBox="1">
          <a:spLocks noChangeArrowheads="1"/>
        </xdr:cNvSpPr>
      </xdr:nvSpPr>
      <xdr:spPr bwMode="auto">
        <a:xfrm>
          <a:off x="4282440" y="40404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657225"/>
    <xdr:sp macro="" textlink="">
      <xdr:nvSpPr>
        <xdr:cNvPr id="588" name="Text Box 30">
          <a:extLst>
            <a:ext uri="{FF2B5EF4-FFF2-40B4-BE49-F238E27FC236}">
              <a16:creationId xmlns:a16="http://schemas.microsoft.com/office/drawing/2014/main" id="{EDF90B8E-797F-4179-93A3-A4E6863161FF}"/>
            </a:ext>
          </a:extLst>
        </xdr:cNvPr>
        <xdr:cNvSpPr txBox="1">
          <a:spLocks noChangeArrowheads="1"/>
        </xdr:cNvSpPr>
      </xdr:nvSpPr>
      <xdr:spPr bwMode="auto">
        <a:xfrm>
          <a:off x="4282440" y="40404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1796</xdr:row>
      <xdr:rowOff>91440</xdr:rowOff>
    </xdr:from>
    <xdr:ext cx="76200" cy="857250"/>
    <xdr:sp macro="" textlink="">
      <xdr:nvSpPr>
        <xdr:cNvPr id="589" name="Text Box 32">
          <a:extLst>
            <a:ext uri="{FF2B5EF4-FFF2-40B4-BE49-F238E27FC236}">
              <a16:creationId xmlns:a16="http://schemas.microsoft.com/office/drawing/2014/main" id="{6CA8A8D7-895A-40ED-8F1B-28B88E249837}"/>
            </a:ext>
          </a:extLst>
        </xdr:cNvPr>
        <xdr:cNvSpPr txBox="1">
          <a:spLocks noChangeArrowheads="1"/>
        </xdr:cNvSpPr>
      </xdr:nvSpPr>
      <xdr:spPr bwMode="auto">
        <a:xfrm>
          <a:off x="4335780" y="406511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76200" cy="657225"/>
    <xdr:sp macro="" textlink="">
      <xdr:nvSpPr>
        <xdr:cNvPr id="590" name="Text Box 106">
          <a:extLst>
            <a:ext uri="{FF2B5EF4-FFF2-40B4-BE49-F238E27FC236}">
              <a16:creationId xmlns:a16="http://schemas.microsoft.com/office/drawing/2014/main" id="{6A74322B-3462-400B-941B-6302710DBE70}"/>
            </a:ext>
          </a:extLst>
        </xdr:cNvPr>
        <xdr:cNvSpPr txBox="1">
          <a:spLocks noChangeArrowheads="1"/>
        </xdr:cNvSpPr>
      </xdr:nvSpPr>
      <xdr:spPr bwMode="auto">
        <a:xfrm>
          <a:off x="4282440" y="40404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676275"/>
    <xdr:sp macro="" textlink="">
      <xdr:nvSpPr>
        <xdr:cNvPr id="591" name="Text Box 30">
          <a:extLst>
            <a:ext uri="{FF2B5EF4-FFF2-40B4-BE49-F238E27FC236}">
              <a16:creationId xmlns:a16="http://schemas.microsoft.com/office/drawing/2014/main" id="{EC0D858C-4FF0-4492-A8C2-06041F3F4A71}"/>
            </a:ext>
          </a:extLst>
        </xdr:cNvPr>
        <xdr:cNvSpPr txBox="1">
          <a:spLocks noChangeArrowheads="1"/>
        </xdr:cNvSpPr>
      </xdr:nvSpPr>
      <xdr:spPr bwMode="auto">
        <a:xfrm>
          <a:off x="4282440" y="4130192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857250"/>
    <xdr:sp macro="" textlink="">
      <xdr:nvSpPr>
        <xdr:cNvPr id="592" name="Text Box 32">
          <a:extLst>
            <a:ext uri="{FF2B5EF4-FFF2-40B4-BE49-F238E27FC236}">
              <a16:creationId xmlns:a16="http://schemas.microsoft.com/office/drawing/2014/main" id="{18288E74-FFA6-4223-865A-78C7AE0AB03A}"/>
            </a:ext>
          </a:extLst>
        </xdr:cNvPr>
        <xdr:cNvSpPr txBox="1">
          <a:spLocks noChangeArrowheads="1"/>
        </xdr:cNvSpPr>
      </xdr:nvSpPr>
      <xdr:spPr bwMode="auto">
        <a:xfrm>
          <a:off x="4282440" y="4130192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676275"/>
    <xdr:sp macro="" textlink="">
      <xdr:nvSpPr>
        <xdr:cNvPr id="593" name="Text Box 106">
          <a:extLst>
            <a:ext uri="{FF2B5EF4-FFF2-40B4-BE49-F238E27FC236}">
              <a16:creationId xmlns:a16="http://schemas.microsoft.com/office/drawing/2014/main" id="{9AD8B5AB-4EA9-4EAF-AF44-5089213ED240}"/>
            </a:ext>
          </a:extLst>
        </xdr:cNvPr>
        <xdr:cNvSpPr txBox="1">
          <a:spLocks noChangeArrowheads="1"/>
        </xdr:cNvSpPr>
      </xdr:nvSpPr>
      <xdr:spPr bwMode="auto">
        <a:xfrm>
          <a:off x="4282440" y="4130192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857250"/>
    <xdr:sp macro="" textlink="">
      <xdr:nvSpPr>
        <xdr:cNvPr id="594" name="Text Box 108">
          <a:extLst>
            <a:ext uri="{FF2B5EF4-FFF2-40B4-BE49-F238E27FC236}">
              <a16:creationId xmlns:a16="http://schemas.microsoft.com/office/drawing/2014/main" id="{947A2117-FF7B-47FA-8078-C9BDF135D052}"/>
            </a:ext>
          </a:extLst>
        </xdr:cNvPr>
        <xdr:cNvSpPr txBox="1">
          <a:spLocks noChangeArrowheads="1"/>
        </xdr:cNvSpPr>
      </xdr:nvSpPr>
      <xdr:spPr bwMode="auto">
        <a:xfrm>
          <a:off x="4282440" y="4130192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657225"/>
    <xdr:sp macro="" textlink="">
      <xdr:nvSpPr>
        <xdr:cNvPr id="595" name="Text Box 30">
          <a:extLst>
            <a:ext uri="{FF2B5EF4-FFF2-40B4-BE49-F238E27FC236}">
              <a16:creationId xmlns:a16="http://schemas.microsoft.com/office/drawing/2014/main" id="{994F2EE9-089E-4D3F-8426-0E13A971C75B}"/>
            </a:ext>
          </a:extLst>
        </xdr:cNvPr>
        <xdr:cNvSpPr txBox="1">
          <a:spLocks noChangeArrowheads="1"/>
        </xdr:cNvSpPr>
      </xdr:nvSpPr>
      <xdr:spPr bwMode="auto">
        <a:xfrm>
          <a:off x="4282440" y="4130192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1845</xdr:row>
      <xdr:rowOff>91440</xdr:rowOff>
    </xdr:from>
    <xdr:ext cx="76200" cy="857250"/>
    <xdr:sp macro="" textlink="">
      <xdr:nvSpPr>
        <xdr:cNvPr id="596" name="Text Box 32">
          <a:extLst>
            <a:ext uri="{FF2B5EF4-FFF2-40B4-BE49-F238E27FC236}">
              <a16:creationId xmlns:a16="http://schemas.microsoft.com/office/drawing/2014/main" id="{1311322A-889D-47E2-BFA3-CD8575A1B3F6}"/>
            </a:ext>
          </a:extLst>
        </xdr:cNvPr>
        <xdr:cNvSpPr txBox="1">
          <a:spLocks noChangeArrowheads="1"/>
        </xdr:cNvSpPr>
      </xdr:nvSpPr>
      <xdr:spPr bwMode="auto">
        <a:xfrm>
          <a:off x="4335780" y="415488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76200" cy="657225"/>
    <xdr:sp macro="" textlink="">
      <xdr:nvSpPr>
        <xdr:cNvPr id="597" name="Text Box 106">
          <a:extLst>
            <a:ext uri="{FF2B5EF4-FFF2-40B4-BE49-F238E27FC236}">
              <a16:creationId xmlns:a16="http://schemas.microsoft.com/office/drawing/2014/main" id="{78EA69FE-5610-4F2F-BD8D-9E4135F3E8FE}"/>
            </a:ext>
          </a:extLst>
        </xdr:cNvPr>
        <xdr:cNvSpPr txBox="1">
          <a:spLocks noChangeArrowheads="1"/>
        </xdr:cNvSpPr>
      </xdr:nvSpPr>
      <xdr:spPr bwMode="auto">
        <a:xfrm>
          <a:off x="4282440" y="4130192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1844</xdr:row>
      <xdr:rowOff>114300</xdr:rowOff>
    </xdr:from>
    <xdr:ext cx="76200" cy="857250"/>
    <xdr:sp macro="" textlink="">
      <xdr:nvSpPr>
        <xdr:cNvPr id="598" name="Text Box 108">
          <a:extLst>
            <a:ext uri="{FF2B5EF4-FFF2-40B4-BE49-F238E27FC236}">
              <a16:creationId xmlns:a16="http://schemas.microsoft.com/office/drawing/2014/main" id="{9AB026C0-9F52-409A-8B3D-F43A3546E286}"/>
            </a:ext>
          </a:extLst>
        </xdr:cNvPr>
        <xdr:cNvSpPr txBox="1">
          <a:spLocks noChangeArrowheads="1"/>
        </xdr:cNvSpPr>
      </xdr:nvSpPr>
      <xdr:spPr bwMode="auto">
        <a:xfrm>
          <a:off x="3909060" y="4153281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926</xdr:row>
      <xdr:rowOff>0</xdr:rowOff>
    </xdr:from>
    <xdr:ext cx="76200" cy="676275"/>
    <xdr:sp macro="" textlink="">
      <xdr:nvSpPr>
        <xdr:cNvPr id="2" name="Text Box 30">
          <a:extLst>
            <a:ext uri="{FF2B5EF4-FFF2-40B4-BE49-F238E27FC236}">
              <a16:creationId xmlns:a16="http://schemas.microsoft.com/office/drawing/2014/main" id="{D636A8C5-659C-474F-8A4C-9FFEA41D05DD}"/>
            </a:ext>
          </a:extLst>
        </xdr:cNvPr>
        <xdr:cNvSpPr txBox="1">
          <a:spLocks noChangeArrowheads="1"/>
        </xdr:cNvSpPr>
      </xdr:nvSpPr>
      <xdr:spPr bwMode="auto">
        <a:xfrm>
          <a:off x="4244340" y="81114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857250"/>
    <xdr:sp macro="" textlink="">
      <xdr:nvSpPr>
        <xdr:cNvPr id="3" name="Text Box 32">
          <a:extLst>
            <a:ext uri="{FF2B5EF4-FFF2-40B4-BE49-F238E27FC236}">
              <a16:creationId xmlns:a16="http://schemas.microsoft.com/office/drawing/2014/main" id="{9725FB82-77D6-4297-B884-A54F836DC219}"/>
            </a:ext>
          </a:extLst>
        </xdr:cNvPr>
        <xdr:cNvSpPr txBox="1">
          <a:spLocks noChangeArrowheads="1"/>
        </xdr:cNvSpPr>
      </xdr:nvSpPr>
      <xdr:spPr bwMode="auto">
        <a:xfrm>
          <a:off x="4244340" y="81114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676275"/>
    <xdr:sp macro="" textlink="">
      <xdr:nvSpPr>
        <xdr:cNvPr id="4" name="Text Box 106">
          <a:extLst>
            <a:ext uri="{FF2B5EF4-FFF2-40B4-BE49-F238E27FC236}">
              <a16:creationId xmlns:a16="http://schemas.microsoft.com/office/drawing/2014/main" id="{EBA95200-154A-40D8-8E71-2748E743C6D7}"/>
            </a:ext>
          </a:extLst>
        </xdr:cNvPr>
        <xdr:cNvSpPr txBox="1">
          <a:spLocks noChangeArrowheads="1"/>
        </xdr:cNvSpPr>
      </xdr:nvSpPr>
      <xdr:spPr bwMode="auto">
        <a:xfrm>
          <a:off x="4244340" y="81114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857250"/>
    <xdr:sp macro="" textlink="">
      <xdr:nvSpPr>
        <xdr:cNvPr id="5" name="Text Box 108">
          <a:extLst>
            <a:ext uri="{FF2B5EF4-FFF2-40B4-BE49-F238E27FC236}">
              <a16:creationId xmlns:a16="http://schemas.microsoft.com/office/drawing/2014/main" id="{572EB5B8-D71C-49C5-89C5-7B9357D2F423}"/>
            </a:ext>
          </a:extLst>
        </xdr:cNvPr>
        <xdr:cNvSpPr txBox="1">
          <a:spLocks noChangeArrowheads="1"/>
        </xdr:cNvSpPr>
      </xdr:nvSpPr>
      <xdr:spPr bwMode="auto">
        <a:xfrm>
          <a:off x="4244340" y="81114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657225"/>
    <xdr:sp macro="" textlink="">
      <xdr:nvSpPr>
        <xdr:cNvPr id="6" name="Text Box 30">
          <a:extLst>
            <a:ext uri="{FF2B5EF4-FFF2-40B4-BE49-F238E27FC236}">
              <a16:creationId xmlns:a16="http://schemas.microsoft.com/office/drawing/2014/main" id="{DC19A5C5-3C05-46DB-A3A2-16381A3F027C}"/>
            </a:ext>
          </a:extLst>
        </xdr:cNvPr>
        <xdr:cNvSpPr txBox="1">
          <a:spLocks noChangeArrowheads="1"/>
        </xdr:cNvSpPr>
      </xdr:nvSpPr>
      <xdr:spPr bwMode="auto">
        <a:xfrm>
          <a:off x="4244340" y="81114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857250"/>
    <xdr:sp macro="" textlink="">
      <xdr:nvSpPr>
        <xdr:cNvPr id="7" name="Text Box 32">
          <a:extLst>
            <a:ext uri="{FF2B5EF4-FFF2-40B4-BE49-F238E27FC236}">
              <a16:creationId xmlns:a16="http://schemas.microsoft.com/office/drawing/2014/main" id="{ED11E35A-58B5-40FD-ABC4-B5893969A30A}"/>
            </a:ext>
          </a:extLst>
        </xdr:cNvPr>
        <xdr:cNvSpPr txBox="1">
          <a:spLocks noChangeArrowheads="1"/>
        </xdr:cNvSpPr>
      </xdr:nvSpPr>
      <xdr:spPr bwMode="auto">
        <a:xfrm>
          <a:off x="4244340" y="81114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657225"/>
    <xdr:sp macro="" textlink="">
      <xdr:nvSpPr>
        <xdr:cNvPr id="8" name="Text Box 106">
          <a:extLst>
            <a:ext uri="{FF2B5EF4-FFF2-40B4-BE49-F238E27FC236}">
              <a16:creationId xmlns:a16="http://schemas.microsoft.com/office/drawing/2014/main" id="{53B06474-D095-4BC8-99EC-46DFC2D24FFC}"/>
            </a:ext>
          </a:extLst>
        </xdr:cNvPr>
        <xdr:cNvSpPr txBox="1">
          <a:spLocks noChangeArrowheads="1"/>
        </xdr:cNvSpPr>
      </xdr:nvSpPr>
      <xdr:spPr bwMode="auto">
        <a:xfrm>
          <a:off x="4244340" y="81114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926</xdr:row>
      <xdr:rowOff>0</xdr:rowOff>
    </xdr:from>
    <xdr:ext cx="76200" cy="857250"/>
    <xdr:sp macro="" textlink="">
      <xdr:nvSpPr>
        <xdr:cNvPr id="9" name="Text Box 108">
          <a:extLst>
            <a:ext uri="{FF2B5EF4-FFF2-40B4-BE49-F238E27FC236}">
              <a16:creationId xmlns:a16="http://schemas.microsoft.com/office/drawing/2014/main" id="{5CDC0F5F-61D2-4148-A202-91799E477714}"/>
            </a:ext>
          </a:extLst>
        </xdr:cNvPr>
        <xdr:cNvSpPr txBox="1">
          <a:spLocks noChangeArrowheads="1"/>
        </xdr:cNvSpPr>
      </xdr:nvSpPr>
      <xdr:spPr bwMode="auto">
        <a:xfrm>
          <a:off x="4244340" y="81114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539</xdr:row>
      <xdr:rowOff>0</xdr:rowOff>
    </xdr:from>
    <xdr:to>
      <xdr:col>3</xdr:col>
      <xdr:colOff>76200</xdr:colOff>
      <xdr:row>540</xdr:row>
      <xdr:rowOff>137162</xdr:rowOff>
    </xdr:to>
    <xdr:sp macro="" textlink="">
      <xdr:nvSpPr>
        <xdr:cNvPr id="10" name="Text Box 30">
          <a:extLst>
            <a:ext uri="{FF2B5EF4-FFF2-40B4-BE49-F238E27FC236}">
              <a16:creationId xmlns:a16="http://schemas.microsoft.com/office/drawing/2014/main" id="{FE347D68-4E52-49CB-8BA8-EEEC3F8E36BF}"/>
            </a:ext>
          </a:extLst>
        </xdr:cNvPr>
        <xdr:cNvSpPr txBox="1">
          <a:spLocks noChangeArrowheads="1"/>
        </xdr:cNvSpPr>
      </xdr:nvSpPr>
      <xdr:spPr bwMode="auto">
        <a:xfrm>
          <a:off x="4244340" y="432511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68580</xdr:rowOff>
    </xdr:to>
    <xdr:sp macro="" textlink="">
      <xdr:nvSpPr>
        <xdr:cNvPr id="11" name="Text Box 32">
          <a:extLst>
            <a:ext uri="{FF2B5EF4-FFF2-40B4-BE49-F238E27FC236}">
              <a16:creationId xmlns:a16="http://schemas.microsoft.com/office/drawing/2014/main" id="{CAAF5679-E54B-4008-AE31-7B533D42C410}"/>
            </a:ext>
          </a:extLst>
        </xdr:cNvPr>
        <xdr:cNvSpPr txBox="1">
          <a:spLocks noChangeArrowheads="1"/>
        </xdr:cNvSpPr>
      </xdr:nvSpPr>
      <xdr:spPr bwMode="auto">
        <a:xfrm>
          <a:off x="4244340" y="4342638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137162</xdr:rowOff>
    </xdr:to>
    <xdr:sp macro="" textlink="">
      <xdr:nvSpPr>
        <xdr:cNvPr id="12" name="Text Box 106">
          <a:extLst>
            <a:ext uri="{FF2B5EF4-FFF2-40B4-BE49-F238E27FC236}">
              <a16:creationId xmlns:a16="http://schemas.microsoft.com/office/drawing/2014/main" id="{5A512570-725D-4D2F-9A93-F2F345613CA5}"/>
            </a:ext>
          </a:extLst>
        </xdr:cNvPr>
        <xdr:cNvSpPr txBox="1">
          <a:spLocks noChangeArrowheads="1"/>
        </xdr:cNvSpPr>
      </xdr:nvSpPr>
      <xdr:spPr bwMode="auto">
        <a:xfrm>
          <a:off x="4244340" y="432511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68580</xdr:rowOff>
    </xdr:to>
    <xdr:sp macro="" textlink="">
      <xdr:nvSpPr>
        <xdr:cNvPr id="13" name="Text Box 108">
          <a:extLst>
            <a:ext uri="{FF2B5EF4-FFF2-40B4-BE49-F238E27FC236}">
              <a16:creationId xmlns:a16="http://schemas.microsoft.com/office/drawing/2014/main" id="{68B3DEDD-6E6A-4053-BA77-528527292EEF}"/>
            </a:ext>
          </a:extLst>
        </xdr:cNvPr>
        <xdr:cNvSpPr txBox="1">
          <a:spLocks noChangeArrowheads="1"/>
        </xdr:cNvSpPr>
      </xdr:nvSpPr>
      <xdr:spPr bwMode="auto">
        <a:xfrm>
          <a:off x="4244340" y="4342638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137160</xdr:rowOff>
    </xdr:to>
    <xdr:sp macro="" textlink="">
      <xdr:nvSpPr>
        <xdr:cNvPr id="14" name="Text Box 30">
          <a:extLst>
            <a:ext uri="{FF2B5EF4-FFF2-40B4-BE49-F238E27FC236}">
              <a16:creationId xmlns:a16="http://schemas.microsoft.com/office/drawing/2014/main" id="{5CFA827B-45FF-4A4B-B025-B24F80ABFF64}"/>
            </a:ext>
          </a:extLst>
        </xdr:cNvPr>
        <xdr:cNvSpPr txBox="1">
          <a:spLocks noChangeArrowheads="1"/>
        </xdr:cNvSpPr>
      </xdr:nvSpPr>
      <xdr:spPr bwMode="auto">
        <a:xfrm>
          <a:off x="4244340" y="434263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68580</xdr:rowOff>
    </xdr:to>
    <xdr:sp macro="" textlink="">
      <xdr:nvSpPr>
        <xdr:cNvPr id="15" name="Text Box 32">
          <a:extLst>
            <a:ext uri="{FF2B5EF4-FFF2-40B4-BE49-F238E27FC236}">
              <a16:creationId xmlns:a16="http://schemas.microsoft.com/office/drawing/2014/main" id="{38A294B7-A860-474A-9E12-CEEDF05F6729}"/>
            </a:ext>
          </a:extLst>
        </xdr:cNvPr>
        <xdr:cNvSpPr txBox="1">
          <a:spLocks noChangeArrowheads="1"/>
        </xdr:cNvSpPr>
      </xdr:nvSpPr>
      <xdr:spPr bwMode="auto">
        <a:xfrm>
          <a:off x="4244340" y="4342638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137160</xdr:rowOff>
    </xdr:to>
    <xdr:sp macro="" textlink="">
      <xdr:nvSpPr>
        <xdr:cNvPr id="16" name="Text Box 106">
          <a:extLst>
            <a:ext uri="{FF2B5EF4-FFF2-40B4-BE49-F238E27FC236}">
              <a16:creationId xmlns:a16="http://schemas.microsoft.com/office/drawing/2014/main" id="{4F8C442C-67FA-4C8B-B8C6-3B830F9AD819}"/>
            </a:ext>
          </a:extLst>
        </xdr:cNvPr>
        <xdr:cNvSpPr txBox="1">
          <a:spLocks noChangeArrowheads="1"/>
        </xdr:cNvSpPr>
      </xdr:nvSpPr>
      <xdr:spPr bwMode="auto">
        <a:xfrm>
          <a:off x="4244340" y="434263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68580</xdr:rowOff>
    </xdr:to>
    <xdr:sp macro="" textlink="">
      <xdr:nvSpPr>
        <xdr:cNvPr id="17" name="Text Box 108">
          <a:extLst>
            <a:ext uri="{FF2B5EF4-FFF2-40B4-BE49-F238E27FC236}">
              <a16:creationId xmlns:a16="http://schemas.microsoft.com/office/drawing/2014/main" id="{B2E2BCF2-C950-44A6-B5D9-1072A9158485}"/>
            </a:ext>
          </a:extLst>
        </xdr:cNvPr>
        <xdr:cNvSpPr txBox="1">
          <a:spLocks noChangeArrowheads="1"/>
        </xdr:cNvSpPr>
      </xdr:nvSpPr>
      <xdr:spPr bwMode="auto">
        <a:xfrm>
          <a:off x="4244340" y="4342638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137162</xdr:rowOff>
    </xdr:to>
    <xdr:sp macro="" textlink="">
      <xdr:nvSpPr>
        <xdr:cNvPr id="18" name="Text Box 30">
          <a:extLst>
            <a:ext uri="{FF2B5EF4-FFF2-40B4-BE49-F238E27FC236}">
              <a16:creationId xmlns:a16="http://schemas.microsoft.com/office/drawing/2014/main" id="{2CE22DB1-6B61-4907-8BBC-323B79255ECD}"/>
            </a:ext>
          </a:extLst>
        </xdr:cNvPr>
        <xdr:cNvSpPr txBox="1">
          <a:spLocks noChangeArrowheads="1"/>
        </xdr:cNvSpPr>
      </xdr:nvSpPr>
      <xdr:spPr bwMode="auto">
        <a:xfrm>
          <a:off x="4244340" y="432511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19" name="Text Box 32">
          <a:extLst>
            <a:ext uri="{FF2B5EF4-FFF2-40B4-BE49-F238E27FC236}">
              <a16:creationId xmlns:a16="http://schemas.microsoft.com/office/drawing/2014/main" id="{085590B4-091F-4C9B-BC99-0F8D7E4FA715}"/>
            </a:ext>
          </a:extLst>
        </xdr:cNvPr>
        <xdr:cNvSpPr txBox="1">
          <a:spLocks noChangeArrowheads="1"/>
        </xdr:cNvSpPr>
      </xdr:nvSpPr>
      <xdr:spPr bwMode="auto">
        <a:xfrm>
          <a:off x="4244340" y="4342638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137162</xdr:rowOff>
    </xdr:to>
    <xdr:sp macro="" textlink="">
      <xdr:nvSpPr>
        <xdr:cNvPr id="20" name="Text Box 106">
          <a:extLst>
            <a:ext uri="{FF2B5EF4-FFF2-40B4-BE49-F238E27FC236}">
              <a16:creationId xmlns:a16="http://schemas.microsoft.com/office/drawing/2014/main" id="{A796522F-2609-4774-AD86-57147936B389}"/>
            </a:ext>
          </a:extLst>
        </xdr:cNvPr>
        <xdr:cNvSpPr txBox="1">
          <a:spLocks noChangeArrowheads="1"/>
        </xdr:cNvSpPr>
      </xdr:nvSpPr>
      <xdr:spPr bwMode="auto">
        <a:xfrm>
          <a:off x="4244340" y="432511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21" name="Text Box 108">
          <a:extLst>
            <a:ext uri="{FF2B5EF4-FFF2-40B4-BE49-F238E27FC236}">
              <a16:creationId xmlns:a16="http://schemas.microsoft.com/office/drawing/2014/main" id="{A70CB0EA-7647-4491-BF1B-5F5330300DC4}"/>
            </a:ext>
          </a:extLst>
        </xdr:cNvPr>
        <xdr:cNvSpPr txBox="1">
          <a:spLocks noChangeArrowheads="1"/>
        </xdr:cNvSpPr>
      </xdr:nvSpPr>
      <xdr:spPr bwMode="auto">
        <a:xfrm>
          <a:off x="4244340" y="4342638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106680</xdr:rowOff>
    </xdr:to>
    <xdr:sp macro="" textlink="">
      <xdr:nvSpPr>
        <xdr:cNvPr id="22" name="Text Box 30">
          <a:extLst>
            <a:ext uri="{FF2B5EF4-FFF2-40B4-BE49-F238E27FC236}">
              <a16:creationId xmlns:a16="http://schemas.microsoft.com/office/drawing/2014/main" id="{122D3418-7580-47DB-AF72-701ACD86F40C}"/>
            </a:ext>
          </a:extLst>
        </xdr:cNvPr>
        <xdr:cNvSpPr txBox="1">
          <a:spLocks noChangeArrowheads="1"/>
        </xdr:cNvSpPr>
      </xdr:nvSpPr>
      <xdr:spPr bwMode="auto">
        <a:xfrm>
          <a:off x="4244340" y="4342638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23" name="Text Box 32">
          <a:extLst>
            <a:ext uri="{FF2B5EF4-FFF2-40B4-BE49-F238E27FC236}">
              <a16:creationId xmlns:a16="http://schemas.microsoft.com/office/drawing/2014/main" id="{740CEB66-0DF4-4752-9225-4B09F139463D}"/>
            </a:ext>
          </a:extLst>
        </xdr:cNvPr>
        <xdr:cNvSpPr txBox="1">
          <a:spLocks noChangeArrowheads="1"/>
        </xdr:cNvSpPr>
      </xdr:nvSpPr>
      <xdr:spPr bwMode="auto">
        <a:xfrm>
          <a:off x="4244340" y="4342638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106680</xdr:rowOff>
    </xdr:to>
    <xdr:sp macro="" textlink="">
      <xdr:nvSpPr>
        <xdr:cNvPr id="24" name="Text Box 106">
          <a:extLst>
            <a:ext uri="{FF2B5EF4-FFF2-40B4-BE49-F238E27FC236}">
              <a16:creationId xmlns:a16="http://schemas.microsoft.com/office/drawing/2014/main" id="{D4011C5B-8D28-481B-85B9-3F9D453ECFC2}"/>
            </a:ext>
          </a:extLst>
        </xdr:cNvPr>
        <xdr:cNvSpPr txBox="1">
          <a:spLocks noChangeArrowheads="1"/>
        </xdr:cNvSpPr>
      </xdr:nvSpPr>
      <xdr:spPr bwMode="auto">
        <a:xfrm>
          <a:off x="4244340" y="4342638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25" name="Text Box 108">
          <a:extLst>
            <a:ext uri="{FF2B5EF4-FFF2-40B4-BE49-F238E27FC236}">
              <a16:creationId xmlns:a16="http://schemas.microsoft.com/office/drawing/2014/main" id="{F68FDC0B-7F5F-4216-A5A6-E646379B12F0}"/>
            </a:ext>
          </a:extLst>
        </xdr:cNvPr>
        <xdr:cNvSpPr txBox="1">
          <a:spLocks noChangeArrowheads="1"/>
        </xdr:cNvSpPr>
      </xdr:nvSpPr>
      <xdr:spPr bwMode="auto">
        <a:xfrm>
          <a:off x="4244340" y="4342638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137163</xdr:rowOff>
    </xdr:to>
    <xdr:sp macro="" textlink="">
      <xdr:nvSpPr>
        <xdr:cNvPr id="26" name="Text Box 30">
          <a:extLst>
            <a:ext uri="{FF2B5EF4-FFF2-40B4-BE49-F238E27FC236}">
              <a16:creationId xmlns:a16="http://schemas.microsoft.com/office/drawing/2014/main" id="{E9DC381D-F0D7-4689-914E-154B36CEE611}"/>
            </a:ext>
          </a:extLst>
        </xdr:cNvPr>
        <xdr:cNvSpPr txBox="1">
          <a:spLocks noChangeArrowheads="1"/>
        </xdr:cNvSpPr>
      </xdr:nvSpPr>
      <xdr:spPr bwMode="auto">
        <a:xfrm>
          <a:off x="4244340" y="453847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27" name="Text Box 32">
          <a:extLst>
            <a:ext uri="{FF2B5EF4-FFF2-40B4-BE49-F238E27FC236}">
              <a16:creationId xmlns:a16="http://schemas.microsoft.com/office/drawing/2014/main" id="{40BC3D3C-7580-404E-BE8F-6DA840D0E974}"/>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137163</xdr:rowOff>
    </xdr:to>
    <xdr:sp macro="" textlink="">
      <xdr:nvSpPr>
        <xdr:cNvPr id="28" name="Text Box 106">
          <a:extLst>
            <a:ext uri="{FF2B5EF4-FFF2-40B4-BE49-F238E27FC236}">
              <a16:creationId xmlns:a16="http://schemas.microsoft.com/office/drawing/2014/main" id="{884DFEA2-71BF-4017-89AD-7CB97DE3B749}"/>
            </a:ext>
          </a:extLst>
        </xdr:cNvPr>
        <xdr:cNvSpPr txBox="1">
          <a:spLocks noChangeArrowheads="1"/>
        </xdr:cNvSpPr>
      </xdr:nvSpPr>
      <xdr:spPr bwMode="auto">
        <a:xfrm>
          <a:off x="4244340" y="453847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29" name="Text Box 108">
          <a:extLst>
            <a:ext uri="{FF2B5EF4-FFF2-40B4-BE49-F238E27FC236}">
              <a16:creationId xmlns:a16="http://schemas.microsoft.com/office/drawing/2014/main" id="{3C5FC06D-A5DA-467E-B489-4583469F1972}"/>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106683</xdr:rowOff>
    </xdr:to>
    <xdr:sp macro="" textlink="">
      <xdr:nvSpPr>
        <xdr:cNvPr id="30" name="Text Box 30">
          <a:extLst>
            <a:ext uri="{FF2B5EF4-FFF2-40B4-BE49-F238E27FC236}">
              <a16:creationId xmlns:a16="http://schemas.microsoft.com/office/drawing/2014/main" id="{F41B789C-09EE-4357-8495-982932078424}"/>
            </a:ext>
          </a:extLst>
        </xdr:cNvPr>
        <xdr:cNvSpPr txBox="1">
          <a:spLocks noChangeArrowheads="1"/>
        </xdr:cNvSpPr>
      </xdr:nvSpPr>
      <xdr:spPr bwMode="auto">
        <a:xfrm>
          <a:off x="4244340" y="4538472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31" name="Text Box 32">
          <a:extLst>
            <a:ext uri="{FF2B5EF4-FFF2-40B4-BE49-F238E27FC236}">
              <a16:creationId xmlns:a16="http://schemas.microsoft.com/office/drawing/2014/main" id="{D126FB15-0DFF-4946-AAB6-E071501D40ED}"/>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106683</xdr:rowOff>
    </xdr:to>
    <xdr:sp macro="" textlink="">
      <xdr:nvSpPr>
        <xdr:cNvPr id="32" name="Text Box 106">
          <a:extLst>
            <a:ext uri="{FF2B5EF4-FFF2-40B4-BE49-F238E27FC236}">
              <a16:creationId xmlns:a16="http://schemas.microsoft.com/office/drawing/2014/main" id="{0AC681DA-F74A-48CA-9305-57D43D179075}"/>
            </a:ext>
          </a:extLst>
        </xdr:cNvPr>
        <xdr:cNvSpPr txBox="1">
          <a:spLocks noChangeArrowheads="1"/>
        </xdr:cNvSpPr>
      </xdr:nvSpPr>
      <xdr:spPr bwMode="auto">
        <a:xfrm>
          <a:off x="4244340" y="4538472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33" name="Text Box 108">
          <a:extLst>
            <a:ext uri="{FF2B5EF4-FFF2-40B4-BE49-F238E27FC236}">
              <a16:creationId xmlns:a16="http://schemas.microsoft.com/office/drawing/2014/main" id="{58509EB7-0787-4432-9217-A54935C1AB19}"/>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137163</xdr:rowOff>
    </xdr:to>
    <xdr:sp macro="" textlink="">
      <xdr:nvSpPr>
        <xdr:cNvPr id="34" name="Text Box 30">
          <a:extLst>
            <a:ext uri="{FF2B5EF4-FFF2-40B4-BE49-F238E27FC236}">
              <a16:creationId xmlns:a16="http://schemas.microsoft.com/office/drawing/2014/main" id="{7D15ED7D-A7CC-4C70-9E65-7921014643F2}"/>
            </a:ext>
          </a:extLst>
        </xdr:cNvPr>
        <xdr:cNvSpPr txBox="1">
          <a:spLocks noChangeArrowheads="1"/>
        </xdr:cNvSpPr>
      </xdr:nvSpPr>
      <xdr:spPr bwMode="auto">
        <a:xfrm>
          <a:off x="4244340" y="453847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35" name="Text Box 32">
          <a:extLst>
            <a:ext uri="{FF2B5EF4-FFF2-40B4-BE49-F238E27FC236}">
              <a16:creationId xmlns:a16="http://schemas.microsoft.com/office/drawing/2014/main" id="{1E326777-C971-4C67-9C36-1F22A255410B}"/>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137163</xdr:rowOff>
    </xdr:to>
    <xdr:sp macro="" textlink="">
      <xdr:nvSpPr>
        <xdr:cNvPr id="36" name="Text Box 106">
          <a:extLst>
            <a:ext uri="{FF2B5EF4-FFF2-40B4-BE49-F238E27FC236}">
              <a16:creationId xmlns:a16="http://schemas.microsoft.com/office/drawing/2014/main" id="{EDF5B1EB-B998-4D20-ABFD-D4670A8CE219}"/>
            </a:ext>
          </a:extLst>
        </xdr:cNvPr>
        <xdr:cNvSpPr txBox="1">
          <a:spLocks noChangeArrowheads="1"/>
        </xdr:cNvSpPr>
      </xdr:nvSpPr>
      <xdr:spPr bwMode="auto">
        <a:xfrm>
          <a:off x="4244340" y="4538472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37" name="Text Box 108">
          <a:extLst>
            <a:ext uri="{FF2B5EF4-FFF2-40B4-BE49-F238E27FC236}">
              <a16:creationId xmlns:a16="http://schemas.microsoft.com/office/drawing/2014/main" id="{95A98A75-4066-4FA7-A402-F0D06802BCE2}"/>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106683</xdr:rowOff>
    </xdr:to>
    <xdr:sp macro="" textlink="">
      <xdr:nvSpPr>
        <xdr:cNvPr id="38" name="Text Box 30">
          <a:extLst>
            <a:ext uri="{FF2B5EF4-FFF2-40B4-BE49-F238E27FC236}">
              <a16:creationId xmlns:a16="http://schemas.microsoft.com/office/drawing/2014/main" id="{30C06F3F-B2E4-4DAA-88C8-F10B0D21CB53}"/>
            </a:ext>
          </a:extLst>
        </xdr:cNvPr>
        <xdr:cNvSpPr txBox="1">
          <a:spLocks noChangeArrowheads="1"/>
        </xdr:cNvSpPr>
      </xdr:nvSpPr>
      <xdr:spPr bwMode="auto">
        <a:xfrm>
          <a:off x="4244340" y="4538472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39" name="Text Box 32">
          <a:extLst>
            <a:ext uri="{FF2B5EF4-FFF2-40B4-BE49-F238E27FC236}">
              <a16:creationId xmlns:a16="http://schemas.microsoft.com/office/drawing/2014/main" id="{04F0CA69-E3D4-490D-AB4D-808AA5FA7035}"/>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106683</xdr:rowOff>
    </xdr:to>
    <xdr:sp macro="" textlink="">
      <xdr:nvSpPr>
        <xdr:cNvPr id="40" name="Text Box 106">
          <a:extLst>
            <a:ext uri="{FF2B5EF4-FFF2-40B4-BE49-F238E27FC236}">
              <a16:creationId xmlns:a16="http://schemas.microsoft.com/office/drawing/2014/main" id="{BBF37CE6-740E-484C-8EAE-4FE841AF8C88}"/>
            </a:ext>
          </a:extLst>
        </xdr:cNvPr>
        <xdr:cNvSpPr txBox="1">
          <a:spLocks noChangeArrowheads="1"/>
        </xdr:cNvSpPr>
      </xdr:nvSpPr>
      <xdr:spPr bwMode="auto">
        <a:xfrm>
          <a:off x="4244340" y="4538472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7625</xdr:rowOff>
    </xdr:to>
    <xdr:sp macro="" textlink="">
      <xdr:nvSpPr>
        <xdr:cNvPr id="41" name="Text Box 108">
          <a:extLst>
            <a:ext uri="{FF2B5EF4-FFF2-40B4-BE49-F238E27FC236}">
              <a16:creationId xmlns:a16="http://schemas.microsoft.com/office/drawing/2014/main" id="{012AA0D0-1EEF-41F5-9CE8-1BB481A0CA9A}"/>
            </a:ext>
          </a:extLst>
        </xdr:cNvPr>
        <xdr:cNvSpPr txBox="1">
          <a:spLocks noChangeArrowheads="1"/>
        </xdr:cNvSpPr>
      </xdr:nvSpPr>
      <xdr:spPr bwMode="auto">
        <a:xfrm>
          <a:off x="4244340" y="4538472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143018</xdr:rowOff>
    </xdr:to>
    <xdr:sp macro="" textlink="">
      <xdr:nvSpPr>
        <xdr:cNvPr id="42" name="Text Box 30">
          <a:extLst>
            <a:ext uri="{FF2B5EF4-FFF2-40B4-BE49-F238E27FC236}">
              <a16:creationId xmlns:a16="http://schemas.microsoft.com/office/drawing/2014/main" id="{50885FC1-5309-42C2-B475-F3AE8DCE741D}"/>
            </a:ext>
          </a:extLst>
        </xdr:cNvPr>
        <xdr:cNvSpPr txBox="1">
          <a:spLocks noChangeArrowheads="1"/>
        </xdr:cNvSpPr>
      </xdr:nvSpPr>
      <xdr:spPr bwMode="auto">
        <a:xfrm>
          <a:off x="4244340" y="49781460"/>
          <a:ext cx="762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55016</xdr:rowOff>
    </xdr:to>
    <xdr:sp macro="" textlink="">
      <xdr:nvSpPr>
        <xdr:cNvPr id="43" name="Text Box 32">
          <a:extLst>
            <a:ext uri="{FF2B5EF4-FFF2-40B4-BE49-F238E27FC236}">
              <a16:creationId xmlns:a16="http://schemas.microsoft.com/office/drawing/2014/main" id="{74BA3001-21BC-4925-AC57-2C0AE29771D8}"/>
            </a:ext>
          </a:extLst>
        </xdr:cNvPr>
        <xdr:cNvSpPr txBox="1">
          <a:spLocks noChangeArrowheads="1"/>
        </xdr:cNvSpPr>
      </xdr:nvSpPr>
      <xdr:spPr bwMode="auto">
        <a:xfrm>
          <a:off x="4244340" y="49781460"/>
          <a:ext cx="76200" cy="40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143018</xdr:rowOff>
    </xdr:to>
    <xdr:sp macro="" textlink="">
      <xdr:nvSpPr>
        <xdr:cNvPr id="44" name="Text Box 106">
          <a:extLst>
            <a:ext uri="{FF2B5EF4-FFF2-40B4-BE49-F238E27FC236}">
              <a16:creationId xmlns:a16="http://schemas.microsoft.com/office/drawing/2014/main" id="{08BEED0B-4339-4789-A616-D213BF5A65A5}"/>
            </a:ext>
          </a:extLst>
        </xdr:cNvPr>
        <xdr:cNvSpPr txBox="1">
          <a:spLocks noChangeArrowheads="1"/>
        </xdr:cNvSpPr>
      </xdr:nvSpPr>
      <xdr:spPr bwMode="auto">
        <a:xfrm>
          <a:off x="4244340" y="49781460"/>
          <a:ext cx="762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55016</xdr:rowOff>
    </xdr:to>
    <xdr:sp macro="" textlink="">
      <xdr:nvSpPr>
        <xdr:cNvPr id="45" name="Text Box 108">
          <a:extLst>
            <a:ext uri="{FF2B5EF4-FFF2-40B4-BE49-F238E27FC236}">
              <a16:creationId xmlns:a16="http://schemas.microsoft.com/office/drawing/2014/main" id="{63B6EF7E-3A4F-4A09-9F0B-4C740075B167}"/>
            </a:ext>
          </a:extLst>
        </xdr:cNvPr>
        <xdr:cNvSpPr txBox="1">
          <a:spLocks noChangeArrowheads="1"/>
        </xdr:cNvSpPr>
      </xdr:nvSpPr>
      <xdr:spPr bwMode="auto">
        <a:xfrm>
          <a:off x="4244340" y="49781460"/>
          <a:ext cx="76200" cy="40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121922</xdr:rowOff>
    </xdr:to>
    <xdr:sp macro="" textlink="">
      <xdr:nvSpPr>
        <xdr:cNvPr id="46" name="Text Box 30">
          <a:extLst>
            <a:ext uri="{FF2B5EF4-FFF2-40B4-BE49-F238E27FC236}">
              <a16:creationId xmlns:a16="http://schemas.microsoft.com/office/drawing/2014/main" id="{35DE3F5D-F040-4F9A-9861-0A8C32E2D566}"/>
            </a:ext>
          </a:extLst>
        </xdr:cNvPr>
        <xdr:cNvSpPr txBox="1">
          <a:spLocks noChangeArrowheads="1"/>
        </xdr:cNvSpPr>
      </xdr:nvSpPr>
      <xdr:spPr bwMode="auto">
        <a:xfrm>
          <a:off x="4244340" y="5157216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143018</xdr:rowOff>
    </xdr:to>
    <xdr:sp macro="" textlink="">
      <xdr:nvSpPr>
        <xdr:cNvPr id="47" name="Text Box 30">
          <a:extLst>
            <a:ext uri="{FF2B5EF4-FFF2-40B4-BE49-F238E27FC236}">
              <a16:creationId xmlns:a16="http://schemas.microsoft.com/office/drawing/2014/main" id="{3D2DF808-942C-41AD-B480-7BCBC9B23BAE}"/>
            </a:ext>
          </a:extLst>
        </xdr:cNvPr>
        <xdr:cNvSpPr txBox="1">
          <a:spLocks noChangeArrowheads="1"/>
        </xdr:cNvSpPr>
      </xdr:nvSpPr>
      <xdr:spPr bwMode="auto">
        <a:xfrm>
          <a:off x="4244340" y="49781460"/>
          <a:ext cx="762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55016</xdr:rowOff>
    </xdr:to>
    <xdr:sp macro="" textlink="">
      <xdr:nvSpPr>
        <xdr:cNvPr id="48" name="Text Box 32">
          <a:extLst>
            <a:ext uri="{FF2B5EF4-FFF2-40B4-BE49-F238E27FC236}">
              <a16:creationId xmlns:a16="http://schemas.microsoft.com/office/drawing/2014/main" id="{E33517A9-C1A3-4747-98B9-CB66B74531BD}"/>
            </a:ext>
          </a:extLst>
        </xdr:cNvPr>
        <xdr:cNvSpPr txBox="1">
          <a:spLocks noChangeArrowheads="1"/>
        </xdr:cNvSpPr>
      </xdr:nvSpPr>
      <xdr:spPr bwMode="auto">
        <a:xfrm>
          <a:off x="4244340" y="49781460"/>
          <a:ext cx="76200" cy="40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143018</xdr:rowOff>
    </xdr:to>
    <xdr:sp macro="" textlink="">
      <xdr:nvSpPr>
        <xdr:cNvPr id="49" name="Text Box 106">
          <a:extLst>
            <a:ext uri="{FF2B5EF4-FFF2-40B4-BE49-F238E27FC236}">
              <a16:creationId xmlns:a16="http://schemas.microsoft.com/office/drawing/2014/main" id="{182909AB-01EB-448E-BB0F-6817AA91C32E}"/>
            </a:ext>
          </a:extLst>
        </xdr:cNvPr>
        <xdr:cNvSpPr txBox="1">
          <a:spLocks noChangeArrowheads="1"/>
        </xdr:cNvSpPr>
      </xdr:nvSpPr>
      <xdr:spPr bwMode="auto">
        <a:xfrm>
          <a:off x="4244340" y="49781460"/>
          <a:ext cx="762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55016</xdr:rowOff>
    </xdr:to>
    <xdr:sp macro="" textlink="">
      <xdr:nvSpPr>
        <xdr:cNvPr id="50" name="Text Box 108">
          <a:extLst>
            <a:ext uri="{FF2B5EF4-FFF2-40B4-BE49-F238E27FC236}">
              <a16:creationId xmlns:a16="http://schemas.microsoft.com/office/drawing/2014/main" id="{5334BF29-9521-48FF-A8F3-2C197732412D}"/>
            </a:ext>
          </a:extLst>
        </xdr:cNvPr>
        <xdr:cNvSpPr txBox="1">
          <a:spLocks noChangeArrowheads="1"/>
        </xdr:cNvSpPr>
      </xdr:nvSpPr>
      <xdr:spPr bwMode="auto">
        <a:xfrm>
          <a:off x="4244340" y="49781460"/>
          <a:ext cx="76200" cy="40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120158</xdr:rowOff>
    </xdr:to>
    <xdr:sp macro="" textlink="">
      <xdr:nvSpPr>
        <xdr:cNvPr id="51" name="Text Box 30">
          <a:extLst>
            <a:ext uri="{FF2B5EF4-FFF2-40B4-BE49-F238E27FC236}">
              <a16:creationId xmlns:a16="http://schemas.microsoft.com/office/drawing/2014/main" id="{E97CEB8E-CDFF-4E1F-80F4-F2BED73B5A4B}"/>
            </a:ext>
          </a:extLst>
        </xdr:cNvPr>
        <xdr:cNvSpPr txBox="1">
          <a:spLocks noChangeArrowheads="1"/>
        </xdr:cNvSpPr>
      </xdr:nvSpPr>
      <xdr:spPr bwMode="auto">
        <a:xfrm>
          <a:off x="4244340" y="4978146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48628</xdr:rowOff>
    </xdr:to>
    <xdr:sp macro="" textlink="">
      <xdr:nvSpPr>
        <xdr:cNvPr id="52" name="Text Box 30">
          <a:extLst>
            <a:ext uri="{FF2B5EF4-FFF2-40B4-BE49-F238E27FC236}">
              <a16:creationId xmlns:a16="http://schemas.microsoft.com/office/drawing/2014/main" id="{E423BA9B-D9B8-42A6-93E1-B6994C062F1A}"/>
            </a:ext>
          </a:extLst>
        </xdr:cNvPr>
        <xdr:cNvSpPr txBox="1">
          <a:spLocks noChangeArrowheads="1"/>
        </xdr:cNvSpPr>
      </xdr:nvSpPr>
      <xdr:spPr bwMode="auto">
        <a:xfrm>
          <a:off x="4244340" y="51137820"/>
          <a:ext cx="762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53" name="Text Box 32">
          <a:extLst>
            <a:ext uri="{FF2B5EF4-FFF2-40B4-BE49-F238E27FC236}">
              <a16:creationId xmlns:a16="http://schemas.microsoft.com/office/drawing/2014/main" id="{81078653-67A9-4887-A931-359EE0FFC180}"/>
            </a:ext>
          </a:extLst>
        </xdr:cNvPr>
        <xdr:cNvSpPr txBox="1">
          <a:spLocks noChangeArrowheads="1"/>
        </xdr:cNvSpPr>
      </xdr:nvSpPr>
      <xdr:spPr bwMode="auto">
        <a:xfrm>
          <a:off x="4244340" y="5126736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48628</xdr:rowOff>
    </xdr:to>
    <xdr:sp macro="" textlink="">
      <xdr:nvSpPr>
        <xdr:cNvPr id="54" name="Text Box 106">
          <a:extLst>
            <a:ext uri="{FF2B5EF4-FFF2-40B4-BE49-F238E27FC236}">
              <a16:creationId xmlns:a16="http://schemas.microsoft.com/office/drawing/2014/main" id="{3EA2F76C-BE85-4141-A85A-B698359E1495}"/>
            </a:ext>
          </a:extLst>
        </xdr:cNvPr>
        <xdr:cNvSpPr txBox="1">
          <a:spLocks noChangeArrowheads="1"/>
        </xdr:cNvSpPr>
      </xdr:nvSpPr>
      <xdr:spPr bwMode="auto">
        <a:xfrm>
          <a:off x="4244340" y="51137820"/>
          <a:ext cx="762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55" name="Text Box 108">
          <a:extLst>
            <a:ext uri="{FF2B5EF4-FFF2-40B4-BE49-F238E27FC236}">
              <a16:creationId xmlns:a16="http://schemas.microsoft.com/office/drawing/2014/main" id="{A04ECFF8-BF3D-49AC-AC31-C512BD9B4AB4}"/>
            </a:ext>
          </a:extLst>
        </xdr:cNvPr>
        <xdr:cNvSpPr txBox="1">
          <a:spLocks noChangeArrowheads="1"/>
        </xdr:cNvSpPr>
      </xdr:nvSpPr>
      <xdr:spPr bwMode="auto">
        <a:xfrm>
          <a:off x="4244340" y="5126736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99060</xdr:rowOff>
    </xdr:to>
    <xdr:sp macro="" textlink="">
      <xdr:nvSpPr>
        <xdr:cNvPr id="56" name="Text Box 30">
          <a:extLst>
            <a:ext uri="{FF2B5EF4-FFF2-40B4-BE49-F238E27FC236}">
              <a16:creationId xmlns:a16="http://schemas.microsoft.com/office/drawing/2014/main" id="{6BF54A00-52C4-4700-ABB4-8792F5BA9B8C}"/>
            </a:ext>
          </a:extLst>
        </xdr:cNvPr>
        <xdr:cNvSpPr txBox="1">
          <a:spLocks noChangeArrowheads="1"/>
        </xdr:cNvSpPr>
      </xdr:nvSpPr>
      <xdr:spPr bwMode="auto">
        <a:xfrm>
          <a:off x="4244340" y="51267360"/>
          <a:ext cx="76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57" name="Text Box 32">
          <a:extLst>
            <a:ext uri="{FF2B5EF4-FFF2-40B4-BE49-F238E27FC236}">
              <a16:creationId xmlns:a16="http://schemas.microsoft.com/office/drawing/2014/main" id="{320CDD40-1BBD-4BCA-965A-55C6BDFD20EF}"/>
            </a:ext>
          </a:extLst>
        </xdr:cNvPr>
        <xdr:cNvSpPr txBox="1">
          <a:spLocks noChangeArrowheads="1"/>
        </xdr:cNvSpPr>
      </xdr:nvSpPr>
      <xdr:spPr bwMode="auto">
        <a:xfrm>
          <a:off x="4244340" y="5126736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99060</xdr:rowOff>
    </xdr:to>
    <xdr:sp macro="" textlink="">
      <xdr:nvSpPr>
        <xdr:cNvPr id="58" name="Text Box 106">
          <a:extLst>
            <a:ext uri="{FF2B5EF4-FFF2-40B4-BE49-F238E27FC236}">
              <a16:creationId xmlns:a16="http://schemas.microsoft.com/office/drawing/2014/main" id="{FEE74121-1F5A-468A-B24D-2BE42676B8DB}"/>
            </a:ext>
          </a:extLst>
        </xdr:cNvPr>
        <xdr:cNvSpPr txBox="1">
          <a:spLocks noChangeArrowheads="1"/>
        </xdr:cNvSpPr>
      </xdr:nvSpPr>
      <xdr:spPr bwMode="auto">
        <a:xfrm>
          <a:off x="4244340" y="51267360"/>
          <a:ext cx="76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30480</xdr:rowOff>
    </xdr:to>
    <xdr:sp macro="" textlink="">
      <xdr:nvSpPr>
        <xdr:cNvPr id="59" name="Text Box 108">
          <a:extLst>
            <a:ext uri="{FF2B5EF4-FFF2-40B4-BE49-F238E27FC236}">
              <a16:creationId xmlns:a16="http://schemas.microsoft.com/office/drawing/2014/main" id="{E9729297-79E1-41DC-86FF-DE9D93F9E1E1}"/>
            </a:ext>
          </a:extLst>
        </xdr:cNvPr>
        <xdr:cNvSpPr txBox="1">
          <a:spLocks noChangeArrowheads="1"/>
        </xdr:cNvSpPr>
      </xdr:nvSpPr>
      <xdr:spPr bwMode="auto">
        <a:xfrm>
          <a:off x="4244340" y="5126736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137164</xdr:rowOff>
    </xdr:to>
    <xdr:sp macro="" textlink="">
      <xdr:nvSpPr>
        <xdr:cNvPr id="60" name="Text Box 30">
          <a:extLst>
            <a:ext uri="{FF2B5EF4-FFF2-40B4-BE49-F238E27FC236}">
              <a16:creationId xmlns:a16="http://schemas.microsoft.com/office/drawing/2014/main" id="{E76114F0-78EF-4CF8-B32E-A5CB6B4E8E89}"/>
            </a:ext>
          </a:extLst>
        </xdr:cNvPr>
        <xdr:cNvSpPr txBox="1">
          <a:spLocks noChangeArrowheads="1"/>
        </xdr:cNvSpPr>
      </xdr:nvSpPr>
      <xdr:spPr bwMode="auto">
        <a:xfrm>
          <a:off x="4244340" y="504825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22865</xdr:rowOff>
    </xdr:to>
    <xdr:sp macro="" textlink="">
      <xdr:nvSpPr>
        <xdr:cNvPr id="61" name="Text Box 32">
          <a:extLst>
            <a:ext uri="{FF2B5EF4-FFF2-40B4-BE49-F238E27FC236}">
              <a16:creationId xmlns:a16="http://schemas.microsoft.com/office/drawing/2014/main" id="{32D375F8-5FB6-4849-8AE1-A7747C5758ED}"/>
            </a:ext>
          </a:extLst>
        </xdr:cNvPr>
        <xdr:cNvSpPr txBox="1">
          <a:spLocks noChangeArrowheads="1"/>
        </xdr:cNvSpPr>
      </xdr:nvSpPr>
      <xdr:spPr bwMode="auto">
        <a:xfrm>
          <a:off x="4244340" y="50482500"/>
          <a:ext cx="762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137164</xdr:rowOff>
    </xdr:to>
    <xdr:sp macro="" textlink="">
      <xdr:nvSpPr>
        <xdr:cNvPr id="62" name="Text Box 106">
          <a:extLst>
            <a:ext uri="{FF2B5EF4-FFF2-40B4-BE49-F238E27FC236}">
              <a16:creationId xmlns:a16="http://schemas.microsoft.com/office/drawing/2014/main" id="{487B7C96-8D85-4362-B53D-ECF33385AEAA}"/>
            </a:ext>
          </a:extLst>
        </xdr:cNvPr>
        <xdr:cNvSpPr txBox="1">
          <a:spLocks noChangeArrowheads="1"/>
        </xdr:cNvSpPr>
      </xdr:nvSpPr>
      <xdr:spPr bwMode="auto">
        <a:xfrm>
          <a:off x="4244340" y="504825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22865</xdr:rowOff>
    </xdr:to>
    <xdr:sp macro="" textlink="">
      <xdr:nvSpPr>
        <xdr:cNvPr id="63" name="Text Box 108">
          <a:extLst>
            <a:ext uri="{FF2B5EF4-FFF2-40B4-BE49-F238E27FC236}">
              <a16:creationId xmlns:a16="http://schemas.microsoft.com/office/drawing/2014/main" id="{A00CE5AF-4A25-4312-9BD6-8CB35D62A1F6}"/>
            </a:ext>
          </a:extLst>
        </xdr:cNvPr>
        <xdr:cNvSpPr txBox="1">
          <a:spLocks noChangeArrowheads="1"/>
        </xdr:cNvSpPr>
      </xdr:nvSpPr>
      <xdr:spPr bwMode="auto">
        <a:xfrm>
          <a:off x="4244340" y="50482500"/>
          <a:ext cx="762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114304</xdr:rowOff>
    </xdr:to>
    <xdr:sp macro="" textlink="">
      <xdr:nvSpPr>
        <xdr:cNvPr id="64" name="Text Box 30">
          <a:extLst>
            <a:ext uri="{FF2B5EF4-FFF2-40B4-BE49-F238E27FC236}">
              <a16:creationId xmlns:a16="http://schemas.microsoft.com/office/drawing/2014/main" id="{AFFF492A-B4F9-4576-B701-203E80457305}"/>
            </a:ext>
          </a:extLst>
        </xdr:cNvPr>
        <xdr:cNvSpPr txBox="1">
          <a:spLocks noChangeArrowheads="1"/>
        </xdr:cNvSpPr>
      </xdr:nvSpPr>
      <xdr:spPr bwMode="auto">
        <a:xfrm>
          <a:off x="4244340" y="50482500"/>
          <a:ext cx="7620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541</xdr:row>
      <xdr:rowOff>22865</xdr:rowOff>
    </xdr:to>
    <xdr:sp macro="" textlink="">
      <xdr:nvSpPr>
        <xdr:cNvPr id="65" name="Text Box 32">
          <a:extLst>
            <a:ext uri="{FF2B5EF4-FFF2-40B4-BE49-F238E27FC236}">
              <a16:creationId xmlns:a16="http://schemas.microsoft.com/office/drawing/2014/main" id="{83322537-6E1C-4306-BD11-36B1F0F5C4BD}"/>
            </a:ext>
          </a:extLst>
        </xdr:cNvPr>
        <xdr:cNvSpPr txBox="1">
          <a:spLocks noChangeArrowheads="1"/>
        </xdr:cNvSpPr>
      </xdr:nvSpPr>
      <xdr:spPr bwMode="auto">
        <a:xfrm>
          <a:off x="4244340" y="50482500"/>
          <a:ext cx="762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539</xdr:row>
      <xdr:rowOff>0</xdr:rowOff>
    </xdr:from>
    <xdr:to>
      <xdr:col>3</xdr:col>
      <xdr:colOff>76200</xdr:colOff>
      <xdr:row>540</xdr:row>
      <xdr:rowOff>114304</xdr:rowOff>
    </xdr:to>
    <xdr:sp macro="" textlink="">
      <xdr:nvSpPr>
        <xdr:cNvPr id="66" name="Text Box 106">
          <a:extLst>
            <a:ext uri="{FF2B5EF4-FFF2-40B4-BE49-F238E27FC236}">
              <a16:creationId xmlns:a16="http://schemas.microsoft.com/office/drawing/2014/main" id="{97C3C866-B898-4E7E-8F8E-F5FB590FC682}"/>
            </a:ext>
          </a:extLst>
        </xdr:cNvPr>
        <xdr:cNvSpPr txBox="1">
          <a:spLocks noChangeArrowheads="1"/>
        </xdr:cNvSpPr>
      </xdr:nvSpPr>
      <xdr:spPr bwMode="auto">
        <a:xfrm>
          <a:off x="4244340" y="50482500"/>
          <a:ext cx="7620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539</xdr:row>
      <xdr:rowOff>0</xdr:rowOff>
    </xdr:from>
    <xdr:to>
      <xdr:col>3</xdr:col>
      <xdr:colOff>91440</xdr:colOff>
      <xdr:row>541</xdr:row>
      <xdr:rowOff>20058</xdr:rowOff>
    </xdr:to>
    <xdr:sp macro="" textlink="">
      <xdr:nvSpPr>
        <xdr:cNvPr id="67" name="Text Box 108">
          <a:extLst>
            <a:ext uri="{FF2B5EF4-FFF2-40B4-BE49-F238E27FC236}">
              <a16:creationId xmlns:a16="http://schemas.microsoft.com/office/drawing/2014/main" id="{FB0BE772-B336-4648-AFA0-CCD58AB4518B}"/>
            </a:ext>
          </a:extLst>
        </xdr:cNvPr>
        <xdr:cNvSpPr txBox="1">
          <a:spLocks noChangeArrowheads="1"/>
        </xdr:cNvSpPr>
      </xdr:nvSpPr>
      <xdr:spPr bwMode="auto">
        <a:xfrm>
          <a:off x="4267200" y="50459640"/>
          <a:ext cx="685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137166</xdr:rowOff>
    </xdr:to>
    <xdr:sp macro="" textlink="">
      <xdr:nvSpPr>
        <xdr:cNvPr id="68" name="Text Box 30">
          <a:extLst>
            <a:ext uri="{FF2B5EF4-FFF2-40B4-BE49-F238E27FC236}">
              <a16:creationId xmlns:a16="http://schemas.microsoft.com/office/drawing/2014/main" id="{7ABBEB30-F7E3-490F-B0C1-4B7D55E8A2AC}"/>
            </a:ext>
          </a:extLst>
        </xdr:cNvPr>
        <xdr:cNvSpPr txBox="1">
          <a:spLocks noChangeArrowheads="1"/>
        </xdr:cNvSpPr>
      </xdr:nvSpPr>
      <xdr:spPr bwMode="auto">
        <a:xfrm>
          <a:off x="4244340" y="736777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31426</xdr:rowOff>
    </xdr:to>
    <xdr:sp macro="" textlink="">
      <xdr:nvSpPr>
        <xdr:cNvPr id="69" name="Text Box 32">
          <a:extLst>
            <a:ext uri="{FF2B5EF4-FFF2-40B4-BE49-F238E27FC236}">
              <a16:creationId xmlns:a16="http://schemas.microsoft.com/office/drawing/2014/main" id="{C821DB4D-C02B-4798-A60D-3CB23F2D2A95}"/>
            </a:ext>
          </a:extLst>
        </xdr:cNvPr>
        <xdr:cNvSpPr txBox="1">
          <a:spLocks noChangeArrowheads="1"/>
        </xdr:cNvSpPr>
      </xdr:nvSpPr>
      <xdr:spPr bwMode="auto">
        <a:xfrm>
          <a:off x="4244340" y="7367778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137166</xdr:rowOff>
    </xdr:to>
    <xdr:sp macro="" textlink="">
      <xdr:nvSpPr>
        <xdr:cNvPr id="70" name="Text Box 106">
          <a:extLst>
            <a:ext uri="{FF2B5EF4-FFF2-40B4-BE49-F238E27FC236}">
              <a16:creationId xmlns:a16="http://schemas.microsoft.com/office/drawing/2014/main" id="{FA68DF6C-1EC0-4E4C-BF69-5967DC1FE780}"/>
            </a:ext>
          </a:extLst>
        </xdr:cNvPr>
        <xdr:cNvSpPr txBox="1">
          <a:spLocks noChangeArrowheads="1"/>
        </xdr:cNvSpPr>
      </xdr:nvSpPr>
      <xdr:spPr bwMode="auto">
        <a:xfrm>
          <a:off x="4244340" y="736777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31426</xdr:rowOff>
    </xdr:to>
    <xdr:sp macro="" textlink="">
      <xdr:nvSpPr>
        <xdr:cNvPr id="71" name="Text Box 108">
          <a:extLst>
            <a:ext uri="{FF2B5EF4-FFF2-40B4-BE49-F238E27FC236}">
              <a16:creationId xmlns:a16="http://schemas.microsoft.com/office/drawing/2014/main" id="{6CAF828D-1559-4AA0-B1CF-73500CA45F78}"/>
            </a:ext>
          </a:extLst>
        </xdr:cNvPr>
        <xdr:cNvSpPr txBox="1">
          <a:spLocks noChangeArrowheads="1"/>
        </xdr:cNvSpPr>
      </xdr:nvSpPr>
      <xdr:spPr bwMode="auto">
        <a:xfrm>
          <a:off x="4244340" y="7367778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121926</xdr:rowOff>
    </xdr:to>
    <xdr:sp macro="" textlink="">
      <xdr:nvSpPr>
        <xdr:cNvPr id="72" name="Text Box 30">
          <a:extLst>
            <a:ext uri="{FF2B5EF4-FFF2-40B4-BE49-F238E27FC236}">
              <a16:creationId xmlns:a16="http://schemas.microsoft.com/office/drawing/2014/main" id="{3C64F080-9D2A-4696-9F60-84DF5E20D81F}"/>
            </a:ext>
          </a:extLst>
        </xdr:cNvPr>
        <xdr:cNvSpPr txBox="1">
          <a:spLocks noChangeArrowheads="1"/>
        </xdr:cNvSpPr>
      </xdr:nvSpPr>
      <xdr:spPr bwMode="auto">
        <a:xfrm>
          <a:off x="4244340" y="7367778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31426</xdr:rowOff>
    </xdr:to>
    <xdr:sp macro="" textlink="">
      <xdr:nvSpPr>
        <xdr:cNvPr id="73" name="Text Box 32">
          <a:extLst>
            <a:ext uri="{FF2B5EF4-FFF2-40B4-BE49-F238E27FC236}">
              <a16:creationId xmlns:a16="http://schemas.microsoft.com/office/drawing/2014/main" id="{276D45A2-B03E-4438-8453-75F3D0F54E54}"/>
            </a:ext>
          </a:extLst>
        </xdr:cNvPr>
        <xdr:cNvSpPr txBox="1">
          <a:spLocks noChangeArrowheads="1"/>
        </xdr:cNvSpPr>
      </xdr:nvSpPr>
      <xdr:spPr bwMode="auto">
        <a:xfrm>
          <a:off x="4244340" y="7367778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121926</xdr:rowOff>
    </xdr:to>
    <xdr:sp macro="" textlink="">
      <xdr:nvSpPr>
        <xdr:cNvPr id="74" name="Text Box 106">
          <a:extLst>
            <a:ext uri="{FF2B5EF4-FFF2-40B4-BE49-F238E27FC236}">
              <a16:creationId xmlns:a16="http://schemas.microsoft.com/office/drawing/2014/main" id="{CE7A348F-8288-4318-92B4-3B1242DAA5B2}"/>
            </a:ext>
          </a:extLst>
        </xdr:cNvPr>
        <xdr:cNvSpPr txBox="1">
          <a:spLocks noChangeArrowheads="1"/>
        </xdr:cNvSpPr>
      </xdr:nvSpPr>
      <xdr:spPr bwMode="auto">
        <a:xfrm>
          <a:off x="4244340" y="7367778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31426</xdr:rowOff>
    </xdr:to>
    <xdr:sp macro="" textlink="">
      <xdr:nvSpPr>
        <xdr:cNvPr id="75" name="Text Box 108">
          <a:extLst>
            <a:ext uri="{FF2B5EF4-FFF2-40B4-BE49-F238E27FC236}">
              <a16:creationId xmlns:a16="http://schemas.microsoft.com/office/drawing/2014/main" id="{ACFB7C11-DFFA-453B-8583-FD8B0F57FDFA}"/>
            </a:ext>
          </a:extLst>
        </xdr:cNvPr>
        <xdr:cNvSpPr txBox="1">
          <a:spLocks noChangeArrowheads="1"/>
        </xdr:cNvSpPr>
      </xdr:nvSpPr>
      <xdr:spPr bwMode="auto">
        <a:xfrm>
          <a:off x="4244340" y="7367778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137165</xdr:rowOff>
    </xdr:to>
    <xdr:sp macro="" textlink="">
      <xdr:nvSpPr>
        <xdr:cNvPr id="76" name="Text Box 30">
          <a:extLst>
            <a:ext uri="{FF2B5EF4-FFF2-40B4-BE49-F238E27FC236}">
              <a16:creationId xmlns:a16="http://schemas.microsoft.com/office/drawing/2014/main" id="{321D09BB-9809-4461-A486-3E22A37C67FA}"/>
            </a:ext>
          </a:extLst>
        </xdr:cNvPr>
        <xdr:cNvSpPr txBox="1">
          <a:spLocks noChangeArrowheads="1"/>
        </xdr:cNvSpPr>
      </xdr:nvSpPr>
      <xdr:spPr bwMode="auto">
        <a:xfrm>
          <a:off x="4244340" y="742492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39043</xdr:rowOff>
    </xdr:to>
    <xdr:sp macro="" textlink="">
      <xdr:nvSpPr>
        <xdr:cNvPr id="77" name="Text Box 32">
          <a:extLst>
            <a:ext uri="{FF2B5EF4-FFF2-40B4-BE49-F238E27FC236}">
              <a16:creationId xmlns:a16="http://schemas.microsoft.com/office/drawing/2014/main" id="{A28EC3A7-5381-4F82-91F4-031788512B9F}"/>
            </a:ext>
          </a:extLst>
        </xdr:cNvPr>
        <xdr:cNvSpPr txBox="1">
          <a:spLocks noChangeArrowheads="1"/>
        </xdr:cNvSpPr>
      </xdr:nvSpPr>
      <xdr:spPr bwMode="auto">
        <a:xfrm>
          <a:off x="4244340" y="7424928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137165</xdr:rowOff>
    </xdr:to>
    <xdr:sp macro="" textlink="">
      <xdr:nvSpPr>
        <xdr:cNvPr id="78" name="Text Box 106">
          <a:extLst>
            <a:ext uri="{FF2B5EF4-FFF2-40B4-BE49-F238E27FC236}">
              <a16:creationId xmlns:a16="http://schemas.microsoft.com/office/drawing/2014/main" id="{D90AE4BD-0666-47D5-8FA1-80293CDF76D6}"/>
            </a:ext>
          </a:extLst>
        </xdr:cNvPr>
        <xdr:cNvSpPr txBox="1">
          <a:spLocks noChangeArrowheads="1"/>
        </xdr:cNvSpPr>
      </xdr:nvSpPr>
      <xdr:spPr bwMode="auto">
        <a:xfrm>
          <a:off x="4244340" y="7424928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39043</xdr:rowOff>
    </xdr:to>
    <xdr:sp macro="" textlink="">
      <xdr:nvSpPr>
        <xdr:cNvPr id="79" name="Text Box 108">
          <a:extLst>
            <a:ext uri="{FF2B5EF4-FFF2-40B4-BE49-F238E27FC236}">
              <a16:creationId xmlns:a16="http://schemas.microsoft.com/office/drawing/2014/main" id="{2024E269-3E9A-4BE8-8817-BC5B09DC7D93}"/>
            </a:ext>
          </a:extLst>
        </xdr:cNvPr>
        <xdr:cNvSpPr txBox="1">
          <a:spLocks noChangeArrowheads="1"/>
        </xdr:cNvSpPr>
      </xdr:nvSpPr>
      <xdr:spPr bwMode="auto">
        <a:xfrm>
          <a:off x="4244340" y="7424928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121925</xdr:rowOff>
    </xdr:to>
    <xdr:sp macro="" textlink="">
      <xdr:nvSpPr>
        <xdr:cNvPr id="80" name="Text Box 30">
          <a:extLst>
            <a:ext uri="{FF2B5EF4-FFF2-40B4-BE49-F238E27FC236}">
              <a16:creationId xmlns:a16="http://schemas.microsoft.com/office/drawing/2014/main" id="{7C75A98A-2045-409D-BBC1-2451889877CA}"/>
            </a:ext>
          </a:extLst>
        </xdr:cNvPr>
        <xdr:cNvSpPr txBox="1">
          <a:spLocks noChangeArrowheads="1"/>
        </xdr:cNvSpPr>
      </xdr:nvSpPr>
      <xdr:spPr bwMode="auto">
        <a:xfrm>
          <a:off x="4244340" y="7424928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39043</xdr:rowOff>
    </xdr:to>
    <xdr:sp macro="" textlink="">
      <xdr:nvSpPr>
        <xdr:cNvPr id="81" name="Text Box 32">
          <a:extLst>
            <a:ext uri="{FF2B5EF4-FFF2-40B4-BE49-F238E27FC236}">
              <a16:creationId xmlns:a16="http://schemas.microsoft.com/office/drawing/2014/main" id="{91F2A329-AAB9-43E9-9C98-B46CD02176A5}"/>
            </a:ext>
          </a:extLst>
        </xdr:cNvPr>
        <xdr:cNvSpPr txBox="1">
          <a:spLocks noChangeArrowheads="1"/>
        </xdr:cNvSpPr>
      </xdr:nvSpPr>
      <xdr:spPr bwMode="auto">
        <a:xfrm>
          <a:off x="4244340" y="7424928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369</xdr:row>
      <xdr:rowOff>121925</xdr:rowOff>
    </xdr:to>
    <xdr:sp macro="" textlink="">
      <xdr:nvSpPr>
        <xdr:cNvPr id="82" name="Text Box 106">
          <a:extLst>
            <a:ext uri="{FF2B5EF4-FFF2-40B4-BE49-F238E27FC236}">
              <a16:creationId xmlns:a16="http://schemas.microsoft.com/office/drawing/2014/main" id="{1B36C53E-94CF-4D59-A761-B8C431B59470}"/>
            </a:ext>
          </a:extLst>
        </xdr:cNvPr>
        <xdr:cNvSpPr txBox="1">
          <a:spLocks noChangeArrowheads="1"/>
        </xdr:cNvSpPr>
      </xdr:nvSpPr>
      <xdr:spPr bwMode="auto">
        <a:xfrm>
          <a:off x="4244340" y="7424928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39043</xdr:rowOff>
    </xdr:to>
    <xdr:sp macro="" textlink="">
      <xdr:nvSpPr>
        <xdr:cNvPr id="83" name="Text Box 108">
          <a:extLst>
            <a:ext uri="{FF2B5EF4-FFF2-40B4-BE49-F238E27FC236}">
              <a16:creationId xmlns:a16="http://schemas.microsoft.com/office/drawing/2014/main" id="{774C2C54-C260-4756-81CF-CCD002B6BC60}"/>
            </a:ext>
          </a:extLst>
        </xdr:cNvPr>
        <xdr:cNvSpPr txBox="1">
          <a:spLocks noChangeArrowheads="1"/>
        </xdr:cNvSpPr>
      </xdr:nvSpPr>
      <xdr:spPr bwMode="auto">
        <a:xfrm>
          <a:off x="4244340" y="7424928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53346</xdr:rowOff>
    </xdr:to>
    <xdr:sp macro="" textlink="">
      <xdr:nvSpPr>
        <xdr:cNvPr id="84" name="Text Box 30">
          <a:extLst>
            <a:ext uri="{FF2B5EF4-FFF2-40B4-BE49-F238E27FC236}">
              <a16:creationId xmlns:a16="http://schemas.microsoft.com/office/drawing/2014/main" id="{C5F07FB6-7302-4A14-A809-2CDC834C443F}"/>
            </a:ext>
          </a:extLst>
        </xdr:cNvPr>
        <xdr:cNvSpPr txBox="1">
          <a:spLocks noChangeArrowheads="1"/>
        </xdr:cNvSpPr>
      </xdr:nvSpPr>
      <xdr:spPr bwMode="auto">
        <a:xfrm>
          <a:off x="4244340" y="71018400"/>
          <a:ext cx="76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114306</xdr:rowOff>
    </xdr:to>
    <xdr:sp macro="" textlink="">
      <xdr:nvSpPr>
        <xdr:cNvPr id="85" name="Text Box 32">
          <a:extLst>
            <a:ext uri="{FF2B5EF4-FFF2-40B4-BE49-F238E27FC236}">
              <a16:creationId xmlns:a16="http://schemas.microsoft.com/office/drawing/2014/main" id="{12EFBD49-7176-4055-8B3F-D4EA0712FF73}"/>
            </a:ext>
          </a:extLst>
        </xdr:cNvPr>
        <xdr:cNvSpPr txBox="1">
          <a:spLocks noChangeArrowheads="1"/>
        </xdr:cNvSpPr>
      </xdr:nvSpPr>
      <xdr:spPr bwMode="auto">
        <a:xfrm>
          <a:off x="4244340" y="71018400"/>
          <a:ext cx="762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53346</xdr:rowOff>
    </xdr:to>
    <xdr:sp macro="" textlink="">
      <xdr:nvSpPr>
        <xdr:cNvPr id="86" name="Text Box 106">
          <a:extLst>
            <a:ext uri="{FF2B5EF4-FFF2-40B4-BE49-F238E27FC236}">
              <a16:creationId xmlns:a16="http://schemas.microsoft.com/office/drawing/2014/main" id="{B469CBFE-E1B1-48B6-BCAE-001C5028B121}"/>
            </a:ext>
          </a:extLst>
        </xdr:cNvPr>
        <xdr:cNvSpPr txBox="1">
          <a:spLocks noChangeArrowheads="1"/>
        </xdr:cNvSpPr>
      </xdr:nvSpPr>
      <xdr:spPr bwMode="auto">
        <a:xfrm>
          <a:off x="4244340" y="71018400"/>
          <a:ext cx="76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114306</xdr:rowOff>
    </xdr:to>
    <xdr:sp macro="" textlink="">
      <xdr:nvSpPr>
        <xdr:cNvPr id="87" name="Text Box 108">
          <a:extLst>
            <a:ext uri="{FF2B5EF4-FFF2-40B4-BE49-F238E27FC236}">
              <a16:creationId xmlns:a16="http://schemas.microsoft.com/office/drawing/2014/main" id="{FDAEEE2C-EF27-4442-A5E1-51380F154445}"/>
            </a:ext>
          </a:extLst>
        </xdr:cNvPr>
        <xdr:cNvSpPr txBox="1">
          <a:spLocks noChangeArrowheads="1"/>
        </xdr:cNvSpPr>
      </xdr:nvSpPr>
      <xdr:spPr bwMode="auto">
        <a:xfrm>
          <a:off x="4244340" y="71018400"/>
          <a:ext cx="762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30486</xdr:rowOff>
    </xdr:to>
    <xdr:sp macro="" textlink="">
      <xdr:nvSpPr>
        <xdr:cNvPr id="88" name="Text Box 30">
          <a:extLst>
            <a:ext uri="{FF2B5EF4-FFF2-40B4-BE49-F238E27FC236}">
              <a16:creationId xmlns:a16="http://schemas.microsoft.com/office/drawing/2014/main" id="{FB64C9DC-F4B4-4ABC-9ECD-1ED31B16DD59}"/>
            </a:ext>
          </a:extLst>
        </xdr:cNvPr>
        <xdr:cNvSpPr txBox="1">
          <a:spLocks noChangeArrowheads="1"/>
        </xdr:cNvSpPr>
      </xdr:nvSpPr>
      <xdr:spPr bwMode="auto">
        <a:xfrm>
          <a:off x="4244340" y="7101840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114306</xdr:rowOff>
    </xdr:to>
    <xdr:sp macro="" textlink="">
      <xdr:nvSpPr>
        <xdr:cNvPr id="89" name="Text Box 32">
          <a:extLst>
            <a:ext uri="{FF2B5EF4-FFF2-40B4-BE49-F238E27FC236}">
              <a16:creationId xmlns:a16="http://schemas.microsoft.com/office/drawing/2014/main" id="{E40C6E86-1302-4DC0-8E99-E20C31931B5F}"/>
            </a:ext>
          </a:extLst>
        </xdr:cNvPr>
        <xdr:cNvSpPr txBox="1">
          <a:spLocks noChangeArrowheads="1"/>
        </xdr:cNvSpPr>
      </xdr:nvSpPr>
      <xdr:spPr bwMode="auto">
        <a:xfrm>
          <a:off x="4244340" y="71018400"/>
          <a:ext cx="762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30486</xdr:rowOff>
    </xdr:to>
    <xdr:sp macro="" textlink="">
      <xdr:nvSpPr>
        <xdr:cNvPr id="90" name="Text Box 106">
          <a:extLst>
            <a:ext uri="{FF2B5EF4-FFF2-40B4-BE49-F238E27FC236}">
              <a16:creationId xmlns:a16="http://schemas.microsoft.com/office/drawing/2014/main" id="{55181A33-5F90-4779-ADCA-E93F9470A6EE}"/>
            </a:ext>
          </a:extLst>
        </xdr:cNvPr>
        <xdr:cNvSpPr txBox="1">
          <a:spLocks noChangeArrowheads="1"/>
        </xdr:cNvSpPr>
      </xdr:nvSpPr>
      <xdr:spPr bwMode="auto">
        <a:xfrm>
          <a:off x="4244340" y="71018400"/>
          <a:ext cx="76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114306</xdr:rowOff>
    </xdr:to>
    <xdr:sp macro="" textlink="">
      <xdr:nvSpPr>
        <xdr:cNvPr id="91" name="Text Box 108">
          <a:extLst>
            <a:ext uri="{FF2B5EF4-FFF2-40B4-BE49-F238E27FC236}">
              <a16:creationId xmlns:a16="http://schemas.microsoft.com/office/drawing/2014/main" id="{0571B153-B2AB-45AF-9E1E-A7750DA838AB}"/>
            </a:ext>
          </a:extLst>
        </xdr:cNvPr>
        <xdr:cNvSpPr txBox="1">
          <a:spLocks noChangeArrowheads="1"/>
        </xdr:cNvSpPr>
      </xdr:nvSpPr>
      <xdr:spPr bwMode="auto">
        <a:xfrm>
          <a:off x="4244340" y="71018400"/>
          <a:ext cx="762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373</xdr:row>
      <xdr:rowOff>64531</xdr:rowOff>
    </xdr:to>
    <xdr:sp macro="" textlink="">
      <xdr:nvSpPr>
        <xdr:cNvPr id="92" name="Text Box 30">
          <a:extLst>
            <a:ext uri="{FF2B5EF4-FFF2-40B4-BE49-F238E27FC236}">
              <a16:creationId xmlns:a16="http://schemas.microsoft.com/office/drawing/2014/main" id="{2B1AED9B-6490-47D6-829D-3DD091E103A3}"/>
            </a:ext>
          </a:extLst>
        </xdr:cNvPr>
        <xdr:cNvSpPr txBox="1">
          <a:spLocks noChangeArrowheads="1"/>
        </xdr:cNvSpPr>
      </xdr:nvSpPr>
      <xdr:spPr bwMode="auto">
        <a:xfrm>
          <a:off x="4244340" y="72725280"/>
          <a:ext cx="76200" cy="1446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374</xdr:row>
      <xdr:rowOff>138242</xdr:rowOff>
    </xdr:to>
    <xdr:sp macro="" textlink="">
      <xdr:nvSpPr>
        <xdr:cNvPr id="93" name="Text Box 32">
          <a:extLst>
            <a:ext uri="{FF2B5EF4-FFF2-40B4-BE49-F238E27FC236}">
              <a16:creationId xmlns:a16="http://schemas.microsoft.com/office/drawing/2014/main" id="{35F87020-753A-46A3-BECF-D269BFAF4D32}"/>
            </a:ext>
          </a:extLst>
        </xdr:cNvPr>
        <xdr:cNvSpPr txBox="1">
          <a:spLocks noChangeArrowheads="1"/>
        </xdr:cNvSpPr>
      </xdr:nvSpPr>
      <xdr:spPr bwMode="auto">
        <a:xfrm>
          <a:off x="4244340" y="72725280"/>
          <a:ext cx="76200" cy="168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373</xdr:row>
      <xdr:rowOff>64531</xdr:rowOff>
    </xdr:to>
    <xdr:sp macro="" textlink="">
      <xdr:nvSpPr>
        <xdr:cNvPr id="94" name="Text Box 106">
          <a:extLst>
            <a:ext uri="{FF2B5EF4-FFF2-40B4-BE49-F238E27FC236}">
              <a16:creationId xmlns:a16="http://schemas.microsoft.com/office/drawing/2014/main" id="{011B8938-5A5C-49D7-B743-F3012ABEE01D}"/>
            </a:ext>
          </a:extLst>
        </xdr:cNvPr>
        <xdr:cNvSpPr txBox="1">
          <a:spLocks noChangeArrowheads="1"/>
        </xdr:cNvSpPr>
      </xdr:nvSpPr>
      <xdr:spPr bwMode="auto">
        <a:xfrm>
          <a:off x="4244340" y="72725280"/>
          <a:ext cx="76200" cy="1446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374</xdr:row>
      <xdr:rowOff>138242</xdr:rowOff>
    </xdr:to>
    <xdr:sp macro="" textlink="">
      <xdr:nvSpPr>
        <xdr:cNvPr id="95" name="Text Box 108">
          <a:extLst>
            <a:ext uri="{FF2B5EF4-FFF2-40B4-BE49-F238E27FC236}">
              <a16:creationId xmlns:a16="http://schemas.microsoft.com/office/drawing/2014/main" id="{5D14139E-9CB5-468D-8CE3-ED51DA5195C4}"/>
            </a:ext>
          </a:extLst>
        </xdr:cNvPr>
        <xdr:cNvSpPr txBox="1">
          <a:spLocks noChangeArrowheads="1"/>
        </xdr:cNvSpPr>
      </xdr:nvSpPr>
      <xdr:spPr bwMode="auto">
        <a:xfrm>
          <a:off x="4244340" y="72725280"/>
          <a:ext cx="76200" cy="168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373</xdr:row>
      <xdr:rowOff>41671</xdr:rowOff>
    </xdr:to>
    <xdr:sp macro="" textlink="">
      <xdr:nvSpPr>
        <xdr:cNvPr id="96" name="Text Box 30">
          <a:extLst>
            <a:ext uri="{FF2B5EF4-FFF2-40B4-BE49-F238E27FC236}">
              <a16:creationId xmlns:a16="http://schemas.microsoft.com/office/drawing/2014/main" id="{AAFB8E4A-5F9C-4B90-B9FE-1059C9B3FF56}"/>
            </a:ext>
          </a:extLst>
        </xdr:cNvPr>
        <xdr:cNvSpPr txBox="1">
          <a:spLocks noChangeArrowheads="1"/>
        </xdr:cNvSpPr>
      </xdr:nvSpPr>
      <xdr:spPr bwMode="auto">
        <a:xfrm>
          <a:off x="4244340" y="72725280"/>
          <a:ext cx="76200" cy="142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374</xdr:row>
      <xdr:rowOff>138242</xdr:rowOff>
    </xdr:to>
    <xdr:sp macro="" textlink="">
      <xdr:nvSpPr>
        <xdr:cNvPr id="97" name="Text Box 32">
          <a:extLst>
            <a:ext uri="{FF2B5EF4-FFF2-40B4-BE49-F238E27FC236}">
              <a16:creationId xmlns:a16="http://schemas.microsoft.com/office/drawing/2014/main" id="{713AC02B-9889-4F63-9C82-4623FCEDFBEA}"/>
            </a:ext>
          </a:extLst>
        </xdr:cNvPr>
        <xdr:cNvSpPr txBox="1">
          <a:spLocks noChangeArrowheads="1"/>
        </xdr:cNvSpPr>
      </xdr:nvSpPr>
      <xdr:spPr bwMode="auto">
        <a:xfrm>
          <a:off x="4244340" y="72725280"/>
          <a:ext cx="76200" cy="168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373</xdr:row>
      <xdr:rowOff>41671</xdr:rowOff>
    </xdr:to>
    <xdr:sp macro="" textlink="">
      <xdr:nvSpPr>
        <xdr:cNvPr id="98" name="Text Box 106">
          <a:extLst>
            <a:ext uri="{FF2B5EF4-FFF2-40B4-BE49-F238E27FC236}">
              <a16:creationId xmlns:a16="http://schemas.microsoft.com/office/drawing/2014/main" id="{72C421E5-124C-48B6-A69A-E27602868A0B}"/>
            </a:ext>
          </a:extLst>
        </xdr:cNvPr>
        <xdr:cNvSpPr txBox="1">
          <a:spLocks noChangeArrowheads="1"/>
        </xdr:cNvSpPr>
      </xdr:nvSpPr>
      <xdr:spPr bwMode="auto">
        <a:xfrm>
          <a:off x="4244340" y="72725280"/>
          <a:ext cx="76200" cy="142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374</xdr:row>
      <xdr:rowOff>138242</xdr:rowOff>
    </xdr:to>
    <xdr:sp macro="" textlink="">
      <xdr:nvSpPr>
        <xdr:cNvPr id="99" name="Text Box 108">
          <a:extLst>
            <a:ext uri="{FF2B5EF4-FFF2-40B4-BE49-F238E27FC236}">
              <a16:creationId xmlns:a16="http://schemas.microsoft.com/office/drawing/2014/main" id="{108B2978-1609-4E76-A695-D4CBB4826F2F}"/>
            </a:ext>
          </a:extLst>
        </xdr:cNvPr>
        <xdr:cNvSpPr txBox="1">
          <a:spLocks noChangeArrowheads="1"/>
        </xdr:cNvSpPr>
      </xdr:nvSpPr>
      <xdr:spPr bwMode="auto">
        <a:xfrm>
          <a:off x="4244340" y="72725280"/>
          <a:ext cx="76200" cy="168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324579</xdr:rowOff>
    </xdr:to>
    <xdr:sp macro="" textlink="">
      <xdr:nvSpPr>
        <xdr:cNvPr id="100" name="Text Box 30">
          <a:extLst>
            <a:ext uri="{FF2B5EF4-FFF2-40B4-BE49-F238E27FC236}">
              <a16:creationId xmlns:a16="http://schemas.microsoft.com/office/drawing/2014/main" id="{5BD1A821-0558-4B02-A2EE-622078E96A45}"/>
            </a:ext>
          </a:extLst>
        </xdr:cNvPr>
        <xdr:cNvSpPr txBox="1">
          <a:spLocks noChangeArrowheads="1"/>
        </xdr:cNvSpPr>
      </xdr:nvSpPr>
      <xdr:spPr bwMode="auto">
        <a:xfrm>
          <a:off x="4244340" y="71399400"/>
          <a:ext cx="7620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01" name="Text Box 32">
          <a:extLst>
            <a:ext uri="{FF2B5EF4-FFF2-40B4-BE49-F238E27FC236}">
              <a16:creationId xmlns:a16="http://schemas.microsoft.com/office/drawing/2014/main" id="{70C1F501-40AD-4056-A796-319E9F97E864}"/>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324579</xdr:rowOff>
    </xdr:to>
    <xdr:sp macro="" textlink="">
      <xdr:nvSpPr>
        <xdr:cNvPr id="102" name="Text Box 106">
          <a:extLst>
            <a:ext uri="{FF2B5EF4-FFF2-40B4-BE49-F238E27FC236}">
              <a16:creationId xmlns:a16="http://schemas.microsoft.com/office/drawing/2014/main" id="{438A43A6-F002-4961-96C8-9C79BEF83840}"/>
            </a:ext>
          </a:extLst>
        </xdr:cNvPr>
        <xdr:cNvSpPr txBox="1">
          <a:spLocks noChangeArrowheads="1"/>
        </xdr:cNvSpPr>
      </xdr:nvSpPr>
      <xdr:spPr bwMode="auto">
        <a:xfrm>
          <a:off x="4244340" y="71399400"/>
          <a:ext cx="7620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03" name="Text Box 108">
          <a:extLst>
            <a:ext uri="{FF2B5EF4-FFF2-40B4-BE49-F238E27FC236}">
              <a16:creationId xmlns:a16="http://schemas.microsoft.com/office/drawing/2014/main" id="{C33EBAE8-AAB9-4EC8-8CC5-30F7B7FBA667}"/>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301719</xdr:rowOff>
    </xdr:to>
    <xdr:sp macro="" textlink="">
      <xdr:nvSpPr>
        <xdr:cNvPr id="104" name="Text Box 30">
          <a:extLst>
            <a:ext uri="{FF2B5EF4-FFF2-40B4-BE49-F238E27FC236}">
              <a16:creationId xmlns:a16="http://schemas.microsoft.com/office/drawing/2014/main" id="{6C08CB29-51DD-4DBF-ABE2-6BA57B281FC0}"/>
            </a:ext>
          </a:extLst>
        </xdr:cNvPr>
        <xdr:cNvSpPr txBox="1">
          <a:spLocks noChangeArrowheads="1"/>
        </xdr:cNvSpPr>
      </xdr:nvSpPr>
      <xdr:spPr bwMode="auto">
        <a:xfrm>
          <a:off x="4244340" y="7139940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05" name="Text Box 32">
          <a:extLst>
            <a:ext uri="{FF2B5EF4-FFF2-40B4-BE49-F238E27FC236}">
              <a16:creationId xmlns:a16="http://schemas.microsoft.com/office/drawing/2014/main" id="{FFAACDD6-BA7B-403C-BE4E-9EC1AC7736A5}"/>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301719</xdr:rowOff>
    </xdr:to>
    <xdr:sp macro="" textlink="">
      <xdr:nvSpPr>
        <xdr:cNvPr id="106" name="Text Box 106">
          <a:extLst>
            <a:ext uri="{FF2B5EF4-FFF2-40B4-BE49-F238E27FC236}">
              <a16:creationId xmlns:a16="http://schemas.microsoft.com/office/drawing/2014/main" id="{3D6A76F6-13D7-44C3-A3E8-092C253EC895}"/>
            </a:ext>
          </a:extLst>
        </xdr:cNvPr>
        <xdr:cNvSpPr txBox="1">
          <a:spLocks noChangeArrowheads="1"/>
        </xdr:cNvSpPr>
      </xdr:nvSpPr>
      <xdr:spPr bwMode="auto">
        <a:xfrm>
          <a:off x="4244340" y="7139940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07" name="Text Box 108">
          <a:extLst>
            <a:ext uri="{FF2B5EF4-FFF2-40B4-BE49-F238E27FC236}">
              <a16:creationId xmlns:a16="http://schemas.microsoft.com/office/drawing/2014/main" id="{3D7499C0-94F7-4052-BF99-1AB7AFD4346C}"/>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38106</xdr:rowOff>
    </xdr:to>
    <xdr:sp macro="" textlink="">
      <xdr:nvSpPr>
        <xdr:cNvPr id="108" name="Text Box 30">
          <a:extLst>
            <a:ext uri="{FF2B5EF4-FFF2-40B4-BE49-F238E27FC236}">
              <a16:creationId xmlns:a16="http://schemas.microsoft.com/office/drawing/2014/main" id="{9583BF56-7069-48BF-9886-8A14531DF2C9}"/>
            </a:ext>
          </a:extLst>
        </xdr:cNvPr>
        <xdr:cNvSpPr txBox="1">
          <a:spLocks noChangeArrowheads="1"/>
        </xdr:cNvSpPr>
      </xdr:nvSpPr>
      <xdr:spPr bwMode="auto">
        <a:xfrm>
          <a:off x="4244340" y="7101840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99066</xdr:rowOff>
    </xdr:to>
    <xdr:sp macro="" textlink="">
      <xdr:nvSpPr>
        <xdr:cNvPr id="109" name="Text Box 32">
          <a:extLst>
            <a:ext uri="{FF2B5EF4-FFF2-40B4-BE49-F238E27FC236}">
              <a16:creationId xmlns:a16="http://schemas.microsoft.com/office/drawing/2014/main" id="{B1E0B34F-CF78-4074-9A63-E98C5FD71443}"/>
            </a:ext>
          </a:extLst>
        </xdr:cNvPr>
        <xdr:cNvSpPr txBox="1">
          <a:spLocks noChangeArrowheads="1"/>
        </xdr:cNvSpPr>
      </xdr:nvSpPr>
      <xdr:spPr bwMode="auto">
        <a:xfrm>
          <a:off x="4244340" y="71018400"/>
          <a:ext cx="762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38106</xdr:rowOff>
    </xdr:to>
    <xdr:sp macro="" textlink="">
      <xdr:nvSpPr>
        <xdr:cNvPr id="110" name="Text Box 106">
          <a:extLst>
            <a:ext uri="{FF2B5EF4-FFF2-40B4-BE49-F238E27FC236}">
              <a16:creationId xmlns:a16="http://schemas.microsoft.com/office/drawing/2014/main" id="{A09BBD5D-358F-4708-ACA3-746AE67683BC}"/>
            </a:ext>
          </a:extLst>
        </xdr:cNvPr>
        <xdr:cNvSpPr txBox="1">
          <a:spLocks noChangeArrowheads="1"/>
        </xdr:cNvSpPr>
      </xdr:nvSpPr>
      <xdr:spPr bwMode="auto">
        <a:xfrm>
          <a:off x="4244340" y="71018400"/>
          <a:ext cx="762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99066</xdr:rowOff>
    </xdr:to>
    <xdr:sp macro="" textlink="">
      <xdr:nvSpPr>
        <xdr:cNvPr id="111" name="Text Box 108">
          <a:extLst>
            <a:ext uri="{FF2B5EF4-FFF2-40B4-BE49-F238E27FC236}">
              <a16:creationId xmlns:a16="http://schemas.microsoft.com/office/drawing/2014/main" id="{0B475674-1A11-4DE2-ABA1-BBFBB417D5C2}"/>
            </a:ext>
          </a:extLst>
        </xdr:cNvPr>
        <xdr:cNvSpPr txBox="1">
          <a:spLocks noChangeArrowheads="1"/>
        </xdr:cNvSpPr>
      </xdr:nvSpPr>
      <xdr:spPr bwMode="auto">
        <a:xfrm>
          <a:off x="4244340" y="71018400"/>
          <a:ext cx="762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7625</xdr:rowOff>
    </xdr:to>
    <xdr:sp macro="" textlink="">
      <xdr:nvSpPr>
        <xdr:cNvPr id="112" name="Text Box 30">
          <a:extLst>
            <a:ext uri="{FF2B5EF4-FFF2-40B4-BE49-F238E27FC236}">
              <a16:creationId xmlns:a16="http://schemas.microsoft.com/office/drawing/2014/main" id="{F2A5D76E-FB25-4AEA-8EFC-61AA2EA22AAE}"/>
            </a:ext>
          </a:extLst>
        </xdr:cNvPr>
        <xdr:cNvSpPr txBox="1">
          <a:spLocks noChangeArrowheads="1"/>
        </xdr:cNvSpPr>
      </xdr:nvSpPr>
      <xdr:spPr bwMode="auto">
        <a:xfrm>
          <a:off x="4244340" y="7101840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99066</xdr:rowOff>
    </xdr:to>
    <xdr:sp macro="" textlink="">
      <xdr:nvSpPr>
        <xdr:cNvPr id="113" name="Text Box 32">
          <a:extLst>
            <a:ext uri="{FF2B5EF4-FFF2-40B4-BE49-F238E27FC236}">
              <a16:creationId xmlns:a16="http://schemas.microsoft.com/office/drawing/2014/main" id="{58DDDA12-358A-4BEB-9268-DE4B0677906A}"/>
            </a:ext>
          </a:extLst>
        </xdr:cNvPr>
        <xdr:cNvSpPr txBox="1">
          <a:spLocks noChangeArrowheads="1"/>
        </xdr:cNvSpPr>
      </xdr:nvSpPr>
      <xdr:spPr bwMode="auto">
        <a:xfrm>
          <a:off x="4244340" y="71018400"/>
          <a:ext cx="762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7625</xdr:rowOff>
    </xdr:to>
    <xdr:sp macro="" textlink="">
      <xdr:nvSpPr>
        <xdr:cNvPr id="114" name="Text Box 106">
          <a:extLst>
            <a:ext uri="{FF2B5EF4-FFF2-40B4-BE49-F238E27FC236}">
              <a16:creationId xmlns:a16="http://schemas.microsoft.com/office/drawing/2014/main" id="{3E329D99-C5C6-4E59-849E-F8CCA7ADBD74}"/>
            </a:ext>
          </a:extLst>
        </xdr:cNvPr>
        <xdr:cNvSpPr txBox="1">
          <a:spLocks noChangeArrowheads="1"/>
        </xdr:cNvSpPr>
      </xdr:nvSpPr>
      <xdr:spPr bwMode="auto">
        <a:xfrm>
          <a:off x="4244340" y="7101840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370</xdr:row>
      <xdr:rowOff>99066</xdr:rowOff>
    </xdr:to>
    <xdr:sp macro="" textlink="">
      <xdr:nvSpPr>
        <xdr:cNvPr id="115" name="Text Box 108">
          <a:extLst>
            <a:ext uri="{FF2B5EF4-FFF2-40B4-BE49-F238E27FC236}">
              <a16:creationId xmlns:a16="http://schemas.microsoft.com/office/drawing/2014/main" id="{9E2F0FD5-51BB-4E94-9B6A-C142E210075D}"/>
            </a:ext>
          </a:extLst>
        </xdr:cNvPr>
        <xdr:cNvSpPr txBox="1">
          <a:spLocks noChangeArrowheads="1"/>
        </xdr:cNvSpPr>
      </xdr:nvSpPr>
      <xdr:spPr bwMode="auto">
        <a:xfrm>
          <a:off x="4244340" y="71018400"/>
          <a:ext cx="762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371</xdr:row>
      <xdr:rowOff>19051</xdr:rowOff>
    </xdr:to>
    <xdr:sp macro="" textlink="">
      <xdr:nvSpPr>
        <xdr:cNvPr id="116" name="Text Box 30">
          <a:extLst>
            <a:ext uri="{FF2B5EF4-FFF2-40B4-BE49-F238E27FC236}">
              <a16:creationId xmlns:a16="http://schemas.microsoft.com/office/drawing/2014/main" id="{DAFB3611-A3D6-42EF-BE33-4A4C0D41FDC7}"/>
            </a:ext>
          </a:extLst>
        </xdr:cNvPr>
        <xdr:cNvSpPr txBox="1">
          <a:spLocks noChangeArrowheads="1"/>
        </xdr:cNvSpPr>
      </xdr:nvSpPr>
      <xdr:spPr bwMode="auto">
        <a:xfrm>
          <a:off x="4244340" y="72725280"/>
          <a:ext cx="76200" cy="1065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372</xdr:row>
      <xdr:rowOff>98610</xdr:rowOff>
    </xdr:to>
    <xdr:sp macro="" textlink="">
      <xdr:nvSpPr>
        <xdr:cNvPr id="117" name="Text Box 32">
          <a:extLst>
            <a:ext uri="{FF2B5EF4-FFF2-40B4-BE49-F238E27FC236}">
              <a16:creationId xmlns:a16="http://schemas.microsoft.com/office/drawing/2014/main" id="{23B4447C-44CD-4208-B80F-C236248DF2CC}"/>
            </a:ext>
          </a:extLst>
        </xdr:cNvPr>
        <xdr:cNvSpPr txBox="1">
          <a:spLocks noChangeArrowheads="1"/>
        </xdr:cNvSpPr>
      </xdr:nvSpPr>
      <xdr:spPr bwMode="auto">
        <a:xfrm>
          <a:off x="4244340" y="72725280"/>
          <a:ext cx="76200" cy="1308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371</xdr:row>
      <xdr:rowOff>19051</xdr:rowOff>
    </xdr:to>
    <xdr:sp macro="" textlink="">
      <xdr:nvSpPr>
        <xdr:cNvPr id="118" name="Text Box 106">
          <a:extLst>
            <a:ext uri="{FF2B5EF4-FFF2-40B4-BE49-F238E27FC236}">
              <a16:creationId xmlns:a16="http://schemas.microsoft.com/office/drawing/2014/main" id="{9078B600-2F07-4F02-8596-6CC786391082}"/>
            </a:ext>
          </a:extLst>
        </xdr:cNvPr>
        <xdr:cNvSpPr txBox="1">
          <a:spLocks noChangeArrowheads="1"/>
        </xdr:cNvSpPr>
      </xdr:nvSpPr>
      <xdr:spPr bwMode="auto">
        <a:xfrm>
          <a:off x="4244340" y="72725280"/>
          <a:ext cx="76200" cy="1065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372</xdr:row>
      <xdr:rowOff>98610</xdr:rowOff>
    </xdr:to>
    <xdr:sp macro="" textlink="">
      <xdr:nvSpPr>
        <xdr:cNvPr id="119" name="Text Box 108">
          <a:extLst>
            <a:ext uri="{FF2B5EF4-FFF2-40B4-BE49-F238E27FC236}">
              <a16:creationId xmlns:a16="http://schemas.microsoft.com/office/drawing/2014/main" id="{45CD3F1A-90F4-4D54-B7A6-8A9DAA9F8EA4}"/>
            </a:ext>
          </a:extLst>
        </xdr:cNvPr>
        <xdr:cNvSpPr txBox="1">
          <a:spLocks noChangeArrowheads="1"/>
        </xdr:cNvSpPr>
      </xdr:nvSpPr>
      <xdr:spPr bwMode="auto">
        <a:xfrm>
          <a:off x="4244340" y="72725280"/>
          <a:ext cx="76200" cy="1308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5885</xdr:rowOff>
    </xdr:to>
    <xdr:sp macro="" textlink="">
      <xdr:nvSpPr>
        <xdr:cNvPr id="120" name="Text Box 30">
          <a:extLst>
            <a:ext uri="{FF2B5EF4-FFF2-40B4-BE49-F238E27FC236}">
              <a16:creationId xmlns:a16="http://schemas.microsoft.com/office/drawing/2014/main" id="{64C8C2A0-8DAA-495B-9105-14CC49426FE6}"/>
            </a:ext>
          </a:extLst>
        </xdr:cNvPr>
        <xdr:cNvSpPr txBox="1">
          <a:spLocks noChangeArrowheads="1"/>
        </xdr:cNvSpPr>
      </xdr:nvSpPr>
      <xdr:spPr bwMode="auto">
        <a:xfrm>
          <a:off x="4244340" y="72725280"/>
          <a:ext cx="76200" cy="1049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365</xdr:row>
      <xdr:rowOff>0</xdr:rowOff>
    </xdr:from>
    <xdr:to>
      <xdr:col>3</xdr:col>
      <xdr:colOff>76200</xdr:colOff>
      <xdr:row>372</xdr:row>
      <xdr:rowOff>98610</xdr:rowOff>
    </xdr:to>
    <xdr:sp macro="" textlink="">
      <xdr:nvSpPr>
        <xdr:cNvPr id="121" name="Text Box 32">
          <a:extLst>
            <a:ext uri="{FF2B5EF4-FFF2-40B4-BE49-F238E27FC236}">
              <a16:creationId xmlns:a16="http://schemas.microsoft.com/office/drawing/2014/main" id="{DAEA8E4D-76AF-48F7-8BB6-144CD8EB0A3E}"/>
            </a:ext>
          </a:extLst>
        </xdr:cNvPr>
        <xdr:cNvSpPr txBox="1">
          <a:spLocks noChangeArrowheads="1"/>
        </xdr:cNvSpPr>
      </xdr:nvSpPr>
      <xdr:spPr bwMode="auto">
        <a:xfrm>
          <a:off x="4244340" y="72725280"/>
          <a:ext cx="76200" cy="1308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5885</xdr:rowOff>
    </xdr:to>
    <xdr:sp macro="" textlink="">
      <xdr:nvSpPr>
        <xdr:cNvPr id="122" name="Text Box 106">
          <a:extLst>
            <a:ext uri="{FF2B5EF4-FFF2-40B4-BE49-F238E27FC236}">
              <a16:creationId xmlns:a16="http://schemas.microsoft.com/office/drawing/2014/main" id="{D0F18B0B-4277-4FBF-BD88-F4CF5238CA1E}"/>
            </a:ext>
          </a:extLst>
        </xdr:cNvPr>
        <xdr:cNvSpPr txBox="1">
          <a:spLocks noChangeArrowheads="1"/>
        </xdr:cNvSpPr>
      </xdr:nvSpPr>
      <xdr:spPr bwMode="auto">
        <a:xfrm>
          <a:off x="4244340" y="72725280"/>
          <a:ext cx="76200" cy="1049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324579</xdr:rowOff>
    </xdr:to>
    <xdr:sp macro="" textlink="">
      <xdr:nvSpPr>
        <xdr:cNvPr id="124" name="Text Box 30">
          <a:extLst>
            <a:ext uri="{FF2B5EF4-FFF2-40B4-BE49-F238E27FC236}">
              <a16:creationId xmlns:a16="http://schemas.microsoft.com/office/drawing/2014/main" id="{6F1FD86F-4F38-46B9-B3BC-BA605066685A}"/>
            </a:ext>
          </a:extLst>
        </xdr:cNvPr>
        <xdr:cNvSpPr txBox="1">
          <a:spLocks noChangeArrowheads="1"/>
        </xdr:cNvSpPr>
      </xdr:nvSpPr>
      <xdr:spPr bwMode="auto">
        <a:xfrm>
          <a:off x="4244340" y="71399400"/>
          <a:ext cx="7620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25" name="Text Box 32">
          <a:extLst>
            <a:ext uri="{FF2B5EF4-FFF2-40B4-BE49-F238E27FC236}">
              <a16:creationId xmlns:a16="http://schemas.microsoft.com/office/drawing/2014/main" id="{5DCF438A-B202-43B6-83CD-BF59B85D4ACC}"/>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324579</xdr:rowOff>
    </xdr:to>
    <xdr:sp macro="" textlink="">
      <xdr:nvSpPr>
        <xdr:cNvPr id="126" name="Text Box 106">
          <a:extLst>
            <a:ext uri="{FF2B5EF4-FFF2-40B4-BE49-F238E27FC236}">
              <a16:creationId xmlns:a16="http://schemas.microsoft.com/office/drawing/2014/main" id="{F8037594-7F5B-4A83-902F-55ACE2646E38}"/>
            </a:ext>
          </a:extLst>
        </xdr:cNvPr>
        <xdr:cNvSpPr txBox="1">
          <a:spLocks noChangeArrowheads="1"/>
        </xdr:cNvSpPr>
      </xdr:nvSpPr>
      <xdr:spPr bwMode="auto">
        <a:xfrm>
          <a:off x="4244340" y="71399400"/>
          <a:ext cx="7620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27" name="Text Box 108">
          <a:extLst>
            <a:ext uri="{FF2B5EF4-FFF2-40B4-BE49-F238E27FC236}">
              <a16:creationId xmlns:a16="http://schemas.microsoft.com/office/drawing/2014/main" id="{7CD5C4ED-6973-4B33-B3E3-05CD2EF60785}"/>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301719</xdr:rowOff>
    </xdr:to>
    <xdr:sp macro="" textlink="">
      <xdr:nvSpPr>
        <xdr:cNvPr id="128" name="Text Box 30">
          <a:extLst>
            <a:ext uri="{FF2B5EF4-FFF2-40B4-BE49-F238E27FC236}">
              <a16:creationId xmlns:a16="http://schemas.microsoft.com/office/drawing/2014/main" id="{00EB5CD8-8601-4838-843C-3425193F1010}"/>
            </a:ext>
          </a:extLst>
        </xdr:cNvPr>
        <xdr:cNvSpPr txBox="1">
          <a:spLocks noChangeArrowheads="1"/>
        </xdr:cNvSpPr>
      </xdr:nvSpPr>
      <xdr:spPr bwMode="auto">
        <a:xfrm>
          <a:off x="4244340" y="7139940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29" name="Text Box 32">
          <a:extLst>
            <a:ext uri="{FF2B5EF4-FFF2-40B4-BE49-F238E27FC236}">
              <a16:creationId xmlns:a16="http://schemas.microsoft.com/office/drawing/2014/main" id="{EA5B7BDF-99CD-4233-9350-BFF4D83882CD}"/>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345</xdr:row>
      <xdr:rowOff>0</xdr:rowOff>
    </xdr:from>
    <xdr:to>
      <xdr:col>3</xdr:col>
      <xdr:colOff>76200</xdr:colOff>
      <xdr:row>345</xdr:row>
      <xdr:rowOff>301719</xdr:rowOff>
    </xdr:to>
    <xdr:sp macro="" textlink="">
      <xdr:nvSpPr>
        <xdr:cNvPr id="130" name="Text Box 106">
          <a:extLst>
            <a:ext uri="{FF2B5EF4-FFF2-40B4-BE49-F238E27FC236}">
              <a16:creationId xmlns:a16="http://schemas.microsoft.com/office/drawing/2014/main" id="{DA051015-2EB6-441F-9852-A480C2E2BE6E}"/>
            </a:ext>
          </a:extLst>
        </xdr:cNvPr>
        <xdr:cNvSpPr txBox="1">
          <a:spLocks noChangeArrowheads="1"/>
        </xdr:cNvSpPr>
      </xdr:nvSpPr>
      <xdr:spPr bwMode="auto">
        <a:xfrm>
          <a:off x="4244340" y="71399400"/>
          <a:ext cx="762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341</xdr:row>
      <xdr:rowOff>0</xdr:rowOff>
    </xdr:from>
    <xdr:to>
      <xdr:col>3</xdr:col>
      <xdr:colOff>76200</xdr:colOff>
      <xdr:row>343</xdr:row>
      <xdr:rowOff>48442</xdr:rowOff>
    </xdr:to>
    <xdr:sp macro="" textlink="">
      <xdr:nvSpPr>
        <xdr:cNvPr id="131" name="Text Box 108">
          <a:extLst>
            <a:ext uri="{FF2B5EF4-FFF2-40B4-BE49-F238E27FC236}">
              <a16:creationId xmlns:a16="http://schemas.microsoft.com/office/drawing/2014/main" id="{5E119B82-21C8-4F25-96B7-A6F69B360E8A}"/>
            </a:ext>
          </a:extLst>
        </xdr:cNvPr>
        <xdr:cNvSpPr txBox="1">
          <a:spLocks noChangeArrowheads="1"/>
        </xdr:cNvSpPr>
      </xdr:nvSpPr>
      <xdr:spPr bwMode="auto">
        <a:xfrm>
          <a:off x="4244340" y="713994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394</xdr:row>
      <xdr:rowOff>0</xdr:rowOff>
    </xdr:from>
    <xdr:ext cx="76200" cy="676275"/>
    <xdr:sp macro="" textlink="">
      <xdr:nvSpPr>
        <xdr:cNvPr id="132" name="Text Box 30">
          <a:extLst>
            <a:ext uri="{FF2B5EF4-FFF2-40B4-BE49-F238E27FC236}">
              <a16:creationId xmlns:a16="http://schemas.microsoft.com/office/drawing/2014/main" id="{C96E4A5C-3EB1-45F4-9903-C5A01B30B490}"/>
            </a:ext>
          </a:extLst>
        </xdr:cNvPr>
        <xdr:cNvSpPr txBox="1">
          <a:spLocks noChangeArrowheads="1"/>
        </xdr:cNvSpPr>
      </xdr:nvSpPr>
      <xdr:spPr bwMode="auto">
        <a:xfrm>
          <a:off x="4244340" y="722909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133" name="Text Box 32">
          <a:extLst>
            <a:ext uri="{FF2B5EF4-FFF2-40B4-BE49-F238E27FC236}">
              <a16:creationId xmlns:a16="http://schemas.microsoft.com/office/drawing/2014/main" id="{D7F082AA-7FF6-4377-8A65-658F13B5363B}"/>
            </a:ext>
          </a:extLst>
        </xdr:cNvPr>
        <xdr:cNvSpPr txBox="1">
          <a:spLocks noChangeArrowheads="1"/>
        </xdr:cNvSpPr>
      </xdr:nvSpPr>
      <xdr:spPr bwMode="auto">
        <a:xfrm>
          <a:off x="4244340" y="72290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76275"/>
    <xdr:sp macro="" textlink="">
      <xdr:nvSpPr>
        <xdr:cNvPr id="134" name="Text Box 106">
          <a:extLst>
            <a:ext uri="{FF2B5EF4-FFF2-40B4-BE49-F238E27FC236}">
              <a16:creationId xmlns:a16="http://schemas.microsoft.com/office/drawing/2014/main" id="{7CE09069-7593-4288-A442-9E22BBEDFFB7}"/>
            </a:ext>
          </a:extLst>
        </xdr:cNvPr>
        <xdr:cNvSpPr txBox="1">
          <a:spLocks noChangeArrowheads="1"/>
        </xdr:cNvSpPr>
      </xdr:nvSpPr>
      <xdr:spPr bwMode="auto">
        <a:xfrm>
          <a:off x="4244340" y="722909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135" name="Text Box 108">
          <a:extLst>
            <a:ext uri="{FF2B5EF4-FFF2-40B4-BE49-F238E27FC236}">
              <a16:creationId xmlns:a16="http://schemas.microsoft.com/office/drawing/2014/main" id="{7352B385-14CC-4930-ADC4-E29CA072D286}"/>
            </a:ext>
          </a:extLst>
        </xdr:cNvPr>
        <xdr:cNvSpPr txBox="1">
          <a:spLocks noChangeArrowheads="1"/>
        </xdr:cNvSpPr>
      </xdr:nvSpPr>
      <xdr:spPr bwMode="auto">
        <a:xfrm>
          <a:off x="4244340" y="72290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57225"/>
    <xdr:sp macro="" textlink="">
      <xdr:nvSpPr>
        <xdr:cNvPr id="136" name="Text Box 30">
          <a:extLst>
            <a:ext uri="{FF2B5EF4-FFF2-40B4-BE49-F238E27FC236}">
              <a16:creationId xmlns:a16="http://schemas.microsoft.com/office/drawing/2014/main" id="{6A71AE74-747A-442A-A4AF-CE2C18D51F6B}"/>
            </a:ext>
          </a:extLst>
        </xdr:cNvPr>
        <xdr:cNvSpPr txBox="1">
          <a:spLocks noChangeArrowheads="1"/>
        </xdr:cNvSpPr>
      </xdr:nvSpPr>
      <xdr:spPr bwMode="auto">
        <a:xfrm>
          <a:off x="4244340" y="722909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137" name="Text Box 32">
          <a:extLst>
            <a:ext uri="{FF2B5EF4-FFF2-40B4-BE49-F238E27FC236}">
              <a16:creationId xmlns:a16="http://schemas.microsoft.com/office/drawing/2014/main" id="{6A640186-4A68-4858-AB8A-55693277905F}"/>
            </a:ext>
          </a:extLst>
        </xdr:cNvPr>
        <xdr:cNvSpPr txBox="1">
          <a:spLocks noChangeArrowheads="1"/>
        </xdr:cNvSpPr>
      </xdr:nvSpPr>
      <xdr:spPr bwMode="auto">
        <a:xfrm>
          <a:off x="4244340" y="72290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57225"/>
    <xdr:sp macro="" textlink="">
      <xdr:nvSpPr>
        <xdr:cNvPr id="138" name="Text Box 106">
          <a:extLst>
            <a:ext uri="{FF2B5EF4-FFF2-40B4-BE49-F238E27FC236}">
              <a16:creationId xmlns:a16="http://schemas.microsoft.com/office/drawing/2014/main" id="{CBC9E8FD-D73D-441F-994C-71C765BA4AE2}"/>
            </a:ext>
          </a:extLst>
        </xdr:cNvPr>
        <xdr:cNvSpPr txBox="1">
          <a:spLocks noChangeArrowheads="1"/>
        </xdr:cNvSpPr>
      </xdr:nvSpPr>
      <xdr:spPr bwMode="auto">
        <a:xfrm>
          <a:off x="4244340" y="722909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139" name="Text Box 108">
          <a:extLst>
            <a:ext uri="{FF2B5EF4-FFF2-40B4-BE49-F238E27FC236}">
              <a16:creationId xmlns:a16="http://schemas.microsoft.com/office/drawing/2014/main" id="{E6D9EA21-1D18-4B9F-A43A-7C02BB274489}"/>
            </a:ext>
          </a:extLst>
        </xdr:cNvPr>
        <xdr:cNvSpPr txBox="1">
          <a:spLocks noChangeArrowheads="1"/>
        </xdr:cNvSpPr>
      </xdr:nvSpPr>
      <xdr:spPr bwMode="auto">
        <a:xfrm>
          <a:off x="4244340" y="72290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09722"/>
    <xdr:sp macro="" textlink="">
      <xdr:nvSpPr>
        <xdr:cNvPr id="140" name="Text Box 30">
          <a:extLst>
            <a:ext uri="{FF2B5EF4-FFF2-40B4-BE49-F238E27FC236}">
              <a16:creationId xmlns:a16="http://schemas.microsoft.com/office/drawing/2014/main" id="{299007BA-B406-46C5-A83F-5E80E53B936A}"/>
            </a:ext>
          </a:extLst>
        </xdr:cNvPr>
        <xdr:cNvSpPr txBox="1">
          <a:spLocks noChangeArrowheads="1"/>
        </xdr:cNvSpPr>
      </xdr:nvSpPr>
      <xdr:spPr bwMode="auto">
        <a:xfrm>
          <a:off x="4243754" y="66563631"/>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70682"/>
    <xdr:sp macro="" textlink="">
      <xdr:nvSpPr>
        <xdr:cNvPr id="141" name="Text Box 32">
          <a:extLst>
            <a:ext uri="{FF2B5EF4-FFF2-40B4-BE49-F238E27FC236}">
              <a16:creationId xmlns:a16="http://schemas.microsoft.com/office/drawing/2014/main" id="{91C67022-9E7A-4A7E-BA34-6C365AECCB71}"/>
            </a:ext>
          </a:extLst>
        </xdr:cNvPr>
        <xdr:cNvSpPr txBox="1">
          <a:spLocks noChangeArrowheads="1"/>
        </xdr:cNvSpPr>
      </xdr:nvSpPr>
      <xdr:spPr bwMode="auto">
        <a:xfrm>
          <a:off x="4243754" y="66563631"/>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09722"/>
    <xdr:sp macro="" textlink="">
      <xdr:nvSpPr>
        <xdr:cNvPr id="142" name="Text Box 106">
          <a:extLst>
            <a:ext uri="{FF2B5EF4-FFF2-40B4-BE49-F238E27FC236}">
              <a16:creationId xmlns:a16="http://schemas.microsoft.com/office/drawing/2014/main" id="{0F6CD9F6-7098-4F5D-8F3E-6E14C26FE46C}"/>
            </a:ext>
          </a:extLst>
        </xdr:cNvPr>
        <xdr:cNvSpPr txBox="1">
          <a:spLocks noChangeArrowheads="1"/>
        </xdr:cNvSpPr>
      </xdr:nvSpPr>
      <xdr:spPr bwMode="auto">
        <a:xfrm>
          <a:off x="4243754" y="66563631"/>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70682"/>
    <xdr:sp macro="" textlink="">
      <xdr:nvSpPr>
        <xdr:cNvPr id="143" name="Text Box 108">
          <a:extLst>
            <a:ext uri="{FF2B5EF4-FFF2-40B4-BE49-F238E27FC236}">
              <a16:creationId xmlns:a16="http://schemas.microsoft.com/office/drawing/2014/main" id="{020C46F4-4DBB-4661-9B00-789A3BB7DC86}"/>
            </a:ext>
          </a:extLst>
        </xdr:cNvPr>
        <xdr:cNvSpPr txBox="1">
          <a:spLocks noChangeArrowheads="1"/>
        </xdr:cNvSpPr>
      </xdr:nvSpPr>
      <xdr:spPr bwMode="auto">
        <a:xfrm>
          <a:off x="4243754" y="66563631"/>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86862"/>
    <xdr:sp macro="" textlink="">
      <xdr:nvSpPr>
        <xdr:cNvPr id="144" name="Text Box 30">
          <a:extLst>
            <a:ext uri="{FF2B5EF4-FFF2-40B4-BE49-F238E27FC236}">
              <a16:creationId xmlns:a16="http://schemas.microsoft.com/office/drawing/2014/main" id="{5CA20675-AEBD-424B-98D1-970EA043730A}"/>
            </a:ext>
          </a:extLst>
        </xdr:cNvPr>
        <xdr:cNvSpPr txBox="1">
          <a:spLocks noChangeArrowheads="1"/>
        </xdr:cNvSpPr>
      </xdr:nvSpPr>
      <xdr:spPr bwMode="auto">
        <a:xfrm>
          <a:off x="4243754" y="66563631"/>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70682"/>
    <xdr:sp macro="" textlink="">
      <xdr:nvSpPr>
        <xdr:cNvPr id="145" name="Text Box 32">
          <a:extLst>
            <a:ext uri="{FF2B5EF4-FFF2-40B4-BE49-F238E27FC236}">
              <a16:creationId xmlns:a16="http://schemas.microsoft.com/office/drawing/2014/main" id="{3857CE7C-EA93-45B2-B492-2938BEFB05F4}"/>
            </a:ext>
          </a:extLst>
        </xdr:cNvPr>
        <xdr:cNvSpPr txBox="1">
          <a:spLocks noChangeArrowheads="1"/>
        </xdr:cNvSpPr>
      </xdr:nvSpPr>
      <xdr:spPr bwMode="auto">
        <a:xfrm>
          <a:off x="4243754" y="66563631"/>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86862"/>
    <xdr:sp macro="" textlink="">
      <xdr:nvSpPr>
        <xdr:cNvPr id="146" name="Text Box 106">
          <a:extLst>
            <a:ext uri="{FF2B5EF4-FFF2-40B4-BE49-F238E27FC236}">
              <a16:creationId xmlns:a16="http://schemas.microsoft.com/office/drawing/2014/main" id="{B9F3C104-6393-439F-8408-3DE9BEB32E38}"/>
            </a:ext>
          </a:extLst>
        </xdr:cNvPr>
        <xdr:cNvSpPr txBox="1">
          <a:spLocks noChangeArrowheads="1"/>
        </xdr:cNvSpPr>
      </xdr:nvSpPr>
      <xdr:spPr bwMode="auto">
        <a:xfrm>
          <a:off x="4243754" y="66563631"/>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70682"/>
    <xdr:sp macro="" textlink="">
      <xdr:nvSpPr>
        <xdr:cNvPr id="147" name="Text Box 108">
          <a:extLst>
            <a:ext uri="{FF2B5EF4-FFF2-40B4-BE49-F238E27FC236}">
              <a16:creationId xmlns:a16="http://schemas.microsoft.com/office/drawing/2014/main" id="{A9FB0D67-C148-41E0-B3E4-FF4803413664}"/>
            </a:ext>
          </a:extLst>
        </xdr:cNvPr>
        <xdr:cNvSpPr txBox="1">
          <a:spLocks noChangeArrowheads="1"/>
        </xdr:cNvSpPr>
      </xdr:nvSpPr>
      <xdr:spPr bwMode="auto">
        <a:xfrm>
          <a:off x="4243754" y="66563631"/>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94482"/>
    <xdr:sp macro="" textlink="">
      <xdr:nvSpPr>
        <xdr:cNvPr id="148" name="Text Box 30">
          <a:extLst>
            <a:ext uri="{FF2B5EF4-FFF2-40B4-BE49-F238E27FC236}">
              <a16:creationId xmlns:a16="http://schemas.microsoft.com/office/drawing/2014/main" id="{2A168938-1399-49BB-AC6A-0E1E2DDA3630}"/>
            </a:ext>
          </a:extLst>
        </xdr:cNvPr>
        <xdr:cNvSpPr txBox="1">
          <a:spLocks noChangeArrowheads="1"/>
        </xdr:cNvSpPr>
      </xdr:nvSpPr>
      <xdr:spPr bwMode="auto">
        <a:xfrm>
          <a:off x="4243754" y="66563631"/>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55442"/>
    <xdr:sp macro="" textlink="">
      <xdr:nvSpPr>
        <xdr:cNvPr id="149" name="Text Box 32">
          <a:extLst>
            <a:ext uri="{FF2B5EF4-FFF2-40B4-BE49-F238E27FC236}">
              <a16:creationId xmlns:a16="http://schemas.microsoft.com/office/drawing/2014/main" id="{26E2FC78-792C-4038-A48F-8883EDC6AFB6}"/>
            </a:ext>
          </a:extLst>
        </xdr:cNvPr>
        <xdr:cNvSpPr txBox="1">
          <a:spLocks noChangeArrowheads="1"/>
        </xdr:cNvSpPr>
      </xdr:nvSpPr>
      <xdr:spPr bwMode="auto">
        <a:xfrm>
          <a:off x="4243754" y="66563631"/>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94482"/>
    <xdr:sp macro="" textlink="">
      <xdr:nvSpPr>
        <xdr:cNvPr id="150" name="Text Box 106">
          <a:extLst>
            <a:ext uri="{FF2B5EF4-FFF2-40B4-BE49-F238E27FC236}">
              <a16:creationId xmlns:a16="http://schemas.microsoft.com/office/drawing/2014/main" id="{7663BF94-C1CA-4461-8EC7-FAAA53BFB3B0}"/>
            </a:ext>
          </a:extLst>
        </xdr:cNvPr>
        <xdr:cNvSpPr txBox="1">
          <a:spLocks noChangeArrowheads="1"/>
        </xdr:cNvSpPr>
      </xdr:nvSpPr>
      <xdr:spPr bwMode="auto">
        <a:xfrm>
          <a:off x="4243754" y="66563631"/>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55442"/>
    <xdr:sp macro="" textlink="">
      <xdr:nvSpPr>
        <xdr:cNvPr id="151" name="Text Box 108">
          <a:extLst>
            <a:ext uri="{FF2B5EF4-FFF2-40B4-BE49-F238E27FC236}">
              <a16:creationId xmlns:a16="http://schemas.microsoft.com/office/drawing/2014/main" id="{A6198997-C614-455F-9BDE-585DE0A1CFD0}"/>
            </a:ext>
          </a:extLst>
        </xdr:cNvPr>
        <xdr:cNvSpPr txBox="1">
          <a:spLocks noChangeArrowheads="1"/>
        </xdr:cNvSpPr>
      </xdr:nvSpPr>
      <xdr:spPr bwMode="auto">
        <a:xfrm>
          <a:off x="4243754" y="66563631"/>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61071"/>
    <xdr:sp macro="" textlink="">
      <xdr:nvSpPr>
        <xdr:cNvPr id="152" name="Text Box 30">
          <a:extLst>
            <a:ext uri="{FF2B5EF4-FFF2-40B4-BE49-F238E27FC236}">
              <a16:creationId xmlns:a16="http://schemas.microsoft.com/office/drawing/2014/main" id="{6137999F-6658-40FD-93ED-C1458225A21C}"/>
            </a:ext>
          </a:extLst>
        </xdr:cNvPr>
        <xdr:cNvSpPr txBox="1">
          <a:spLocks noChangeArrowheads="1"/>
        </xdr:cNvSpPr>
      </xdr:nvSpPr>
      <xdr:spPr bwMode="auto">
        <a:xfrm>
          <a:off x="4243754" y="66563631"/>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55442"/>
    <xdr:sp macro="" textlink="">
      <xdr:nvSpPr>
        <xdr:cNvPr id="153" name="Text Box 32">
          <a:extLst>
            <a:ext uri="{FF2B5EF4-FFF2-40B4-BE49-F238E27FC236}">
              <a16:creationId xmlns:a16="http://schemas.microsoft.com/office/drawing/2014/main" id="{D804EC0E-083B-43E5-BB3B-71B46E890DC4}"/>
            </a:ext>
          </a:extLst>
        </xdr:cNvPr>
        <xdr:cNvSpPr txBox="1">
          <a:spLocks noChangeArrowheads="1"/>
        </xdr:cNvSpPr>
      </xdr:nvSpPr>
      <xdr:spPr bwMode="auto">
        <a:xfrm>
          <a:off x="4243754" y="66563631"/>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61071"/>
    <xdr:sp macro="" textlink="">
      <xdr:nvSpPr>
        <xdr:cNvPr id="154" name="Text Box 106">
          <a:extLst>
            <a:ext uri="{FF2B5EF4-FFF2-40B4-BE49-F238E27FC236}">
              <a16:creationId xmlns:a16="http://schemas.microsoft.com/office/drawing/2014/main" id="{60015792-0CA8-4C44-B5D4-8A4412CB860F}"/>
            </a:ext>
          </a:extLst>
        </xdr:cNvPr>
        <xdr:cNvSpPr txBox="1">
          <a:spLocks noChangeArrowheads="1"/>
        </xdr:cNvSpPr>
      </xdr:nvSpPr>
      <xdr:spPr bwMode="auto">
        <a:xfrm>
          <a:off x="4243754" y="66563631"/>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455442"/>
    <xdr:sp macro="" textlink="">
      <xdr:nvSpPr>
        <xdr:cNvPr id="155" name="Text Box 108">
          <a:extLst>
            <a:ext uri="{FF2B5EF4-FFF2-40B4-BE49-F238E27FC236}">
              <a16:creationId xmlns:a16="http://schemas.microsoft.com/office/drawing/2014/main" id="{C9CE6CE3-0B73-4FA9-9457-EF09951F274C}"/>
            </a:ext>
          </a:extLst>
        </xdr:cNvPr>
        <xdr:cNvSpPr txBox="1">
          <a:spLocks noChangeArrowheads="1"/>
        </xdr:cNvSpPr>
      </xdr:nvSpPr>
      <xdr:spPr bwMode="auto">
        <a:xfrm>
          <a:off x="4243754" y="66563631"/>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368</xdr:row>
      <xdr:rowOff>0</xdr:rowOff>
    </xdr:from>
    <xdr:to>
      <xdr:col>3</xdr:col>
      <xdr:colOff>76200</xdr:colOff>
      <xdr:row>375</xdr:row>
      <xdr:rowOff>117377</xdr:rowOff>
    </xdr:to>
    <xdr:sp macro="" textlink="">
      <xdr:nvSpPr>
        <xdr:cNvPr id="156" name="Text Box 30">
          <a:extLst>
            <a:ext uri="{FF2B5EF4-FFF2-40B4-BE49-F238E27FC236}">
              <a16:creationId xmlns:a16="http://schemas.microsoft.com/office/drawing/2014/main" id="{3423E067-08CD-4D7E-85A7-6C6EF7FC3955}"/>
            </a:ext>
          </a:extLst>
        </xdr:cNvPr>
        <xdr:cNvSpPr txBox="1">
          <a:spLocks noChangeArrowheads="1"/>
        </xdr:cNvSpPr>
      </xdr:nvSpPr>
      <xdr:spPr bwMode="auto">
        <a:xfrm>
          <a:off x="4244340" y="38717220"/>
          <a:ext cx="76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375</xdr:row>
      <xdr:rowOff>117377</xdr:rowOff>
    </xdr:to>
    <xdr:sp macro="" textlink="">
      <xdr:nvSpPr>
        <xdr:cNvPr id="157" name="Text Box 106">
          <a:extLst>
            <a:ext uri="{FF2B5EF4-FFF2-40B4-BE49-F238E27FC236}">
              <a16:creationId xmlns:a16="http://schemas.microsoft.com/office/drawing/2014/main" id="{E4598992-AF94-4028-BD96-E1168985F35B}"/>
            </a:ext>
          </a:extLst>
        </xdr:cNvPr>
        <xdr:cNvSpPr txBox="1">
          <a:spLocks noChangeArrowheads="1"/>
        </xdr:cNvSpPr>
      </xdr:nvSpPr>
      <xdr:spPr bwMode="auto">
        <a:xfrm>
          <a:off x="4244340" y="38717220"/>
          <a:ext cx="76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375</xdr:row>
      <xdr:rowOff>94518</xdr:rowOff>
    </xdr:to>
    <xdr:sp macro="" textlink="">
      <xdr:nvSpPr>
        <xdr:cNvPr id="158" name="Text Box 30">
          <a:extLst>
            <a:ext uri="{FF2B5EF4-FFF2-40B4-BE49-F238E27FC236}">
              <a16:creationId xmlns:a16="http://schemas.microsoft.com/office/drawing/2014/main" id="{2C09C92D-6D5A-4A68-A3D9-C7A9A3A309A8}"/>
            </a:ext>
          </a:extLst>
        </xdr:cNvPr>
        <xdr:cNvSpPr txBox="1">
          <a:spLocks noChangeArrowheads="1"/>
        </xdr:cNvSpPr>
      </xdr:nvSpPr>
      <xdr:spPr bwMode="auto">
        <a:xfrm>
          <a:off x="4244340" y="38717220"/>
          <a:ext cx="762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375</xdr:row>
      <xdr:rowOff>94518</xdr:rowOff>
    </xdr:to>
    <xdr:sp macro="" textlink="">
      <xdr:nvSpPr>
        <xdr:cNvPr id="159" name="Text Box 106">
          <a:extLst>
            <a:ext uri="{FF2B5EF4-FFF2-40B4-BE49-F238E27FC236}">
              <a16:creationId xmlns:a16="http://schemas.microsoft.com/office/drawing/2014/main" id="{2911B960-CCE2-4FC7-A498-5AE1D6232746}"/>
            </a:ext>
          </a:extLst>
        </xdr:cNvPr>
        <xdr:cNvSpPr txBox="1">
          <a:spLocks noChangeArrowheads="1"/>
        </xdr:cNvSpPr>
      </xdr:nvSpPr>
      <xdr:spPr bwMode="auto">
        <a:xfrm>
          <a:off x="4244340" y="38717220"/>
          <a:ext cx="762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373</xdr:row>
      <xdr:rowOff>115494</xdr:rowOff>
    </xdr:to>
    <xdr:sp macro="" textlink="">
      <xdr:nvSpPr>
        <xdr:cNvPr id="160" name="Text Box 30">
          <a:extLst>
            <a:ext uri="{FF2B5EF4-FFF2-40B4-BE49-F238E27FC236}">
              <a16:creationId xmlns:a16="http://schemas.microsoft.com/office/drawing/2014/main" id="{5B780DEA-535D-4248-BFA9-92A3A9676303}"/>
            </a:ext>
          </a:extLst>
        </xdr:cNvPr>
        <xdr:cNvSpPr txBox="1">
          <a:spLocks noChangeArrowheads="1"/>
        </xdr:cNvSpPr>
      </xdr:nvSpPr>
      <xdr:spPr bwMode="auto">
        <a:xfrm>
          <a:off x="4244340" y="38717220"/>
          <a:ext cx="7620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170719</xdr:rowOff>
    </xdr:to>
    <xdr:sp macro="" textlink="">
      <xdr:nvSpPr>
        <xdr:cNvPr id="161" name="Text Box 32">
          <a:extLst>
            <a:ext uri="{FF2B5EF4-FFF2-40B4-BE49-F238E27FC236}">
              <a16:creationId xmlns:a16="http://schemas.microsoft.com/office/drawing/2014/main" id="{5CD93708-CE89-4A50-9475-02CEECAB8591}"/>
            </a:ext>
          </a:extLst>
        </xdr:cNvPr>
        <xdr:cNvSpPr txBox="1">
          <a:spLocks noChangeArrowheads="1"/>
        </xdr:cNvSpPr>
      </xdr:nvSpPr>
      <xdr:spPr bwMode="auto">
        <a:xfrm>
          <a:off x="4244340" y="38717220"/>
          <a:ext cx="762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373</xdr:row>
      <xdr:rowOff>115494</xdr:rowOff>
    </xdr:to>
    <xdr:sp macro="" textlink="">
      <xdr:nvSpPr>
        <xdr:cNvPr id="162" name="Text Box 106">
          <a:extLst>
            <a:ext uri="{FF2B5EF4-FFF2-40B4-BE49-F238E27FC236}">
              <a16:creationId xmlns:a16="http://schemas.microsoft.com/office/drawing/2014/main" id="{38F6C718-57CD-4B85-8FB2-FA39790A5715}"/>
            </a:ext>
          </a:extLst>
        </xdr:cNvPr>
        <xdr:cNvSpPr txBox="1">
          <a:spLocks noChangeArrowheads="1"/>
        </xdr:cNvSpPr>
      </xdr:nvSpPr>
      <xdr:spPr bwMode="auto">
        <a:xfrm>
          <a:off x="4244340" y="38717220"/>
          <a:ext cx="7620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170719</xdr:rowOff>
    </xdr:to>
    <xdr:sp macro="" textlink="">
      <xdr:nvSpPr>
        <xdr:cNvPr id="163" name="Text Box 108">
          <a:extLst>
            <a:ext uri="{FF2B5EF4-FFF2-40B4-BE49-F238E27FC236}">
              <a16:creationId xmlns:a16="http://schemas.microsoft.com/office/drawing/2014/main" id="{38B01E19-EFFA-48BF-B0BD-86FDAAADD0AD}"/>
            </a:ext>
          </a:extLst>
        </xdr:cNvPr>
        <xdr:cNvSpPr txBox="1">
          <a:spLocks noChangeArrowheads="1"/>
        </xdr:cNvSpPr>
      </xdr:nvSpPr>
      <xdr:spPr bwMode="auto">
        <a:xfrm>
          <a:off x="4244340" y="38717220"/>
          <a:ext cx="762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373</xdr:row>
      <xdr:rowOff>100254</xdr:rowOff>
    </xdr:to>
    <xdr:sp macro="" textlink="">
      <xdr:nvSpPr>
        <xdr:cNvPr id="164" name="Text Box 30">
          <a:extLst>
            <a:ext uri="{FF2B5EF4-FFF2-40B4-BE49-F238E27FC236}">
              <a16:creationId xmlns:a16="http://schemas.microsoft.com/office/drawing/2014/main" id="{078A27FE-07A8-460F-8B81-929173C61A4D}"/>
            </a:ext>
          </a:extLst>
        </xdr:cNvPr>
        <xdr:cNvSpPr txBox="1">
          <a:spLocks noChangeArrowheads="1"/>
        </xdr:cNvSpPr>
      </xdr:nvSpPr>
      <xdr:spPr bwMode="auto">
        <a:xfrm>
          <a:off x="4244340" y="38717220"/>
          <a:ext cx="7620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170719</xdr:rowOff>
    </xdr:to>
    <xdr:sp macro="" textlink="">
      <xdr:nvSpPr>
        <xdr:cNvPr id="165" name="Text Box 32">
          <a:extLst>
            <a:ext uri="{FF2B5EF4-FFF2-40B4-BE49-F238E27FC236}">
              <a16:creationId xmlns:a16="http://schemas.microsoft.com/office/drawing/2014/main" id="{C847208F-5CD5-44EB-B211-BE27A9FC068C}"/>
            </a:ext>
          </a:extLst>
        </xdr:cNvPr>
        <xdr:cNvSpPr txBox="1">
          <a:spLocks noChangeArrowheads="1"/>
        </xdr:cNvSpPr>
      </xdr:nvSpPr>
      <xdr:spPr bwMode="auto">
        <a:xfrm>
          <a:off x="4244340" y="38717220"/>
          <a:ext cx="762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373</xdr:row>
      <xdr:rowOff>100254</xdr:rowOff>
    </xdr:to>
    <xdr:sp macro="" textlink="">
      <xdr:nvSpPr>
        <xdr:cNvPr id="166" name="Text Box 106">
          <a:extLst>
            <a:ext uri="{FF2B5EF4-FFF2-40B4-BE49-F238E27FC236}">
              <a16:creationId xmlns:a16="http://schemas.microsoft.com/office/drawing/2014/main" id="{A909937B-AE28-47EA-AC8B-ED74BDD64825}"/>
            </a:ext>
          </a:extLst>
        </xdr:cNvPr>
        <xdr:cNvSpPr txBox="1">
          <a:spLocks noChangeArrowheads="1"/>
        </xdr:cNvSpPr>
      </xdr:nvSpPr>
      <xdr:spPr bwMode="auto">
        <a:xfrm>
          <a:off x="4244340" y="38717220"/>
          <a:ext cx="7620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368</xdr:row>
      <xdr:rowOff>0</xdr:rowOff>
    </xdr:from>
    <xdr:to>
      <xdr:col>3</xdr:col>
      <xdr:colOff>76200</xdr:colOff>
      <xdr:row>374</xdr:row>
      <xdr:rowOff>170719</xdr:rowOff>
    </xdr:to>
    <xdr:sp macro="" textlink="">
      <xdr:nvSpPr>
        <xdr:cNvPr id="167" name="Text Box 108">
          <a:extLst>
            <a:ext uri="{FF2B5EF4-FFF2-40B4-BE49-F238E27FC236}">
              <a16:creationId xmlns:a16="http://schemas.microsoft.com/office/drawing/2014/main" id="{13505E46-877B-45C0-9FD1-6638A2C66825}"/>
            </a:ext>
          </a:extLst>
        </xdr:cNvPr>
        <xdr:cNvSpPr txBox="1">
          <a:spLocks noChangeArrowheads="1"/>
        </xdr:cNvSpPr>
      </xdr:nvSpPr>
      <xdr:spPr bwMode="auto">
        <a:xfrm>
          <a:off x="4244340" y="38717220"/>
          <a:ext cx="762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368</xdr:row>
      <xdr:rowOff>0</xdr:rowOff>
    </xdr:from>
    <xdr:ext cx="76200" cy="330590"/>
    <xdr:sp macro="" textlink="">
      <xdr:nvSpPr>
        <xdr:cNvPr id="168" name="Text Box 30">
          <a:extLst>
            <a:ext uri="{FF2B5EF4-FFF2-40B4-BE49-F238E27FC236}">
              <a16:creationId xmlns:a16="http://schemas.microsoft.com/office/drawing/2014/main" id="{4424EE28-50FA-41C8-A347-01461E804F63}"/>
            </a:ext>
          </a:extLst>
        </xdr:cNvPr>
        <xdr:cNvSpPr txBox="1">
          <a:spLocks noChangeArrowheads="1"/>
        </xdr:cNvSpPr>
      </xdr:nvSpPr>
      <xdr:spPr bwMode="auto">
        <a:xfrm>
          <a:off x="4243754" y="62601231"/>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69" name="Text Box 32">
          <a:extLst>
            <a:ext uri="{FF2B5EF4-FFF2-40B4-BE49-F238E27FC236}">
              <a16:creationId xmlns:a16="http://schemas.microsoft.com/office/drawing/2014/main" id="{7AB0E76B-8B3E-44F1-A005-2599B2CC8CBA}"/>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30590"/>
    <xdr:sp macro="" textlink="">
      <xdr:nvSpPr>
        <xdr:cNvPr id="170" name="Text Box 106">
          <a:extLst>
            <a:ext uri="{FF2B5EF4-FFF2-40B4-BE49-F238E27FC236}">
              <a16:creationId xmlns:a16="http://schemas.microsoft.com/office/drawing/2014/main" id="{5F5C9B5C-B3E4-49CA-93A2-CCD4CB4655A4}"/>
            </a:ext>
          </a:extLst>
        </xdr:cNvPr>
        <xdr:cNvSpPr txBox="1">
          <a:spLocks noChangeArrowheads="1"/>
        </xdr:cNvSpPr>
      </xdr:nvSpPr>
      <xdr:spPr bwMode="auto">
        <a:xfrm>
          <a:off x="4243754" y="62601231"/>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71" name="Text Box 108">
          <a:extLst>
            <a:ext uri="{FF2B5EF4-FFF2-40B4-BE49-F238E27FC236}">
              <a16:creationId xmlns:a16="http://schemas.microsoft.com/office/drawing/2014/main" id="{1BD20794-336E-4FC6-83C5-2FAEF083C23B}"/>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07730"/>
    <xdr:sp macro="" textlink="">
      <xdr:nvSpPr>
        <xdr:cNvPr id="172" name="Text Box 30">
          <a:extLst>
            <a:ext uri="{FF2B5EF4-FFF2-40B4-BE49-F238E27FC236}">
              <a16:creationId xmlns:a16="http://schemas.microsoft.com/office/drawing/2014/main" id="{451C26F7-960B-404C-B956-86680CC6D640}"/>
            </a:ext>
          </a:extLst>
        </xdr:cNvPr>
        <xdr:cNvSpPr txBox="1">
          <a:spLocks noChangeArrowheads="1"/>
        </xdr:cNvSpPr>
      </xdr:nvSpPr>
      <xdr:spPr bwMode="auto">
        <a:xfrm>
          <a:off x="4243754" y="62601231"/>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73" name="Text Box 32">
          <a:extLst>
            <a:ext uri="{FF2B5EF4-FFF2-40B4-BE49-F238E27FC236}">
              <a16:creationId xmlns:a16="http://schemas.microsoft.com/office/drawing/2014/main" id="{6E155D36-84BA-4FEA-8B53-C17F8091AC71}"/>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07730"/>
    <xdr:sp macro="" textlink="">
      <xdr:nvSpPr>
        <xdr:cNvPr id="174" name="Text Box 106">
          <a:extLst>
            <a:ext uri="{FF2B5EF4-FFF2-40B4-BE49-F238E27FC236}">
              <a16:creationId xmlns:a16="http://schemas.microsoft.com/office/drawing/2014/main" id="{304CC45A-DAEC-41D6-96B6-067B2359DDE1}"/>
            </a:ext>
          </a:extLst>
        </xdr:cNvPr>
        <xdr:cNvSpPr txBox="1">
          <a:spLocks noChangeArrowheads="1"/>
        </xdr:cNvSpPr>
      </xdr:nvSpPr>
      <xdr:spPr bwMode="auto">
        <a:xfrm>
          <a:off x="4243754" y="62601231"/>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75" name="Text Box 108">
          <a:extLst>
            <a:ext uri="{FF2B5EF4-FFF2-40B4-BE49-F238E27FC236}">
              <a16:creationId xmlns:a16="http://schemas.microsoft.com/office/drawing/2014/main" id="{9C096921-92C4-4285-A5F9-C6487A1B3F1B}"/>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30590"/>
    <xdr:sp macro="" textlink="">
      <xdr:nvSpPr>
        <xdr:cNvPr id="176" name="Text Box 30">
          <a:extLst>
            <a:ext uri="{FF2B5EF4-FFF2-40B4-BE49-F238E27FC236}">
              <a16:creationId xmlns:a16="http://schemas.microsoft.com/office/drawing/2014/main" id="{5EBFEA08-27BE-43B6-8CF1-53D6FAFB474D}"/>
            </a:ext>
          </a:extLst>
        </xdr:cNvPr>
        <xdr:cNvSpPr txBox="1">
          <a:spLocks noChangeArrowheads="1"/>
        </xdr:cNvSpPr>
      </xdr:nvSpPr>
      <xdr:spPr bwMode="auto">
        <a:xfrm>
          <a:off x="4243754" y="62601231"/>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77" name="Text Box 32">
          <a:extLst>
            <a:ext uri="{FF2B5EF4-FFF2-40B4-BE49-F238E27FC236}">
              <a16:creationId xmlns:a16="http://schemas.microsoft.com/office/drawing/2014/main" id="{FF80F205-924D-48B3-883A-956167E940FF}"/>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30590"/>
    <xdr:sp macro="" textlink="">
      <xdr:nvSpPr>
        <xdr:cNvPr id="178" name="Text Box 106">
          <a:extLst>
            <a:ext uri="{FF2B5EF4-FFF2-40B4-BE49-F238E27FC236}">
              <a16:creationId xmlns:a16="http://schemas.microsoft.com/office/drawing/2014/main" id="{FD88A2F2-409B-4544-986D-674A40D50CE4}"/>
            </a:ext>
          </a:extLst>
        </xdr:cNvPr>
        <xdr:cNvSpPr txBox="1">
          <a:spLocks noChangeArrowheads="1"/>
        </xdr:cNvSpPr>
      </xdr:nvSpPr>
      <xdr:spPr bwMode="auto">
        <a:xfrm>
          <a:off x="4243754" y="62601231"/>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79" name="Text Box 108">
          <a:extLst>
            <a:ext uri="{FF2B5EF4-FFF2-40B4-BE49-F238E27FC236}">
              <a16:creationId xmlns:a16="http://schemas.microsoft.com/office/drawing/2014/main" id="{4530DD37-FCE0-41A7-ACF4-4504A100B5ED}"/>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07730"/>
    <xdr:sp macro="" textlink="">
      <xdr:nvSpPr>
        <xdr:cNvPr id="180" name="Text Box 30">
          <a:extLst>
            <a:ext uri="{FF2B5EF4-FFF2-40B4-BE49-F238E27FC236}">
              <a16:creationId xmlns:a16="http://schemas.microsoft.com/office/drawing/2014/main" id="{A38455E5-D37E-4479-B28E-18331B9FFAD8}"/>
            </a:ext>
          </a:extLst>
        </xdr:cNvPr>
        <xdr:cNvSpPr txBox="1">
          <a:spLocks noChangeArrowheads="1"/>
        </xdr:cNvSpPr>
      </xdr:nvSpPr>
      <xdr:spPr bwMode="auto">
        <a:xfrm>
          <a:off x="4243754" y="62601231"/>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81" name="Text Box 32">
          <a:extLst>
            <a:ext uri="{FF2B5EF4-FFF2-40B4-BE49-F238E27FC236}">
              <a16:creationId xmlns:a16="http://schemas.microsoft.com/office/drawing/2014/main" id="{69873854-7200-4304-BA8C-53D4FA8DE841}"/>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368</xdr:row>
      <xdr:rowOff>0</xdr:rowOff>
    </xdr:from>
    <xdr:ext cx="76200" cy="307730"/>
    <xdr:sp macro="" textlink="">
      <xdr:nvSpPr>
        <xdr:cNvPr id="182" name="Text Box 106">
          <a:extLst>
            <a:ext uri="{FF2B5EF4-FFF2-40B4-BE49-F238E27FC236}">
              <a16:creationId xmlns:a16="http://schemas.microsoft.com/office/drawing/2014/main" id="{E50BCB5C-F050-4CBF-A62C-EE2F47C2566E}"/>
            </a:ext>
          </a:extLst>
        </xdr:cNvPr>
        <xdr:cNvSpPr txBox="1">
          <a:spLocks noChangeArrowheads="1"/>
        </xdr:cNvSpPr>
      </xdr:nvSpPr>
      <xdr:spPr bwMode="auto">
        <a:xfrm>
          <a:off x="4243754" y="62601231"/>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76200" cy="409721"/>
    <xdr:sp macro="" textlink="">
      <xdr:nvSpPr>
        <xdr:cNvPr id="183" name="Text Box 108">
          <a:extLst>
            <a:ext uri="{FF2B5EF4-FFF2-40B4-BE49-F238E27FC236}">
              <a16:creationId xmlns:a16="http://schemas.microsoft.com/office/drawing/2014/main" id="{28EDB826-C81A-4FB5-AD17-86288A67DA0D}"/>
            </a:ext>
          </a:extLst>
        </xdr:cNvPr>
        <xdr:cNvSpPr txBox="1">
          <a:spLocks noChangeArrowheads="1"/>
        </xdr:cNvSpPr>
      </xdr:nvSpPr>
      <xdr:spPr bwMode="auto">
        <a:xfrm>
          <a:off x="4243754" y="62601231"/>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184" name="Text Box 30">
          <a:extLst>
            <a:ext uri="{FF2B5EF4-FFF2-40B4-BE49-F238E27FC236}">
              <a16:creationId xmlns:a16="http://schemas.microsoft.com/office/drawing/2014/main" id="{B119C6C2-CBC1-4B97-B1C3-A6C23990882A}"/>
            </a:ext>
          </a:extLst>
        </xdr:cNvPr>
        <xdr:cNvSpPr txBox="1">
          <a:spLocks noChangeArrowheads="1"/>
        </xdr:cNvSpPr>
      </xdr:nvSpPr>
      <xdr:spPr bwMode="auto">
        <a:xfrm>
          <a:off x="4243754" y="897577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85" name="Text Box 32">
          <a:extLst>
            <a:ext uri="{FF2B5EF4-FFF2-40B4-BE49-F238E27FC236}">
              <a16:creationId xmlns:a16="http://schemas.microsoft.com/office/drawing/2014/main" id="{01912C71-D4D9-4B61-91E4-3712BFFFA144}"/>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186" name="Text Box 106">
          <a:extLst>
            <a:ext uri="{FF2B5EF4-FFF2-40B4-BE49-F238E27FC236}">
              <a16:creationId xmlns:a16="http://schemas.microsoft.com/office/drawing/2014/main" id="{CB4F6C29-C0F9-480A-9087-BEB2C582B905}"/>
            </a:ext>
          </a:extLst>
        </xdr:cNvPr>
        <xdr:cNvSpPr txBox="1">
          <a:spLocks noChangeArrowheads="1"/>
        </xdr:cNvSpPr>
      </xdr:nvSpPr>
      <xdr:spPr bwMode="auto">
        <a:xfrm>
          <a:off x="4243754" y="897577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87" name="Text Box 108">
          <a:extLst>
            <a:ext uri="{FF2B5EF4-FFF2-40B4-BE49-F238E27FC236}">
              <a16:creationId xmlns:a16="http://schemas.microsoft.com/office/drawing/2014/main" id="{C15DA64C-A951-4D4C-A6B1-579ECF76ECAE}"/>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188" name="Text Box 30">
          <a:extLst>
            <a:ext uri="{FF2B5EF4-FFF2-40B4-BE49-F238E27FC236}">
              <a16:creationId xmlns:a16="http://schemas.microsoft.com/office/drawing/2014/main" id="{A2FBEA95-F01D-43BA-B6F7-296160C69D1C}"/>
            </a:ext>
          </a:extLst>
        </xdr:cNvPr>
        <xdr:cNvSpPr txBox="1">
          <a:spLocks noChangeArrowheads="1"/>
        </xdr:cNvSpPr>
      </xdr:nvSpPr>
      <xdr:spPr bwMode="auto">
        <a:xfrm>
          <a:off x="4243754" y="897577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89" name="Text Box 32">
          <a:extLst>
            <a:ext uri="{FF2B5EF4-FFF2-40B4-BE49-F238E27FC236}">
              <a16:creationId xmlns:a16="http://schemas.microsoft.com/office/drawing/2014/main" id="{A5F3D364-D76C-4AD6-BCB4-9C04601335B1}"/>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190" name="Text Box 106">
          <a:extLst>
            <a:ext uri="{FF2B5EF4-FFF2-40B4-BE49-F238E27FC236}">
              <a16:creationId xmlns:a16="http://schemas.microsoft.com/office/drawing/2014/main" id="{0EEC58F3-748E-4254-A228-6493C5906521}"/>
            </a:ext>
          </a:extLst>
        </xdr:cNvPr>
        <xdr:cNvSpPr txBox="1">
          <a:spLocks noChangeArrowheads="1"/>
        </xdr:cNvSpPr>
      </xdr:nvSpPr>
      <xdr:spPr bwMode="auto">
        <a:xfrm>
          <a:off x="4243754" y="897577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91" name="Text Box 108">
          <a:extLst>
            <a:ext uri="{FF2B5EF4-FFF2-40B4-BE49-F238E27FC236}">
              <a16:creationId xmlns:a16="http://schemas.microsoft.com/office/drawing/2014/main" id="{B36FBA0D-B90C-47F6-A237-03C2A455B8E2}"/>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192" name="Text Box 30">
          <a:extLst>
            <a:ext uri="{FF2B5EF4-FFF2-40B4-BE49-F238E27FC236}">
              <a16:creationId xmlns:a16="http://schemas.microsoft.com/office/drawing/2014/main" id="{0D8AA1FF-1146-46D4-BDDB-80CA67ABF9B0}"/>
            </a:ext>
          </a:extLst>
        </xdr:cNvPr>
        <xdr:cNvSpPr txBox="1">
          <a:spLocks noChangeArrowheads="1"/>
        </xdr:cNvSpPr>
      </xdr:nvSpPr>
      <xdr:spPr bwMode="auto">
        <a:xfrm>
          <a:off x="4243754" y="897577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93" name="Text Box 32">
          <a:extLst>
            <a:ext uri="{FF2B5EF4-FFF2-40B4-BE49-F238E27FC236}">
              <a16:creationId xmlns:a16="http://schemas.microsoft.com/office/drawing/2014/main" id="{2BD6BDB5-19CC-4B87-A825-2E879D2C7C41}"/>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194" name="Text Box 106">
          <a:extLst>
            <a:ext uri="{FF2B5EF4-FFF2-40B4-BE49-F238E27FC236}">
              <a16:creationId xmlns:a16="http://schemas.microsoft.com/office/drawing/2014/main" id="{5298F105-5F65-45C2-B484-7DB35DADDDA3}"/>
            </a:ext>
          </a:extLst>
        </xdr:cNvPr>
        <xdr:cNvSpPr txBox="1">
          <a:spLocks noChangeArrowheads="1"/>
        </xdr:cNvSpPr>
      </xdr:nvSpPr>
      <xdr:spPr bwMode="auto">
        <a:xfrm>
          <a:off x="4243754" y="897577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95" name="Text Box 108">
          <a:extLst>
            <a:ext uri="{FF2B5EF4-FFF2-40B4-BE49-F238E27FC236}">
              <a16:creationId xmlns:a16="http://schemas.microsoft.com/office/drawing/2014/main" id="{A65E6FE8-6B7E-4E63-B3D4-C30038B48DD9}"/>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196" name="Text Box 30">
          <a:extLst>
            <a:ext uri="{FF2B5EF4-FFF2-40B4-BE49-F238E27FC236}">
              <a16:creationId xmlns:a16="http://schemas.microsoft.com/office/drawing/2014/main" id="{20133EBA-4C38-4BFF-AC8E-7A9FC6D472F6}"/>
            </a:ext>
          </a:extLst>
        </xdr:cNvPr>
        <xdr:cNvSpPr txBox="1">
          <a:spLocks noChangeArrowheads="1"/>
        </xdr:cNvSpPr>
      </xdr:nvSpPr>
      <xdr:spPr bwMode="auto">
        <a:xfrm>
          <a:off x="4243754" y="897577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97" name="Text Box 32">
          <a:extLst>
            <a:ext uri="{FF2B5EF4-FFF2-40B4-BE49-F238E27FC236}">
              <a16:creationId xmlns:a16="http://schemas.microsoft.com/office/drawing/2014/main" id="{6749FDFA-D891-4EF8-B603-6711B301EFA4}"/>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198" name="Text Box 106">
          <a:extLst>
            <a:ext uri="{FF2B5EF4-FFF2-40B4-BE49-F238E27FC236}">
              <a16:creationId xmlns:a16="http://schemas.microsoft.com/office/drawing/2014/main" id="{5A336885-AEF0-4142-9333-D166DF888894}"/>
            </a:ext>
          </a:extLst>
        </xdr:cNvPr>
        <xdr:cNvSpPr txBox="1">
          <a:spLocks noChangeArrowheads="1"/>
        </xdr:cNvSpPr>
      </xdr:nvSpPr>
      <xdr:spPr bwMode="auto">
        <a:xfrm>
          <a:off x="4243754" y="897577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199" name="Text Box 108">
          <a:extLst>
            <a:ext uri="{FF2B5EF4-FFF2-40B4-BE49-F238E27FC236}">
              <a16:creationId xmlns:a16="http://schemas.microsoft.com/office/drawing/2014/main" id="{547E5256-EC1F-41B3-859D-64E7478056D4}"/>
            </a:ext>
          </a:extLst>
        </xdr:cNvPr>
        <xdr:cNvSpPr txBox="1">
          <a:spLocks noChangeArrowheads="1"/>
        </xdr:cNvSpPr>
      </xdr:nvSpPr>
      <xdr:spPr bwMode="auto">
        <a:xfrm>
          <a:off x="4243754" y="897577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200" name="Text Box 30">
          <a:extLst>
            <a:ext uri="{FF2B5EF4-FFF2-40B4-BE49-F238E27FC236}">
              <a16:creationId xmlns:a16="http://schemas.microsoft.com/office/drawing/2014/main" id="{3ED67737-701F-429E-8D70-58DEA096F8EF}"/>
            </a:ext>
          </a:extLst>
        </xdr:cNvPr>
        <xdr:cNvSpPr txBox="1">
          <a:spLocks noChangeArrowheads="1"/>
        </xdr:cNvSpPr>
      </xdr:nvSpPr>
      <xdr:spPr bwMode="auto">
        <a:xfrm>
          <a:off x="4243754" y="1166563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01" name="Text Box 32">
          <a:extLst>
            <a:ext uri="{FF2B5EF4-FFF2-40B4-BE49-F238E27FC236}">
              <a16:creationId xmlns:a16="http://schemas.microsoft.com/office/drawing/2014/main" id="{E0EF6B56-8FEC-46EC-B29B-678F8C12A424}"/>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202" name="Text Box 106">
          <a:extLst>
            <a:ext uri="{FF2B5EF4-FFF2-40B4-BE49-F238E27FC236}">
              <a16:creationId xmlns:a16="http://schemas.microsoft.com/office/drawing/2014/main" id="{9450F3F5-3C85-4DE5-88D1-A7341FF18234}"/>
            </a:ext>
          </a:extLst>
        </xdr:cNvPr>
        <xdr:cNvSpPr txBox="1">
          <a:spLocks noChangeArrowheads="1"/>
        </xdr:cNvSpPr>
      </xdr:nvSpPr>
      <xdr:spPr bwMode="auto">
        <a:xfrm>
          <a:off x="4243754" y="1166563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03" name="Text Box 108">
          <a:extLst>
            <a:ext uri="{FF2B5EF4-FFF2-40B4-BE49-F238E27FC236}">
              <a16:creationId xmlns:a16="http://schemas.microsoft.com/office/drawing/2014/main" id="{42FCA737-76D0-4D12-8D28-C42C7688AD2F}"/>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204" name="Text Box 30">
          <a:extLst>
            <a:ext uri="{FF2B5EF4-FFF2-40B4-BE49-F238E27FC236}">
              <a16:creationId xmlns:a16="http://schemas.microsoft.com/office/drawing/2014/main" id="{3D98EB41-9BD1-4B14-83D2-10A25799BE64}"/>
            </a:ext>
          </a:extLst>
        </xdr:cNvPr>
        <xdr:cNvSpPr txBox="1">
          <a:spLocks noChangeArrowheads="1"/>
        </xdr:cNvSpPr>
      </xdr:nvSpPr>
      <xdr:spPr bwMode="auto">
        <a:xfrm>
          <a:off x="4243754" y="1166563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05" name="Text Box 32">
          <a:extLst>
            <a:ext uri="{FF2B5EF4-FFF2-40B4-BE49-F238E27FC236}">
              <a16:creationId xmlns:a16="http://schemas.microsoft.com/office/drawing/2014/main" id="{A7A02A6A-05D2-4021-8987-76AB9BE1907C}"/>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206" name="Text Box 106">
          <a:extLst>
            <a:ext uri="{FF2B5EF4-FFF2-40B4-BE49-F238E27FC236}">
              <a16:creationId xmlns:a16="http://schemas.microsoft.com/office/drawing/2014/main" id="{EA5C4C4F-3A35-421A-96F4-596DFC3621A7}"/>
            </a:ext>
          </a:extLst>
        </xdr:cNvPr>
        <xdr:cNvSpPr txBox="1">
          <a:spLocks noChangeArrowheads="1"/>
        </xdr:cNvSpPr>
      </xdr:nvSpPr>
      <xdr:spPr bwMode="auto">
        <a:xfrm>
          <a:off x="4243754" y="1166563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07" name="Text Box 108">
          <a:extLst>
            <a:ext uri="{FF2B5EF4-FFF2-40B4-BE49-F238E27FC236}">
              <a16:creationId xmlns:a16="http://schemas.microsoft.com/office/drawing/2014/main" id="{BC9B90C4-1A5C-40A1-8C94-A71B576798D8}"/>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208" name="Text Box 30">
          <a:extLst>
            <a:ext uri="{FF2B5EF4-FFF2-40B4-BE49-F238E27FC236}">
              <a16:creationId xmlns:a16="http://schemas.microsoft.com/office/drawing/2014/main" id="{18D96D08-9790-42FF-BA57-2150B3303E49}"/>
            </a:ext>
          </a:extLst>
        </xdr:cNvPr>
        <xdr:cNvSpPr txBox="1">
          <a:spLocks noChangeArrowheads="1"/>
        </xdr:cNvSpPr>
      </xdr:nvSpPr>
      <xdr:spPr bwMode="auto">
        <a:xfrm>
          <a:off x="4243754" y="1166563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09" name="Text Box 32">
          <a:extLst>
            <a:ext uri="{FF2B5EF4-FFF2-40B4-BE49-F238E27FC236}">
              <a16:creationId xmlns:a16="http://schemas.microsoft.com/office/drawing/2014/main" id="{3E2F7EE3-3C2B-4DE4-A793-3D2284DC8003}"/>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30590"/>
    <xdr:sp macro="" textlink="">
      <xdr:nvSpPr>
        <xdr:cNvPr id="210" name="Text Box 106">
          <a:extLst>
            <a:ext uri="{FF2B5EF4-FFF2-40B4-BE49-F238E27FC236}">
              <a16:creationId xmlns:a16="http://schemas.microsoft.com/office/drawing/2014/main" id="{D633F60A-0D6F-4190-9E5A-F1667A01ACDC}"/>
            </a:ext>
          </a:extLst>
        </xdr:cNvPr>
        <xdr:cNvSpPr txBox="1">
          <a:spLocks noChangeArrowheads="1"/>
        </xdr:cNvSpPr>
      </xdr:nvSpPr>
      <xdr:spPr bwMode="auto">
        <a:xfrm>
          <a:off x="4243754" y="116656338"/>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11" name="Text Box 108">
          <a:extLst>
            <a:ext uri="{FF2B5EF4-FFF2-40B4-BE49-F238E27FC236}">
              <a16:creationId xmlns:a16="http://schemas.microsoft.com/office/drawing/2014/main" id="{8711158C-823F-41D6-BF15-50F61F29A64D}"/>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212" name="Text Box 30">
          <a:extLst>
            <a:ext uri="{FF2B5EF4-FFF2-40B4-BE49-F238E27FC236}">
              <a16:creationId xmlns:a16="http://schemas.microsoft.com/office/drawing/2014/main" id="{22F8BDD1-3792-4346-860A-2C744DD4E023}"/>
            </a:ext>
          </a:extLst>
        </xdr:cNvPr>
        <xdr:cNvSpPr txBox="1">
          <a:spLocks noChangeArrowheads="1"/>
        </xdr:cNvSpPr>
      </xdr:nvSpPr>
      <xdr:spPr bwMode="auto">
        <a:xfrm>
          <a:off x="4243754" y="1166563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13" name="Text Box 32">
          <a:extLst>
            <a:ext uri="{FF2B5EF4-FFF2-40B4-BE49-F238E27FC236}">
              <a16:creationId xmlns:a16="http://schemas.microsoft.com/office/drawing/2014/main" id="{10317D43-23B9-4118-8CED-0288FCA2B862}"/>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307730"/>
    <xdr:sp macro="" textlink="">
      <xdr:nvSpPr>
        <xdr:cNvPr id="214" name="Text Box 106">
          <a:extLst>
            <a:ext uri="{FF2B5EF4-FFF2-40B4-BE49-F238E27FC236}">
              <a16:creationId xmlns:a16="http://schemas.microsoft.com/office/drawing/2014/main" id="{477BA6E3-BC8D-4F7B-A506-1998C5587A00}"/>
            </a:ext>
          </a:extLst>
        </xdr:cNvPr>
        <xdr:cNvSpPr txBox="1">
          <a:spLocks noChangeArrowheads="1"/>
        </xdr:cNvSpPr>
      </xdr:nvSpPr>
      <xdr:spPr bwMode="auto">
        <a:xfrm>
          <a:off x="4243754" y="116656338"/>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784</xdr:row>
      <xdr:rowOff>0</xdr:rowOff>
    </xdr:from>
    <xdr:ext cx="76200" cy="409721"/>
    <xdr:sp macro="" textlink="">
      <xdr:nvSpPr>
        <xdr:cNvPr id="215" name="Text Box 108">
          <a:extLst>
            <a:ext uri="{FF2B5EF4-FFF2-40B4-BE49-F238E27FC236}">
              <a16:creationId xmlns:a16="http://schemas.microsoft.com/office/drawing/2014/main" id="{265CA402-F357-4F3B-9934-DEBD9F4DE204}"/>
            </a:ext>
          </a:extLst>
        </xdr:cNvPr>
        <xdr:cNvSpPr txBox="1">
          <a:spLocks noChangeArrowheads="1"/>
        </xdr:cNvSpPr>
      </xdr:nvSpPr>
      <xdr:spPr bwMode="auto">
        <a:xfrm>
          <a:off x="4243754" y="116656338"/>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16" name="Text Box 30">
          <a:extLst>
            <a:ext uri="{FF2B5EF4-FFF2-40B4-BE49-F238E27FC236}">
              <a16:creationId xmlns:a16="http://schemas.microsoft.com/office/drawing/2014/main" id="{85DE98F3-5AF5-49B2-819C-4F29C981DA47}"/>
            </a:ext>
          </a:extLst>
        </xdr:cNvPr>
        <xdr:cNvSpPr txBox="1">
          <a:spLocks noChangeArrowheads="1"/>
        </xdr:cNvSpPr>
      </xdr:nvSpPr>
      <xdr:spPr bwMode="auto">
        <a:xfrm>
          <a:off x="4243754" y="54512308"/>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17" name="Text Box 32">
          <a:extLst>
            <a:ext uri="{FF2B5EF4-FFF2-40B4-BE49-F238E27FC236}">
              <a16:creationId xmlns:a16="http://schemas.microsoft.com/office/drawing/2014/main" id="{4BEAF72F-8C1E-4C0D-BD43-BDF4DB387AC1}"/>
            </a:ext>
          </a:extLst>
        </xdr:cNvPr>
        <xdr:cNvSpPr txBox="1">
          <a:spLocks noChangeArrowheads="1"/>
        </xdr:cNvSpPr>
      </xdr:nvSpPr>
      <xdr:spPr bwMode="auto">
        <a:xfrm>
          <a:off x="4243754" y="54688154"/>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18" name="Text Box 106">
          <a:extLst>
            <a:ext uri="{FF2B5EF4-FFF2-40B4-BE49-F238E27FC236}">
              <a16:creationId xmlns:a16="http://schemas.microsoft.com/office/drawing/2014/main" id="{4A2517CE-0E8B-42A0-9738-551AD853B52D}"/>
            </a:ext>
          </a:extLst>
        </xdr:cNvPr>
        <xdr:cNvSpPr txBox="1">
          <a:spLocks noChangeArrowheads="1"/>
        </xdr:cNvSpPr>
      </xdr:nvSpPr>
      <xdr:spPr bwMode="auto">
        <a:xfrm>
          <a:off x="4243754" y="54512308"/>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19" name="Text Box 108">
          <a:extLst>
            <a:ext uri="{FF2B5EF4-FFF2-40B4-BE49-F238E27FC236}">
              <a16:creationId xmlns:a16="http://schemas.microsoft.com/office/drawing/2014/main" id="{86D9EA55-998E-4031-AB7B-F3B761D4FA77}"/>
            </a:ext>
          </a:extLst>
        </xdr:cNvPr>
        <xdr:cNvSpPr txBox="1">
          <a:spLocks noChangeArrowheads="1"/>
        </xdr:cNvSpPr>
      </xdr:nvSpPr>
      <xdr:spPr bwMode="auto">
        <a:xfrm>
          <a:off x="4243754" y="54688154"/>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20" name="Text Box 30">
          <a:extLst>
            <a:ext uri="{FF2B5EF4-FFF2-40B4-BE49-F238E27FC236}">
              <a16:creationId xmlns:a16="http://schemas.microsoft.com/office/drawing/2014/main" id="{BA330AF9-6DDB-42AD-AE3F-A43C5685F387}"/>
            </a:ext>
          </a:extLst>
        </xdr:cNvPr>
        <xdr:cNvSpPr txBox="1">
          <a:spLocks noChangeArrowheads="1"/>
        </xdr:cNvSpPr>
      </xdr:nvSpPr>
      <xdr:spPr bwMode="auto">
        <a:xfrm>
          <a:off x="4243754" y="546881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21" name="Text Box 32">
          <a:extLst>
            <a:ext uri="{FF2B5EF4-FFF2-40B4-BE49-F238E27FC236}">
              <a16:creationId xmlns:a16="http://schemas.microsoft.com/office/drawing/2014/main" id="{4FE9D931-30E8-4A4A-B19F-6A4BAEFC9776}"/>
            </a:ext>
          </a:extLst>
        </xdr:cNvPr>
        <xdr:cNvSpPr txBox="1">
          <a:spLocks noChangeArrowheads="1"/>
        </xdr:cNvSpPr>
      </xdr:nvSpPr>
      <xdr:spPr bwMode="auto">
        <a:xfrm>
          <a:off x="4243754" y="54688154"/>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22" name="Text Box 106">
          <a:extLst>
            <a:ext uri="{FF2B5EF4-FFF2-40B4-BE49-F238E27FC236}">
              <a16:creationId xmlns:a16="http://schemas.microsoft.com/office/drawing/2014/main" id="{669F7714-F6DE-42F1-B052-E5CC986ECF52}"/>
            </a:ext>
          </a:extLst>
        </xdr:cNvPr>
        <xdr:cNvSpPr txBox="1">
          <a:spLocks noChangeArrowheads="1"/>
        </xdr:cNvSpPr>
      </xdr:nvSpPr>
      <xdr:spPr bwMode="auto">
        <a:xfrm>
          <a:off x="4243754" y="546881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23" name="Text Box 108">
          <a:extLst>
            <a:ext uri="{FF2B5EF4-FFF2-40B4-BE49-F238E27FC236}">
              <a16:creationId xmlns:a16="http://schemas.microsoft.com/office/drawing/2014/main" id="{1A52AE95-344E-40FF-98D4-B3B4B7BA1CFC}"/>
            </a:ext>
          </a:extLst>
        </xdr:cNvPr>
        <xdr:cNvSpPr txBox="1">
          <a:spLocks noChangeArrowheads="1"/>
        </xdr:cNvSpPr>
      </xdr:nvSpPr>
      <xdr:spPr bwMode="auto">
        <a:xfrm>
          <a:off x="4243754" y="54688154"/>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24" name="Text Box 30">
          <a:extLst>
            <a:ext uri="{FF2B5EF4-FFF2-40B4-BE49-F238E27FC236}">
              <a16:creationId xmlns:a16="http://schemas.microsoft.com/office/drawing/2014/main" id="{51656125-213F-4DE4-B15E-53CA5E644A85}"/>
            </a:ext>
          </a:extLst>
        </xdr:cNvPr>
        <xdr:cNvSpPr txBox="1">
          <a:spLocks noChangeArrowheads="1"/>
        </xdr:cNvSpPr>
      </xdr:nvSpPr>
      <xdr:spPr bwMode="auto">
        <a:xfrm>
          <a:off x="4243754" y="54512308"/>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25" name="Text Box 32">
          <a:extLst>
            <a:ext uri="{FF2B5EF4-FFF2-40B4-BE49-F238E27FC236}">
              <a16:creationId xmlns:a16="http://schemas.microsoft.com/office/drawing/2014/main" id="{48675C28-3E78-4840-B527-A37F2306A589}"/>
            </a:ext>
          </a:extLst>
        </xdr:cNvPr>
        <xdr:cNvSpPr txBox="1">
          <a:spLocks noChangeArrowheads="1"/>
        </xdr:cNvSpPr>
      </xdr:nvSpPr>
      <xdr:spPr bwMode="auto">
        <a:xfrm>
          <a:off x="4243754" y="5468815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26" name="Text Box 106">
          <a:extLst>
            <a:ext uri="{FF2B5EF4-FFF2-40B4-BE49-F238E27FC236}">
              <a16:creationId xmlns:a16="http://schemas.microsoft.com/office/drawing/2014/main" id="{4E4DCC02-C830-423C-9B47-39BA75383E31}"/>
            </a:ext>
          </a:extLst>
        </xdr:cNvPr>
        <xdr:cNvSpPr txBox="1">
          <a:spLocks noChangeArrowheads="1"/>
        </xdr:cNvSpPr>
      </xdr:nvSpPr>
      <xdr:spPr bwMode="auto">
        <a:xfrm>
          <a:off x="4243754" y="54512308"/>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27" name="Text Box 108">
          <a:extLst>
            <a:ext uri="{FF2B5EF4-FFF2-40B4-BE49-F238E27FC236}">
              <a16:creationId xmlns:a16="http://schemas.microsoft.com/office/drawing/2014/main" id="{BA17A86B-166E-41AB-9342-04D45125D22D}"/>
            </a:ext>
          </a:extLst>
        </xdr:cNvPr>
        <xdr:cNvSpPr txBox="1">
          <a:spLocks noChangeArrowheads="1"/>
        </xdr:cNvSpPr>
      </xdr:nvSpPr>
      <xdr:spPr bwMode="auto">
        <a:xfrm>
          <a:off x="4243754" y="5468815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28" name="Text Box 30">
          <a:extLst>
            <a:ext uri="{FF2B5EF4-FFF2-40B4-BE49-F238E27FC236}">
              <a16:creationId xmlns:a16="http://schemas.microsoft.com/office/drawing/2014/main" id="{7BAADB67-1EC7-4359-856D-71BC69CD7333}"/>
            </a:ext>
          </a:extLst>
        </xdr:cNvPr>
        <xdr:cNvSpPr txBox="1">
          <a:spLocks noChangeArrowheads="1"/>
        </xdr:cNvSpPr>
      </xdr:nvSpPr>
      <xdr:spPr bwMode="auto">
        <a:xfrm>
          <a:off x="4243754" y="546881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29" name="Text Box 32">
          <a:extLst>
            <a:ext uri="{FF2B5EF4-FFF2-40B4-BE49-F238E27FC236}">
              <a16:creationId xmlns:a16="http://schemas.microsoft.com/office/drawing/2014/main" id="{D153EE94-89D3-471A-A254-164B3F7D417C}"/>
            </a:ext>
          </a:extLst>
        </xdr:cNvPr>
        <xdr:cNvSpPr txBox="1">
          <a:spLocks noChangeArrowheads="1"/>
        </xdr:cNvSpPr>
      </xdr:nvSpPr>
      <xdr:spPr bwMode="auto">
        <a:xfrm>
          <a:off x="4243754" y="5468815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30" name="Text Box 106">
          <a:extLst>
            <a:ext uri="{FF2B5EF4-FFF2-40B4-BE49-F238E27FC236}">
              <a16:creationId xmlns:a16="http://schemas.microsoft.com/office/drawing/2014/main" id="{BDC998FD-3A2E-48A8-B65F-CADBAA7900C3}"/>
            </a:ext>
          </a:extLst>
        </xdr:cNvPr>
        <xdr:cNvSpPr txBox="1">
          <a:spLocks noChangeArrowheads="1"/>
        </xdr:cNvSpPr>
      </xdr:nvSpPr>
      <xdr:spPr bwMode="auto">
        <a:xfrm>
          <a:off x="4243754" y="546881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31" name="Text Box 108">
          <a:extLst>
            <a:ext uri="{FF2B5EF4-FFF2-40B4-BE49-F238E27FC236}">
              <a16:creationId xmlns:a16="http://schemas.microsoft.com/office/drawing/2014/main" id="{A356D6DE-8B96-42EA-9A45-F08E3F36EC1F}"/>
            </a:ext>
          </a:extLst>
        </xdr:cNvPr>
        <xdr:cNvSpPr txBox="1">
          <a:spLocks noChangeArrowheads="1"/>
        </xdr:cNvSpPr>
      </xdr:nvSpPr>
      <xdr:spPr bwMode="auto">
        <a:xfrm>
          <a:off x="4243754" y="5468815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32" name="Text Box 30">
          <a:extLst>
            <a:ext uri="{FF2B5EF4-FFF2-40B4-BE49-F238E27FC236}">
              <a16:creationId xmlns:a16="http://schemas.microsoft.com/office/drawing/2014/main" id="{573034A9-254A-485F-9B42-6ED70ABD13F8}"/>
            </a:ext>
          </a:extLst>
        </xdr:cNvPr>
        <xdr:cNvSpPr txBox="1">
          <a:spLocks noChangeArrowheads="1"/>
        </xdr:cNvSpPr>
      </xdr:nvSpPr>
      <xdr:spPr bwMode="auto">
        <a:xfrm>
          <a:off x="4243754" y="55743231"/>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33" name="Text Box 32">
          <a:extLst>
            <a:ext uri="{FF2B5EF4-FFF2-40B4-BE49-F238E27FC236}">
              <a16:creationId xmlns:a16="http://schemas.microsoft.com/office/drawing/2014/main" id="{552C4BCB-6012-45CB-923D-914A9ECE4D55}"/>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34" name="Text Box 106">
          <a:extLst>
            <a:ext uri="{FF2B5EF4-FFF2-40B4-BE49-F238E27FC236}">
              <a16:creationId xmlns:a16="http://schemas.microsoft.com/office/drawing/2014/main" id="{DE4FB451-4EBB-40CB-86EA-470E9A3BBEDF}"/>
            </a:ext>
          </a:extLst>
        </xdr:cNvPr>
        <xdr:cNvSpPr txBox="1">
          <a:spLocks noChangeArrowheads="1"/>
        </xdr:cNvSpPr>
      </xdr:nvSpPr>
      <xdr:spPr bwMode="auto">
        <a:xfrm>
          <a:off x="4243754" y="55743231"/>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35" name="Text Box 108">
          <a:extLst>
            <a:ext uri="{FF2B5EF4-FFF2-40B4-BE49-F238E27FC236}">
              <a16:creationId xmlns:a16="http://schemas.microsoft.com/office/drawing/2014/main" id="{87B6BC84-5FD1-442D-A4C9-5419FED4CDC6}"/>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36" name="Text Box 30">
          <a:extLst>
            <a:ext uri="{FF2B5EF4-FFF2-40B4-BE49-F238E27FC236}">
              <a16:creationId xmlns:a16="http://schemas.microsoft.com/office/drawing/2014/main" id="{BCF06105-EEAD-4A03-8DEB-DB59A069B21B}"/>
            </a:ext>
          </a:extLst>
        </xdr:cNvPr>
        <xdr:cNvSpPr txBox="1">
          <a:spLocks noChangeArrowheads="1"/>
        </xdr:cNvSpPr>
      </xdr:nvSpPr>
      <xdr:spPr bwMode="auto">
        <a:xfrm>
          <a:off x="4243754" y="55743231"/>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37" name="Text Box 32">
          <a:extLst>
            <a:ext uri="{FF2B5EF4-FFF2-40B4-BE49-F238E27FC236}">
              <a16:creationId xmlns:a16="http://schemas.microsoft.com/office/drawing/2014/main" id="{4695C170-C0BA-4D13-B0F3-8F7856F92F4A}"/>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38" name="Text Box 106">
          <a:extLst>
            <a:ext uri="{FF2B5EF4-FFF2-40B4-BE49-F238E27FC236}">
              <a16:creationId xmlns:a16="http://schemas.microsoft.com/office/drawing/2014/main" id="{EB27A9DE-C2AD-43CB-AB0B-FFFD043CF9E7}"/>
            </a:ext>
          </a:extLst>
        </xdr:cNvPr>
        <xdr:cNvSpPr txBox="1">
          <a:spLocks noChangeArrowheads="1"/>
        </xdr:cNvSpPr>
      </xdr:nvSpPr>
      <xdr:spPr bwMode="auto">
        <a:xfrm>
          <a:off x="4243754" y="55743231"/>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39" name="Text Box 108">
          <a:extLst>
            <a:ext uri="{FF2B5EF4-FFF2-40B4-BE49-F238E27FC236}">
              <a16:creationId xmlns:a16="http://schemas.microsoft.com/office/drawing/2014/main" id="{1C592DD5-1444-4EBE-A42A-E1A0159A043C}"/>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40" name="Text Box 30">
          <a:extLst>
            <a:ext uri="{FF2B5EF4-FFF2-40B4-BE49-F238E27FC236}">
              <a16:creationId xmlns:a16="http://schemas.microsoft.com/office/drawing/2014/main" id="{E7262D8B-7A5C-4F40-BC5F-FFE177B262D6}"/>
            </a:ext>
          </a:extLst>
        </xdr:cNvPr>
        <xdr:cNvSpPr txBox="1">
          <a:spLocks noChangeArrowheads="1"/>
        </xdr:cNvSpPr>
      </xdr:nvSpPr>
      <xdr:spPr bwMode="auto">
        <a:xfrm>
          <a:off x="4243754" y="55743231"/>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41" name="Text Box 32">
          <a:extLst>
            <a:ext uri="{FF2B5EF4-FFF2-40B4-BE49-F238E27FC236}">
              <a16:creationId xmlns:a16="http://schemas.microsoft.com/office/drawing/2014/main" id="{42CE2FEF-5717-4517-9F2D-F2B32CF1AADD}"/>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42" name="Text Box 106">
          <a:extLst>
            <a:ext uri="{FF2B5EF4-FFF2-40B4-BE49-F238E27FC236}">
              <a16:creationId xmlns:a16="http://schemas.microsoft.com/office/drawing/2014/main" id="{3EDF626B-E9B5-4479-9D50-EF9461183318}"/>
            </a:ext>
          </a:extLst>
        </xdr:cNvPr>
        <xdr:cNvSpPr txBox="1">
          <a:spLocks noChangeArrowheads="1"/>
        </xdr:cNvSpPr>
      </xdr:nvSpPr>
      <xdr:spPr bwMode="auto">
        <a:xfrm>
          <a:off x="4243754" y="55743231"/>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43" name="Text Box 108">
          <a:extLst>
            <a:ext uri="{FF2B5EF4-FFF2-40B4-BE49-F238E27FC236}">
              <a16:creationId xmlns:a16="http://schemas.microsoft.com/office/drawing/2014/main" id="{BFE5B7DB-915B-442D-B8FE-9DBF6973723C}"/>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44" name="Text Box 30">
          <a:extLst>
            <a:ext uri="{FF2B5EF4-FFF2-40B4-BE49-F238E27FC236}">
              <a16:creationId xmlns:a16="http://schemas.microsoft.com/office/drawing/2014/main" id="{76A6D673-FD0C-4376-80EE-A592F0E5333A}"/>
            </a:ext>
          </a:extLst>
        </xdr:cNvPr>
        <xdr:cNvSpPr txBox="1">
          <a:spLocks noChangeArrowheads="1"/>
        </xdr:cNvSpPr>
      </xdr:nvSpPr>
      <xdr:spPr bwMode="auto">
        <a:xfrm>
          <a:off x="4243754" y="55743231"/>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45" name="Text Box 32">
          <a:extLst>
            <a:ext uri="{FF2B5EF4-FFF2-40B4-BE49-F238E27FC236}">
              <a16:creationId xmlns:a16="http://schemas.microsoft.com/office/drawing/2014/main" id="{69914EA6-387F-4F6E-A635-D8CD1B5946E9}"/>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46" name="Text Box 106">
          <a:extLst>
            <a:ext uri="{FF2B5EF4-FFF2-40B4-BE49-F238E27FC236}">
              <a16:creationId xmlns:a16="http://schemas.microsoft.com/office/drawing/2014/main" id="{D14148F8-C729-4255-ABC9-270B42027467}"/>
            </a:ext>
          </a:extLst>
        </xdr:cNvPr>
        <xdr:cNvSpPr txBox="1">
          <a:spLocks noChangeArrowheads="1"/>
        </xdr:cNvSpPr>
      </xdr:nvSpPr>
      <xdr:spPr bwMode="auto">
        <a:xfrm>
          <a:off x="4243754" y="55743231"/>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47" name="Text Box 108">
          <a:extLst>
            <a:ext uri="{FF2B5EF4-FFF2-40B4-BE49-F238E27FC236}">
              <a16:creationId xmlns:a16="http://schemas.microsoft.com/office/drawing/2014/main" id="{467978AB-AAB7-4434-8F2B-AC0E992147DD}"/>
            </a:ext>
          </a:extLst>
        </xdr:cNvPr>
        <xdr:cNvSpPr txBox="1">
          <a:spLocks noChangeArrowheads="1"/>
        </xdr:cNvSpPr>
      </xdr:nvSpPr>
      <xdr:spPr bwMode="auto">
        <a:xfrm>
          <a:off x="4243754" y="55743231"/>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248" name="Text Box 30">
          <a:extLst>
            <a:ext uri="{FF2B5EF4-FFF2-40B4-BE49-F238E27FC236}">
              <a16:creationId xmlns:a16="http://schemas.microsoft.com/office/drawing/2014/main" id="{E1E42D5E-240D-4C50-89AB-74D5D2D6453D}"/>
            </a:ext>
          </a:extLst>
        </xdr:cNvPr>
        <xdr:cNvSpPr txBox="1">
          <a:spLocks noChangeArrowheads="1"/>
        </xdr:cNvSpPr>
      </xdr:nvSpPr>
      <xdr:spPr bwMode="auto">
        <a:xfrm>
          <a:off x="4243754" y="60156969"/>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249" name="Text Box 32">
          <a:extLst>
            <a:ext uri="{FF2B5EF4-FFF2-40B4-BE49-F238E27FC236}">
              <a16:creationId xmlns:a16="http://schemas.microsoft.com/office/drawing/2014/main" id="{5B2D8F56-0C07-4BA6-ABC4-692E0746D7F0}"/>
            </a:ext>
          </a:extLst>
        </xdr:cNvPr>
        <xdr:cNvSpPr txBox="1">
          <a:spLocks noChangeArrowheads="1"/>
        </xdr:cNvSpPr>
      </xdr:nvSpPr>
      <xdr:spPr bwMode="auto">
        <a:xfrm>
          <a:off x="4243754" y="60156969"/>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250" name="Text Box 106">
          <a:extLst>
            <a:ext uri="{FF2B5EF4-FFF2-40B4-BE49-F238E27FC236}">
              <a16:creationId xmlns:a16="http://schemas.microsoft.com/office/drawing/2014/main" id="{6FB0EADC-B174-456E-AEF4-76A163B69DC4}"/>
            </a:ext>
          </a:extLst>
        </xdr:cNvPr>
        <xdr:cNvSpPr txBox="1">
          <a:spLocks noChangeArrowheads="1"/>
        </xdr:cNvSpPr>
      </xdr:nvSpPr>
      <xdr:spPr bwMode="auto">
        <a:xfrm>
          <a:off x="4243754" y="60156969"/>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251" name="Text Box 108">
          <a:extLst>
            <a:ext uri="{FF2B5EF4-FFF2-40B4-BE49-F238E27FC236}">
              <a16:creationId xmlns:a16="http://schemas.microsoft.com/office/drawing/2014/main" id="{88907DBB-C31D-41FA-9608-A044C6DB1E36}"/>
            </a:ext>
          </a:extLst>
        </xdr:cNvPr>
        <xdr:cNvSpPr txBox="1">
          <a:spLocks noChangeArrowheads="1"/>
        </xdr:cNvSpPr>
      </xdr:nvSpPr>
      <xdr:spPr bwMode="auto">
        <a:xfrm>
          <a:off x="4243754" y="60156969"/>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97767"/>
    <xdr:sp macro="" textlink="">
      <xdr:nvSpPr>
        <xdr:cNvPr id="252" name="Text Box 30">
          <a:extLst>
            <a:ext uri="{FF2B5EF4-FFF2-40B4-BE49-F238E27FC236}">
              <a16:creationId xmlns:a16="http://schemas.microsoft.com/office/drawing/2014/main" id="{246BD0C7-C1B3-42D3-A1AA-BCCBB4B53882}"/>
            </a:ext>
          </a:extLst>
        </xdr:cNvPr>
        <xdr:cNvSpPr txBox="1">
          <a:spLocks noChangeArrowheads="1"/>
        </xdr:cNvSpPr>
      </xdr:nvSpPr>
      <xdr:spPr bwMode="auto">
        <a:xfrm>
          <a:off x="4243754" y="6195060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253" name="Text Box 30">
          <a:extLst>
            <a:ext uri="{FF2B5EF4-FFF2-40B4-BE49-F238E27FC236}">
              <a16:creationId xmlns:a16="http://schemas.microsoft.com/office/drawing/2014/main" id="{DE125E30-2995-477F-AD6D-77410238A1F0}"/>
            </a:ext>
          </a:extLst>
        </xdr:cNvPr>
        <xdr:cNvSpPr txBox="1">
          <a:spLocks noChangeArrowheads="1"/>
        </xdr:cNvSpPr>
      </xdr:nvSpPr>
      <xdr:spPr bwMode="auto">
        <a:xfrm>
          <a:off x="4243754" y="60156969"/>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254" name="Text Box 32">
          <a:extLst>
            <a:ext uri="{FF2B5EF4-FFF2-40B4-BE49-F238E27FC236}">
              <a16:creationId xmlns:a16="http://schemas.microsoft.com/office/drawing/2014/main" id="{086AE8D3-8AD3-4E18-9DFA-1C96772CEC9E}"/>
            </a:ext>
          </a:extLst>
        </xdr:cNvPr>
        <xdr:cNvSpPr txBox="1">
          <a:spLocks noChangeArrowheads="1"/>
        </xdr:cNvSpPr>
      </xdr:nvSpPr>
      <xdr:spPr bwMode="auto">
        <a:xfrm>
          <a:off x="4243754" y="60156969"/>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255" name="Text Box 106">
          <a:extLst>
            <a:ext uri="{FF2B5EF4-FFF2-40B4-BE49-F238E27FC236}">
              <a16:creationId xmlns:a16="http://schemas.microsoft.com/office/drawing/2014/main" id="{BB71F7A9-0DEF-4125-A9E3-9A351E2D9E5C}"/>
            </a:ext>
          </a:extLst>
        </xdr:cNvPr>
        <xdr:cNvSpPr txBox="1">
          <a:spLocks noChangeArrowheads="1"/>
        </xdr:cNvSpPr>
      </xdr:nvSpPr>
      <xdr:spPr bwMode="auto">
        <a:xfrm>
          <a:off x="4243754" y="60156969"/>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256" name="Text Box 108">
          <a:extLst>
            <a:ext uri="{FF2B5EF4-FFF2-40B4-BE49-F238E27FC236}">
              <a16:creationId xmlns:a16="http://schemas.microsoft.com/office/drawing/2014/main" id="{399ABCFF-80C5-4578-8168-D7153BD4193C}"/>
            </a:ext>
          </a:extLst>
        </xdr:cNvPr>
        <xdr:cNvSpPr txBox="1">
          <a:spLocks noChangeArrowheads="1"/>
        </xdr:cNvSpPr>
      </xdr:nvSpPr>
      <xdr:spPr bwMode="auto">
        <a:xfrm>
          <a:off x="4243754" y="60156969"/>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96005"/>
    <xdr:sp macro="" textlink="">
      <xdr:nvSpPr>
        <xdr:cNvPr id="257" name="Text Box 30">
          <a:extLst>
            <a:ext uri="{FF2B5EF4-FFF2-40B4-BE49-F238E27FC236}">
              <a16:creationId xmlns:a16="http://schemas.microsoft.com/office/drawing/2014/main" id="{134435D5-AC20-4100-A2CC-CA8C8BB72147}"/>
            </a:ext>
          </a:extLst>
        </xdr:cNvPr>
        <xdr:cNvSpPr txBox="1">
          <a:spLocks noChangeArrowheads="1"/>
        </xdr:cNvSpPr>
      </xdr:nvSpPr>
      <xdr:spPr bwMode="auto">
        <a:xfrm>
          <a:off x="4243754" y="60156969"/>
          <a:ext cx="76200" cy="29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20393"/>
    <xdr:sp macro="" textlink="">
      <xdr:nvSpPr>
        <xdr:cNvPr id="258" name="Text Box 30">
          <a:extLst>
            <a:ext uri="{FF2B5EF4-FFF2-40B4-BE49-F238E27FC236}">
              <a16:creationId xmlns:a16="http://schemas.microsoft.com/office/drawing/2014/main" id="{6E95A28F-68FF-48E5-BB7C-0BC722BC34CC}"/>
            </a:ext>
          </a:extLst>
        </xdr:cNvPr>
        <xdr:cNvSpPr txBox="1">
          <a:spLocks noChangeArrowheads="1"/>
        </xdr:cNvSpPr>
      </xdr:nvSpPr>
      <xdr:spPr bwMode="auto">
        <a:xfrm>
          <a:off x="4243754" y="61516846"/>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06327"/>
    <xdr:sp macro="" textlink="">
      <xdr:nvSpPr>
        <xdr:cNvPr id="259" name="Text Box 32">
          <a:extLst>
            <a:ext uri="{FF2B5EF4-FFF2-40B4-BE49-F238E27FC236}">
              <a16:creationId xmlns:a16="http://schemas.microsoft.com/office/drawing/2014/main" id="{557C5A73-4EF8-444B-8927-FC028C67B3D8}"/>
            </a:ext>
          </a:extLst>
        </xdr:cNvPr>
        <xdr:cNvSpPr txBox="1">
          <a:spLocks noChangeArrowheads="1"/>
        </xdr:cNvSpPr>
      </xdr:nvSpPr>
      <xdr:spPr bwMode="auto">
        <a:xfrm>
          <a:off x="4243754" y="616458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20393"/>
    <xdr:sp macro="" textlink="">
      <xdr:nvSpPr>
        <xdr:cNvPr id="260" name="Text Box 106">
          <a:extLst>
            <a:ext uri="{FF2B5EF4-FFF2-40B4-BE49-F238E27FC236}">
              <a16:creationId xmlns:a16="http://schemas.microsoft.com/office/drawing/2014/main" id="{30E40739-0544-4E81-8256-0EB3766F4BC8}"/>
            </a:ext>
          </a:extLst>
        </xdr:cNvPr>
        <xdr:cNvSpPr txBox="1">
          <a:spLocks noChangeArrowheads="1"/>
        </xdr:cNvSpPr>
      </xdr:nvSpPr>
      <xdr:spPr bwMode="auto">
        <a:xfrm>
          <a:off x="4243754" y="61516846"/>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06327"/>
    <xdr:sp macro="" textlink="">
      <xdr:nvSpPr>
        <xdr:cNvPr id="261" name="Text Box 108">
          <a:extLst>
            <a:ext uri="{FF2B5EF4-FFF2-40B4-BE49-F238E27FC236}">
              <a16:creationId xmlns:a16="http://schemas.microsoft.com/office/drawing/2014/main" id="{CFB80A53-17A4-433B-8972-F51CA51D8B3B}"/>
            </a:ext>
          </a:extLst>
        </xdr:cNvPr>
        <xdr:cNvSpPr txBox="1">
          <a:spLocks noChangeArrowheads="1"/>
        </xdr:cNvSpPr>
      </xdr:nvSpPr>
      <xdr:spPr bwMode="auto">
        <a:xfrm>
          <a:off x="4243754" y="616458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74907"/>
    <xdr:sp macro="" textlink="">
      <xdr:nvSpPr>
        <xdr:cNvPr id="262" name="Text Box 30">
          <a:extLst>
            <a:ext uri="{FF2B5EF4-FFF2-40B4-BE49-F238E27FC236}">
              <a16:creationId xmlns:a16="http://schemas.microsoft.com/office/drawing/2014/main" id="{9288029D-D93A-4DB4-BC53-88F7CDF37A05}"/>
            </a:ext>
          </a:extLst>
        </xdr:cNvPr>
        <xdr:cNvSpPr txBox="1">
          <a:spLocks noChangeArrowheads="1"/>
        </xdr:cNvSpPr>
      </xdr:nvSpPr>
      <xdr:spPr bwMode="auto">
        <a:xfrm>
          <a:off x="4243754" y="6164580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06327"/>
    <xdr:sp macro="" textlink="">
      <xdr:nvSpPr>
        <xdr:cNvPr id="263" name="Text Box 32">
          <a:extLst>
            <a:ext uri="{FF2B5EF4-FFF2-40B4-BE49-F238E27FC236}">
              <a16:creationId xmlns:a16="http://schemas.microsoft.com/office/drawing/2014/main" id="{B7A42281-0BB7-4DC0-AF72-FE70A983C964}"/>
            </a:ext>
          </a:extLst>
        </xdr:cNvPr>
        <xdr:cNvSpPr txBox="1">
          <a:spLocks noChangeArrowheads="1"/>
        </xdr:cNvSpPr>
      </xdr:nvSpPr>
      <xdr:spPr bwMode="auto">
        <a:xfrm>
          <a:off x="4243754" y="616458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74907"/>
    <xdr:sp macro="" textlink="">
      <xdr:nvSpPr>
        <xdr:cNvPr id="264" name="Text Box 106">
          <a:extLst>
            <a:ext uri="{FF2B5EF4-FFF2-40B4-BE49-F238E27FC236}">
              <a16:creationId xmlns:a16="http://schemas.microsoft.com/office/drawing/2014/main" id="{DD84302D-0015-478B-935A-3C3E5A091C56}"/>
            </a:ext>
          </a:extLst>
        </xdr:cNvPr>
        <xdr:cNvSpPr txBox="1">
          <a:spLocks noChangeArrowheads="1"/>
        </xdr:cNvSpPr>
      </xdr:nvSpPr>
      <xdr:spPr bwMode="auto">
        <a:xfrm>
          <a:off x="4243754" y="6164580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06327"/>
    <xdr:sp macro="" textlink="">
      <xdr:nvSpPr>
        <xdr:cNvPr id="265" name="Text Box 108">
          <a:extLst>
            <a:ext uri="{FF2B5EF4-FFF2-40B4-BE49-F238E27FC236}">
              <a16:creationId xmlns:a16="http://schemas.microsoft.com/office/drawing/2014/main" id="{43E75CDC-2E69-4DA0-B168-73CA665D94B5}"/>
            </a:ext>
          </a:extLst>
        </xdr:cNvPr>
        <xdr:cNvSpPr txBox="1">
          <a:spLocks noChangeArrowheads="1"/>
        </xdr:cNvSpPr>
      </xdr:nvSpPr>
      <xdr:spPr bwMode="auto">
        <a:xfrm>
          <a:off x="4243754" y="616458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313008"/>
    <xdr:sp macro="" textlink="">
      <xdr:nvSpPr>
        <xdr:cNvPr id="266" name="Text Box 30">
          <a:extLst>
            <a:ext uri="{FF2B5EF4-FFF2-40B4-BE49-F238E27FC236}">
              <a16:creationId xmlns:a16="http://schemas.microsoft.com/office/drawing/2014/main" id="{653D4A6F-1BAF-4C5B-8BF4-E6C81003B3A4}"/>
            </a:ext>
          </a:extLst>
        </xdr:cNvPr>
        <xdr:cNvSpPr txBox="1">
          <a:spLocks noChangeArrowheads="1"/>
        </xdr:cNvSpPr>
      </xdr:nvSpPr>
      <xdr:spPr bwMode="auto">
        <a:xfrm>
          <a:off x="4243754" y="60860354"/>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374555"/>
    <xdr:sp macro="" textlink="">
      <xdr:nvSpPr>
        <xdr:cNvPr id="267" name="Text Box 32">
          <a:extLst>
            <a:ext uri="{FF2B5EF4-FFF2-40B4-BE49-F238E27FC236}">
              <a16:creationId xmlns:a16="http://schemas.microsoft.com/office/drawing/2014/main" id="{6125B277-305E-4F37-87DF-0310EE21DFEE}"/>
            </a:ext>
          </a:extLst>
        </xdr:cNvPr>
        <xdr:cNvSpPr txBox="1">
          <a:spLocks noChangeArrowheads="1"/>
        </xdr:cNvSpPr>
      </xdr:nvSpPr>
      <xdr:spPr bwMode="auto">
        <a:xfrm>
          <a:off x="4243754" y="6086035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313008"/>
    <xdr:sp macro="" textlink="">
      <xdr:nvSpPr>
        <xdr:cNvPr id="268" name="Text Box 106">
          <a:extLst>
            <a:ext uri="{FF2B5EF4-FFF2-40B4-BE49-F238E27FC236}">
              <a16:creationId xmlns:a16="http://schemas.microsoft.com/office/drawing/2014/main" id="{F01709D7-5DAA-4C0E-97BE-C81258F343B7}"/>
            </a:ext>
          </a:extLst>
        </xdr:cNvPr>
        <xdr:cNvSpPr txBox="1">
          <a:spLocks noChangeArrowheads="1"/>
        </xdr:cNvSpPr>
      </xdr:nvSpPr>
      <xdr:spPr bwMode="auto">
        <a:xfrm>
          <a:off x="4243754" y="60860354"/>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374555"/>
    <xdr:sp macro="" textlink="">
      <xdr:nvSpPr>
        <xdr:cNvPr id="269" name="Text Box 108">
          <a:extLst>
            <a:ext uri="{FF2B5EF4-FFF2-40B4-BE49-F238E27FC236}">
              <a16:creationId xmlns:a16="http://schemas.microsoft.com/office/drawing/2014/main" id="{D3622832-7FD0-4165-A6BE-D676A0082DE0}"/>
            </a:ext>
          </a:extLst>
        </xdr:cNvPr>
        <xdr:cNvSpPr txBox="1">
          <a:spLocks noChangeArrowheads="1"/>
        </xdr:cNvSpPr>
      </xdr:nvSpPr>
      <xdr:spPr bwMode="auto">
        <a:xfrm>
          <a:off x="4243754" y="6086035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90148"/>
    <xdr:sp macro="" textlink="">
      <xdr:nvSpPr>
        <xdr:cNvPr id="270" name="Text Box 30">
          <a:extLst>
            <a:ext uri="{FF2B5EF4-FFF2-40B4-BE49-F238E27FC236}">
              <a16:creationId xmlns:a16="http://schemas.microsoft.com/office/drawing/2014/main" id="{9A193A14-EDE0-487E-944D-0A780008A96E}"/>
            </a:ext>
          </a:extLst>
        </xdr:cNvPr>
        <xdr:cNvSpPr txBox="1">
          <a:spLocks noChangeArrowheads="1"/>
        </xdr:cNvSpPr>
      </xdr:nvSpPr>
      <xdr:spPr bwMode="auto">
        <a:xfrm>
          <a:off x="4243754" y="60860354"/>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374555"/>
    <xdr:sp macro="" textlink="">
      <xdr:nvSpPr>
        <xdr:cNvPr id="271" name="Text Box 32">
          <a:extLst>
            <a:ext uri="{FF2B5EF4-FFF2-40B4-BE49-F238E27FC236}">
              <a16:creationId xmlns:a16="http://schemas.microsoft.com/office/drawing/2014/main" id="{0240D9CC-EE86-4589-B1A4-337404C7FD11}"/>
            </a:ext>
          </a:extLst>
        </xdr:cNvPr>
        <xdr:cNvSpPr txBox="1">
          <a:spLocks noChangeArrowheads="1"/>
        </xdr:cNvSpPr>
      </xdr:nvSpPr>
      <xdr:spPr bwMode="auto">
        <a:xfrm>
          <a:off x="4243754" y="6086035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552</xdr:row>
      <xdr:rowOff>0</xdr:rowOff>
    </xdr:from>
    <xdr:ext cx="76200" cy="290148"/>
    <xdr:sp macro="" textlink="">
      <xdr:nvSpPr>
        <xdr:cNvPr id="272" name="Text Box 106">
          <a:extLst>
            <a:ext uri="{FF2B5EF4-FFF2-40B4-BE49-F238E27FC236}">
              <a16:creationId xmlns:a16="http://schemas.microsoft.com/office/drawing/2014/main" id="{7FBEDFFC-8496-4FD5-9C6E-138A561ECC7E}"/>
            </a:ext>
          </a:extLst>
        </xdr:cNvPr>
        <xdr:cNvSpPr txBox="1">
          <a:spLocks noChangeArrowheads="1"/>
        </xdr:cNvSpPr>
      </xdr:nvSpPr>
      <xdr:spPr bwMode="auto">
        <a:xfrm>
          <a:off x="4243754" y="60860354"/>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22860</xdr:colOff>
      <xdr:row>539</xdr:row>
      <xdr:rowOff>0</xdr:rowOff>
    </xdr:from>
    <xdr:ext cx="68580" cy="372795"/>
    <xdr:sp macro="" textlink="">
      <xdr:nvSpPr>
        <xdr:cNvPr id="273" name="Text Box 108">
          <a:extLst>
            <a:ext uri="{FF2B5EF4-FFF2-40B4-BE49-F238E27FC236}">
              <a16:creationId xmlns:a16="http://schemas.microsoft.com/office/drawing/2014/main" id="{2BCF2F05-6C19-46AD-A175-788C8ADACDAD}"/>
            </a:ext>
          </a:extLst>
        </xdr:cNvPr>
        <xdr:cNvSpPr txBox="1">
          <a:spLocks noChangeArrowheads="1"/>
        </xdr:cNvSpPr>
      </xdr:nvSpPr>
      <xdr:spPr bwMode="auto">
        <a:xfrm>
          <a:off x="4266614" y="60836908"/>
          <a:ext cx="68580" cy="372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74" name="Text Box 30">
          <a:extLst>
            <a:ext uri="{FF2B5EF4-FFF2-40B4-BE49-F238E27FC236}">
              <a16:creationId xmlns:a16="http://schemas.microsoft.com/office/drawing/2014/main" id="{093AD1A8-17B9-47FE-AA1D-CF5E229E5B79}"/>
            </a:ext>
          </a:extLst>
        </xdr:cNvPr>
        <xdr:cNvSpPr txBox="1">
          <a:spLocks noChangeArrowheads="1"/>
        </xdr:cNvSpPr>
      </xdr:nvSpPr>
      <xdr:spPr bwMode="auto">
        <a:xfrm>
          <a:off x="4243754" y="63562523"/>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75" name="Text Box 32">
          <a:extLst>
            <a:ext uri="{FF2B5EF4-FFF2-40B4-BE49-F238E27FC236}">
              <a16:creationId xmlns:a16="http://schemas.microsoft.com/office/drawing/2014/main" id="{73D166B9-C487-4558-9599-31D100ECE352}"/>
            </a:ext>
          </a:extLst>
        </xdr:cNvPr>
        <xdr:cNvSpPr txBox="1">
          <a:spLocks noChangeArrowheads="1"/>
        </xdr:cNvSpPr>
      </xdr:nvSpPr>
      <xdr:spPr bwMode="auto">
        <a:xfrm>
          <a:off x="4243754" y="63738369"/>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76" name="Text Box 106">
          <a:extLst>
            <a:ext uri="{FF2B5EF4-FFF2-40B4-BE49-F238E27FC236}">
              <a16:creationId xmlns:a16="http://schemas.microsoft.com/office/drawing/2014/main" id="{F1B08335-506F-47EB-A7C9-B66938F7C561}"/>
            </a:ext>
          </a:extLst>
        </xdr:cNvPr>
        <xdr:cNvSpPr txBox="1">
          <a:spLocks noChangeArrowheads="1"/>
        </xdr:cNvSpPr>
      </xdr:nvSpPr>
      <xdr:spPr bwMode="auto">
        <a:xfrm>
          <a:off x="4243754" y="63562523"/>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77" name="Text Box 108">
          <a:extLst>
            <a:ext uri="{FF2B5EF4-FFF2-40B4-BE49-F238E27FC236}">
              <a16:creationId xmlns:a16="http://schemas.microsoft.com/office/drawing/2014/main" id="{3874BABE-BE51-4538-A370-E4C89C8D9815}"/>
            </a:ext>
          </a:extLst>
        </xdr:cNvPr>
        <xdr:cNvSpPr txBox="1">
          <a:spLocks noChangeArrowheads="1"/>
        </xdr:cNvSpPr>
      </xdr:nvSpPr>
      <xdr:spPr bwMode="auto">
        <a:xfrm>
          <a:off x="4243754" y="63738369"/>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78" name="Text Box 30">
          <a:extLst>
            <a:ext uri="{FF2B5EF4-FFF2-40B4-BE49-F238E27FC236}">
              <a16:creationId xmlns:a16="http://schemas.microsoft.com/office/drawing/2014/main" id="{00DE0EA7-66BD-4C20-99C4-DE04FC07A855}"/>
            </a:ext>
          </a:extLst>
        </xdr:cNvPr>
        <xdr:cNvSpPr txBox="1">
          <a:spLocks noChangeArrowheads="1"/>
        </xdr:cNvSpPr>
      </xdr:nvSpPr>
      <xdr:spPr bwMode="auto">
        <a:xfrm>
          <a:off x="4243754" y="63738369"/>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79" name="Text Box 32">
          <a:extLst>
            <a:ext uri="{FF2B5EF4-FFF2-40B4-BE49-F238E27FC236}">
              <a16:creationId xmlns:a16="http://schemas.microsoft.com/office/drawing/2014/main" id="{DAF7043C-E3E6-4AF9-8053-23D925F4CE78}"/>
            </a:ext>
          </a:extLst>
        </xdr:cNvPr>
        <xdr:cNvSpPr txBox="1">
          <a:spLocks noChangeArrowheads="1"/>
        </xdr:cNvSpPr>
      </xdr:nvSpPr>
      <xdr:spPr bwMode="auto">
        <a:xfrm>
          <a:off x="4243754" y="63738369"/>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80" name="Text Box 106">
          <a:extLst>
            <a:ext uri="{FF2B5EF4-FFF2-40B4-BE49-F238E27FC236}">
              <a16:creationId xmlns:a16="http://schemas.microsoft.com/office/drawing/2014/main" id="{947C2BE1-BAE7-4339-A35B-0C217F381C65}"/>
            </a:ext>
          </a:extLst>
        </xdr:cNvPr>
        <xdr:cNvSpPr txBox="1">
          <a:spLocks noChangeArrowheads="1"/>
        </xdr:cNvSpPr>
      </xdr:nvSpPr>
      <xdr:spPr bwMode="auto">
        <a:xfrm>
          <a:off x="4243754" y="63738369"/>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44427"/>
    <xdr:sp macro="" textlink="">
      <xdr:nvSpPr>
        <xdr:cNvPr id="281" name="Text Box 108">
          <a:extLst>
            <a:ext uri="{FF2B5EF4-FFF2-40B4-BE49-F238E27FC236}">
              <a16:creationId xmlns:a16="http://schemas.microsoft.com/office/drawing/2014/main" id="{2448EC84-01E8-4848-A76F-F3F2E2E80990}"/>
            </a:ext>
          </a:extLst>
        </xdr:cNvPr>
        <xdr:cNvSpPr txBox="1">
          <a:spLocks noChangeArrowheads="1"/>
        </xdr:cNvSpPr>
      </xdr:nvSpPr>
      <xdr:spPr bwMode="auto">
        <a:xfrm>
          <a:off x="4243754" y="63738369"/>
          <a:ext cx="76200" cy="244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82" name="Text Box 30">
          <a:extLst>
            <a:ext uri="{FF2B5EF4-FFF2-40B4-BE49-F238E27FC236}">
              <a16:creationId xmlns:a16="http://schemas.microsoft.com/office/drawing/2014/main" id="{8F3A8878-388D-40A7-B1C2-97A2B7A7A464}"/>
            </a:ext>
          </a:extLst>
        </xdr:cNvPr>
        <xdr:cNvSpPr txBox="1">
          <a:spLocks noChangeArrowheads="1"/>
        </xdr:cNvSpPr>
      </xdr:nvSpPr>
      <xdr:spPr bwMode="auto">
        <a:xfrm>
          <a:off x="4243754" y="63562523"/>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83" name="Text Box 32">
          <a:extLst>
            <a:ext uri="{FF2B5EF4-FFF2-40B4-BE49-F238E27FC236}">
              <a16:creationId xmlns:a16="http://schemas.microsoft.com/office/drawing/2014/main" id="{3D0E0FE4-5CBA-4C23-9C8C-4A46FCFCEC65}"/>
            </a:ext>
          </a:extLst>
        </xdr:cNvPr>
        <xdr:cNvSpPr txBox="1">
          <a:spLocks noChangeArrowheads="1"/>
        </xdr:cNvSpPr>
      </xdr:nvSpPr>
      <xdr:spPr bwMode="auto">
        <a:xfrm>
          <a:off x="4243754" y="63738369"/>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6"/>
    <xdr:sp macro="" textlink="">
      <xdr:nvSpPr>
        <xdr:cNvPr id="284" name="Text Box 106">
          <a:extLst>
            <a:ext uri="{FF2B5EF4-FFF2-40B4-BE49-F238E27FC236}">
              <a16:creationId xmlns:a16="http://schemas.microsoft.com/office/drawing/2014/main" id="{83DBDD11-7C44-4BCE-84B8-B25962505C6A}"/>
            </a:ext>
          </a:extLst>
        </xdr:cNvPr>
        <xdr:cNvSpPr txBox="1">
          <a:spLocks noChangeArrowheads="1"/>
        </xdr:cNvSpPr>
      </xdr:nvSpPr>
      <xdr:spPr bwMode="auto">
        <a:xfrm>
          <a:off x="4243754" y="63562523"/>
          <a:ext cx="76200" cy="313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85" name="Text Box 108">
          <a:extLst>
            <a:ext uri="{FF2B5EF4-FFF2-40B4-BE49-F238E27FC236}">
              <a16:creationId xmlns:a16="http://schemas.microsoft.com/office/drawing/2014/main" id="{2762E0B7-9F2B-4185-9060-71810499695C}"/>
            </a:ext>
          </a:extLst>
        </xdr:cNvPr>
        <xdr:cNvSpPr txBox="1">
          <a:spLocks noChangeArrowheads="1"/>
        </xdr:cNvSpPr>
      </xdr:nvSpPr>
      <xdr:spPr bwMode="auto">
        <a:xfrm>
          <a:off x="4243754" y="63738369"/>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86" name="Text Box 30">
          <a:extLst>
            <a:ext uri="{FF2B5EF4-FFF2-40B4-BE49-F238E27FC236}">
              <a16:creationId xmlns:a16="http://schemas.microsoft.com/office/drawing/2014/main" id="{5C6CA91E-78FA-45A6-8FCB-EEDBAA46144E}"/>
            </a:ext>
          </a:extLst>
        </xdr:cNvPr>
        <xdr:cNvSpPr txBox="1">
          <a:spLocks noChangeArrowheads="1"/>
        </xdr:cNvSpPr>
      </xdr:nvSpPr>
      <xdr:spPr bwMode="auto">
        <a:xfrm>
          <a:off x="4243754" y="63738369"/>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87" name="Text Box 32">
          <a:extLst>
            <a:ext uri="{FF2B5EF4-FFF2-40B4-BE49-F238E27FC236}">
              <a16:creationId xmlns:a16="http://schemas.microsoft.com/office/drawing/2014/main" id="{32B0B08F-E96F-48E0-A59D-88ED4F3D3C24}"/>
            </a:ext>
          </a:extLst>
        </xdr:cNvPr>
        <xdr:cNvSpPr txBox="1">
          <a:spLocks noChangeArrowheads="1"/>
        </xdr:cNvSpPr>
      </xdr:nvSpPr>
      <xdr:spPr bwMode="auto">
        <a:xfrm>
          <a:off x="4243754" y="63738369"/>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88" name="Text Box 106">
          <a:extLst>
            <a:ext uri="{FF2B5EF4-FFF2-40B4-BE49-F238E27FC236}">
              <a16:creationId xmlns:a16="http://schemas.microsoft.com/office/drawing/2014/main" id="{85289E5C-9422-448D-BE95-ECAAD56945A3}"/>
            </a:ext>
          </a:extLst>
        </xdr:cNvPr>
        <xdr:cNvSpPr txBox="1">
          <a:spLocks noChangeArrowheads="1"/>
        </xdr:cNvSpPr>
      </xdr:nvSpPr>
      <xdr:spPr bwMode="auto">
        <a:xfrm>
          <a:off x="4243754" y="63738369"/>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289" name="Text Box 108">
          <a:extLst>
            <a:ext uri="{FF2B5EF4-FFF2-40B4-BE49-F238E27FC236}">
              <a16:creationId xmlns:a16="http://schemas.microsoft.com/office/drawing/2014/main" id="{F4738B6D-0B02-490D-88D8-3E1CD86F7B99}"/>
            </a:ext>
          </a:extLst>
        </xdr:cNvPr>
        <xdr:cNvSpPr txBox="1">
          <a:spLocks noChangeArrowheads="1"/>
        </xdr:cNvSpPr>
      </xdr:nvSpPr>
      <xdr:spPr bwMode="auto">
        <a:xfrm>
          <a:off x="4243754" y="63738369"/>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90" name="Text Box 30">
          <a:extLst>
            <a:ext uri="{FF2B5EF4-FFF2-40B4-BE49-F238E27FC236}">
              <a16:creationId xmlns:a16="http://schemas.microsoft.com/office/drawing/2014/main" id="{603A5536-1F52-40E5-89A9-E6F63B842E4F}"/>
            </a:ext>
          </a:extLst>
        </xdr:cNvPr>
        <xdr:cNvSpPr txBox="1">
          <a:spLocks noChangeArrowheads="1"/>
        </xdr:cNvSpPr>
      </xdr:nvSpPr>
      <xdr:spPr bwMode="auto">
        <a:xfrm>
          <a:off x="4243754" y="644417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91" name="Text Box 32">
          <a:extLst>
            <a:ext uri="{FF2B5EF4-FFF2-40B4-BE49-F238E27FC236}">
              <a16:creationId xmlns:a16="http://schemas.microsoft.com/office/drawing/2014/main" id="{DFF885B3-1019-4F66-AD06-64B1ACC5E9B0}"/>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92" name="Text Box 106">
          <a:extLst>
            <a:ext uri="{FF2B5EF4-FFF2-40B4-BE49-F238E27FC236}">
              <a16:creationId xmlns:a16="http://schemas.microsoft.com/office/drawing/2014/main" id="{2A47EB35-C44A-45DC-B602-F108D78AD54B}"/>
            </a:ext>
          </a:extLst>
        </xdr:cNvPr>
        <xdr:cNvSpPr txBox="1">
          <a:spLocks noChangeArrowheads="1"/>
        </xdr:cNvSpPr>
      </xdr:nvSpPr>
      <xdr:spPr bwMode="auto">
        <a:xfrm>
          <a:off x="4243754" y="644417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93" name="Text Box 108">
          <a:extLst>
            <a:ext uri="{FF2B5EF4-FFF2-40B4-BE49-F238E27FC236}">
              <a16:creationId xmlns:a16="http://schemas.microsoft.com/office/drawing/2014/main" id="{EACA17E9-5DF5-4582-850F-42CBBFF271A2}"/>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94" name="Text Box 30">
          <a:extLst>
            <a:ext uri="{FF2B5EF4-FFF2-40B4-BE49-F238E27FC236}">
              <a16:creationId xmlns:a16="http://schemas.microsoft.com/office/drawing/2014/main" id="{0118AFBA-737A-41B5-A1D6-5534E47AFDFD}"/>
            </a:ext>
          </a:extLst>
        </xdr:cNvPr>
        <xdr:cNvSpPr txBox="1">
          <a:spLocks noChangeArrowheads="1"/>
        </xdr:cNvSpPr>
      </xdr:nvSpPr>
      <xdr:spPr bwMode="auto">
        <a:xfrm>
          <a:off x="4243754" y="644417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95" name="Text Box 32">
          <a:extLst>
            <a:ext uri="{FF2B5EF4-FFF2-40B4-BE49-F238E27FC236}">
              <a16:creationId xmlns:a16="http://schemas.microsoft.com/office/drawing/2014/main" id="{7DD503FD-0F90-4E65-845B-C686E68F83F5}"/>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296" name="Text Box 106">
          <a:extLst>
            <a:ext uri="{FF2B5EF4-FFF2-40B4-BE49-F238E27FC236}">
              <a16:creationId xmlns:a16="http://schemas.microsoft.com/office/drawing/2014/main" id="{DA95A0AE-83B0-4C62-954F-69BD6A623444}"/>
            </a:ext>
          </a:extLst>
        </xdr:cNvPr>
        <xdr:cNvSpPr txBox="1">
          <a:spLocks noChangeArrowheads="1"/>
        </xdr:cNvSpPr>
      </xdr:nvSpPr>
      <xdr:spPr bwMode="auto">
        <a:xfrm>
          <a:off x="4243754" y="644417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97" name="Text Box 108">
          <a:extLst>
            <a:ext uri="{FF2B5EF4-FFF2-40B4-BE49-F238E27FC236}">
              <a16:creationId xmlns:a16="http://schemas.microsoft.com/office/drawing/2014/main" id="{DCC79522-EA0B-4EFD-811D-4BD1FD16961C}"/>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298" name="Text Box 30">
          <a:extLst>
            <a:ext uri="{FF2B5EF4-FFF2-40B4-BE49-F238E27FC236}">
              <a16:creationId xmlns:a16="http://schemas.microsoft.com/office/drawing/2014/main" id="{9E5CF0D8-76F7-4A10-9F98-03D31A86AE4A}"/>
            </a:ext>
          </a:extLst>
        </xdr:cNvPr>
        <xdr:cNvSpPr txBox="1">
          <a:spLocks noChangeArrowheads="1"/>
        </xdr:cNvSpPr>
      </xdr:nvSpPr>
      <xdr:spPr bwMode="auto">
        <a:xfrm>
          <a:off x="4243754" y="644417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299" name="Text Box 32">
          <a:extLst>
            <a:ext uri="{FF2B5EF4-FFF2-40B4-BE49-F238E27FC236}">
              <a16:creationId xmlns:a16="http://schemas.microsoft.com/office/drawing/2014/main" id="{B2FFB348-380E-417E-83F8-3C2A22492B2C}"/>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7"/>
    <xdr:sp macro="" textlink="">
      <xdr:nvSpPr>
        <xdr:cNvPr id="300" name="Text Box 106">
          <a:extLst>
            <a:ext uri="{FF2B5EF4-FFF2-40B4-BE49-F238E27FC236}">
              <a16:creationId xmlns:a16="http://schemas.microsoft.com/office/drawing/2014/main" id="{404F7356-6074-40B7-8BC7-8F71BF88EAF4}"/>
            </a:ext>
          </a:extLst>
        </xdr:cNvPr>
        <xdr:cNvSpPr txBox="1">
          <a:spLocks noChangeArrowheads="1"/>
        </xdr:cNvSpPr>
      </xdr:nvSpPr>
      <xdr:spPr bwMode="auto">
        <a:xfrm>
          <a:off x="4243754" y="64441754"/>
          <a:ext cx="76200" cy="313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301" name="Text Box 108">
          <a:extLst>
            <a:ext uri="{FF2B5EF4-FFF2-40B4-BE49-F238E27FC236}">
              <a16:creationId xmlns:a16="http://schemas.microsoft.com/office/drawing/2014/main" id="{2FD1B7C2-2394-4D1F-8034-54CD8A796C51}"/>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302" name="Text Box 30">
          <a:extLst>
            <a:ext uri="{FF2B5EF4-FFF2-40B4-BE49-F238E27FC236}">
              <a16:creationId xmlns:a16="http://schemas.microsoft.com/office/drawing/2014/main" id="{230FF846-A455-4982-8D69-8A5A8A7ED26A}"/>
            </a:ext>
          </a:extLst>
        </xdr:cNvPr>
        <xdr:cNvSpPr txBox="1">
          <a:spLocks noChangeArrowheads="1"/>
        </xdr:cNvSpPr>
      </xdr:nvSpPr>
      <xdr:spPr bwMode="auto">
        <a:xfrm>
          <a:off x="4243754" y="644417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303" name="Text Box 32">
          <a:extLst>
            <a:ext uri="{FF2B5EF4-FFF2-40B4-BE49-F238E27FC236}">
              <a16:creationId xmlns:a16="http://schemas.microsoft.com/office/drawing/2014/main" id="{9CE48740-F8F6-44EF-BA9B-6D5CAD9C233C}"/>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82527"/>
    <xdr:sp macro="" textlink="">
      <xdr:nvSpPr>
        <xdr:cNvPr id="304" name="Text Box 106">
          <a:extLst>
            <a:ext uri="{FF2B5EF4-FFF2-40B4-BE49-F238E27FC236}">
              <a16:creationId xmlns:a16="http://schemas.microsoft.com/office/drawing/2014/main" id="{E53A9711-FB76-4724-88CC-938B5140A191}"/>
            </a:ext>
          </a:extLst>
        </xdr:cNvPr>
        <xdr:cNvSpPr txBox="1">
          <a:spLocks noChangeArrowheads="1"/>
        </xdr:cNvSpPr>
      </xdr:nvSpPr>
      <xdr:spPr bwMode="auto">
        <a:xfrm>
          <a:off x="4243754" y="64441754"/>
          <a:ext cx="76200" cy="282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59314"/>
    <xdr:sp macro="" textlink="">
      <xdr:nvSpPr>
        <xdr:cNvPr id="305" name="Text Box 108">
          <a:extLst>
            <a:ext uri="{FF2B5EF4-FFF2-40B4-BE49-F238E27FC236}">
              <a16:creationId xmlns:a16="http://schemas.microsoft.com/office/drawing/2014/main" id="{52658B90-C1E0-4B87-9DEA-4876F0EBA95D}"/>
            </a:ext>
          </a:extLst>
        </xdr:cNvPr>
        <xdr:cNvSpPr txBox="1">
          <a:spLocks noChangeArrowheads="1"/>
        </xdr:cNvSpPr>
      </xdr:nvSpPr>
      <xdr:spPr bwMode="auto">
        <a:xfrm>
          <a:off x="4243754" y="64441754"/>
          <a:ext cx="76200" cy="359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306" name="Text Box 30">
          <a:extLst>
            <a:ext uri="{FF2B5EF4-FFF2-40B4-BE49-F238E27FC236}">
              <a16:creationId xmlns:a16="http://schemas.microsoft.com/office/drawing/2014/main" id="{F3AFC362-6AC4-4801-B1CB-969BA129C296}"/>
            </a:ext>
          </a:extLst>
        </xdr:cNvPr>
        <xdr:cNvSpPr txBox="1">
          <a:spLocks noChangeArrowheads="1"/>
        </xdr:cNvSpPr>
      </xdr:nvSpPr>
      <xdr:spPr bwMode="auto">
        <a:xfrm>
          <a:off x="4243754" y="67272877"/>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307" name="Text Box 32">
          <a:extLst>
            <a:ext uri="{FF2B5EF4-FFF2-40B4-BE49-F238E27FC236}">
              <a16:creationId xmlns:a16="http://schemas.microsoft.com/office/drawing/2014/main" id="{14017EF7-D346-4D7C-B512-20F3DCD2FE8F}"/>
            </a:ext>
          </a:extLst>
        </xdr:cNvPr>
        <xdr:cNvSpPr txBox="1">
          <a:spLocks noChangeArrowheads="1"/>
        </xdr:cNvSpPr>
      </xdr:nvSpPr>
      <xdr:spPr bwMode="auto">
        <a:xfrm>
          <a:off x="4243754" y="67272877"/>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308" name="Text Box 106">
          <a:extLst>
            <a:ext uri="{FF2B5EF4-FFF2-40B4-BE49-F238E27FC236}">
              <a16:creationId xmlns:a16="http://schemas.microsoft.com/office/drawing/2014/main" id="{793419BA-A603-46C7-8B7A-9CA23D3BE472}"/>
            </a:ext>
          </a:extLst>
        </xdr:cNvPr>
        <xdr:cNvSpPr txBox="1">
          <a:spLocks noChangeArrowheads="1"/>
        </xdr:cNvSpPr>
      </xdr:nvSpPr>
      <xdr:spPr bwMode="auto">
        <a:xfrm>
          <a:off x="4243754" y="67272877"/>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309" name="Text Box 108">
          <a:extLst>
            <a:ext uri="{FF2B5EF4-FFF2-40B4-BE49-F238E27FC236}">
              <a16:creationId xmlns:a16="http://schemas.microsoft.com/office/drawing/2014/main" id="{57900A1C-FE5C-4DE7-9681-AEFD927CAA50}"/>
            </a:ext>
          </a:extLst>
        </xdr:cNvPr>
        <xdr:cNvSpPr txBox="1">
          <a:spLocks noChangeArrowheads="1"/>
        </xdr:cNvSpPr>
      </xdr:nvSpPr>
      <xdr:spPr bwMode="auto">
        <a:xfrm>
          <a:off x="4243754" y="67272877"/>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310" name="Text Box 30">
          <a:extLst>
            <a:ext uri="{FF2B5EF4-FFF2-40B4-BE49-F238E27FC236}">
              <a16:creationId xmlns:a16="http://schemas.microsoft.com/office/drawing/2014/main" id="{14C4A186-44BD-4910-AD7C-E33F7DEE780A}"/>
            </a:ext>
          </a:extLst>
        </xdr:cNvPr>
        <xdr:cNvSpPr txBox="1">
          <a:spLocks noChangeArrowheads="1"/>
        </xdr:cNvSpPr>
      </xdr:nvSpPr>
      <xdr:spPr bwMode="auto">
        <a:xfrm>
          <a:off x="4243754" y="67272877"/>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311" name="Text Box 32">
          <a:extLst>
            <a:ext uri="{FF2B5EF4-FFF2-40B4-BE49-F238E27FC236}">
              <a16:creationId xmlns:a16="http://schemas.microsoft.com/office/drawing/2014/main" id="{53CFE657-3EE0-45C2-9C6D-48FB9C82239F}"/>
            </a:ext>
          </a:extLst>
        </xdr:cNvPr>
        <xdr:cNvSpPr txBox="1">
          <a:spLocks noChangeArrowheads="1"/>
        </xdr:cNvSpPr>
      </xdr:nvSpPr>
      <xdr:spPr bwMode="auto">
        <a:xfrm>
          <a:off x="4243754" y="67272877"/>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8865"/>
    <xdr:sp macro="" textlink="">
      <xdr:nvSpPr>
        <xdr:cNvPr id="312" name="Text Box 106">
          <a:extLst>
            <a:ext uri="{FF2B5EF4-FFF2-40B4-BE49-F238E27FC236}">
              <a16:creationId xmlns:a16="http://schemas.microsoft.com/office/drawing/2014/main" id="{9D7EF86F-ED00-4262-927D-CFE0728FCAAE}"/>
            </a:ext>
          </a:extLst>
        </xdr:cNvPr>
        <xdr:cNvSpPr txBox="1">
          <a:spLocks noChangeArrowheads="1"/>
        </xdr:cNvSpPr>
      </xdr:nvSpPr>
      <xdr:spPr bwMode="auto">
        <a:xfrm>
          <a:off x="4243754" y="67272877"/>
          <a:ext cx="76200" cy="31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402100"/>
    <xdr:sp macro="" textlink="">
      <xdr:nvSpPr>
        <xdr:cNvPr id="313" name="Text Box 108">
          <a:extLst>
            <a:ext uri="{FF2B5EF4-FFF2-40B4-BE49-F238E27FC236}">
              <a16:creationId xmlns:a16="http://schemas.microsoft.com/office/drawing/2014/main" id="{52B9636B-D08D-4B2B-AE0A-2813C46CD357}"/>
            </a:ext>
          </a:extLst>
        </xdr:cNvPr>
        <xdr:cNvSpPr txBox="1">
          <a:spLocks noChangeArrowheads="1"/>
        </xdr:cNvSpPr>
      </xdr:nvSpPr>
      <xdr:spPr bwMode="auto">
        <a:xfrm>
          <a:off x="4243754" y="67272877"/>
          <a:ext cx="76200" cy="40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96005"/>
    <xdr:sp macro="" textlink="">
      <xdr:nvSpPr>
        <xdr:cNvPr id="314" name="Text Box 30">
          <a:extLst>
            <a:ext uri="{FF2B5EF4-FFF2-40B4-BE49-F238E27FC236}">
              <a16:creationId xmlns:a16="http://schemas.microsoft.com/office/drawing/2014/main" id="{090DBEBB-F07B-4E84-B728-E97071663C93}"/>
            </a:ext>
          </a:extLst>
        </xdr:cNvPr>
        <xdr:cNvSpPr txBox="1">
          <a:spLocks noChangeArrowheads="1"/>
        </xdr:cNvSpPr>
      </xdr:nvSpPr>
      <xdr:spPr bwMode="auto">
        <a:xfrm>
          <a:off x="4243754" y="67272877"/>
          <a:ext cx="76200" cy="29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97767"/>
    <xdr:sp macro="" textlink="">
      <xdr:nvSpPr>
        <xdr:cNvPr id="315" name="Text Box 30">
          <a:extLst>
            <a:ext uri="{FF2B5EF4-FFF2-40B4-BE49-F238E27FC236}">
              <a16:creationId xmlns:a16="http://schemas.microsoft.com/office/drawing/2014/main" id="{33578F48-BF05-44D3-B5CB-53CC41AAD46D}"/>
            </a:ext>
          </a:extLst>
        </xdr:cNvPr>
        <xdr:cNvSpPr txBox="1">
          <a:spLocks noChangeArrowheads="1"/>
        </xdr:cNvSpPr>
      </xdr:nvSpPr>
      <xdr:spPr bwMode="auto">
        <a:xfrm>
          <a:off x="4246652" y="76979124"/>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20393"/>
    <xdr:sp macro="" textlink="">
      <xdr:nvSpPr>
        <xdr:cNvPr id="316" name="Text Box 30">
          <a:extLst>
            <a:ext uri="{FF2B5EF4-FFF2-40B4-BE49-F238E27FC236}">
              <a16:creationId xmlns:a16="http://schemas.microsoft.com/office/drawing/2014/main" id="{4A7F1875-D385-47C4-87E2-C2F21FFFFC24}"/>
            </a:ext>
          </a:extLst>
        </xdr:cNvPr>
        <xdr:cNvSpPr txBox="1">
          <a:spLocks noChangeArrowheads="1"/>
        </xdr:cNvSpPr>
      </xdr:nvSpPr>
      <xdr:spPr bwMode="auto">
        <a:xfrm>
          <a:off x="4246652" y="76979124"/>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317" name="Text Box 32">
          <a:extLst>
            <a:ext uri="{FF2B5EF4-FFF2-40B4-BE49-F238E27FC236}">
              <a16:creationId xmlns:a16="http://schemas.microsoft.com/office/drawing/2014/main" id="{F49DBBAA-B793-43FB-9381-B2A7B0BC512E}"/>
            </a:ext>
          </a:extLst>
        </xdr:cNvPr>
        <xdr:cNvSpPr txBox="1">
          <a:spLocks noChangeArrowheads="1"/>
        </xdr:cNvSpPr>
      </xdr:nvSpPr>
      <xdr:spPr bwMode="auto">
        <a:xfrm>
          <a:off x="4246652" y="7697912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20393"/>
    <xdr:sp macro="" textlink="">
      <xdr:nvSpPr>
        <xdr:cNvPr id="318" name="Text Box 106">
          <a:extLst>
            <a:ext uri="{FF2B5EF4-FFF2-40B4-BE49-F238E27FC236}">
              <a16:creationId xmlns:a16="http://schemas.microsoft.com/office/drawing/2014/main" id="{B931B784-07C5-45F2-A1AF-449DB662378A}"/>
            </a:ext>
          </a:extLst>
        </xdr:cNvPr>
        <xdr:cNvSpPr txBox="1">
          <a:spLocks noChangeArrowheads="1"/>
        </xdr:cNvSpPr>
      </xdr:nvSpPr>
      <xdr:spPr bwMode="auto">
        <a:xfrm>
          <a:off x="4246652" y="76979124"/>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319" name="Text Box 108">
          <a:extLst>
            <a:ext uri="{FF2B5EF4-FFF2-40B4-BE49-F238E27FC236}">
              <a16:creationId xmlns:a16="http://schemas.microsoft.com/office/drawing/2014/main" id="{EBD41AC3-7C78-45DA-ABD6-05317FAE85A9}"/>
            </a:ext>
          </a:extLst>
        </xdr:cNvPr>
        <xdr:cNvSpPr txBox="1">
          <a:spLocks noChangeArrowheads="1"/>
        </xdr:cNvSpPr>
      </xdr:nvSpPr>
      <xdr:spPr bwMode="auto">
        <a:xfrm>
          <a:off x="4246652" y="7697912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74907"/>
    <xdr:sp macro="" textlink="">
      <xdr:nvSpPr>
        <xdr:cNvPr id="123" name="Text Box 30">
          <a:extLst>
            <a:ext uri="{FF2B5EF4-FFF2-40B4-BE49-F238E27FC236}">
              <a16:creationId xmlns:a16="http://schemas.microsoft.com/office/drawing/2014/main" id="{AEE9AFC2-AC19-4082-A8BE-9F219F9783F5}"/>
            </a:ext>
          </a:extLst>
        </xdr:cNvPr>
        <xdr:cNvSpPr txBox="1">
          <a:spLocks noChangeArrowheads="1"/>
        </xdr:cNvSpPr>
      </xdr:nvSpPr>
      <xdr:spPr bwMode="auto">
        <a:xfrm>
          <a:off x="4246652" y="76979124"/>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320" name="Text Box 32">
          <a:extLst>
            <a:ext uri="{FF2B5EF4-FFF2-40B4-BE49-F238E27FC236}">
              <a16:creationId xmlns:a16="http://schemas.microsoft.com/office/drawing/2014/main" id="{886404BB-4EE4-48BD-8E0C-9200E40E85AE}"/>
            </a:ext>
          </a:extLst>
        </xdr:cNvPr>
        <xdr:cNvSpPr txBox="1">
          <a:spLocks noChangeArrowheads="1"/>
        </xdr:cNvSpPr>
      </xdr:nvSpPr>
      <xdr:spPr bwMode="auto">
        <a:xfrm>
          <a:off x="4246652" y="7697912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74907"/>
    <xdr:sp macro="" textlink="">
      <xdr:nvSpPr>
        <xdr:cNvPr id="321" name="Text Box 106">
          <a:extLst>
            <a:ext uri="{FF2B5EF4-FFF2-40B4-BE49-F238E27FC236}">
              <a16:creationId xmlns:a16="http://schemas.microsoft.com/office/drawing/2014/main" id="{0A1ECF31-1256-4464-8858-A5EF4CEEAFAC}"/>
            </a:ext>
          </a:extLst>
        </xdr:cNvPr>
        <xdr:cNvSpPr txBox="1">
          <a:spLocks noChangeArrowheads="1"/>
        </xdr:cNvSpPr>
      </xdr:nvSpPr>
      <xdr:spPr bwMode="auto">
        <a:xfrm>
          <a:off x="4246652" y="76979124"/>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06327"/>
    <xdr:sp macro="" textlink="">
      <xdr:nvSpPr>
        <xdr:cNvPr id="322" name="Text Box 108">
          <a:extLst>
            <a:ext uri="{FF2B5EF4-FFF2-40B4-BE49-F238E27FC236}">
              <a16:creationId xmlns:a16="http://schemas.microsoft.com/office/drawing/2014/main" id="{4A79032E-55C7-4750-9C6D-543B771503B1}"/>
            </a:ext>
          </a:extLst>
        </xdr:cNvPr>
        <xdr:cNvSpPr txBox="1">
          <a:spLocks noChangeArrowheads="1"/>
        </xdr:cNvSpPr>
      </xdr:nvSpPr>
      <xdr:spPr bwMode="auto">
        <a:xfrm>
          <a:off x="4246652" y="76979124"/>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8"/>
    <xdr:sp macro="" textlink="">
      <xdr:nvSpPr>
        <xdr:cNvPr id="323" name="Text Box 30">
          <a:extLst>
            <a:ext uri="{FF2B5EF4-FFF2-40B4-BE49-F238E27FC236}">
              <a16:creationId xmlns:a16="http://schemas.microsoft.com/office/drawing/2014/main" id="{7A350DF3-7C22-42CF-ADBB-0FB0C4C83A88}"/>
            </a:ext>
          </a:extLst>
        </xdr:cNvPr>
        <xdr:cNvSpPr txBox="1">
          <a:spLocks noChangeArrowheads="1"/>
        </xdr:cNvSpPr>
      </xdr:nvSpPr>
      <xdr:spPr bwMode="auto">
        <a:xfrm>
          <a:off x="4246652" y="76979124"/>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74555"/>
    <xdr:sp macro="" textlink="">
      <xdr:nvSpPr>
        <xdr:cNvPr id="324" name="Text Box 32">
          <a:extLst>
            <a:ext uri="{FF2B5EF4-FFF2-40B4-BE49-F238E27FC236}">
              <a16:creationId xmlns:a16="http://schemas.microsoft.com/office/drawing/2014/main" id="{34573227-0B08-4CC0-99A9-6589B39547BD}"/>
            </a:ext>
          </a:extLst>
        </xdr:cNvPr>
        <xdr:cNvSpPr txBox="1">
          <a:spLocks noChangeArrowheads="1"/>
        </xdr:cNvSpPr>
      </xdr:nvSpPr>
      <xdr:spPr bwMode="auto">
        <a:xfrm>
          <a:off x="4246652" y="7697912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13008"/>
    <xdr:sp macro="" textlink="">
      <xdr:nvSpPr>
        <xdr:cNvPr id="325" name="Text Box 106">
          <a:extLst>
            <a:ext uri="{FF2B5EF4-FFF2-40B4-BE49-F238E27FC236}">
              <a16:creationId xmlns:a16="http://schemas.microsoft.com/office/drawing/2014/main" id="{FF41F002-9A5E-4BA6-B91F-5766578800A8}"/>
            </a:ext>
          </a:extLst>
        </xdr:cNvPr>
        <xdr:cNvSpPr txBox="1">
          <a:spLocks noChangeArrowheads="1"/>
        </xdr:cNvSpPr>
      </xdr:nvSpPr>
      <xdr:spPr bwMode="auto">
        <a:xfrm>
          <a:off x="4246652" y="76979124"/>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74555"/>
    <xdr:sp macro="" textlink="">
      <xdr:nvSpPr>
        <xdr:cNvPr id="326" name="Text Box 108">
          <a:extLst>
            <a:ext uri="{FF2B5EF4-FFF2-40B4-BE49-F238E27FC236}">
              <a16:creationId xmlns:a16="http://schemas.microsoft.com/office/drawing/2014/main" id="{A4288A7C-1580-4759-B694-1A1F5CF49372}"/>
            </a:ext>
          </a:extLst>
        </xdr:cNvPr>
        <xdr:cNvSpPr txBox="1">
          <a:spLocks noChangeArrowheads="1"/>
        </xdr:cNvSpPr>
      </xdr:nvSpPr>
      <xdr:spPr bwMode="auto">
        <a:xfrm>
          <a:off x="4246652" y="7697912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90148"/>
    <xdr:sp macro="" textlink="">
      <xdr:nvSpPr>
        <xdr:cNvPr id="327" name="Text Box 30">
          <a:extLst>
            <a:ext uri="{FF2B5EF4-FFF2-40B4-BE49-F238E27FC236}">
              <a16:creationId xmlns:a16="http://schemas.microsoft.com/office/drawing/2014/main" id="{7CF47A59-0C02-409B-9069-3A4EC15FED65}"/>
            </a:ext>
          </a:extLst>
        </xdr:cNvPr>
        <xdr:cNvSpPr txBox="1">
          <a:spLocks noChangeArrowheads="1"/>
        </xdr:cNvSpPr>
      </xdr:nvSpPr>
      <xdr:spPr bwMode="auto">
        <a:xfrm>
          <a:off x="4246652" y="76979124"/>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374555"/>
    <xdr:sp macro="" textlink="">
      <xdr:nvSpPr>
        <xdr:cNvPr id="328" name="Text Box 32">
          <a:extLst>
            <a:ext uri="{FF2B5EF4-FFF2-40B4-BE49-F238E27FC236}">
              <a16:creationId xmlns:a16="http://schemas.microsoft.com/office/drawing/2014/main" id="{6A601980-3287-4A2C-8E4C-5547A2637539}"/>
            </a:ext>
          </a:extLst>
        </xdr:cNvPr>
        <xdr:cNvSpPr txBox="1">
          <a:spLocks noChangeArrowheads="1"/>
        </xdr:cNvSpPr>
      </xdr:nvSpPr>
      <xdr:spPr bwMode="auto">
        <a:xfrm>
          <a:off x="4246652" y="76979124"/>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539</xdr:row>
      <xdr:rowOff>0</xdr:rowOff>
    </xdr:from>
    <xdr:ext cx="76200" cy="290148"/>
    <xdr:sp macro="" textlink="">
      <xdr:nvSpPr>
        <xdr:cNvPr id="329" name="Text Box 106">
          <a:extLst>
            <a:ext uri="{FF2B5EF4-FFF2-40B4-BE49-F238E27FC236}">
              <a16:creationId xmlns:a16="http://schemas.microsoft.com/office/drawing/2014/main" id="{0D089F11-7C8A-455C-B58B-6E9A9430B93B}"/>
            </a:ext>
          </a:extLst>
        </xdr:cNvPr>
        <xdr:cNvSpPr txBox="1">
          <a:spLocks noChangeArrowheads="1"/>
        </xdr:cNvSpPr>
      </xdr:nvSpPr>
      <xdr:spPr bwMode="auto">
        <a:xfrm>
          <a:off x="4246652" y="76979124"/>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344</xdr:row>
      <xdr:rowOff>0</xdr:rowOff>
    </xdr:from>
    <xdr:to>
      <xdr:col>3</xdr:col>
      <xdr:colOff>76200</xdr:colOff>
      <xdr:row>345</xdr:row>
      <xdr:rowOff>152401</xdr:rowOff>
    </xdr:to>
    <xdr:sp macro="" textlink="">
      <xdr:nvSpPr>
        <xdr:cNvPr id="330" name="Text Box 30">
          <a:extLst>
            <a:ext uri="{FF2B5EF4-FFF2-40B4-BE49-F238E27FC236}">
              <a16:creationId xmlns:a16="http://schemas.microsoft.com/office/drawing/2014/main" id="{EE4CC7F6-AA46-47ED-859B-4D4D97477F34}"/>
            </a:ext>
          </a:extLst>
        </xdr:cNvPr>
        <xdr:cNvSpPr txBox="1">
          <a:spLocks noChangeArrowheads="1"/>
        </xdr:cNvSpPr>
      </xdr:nvSpPr>
      <xdr:spPr bwMode="auto">
        <a:xfrm>
          <a:off x="4244340" y="1955292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152401</xdr:rowOff>
    </xdr:to>
    <xdr:sp macro="" textlink="">
      <xdr:nvSpPr>
        <xdr:cNvPr id="331" name="Text Box 106">
          <a:extLst>
            <a:ext uri="{FF2B5EF4-FFF2-40B4-BE49-F238E27FC236}">
              <a16:creationId xmlns:a16="http://schemas.microsoft.com/office/drawing/2014/main" id="{26666747-0FFA-44DD-AA83-A7716ABFF298}"/>
            </a:ext>
          </a:extLst>
        </xdr:cNvPr>
        <xdr:cNvSpPr txBox="1">
          <a:spLocks noChangeArrowheads="1"/>
        </xdr:cNvSpPr>
      </xdr:nvSpPr>
      <xdr:spPr bwMode="auto">
        <a:xfrm>
          <a:off x="4244340" y="1955292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129541</xdr:rowOff>
    </xdr:to>
    <xdr:sp macro="" textlink="">
      <xdr:nvSpPr>
        <xdr:cNvPr id="332" name="Text Box 30">
          <a:extLst>
            <a:ext uri="{FF2B5EF4-FFF2-40B4-BE49-F238E27FC236}">
              <a16:creationId xmlns:a16="http://schemas.microsoft.com/office/drawing/2014/main" id="{C2B1C5BF-F95A-4736-8E1C-16768C12B020}"/>
            </a:ext>
          </a:extLst>
        </xdr:cNvPr>
        <xdr:cNvSpPr txBox="1">
          <a:spLocks noChangeArrowheads="1"/>
        </xdr:cNvSpPr>
      </xdr:nvSpPr>
      <xdr:spPr bwMode="auto">
        <a:xfrm>
          <a:off x="4244340" y="195529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129541</xdr:rowOff>
    </xdr:to>
    <xdr:sp macro="" textlink="">
      <xdr:nvSpPr>
        <xdr:cNvPr id="333" name="Text Box 106">
          <a:extLst>
            <a:ext uri="{FF2B5EF4-FFF2-40B4-BE49-F238E27FC236}">
              <a16:creationId xmlns:a16="http://schemas.microsoft.com/office/drawing/2014/main" id="{571307D5-DBE7-4BFC-B221-2683AD35401A}"/>
            </a:ext>
          </a:extLst>
        </xdr:cNvPr>
        <xdr:cNvSpPr txBox="1">
          <a:spLocks noChangeArrowheads="1"/>
        </xdr:cNvSpPr>
      </xdr:nvSpPr>
      <xdr:spPr bwMode="auto">
        <a:xfrm>
          <a:off x="4244340" y="195529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152401</xdr:rowOff>
    </xdr:to>
    <xdr:sp macro="" textlink="">
      <xdr:nvSpPr>
        <xdr:cNvPr id="334" name="Text Box 30">
          <a:extLst>
            <a:ext uri="{FF2B5EF4-FFF2-40B4-BE49-F238E27FC236}">
              <a16:creationId xmlns:a16="http://schemas.microsoft.com/office/drawing/2014/main" id="{CC744980-E935-436B-A1CE-398A8EA535E1}"/>
            </a:ext>
          </a:extLst>
        </xdr:cNvPr>
        <xdr:cNvSpPr txBox="1">
          <a:spLocks noChangeArrowheads="1"/>
        </xdr:cNvSpPr>
      </xdr:nvSpPr>
      <xdr:spPr bwMode="auto">
        <a:xfrm>
          <a:off x="4244340" y="1955292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152401</xdr:rowOff>
    </xdr:to>
    <xdr:sp macro="" textlink="">
      <xdr:nvSpPr>
        <xdr:cNvPr id="335" name="Text Box 106">
          <a:extLst>
            <a:ext uri="{FF2B5EF4-FFF2-40B4-BE49-F238E27FC236}">
              <a16:creationId xmlns:a16="http://schemas.microsoft.com/office/drawing/2014/main" id="{D24C358A-7DC7-4204-9377-53F7C5A08D47}"/>
            </a:ext>
          </a:extLst>
        </xdr:cNvPr>
        <xdr:cNvSpPr txBox="1">
          <a:spLocks noChangeArrowheads="1"/>
        </xdr:cNvSpPr>
      </xdr:nvSpPr>
      <xdr:spPr bwMode="auto">
        <a:xfrm>
          <a:off x="4244340" y="1955292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129541</xdr:rowOff>
    </xdr:to>
    <xdr:sp macro="" textlink="">
      <xdr:nvSpPr>
        <xdr:cNvPr id="336" name="Text Box 30">
          <a:extLst>
            <a:ext uri="{FF2B5EF4-FFF2-40B4-BE49-F238E27FC236}">
              <a16:creationId xmlns:a16="http://schemas.microsoft.com/office/drawing/2014/main" id="{1222A621-05B7-4F99-A54C-B2E9DFBECDC2}"/>
            </a:ext>
          </a:extLst>
        </xdr:cNvPr>
        <xdr:cNvSpPr txBox="1">
          <a:spLocks noChangeArrowheads="1"/>
        </xdr:cNvSpPr>
      </xdr:nvSpPr>
      <xdr:spPr bwMode="auto">
        <a:xfrm>
          <a:off x="4244340" y="195529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344</xdr:row>
      <xdr:rowOff>0</xdr:rowOff>
    </xdr:from>
    <xdr:to>
      <xdr:col>3</xdr:col>
      <xdr:colOff>76200</xdr:colOff>
      <xdr:row>345</xdr:row>
      <xdr:rowOff>129541</xdr:rowOff>
    </xdr:to>
    <xdr:sp macro="" textlink="">
      <xdr:nvSpPr>
        <xdr:cNvPr id="337" name="Text Box 106">
          <a:extLst>
            <a:ext uri="{FF2B5EF4-FFF2-40B4-BE49-F238E27FC236}">
              <a16:creationId xmlns:a16="http://schemas.microsoft.com/office/drawing/2014/main" id="{11734F3F-918A-4B2A-8172-7D0E6D0350A2}"/>
            </a:ext>
          </a:extLst>
        </xdr:cNvPr>
        <xdr:cNvSpPr txBox="1">
          <a:spLocks noChangeArrowheads="1"/>
        </xdr:cNvSpPr>
      </xdr:nvSpPr>
      <xdr:spPr bwMode="auto">
        <a:xfrm>
          <a:off x="4244340" y="195529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1312</xdr:row>
      <xdr:rowOff>0</xdr:rowOff>
    </xdr:from>
    <xdr:ext cx="76200" cy="676275"/>
    <xdr:sp macro="" textlink="">
      <xdr:nvSpPr>
        <xdr:cNvPr id="338" name="Text Box 30">
          <a:extLst>
            <a:ext uri="{FF2B5EF4-FFF2-40B4-BE49-F238E27FC236}">
              <a16:creationId xmlns:a16="http://schemas.microsoft.com/office/drawing/2014/main" id="{0738F992-8703-47A6-852A-056A21BEC264}"/>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339" name="Text Box 32">
          <a:extLst>
            <a:ext uri="{FF2B5EF4-FFF2-40B4-BE49-F238E27FC236}">
              <a16:creationId xmlns:a16="http://schemas.microsoft.com/office/drawing/2014/main" id="{A1CE9652-C404-46F2-8760-DCCFFE2A3105}"/>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76275"/>
    <xdr:sp macro="" textlink="">
      <xdr:nvSpPr>
        <xdr:cNvPr id="340" name="Text Box 106">
          <a:extLst>
            <a:ext uri="{FF2B5EF4-FFF2-40B4-BE49-F238E27FC236}">
              <a16:creationId xmlns:a16="http://schemas.microsoft.com/office/drawing/2014/main" id="{7F590926-6818-4C2F-B1DA-E885EB2E9013}"/>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341" name="Text Box 108">
          <a:extLst>
            <a:ext uri="{FF2B5EF4-FFF2-40B4-BE49-F238E27FC236}">
              <a16:creationId xmlns:a16="http://schemas.microsoft.com/office/drawing/2014/main" id="{18C47C71-EEFC-4AC3-9448-F6FFA95F4B30}"/>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57225"/>
    <xdr:sp macro="" textlink="">
      <xdr:nvSpPr>
        <xdr:cNvPr id="342" name="Text Box 30">
          <a:extLst>
            <a:ext uri="{FF2B5EF4-FFF2-40B4-BE49-F238E27FC236}">
              <a16:creationId xmlns:a16="http://schemas.microsoft.com/office/drawing/2014/main" id="{09C8AA11-0226-43AA-9220-A9A4BC13E429}"/>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343" name="Text Box 32">
          <a:extLst>
            <a:ext uri="{FF2B5EF4-FFF2-40B4-BE49-F238E27FC236}">
              <a16:creationId xmlns:a16="http://schemas.microsoft.com/office/drawing/2014/main" id="{1DC8ADAA-0692-43BC-8791-37BFBCD28BFE}"/>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57225"/>
    <xdr:sp macro="" textlink="">
      <xdr:nvSpPr>
        <xdr:cNvPr id="344" name="Text Box 106">
          <a:extLst>
            <a:ext uri="{FF2B5EF4-FFF2-40B4-BE49-F238E27FC236}">
              <a16:creationId xmlns:a16="http://schemas.microsoft.com/office/drawing/2014/main" id="{11F9577A-C0A9-48A4-9132-6506E96196FD}"/>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345" name="Text Box 108">
          <a:extLst>
            <a:ext uri="{FF2B5EF4-FFF2-40B4-BE49-F238E27FC236}">
              <a16:creationId xmlns:a16="http://schemas.microsoft.com/office/drawing/2014/main" id="{B612DBEC-5E54-4F4F-99BB-8F2B20472C5E}"/>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1300</xdr:row>
      <xdr:rowOff>0</xdr:rowOff>
    </xdr:from>
    <xdr:to>
      <xdr:col>3</xdr:col>
      <xdr:colOff>76200</xdr:colOff>
      <xdr:row>1301</xdr:row>
      <xdr:rowOff>131525</xdr:rowOff>
    </xdr:to>
    <xdr:sp macro="" textlink="">
      <xdr:nvSpPr>
        <xdr:cNvPr id="346" name="Text Box 30">
          <a:extLst>
            <a:ext uri="{FF2B5EF4-FFF2-40B4-BE49-F238E27FC236}">
              <a16:creationId xmlns:a16="http://schemas.microsoft.com/office/drawing/2014/main" id="{67EDFFC2-C2F3-4256-A2C6-CE054A5461BE}"/>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62953</xdr:rowOff>
    </xdr:to>
    <xdr:sp macro="" textlink="">
      <xdr:nvSpPr>
        <xdr:cNvPr id="347" name="Text Box 32">
          <a:extLst>
            <a:ext uri="{FF2B5EF4-FFF2-40B4-BE49-F238E27FC236}">
              <a16:creationId xmlns:a16="http://schemas.microsoft.com/office/drawing/2014/main" id="{B1B48409-0211-4127-BF27-61C341DE6657}"/>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131525</xdr:rowOff>
    </xdr:to>
    <xdr:sp macro="" textlink="">
      <xdr:nvSpPr>
        <xdr:cNvPr id="348" name="Text Box 106">
          <a:extLst>
            <a:ext uri="{FF2B5EF4-FFF2-40B4-BE49-F238E27FC236}">
              <a16:creationId xmlns:a16="http://schemas.microsoft.com/office/drawing/2014/main" id="{0B5BFAC2-9E9A-4C20-BC3A-F1241A6B5DA8}"/>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62953</xdr:rowOff>
    </xdr:to>
    <xdr:sp macro="" textlink="">
      <xdr:nvSpPr>
        <xdr:cNvPr id="349" name="Text Box 108">
          <a:extLst>
            <a:ext uri="{FF2B5EF4-FFF2-40B4-BE49-F238E27FC236}">
              <a16:creationId xmlns:a16="http://schemas.microsoft.com/office/drawing/2014/main" id="{7AC55DF4-7596-4EAA-B7BD-9B91AA6F894A}"/>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131533</xdr:rowOff>
    </xdr:to>
    <xdr:sp macro="" textlink="">
      <xdr:nvSpPr>
        <xdr:cNvPr id="350" name="Text Box 30">
          <a:extLst>
            <a:ext uri="{FF2B5EF4-FFF2-40B4-BE49-F238E27FC236}">
              <a16:creationId xmlns:a16="http://schemas.microsoft.com/office/drawing/2014/main" id="{A6533897-881A-470A-BC8E-BA2F3807F42B}"/>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62953</xdr:rowOff>
    </xdr:to>
    <xdr:sp macro="" textlink="">
      <xdr:nvSpPr>
        <xdr:cNvPr id="351" name="Text Box 32">
          <a:extLst>
            <a:ext uri="{FF2B5EF4-FFF2-40B4-BE49-F238E27FC236}">
              <a16:creationId xmlns:a16="http://schemas.microsoft.com/office/drawing/2014/main" id="{A3ED8842-AE12-462C-BC94-329F065FB202}"/>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131533</xdr:rowOff>
    </xdr:to>
    <xdr:sp macro="" textlink="">
      <xdr:nvSpPr>
        <xdr:cNvPr id="352" name="Text Box 106">
          <a:extLst>
            <a:ext uri="{FF2B5EF4-FFF2-40B4-BE49-F238E27FC236}">
              <a16:creationId xmlns:a16="http://schemas.microsoft.com/office/drawing/2014/main" id="{23939554-F481-47D7-818F-AEDC73908416}"/>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62953</xdr:rowOff>
    </xdr:to>
    <xdr:sp macro="" textlink="">
      <xdr:nvSpPr>
        <xdr:cNvPr id="353" name="Text Box 108">
          <a:extLst>
            <a:ext uri="{FF2B5EF4-FFF2-40B4-BE49-F238E27FC236}">
              <a16:creationId xmlns:a16="http://schemas.microsoft.com/office/drawing/2014/main" id="{1FBD7F3C-C439-4624-8D37-05B1D7DD6953}"/>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131525</xdr:rowOff>
    </xdr:to>
    <xdr:sp macro="" textlink="">
      <xdr:nvSpPr>
        <xdr:cNvPr id="354" name="Text Box 30">
          <a:extLst>
            <a:ext uri="{FF2B5EF4-FFF2-40B4-BE49-F238E27FC236}">
              <a16:creationId xmlns:a16="http://schemas.microsoft.com/office/drawing/2014/main" id="{57F2F366-C967-408D-AE8D-8E80A1939CF9}"/>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24853</xdr:rowOff>
    </xdr:to>
    <xdr:sp macro="" textlink="">
      <xdr:nvSpPr>
        <xdr:cNvPr id="355" name="Text Box 32">
          <a:extLst>
            <a:ext uri="{FF2B5EF4-FFF2-40B4-BE49-F238E27FC236}">
              <a16:creationId xmlns:a16="http://schemas.microsoft.com/office/drawing/2014/main" id="{DA4F393B-95B3-4B8A-A28A-2227CA480470}"/>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131525</xdr:rowOff>
    </xdr:to>
    <xdr:sp macro="" textlink="">
      <xdr:nvSpPr>
        <xdr:cNvPr id="356" name="Text Box 106">
          <a:extLst>
            <a:ext uri="{FF2B5EF4-FFF2-40B4-BE49-F238E27FC236}">
              <a16:creationId xmlns:a16="http://schemas.microsoft.com/office/drawing/2014/main" id="{6F53D61E-C946-45AF-AD37-864ED11F87F6}"/>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24853</xdr:rowOff>
    </xdr:to>
    <xdr:sp macro="" textlink="">
      <xdr:nvSpPr>
        <xdr:cNvPr id="357" name="Text Box 108">
          <a:extLst>
            <a:ext uri="{FF2B5EF4-FFF2-40B4-BE49-F238E27FC236}">
              <a16:creationId xmlns:a16="http://schemas.microsoft.com/office/drawing/2014/main" id="{91DED6BE-35F1-4A2A-BD89-05623FA2927A}"/>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101053</xdr:rowOff>
    </xdr:to>
    <xdr:sp macro="" textlink="">
      <xdr:nvSpPr>
        <xdr:cNvPr id="358" name="Text Box 30">
          <a:extLst>
            <a:ext uri="{FF2B5EF4-FFF2-40B4-BE49-F238E27FC236}">
              <a16:creationId xmlns:a16="http://schemas.microsoft.com/office/drawing/2014/main" id="{C822B414-1066-494B-B2D7-DAC14939A4DE}"/>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24853</xdr:rowOff>
    </xdr:to>
    <xdr:sp macro="" textlink="">
      <xdr:nvSpPr>
        <xdr:cNvPr id="359" name="Text Box 32">
          <a:extLst>
            <a:ext uri="{FF2B5EF4-FFF2-40B4-BE49-F238E27FC236}">
              <a16:creationId xmlns:a16="http://schemas.microsoft.com/office/drawing/2014/main" id="{0768D0E3-830E-47DF-B1CD-A5E24F7B9664}"/>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101053</xdr:rowOff>
    </xdr:to>
    <xdr:sp macro="" textlink="">
      <xdr:nvSpPr>
        <xdr:cNvPr id="360" name="Text Box 106">
          <a:extLst>
            <a:ext uri="{FF2B5EF4-FFF2-40B4-BE49-F238E27FC236}">
              <a16:creationId xmlns:a16="http://schemas.microsoft.com/office/drawing/2014/main" id="{D7B983AC-0AB3-4532-AE5B-2F064BCF6ACB}"/>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24853</xdr:rowOff>
    </xdr:to>
    <xdr:sp macro="" textlink="">
      <xdr:nvSpPr>
        <xdr:cNvPr id="361" name="Text Box 108">
          <a:extLst>
            <a:ext uri="{FF2B5EF4-FFF2-40B4-BE49-F238E27FC236}">
              <a16:creationId xmlns:a16="http://schemas.microsoft.com/office/drawing/2014/main" id="{99D34DC7-084B-4284-8955-7C54D0118BC2}"/>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131524</xdr:rowOff>
    </xdr:to>
    <xdr:sp macro="" textlink="">
      <xdr:nvSpPr>
        <xdr:cNvPr id="362" name="Text Box 30">
          <a:extLst>
            <a:ext uri="{FF2B5EF4-FFF2-40B4-BE49-F238E27FC236}">
              <a16:creationId xmlns:a16="http://schemas.microsoft.com/office/drawing/2014/main" id="{3D9B51ED-988D-492A-8407-09DBCE769274}"/>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63" name="Text Box 32">
          <a:extLst>
            <a:ext uri="{FF2B5EF4-FFF2-40B4-BE49-F238E27FC236}">
              <a16:creationId xmlns:a16="http://schemas.microsoft.com/office/drawing/2014/main" id="{33AD531B-B41C-488B-8B14-29CF17F6FE5B}"/>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131524</xdr:rowOff>
    </xdr:to>
    <xdr:sp macro="" textlink="">
      <xdr:nvSpPr>
        <xdr:cNvPr id="364" name="Text Box 106">
          <a:extLst>
            <a:ext uri="{FF2B5EF4-FFF2-40B4-BE49-F238E27FC236}">
              <a16:creationId xmlns:a16="http://schemas.microsoft.com/office/drawing/2014/main" id="{FC854FE2-843F-4302-8236-1D46986372C2}"/>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65" name="Text Box 108">
          <a:extLst>
            <a:ext uri="{FF2B5EF4-FFF2-40B4-BE49-F238E27FC236}">
              <a16:creationId xmlns:a16="http://schemas.microsoft.com/office/drawing/2014/main" id="{11ED7BE2-EC57-42C7-A87C-FF7F43E70339}"/>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101044</xdr:rowOff>
    </xdr:to>
    <xdr:sp macro="" textlink="">
      <xdr:nvSpPr>
        <xdr:cNvPr id="366" name="Text Box 30">
          <a:extLst>
            <a:ext uri="{FF2B5EF4-FFF2-40B4-BE49-F238E27FC236}">
              <a16:creationId xmlns:a16="http://schemas.microsoft.com/office/drawing/2014/main" id="{B48FF8BE-C6C7-42DB-BBBB-EC60D5268422}"/>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67" name="Text Box 32">
          <a:extLst>
            <a:ext uri="{FF2B5EF4-FFF2-40B4-BE49-F238E27FC236}">
              <a16:creationId xmlns:a16="http://schemas.microsoft.com/office/drawing/2014/main" id="{EE7452F4-1886-4FE7-9C66-3086137CB9BE}"/>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101044</xdr:rowOff>
    </xdr:to>
    <xdr:sp macro="" textlink="">
      <xdr:nvSpPr>
        <xdr:cNvPr id="368" name="Text Box 106">
          <a:extLst>
            <a:ext uri="{FF2B5EF4-FFF2-40B4-BE49-F238E27FC236}">
              <a16:creationId xmlns:a16="http://schemas.microsoft.com/office/drawing/2014/main" id="{3F8C72FA-E3E2-43DA-A54F-C1188C19CB89}"/>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69" name="Text Box 108">
          <a:extLst>
            <a:ext uri="{FF2B5EF4-FFF2-40B4-BE49-F238E27FC236}">
              <a16:creationId xmlns:a16="http://schemas.microsoft.com/office/drawing/2014/main" id="{20550DFD-BDF0-47F5-BAA4-AB3A8A2DD139}"/>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131524</xdr:rowOff>
    </xdr:to>
    <xdr:sp macro="" textlink="">
      <xdr:nvSpPr>
        <xdr:cNvPr id="370" name="Text Box 30">
          <a:extLst>
            <a:ext uri="{FF2B5EF4-FFF2-40B4-BE49-F238E27FC236}">
              <a16:creationId xmlns:a16="http://schemas.microsoft.com/office/drawing/2014/main" id="{1B7E251C-32D5-4F4C-A60D-B394BCD4072D}"/>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71" name="Text Box 32">
          <a:extLst>
            <a:ext uri="{FF2B5EF4-FFF2-40B4-BE49-F238E27FC236}">
              <a16:creationId xmlns:a16="http://schemas.microsoft.com/office/drawing/2014/main" id="{C65F0575-E7FB-4896-AAEA-B7F29ED2D68D}"/>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131524</xdr:rowOff>
    </xdr:to>
    <xdr:sp macro="" textlink="">
      <xdr:nvSpPr>
        <xdr:cNvPr id="372" name="Text Box 106">
          <a:extLst>
            <a:ext uri="{FF2B5EF4-FFF2-40B4-BE49-F238E27FC236}">
              <a16:creationId xmlns:a16="http://schemas.microsoft.com/office/drawing/2014/main" id="{5C98A4F4-5E13-4BFC-8DCB-416B66E586A9}"/>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73" name="Text Box 108">
          <a:extLst>
            <a:ext uri="{FF2B5EF4-FFF2-40B4-BE49-F238E27FC236}">
              <a16:creationId xmlns:a16="http://schemas.microsoft.com/office/drawing/2014/main" id="{A630D497-8917-4AFD-95A6-8D75DC753D3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101044</xdr:rowOff>
    </xdr:to>
    <xdr:sp macro="" textlink="">
      <xdr:nvSpPr>
        <xdr:cNvPr id="374" name="Text Box 30">
          <a:extLst>
            <a:ext uri="{FF2B5EF4-FFF2-40B4-BE49-F238E27FC236}">
              <a16:creationId xmlns:a16="http://schemas.microsoft.com/office/drawing/2014/main" id="{CF1EF0AA-9EFB-4365-B751-E90343C21388}"/>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75" name="Text Box 32">
          <a:extLst>
            <a:ext uri="{FF2B5EF4-FFF2-40B4-BE49-F238E27FC236}">
              <a16:creationId xmlns:a16="http://schemas.microsoft.com/office/drawing/2014/main" id="{015837CD-1EFB-41B2-9DA0-47F034498D8B}"/>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101044</xdr:rowOff>
    </xdr:to>
    <xdr:sp macro="" textlink="">
      <xdr:nvSpPr>
        <xdr:cNvPr id="376" name="Text Box 106">
          <a:extLst>
            <a:ext uri="{FF2B5EF4-FFF2-40B4-BE49-F238E27FC236}">
              <a16:creationId xmlns:a16="http://schemas.microsoft.com/office/drawing/2014/main" id="{59ECD49F-FD33-4662-A58C-2FAA0FE9C144}"/>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174264</xdr:rowOff>
    </xdr:to>
    <xdr:sp macro="" textlink="">
      <xdr:nvSpPr>
        <xdr:cNvPr id="377" name="Text Box 108">
          <a:extLst>
            <a:ext uri="{FF2B5EF4-FFF2-40B4-BE49-F238E27FC236}">
              <a16:creationId xmlns:a16="http://schemas.microsoft.com/office/drawing/2014/main" id="{F28CE7DA-A13C-4D7C-82C4-6FD2E028005D}"/>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137385</xdr:rowOff>
    </xdr:to>
    <xdr:sp macro="" textlink="">
      <xdr:nvSpPr>
        <xdr:cNvPr id="378" name="Text Box 30">
          <a:extLst>
            <a:ext uri="{FF2B5EF4-FFF2-40B4-BE49-F238E27FC236}">
              <a16:creationId xmlns:a16="http://schemas.microsoft.com/office/drawing/2014/main" id="{419E4ACB-0FE4-4F2D-8371-E033EFA06139}"/>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45567</xdr:rowOff>
    </xdr:to>
    <xdr:sp macro="" textlink="">
      <xdr:nvSpPr>
        <xdr:cNvPr id="379" name="Text Box 32">
          <a:extLst>
            <a:ext uri="{FF2B5EF4-FFF2-40B4-BE49-F238E27FC236}">
              <a16:creationId xmlns:a16="http://schemas.microsoft.com/office/drawing/2014/main" id="{7CF2E93D-2085-4EA8-9865-5FA23AE4B1A8}"/>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137385</xdr:rowOff>
    </xdr:to>
    <xdr:sp macro="" textlink="">
      <xdr:nvSpPr>
        <xdr:cNvPr id="380" name="Text Box 106">
          <a:extLst>
            <a:ext uri="{FF2B5EF4-FFF2-40B4-BE49-F238E27FC236}">
              <a16:creationId xmlns:a16="http://schemas.microsoft.com/office/drawing/2014/main" id="{B4A29EE7-7F87-4CA3-8614-D9795CC91CF6}"/>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45567</xdr:rowOff>
    </xdr:to>
    <xdr:sp macro="" textlink="">
      <xdr:nvSpPr>
        <xdr:cNvPr id="381" name="Text Box 108">
          <a:extLst>
            <a:ext uri="{FF2B5EF4-FFF2-40B4-BE49-F238E27FC236}">
              <a16:creationId xmlns:a16="http://schemas.microsoft.com/office/drawing/2014/main" id="{850957FD-57F3-4CFE-8996-D2F2A0BC3CC1}"/>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116288</xdr:rowOff>
    </xdr:to>
    <xdr:sp macro="" textlink="">
      <xdr:nvSpPr>
        <xdr:cNvPr id="382" name="Text Box 30">
          <a:extLst>
            <a:ext uri="{FF2B5EF4-FFF2-40B4-BE49-F238E27FC236}">
              <a16:creationId xmlns:a16="http://schemas.microsoft.com/office/drawing/2014/main" id="{B62BB84D-87C2-4388-AA70-6D0E2D3A9941}"/>
            </a:ext>
          </a:extLst>
        </xdr:cNvPr>
        <xdr:cNvSpPr txBox="1">
          <a:spLocks noChangeArrowheads="1"/>
        </xdr:cNvSpPr>
      </xdr:nvSpPr>
      <xdr:spPr bwMode="auto">
        <a:xfrm>
          <a:off x="4244340" y="60815220"/>
          <a:ext cx="76200" cy="29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137385</xdr:rowOff>
    </xdr:to>
    <xdr:sp macro="" textlink="">
      <xdr:nvSpPr>
        <xdr:cNvPr id="383" name="Text Box 30">
          <a:extLst>
            <a:ext uri="{FF2B5EF4-FFF2-40B4-BE49-F238E27FC236}">
              <a16:creationId xmlns:a16="http://schemas.microsoft.com/office/drawing/2014/main" id="{FC45935A-BAC3-4F3E-B74A-F146DE2DABA8}"/>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45567</xdr:rowOff>
    </xdr:to>
    <xdr:sp macro="" textlink="">
      <xdr:nvSpPr>
        <xdr:cNvPr id="384" name="Text Box 32">
          <a:extLst>
            <a:ext uri="{FF2B5EF4-FFF2-40B4-BE49-F238E27FC236}">
              <a16:creationId xmlns:a16="http://schemas.microsoft.com/office/drawing/2014/main" id="{6E585C01-6AD2-4B0D-AA0E-53978C14A6C8}"/>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137385</xdr:rowOff>
    </xdr:to>
    <xdr:sp macro="" textlink="">
      <xdr:nvSpPr>
        <xdr:cNvPr id="385" name="Text Box 106">
          <a:extLst>
            <a:ext uri="{FF2B5EF4-FFF2-40B4-BE49-F238E27FC236}">
              <a16:creationId xmlns:a16="http://schemas.microsoft.com/office/drawing/2014/main" id="{B29FB2DB-438F-43F4-82D7-CE8DC8EDE3B2}"/>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45567</xdr:rowOff>
    </xdr:to>
    <xdr:sp macro="" textlink="">
      <xdr:nvSpPr>
        <xdr:cNvPr id="386" name="Text Box 108">
          <a:extLst>
            <a:ext uri="{FF2B5EF4-FFF2-40B4-BE49-F238E27FC236}">
              <a16:creationId xmlns:a16="http://schemas.microsoft.com/office/drawing/2014/main" id="{3003C193-4291-4819-8209-4D157DB30637}"/>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114525</xdr:rowOff>
    </xdr:to>
    <xdr:sp macro="" textlink="">
      <xdr:nvSpPr>
        <xdr:cNvPr id="387" name="Text Box 30">
          <a:extLst>
            <a:ext uri="{FF2B5EF4-FFF2-40B4-BE49-F238E27FC236}">
              <a16:creationId xmlns:a16="http://schemas.microsoft.com/office/drawing/2014/main" id="{9F592152-A31F-4154-9FD7-6A7F06B752A9}"/>
            </a:ext>
          </a:extLst>
        </xdr:cNvPr>
        <xdr:cNvSpPr txBox="1">
          <a:spLocks noChangeArrowheads="1"/>
        </xdr:cNvSpPr>
      </xdr:nvSpPr>
      <xdr:spPr bwMode="auto">
        <a:xfrm>
          <a:off x="4244340" y="60815220"/>
          <a:ext cx="76200" cy="28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46049</xdr:rowOff>
    </xdr:to>
    <xdr:sp macro="" textlink="">
      <xdr:nvSpPr>
        <xdr:cNvPr id="388" name="Text Box 30">
          <a:extLst>
            <a:ext uri="{FF2B5EF4-FFF2-40B4-BE49-F238E27FC236}">
              <a16:creationId xmlns:a16="http://schemas.microsoft.com/office/drawing/2014/main" id="{0B17E9C7-A95F-4A18-9E0B-0C3B5E186363}"/>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389" name="Text Box 32">
          <a:extLst>
            <a:ext uri="{FF2B5EF4-FFF2-40B4-BE49-F238E27FC236}">
              <a16:creationId xmlns:a16="http://schemas.microsoft.com/office/drawing/2014/main" id="{6A8789B5-3EAD-451B-A777-FF78DB2C3038}"/>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46049</xdr:rowOff>
    </xdr:to>
    <xdr:sp macro="" textlink="">
      <xdr:nvSpPr>
        <xdr:cNvPr id="390" name="Text Box 106">
          <a:extLst>
            <a:ext uri="{FF2B5EF4-FFF2-40B4-BE49-F238E27FC236}">
              <a16:creationId xmlns:a16="http://schemas.microsoft.com/office/drawing/2014/main" id="{4F0B21D3-D537-430A-BFAF-17200550E1BC}"/>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391" name="Text Box 108">
          <a:extLst>
            <a:ext uri="{FF2B5EF4-FFF2-40B4-BE49-F238E27FC236}">
              <a16:creationId xmlns:a16="http://schemas.microsoft.com/office/drawing/2014/main" id="{53A53CED-9F14-402D-B661-78237036B4CE}"/>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93429</xdr:rowOff>
    </xdr:to>
    <xdr:sp macro="" textlink="">
      <xdr:nvSpPr>
        <xdr:cNvPr id="392" name="Text Box 30">
          <a:extLst>
            <a:ext uri="{FF2B5EF4-FFF2-40B4-BE49-F238E27FC236}">
              <a16:creationId xmlns:a16="http://schemas.microsoft.com/office/drawing/2014/main" id="{3A0B412D-AD2D-4B12-9AD9-64A6ADE315FD}"/>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393" name="Text Box 32">
          <a:extLst>
            <a:ext uri="{FF2B5EF4-FFF2-40B4-BE49-F238E27FC236}">
              <a16:creationId xmlns:a16="http://schemas.microsoft.com/office/drawing/2014/main" id="{0086EFB1-A75C-49D9-B6B0-DDAE2F50F838}"/>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93429</xdr:rowOff>
    </xdr:to>
    <xdr:sp macro="" textlink="">
      <xdr:nvSpPr>
        <xdr:cNvPr id="394" name="Text Box 106">
          <a:extLst>
            <a:ext uri="{FF2B5EF4-FFF2-40B4-BE49-F238E27FC236}">
              <a16:creationId xmlns:a16="http://schemas.microsoft.com/office/drawing/2014/main" id="{A1FEE737-4568-4AEA-A024-DB42CE1AE550}"/>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395" name="Text Box 108">
          <a:extLst>
            <a:ext uri="{FF2B5EF4-FFF2-40B4-BE49-F238E27FC236}">
              <a16:creationId xmlns:a16="http://schemas.microsoft.com/office/drawing/2014/main" id="{97A5215E-3646-4F1E-B623-C1C58E4FDA69}"/>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130184</xdr:rowOff>
    </xdr:to>
    <xdr:sp macro="" textlink="">
      <xdr:nvSpPr>
        <xdr:cNvPr id="396" name="Text Box 30">
          <a:extLst>
            <a:ext uri="{FF2B5EF4-FFF2-40B4-BE49-F238E27FC236}">
              <a16:creationId xmlns:a16="http://schemas.microsoft.com/office/drawing/2014/main" id="{441BADCD-DEE5-468B-BC9B-44E9807B5DA7}"/>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18662</xdr:rowOff>
    </xdr:to>
    <xdr:sp macro="" textlink="">
      <xdr:nvSpPr>
        <xdr:cNvPr id="397" name="Text Box 32">
          <a:extLst>
            <a:ext uri="{FF2B5EF4-FFF2-40B4-BE49-F238E27FC236}">
              <a16:creationId xmlns:a16="http://schemas.microsoft.com/office/drawing/2014/main" id="{40BC90B9-DB7F-42C4-8F53-C3611D947C84}"/>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130184</xdr:rowOff>
    </xdr:to>
    <xdr:sp macro="" textlink="">
      <xdr:nvSpPr>
        <xdr:cNvPr id="398" name="Text Box 106">
          <a:extLst>
            <a:ext uri="{FF2B5EF4-FFF2-40B4-BE49-F238E27FC236}">
              <a16:creationId xmlns:a16="http://schemas.microsoft.com/office/drawing/2014/main" id="{358CD8C8-D20D-4712-B8B8-192DBC9F1B1E}"/>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18662</xdr:rowOff>
    </xdr:to>
    <xdr:sp macro="" textlink="">
      <xdr:nvSpPr>
        <xdr:cNvPr id="399" name="Text Box 108">
          <a:extLst>
            <a:ext uri="{FF2B5EF4-FFF2-40B4-BE49-F238E27FC236}">
              <a16:creationId xmlns:a16="http://schemas.microsoft.com/office/drawing/2014/main" id="{CE389809-BD16-4116-A0C3-28A2FD67CECD}"/>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110099</xdr:rowOff>
    </xdr:to>
    <xdr:sp macro="" textlink="">
      <xdr:nvSpPr>
        <xdr:cNvPr id="400" name="Text Box 30">
          <a:extLst>
            <a:ext uri="{FF2B5EF4-FFF2-40B4-BE49-F238E27FC236}">
              <a16:creationId xmlns:a16="http://schemas.microsoft.com/office/drawing/2014/main" id="{195323BC-9D17-414B-B27D-BFF492AE5994}"/>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18662</xdr:rowOff>
    </xdr:to>
    <xdr:sp macro="" textlink="">
      <xdr:nvSpPr>
        <xdr:cNvPr id="401" name="Text Box 32">
          <a:extLst>
            <a:ext uri="{FF2B5EF4-FFF2-40B4-BE49-F238E27FC236}">
              <a16:creationId xmlns:a16="http://schemas.microsoft.com/office/drawing/2014/main" id="{AA9F6C1E-8CE4-4C3D-BF98-0794FB6510CA}"/>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110099</xdr:rowOff>
    </xdr:to>
    <xdr:sp macro="" textlink="">
      <xdr:nvSpPr>
        <xdr:cNvPr id="402" name="Text Box 106">
          <a:extLst>
            <a:ext uri="{FF2B5EF4-FFF2-40B4-BE49-F238E27FC236}">
              <a16:creationId xmlns:a16="http://schemas.microsoft.com/office/drawing/2014/main" id="{756FED7C-72DE-4AC0-AF82-7CC51F765BE5}"/>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1300</xdr:row>
      <xdr:rowOff>0</xdr:rowOff>
    </xdr:from>
    <xdr:to>
      <xdr:col>3</xdr:col>
      <xdr:colOff>91440</xdr:colOff>
      <xdr:row>1302</xdr:row>
      <xdr:rowOff>16903</xdr:rowOff>
    </xdr:to>
    <xdr:sp macro="" textlink="">
      <xdr:nvSpPr>
        <xdr:cNvPr id="403" name="Text Box 108">
          <a:extLst>
            <a:ext uri="{FF2B5EF4-FFF2-40B4-BE49-F238E27FC236}">
              <a16:creationId xmlns:a16="http://schemas.microsoft.com/office/drawing/2014/main" id="{8636563E-AA40-4A89-83DC-183D1747AF76}"/>
            </a:ext>
          </a:extLst>
        </xdr:cNvPr>
        <xdr:cNvSpPr txBox="1">
          <a:spLocks noChangeArrowheads="1"/>
        </xdr:cNvSpPr>
      </xdr:nvSpPr>
      <xdr:spPr bwMode="auto">
        <a:xfrm>
          <a:off x="4267200" y="60815220"/>
          <a:ext cx="68580" cy="3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137158</xdr:rowOff>
    </xdr:to>
    <xdr:sp macro="" textlink="">
      <xdr:nvSpPr>
        <xdr:cNvPr id="404" name="Text Box 30">
          <a:extLst>
            <a:ext uri="{FF2B5EF4-FFF2-40B4-BE49-F238E27FC236}">
              <a16:creationId xmlns:a16="http://schemas.microsoft.com/office/drawing/2014/main" id="{65375119-7C17-4FB1-B55C-C1D2FED16598}"/>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20188</xdr:rowOff>
    </xdr:to>
    <xdr:sp macro="" textlink="">
      <xdr:nvSpPr>
        <xdr:cNvPr id="405" name="Text Box 32">
          <a:extLst>
            <a:ext uri="{FF2B5EF4-FFF2-40B4-BE49-F238E27FC236}">
              <a16:creationId xmlns:a16="http://schemas.microsoft.com/office/drawing/2014/main" id="{0FD5FB1D-8146-4063-A616-072FE3025DA1}"/>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137158</xdr:rowOff>
    </xdr:to>
    <xdr:sp macro="" textlink="">
      <xdr:nvSpPr>
        <xdr:cNvPr id="406" name="Text Box 106">
          <a:extLst>
            <a:ext uri="{FF2B5EF4-FFF2-40B4-BE49-F238E27FC236}">
              <a16:creationId xmlns:a16="http://schemas.microsoft.com/office/drawing/2014/main" id="{5CB9069F-98ED-4FE8-8C87-A70216D3B71C}"/>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20188</xdr:rowOff>
    </xdr:to>
    <xdr:sp macro="" textlink="">
      <xdr:nvSpPr>
        <xdr:cNvPr id="407" name="Text Box 108">
          <a:extLst>
            <a:ext uri="{FF2B5EF4-FFF2-40B4-BE49-F238E27FC236}">
              <a16:creationId xmlns:a16="http://schemas.microsoft.com/office/drawing/2014/main" id="{6AD03502-5070-4769-8A80-641F429D043C}"/>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121918</xdr:rowOff>
    </xdr:to>
    <xdr:sp macro="" textlink="">
      <xdr:nvSpPr>
        <xdr:cNvPr id="408" name="Text Box 30">
          <a:extLst>
            <a:ext uri="{FF2B5EF4-FFF2-40B4-BE49-F238E27FC236}">
              <a16:creationId xmlns:a16="http://schemas.microsoft.com/office/drawing/2014/main" id="{05957EEF-40FF-42B2-87F2-2B037AC3F44E}"/>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20188</xdr:rowOff>
    </xdr:to>
    <xdr:sp macro="" textlink="">
      <xdr:nvSpPr>
        <xdr:cNvPr id="409" name="Text Box 32">
          <a:extLst>
            <a:ext uri="{FF2B5EF4-FFF2-40B4-BE49-F238E27FC236}">
              <a16:creationId xmlns:a16="http://schemas.microsoft.com/office/drawing/2014/main" id="{33AFA114-C717-4D4C-A27E-7D83CC0354CE}"/>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121918</xdr:rowOff>
    </xdr:to>
    <xdr:sp macro="" textlink="">
      <xdr:nvSpPr>
        <xdr:cNvPr id="410" name="Text Box 106">
          <a:extLst>
            <a:ext uri="{FF2B5EF4-FFF2-40B4-BE49-F238E27FC236}">
              <a16:creationId xmlns:a16="http://schemas.microsoft.com/office/drawing/2014/main" id="{A4739726-10E3-41E1-AB30-AA1AAFFF22D4}"/>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20188</xdr:rowOff>
    </xdr:to>
    <xdr:sp macro="" textlink="">
      <xdr:nvSpPr>
        <xdr:cNvPr id="411" name="Text Box 108">
          <a:extLst>
            <a:ext uri="{FF2B5EF4-FFF2-40B4-BE49-F238E27FC236}">
              <a16:creationId xmlns:a16="http://schemas.microsoft.com/office/drawing/2014/main" id="{078CC6EA-E328-4ADC-A39E-84D831874151}"/>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137160</xdr:rowOff>
    </xdr:to>
    <xdr:sp macro="" textlink="">
      <xdr:nvSpPr>
        <xdr:cNvPr id="412" name="Text Box 30">
          <a:extLst>
            <a:ext uri="{FF2B5EF4-FFF2-40B4-BE49-F238E27FC236}">
              <a16:creationId xmlns:a16="http://schemas.microsoft.com/office/drawing/2014/main" id="{AFD404EA-C8E7-48FD-945C-E73890B87011}"/>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35426</xdr:rowOff>
    </xdr:to>
    <xdr:sp macro="" textlink="">
      <xdr:nvSpPr>
        <xdr:cNvPr id="413" name="Text Box 32">
          <a:extLst>
            <a:ext uri="{FF2B5EF4-FFF2-40B4-BE49-F238E27FC236}">
              <a16:creationId xmlns:a16="http://schemas.microsoft.com/office/drawing/2014/main" id="{A49E5857-ED81-4FBC-9EBC-70AFFBB58317}"/>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137160</xdr:rowOff>
    </xdr:to>
    <xdr:sp macro="" textlink="">
      <xdr:nvSpPr>
        <xdr:cNvPr id="414" name="Text Box 106">
          <a:extLst>
            <a:ext uri="{FF2B5EF4-FFF2-40B4-BE49-F238E27FC236}">
              <a16:creationId xmlns:a16="http://schemas.microsoft.com/office/drawing/2014/main" id="{500729D5-395E-4526-A399-E7D4763893DA}"/>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35426</xdr:rowOff>
    </xdr:to>
    <xdr:sp macro="" textlink="">
      <xdr:nvSpPr>
        <xdr:cNvPr id="415" name="Text Box 108">
          <a:extLst>
            <a:ext uri="{FF2B5EF4-FFF2-40B4-BE49-F238E27FC236}">
              <a16:creationId xmlns:a16="http://schemas.microsoft.com/office/drawing/2014/main" id="{7E6E6438-EEA6-4D92-826A-E59BC04D0388}"/>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121920</xdr:rowOff>
    </xdr:to>
    <xdr:sp macro="" textlink="">
      <xdr:nvSpPr>
        <xdr:cNvPr id="416" name="Text Box 30">
          <a:extLst>
            <a:ext uri="{FF2B5EF4-FFF2-40B4-BE49-F238E27FC236}">
              <a16:creationId xmlns:a16="http://schemas.microsoft.com/office/drawing/2014/main" id="{85790A83-A21C-4124-B79B-16185942E9E4}"/>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35426</xdr:rowOff>
    </xdr:to>
    <xdr:sp macro="" textlink="">
      <xdr:nvSpPr>
        <xdr:cNvPr id="417" name="Text Box 32">
          <a:extLst>
            <a:ext uri="{FF2B5EF4-FFF2-40B4-BE49-F238E27FC236}">
              <a16:creationId xmlns:a16="http://schemas.microsoft.com/office/drawing/2014/main" id="{B93C794B-484E-4978-A504-D37983D4647D}"/>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121920</xdr:rowOff>
    </xdr:to>
    <xdr:sp macro="" textlink="">
      <xdr:nvSpPr>
        <xdr:cNvPr id="418" name="Text Box 106">
          <a:extLst>
            <a:ext uri="{FF2B5EF4-FFF2-40B4-BE49-F238E27FC236}">
              <a16:creationId xmlns:a16="http://schemas.microsoft.com/office/drawing/2014/main" id="{E3E26583-FE63-4756-AE1D-710C6944C217}"/>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35426</xdr:rowOff>
    </xdr:to>
    <xdr:sp macro="" textlink="">
      <xdr:nvSpPr>
        <xdr:cNvPr id="419" name="Text Box 108">
          <a:extLst>
            <a:ext uri="{FF2B5EF4-FFF2-40B4-BE49-F238E27FC236}">
              <a16:creationId xmlns:a16="http://schemas.microsoft.com/office/drawing/2014/main" id="{8C321942-DCBA-4355-9D0C-17A50B3577AB}"/>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56228</xdr:rowOff>
    </xdr:to>
    <xdr:sp macro="" textlink="">
      <xdr:nvSpPr>
        <xdr:cNvPr id="420" name="Text Box 30">
          <a:extLst>
            <a:ext uri="{FF2B5EF4-FFF2-40B4-BE49-F238E27FC236}">
              <a16:creationId xmlns:a16="http://schemas.microsoft.com/office/drawing/2014/main" id="{8A219500-3872-4C1C-B798-D9AE5D7C25CC}"/>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117188</xdr:rowOff>
    </xdr:to>
    <xdr:sp macro="" textlink="">
      <xdr:nvSpPr>
        <xdr:cNvPr id="421" name="Text Box 32">
          <a:extLst>
            <a:ext uri="{FF2B5EF4-FFF2-40B4-BE49-F238E27FC236}">
              <a16:creationId xmlns:a16="http://schemas.microsoft.com/office/drawing/2014/main" id="{CC61A4D0-CE38-4A1E-A504-3FED2BB0450F}"/>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56228</xdr:rowOff>
    </xdr:to>
    <xdr:sp macro="" textlink="">
      <xdr:nvSpPr>
        <xdr:cNvPr id="422" name="Text Box 106">
          <a:extLst>
            <a:ext uri="{FF2B5EF4-FFF2-40B4-BE49-F238E27FC236}">
              <a16:creationId xmlns:a16="http://schemas.microsoft.com/office/drawing/2014/main" id="{3128912F-5A88-4113-8C1A-3E9F057A01AD}"/>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117188</xdr:rowOff>
    </xdr:to>
    <xdr:sp macro="" textlink="">
      <xdr:nvSpPr>
        <xdr:cNvPr id="423" name="Text Box 108">
          <a:extLst>
            <a:ext uri="{FF2B5EF4-FFF2-40B4-BE49-F238E27FC236}">
              <a16:creationId xmlns:a16="http://schemas.microsoft.com/office/drawing/2014/main" id="{2AEF01B9-BD7D-4BFF-8212-367B59B3FE37}"/>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33368</xdr:rowOff>
    </xdr:to>
    <xdr:sp macro="" textlink="">
      <xdr:nvSpPr>
        <xdr:cNvPr id="424" name="Text Box 30">
          <a:extLst>
            <a:ext uri="{FF2B5EF4-FFF2-40B4-BE49-F238E27FC236}">
              <a16:creationId xmlns:a16="http://schemas.microsoft.com/office/drawing/2014/main" id="{FE8D6A9A-8967-4291-925B-5B35B30C4520}"/>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117188</xdr:rowOff>
    </xdr:to>
    <xdr:sp macro="" textlink="">
      <xdr:nvSpPr>
        <xdr:cNvPr id="425" name="Text Box 32">
          <a:extLst>
            <a:ext uri="{FF2B5EF4-FFF2-40B4-BE49-F238E27FC236}">
              <a16:creationId xmlns:a16="http://schemas.microsoft.com/office/drawing/2014/main" id="{B26E30BF-DA86-42BA-9437-B365D21AEA14}"/>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33368</xdr:rowOff>
    </xdr:to>
    <xdr:sp macro="" textlink="">
      <xdr:nvSpPr>
        <xdr:cNvPr id="426" name="Text Box 106">
          <a:extLst>
            <a:ext uri="{FF2B5EF4-FFF2-40B4-BE49-F238E27FC236}">
              <a16:creationId xmlns:a16="http://schemas.microsoft.com/office/drawing/2014/main" id="{9D6CEA5B-5852-4D0D-BD1D-097BADBCB09B}"/>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117188</xdr:rowOff>
    </xdr:to>
    <xdr:sp macro="" textlink="">
      <xdr:nvSpPr>
        <xdr:cNvPr id="427" name="Text Box 108">
          <a:extLst>
            <a:ext uri="{FF2B5EF4-FFF2-40B4-BE49-F238E27FC236}">
              <a16:creationId xmlns:a16="http://schemas.microsoft.com/office/drawing/2014/main" id="{D7BDAE00-D3A2-4EDB-832A-DB818EDB0DE6}"/>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1149</xdr:row>
      <xdr:rowOff>44468</xdr:rowOff>
    </xdr:to>
    <xdr:sp macro="" textlink="">
      <xdr:nvSpPr>
        <xdr:cNvPr id="428" name="Text Box 30">
          <a:extLst>
            <a:ext uri="{FF2B5EF4-FFF2-40B4-BE49-F238E27FC236}">
              <a16:creationId xmlns:a16="http://schemas.microsoft.com/office/drawing/2014/main" id="{F51A012E-E257-49CC-968A-9789376EB60D}"/>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1150</xdr:row>
      <xdr:rowOff>146256</xdr:rowOff>
    </xdr:to>
    <xdr:sp macro="" textlink="">
      <xdr:nvSpPr>
        <xdr:cNvPr id="429" name="Text Box 32">
          <a:extLst>
            <a:ext uri="{FF2B5EF4-FFF2-40B4-BE49-F238E27FC236}">
              <a16:creationId xmlns:a16="http://schemas.microsoft.com/office/drawing/2014/main" id="{85C3EC13-644E-49AA-97F8-26341E858406}"/>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1149</xdr:row>
      <xdr:rowOff>44468</xdr:rowOff>
    </xdr:to>
    <xdr:sp macro="" textlink="">
      <xdr:nvSpPr>
        <xdr:cNvPr id="430" name="Text Box 106">
          <a:extLst>
            <a:ext uri="{FF2B5EF4-FFF2-40B4-BE49-F238E27FC236}">
              <a16:creationId xmlns:a16="http://schemas.microsoft.com/office/drawing/2014/main" id="{A321FBC4-67BC-4E3F-9A16-CD539E018F94}"/>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1150</xdr:row>
      <xdr:rowOff>146256</xdr:rowOff>
    </xdr:to>
    <xdr:sp macro="" textlink="">
      <xdr:nvSpPr>
        <xdr:cNvPr id="431" name="Text Box 108">
          <a:extLst>
            <a:ext uri="{FF2B5EF4-FFF2-40B4-BE49-F238E27FC236}">
              <a16:creationId xmlns:a16="http://schemas.microsoft.com/office/drawing/2014/main" id="{44348F05-F983-4649-99E3-45879515B6CD}"/>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1149</xdr:row>
      <xdr:rowOff>21608</xdr:rowOff>
    </xdr:to>
    <xdr:sp macro="" textlink="">
      <xdr:nvSpPr>
        <xdr:cNvPr id="432" name="Text Box 30">
          <a:extLst>
            <a:ext uri="{FF2B5EF4-FFF2-40B4-BE49-F238E27FC236}">
              <a16:creationId xmlns:a16="http://schemas.microsoft.com/office/drawing/2014/main" id="{4BE3D842-9934-442D-868D-5A4BA9CBF960}"/>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1150</xdr:row>
      <xdr:rowOff>146256</xdr:rowOff>
    </xdr:to>
    <xdr:sp macro="" textlink="">
      <xdr:nvSpPr>
        <xdr:cNvPr id="433" name="Text Box 32">
          <a:extLst>
            <a:ext uri="{FF2B5EF4-FFF2-40B4-BE49-F238E27FC236}">
              <a16:creationId xmlns:a16="http://schemas.microsoft.com/office/drawing/2014/main" id="{A154D74A-1E5B-4A89-8718-0C218329FFBE}"/>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1149</xdr:row>
      <xdr:rowOff>21608</xdr:rowOff>
    </xdr:to>
    <xdr:sp macro="" textlink="">
      <xdr:nvSpPr>
        <xdr:cNvPr id="434" name="Text Box 106">
          <a:extLst>
            <a:ext uri="{FF2B5EF4-FFF2-40B4-BE49-F238E27FC236}">
              <a16:creationId xmlns:a16="http://schemas.microsoft.com/office/drawing/2014/main" id="{94407FD8-28C8-414C-94E9-7C0C60C16D9F}"/>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1150</xdr:row>
      <xdr:rowOff>146256</xdr:rowOff>
    </xdr:to>
    <xdr:sp macro="" textlink="">
      <xdr:nvSpPr>
        <xdr:cNvPr id="435" name="Text Box 108">
          <a:extLst>
            <a:ext uri="{FF2B5EF4-FFF2-40B4-BE49-F238E27FC236}">
              <a16:creationId xmlns:a16="http://schemas.microsoft.com/office/drawing/2014/main" id="{D49990EE-E506-4825-840C-9893C8D12FF4}"/>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157755</xdr:rowOff>
    </xdr:to>
    <xdr:sp macro="" textlink="">
      <xdr:nvSpPr>
        <xdr:cNvPr id="436" name="Text Box 30">
          <a:extLst>
            <a:ext uri="{FF2B5EF4-FFF2-40B4-BE49-F238E27FC236}">
              <a16:creationId xmlns:a16="http://schemas.microsoft.com/office/drawing/2014/main" id="{F2014A76-CC13-462A-82A0-B227C011BFE6}"/>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37" name="Text Box 32">
          <a:extLst>
            <a:ext uri="{FF2B5EF4-FFF2-40B4-BE49-F238E27FC236}">
              <a16:creationId xmlns:a16="http://schemas.microsoft.com/office/drawing/2014/main" id="{AC06EE59-62B7-4B81-BCC5-260E611F6858}"/>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157755</xdr:rowOff>
    </xdr:to>
    <xdr:sp macro="" textlink="">
      <xdr:nvSpPr>
        <xdr:cNvPr id="438" name="Text Box 106">
          <a:extLst>
            <a:ext uri="{FF2B5EF4-FFF2-40B4-BE49-F238E27FC236}">
              <a16:creationId xmlns:a16="http://schemas.microsoft.com/office/drawing/2014/main" id="{D0066703-6685-459A-83FF-2A2CEFD2C48C}"/>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39" name="Text Box 108">
          <a:extLst>
            <a:ext uri="{FF2B5EF4-FFF2-40B4-BE49-F238E27FC236}">
              <a16:creationId xmlns:a16="http://schemas.microsoft.com/office/drawing/2014/main" id="{3137F9F9-127F-4AD0-B3B3-ABA1219BBEE6}"/>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134895</xdr:rowOff>
    </xdr:to>
    <xdr:sp macro="" textlink="">
      <xdr:nvSpPr>
        <xdr:cNvPr id="440" name="Text Box 30">
          <a:extLst>
            <a:ext uri="{FF2B5EF4-FFF2-40B4-BE49-F238E27FC236}">
              <a16:creationId xmlns:a16="http://schemas.microsoft.com/office/drawing/2014/main" id="{A2DDD147-CB9B-4B41-B9E9-7284F50BD1C4}"/>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41" name="Text Box 32">
          <a:extLst>
            <a:ext uri="{FF2B5EF4-FFF2-40B4-BE49-F238E27FC236}">
              <a16:creationId xmlns:a16="http://schemas.microsoft.com/office/drawing/2014/main" id="{29145A0F-1868-4720-9634-0F6F2063DA4C}"/>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134895</xdr:rowOff>
    </xdr:to>
    <xdr:sp macro="" textlink="">
      <xdr:nvSpPr>
        <xdr:cNvPr id="442" name="Text Box 106">
          <a:extLst>
            <a:ext uri="{FF2B5EF4-FFF2-40B4-BE49-F238E27FC236}">
              <a16:creationId xmlns:a16="http://schemas.microsoft.com/office/drawing/2014/main" id="{AF4FC807-4F95-4369-A7DD-A640DBB21CA9}"/>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43" name="Text Box 108">
          <a:extLst>
            <a:ext uri="{FF2B5EF4-FFF2-40B4-BE49-F238E27FC236}">
              <a16:creationId xmlns:a16="http://schemas.microsoft.com/office/drawing/2014/main" id="{A8EE07C5-8230-4C20-AD3B-48DF73936C7D}"/>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40988</xdr:rowOff>
    </xdr:to>
    <xdr:sp macro="" textlink="">
      <xdr:nvSpPr>
        <xdr:cNvPr id="444" name="Text Box 30">
          <a:extLst>
            <a:ext uri="{FF2B5EF4-FFF2-40B4-BE49-F238E27FC236}">
              <a16:creationId xmlns:a16="http://schemas.microsoft.com/office/drawing/2014/main" id="{EC728244-0DAA-49A4-9668-9BB913122576}"/>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101948</xdr:rowOff>
    </xdr:to>
    <xdr:sp macro="" textlink="">
      <xdr:nvSpPr>
        <xdr:cNvPr id="445" name="Text Box 32">
          <a:extLst>
            <a:ext uri="{FF2B5EF4-FFF2-40B4-BE49-F238E27FC236}">
              <a16:creationId xmlns:a16="http://schemas.microsoft.com/office/drawing/2014/main" id="{A1EB4C8E-DA2D-49D3-8699-206BDB4D2FBB}"/>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40988</xdr:rowOff>
    </xdr:to>
    <xdr:sp macro="" textlink="">
      <xdr:nvSpPr>
        <xdr:cNvPr id="446" name="Text Box 106">
          <a:extLst>
            <a:ext uri="{FF2B5EF4-FFF2-40B4-BE49-F238E27FC236}">
              <a16:creationId xmlns:a16="http://schemas.microsoft.com/office/drawing/2014/main" id="{726B8DD1-D31E-4419-B70D-753E73A3E4AA}"/>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101948</xdr:rowOff>
    </xdr:to>
    <xdr:sp macro="" textlink="">
      <xdr:nvSpPr>
        <xdr:cNvPr id="447" name="Text Box 108">
          <a:extLst>
            <a:ext uri="{FF2B5EF4-FFF2-40B4-BE49-F238E27FC236}">
              <a16:creationId xmlns:a16="http://schemas.microsoft.com/office/drawing/2014/main" id="{540F6024-F59D-48AE-A3C0-9EFFFD3037CC}"/>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10506</xdr:rowOff>
    </xdr:to>
    <xdr:sp macro="" textlink="">
      <xdr:nvSpPr>
        <xdr:cNvPr id="448" name="Text Box 30">
          <a:extLst>
            <a:ext uri="{FF2B5EF4-FFF2-40B4-BE49-F238E27FC236}">
              <a16:creationId xmlns:a16="http://schemas.microsoft.com/office/drawing/2014/main" id="{3FC11AAE-E223-4304-88D3-1EB990019132}"/>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101948</xdr:rowOff>
    </xdr:to>
    <xdr:sp macro="" textlink="">
      <xdr:nvSpPr>
        <xdr:cNvPr id="449" name="Text Box 32">
          <a:extLst>
            <a:ext uri="{FF2B5EF4-FFF2-40B4-BE49-F238E27FC236}">
              <a16:creationId xmlns:a16="http://schemas.microsoft.com/office/drawing/2014/main" id="{4F9F91EB-D3CF-40A1-81A7-1CF88B0CB1B5}"/>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10506</xdr:rowOff>
    </xdr:to>
    <xdr:sp macro="" textlink="">
      <xdr:nvSpPr>
        <xdr:cNvPr id="450" name="Text Box 106">
          <a:extLst>
            <a:ext uri="{FF2B5EF4-FFF2-40B4-BE49-F238E27FC236}">
              <a16:creationId xmlns:a16="http://schemas.microsoft.com/office/drawing/2014/main" id="{37B7677E-2321-4256-9A20-1539ECB57DBA}"/>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101948</xdr:rowOff>
    </xdr:to>
    <xdr:sp macro="" textlink="">
      <xdr:nvSpPr>
        <xdr:cNvPr id="451" name="Text Box 108">
          <a:extLst>
            <a:ext uri="{FF2B5EF4-FFF2-40B4-BE49-F238E27FC236}">
              <a16:creationId xmlns:a16="http://schemas.microsoft.com/office/drawing/2014/main" id="{8EA9D37A-F27D-4AB3-A7F9-1ACA058C2479}"/>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10852</xdr:rowOff>
    </xdr:to>
    <xdr:sp macro="" textlink="">
      <xdr:nvSpPr>
        <xdr:cNvPr id="452" name="Text Box 30">
          <a:extLst>
            <a:ext uri="{FF2B5EF4-FFF2-40B4-BE49-F238E27FC236}">
              <a16:creationId xmlns:a16="http://schemas.microsoft.com/office/drawing/2014/main" id="{25BE91E8-0841-49B8-8025-3A9E3A2A3CC7}"/>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82565</xdr:rowOff>
    </xdr:to>
    <xdr:sp macro="" textlink="">
      <xdr:nvSpPr>
        <xdr:cNvPr id="453" name="Text Box 32">
          <a:extLst>
            <a:ext uri="{FF2B5EF4-FFF2-40B4-BE49-F238E27FC236}">
              <a16:creationId xmlns:a16="http://schemas.microsoft.com/office/drawing/2014/main" id="{12D51C14-BC61-463F-9A96-FF8A8C814E7D}"/>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10852</xdr:rowOff>
    </xdr:to>
    <xdr:sp macro="" textlink="">
      <xdr:nvSpPr>
        <xdr:cNvPr id="454" name="Text Box 106">
          <a:extLst>
            <a:ext uri="{FF2B5EF4-FFF2-40B4-BE49-F238E27FC236}">
              <a16:creationId xmlns:a16="http://schemas.microsoft.com/office/drawing/2014/main" id="{B22744D5-3819-46F9-BFAF-511DA4D51E73}"/>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82565</xdr:rowOff>
    </xdr:to>
    <xdr:sp macro="" textlink="">
      <xdr:nvSpPr>
        <xdr:cNvPr id="455" name="Text Box 108">
          <a:extLst>
            <a:ext uri="{FF2B5EF4-FFF2-40B4-BE49-F238E27FC236}">
              <a16:creationId xmlns:a16="http://schemas.microsoft.com/office/drawing/2014/main" id="{A00B8D80-BDBD-408C-B0EA-697EBDD34769}"/>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170872</xdr:rowOff>
    </xdr:to>
    <xdr:sp macro="" textlink="">
      <xdr:nvSpPr>
        <xdr:cNvPr id="456" name="Text Box 30">
          <a:extLst>
            <a:ext uri="{FF2B5EF4-FFF2-40B4-BE49-F238E27FC236}">
              <a16:creationId xmlns:a16="http://schemas.microsoft.com/office/drawing/2014/main" id="{AE2ABFFF-CB12-4C95-9216-6B902EAE59CF}"/>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82565</xdr:rowOff>
    </xdr:to>
    <xdr:sp macro="" textlink="">
      <xdr:nvSpPr>
        <xdr:cNvPr id="457" name="Text Box 32">
          <a:extLst>
            <a:ext uri="{FF2B5EF4-FFF2-40B4-BE49-F238E27FC236}">
              <a16:creationId xmlns:a16="http://schemas.microsoft.com/office/drawing/2014/main" id="{A1E9F658-8CF0-49B5-A7AD-4924D4FB8893}"/>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170872</xdr:rowOff>
    </xdr:to>
    <xdr:sp macro="" textlink="">
      <xdr:nvSpPr>
        <xdr:cNvPr id="458" name="Text Box 106">
          <a:extLst>
            <a:ext uri="{FF2B5EF4-FFF2-40B4-BE49-F238E27FC236}">
              <a16:creationId xmlns:a16="http://schemas.microsoft.com/office/drawing/2014/main" id="{B870A5E4-0261-473E-8878-FF7F49BEC291}"/>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1141</xdr:row>
      <xdr:rowOff>0</xdr:rowOff>
    </xdr:from>
    <xdr:to>
      <xdr:col>3</xdr:col>
      <xdr:colOff>76200</xdr:colOff>
      <xdr:row>1148</xdr:row>
      <xdr:rowOff>82565</xdr:rowOff>
    </xdr:to>
    <xdr:sp macro="" textlink="">
      <xdr:nvSpPr>
        <xdr:cNvPr id="459" name="Text Box 108">
          <a:extLst>
            <a:ext uri="{FF2B5EF4-FFF2-40B4-BE49-F238E27FC236}">
              <a16:creationId xmlns:a16="http://schemas.microsoft.com/office/drawing/2014/main" id="{4D844C40-C34F-47E7-B514-B8DD98893B1A}"/>
            </a:ext>
          </a:extLst>
        </xdr:cNvPr>
        <xdr:cNvSpPr txBox="1">
          <a:spLocks noChangeArrowheads="1"/>
        </xdr:cNvSpPr>
      </xdr:nvSpPr>
      <xdr:spPr bwMode="auto">
        <a:xfrm>
          <a:off x="4169899" y="26761440"/>
          <a:ext cx="74441"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157755</xdr:rowOff>
    </xdr:to>
    <xdr:sp macro="" textlink="">
      <xdr:nvSpPr>
        <xdr:cNvPr id="460" name="Text Box 30">
          <a:extLst>
            <a:ext uri="{FF2B5EF4-FFF2-40B4-BE49-F238E27FC236}">
              <a16:creationId xmlns:a16="http://schemas.microsoft.com/office/drawing/2014/main" id="{90058B92-639B-4D74-A378-026809B65D0E}"/>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61" name="Text Box 32">
          <a:extLst>
            <a:ext uri="{FF2B5EF4-FFF2-40B4-BE49-F238E27FC236}">
              <a16:creationId xmlns:a16="http://schemas.microsoft.com/office/drawing/2014/main" id="{F104B27E-55B8-4444-BC76-FDB131FA8305}"/>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157755</xdr:rowOff>
    </xdr:to>
    <xdr:sp macro="" textlink="">
      <xdr:nvSpPr>
        <xdr:cNvPr id="462" name="Text Box 106">
          <a:extLst>
            <a:ext uri="{FF2B5EF4-FFF2-40B4-BE49-F238E27FC236}">
              <a16:creationId xmlns:a16="http://schemas.microsoft.com/office/drawing/2014/main" id="{9672218A-0776-4597-848C-CF58FFE868D8}"/>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63" name="Text Box 108">
          <a:extLst>
            <a:ext uri="{FF2B5EF4-FFF2-40B4-BE49-F238E27FC236}">
              <a16:creationId xmlns:a16="http://schemas.microsoft.com/office/drawing/2014/main" id="{0669605A-4AB0-412D-8F87-67A9176D805D}"/>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134895</xdr:rowOff>
    </xdr:to>
    <xdr:sp macro="" textlink="">
      <xdr:nvSpPr>
        <xdr:cNvPr id="464" name="Text Box 30">
          <a:extLst>
            <a:ext uri="{FF2B5EF4-FFF2-40B4-BE49-F238E27FC236}">
              <a16:creationId xmlns:a16="http://schemas.microsoft.com/office/drawing/2014/main" id="{35DFA758-8699-490A-B6D0-931980EAEE0F}"/>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65" name="Text Box 32">
          <a:extLst>
            <a:ext uri="{FF2B5EF4-FFF2-40B4-BE49-F238E27FC236}">
              <a16:creationId xmlns:a16="http://schemas.microsoft.com/office/drawing/2014/main" id="{C6E5D0FF-72E6-42BB-BA1E-6B0CCFC63F41}"/>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134895</xdr:rowOff>
    </xdr:to>
    <xdr:sp macro="" textlink="">
      <xdr:nvSpPr>
        <xdr:cNvPr id="466" name="Text Box 106">
          <a:extLst>
            <a:ext uri="{FF2B5EF4-FFF2-40B4-BE49-F238E27FC236}">
              <a16:creationId xmlns:a16="http://schemas.microsoft.com/office/drawing/2014/main" id="{8F4E1C43-790C-4C03-8EF3-D7B1FAF938D6}"/>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60124</xdr:rowOff>
    </xdr:to>
    <xdr:sp macro="" textlink="">
      <xdr:nvSpPr>
        <xdr:cNvPr id="467" name="Text Box 108">
          <a:extLst>
            <a:ext uri="{FF2B5EF4-FFF2-40B4-BE49-F238E27FC236}">
              <a16:creationId xmlns:a16="http://schemas.microsoft.com/office/drawing/2014/main" id="{98FE7E93-1990-4755-8EAA-E8513B17F0E2}"/>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1153</xdr:row>
      <xdr:rowOff>0</xdr:rowOff>
    </xdr:from>
    <xdr:ext cx="76200" cy="676275"/>
    <xdr:sp macro="" textlink="">
      <xdr:nvSpPr>
        <xdr:cNvPr id="468" name="Text Box 30">
          <a:extLst>
            <a:ext uri="{FF2B5EF4-FFF2-40B4-BE49-F238E27FC236}">
              <a16:creationId xmlns:a16="http://schemas.microsoft.com/office/drawing/2014/main" id="{D584569C-8EAE-4A20-911B-98B6AFDB64BD}"/>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857250"/>
    <xdr:sp macro="" textlink="">
      <xdr:nvSpPr>
        <xdr:cNvPr id="469" name="Text Box 32">
          <a:extLst>
            <a:ext uri="{FF2B5EF4-FFF2-40B4-BE49-F238E27FC236}">
              <a16:creationId xmlns:a16="http://schemas.microsoft.com/office/drawing/2014/main" id="{C3ACE9EA-52D1-4946-816D-E0B4EBD38EF5}"/>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676275"/>
    <xdr:sp macro="" textlink="">
      <xdr:nvSpPr>
        <xdr:cNvPr id="470" name="Text Box 106">
          <a:extLst>
            <a:ext uri="{FF2B5EF4-FFF2-40B4-BE49-F238E27FC236}">
              <a16:creationId xmlns:a16="http://schemas.microsoft.com/office/drawing/2014/main" id="{E02CF780-CAC9-4350-8637-BFCD92FA3DDF}"/>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857250"/>
    <xdr:sp macro="" textlink="">
      <xdr:nvSpPr>
        <xdr:cNvPr id="471" name="Text Box 108">
          <a:extLst>
            <a:ext uri="{FF2B5EF4-FFF2-40B4-BE49-F238E27FC236}">
              <a16:creationId xmlns:a16="http://schemas.microsoft.com/office/drawing/2014/main" id="{B854C371-70F1-4399-A90B-11AF58F88A66}"/>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657225"/>
    <xdr:sp macro="" textlink="">
      <xdr:nvSpPr>
        <xdr:cNvPr id="472" name="Text Box 30">
          <a:extLst>
            <a:ext uri="{FF2B5EF4-FFF2-40B4-BE49-F238E27FC236}">
              <a16:creationId xmlns:a16="http://schemas.microsoft.com/office/drawing/2014/main" id="{508C06CE-B13C-4F70-B3DD-ABE548649C52}"/>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857250"/>
    <xdr:sp macro="" textlink="">
      <xdr:nvSpPr>
        <xdr:cNvPr id="473" name="Text Box 32">
          <a:extLst>
            <a:ext uri="{FF2B5EF4-FFF2-40B4-BE49-F238E27FC236}">
              <a16:creationId xmlns:a16="http://schemas.microsoft.com/office/drawing/2014/main" id="{218A6B87-30A6-467C-9DE8-DA1AE57BE43F}"/>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657225"/>
    <xdr:sp macro="" textlink="">
      <xdr:nvSpPr>
        <xdr:cNvPr id="474" name="Text Box 106">
          <a:extLst>
            <a:ext uri="{FF2B5EF4-FFF2-40B4-BE49-F238E27FC236}">
              <a16:creationId xmlns:a16="http://schemas.microsoft.com/office/drawing/2014/main" id="{7A661D98-B5C1-46EB-A1F0-1E400F98E89C}"/>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1153</xdr:row>
      <xdr:rowOff>0</xdr:rowOff>
    </xdr:from>
    <xdr:ext cx="76200" cy="857250"/>
    <xdr:sp macro="" textlink="">
      <xdr:nvSpPr>
        <xdr:cNvPr id="475" name="Text Box 108">
          <a:extLst>
            <a:ext uri="{FF2B5EF4-FFF2-40B4-BE49-F238E27FC236}">
              <a16:creationId xmlns:a16="http://schemas.microsoft.com/office/drawing/2014/main" id="{8AFD61A3-7F02-46AF-9C0F-137A6228B55E}"/>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2"/>
    <xdr:sp macro="" textlink="">
      <xdr:nvSpPr>
        <xdr:cNvPr id="476" name="Text Box 30">
          <a:extLst>
            <a:ext uri="{FF2B5EF4-FFF2-40B4-BE49-F238E27FC236}">
              <a16:creationId xmlns:a16="http://schemas.microsoft.com/office/drawing/2014/main" id="{E329063C-1480-498F-967F-AC6ACAA76257}"/>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477" name="Text Box 32">
          <a:extLst>
            <a:ext uri="{FF2B5EF4-FFF2-40B4-BE49-F238E27FC236}">
              <a16:creationId xmlns:a16="http://schemas.microsoft.com/office/drawing/2014/main" id="{5D298D0B-9CEB-4F5A-B77A-C53D84B9B3BD}"/>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2"/>
    <xdr:sp macro="" textlink="">
      <xdr:nvSpPr>
        <xdr:cNvPr id="478" name="Text Box 106">
          <a:extLst>
            <a:ext uri="{FF2B5EF4-FFF2-40B4-BE49-F238E27FC236}">
              <a16:creationId xmlns:a16="http://schemas.microsoft.com/office/drawing/2014/main" id="{2D66BA40-4FCE-4C92-B9B6-8FD6CE8DED5F}"/>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479" name="Text Box 108">
          <a:extLst>
            <a:ext uri="{FF2B5EF4-FFF2-40B4-BE49-F238E27FC236}">
              <a16:creationId xmlns:a16="http://schemas.microsoft.com/office/drawing/2014/main" id="{00A36CA2-D1EA-4D87-A02A-15C945DC1CA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86862"/>
    <xdr:sp macro="" textlink="">
      <xdr:nvSpPr>
        <xdr:cNvPr id="480" name="Text Box 30">
          <a:extLst>
            <a:ext uri="{FF2B5EF4-FFF2-40B4-BE49-F238E27FC236}">
              <a16:creationId xmlns:a16="http://schemas.microsoft.com/office/drawing/2014/main" id="{8C2E950C-3ACF-4052-890A-DE6539C3FE52}"/>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481" name="Text Box 32">
          <a:extLst>
            <a:ext uri="{FF2B5EF4-FFF2-40B4-BE49-F238E27FC236}">
              <a16:creationId xmlns:a16="http://schemas.microsoft.com/office/drawing/2014/main" id="{7E359185-D5F1-42C4-98CE-B980B05E3893}"/>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86862"/>
    <xdr:sp macro="" textlink="">
      <xdr:nvSpPr>
        <xdr:cNvPr id="482" name="Text Box 106">
          <a:extLst>
            <a:ext uri="{FF2B5EF4-FFF2-40B4-BE49-F238E27FC236}">
              <a16:creationId xmlns:a16="http://schemas.microsoft.com/office/drawing/2014/main" id="{F5FA9CF7-DAB6-4820-ADFF-5E77F61DDBC6}"/>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483" name="Text Box 108">
          <a:extLst>
            <a:ext uri="{FF2B5EF4-FFF2-40B4-BE49-F238E27FC236}">
              <a16:creationId xmlns:a16="http://schemas.microsoft.com/office/drawing/2014/main" id="{83419671-FA6D-4FD1-A789-F4D1CAA806F6}"/>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94482"/>
    <xdr:sp macro="" textlink="">
      <xdr:nvSpPr>
        <xdr:cNvPr id="484" name="Text Box 30">
          <a:extLst>
            <a:ext uri="{FF2B5EF4-FFF2-40B4-BE49-F238E27FC236}">
              <a16:creationId xmlns:a16="http://schemas.microsoft.com/office/drawing/2014/main" id="{B4DAD058-10DB-4CA1-9AA1-C278C1BB9EF5}"/>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485" name="Text Box 32">
          <a:extLst>
            <a:ext uri="{FF2B5EF4-FFF2-40B4-BE49-F238E27FC236}">
              <a16:creationId xmlns:a16="http://schemas.microsoft.com/office/drawing/2014/main" id="{B218258F-0219-4684-8811-FC9D46A375D1}"/>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94482"/>
    <xdr:sp macro="" textlink="">
      <xdr:nvSpPr>
        <xdr:cNvPr id="486" name="Text Box 106">
          <a:extLst>
            <a:ext uri="{FF2B5EF4-FFF2-40B4-BE49-F238E27FC236}">
              <a16:creationId xmlns:a16="http://schemas.microsoft.com/office/drawing/2014/main" id="{2547D738-DED8-4477-81A6-F13F650E72D6}"/>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487" name="Text Box 108">
          <a:extLst>
            <a:ext uri="{FF2B5EF4-FFF2-40B4-BE49-F238E27FC236}">
              <a16:creationId xmlns:a16="http://schemas.microsoft.com/office/drawing/2014/main" id="{22C020F4-851C-4CB3-AFF0-C94D8AA719BB}"/>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61071"/>
    <xdr:sp macro="" textlink="">
      <xdr:nvSpPr>
        <xdr:cNvPr id="488" name="Text Box 30">
          <a:extLst>
            <a:ext uri="{FF2B5EF4-FFF2-40B4-BE49-F238E27FC236}">
              <a16:creationId xmlns:a16="http://schemas.microsoft.com/office/drawing/2014/main" id="{3AB4763A-A094-4E0D-9BF0-645413601FD0}"/>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489" name="Text Box 32">
          <a:extLst>
            <a:ext uri="{FF2B5EF4-FFF2-40B4-BE49-F238E27FC236}">
              <a16:creationId xmlns:a16="http://schemas.microsoft.com/office/drawing/2014/main" id="{9070CE66-E4BB-4CF2-8DB3-0D08F6B06277}"/>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61071"/>
    <xdr:sp macro="" textlink="">
      <xdr:nvSpPr>
        <xdr:cNvPr id="490" name="Text Box 106">
          <a:extLst>
            <a:ext uri="{FF2B5EF4-FFF2-40B4-BE49-F238E27FC236}">
              <a16:creationId xmlns:a16="http://schemas.microsoft.com/office/drawing/2014/main" id="{205544B3-8A0D-4CD9-80F2-D241281B4CDA}"/>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491" name="Text Box 108">
          <a:extLst>
            <a:ext uri="{FF2B5EF4-FFF2-40B4-BE49-F238E27FC236}">
              <a16:creationId xmlns:a16="http://schemas.microsoft.com/office/drawing/2014/main" id="{8CFC6CBF-7D9A-41D0-B512-3A5CEE0718FD}"/>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1141</xdr:row>
      <xdr:rowOff>0</xdr:rowOff>
    </xdr:from>
    <xdr:to>
      <xdr:col>3</xdr:col>
      <xdr:colOff>76200</xdr:colOff>
      <xdr:row>1148</xdr:row>
      <xdr:rowOff>105425</xdr:rowOff>
    </xdr:to>
    <xdr:sp macro="" textlink="">
      <xdr:nvSpPr>
        <xdr:cNvPr id="492" name="Text Box 30">
          <a:extLst>
            <a:ext uri="{FF2B5EF4-FFF2-40B4-BE49-F238E27FC236}">
              <a16:creationId xmlns:a16="http://schemas.microsoft.com/office/drawing/2014/main" id="{75AC41B8-B8EB-4183-AC79-A16C59ECAED9}"/>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105425</xdr:rowOff>
    </xdr:to>
    <xdr:sp macro="" textlink="">
      <xdr:nvSpPr>
        <xdr:cNvPr id="493" name="Text Box 106">
          <a:extLst>
            <a:ext uri="{FF2B5EF4-FFF2-40B4-BE49-F238E27FC236}">
              <a16:creationId xmlns:a16="http://schemas.microsoft.com/office/drawing/2014/main" id="{1CDDD635-2BB5-47B8-B07E-B957CAA9F962}"/>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82563</xdr:rowOff>
    </xdr:to>
    <xdr:sp macro="" textlink="">
      <xdr:nvSpPr>
        <xdr:cNvPr id="494" name="Text Box 30">
          <a:extLst>
            <a:ext uri="{FF2B5EF4-FFF2-40B4-BE49-F238E27FC236}">
              <a16:creationId xmlns:a16="http://schemas.microsoft.com/office/drawing/2014/main" id="{A4DB7303-E7DF-4B88-ADE5-453B77AC514A}"/>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1148</xdr:row>
      <xdr:rowOff>82563</xdr:rowOff>
    </xdr:to>
    <xdr:sp macro="" textlink="">
      <xdr:nvSpPr>
        <xdr:cNvPr id="495" name="Text Box 106">
          <a:extLst>
            <a:ext uri="{FF2B5EF4-FFF2-40B4-BE49-F238E27FC236}">
              <a16:creationId xmlns:a16="http://schemas.microsoft.com/office/drawing/2014/main" id="{597BEF67-82D1-42B5-AFA6-1B2D5588FBCE}"/>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105428</xdr:rowOff>
    </xdr:to>
    <xdr:sp macro="" textlink="">
      <xdr:nvSpPr>
        <xdr:cNvPr id="496" name="Text Box 30">
          <a:extLst>
            <a:ext uri="{FF2B5EF4-FFF2-40B4-BE49-F238E27FC236}">
              <a16:creationId xmlns:a16="http://schemas.microsoft.com/office/drawing/2014/main" id="{7206217B-4091-4E27-AA11-9EABBD4193B4}"/>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171894</xdr:rowOff>
    </xdr:to>
    <xdr:sp macro="" textlink="">
      <xdr:nvSpPr>
        <xdr:cNvPr id="497" name="Text Box 32">
          <a:extLst>
            <a:ext uri="{FF2B5EF4-FFF2-40B4-BE49-F238E27FC236}">
              <a16:creationId xmlns:a16="http://schemas.microsoft.com/office/drawing/2014/main" id="{5356458A-AD89-4AC7-A325-7062FBBF6128}"/>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105428</xdr:rowOff>
    </xdr:to>
    <xdr:sp macro="" textlink="">
      <xdr:nvSpPr>
        <xdr:cNvPr id="498" name="Text Box 106">
          <a:extLst>
            <a:ext uri="{FF2B5EF4-FFF2-40B4-BE49-F238E27FC236}">
              <a16:creationId xmlns:a16="http://schemas.microsoft.com/office/drawing/2014/main" id="{AC1434AE-7225-43E8-AFAB-6CE08FD80569}"/>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171894</xdr:rowOff>
    </xdr:to>
    <xdr:sp macro="" textlink="">
      <xdr:nvSpPr>
        <xdr:cNvPr id="499" name="Text Box 108">
          <a:extLst>
            <a:ext uri="{FF2B5EF4-FFF2-40B4-BE49-F238E27FC236}">
              <a16:creationId xmlns:a16="http://schemas.microsoft.com/office/drawing/2014/main" id="{9B3910E2-1795-4DBD-86A2-2073099F4B63}"/>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90188</xdr:rowOff>
    </xdr:to>
    <xdr:sp macro="" textlink="">
      <xdr:nvSpPr>
        <xdr:cNvPr id="500" name="Text Box 30">
          <a:extLst>
            <a:ext uri="{FF2B5EF4-FFF2-40B4-BE49-F238E27FC236}">
              <a16:creationId xmlns:a16="http://schemas.microsoft.com/office/drawing/2014/main" id="{5232FA2F-3AF5-4E12-B769-B05D2FD50531}"/>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171894</xdr:rowOff>
    </xdr:to>
    <xdr:sp macro="" textlink="">
      <xdr:nvSpPr>
        <xdr:cNvPr id="501" name="Text Box 32">
          <a:extLst>
            <a:ext uri="{FF2B5EF4-FFF2-40B4-BE49-F238E27FC236}">
              <a16:creationId xmlns:a16="http://schemas.microsoft.com/office/drawing/2014/main" id="{1E43B898-1C00-4446-914A-5875F745FB78}"/>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1146</xdr:row>
      <xdr:rowOff>90188</xdr:rowOff>
    </xdr:to>
    <xdr:sp macro="" textlink="">
      <xdr:nvSpPr>
        <xdr:cNvPr id="502" name="Text Box 106">
          <a:extLst>
            <a:ext uri="{FF2B5EF4-FFF2-40B4-BE49-F238E27FC236}">
              <a16:creationId xmlns:a16="http://schemas.microsoft.com/office/drawing/2014/main" id="{B5F73DEE-1C90-4A19-BB87-35A37673ECAF}"/>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1147</xdr:row>
      <xdr:rowOff>171894</xdr:rowOff>
    </xdr:to>
    <xdr:sp macro="" textlink="">
      <xdr:nvSpPr>
        <xdr:cNvPr id="503" name="Text Box 108">
          <a:extLst>
            <a:ext uri="{FF2B5EF4-FFF2-40B4-BE49-F238E27FC236}">
              <a16:creationId xmlns:a16="http://schemas.microsoft.com/office/drawing/2014/main" id="{2D9E3812-E015-49C2-88A1-C1CC4C13CE82}"/>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1141</xdr:row>
      <xdr:rowOff>0</xdr:rowOff>
    </xdr:from>
    <xdr:ext cx="76200" cy="330590"/>
    <xdr:sp macro="" textlink="">
      <xdr:nvSpPr>
        <xdr:cNvPr id="504" name="Text Box 30">
          <a:extLst>
            <a:ext uri="{FF2B5EF4-FFF2-40B4-BE49-F238E27FC236}">
              <a16:creationId xmlns:a16="http://schemas.microsoft.com/office/drawing/2014/main" id="{EFDDC2B4-ED09-43D7-A2B1-06DCFEDD5736}"/>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05" name="Text Box 32">
          <a:extLst>
            <a:ext uri="{FF2B5EF4-FFF2-40B4-BE49-F238E27FC236}">
              <a16:creationId xmlns:a16="http://schemas.microsoft.com/office/drawing/2014/main" id="{FF73FC23-17CF-48B5-A089-649E0DBDC550}"/>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506" name="Text Box 106">
          <a:extLst>
            <a:ext uri="{FF2B5EF4-FFF2-40B4-BE49-F238E27FC236}">
              <a16:creationId xmlns:a16="http://schemas.microsoft.com/office/drawing/2014/main" id="{75C6FF00-E319-406D-BC8E-D6D15361D360}"/>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07" name="Text Box 108">
          <a:extLst>
            <a:ext uri="{FF2B5EF4-FFF2-40B4-BE49-F238E27FC236}">
              <a16:creationId xmlns:a16="http://schemas.microsoft.com/office/drawing/2014/main" id="{5CBD3163-9757-4BC9-941E-493F460B74D7}"/>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508" name="Text Box 30">
          <a:extLst>
            <a:ext uri="{FF2B5EF4-FFF2-40B4-BE49-F238E27FC236}">
              <a16:creationId xmlns:a16="http://schemas.microsoft.com/office/drawing/2014/main" id="{5FB1DF3A-5117-4CE8-BCB5-3C28E8D7399A}"/>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09" name="Text Box 32">
          <a:extLst>
            <a:ext uri="{FF2B5EF4-FFF2-40B4-BE49-F238E27FC236}">
              <a16:creationId xmlns:a16="http://schemas.microsoft.com/office/drawing/2014/main" id="{E38527BD-71B5-418D-81F6-764A36936C44}"/>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510" name="Text Box 106">
          <a:extLst>
            <a:ext uri="{FF2B5EF4-FFF2-40B4-BE49-F238E27FC236}">
              <a16:creationId xmlns:a16="http://schemas.microsoft.com/office/drawing/2014/main" id="{207CAE8D-F4C0-48F6-84DA-393BE0B58195}"/>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11" name="Text Box 108">
          <a:extLst>
            <a:ext uri="{FF2B5EF4-FFF2-40B4-BE49-F238E27FC236}">
              <a16:creationId xmlns:a16="http://schemas.microsoft.com/office/drawing/2014/main" id="{3D6E3907-B157-43FF-B6F1-EC1DF9C2082E}"/>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512" name="Text Box 30">
          <a:extLst>
            <a:ext uri="{FF2B5EF4-FFF2-40B4-BE49-F238E27FC236}">
              <a16:creationId xmlns:a16="http://schemas.microsoft.com/office/drawing/2014/main" id="{CFA3199B-EB3C-4B83-B431-ADC92554E437}"/>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13" name="Text Box 32">
          <a:extLst>
            <a:ext uri="{FF2B5EF4-FFF2-40B4-BE49-F238E27FC236}">
              <a16:creationId xmlns:a16="http://schemas.microsoft.com/office/drawing/2014/main" id="{B2975959-DCAC-4DA4-9CB0-C46D923F2865}"/>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514" name="Text Box 106">
          <a:extLst>
            <a:ext uri="{FF2B5EF4-FFF2-40B4-BE49-F238E27FC236}">
              <a16:creationId xmlns:a16="http://schemas.microsoft.com/office/drawing/2014/main" id="{BA93AFB7-78F2-4090-9801-CBF7CE65954B}"/>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15" name="Text Box 108">
          <a:extLst>
            <a:ext uri="{FF2B5EF4-FFF2-40B4-BE49-F238E27FC236}">
              <a16:creationId xmlns:a16="http://schemas.microsoft.com/office/drawing/2014/main" id="{83591CFC-8BE9-488C-A8D1-075A9F3112DD}"/>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516" name="Text Box 30">
          <a:extLst>
            <a:ext uri="{FF2B5EF4-FFF2-40B4-BE49-F238E27FC236}">
              <a16:creationId xmlns:a16="http://schemas.microsoft.com/office/drawing/2014/main" id="{D710A0A0-8006-4247-85C4-E2D9CB551F59}"/>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17" name="Text Box 32">
          <a:extLst>
            <a:ext uri="{FF2B5EF4-FFF2-40B4-BE49-F238E27FC236}">
              <a16:creationId xmlns:a16="http://schemas.microsoft.com/office/drawing/2014/main" id="{1D4B7569-38AB-40B9-B77A-BD6C2387FF7E}"/>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518" name="Text Box 106">
          <a:extLst>
            <a:ext uri="{FF2B5EF4-FFF2-40B4-BE49-F238E27FC236}">
              <a16:creationId xmlns:a16="http://schemas.microsoft.com/office/drawing/2014/main" id="{0FC049FE-4A73-4AD4-89EC-6926F2C0EA73}"/>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1"/>
    <xdr:sp macro="" textlink="">
      <xdr:nvSpPr>
        <xdr:cNvPr id="519" name="Text Box 108">
          <a:extLst>
            <a:ext uri="{FF2B5EF4-FFF2-40B4-BE49-F238E27FC236}">
              <a16:creationId xmlns:a16="http://schemas.microsoft.com/office/drawing/2014/main" id="{73522D3B-CF9B-44D6-A485-1CD67E8629CF}"/>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30590"/>
    <xdr:sp macro="" textlink="">
      <xdr:nvSpPr>
        <xdr:cNvPr id="520" name="Text Box 30">
          <a:extLst>
            <a:ext uri="{FF2B5EF4-FFF2-40B4-BE49-F238E27FC236}">
              <a16:creationId xmlns:a16="http://schemas.microsoft.com/office/drawing/2014/main" id="{E2378595-7033-4FEE-B331-6CE58F3A9A63}"/>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21" name="Text Box 32">
          <a:extLst>
            <a:ext uri="{FF2B5EF4-FFF2-40B4-BE49-F238E27FC236}">
              <a16:creationId xmlns:a16="http://schemas.microsoft.com/office/drawing/2014/main" id="{3B4F91B6-031E-4F6D-989F-33FAD4EAD1F7}"/>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30590"/>
    <xdr:sp macro="" textlink="">
      <xdr:nvSpPr>
        <xdr:cNvPr id="522" name="Text Box 106">
          <a:extLst>
            <a:ext uri="{FF2B5EF4-FFF2-40B4-BE49-F238E27FC236}">
              <a16:creationId xmlns:a16="http://schemas.microsoft.com/office/drawing/2014/main" id="{5CB7AEB6-22BC-43AE-A60C-F5462F62E15C}"/>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23" name="Text Box 108">
          <a:extLst>
            <a:ext uri="{FF2B5EF4-FFF2-40B4-BE49-F238E27FC236}">
              <a16:creationId xmlns:a16="http://schemas.microsoft.com/office/drawing/2014/main" id="{C5CB80DC-A942-4CA8-8B60-7CE9B63F643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07730"/>
    <xdr:sp macro="" textlink="">
      <xdr:nvSpPr>
        <xdr:cNvPr id="524" name="Text Box 30">
          <a:extLst>
            <a:ext uri="{FF2B5EF4-FFF2-40B4-BE49-F238E27FC236}">
              <a16:creationId xmlns:a16="http://schemas.microsoft.com/office/drawing/2014/main" id="{282C87AD-E113-4463-80B0-8882552502FC}"/>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25" name="Text Box 32">
          <a:extLst>
            <a:ext uri="{FF2B5EF4-FFF2-40B4-BE49-F238E27FC236}">
              <a16:creationId xmlns:a16="http://schemas.microsoft.com/office/drawing/2014/main" id="{174B0CC8-627E-4E4D-9298-F70679C614E0}"/>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07730"/>
    <xdr:sp macro="" textlink="">
      <xdr:nvSpPr>
        <xdr:cNvPr id="526" name="Text Box 106">
          <a:extLst>
            <a:ext uri="{FF2B5EF4-FFF2-40B4-BE49-F238E27FC236}">
              <a16:creationId xmlns:a16="http://schemas.microsoft.com/office/drawing/2014/main" id="{B71F4AB5-944B-4BA7-BC1B-2A75E41FBF6E}"/>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27" name="Text Box 108">
          <a:extLst>
            <a:ext uri="{FF2B5EF4-FFF2-40B4-BE49-F238E27FC236}">
              <a16:creationId xmlns:a16="http://schemas.microsoft.com/office/drawing/2014/main" id="{5EF2493E-D3D3-47AB-B338-AE6D5A951E12}"/>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30590"/>
    <xdr:sp macro="" textlink="">
      <xdr:nvSpPr>
        <xdr:cNvPr id="528" name="Text Box 30">
          <a:extLst>
            <a:ext uri="{FF2B5EF4-FFF2-40B4-BE49-F238E27FC236}">
              <a16:creationId xmlns:a16="http://schemas.microsoft.com/office/drawing/2014/main" id="{A140B424-B3A2-4A36-8308-9FA231C61000}"/>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29" name="Text Box 32">
          <a:extLst>
            <a:ext uri="{FF2B5EF4-FFF2-40B4-BE49-F238E27FC236}">
              <a16:creationId xmlns:a16="http://schemas.microsoft.com/office/drawing/2014/main" id="{C7E06BE6-0CEE-4A48-8510-799A7A9047C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30590"/>
    <xdr:sp macro="" textlink="">
      <xdr:nvSpPr>
        <xdr:cNvPr id="530" name="Text Box 106">
          <a:extLst>
            <a:ext uri="{FF2B5EF4-FFF2-40B4-BE49-F238E27FC236}">
              <a16:creationId xmlns:a16="http://schemas.microsoft.com/office/drawing/2014/main" id="{AE4CA508-CBF9-468B-9581-C76A0A4D39A4}"/>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31" name="Text Box 108">
          <a:extLst>
            <a:ext uri="{FF2B5EF4-FFF2-40B4-BE49-F238E27FC236}">
              <a16:creationId xmlns:a16="http://schemas.microsoft.com/office/drawing/2014/main" id="{0BA3C4BA-4998-4CDF-BA76-14B76EAFE47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07730"/>
    <xdr:sp macro="" textlink="">
      <xdr:nvSpPr>
        <xdr:cNvPr id="532" name="Text Box 30">
          <a:extLst>
            <a:ext uri="{FF2B5EF4-FFF2-40B4-BE49-F238E27FC236}">
              <a16:creationId xmlns:a16="http://schemas.microsoft.com/office/drawing/2014/main" id="{52381EE6-2D8C-4F0B-A6EC-16ED25BAA9B7}"/>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33" name="Text Box 32">
          <a:extLst>
            <a:ext uri="{FF2B5EF4-FFF2-40B4-BE49-F238E27FC236}">
              <a16:creationId xmlns:a16="http://schemas.microsoft.com/office/drawing/2014/main" id="{19DDB541-062F-42F3-BC15-5F236318718A}"/>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307730"/>
    <xdr:sp macro="" textlink="">
      <xdr:nvSpPr>
        <xdr:cNvPr id="534" name="Text Box 106">
          <a:extLst>
            <a:ext uri="{FF2B5EF4-FFF2-40B4-BE49-F238E27FC236}">
              <a16:creationId xmlns:a16="http://schemas.microsoft.com/office/drawing/2014/main" id="{F0683D8C-1150-4540-AAEA-54494376C297}"/>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1182</xdr:row>
      <xdr:rowOff>0</xdr:rowOff>
    </xdr:from>
    <xdr:ext cx="76200" cy="409721"/>
    <xdr:sp macro="" textlink="">
      <xdr:nvSpPr>
        <xdr:cNvPr id="535" name="Text Box 108">
          <a:extLst>
            <a:ext uri="{FF2B5EF4-FFF2-40B4-BE49-F238E27FC236}">
              <a16:creationId xmlns:a16="http://schemas.microsoft.com/office/drawing/2014/main" id="{93D9A18A-B675-4943-A9AC-672BEE5A495C}"/>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676275"/>
    <xdr:sp macro="" textlink="">
      <xdr:nvSpPr>
        <xdr:cNvPr id="536" name="Text Box 30">
          <a:extLst>
            <a:ext uri="{FF2B5EF4-FFF2-40B4-BE49-F238E27FC236}">
              <a16:creationId xmlns:a16="http://schemas.microsoft.com/office/drawing/2014/main" id="{3CFB1A94-041C-4E73-B57A-D5AD61454706}"/>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857250"/>
    <xdr:sp macro="" textlink="">
      <xdr:nvSpPr>
        <xdr:cNvPr id="537" name="Text Box 32">
          <a:extLst>
            <a:ext uri="{FF2B5EF4-FFF2-40B4-BE49-F238E27FC236}">
              <a16:creationId xmlns:a16="http://schemas.microsoft.com/office/drawing/2014/main" id="{2A539034-8A94-4FF3-9352-B6E317CAA184}"/>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676275"/>
    <xdr:sp macro="" textlink="">
      <xdr:nvSpPr>
        <xdr:cNvPr id="538" name="Text Box 106">
          <a:extLst>
            <a:ext uri="{FF2B5EF4-FFF2-40B4-BE49-F238E27FC236}">
              <a16:creationId xmlns:a16="http://schemas.microsoft.com/office/drawing/2014/main" id="{F9DE5B3C-E8FB-4593-A30D-D23E2E51F509}"/>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857250"/>
    <xdr:sp macro="" textlink="">
      <xdr:nvSpPr>
        <xdr:cNvPr id="539" name="Text Box 108">
          <a:extLst>
            <a:ext uri="{FF2B5EF4-FFF2-40B4-BE49-F238E27FC236}">
              <a16:creationId xmlns:a16="http://schemas.microsoft.com/office/drawing/2014/main" id="{08572514-6E20-4089-A15C-FAE16F38141E}"/>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657225"/>
    <xdr:sp macro="" textlink="">
      <xdr:nvSpPr>
        <xdr:cNvPr id="540" name="Text Box 30">
          <a:extLst>
            <a:ext uri="{FF2B5EF4-FFF2-40B4-BE49-F238E27FC236}">
              <a16:creationId xmlns:a16="http://schemas.microsoft.com/office/drawing/2014/main" id="{A7A300CC-715A-40CF-80DA-109F592EBD91}"/>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857250"/>
    <xdr:sp macro="" textlink="">
      <xdr:nvSpPr>
        <xdr:cNvPr id="541" name="Text Box 32">
          <a:extLst>
            <a:ext uri="{FF2B5EF4-FFF2-40B4-BE49-F238E27FC236}">
              <a16:creationId xmlns:a16="http://schemas.microsoft.com/office/drawing/2014/main" id="{E8F6681B-796E-4429-A62F-4A2254976D8A}"/>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657225"/>
    <xdr:sp macro="" textlink="">
      <xdr:nvSpPr>
        <xdr:cNvPr id="542" name="Text Box 106">
          <a:extLst>
            <a:ext uri="{FF2B5EF4-FFF2-40B4-BE49-F238E27FC236}">
              <a16:creationId xmlns:a16="http://schemas.microsoft.com/office/drawing/2014/main" id="{97C24090-DBD8-4E59-8221-F53AEACC840A}"/>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1029</xdr:row>
      <xdr:rowOff>0</xdr:rowOff>
    </xdr:from>
    <xdr:ext cx="76200" cy="857250"/>
    <xdr:sp macro="" textlink="">
      <xdr:nvSpPr>
        <xdr:cNvPr id="543" name="Text Box 108">
          <a:extLst>
            <a:ext uri="{FF2B5EF4-FFF2-40B4-BE49-F238E27FC236}">
              <a16:creationId xmlns:a16="http://schemas.microsoft.com/office/drawing/2014/main" id="{D837CFE3-A9D6-440A-BEBD-548BBD7EF656}"/>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76275"/>
    <xdr:sp macro="" textlink="">
      <xdr:nvSpPr>
        <xdr:cNvPr id="544" name="Text Box 30">
          <a:extLst>
            <a:ext uri="{FF2B5EF4-FFF2-40B4-BE49-F238E27FC236}">
              <a16:creationId xmlns:a16="http://schemas.microsoft.com/office/drawing/2014/main" id="{7F439DB6-43A8-44EB-8D37-CCEB86646E00}"/>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545" name="Text Box 32">
          <a:extLst>
            <a:ext uri="{FF2B5EF4-FFF2-40B4-BE49-F238E27FC236}">
              <a16:creationId xmlns:a16="http://schemas.microsoft.com/office/drawing/2014/main" id="{E0F1CC10-23EE-47F0-8ACC-2169AD39FD88}"/>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76275"/>
    <xdr:sp macro="" textlink="">
      <xdr:nvSpPr>
        <xdr:cNvPr id="546" name="Text Box 106">
          <a:extLst>
            <a:ext uri="{FF2B5EF4-FFF2-40B4-BE49-F238E27FC236}">
              <a16:creationId xmlns:a16="http://schemas.microsoft.com/office/drawing/2014/main" id="{DF7C8AE5-9AB9-40C1-A20D-BA30E3D14C74}"/>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547" name="Text Box 108">
          <a:extLst>
            <a:ext uri="{FF2B5EF4-FFF2-40B4-BE49-F238E27FC236}">
              <a16:creationId xmlns:a16="http://schemas.microsoft.com/office/drawing/2014/main" id="{2AADB476-8DF6-410D-B853-D41387354A69}"/>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57225"/>
    <xdr:sp macro="" textlink="">
      <xdr:nvSpPr>
        <xdr:cNvPr id="548" name="Text Box 30">
          <a:extLst>
            <a:ext uri="{FF2B5EF4-FFF2-40B4-BE49-F238E27FC236}">
              <a16:creationId xmlns:a16="http://schemas.microsoft.com/office/drawing/2014/main" id="{1E02CF28-9EF5-4032-81F2-D79E969E75A7}"/>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549" name="Text Box 32">
          <a:extLst>
            <a:ext uri="{FF2B5EF4-FFF2-40B4-BE49-F238E27FC236}">
              <a16:creationId xmlns:a16="http://schemas.microsoft.com/office/drawing/2014/main" id="{A27D2AFB-3031-4EB2-8390-39BB9E14D8AC}"/>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657225"/>
    <xdr:sp macro="" textlink="">
      <xdr:nvSpPr>
        <xdr:cNvPr id="550" name="Text Box 106">
          <a:extLst>
            <a:ext uri="{FF2B5EF4-FFF2-40B4-BE49-F238E27FC236}">
              <a16:creationId xmlns:a16="http://schemas.microsoft.com/office/drawing/2014/main" id="{E605FF19-DEB1-4445-B235-4E07AD42863B}"/>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857250"/>
    <xdr:sp macro="" textlink="">
      <xdr:nvSpPr>
        <xdr:cNvPr id="551" name="Text Box 108">
          <a:extLst>
            <a:ext uri="{FF2B5EF4-FFF2-40B4-BE49-F238E27FC236}">
              <a16:creationId xmlns:a16="http://schemas.microsoft.com/office/drawing/2014/main" id="{0DD742F2-9B7E-46DB-AD1A-51F377DA2662}"/>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52" name="Text Box 30">
          <a:extLst>
            <a:ext uri="{FF2B5EF4-FFF2-40B4-BE49-F238E27FC236}">
              <a16:creationId xmlns:a16="http://schemas.microsoft.com/office/drawing/2014/main" id="{47A56A7E-2D1E-4E32-9692-9E475BFCCD59}"/>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53" name="Text Box 32">
          <a:extLst>
            <a:ext uri="{FF2B5EF4-FFF2-40B4-BE49-F238E27FC236}">
              <a16:creationId xmlns:a16="http://schemas.microsoft.com/office/drawing/2014/main" id="{02C6429D-B9DC-4672-B436-BC7B2AB2CDF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54" name="Text Box 106">
          <a:extLst>
            <a:ext uri="{FF2B5EF4-FFF2-40B4-BE49-F238E27FC236}">
              <a16:creationId xmlns:a16="http://schemas.microsoft.com/office/drawing/2014/main" id="{AC6CD521-4DB8-4508-8703-104FA968417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55" name="Text Box 108">
          <a:extLst>
            <a:ext uri="{FF2B5EF4-FFF2-40B4-BE49-F238E27FC236}">
              <a16:creationId xmlns:a16="http://schemas.microsoft.com/office/drawing/2014/main" id="{B39D08E2-77D1-41B7-9E16-9499BCBBE35F}"/>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56" name="Text Box 30">
          <a:extLst>
            <a:ext uri="{FF2B5EF4-FFF2-40B4-BE49-F238E27FC236}">
              <a16:creationId xmlns:a16="http://schemas.microsoft.com/office/drawing/2014/main" id="{31E5F608-3C13-4C8E-9762-A5131788A035}"/>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57" name="Text Box 32">
          <a:extLst>
            <a:ext uri="{FF2B5EF4-FFF2-40B4-BE49-F238E27FC236}">
              <a16:creationId xmlns:a16="http://schemas.microsoft.com/office/drawing/2014/main" id="{D9493A3D-F5C2-435C-840E-44544BEFF61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58" name="Text Box 106">
          <a:extLst>
            <a:ext uri="{FF2B5EF4-FFF2-40B4-BE49-F238E27FC236}">
              <a16:creationId xmlns:a16="http://schemas.microsoft.com/office/drawing/2014/main" id="{27535764-3A0E-4AF1-A9BC-9506AE93D44D}"/>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59" name="Text Box 108">
          <a:extLst>
            <a:ext uri="{FF2B5EF4-FFF2-40B4-BE49-F238E27FC236}">
              <a16:creationId xmlns:a16="http://schemas.microsoft.com/office/drawing/2014/main" id="{A3A6C017-01AA-4234-A99B-809ACEF002A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60" name="Text Box 30">
          <a:extLst>
            <a:ext uri="{FF2B5EF4-FFF2-40B4-BE49-F238E27FC236}">
              <a16:creationId xmlns:a16="http://schemas.microsoft.com/office/drawing/2014/main" id="{DC16BA3B-D87D-49E6-A57E-77FF3C2CF849}"/>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61" name="Text Box 32">
          <a:extLst>
            <a:ext uri="{FF2B5EF4-FFF2-40B4-BE49-F238E27FC236}">
              <a16:creationId xmlns:a16="http://schemas.microsoft.com/office/drawing/2014/main" id="{0AB40666-E725-4E79-BDDB-CCF8AB9113D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62" name="Text Box 106">
          <a:extLst>
            <a:ext uri="{FF2B5EF4-FFF2-40B4-BE49-F238E27FC236}">
              <a16:creationId xmlns:a16="http://schemas.microsoft.com/office/drawing/2014/main" id="{BC7DD1EB-76E8-4B20-9B79-80612E16E7F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63" name="Text Box 108">
          <a:extLst>
            <a:ext uri="{FF2B5EF4-FFF2-40B4-BE49-F238E27FC236}">
              <a16:creationId xmlns:a16="http://schemas.microsoft.com/office/drawing/2014/main" id="{3B4A4FDB-1A8B-477B-85B7-69CF80434AF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64" name="Text Box 30">
          <a:extLst>
            <a:ext uri="{FF2B5EF4-FFF2-40B4-BE49-F238E27FC236}">
              <a16:creationId xmlns:a16="http://schemas.microsoft.com/office/drawing/2014/main" id="{0B705E63-16E4-49D6-B6A9-4C2CE2F9B030}"/>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65" name="Text Box 32">
          <a:extLst>
            <a:ext uri="{FF2B5EF4-FFF2-40B4-BE49-F238E27FC236}">
              <a16:creationId xmlns:a16="http://schemas.microsoft.com/office/drawing/2014/main" id="{10123FA3-487A-4A1D-A67A-F8C27D929F0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66" name="Text Box 106">
          <a:extLst>
            <a:ext uri="{FF2B5EF4-FFF2-40B4-BE49-F238E27FC236}">
              <a16:creationId xmlns:a16="http://schemas.microsoft.com/office/drawing/2014/main" id="{4A78D1E2-44C8-4240-8EB2-F7D45A240394}"/>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67" name="Text Box 108">
          <a:extLst>
            <a:ext uri="{FF2B5EF4-FFF2-40B4-BE49-F238E27FC236}">
              <a16:creationId xmlns:a16="http://schemas.microsoft.com/office/drawing/2014/main" id="{4A8FF282-6DD3-4750-8C8F-A4BC07903EE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68" name="Text Box 30">
          <a:extLst>
            <a:ext uri="{FF2B5EF4-FFF2-40B4-BE49-F238E27FC236}">
              <a16:creationId xmlns:a16="http://schemas.microsoft.com/office/drawing/2014/main" id="{0ADA092B-7333-4D50-92E2-F4393E93099A}"/>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69" name="Text Box 32">
          <a:extLst>
            <a:ext uri="{FF2B5EF4-FFF2-40B4-BE49-F238E27FC236}">
              <a16:creationId xmlns:a16="http://schemas.microsoft.com/office/drawing/2014/main" id="{FFBA8860-3F7D-4DFB-917D-18AB2D4CE37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70" name="Text Box 106">
          <a:extLst>
            <a:ext uri="{FF2B5EF4-FFF2-40B4-BE49-F238E27FC236}">
              <a16:creationId xmlns:a16="http://schemas.microsoft.com/office/drawing/2014/main" id="{66693264-0761-4D41-AE9F-46B57645986D}"/>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71" name="Text Box 108">
          <a:extLst>
            <a:ext uri="{FF2B5EF4-FFF2-40B4-BE49-F238E27FC236}">
              <a16:creationId xmlns:a16="http://schemas.microsoft.com/office/drawing/2014/main" id="{CF0BE5B2-22BC-4811-8767-310A1B35D9AF}"/>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72" name="Text Box 30">
          <a:extLst>
            <a:ext uri="{FF2B5EF4-FFF2-40B4-BE49-F238E27FC236}">
              <a16:creationId xmlns:a16="http://schemas.microsoft.com/office/drawing/2014/main" id="{615594B9-512B-4BAD-81C3-31410FBCAE32}"/>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73" name="Text Box 32">
          <a:extLst>
            <a:ext uri="{FF2B5EF4-FFF2-40B4-BE49-F238E27FC236}">
              <a16:creationId xmlns:a16="http://schemas.microsoft.com/office/drawing/2014/main" id="{F2E5B6A0-A2B4-4099-97E0-238F34390AC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74" name="Text Box 106">
          <a:extLst>
            <a:ext uri="{FF2B5EF4-FFF2-40B4-BE49-F238E27FC236}">
              <a16:creationId xmlns:a16="http://schemas.microsoft.com/office/drawing/2014/main" id="{676DB033-3AC8-4F37-9E56-4ABCF131A501}"/>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75" name="Text Box 108">
          <a:extLst>
            <a:ext uri="{FF2B5EF4-FFF2-40B4-BE49-F238E27FC236}">
              <a16:creationId xmlns:a16="http://schemas.microsoft.com/office/drawing/2014/main" id="{8DD42467-F0DA-472D-A942-B7FDFC954CC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76" name="Text Box 30">
          <a:extLst>
            <a:ext uri="{FF2B5EF4-FFF2-40B4-BE49-F238E27FC236}">
              <a16:creationId xmlns:a16="http://schemas.microsoft.com/office/drawing/2014/main" id="{A1CC3F17-C475-4E67-983F-790A50DB4713}"/>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77" name="Text Box 32">
          <a:extLst>
            <a:ext uri="{FF2B5EF4-FFF2-40B4-BE49-F238E27FC236}">
              <a16:creationId xmlns:a16="http://schemas.microsoft.com/office/drawing/2014/main" id="{A2E01410-8CFB-4B10-A009-B9BFDD22B3E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30590"/>
    <xdr:sp macro="" textlink="">
      <xdr:nvSpPr>
        <xdr:cNvPr id="578" name="Text Box 106">
          <a:extLst>
            <a:ext uri="{FF2B5EF4-FFF2-40B4-BE49-F238E27FC236}">
              <a16:creationId xmlns:a16="http://schemas.microsoft.com/office/drawing/2014/main" id="{87CED142-477E-4010-922A-5E0209CAB432}"/>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79" name="Text Box 108">
          <a:extLst>
            <a:ext uri="{FF2B5EF4-FFF2-40B4-BE49-F238E27FC236}">
              <a16:creationId xmlns:a16="http://schemas.microsoft.com/office/drawing/2014/main" id="{837CF69D-AE98-4A9A-93D1-95583132467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80" name="Text Box 30">
          <a:extLst>
            <a:ext uri="{FF2B5EF4-FFF2-40B4-BE49-F238E27FC236}">
              <a16:creationId xmlns:a16="http://schemas.microsoft.com/office/drawing/2014/main" id="{A31E0BB6-7DA7-4F94-BA56-958BC5C6D2BC}"/>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81" name="Text Box 32">
          <a:extLst>
            <a:ext uri="{FF2B5EF4-FFF2-40B4-BE49-F238E27FC236}">
              <a16:creationId xmlns:a16="http://schemas.microsoft.com/office/drawing/2014/main" id="{FCB1F19B-A5C2-460D-BE83-007969E3608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307730"/>
    <xdr:sp macro="" textlink="">
      <xdr:nvSpPr>
        <xdr:cNvPr id="582" name="Text Box 106">
          <a:extLst>
            <a:ext uri="{FF2B5EF4-FFF2-40B4-BE49-F238E27FC236}">
              <a16:creationId xmlns:a16="http://schemas.microsoft.com/office/drawing/2014/main" id="{E72E0D1B-D06F-4FBA-A80B-88C98CBF9F4B}"/>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583" name="Text Box 108">
          <a:extLst>
            <a:ext uri="{FF2B5EF4-FFF2-40B4-BE49-F238E27FC236}">
              <a16:creationId xmlns:a16="http://schemas.microsoft.com/office/drawing/2014/main" id="{D8595E41-4A5D-4FF1-B943-54B7CB6AEF5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1141</xdr:row>
      <xdr:rowOff>0</xdr:rowOff>
    </xdr:from>
    <xdr:to>
      <xdr:col>3</xdr:col>
      <xdr:colOff>76200</xdr:colOff>
      <xdr:row>1142</xdr:row>
      <xdr:rowOff>142514</xdr:rowOff>
    </xdr:to>
    <xdr:sp macro="" textlink="">
      <xdr:nvSpPr>
        <xdr:cNvPr id="584" name="Text Box 30">
          <a:extLst>
            <a:ext uri="{FF2B5EF4-FFF2-40B4-BE49-F238E27FC236}">
              <a16:creationId xmlns:a16="http://schemas.microsoft.com/office/drawing/2014/main" id="{95B8B415-2AE2-4BA4-90EE-45051DDD95F6}"/>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28217</xdr:rowOff>
    </xdr:to>
    <xdr:sp macro="" textlink="">
      <xdr:nvSpPr>
        <xdr:cNvPr id="585" name="Text Box 32">
          <a:extLst>
            <a:ext uri="{FF2B5EF4-FFF2-40B4-BE49-F238E27FC236}">
              <a16:creationId xmlns:a16="http://schemas.microsoft.com/office/drawing/2014/main" id="{D4F054D4-0A2F-4A68-9BD0-6E7B99C5390D}"/>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142514</xdr:rowOff>
    </xdr:to>
    <xdr:sp macro="" textlink="">
      <xdr:nvSpPr>
        <xdr:cNvPr id="586" name="Text Box 106">
          <a:extLst>
            <a:ext uri="{FF2B5EF4-FFF2-40B4-BE49-F238E27FC236}">
              <a16:creationId xmlns:a16="http://schemas.microsoft.com/office/drawing/2014/main" id="{AEC36792-0E34-4770-895A-2A88466F4DAB}"/>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28217</xdr:rowOff>
    </xdr:to>
    <xdr:sp macro="" textlink="">
      <xdr:nvSpPr>
        <xdr:cNvPr id="587" name="Text Box 108">
          <a:extLst>
            <a:ext uri="{FF2B5EF4-FFF2-40B4-BE49-F238E27FC236}">
              <a16:creationId xmlns:a16="http://schemas.microsoft.com/office/drawing/2014/main" id="{937060F3-95F2-4B8C-97DC-EA8805FE8B67}"/>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127274</xdr:rowOff>
    </xdr:to>
    <xdr:sp macro="" textlink="">
      <xdr:nvSpPr>
        <xdr:cNvPr id="588" name="Text Box 30">
          <a:extLst>
            <a:ext uri="{FF2B5EF4-FFF2-40B4-BE49-F238E27FC236}">
              <a16:creationId xmlns:a16="http://schemas.microsoft.com/office/drawing/2014/main" id="{0463E42B-F1A8-4CB5-89F7-BFF12886E52F}"/>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28217</xdr:rowOff>
    </xdr:to>
    <xdr:sp macro="" textlink="">
      <xdr:nvSpPr>
        <xdr:cNvPr id="589" name="Text Box 32">
          <a:extLst>
            <a:ext uri="{FF2B5EF4-FFF2-40B4-BE49-F238E27FC236}">
              <a16:creationId xmlns:a16="http://schemas.microsoft.com/office/drawing/2014/main" id="{37A9B078-9BC1-4B1F-B860-7F8DB8E12BC5}"/>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127274</xdr:rowOff>
    </xdr:to>
    <xdr:sp macro="" textlink="">
      <xdr:nvSpPr>
        <xdr:cNvPr id="590" name="Text Box 106">
          <a:extLst>
            <a:ext uri="{FF2B5EF4-FFF2-40B4-BE49-F238E27FC236}">
              <a16:creationId xmlns:a16="http://schemas.microsoft.com/office/drawing/2014/main" id="{7F584B25-5BBA-4B89-B71C-8D9EDA6DE0C6}"/>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28217</xdr:rowOff>
    </xdr:to>
    <xdr:sp macro="" textlink="">
      <xdr:nvSpPr>
        <xdr:cNvPr id="591" name="Text Box 108">
          <a:extLst>
            <a:ext uri="{FF2B5EF4-FFF2-40B4-BE49-F238E27FC236}">
              <a16:creationId xmlns:a16="http://schemas.microsoft.com/office/drawing/2014/main" id="{51A80B9B-9CC8-4BE2-B84E-11B07FE0B7C5}"/>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142513</xdr:rowOff>
    </xdr:to>
    <xdr:sp macro="" textlink="">
      <xdr:nvSpPr>
        <xdr:cNvPr id="592" name="Text Box 30">
          <a:extLst>
            <a:ext uri="{FF2B5EF4-FFF2-40B4-BE49-F238E27FC236}">
              <a16:creationId xmlns:a16="http://schemas.microsoft.com/office/drawing/2014/main" id="{4A5B6AF3-6795-4CD2-8219-1071DC6E2E14}"/>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35834</xdr:rowOff>
    </xdr:to>
    <xdr:sp macro="" textlink="">
      <xdr:nvSpPr>
        <xdr:cNvPr id="593" name="Text Box 32">
          <a:extLst>
            <a:ext uri="{FF2B5EF4-FFF2-40B4-BE49-F238E27FC236}">
              <a16:creationId xmlns:a16="http://schemas.microsoft.com/office/drawing/2014/main" id="{3347F9F8-B1E1-47BA-9F72-8AD065B06515}"/>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142513</xdr:rowOff>
    </xdr:to>
    <xdr:sp macro="" textlink="">
      <xdr:nvSpPr>
        <xdr:cNvPr id="594" name="Text Box 106">
          <a:extLst>
            <a:ext uri="{FF2B5EF4-FFF2-40B4-BE49-F238E27FC236}">
              <a16:creationId xmlns:a16="http://schemas.microsoft.com/office/drawing/2014/main" id="{60F26779-E235-4BA8-9E2C-C74D235B9E95}"/>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35834</xdr:rowOff>
    </xdr:to>
    <xdr:sp macro="" textlink="">
      <xdr:nvSpPr>
        <xdr:cNvPr id="595" name="Text Box 108">
          <a:extLst>
            <a:ext uri="{FF2B5EF4-FFF2-40B4-BE49-F238E27FC236}">
              <a16:creationId xmlns:a16="http://schemas.microsoft.com/office/drawing/2014/main" id="{CE0C469B-C11A-4228-8A33-10D7AD0B6148}"/>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127273</xdr:rowOff>
    </xdr:to>
    <xdr:sp macro="" textlink="">
      <xdr:nvSpPr>
        <xdr:cNvPr id="596" name="Text Box 30">
          <a:extLst>
            <a:ext uri="{FF2B5EF4-FFF2-40B4-BE49-F238E27FC236}">
              <a16:creationId xmlns:a16="http://schemas.microsoft.com/office/drawing/2014/main" id="{E14F0FB4-1422-4110-AE0B-1D7D2969E38A}"/>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35834</xdr:rowOff>
    </xdr:to>
    <xdr:sp macro="" textlink="">
      <xdr:nvSpPr>
        <xdr:cNvPr id="597" name="Text Box 32">
          <a:extLst>
            <a:ext uri="{FF2B5EF4-FFF2-40B4-BE49-F238E27FC236}">
              <a16:creationId xmlns:a16="http://schemas.microsoft.com/office/drawing/2014/main" id="{DB3517C2-C323-40AC-A8AC-06DDDEEC051C}"/>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1142</xdr:row>
      <xdr:rowOff>127273</xdr:rowOff>
    </xdr:to>
    <xdr:sp macro="" textlink="">
      <xdr:nvSpPr>
        <xdr:cNvPr id="598" name="Text Box 106">
          <a:extLst>
            <a:ext uri="{FF2B5EF4-FFF2-40B4-BE49-F238E27FC236}">
              <a16:creationId xmlns:a16="http://schemas.microsoft.com/office/drawing/2014/main" id="{1853BEB7-247E-4EAF-9709-7BD0A982C011}"/>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1141</xdr:row>
      <xdr:rowOff>0</xdr:rowOff>
    </xdr:from>
    <xdr:to>
      <xdr:col>3</xdr:col>
      <xdr:colOff>76200</xdr:colOff>
      <xdr:row>1143</xdr:row>
      <xdr:rowOff>35834</xdr:rowOff>
    </xdr:to>
    <xdr:sp macro="" textlink="">
      <xdr:nvSpPr>
        <xdr:cNvPr id="599" name="Text Box 108">
          <a:extLst>
            <a:ext uri="{FF2B5EF4-FFF2-40B4-BE49-F238E27FC236}">
              <a16:creationId xmlns:a16="http://schemas.microsoft.com/office/drawing/2014/main" id="{5F3C4022-FA01-4484-8A7D-9D6F9D4A993B}"/>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1141</xdr:row>
      <xdr:rowOff>0</xdr:rowOff>
    </xdr:from>
    <xdr:ext cx="76200" cy="409722"/>
    <xdr:sp macro="" textlink="">
      <xdr:nvSpPr>
        <xdr:cNvPr id="600" name="Text Box 30">
          <a:extLst>
            <a:ext uri="{FF2B5EF4-FFF2-40B4-BE49-F238E27FC236}">
              <a16:creationId xmlns:a16="http://schemas.microsoft.com/office/drawing/2014/main" id="{1DB656A6-2D5A-485D-B815-4D4EA4580245}"/>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601" name="Text Box 32">
          <a:extLst>
            <a:ext uri="{FF2B5EF4-FFF2-40B4-BE49-F238E27FC236}">
              <a16:creationId xmlns:a16="http://schemas.microsoft.com/office/drawing/2014/main" id="{15FC30B0-6FCD-46BA-97C3-DB217D4A477B}"/>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09722"/>
    <xdr:sp macro="" textlink="">
      <xdr:nvSpPr>
        <xdr:cNvPr id="602" name="Text Box 106">
          <a:extLst>
            <a:ext uri="{FF2B5EF4-FFF2-40B4-BE49-F238E27FC236}">
              <a16:creationId xmlns:a16="http://schemas.microsoft.com/office/drawing/2014/main" id="{4C55664A-548A-4BCA-9A82-60BAA8776037}"/>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603" name="Text Box 108">
          <a:extLst>
            <a:ext uri="{FF2B5EF4-FFF2-40B4-BE49-F238E27FC236}">
              <a16:creationId xmlns:a16="http://schemas.microsoft.com/office/drawing/2014/main" id="{AE065656-C5D1-4C0A-8218-85F426AFAD56}"/>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86862"/>
    <xdr:sp macro="" textlink="">
      <xdr:nvSpPr>
        <xdr:cNvPr id="604" name="Text Box 30">
          <a:extLst>
            <a:ext uri="{FF2B5EF4-FFF2-40B4-BE49-F238E27FC236}">
              <a16:creationId xmlns:a16="http://schemas.microsoft.com/office/drawing/2014/main" id="{5C115A2A-2FF6-4032-A43D-AA96F019C6E5}"/>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605" name="Text Box 32">
          <a:extLst>
            <a:ext uri="{FF2B5EF4-FFF2-40B4-BE49-F238E27FC236}">
              <a16:creationId xmlns:a16="http://schemas.microsoft.com/office/drawing/2014/main" id="{E4F96122-B730-42A3-866E-FC81A062852C}"/>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86862"/>
    <xdr:sp macro="" textlink="">
      <xdr:nvSpPr>
        <xdr:cNvPr id="606" name="Text Box 106">
          <a:extLst>
            <a:ext uri="{FF2B5EF4-FFF2-40B4-BE49-F238E27FC236}">
              <a16:creationId xmlns:a16="http://schemas.microsoft.com/office/drawing/2014/main" id="{E63C83F0-5CF5-4550-950D-0AC9B4019BB9}"/>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70682"/>
    <xdr:sp macro="" textlink="">
      <xdr:nvSpPr>
        <xdr:cNvPr id="607" name="Text Box 108">
          <a:extLst>
            <a:ext uri="{FF2B5EF4-FFF2-40B4-BE49-F238E27FC236}">
              <a16:creationId xmlns:a16="http://schemas.microsoft.com/office/drawing/2014/main" id="{E5CD78E0-4A38-42CE-93A1-DD734936C25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94482"/>
    <xdr:sp macro="" textlink="">
      <xdr:nvSpPr>
        <xdr:cNvPr id="608" name="Text Box 30">
          <a:extLst>
            <a:ext uri="{FF2B5EF4-FFF2-40B4-BE49-F238E27FC236}">
              <a16:creationId xmlns:a16="http://schemas.microsoft.com/office/drawing/2014/main" id="{A4064ED0-339D-454D-BA01-D7EB3F8F10F2}"/>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609" name="Text Box 32">
          <a:extLst>
            <a:ext uri="{FF2B5EF4-FFF2-40B4-BE49-F238E27FC236}">
              <a16:creationId xmlns:a16="http://schemas.microsoft.com/office/drawing/2014/main" id="{2E237E20-E3F7-47FA-AB5E-802FD8ACA96C}"/>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94482"/>
    <xdr:sp macro="" textlink="">
      <xdr:nvSpPr>
        <xdr:cNvPr id="610" name="Text Box 106">
          <a:extLst>
            <a:ext uri="{FF2B5EF4-FFF2-40B4-BE49-F238E27FC236}">
              <a16:creationId xmlns:a16="http://schemas.microsoft.com/office/drawing/2014/main" id="{CBFC5AC5-858D-4636-B79A-0EBD053C7085}"/>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611" name="Text Box 108">
          <a:extLst>
            <a:ext uri="{FF2B5EF4-FFF2-40B4-BE49-F238E27FC236}">
              <a16:creationId xmlns:a16="http://schemas.microsoft.com/office/drawing/2014/main" id="{18F36A87-9583-4757-A6E1-F0311B505345}"/>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61071"/>
    <xdr:sp macro="" textlink="">
      <xdr:nvSpPr>
        <xdr:cNvPr id="612" name="Text Box 30">
          <a:extLst>
            <a:ext uri="{FF2B5EF4-FFF2-40B4-BE49-F238E27FC236}">
              <a16:creationId xmlns:a16="http://schemas.microsoft.com/office/drawing/2014/main" id="{996FAEF7-C8C8-4B65-9089-0AC7044A093C}"/>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613" name="Text Box 32">
          <a:extLst>
            <a:ext uri="{FF2B5EF4-FFF2-40B4-BE49-F238E27FC236}">
              <a16:creationId xmlns:a16="http://schemas.microsoft.com/office/drawing/2014/main" id="{36EC7CF3-2F99-4433-A35C-5C7EC6E76DD3}"/>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61071"/>
    <xdr:sp macro="" textlink="">
      <xdr:nvSpPr>
        <xdr:cNvPr id="614" name="Text Box 106">
          <a:extLst>
            <a:ext uri="{FF2B5EF4-FFF2-40B4-BE49-F238E27FC236}">
              <a16:creationId xmlns:a16="http://schemas.microsoft.com/office/drawing/2014/main" id="{5DA94983-F2D3-4486-A7CD-90701AEEF95B}"/>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455442"/>
    <xdr:sp macro="" textlink="">
      <xdr:nvSpPr>
        <xdr:cNvPr id="615" name="Text Box 108">
          <a:extLst>
            <a:ext uri="{FF2B5EF4-FFF2-40B4-BE49-F238E27FC236}">
              <a16:creationId xmlns:a16="http://schemas.microsoft.com/office/drawing/2014/main" id="{DCD06BD1-6C92-4049-8596-2DAED5B4851C}"/>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616" name="Text Box 30">
          <a:extLst>
            <a:ext uri="{FF2B5EF4-FFF2-40B4-BE49-F238E27FC236}">
              <a16:creationId xmlns:a16="http://schemas.microsoft.com/office/drawing/2014/main" id="{1AAA6ED0-83C4-4C92-8170-CE30A2C634CF}"/>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617" name="Text Box 106">
          <a:extLst>
            <a:ext uri="{FF2B5EF4-FFF2-40B4-BE49-F238E27FC236}">
              <a16:creationId xmlns:a16="http://schemas.microsoft.com/office/drawing/2014/main" id="{44FB422F-6BF6-406E-9895-249502D6843D}"/>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618" name="Text Box 30">
          <a:extLst>
            <a:ext uri="{FF2B5EF4-FFF2-40B4-BE49-F238E27FC236}">
              <a16:creationId xmlns:a16="http://schemas.microsoft.com/office/drawing/2014/main" id="{FBA0F0A7-E2FA-40D9-90DC-59B84982A180}"/>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619" name="Text Box 106">
          <a:extLst>
            <a:ext uri="{FF2B5EF4-FFF2-40B4-BE49-F238E27FC236}">
              <a16:creationId xmlns:a16="http://schemas.microsoft.com/office/drawing/2014/main" id="{9AA36F0A-D121-4832-9323-FAF2F1ADB15F}"/>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620" name="Text Box 30">
          <a:extLst>
            <a:ext uri="{FF2B5EF4-FFF2-40B4-BE49-F238E27FC236}">
              <a16:creationId xmlns:a16="http://schemas.microsoft.com/office/drawing/2014/main" id="{CAA9038A-CF17-4747-88E5-030FD0276F3E}"/>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30590"/>
    <xdr:sp macro="" textlink="">
      <xdr:nvSpPr>
        <xdr:cNvPr id="621" name="Text Box 106">
          <a:extLst>
            <a:ext uri="{FF2B5EF4-FFF2-40B4-BE49-F238E27FC236}">
              <a16:creationId xmlns:a16="http://schemas.microsoft.com/office/drawing/2014/main" id="{B961CB8A-5EC4-4209-9557-467DE48ABB27}"/>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622" name="Text Box 30">
          <a:extLst>
            <a:ext uri="{FF2B5EF4-FFF2-40B4-BE49-F238E27FC236}">
              <a16:creationId xmlns:a16="http://schemas.microsoft.com/office/drawing/2014/main" id="{C5C3DB22-22F8-4B43-9ACC-3A7FDBE41964}"/>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1141</xdr:row>
      <xdr:rowOff>0</xdr:rowOff>
    </xdr:from>
    <xdr:ext cx="76200" cy="307730"/>
    <xdr:sp macro="" textlink="">
      <xdr:nvSpPr>
        <xdr:cNvPr id="623" name="Text Box 106">
          <a:extLst>
            <a:ext uri="{FF2B5EF4-FFF2-40B4-BE49-F238E27FC236}">
              <a16:creationId xmlns:a16="http://schemas.microsoft.com/office/drawing/2014/main" id="{D543B0AD-1CE2-4302-8951-55885B67FC5E}"/>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4" name="Text Box 32">
          <a:extLst>
            <a:ext uri="{FF2B5EF4-FFF2-40B4-BE49-F238E27FC236}">
              <a16:creationId xmlns:a16="http://schemas.microsoft.com/office/drawing/2014/main" id="{30C047D1-F83E-4FFE-B0F9-91181E1B324F}"/>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5" name="Text Box 108">
          <a:extLst>
            <a:ext uri="{FF2B5EF4-FFF2-40B4-BE49-F238E27FC236}">
              <a16:creationId xmlns:a16="http://schemas.microsoft.com/office/drawing/2014/main" id="{58B48987-9B62-4FF6-88EF-9C0F09B826F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6" name="Text Box 32">
          <a:extLst>
            <a:ext uri="{FF2B5EF4-FFF2-40B4-BE49-F238E27FC236}">
              <a16:creationId xmlns:a16="http://schemas.microsoft.com/office/drawing/2014/main" id="{2608E446-4D15-4DED-9307-CF4A379E2EC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7" name="Text Box 108">
          <a:extLst>
            <a:ext uri="{FF2B5EF4-FFF2-40B4-BE49-F238E27FC236}">
              <a16:creationId xmlns:a16="http://schemas.microsoft.com/office/drawing/2014/main" id="{AA699CE8-2596-435B-BC47-AE15DD05F37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8" name="Text Box 32">
          <a:extLst>
            <a:ext uri="{FF2B5EF4-FFF2-40B4-BE49-F238E27FC236}">
              <a16:creationId xmlns:a16="http://schemas.microsoft.com/office/drawing/2014/main" id="{7FEA0F36-0869-41C0-A31A-0124670D75D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29" name="Text Box 108">
          <a:extLst>
            <a:ext uri="{FF2B5EF4-FFF2-40B4-BE49-F238E27FC236}">
              <a16:creationId xmlns:a16="http://schemas.microsoft.com/office/drawing/2014/main" id="{F9E28383-63D2-467D-ADAB-FA84F0B9873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30" name="Text Box 32">
          <a:extLst>
            <a:ext uri="{FF2B5EF4-FFF2-40B4-BE49-F238E27FC236}">
              <a16:creationId xmlns:a16="http://schemas.microsoft.com/office/drawing/2014/main" id="{C0B3D5C4-31E2-48D9-B250-D0AA3C1BC8E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409721"/>
    <xdr:sp macro="" textlink="">
      <xdr:nvSpPr>
        <xdr:cNvPr id="631" name="Text Box 108">
          <a:extLst>
            <a:ext uri="{FF2B5EF4-FFF2-40B4-BE49-F238E27FC236}">
              <a16:creationId xmlns:a16="http://schemas.microsoft.com/office/drawing/2014/main" id="{2350F7FC-27F8-4725-896C-2D29CAA276D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1300</xdr:row>
      <xdr:rowOff>0</xdr:rowOff>
    </xdr:from>
    <xdr:to>
      <xdr:col>3</xdr:col>
      <xdr:colOff>76200</xdr:colOff>
      <xdr:row>1301</xdr:row>
      <xdr:rowOff>131531</xdr:rowOff>
    </xdr:to>
    <xdr:sp macro="" textlink="">
      <xdr:nvSpPr>
        <xdr:cNvPr id="632" name="Text Box 30">
          <a:extLst>
            <a:ext uri="{FF2B5EF4-FFF2-40B4-BE49-F238E27FC236}">
              <a16:creationId xmlns:a16="http://schemas.microsoft.com/office/drawing/2014/main" id="{233F2AFC-24B9-470B-95BB-D27C7BED46E0}"/>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62949</xdr:rowOff>
    </xdr:to>
    <xdr:sp macro="" textlink="">
      <xdr:nvSpPr>
        <xdr:cNvPr id="633" name="Text Box 32">
          <a:extLst>
            <a:ext uri="{FF2B5EF4-FFF2-40B4-BE49-F238E27FC236}">
              <a16:creationId xmlns:a16="http://schemas.microsoft.com/office/drawing/2014/main" id="{9462B885-E647-4BDC-A81D-BA5A89EF0D0E}"/>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34" name="Text Box 106">
          <a:extLst>
            <a:ext uri="{FF2B5EF4-FFF2-40B4-BE49-F238E27FC236}">
              <a16:creationId xmlns:a16="http://schemas.microsoft.com/office/drawing/2014/main" id="{EABE19B9-AF01-4584-B0A7-97C706AF5814}"/>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62949</xdr:rowOff>
    </xdr:to>
    <xdr:sp macro="" textlink="">
      <xdr:nvSpPr>
        <xdr:cNvPr id="635" name="Text Box 108">
          <a:extLst>
            <a:ext uri="{FF2B5EF4-FFF2-40B4-BE49-F238E27FC236}">
              <a16:creationId xmlns:a16="http://schemas.microsoft.com/office/drawing/2014/main" id="{0108DCD4-6D1B-4C5B-AA46-576B67AAC8AA}"/>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131529</xdr:rowOff>
    </xdr:to>
    <xdr:sp macro="" textlink="">
      <xdr:nvSpPr>
        <xdr:cNvPr id="636" name="Text Box 30">
          <a:extLst>
            <a:ext uri="{FF2B5EF4-FFF2-40B4-BE49-F238E27FC236}">
              <a16:creationId xmlns:a16="http://schemas.microsoft.com/office/drawing/2014/main" id="{716A17C1-2094-4FFA-80FA-18E216498F54}"/>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62949</xdr:rowOff>
    </xdr:to>
    <xdr:sp macro="" textlink="">
      <xdr:nvSpPr>
        <xdr:cNvPr id="637" name="Text Box 32">
          <a:extLst>
            <a:ext uri="{FF2B5EF4-FFF2-40B4-BE49-F238E27FC236}">
              <a16:creationId xmlns:a16="http://schemas.microsoft.com/office/drawing/2014/main" id="{89C625B5-8819-4D0D-B26F-7B69B48978A2}"/>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131529</xdr:rowOff>
    </xdr:to>
    <xdr:sp macro="" textlink="">
      <xdr:nvSpPr>
        <xdr:cNvPr id="638" name="Text Box 106">
          <a:extLst>
            <a:ext uri="{FF2B5EF4-FFF2-40B4-BE49-F238E27FC236}">
              <a16:creationId xmlns:a16="http://schemas.microsoft.com/office/drawing/2014/main" id="{B22FCB3C-B07C-41E0-A52E-E496DC91A0D1}"/>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62949</xdr:rowOff>
    </xdr:to>
    <xdr:sp macro="" textlink="">
      <xdr:nvSpPr>
        <xdr:cNvPr id="639" name="Text Box 108">
          <a:extLst>
            <a:ext uri="{FF2B5EF4-FFF2-40B4-BE49-F238E27FC236}">
              <a16:creationId xmlns:a16="http://schemas.microsoft.com/office/drawing/2014/main" id="{6B5FF73F-7470-4CA2-822F-87A8DF33E69A}"/>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40" name="Text Box 30">
          <a:extLst>
            <a:ext uri="{FF2B5EF4-FFF2-40B4-BE49-F238E27FC236}">
              <a16:creationId xmlns:a16="http://schemas.microsoft.com/office/drawing/2014/main" id="{F62A57B8-5A3C-40BF-897B-AC89C18150DC}"/>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641" name="Text Box 32">
          <a:extLst>
            <a:ext uri="{FF2B5EF4-FFF2-40B4-BE49-F238E27FC236}">
              <a16:creationId xmlns:a16="http://schemas.microsoft.com/office/drawing/2014/main" id="{EA817506-78F5-43F2-9E38-CD79243BA95E}"/>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42" name="Text Box 106">
          <a:extLst>
            <a:ext uri="{FF2B5EF4-FFF2-40B4-BE49-F238E27FC236}">
              <a16:creationId xmlns:a16="http://schemas.microsoft.com/office/drawing/2014/main" id="{51FAAF16-9BFB-4580-BFD7-7EC5A971468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643" name="Text Box 108">
          <a:extLst>
            <a:ext uri="{FF2B5EF4-FFF2-40B4-BE49-F238E27FC236}">
              <a16:creationId xmlns:a16="http://schemas.microsoft.com/office/drawing/2014/main" id="{DCA1D181-862A-4676-8528-05188034F9E8}"/>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101049</xdr:rowOff>
    </xdr:to>
    <xdr:sp macro="" textlink="">
      <xdr:nvSpPr>
        <xdr:cNvPr id="644" name="Text Box 30">
          <a:extLst>
            <a:ext uri="{FF2B5EF4-FFF2-40B4-BE49-F238E27FC236}">
              <a16:creationId xmlns:a16="http://schemas.microsoft.com/office/drawing/2014/main" id="{2900E830-05A7-4785-ADF2-FCCB0A56BE8F}"/>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645" name="Text Box 32">
          <a:extLst>
            <a:ext uri="{FF2B5EF4-FFF2-40B4-BE49-F238E27FC236}">
              <a16:creationId xmlns:a16="http://schemas.microsoft.com/office/drawing/2014/main" id="{F4AA937D-F2EF-4030-9EA1-DDD208617B3F}"/>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101049</xdr:rowOff>
    </xdr:to>
    <xdr:sp macro="" textlink="">
      <xdr:nvSpPr>
        <xdr:cNvPr id="646" name="Text Box 106">
          <a:extLst>
            <a:ext uri="{FF2B5EF4-FFF2-40B4-BE49-F238E27FC236}">
              <a16:creationId xmlns:a16="http://schemas.microsoft.com/office/drawing/2014/main" id="{103A1A82-596C-4881-905F-2BFD70717326}"/>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24849</xdr:rowOff>
    </xdr:to>
    <xdr:sp macro="" textlink="">
      <xdr:nvSpPr>
        <xdr:cNvPr id="647" name="Text Box 108">
          <a:extLst>
            <a:ext uri="{FF2B5EF4-FFF2-40B4-BE49-F238E27FC236}">
              <a16:creationId xmlns:a16="http://schemas.microsoft.com/office/drawing/2014/main" id="{1AFC9C72-8C6C-46BB-A305-82EB578F2139}"/>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48" name="Text Box 30">
          <a:extLst>
            <a:ext uri="{FF2B5EF4-FFF2-40B4-BE49-F238E27FC236}">
              <a16:creationId xmlns:a16="http://schemas.microsoft.com/office/drawing/2014/main" id="{4BAC8387-1E46-4A88-9FD2-C2E832C73D4B}"/>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49" name="Text Box 32">
          <a:extLst>
            <a:ext uri="{FF2B5EF4-FFF2-40B4-BE49-F238E27FC236}">
              <a16:creationId xmlns:a16="http://schemas.microsoft.com/office/drawing/2014/main" id="{0A8EE6EB-8235-4055-9D3D-758E595CBC3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50" name="Text Box 106">
          <a:extLst>
            <a:ext uri="{FF2B5EF4-FFF2-40B4-BE49-F238E27FC236}">
              <a16:creationId xmlns:a16="http://schemas.microsoft.com/office/drawing/2014/main" id="{C5E15D13-4D02-44BD-8DA9-88E1CF95D07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51" name="Text Box 108">
          <a:extLst>
            <a:ext uri="{FF2B5EF4-FFF2-40B4-BE49-F238E27FC236}">
              <a16:creationId xmlns:a16="http://schemas.microsoft.com/office/drawing/2014/main" id="{1653A27D-0B15-4537-B3F6-27399C399C3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652" name="Text Box 30">
          <a:extLst>
            <a:ext uri="{FF2B5EF4-FFF2-40B4-BE49-F238E27FC236}">
              <a16:creationId xmlns:a16="http://schemas.microsoft.com/office/drawing/2014/main" id="{26E39233-1316-4645-A25B-4D384509081E}"/>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53" name="Text Box 32">
          <a:extLst>
            <a:ext uri="{FF2B5EF4-FFF2-40B4-BE49-F238E27FC236}">
              <a16:creationId xmlns:a16="http://schemas.microsoft.com/office/drawing/2014/main" id="{4D00D882-21A0-4836-9571-E0CC3CC6D43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654" name="Text Box 106">
          <a:extLst>
            <a:ext uri="{FF2B5EF4-FFF2-40B4-BE49-F238E27FC236}">
              <a16:creationId xmlns:a16="http://schemas.microsoft.com/office/drawing/2014/main" id="{38A7C720-34E6-4CBE-BD3E-CCBFC333B13E}"/>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55" name="Text Box 108">
          <a:extLst>
            <a:ext uri="{FF2B5EF4-FFF2-40B4-BE49-F238E27FC236}">
              <a16:creationId xmlns:a16="http://schemas.microsoft.com/office/drawing/2014/main" id="{468EBF6D-C337-4009-B9A8-35D53B806C23}"/>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56" name="Text Box 30">
          <a:extLst>
            <a:ext uri="{FF2B5EF4-FFF2-40B4-BE49-F238E27FC236}">
              <a16:creationId xmlns:a16="http://schemas.microsoft.com/office/drawing/2014/main" id="{C44B8A0F-F073-4320-AB00-A1FFDD98936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57" name="Text Box 32">
          <a:extLst>
            <a:ext uri="{FF2B5EF4-FFF2-40B4-BE49-F238E27FC236}">
              <a16:creationId xmlns:a16="http://schemas.microsoft.com/office/drawing/2014/main" id="{9DDCAED4-DE29-49F4-A2D9-0E1F213BD6F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658" name="Text Box 106">
          <a:extLst>
            <a:ext uri="{FF2B5EF4-FFF2-40B4-BE49-F238E27FC236}">
              <a16:creationId xmlns:a16="http://schemas.microsoft.com/office/drawing/2014/main" id="{92EF151C-AACF-4AF9-B70B-D956F7E7DE0C}"/>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59" name="Text Box 108">
          <a:extLst>
            <a:ext uri="{FF2B5EF4-FFF2-40B4-BE49-F238E27FC236}">
              <a16:creationId xmlns:a16="http://schemas.microsoft.com/office/drawing/2014/main" id="{BBD7E4FE-9228-4BAB-B2EB-3E3619621739}"/>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660" name="Text Box 30">
          <a:extLst>
            <a:ext uri="{FF2B5EF4-FFF2-40B4-BE49-F238E27FC236}">
              <a16:creationId xmlns:a16="http://schemas.microsoft.com/office/drawing/2014/main" id="{9E7225A9-ED40-46DD-8228-9436FF35FE46}"/>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61" name="Text Box 32">
          <a:extLst>
            <a:ext uri="{FF2B5EF4-FFF2-40B4-BE49-F238E27FC236}">
              <a16:creationId xmlns:a16="http://schemas.microsoft.com/office/drawing/2014/main" id="{84D20093-10E5-4C69-B313-04A9267F5B6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662" name="Text Box 106">
          <a:extLst>
            <a:ext uri="{FF2B5EF4-FFF2-40B4-BE49-F238E27FC236}">
              <a16:creationId xmlns:a16="http://schemas.microsoft.com/office/drawing/2014/main" id="{A49FB516-06E0-4CA4-9277-182F8249956C}"/>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663" name="Text Box 108">
          <a:extLst>
            <a:ext uri="{FF2B5EF4-FFF2-40B4-BE49-F238E27FC236}">
              <a16:creationId xmlns:a16="http://schemas.microsoft.com/office/drawing/2014/main" id="{3BB841B1-C07F-4AD8-BC4A-1C6E65BBA1FB}"/>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136043</xdr:rowOff>
    </xdr:to>
    <xdr:sp macro="" textlink="">
      <xdr:nvSpPr>
        <xdr:cNvPr id="664" name="Text Box 30">
          <a:extLst>
            <a:ext uri="{FF2B5EF4-FFF2-40B4-BE49-F238E27FC236}">
              <a16:creationId xmlns:a16="http://schemas.microsoft.com/office/drawing/2014/main" id="{88C0B27D-7FA9-4517-9A8A-688BBEEED147}"/>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1303</xdr:row>
      <xdr:rowOff>40607</xdr:rowOff>
    </xdr:to>
    <xdr:sp macro="" textlink="">
      <xdr:nvSpPr>
        <xdr:cNvPr id="665" name="Text Box 32">
          <a:extLst>
            <a:ext uri="{FF2B5EF4-FFF2-40B4-BE49-F238E27FC236}">
              <a16:creationId xmlns:a16="http://schemas.microsoft.com/office/drawing/2014/main" id="{2ED7537F-334E-40B0-8074-05A5D67B6273}"/>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136043</xdr:rowOff>
    </xdr:to>
    <xdr:sp macro="" textlink="">
      <xdr:nvSpPr>
        <xdr:cNvPr id="666" name="Text Box 106">
          <a:extLst>
            <a:ext uri="{FF2B5EF4-FFF2-40B4-BE49-F238E27FC236}">
              <a16:creationId xmlns:a16="http://schemas.microsoft.com/office/drawing/2014/main" id="{DAE39A8D-A54B-4905-A522-34493B933094}"/>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1303</xdr:row>
      <xdr:rowOff>40607</xdr:rowOff>
    </xdr:to>
    <xdr:sp macro="" textlink="">
      <xdr:nvSpPr>
        <xdr:cNvPr id="667" name="Text Box 108">
          <a:extLst>
            <a:ext uri="{FF2B5EF4-FFF2-40B4-BE49-F238E27FC236}">
              <a16:creationId xmlns:a16="http://schemas.microsoft.com/office/drawing/2014/main" id="{D0DBA83B-2D7F-4B38-A924-A6C66A5A72B1}"/>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119246</xdr:rowOff>
    </xdr:to>
    <xdr:sp macro="" textlink="">
      <xdr:nvSpPr>
        <xdr:cNvPr id="668" name="Text Box 30">
          <a:extLst>
            <a:ext uri="{FF2B5EF4-FFF2-40B4-BE49-F238E27FC236}">
              <a16:creationId xmlns:a16="http://schemas.microsoft.com/office/drawing/2014/main" id="{3FF22F7B-0918-4560-B2D5-AC9DD4D1F863}"/>
            </a:ext>
          </a:extLst>
        </xdr:cNvPr>
        <xdr:cNvSpPr txBox="1">
          <a:spLocks noChangeArrowheads="1"/>
        </xdr:cNvSpPr>
      </xdr:nvSpPr>
      <xdr:spPr bwMode="auto">
        <a:xfrm>
          <a:off x="4244340" y="60815220"/>
          <a:ext cx="76200" cy="2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136043</xdr:rowOff>
    </xdr:to>
    <xdr:sp macro="" textlink="">
      <xdr:nvSpPr>
        <xdr:cNvPr id="669" name="Text Box 30">
          <a:extLst>
            <a:ext uri="{FF2B5EF4-FFF2-40B4-BE49-F238E27FC236}">
              <a16:creationId xmlns:a16="http://schemas.microsoft.com/office/drawing/2014/main" id="{B017BE28-26DB-4CB4-ABCA-C5D72FA77349}"/>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1303</xdr:row>
      <xdr:rowOff>40607</xdr:rowOff>
    </xdr:to>
    <xdr:sp macro="" textlink="">
      <xdr:nvSpPr>
        <xdr:cNvPr id="670" name="Text Box 32">
          <a:extLst>
            <a:ext uri="{FF2B5EF4-FFF2-40B4-BE49-F238E27FC236}">
              <a16:creationId xmlns:a16="http://schemas.microsoft.com/office/drawing/2014/main" id="{3FB880BD-CAB3-4AC8-B559-F64AEAD3487C}"/>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136043</xdr:rowOff>
    </xdr:to>
    <xdr:sp macro="" textlink="">
      <xdr:nvSpPr>
        <xdr:cNvPr id="671" name="Text Box 106">
          <a:extLst>
            <a:ext uri="{FF2B5EF4-FFF2-40B4-BE49-F238E27FC236}">
              <a16:creationId xmlns:a16="http://schemas.microsoft.com/office/drawing/2014/main" id="{1347798A-03D5-49DE-84B9-239512E810C5}"/>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1303</xdr:row>
      <xdr:rowOff>40607</xdr:rowOff>
    </xdr:to>
    <xdr:sp macro="" textlink="">
      <xdr:nvSpPr>
        <xdr:cNvPr id="672" name="Text Box 108">
          <a:extLst>
            <a:ext uri="{FF2B5EF4-FFF2-40B4-BE49-F238E27FC236}">
              <a16:creationId xmlns:a16="http://schemas.microsoft.com/office/drawing/2014/main" id="{D2BFFCE0-CF03-4B21-9940-F38F68129D0F}"/>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115959</xdr:rowOff>
    </xdr:to>
    <xdr:sp macro="" textlink="">
      <xdr:nvSpPr>
        <xdr:cNvPr id="673" name="Text Box 30">
          <a:extLst>
            <a:ext uri="{FF2B5EF4-FFF2-40B4-BE49-F238E27FC236}">
              <a16:creationId xmlns:a16="http://schemas.microsoft.com/office/drawing/2014/main" id="{0759FE00-938C-426B-B36C-6DBDE6C40280}"/>
            </a:ext>
          </a:extLst>
        </xdr:cNvPr>
        <xdr:cNvSpPr txBox="1">
          <a:spLocks noChangeArrowheads="1"/>
        </xdr:cNvSpPr>
      </xdr:nvSpPr>
      <xdr:spPr bwMode="auto">
        <a:xfrm>
          <a:off x="4244340" y="60815220"/>
          <a:ext cx="76200" cy="29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46048</xdr:rowOff>
    </xdr:to>
    <xdr:sp macro="" textlink="">
      <xdr:nvSpPr>
        <xdr:cNvPr id="674" name="Text Box 30">
          <a:extLst>
            <a:ext uri="{FF2B5EF4-FFF2-40B4-BE49-F238E27FC236}">
              <a16:creationId xmlns:a16="http://schemas.microsoft.com/office/drawing/2014/main" id="{23FB5235-5550-4FB8-A8A1-2CA6DDE38B2B}"/>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675" name="Text Box 32">
          <a:extLst>
            <a:ext uri="{FF2B5EF4-FFF2-40B4-BE49-F238E27FC236}">
              <a16:creationId xmlns:a16="http://schemas.microsoft.com/office/drawing/2014/main" id="{FCEA4D45-7999-4F0D-926E-DCF0116FB410}"/>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46048</xdr:rowOff>
    </xdr:to>
    <xdr:sp macro="" textlink="">
      <xdr:nvSpPr>
        <xdr:cNvPr id="676" name="Text Box 106">
          <a:extLst>
            <a:ext uri="{FF2B5EF4-FFF2-40B4-BE49-F238E27FC236}">
              <a16:creationId xmlns:a16="http://schemas.microsoft.com/office/drawing/2014/main" id="{7DB5B3EF-2C3F-4ADF-A6E8-1CAEAC800887}"/>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677" name="Text Box 108">
          <a:extLst>
            <a:ext uri="{FF2B5EF4-FFF2-40B4-BE49-F238E27FC236}">
              <a16:creationId xmlns:a16="http://schemas.microsoft.com/office/drawing/2014/main" id="{041C8B42-9BDC-43C0-BC75-D98A688F2823}"/>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93428</xdr:rowOff>
    </xdr:to>
    <xdr:sp macro="" textlink="">
      <xdr:nvSpPr>
        <xdr:cNvPr id="678" name="Text Box 30">
          <a:extLst>
            <a:ext uri="{FF2B5EF4-FFF2-40B4-BE49-F238E27FC236}">
              <a16:creationId xmlns:a16="http://schemas.microsoft.com/office/drawing/2014/main" id="{7FEF8AB3-8290-4F9F-A683-3701C3AEBAD7}"/>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679" name="Text Box 32">
          <a:extLst>
            <a:ext uri="{FF2B5EF4-FFF2-40B4-BE49-F238E27FC236}">
              <a16:creationId xmlns:a16="http://schemas.microsoft.com/office/drawing/2014/main" id="{71D306A1-DABD-4F2A-BEBD-FCF8BFE993BC}"/>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1312</xdr:row>
      <xdr:rowOff>0</xdr:rowOff>
    </xdr:from>
    <xdr:to>
      <xdr:col>3</xdr:col>
      <xdr:colOff>76200</xdr:colOff>
      <xdr:row>1313</xdr:row>
      <xdr:rowOff>93427</xdr:rowOff>
    </xdr:to>
    <xdr:sp macro="" textlink="">
      <xdr:nvSpPr>
        <xdr:cNvPr id="680" name="Text Box 106">
          <a:extLst>
            <a:ext uri="{FF2B5EF4-FFF2-40B4-BE49-F238E27FC236}">
              <a16:creationId xmlns:a16="http://schemas.microsoft.com/office/drawing/2014/main" id="{B9968066-C679-43EC-8E56-12EA1A59E689}"/>
            </a:ext>
          </a:extLst>
        </xdr:cNvPr>
        <xdr:cNvSpPr txBox="1">
          <a:spLocks noChangeArrowheads="1"/>
        </xdr:cNvSpPr>
      </xdr:nvSpPr>
      <xdr:spPr bwMode="auto">
        <a:xfrm>
          <a:off x="4244340" y="6311646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1312</xdr:row>
      <xdr:rowOff>0</xdr:rowOff>
    </xdr:from>
    <xdr:to>
      <xdr:col>3</xdr:col>
      <xdr:colOff>76200</xdr:colOff>
      <xdr:row>1313</xdr:row>
      <xdr:rowOff>24847</xdr:rowOff>
    </xdr:to>
    <xdr:sp macro="" textlink="">
      <xdr:nvSpPr>
        <xdr:cNvPr id="681" name="Text Box 108">
          <a:extLst>
            <a:ext uri="{FF2B5EF4-FFF2-40B4-BE49-F238E27FC236}">
              <a16:creationId xmlns:a16="http://schemas.microsoft.com/office/drawing/2014/main" id="{D6AED801-9D5D-487A-9500-5D1366DB62AE}"/>
            </a:ext>
          </a:extLst>
        </xdr:cNvPr>
        <xdr:cNvSpPr txBox="1">
          <a:spLocks noChangeArrowheads="1"/>
        </xdr:cNvSpPr>
      </xdr:nvSpPr>
      <xdr:spPr bwMode="auto">
        <a:xfrm>
          <a:off x="4244340" y="6311646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1300</xdr:row>
      <xdr:rowOff>172490</xdr:rowOff>
    </xdr:to>
    <xdr:sp macro="" textlink="">
      <xdr:nvSpPr>
        <xdr:cNvPr id="682" name="Text Box 30">
          <a:extLst>
            <a:ext uri="{FF2B5EF4-FFF2-40B4-BE49-F238E27FC236}">
              <a16:creationId xmlns:a16="http://schemas.microsoft.com/office/drawing/2014/main" id="{BD5FE23B-E223-4CF5-90EB-4613B629EE42}"/>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1312</xdr:row>
      <xdr:rowOff>0</xdr:rowOff>
    </xdr:from>
    <xdr:to>
      <xdr:col>3</xdr:col>
      <xdr:colOff>76200</xdr:colOff>
      <xdr:row>1313</xdr:row>
      <xdr:rowOff>17235</xdr:rowOff>
    </xdr:to>
    <xdr:sp macro="" textlink="">
      <xdr:nvSpPr>
        <xdr:cNvPr id="683" name="Text Box 32">
          <a:extLst>
            <a:ext uri="{FF2B5EF4-FFF2-40B4-BE49-F238E27FC236}">
              <a16:creationId xmlns:a16="http://schemas.microsoft.com/office/drawing/2014/main" id="{ED66F7B4-4FB1-43D2-A35B-0B3EF530F7B3}"/>
            </a:ext>
          </a:extLst>
        </xdr:cNvPr>
        <xdr:cNvSpPr txBox="1">
          <a:spLocks noChangeArrowheads="1"/>
        </xdr:cNvSpPr>
      </xdr:nvSpPr>
      <xdr:spPr bwMode="auto">
        <a:xfrm>
          <a:off x="4244340" y="6311646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1300</xdr:row>
      <xdr:rowOff>172490</xdr:rowOff>
    </xdr:to>
    <xdr:sp macro="" textlink="">
      <xdr:nvSpPr>
        <xdr:cNvPr id="684" name="Text Box 106">
          <a:extLst>
            <a:ext uri="{FF2B5EF4-FFF2-40B4-BE49-F238E27FC236}">
              <a16:creationId xmlns:a16="http://schemas.microsoft.com/office/drawing/2014/main" id="{52464BA8-34F5-4989-8B23-0792DB99FFCF}"/>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17235</xdr:rowOff>
    </xdr:to>
    <xdr:sp macro="" textlink="">
      <xdr:nvSpPr>
        <xdr:cNvPr id="685" name="Text Box 108">
          <a:extLst>
            <a:ext uri="{FF2B5EF4-FFF2-40B4-BE49-F238E27FC236}">
              <a16:creationId xmlns:a16="http://schemas.microsoft.com/office/drawing/2014/main" id="{445A3DBE-0027-422B-BDF5-3C0271A3901C}"/>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1300</xdr:row>
      <xdr:rowOff>172490</xdr:rowOff>
    </xdr:to>
    <xdr:sp macro="" textlink="">
      <xdr:nvSpPr>
        <xdr:cNvPr id="686" name="Text Box 30">
          <a:extLst>
            <a:ext uri="{FF2B5EF4-FFF2-40B4-BE49-F238E27FC236}">
              <a16:creationId xmlns:a16="http://schemas.microsoft.com/office/drawing/2014/main" id="{3E170E8C-D8D9-4218-8057-6FEA52B1F911}"/>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17235</xdr:rowOff>
    </xdr:to>
    <xdr:sp macro="" textlink="">
      <xdr:nvSpPr>
        <xdr:cNvPr id="687" name="Text Box 32">
          <a:extLst>
            <a:ext uri="{FF2B5EF4-FFF2-40B4-BE49-F238E27FC236}">
              <a16:creationId xmlns:a16="http://schemas.microsoft.com/office/drawing/2014/main" id="{1853B02D-0A9F-4A6D-8F9B-1C30FE60268E}"/>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1312</xdr:row>
      <xdr:rowOff>0</xdr:rowOff>
    </xdr:from>
    <xdr:to>
      <xdr:col>3</xdr:col>
      <xdr:colOff>76200</xdr:colOff>
      <xdr:row>1312</xdr:row>
      <xdr:rowOff>172490</xdr:rowOff>
    </xdr:to>
    <xdr:sp macro="" textlink="">
      <xdr:nvSpPr>
        <xdr:cNvPr id="688" name="Text Box 106">
          <a:extLst>
            <a:ext uri="{FF2B5EF4-FFF2-40B4-BE49-F238E27FC236}">
              <a16:creationId xmlns:a16="http://schemas.microsoft.com/office/drawing/2014/main" id="{8B5B87C2-4D19-47B9-A3E6-74C7A25BD1CF}"/>
            </a:ext>
          </a:extLst>
        </xdr:cNvPr>
        <xdr:cNvSpPr txBox="1">
          <a:spLocks noChangeArrowheads="1"/>
        </xdr:cNvSpPr>
      </xdr:nvSpPr>
      <xdr:spPr bwMode="auto">
        <a:xfrm>
          <a:off x="42443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1300</xdr:row>
      <xdr:rowOff>0</xdr:rowOff>
    </xdr:from>
    <xdr:to>
      <xdr:col>3</xdr:col>
      <xdr:colOff>91440</xdr:colOff>
      <xdr:row>1301</xdr:row>
      <xdr:rowOff>16903</xdr:rowOff>
    </xdr:to>
    <xdr:sp macro="" textlink="">
      <xdr:nvSpPr>
        <xdr:cNvPr id="689" name="Text Box 108">
          <a:extLst>
            <a:ext uri="{FF2B5EF4-FFF2-40B4-BE49-F238E27FC236}">
              <a16:creationId xmlns:a16="http://schemas.microsoft.com/office/drawing/2014/main" id="{1271712A-4CDC-4716-A062-BD8A81EF044D}"/>
            </a:ext>
          </a:extLst>
        </xdr:cNvPr>
        <xdr:cNvSpPr txBox="1">
          <a:spLocks noChangeArrowheads="1"/>
        </xdr:cNvSpPr>
      </xdr:nvSpPr>
      <xdr:spPr bwMode="auto">
        <a:xfrm>
          <a:off x="4267200" y="60815220"/>
          <a:ext cx="68580" cy="19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1312</xdr:row>
      <xdr:rowOff>0</xdr:rowOff>
    </xdr:from>
    <xdr:ext cx="76200" cy="297767"/>
    <xdr:sp macro="" textlink="">
      <xdr:nvSpPr>
        <xdr:cNvPr id="690" name="Text Box 30">
          <a:extLst>
            <a:ext uri="{FF2B5EF4-FFF2-40B4-BE49-F238E27FC236}">
              <a16:creationId xmlns:a16="http://schemas.microsoft.com/office/drawing/2014/main" id="{F72E0C05-02C0-4969-9657-568E2D1117CC}"/>
            </a:ext>
          </a:extLst>
        </xdr:cNvPr>
        <xdr:cNvSpPr txBox="1">
          <a:spLocks noChangeArrowheads="1"/>
        </xdr:cNvSpPr>
      </xdr:nvSpPr>
      <xdr:spPr bwMode="auto">
        <a:xfrm>
          <a:off x="4244340" y="6311646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220393"/>
    <xdr:sp macro="" textlink="">
      <xdr:nvSpPr>
        <xdr:cNvPr id="691" name="Text Box 30">
          <a:extLst>
            <a:ext uri="{FF2B5EF4-FFF2-40B4-BE49-F238E27FC236}">
              <a16:creationId xmlns:a16="http://schemas.microsoft.com/office/drawing/2014/main" id="{22EDBB7B-4049-48DD-B4B7-79E43C806F52}"/>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206327"/>
    <xdr:sp macro="" textlink="">
      <xdr:nvSpPr>
        <xdr:cNvPr id="692" name="Text Box 32">
          <a:extLst>
            <a:ext uri="{FF2B5EF4-FFF2-40B4-BE49-F238E27FC236}">
              <a16:creationId xmlns:a16="http://schemas.microsoft.com/office/drawing/2014/main" id="{8DF96C1B-6BD3-4E21-8766-7AA2CE3A6F8C}"/>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220393"/>
    <xdr:sp macro="" textlink="">
      <xdr:nvSpPr>
        <xdr:cNvPr id="693" name="Text Box 106">
          <a:extLst>
            <a:ext uri="{FF2B5EF4-FFF2-40B4-BE49-F238E27FC236}">
              <a16:creationId xmlns:a16="http://schemas.microsoft.com/office/drawing/2014/main" id="{8715EEF9-EA3D-4581-899D-93CB9942BA94}"/>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1312</xdr:row>
      <xdr:rowOff>0</xdr:rowOff>
    </xdr:from>
    <xdr:ext cx="76200" cy="206327"/>
    <xdr:sp macro="" textlink="">
      <xdr:nvSpPr>
        <xdr:cNvPr id="694" name="Text Box 108">
          <a:extLst>
            <a:ext uri="{FF2B5EF4-FFF2-40B4-BE49-F238E27FC236}">
              <a16:creationId xmlns:a16="http://schemas.microsoft.com/office/drawing/2014/main" id="{5A1A24C9-6017-489D-A040-839DDB28931A}"/>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74907"/>
    <xdr:sp macro="" textlink="">
      <xdr:nvSpPr>
        <xdr:cNvPr id="695" name="Text Box 30">
          <a:extLst>
            <a:ext uri="{FF2B5EF4-FFF2-40B4-BE49-F238E27FC236}">
              <a16:creationId xmlns:a16="http://schemas.microsoft.com/office/drawing/2014/main" id="{46022886-C8D3-4B9A-B691-B409487DA29A}"/>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06327"/>
    <xdr:sp macro="" textlink="">
      <xdr:nvSpPr>
        <xdr:cNvPr id="696" name="Text Box 32">
          <a:extLst>
            <a:ext uri="{FF2B5EF4-FFF2-40B4-BE49-F238E27FC236}">
              <a16:creationId xmlns:a16="http://schemas.microsoft.com/office/drawing/2014/main" id="{E2CF4356-08B1-4F4D-94E5-24B55CE222A6}"/>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74907"/>
    <xdr:sp macro="" textlink="">
      <xdr:nvSpPr>
        <xdr:cNvPr id="697" name="Text Box 106">
          <a:extLst>
            <a:ext uri="{FF2B5EF4-FFF2-40B4-BE49-F238E27FC236}">
              <a16:creationId xmlns:a16="http://schemas.microsoft.com/office/drawing/2014/main" id="{AC6F022D-9B45-4408-98B7-4836A82A0EB0}"/>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06327"/>
    <xdr:sp macro="" textlink="">
      <xdr:nvSpPr>
        <xdr:cNvPr id="698" name="Text Box 108">
          <a:extLst>
            <a:ext uri="{FF2B5EF4-FFF2-40B4-BE49-F238E27FC236}">
              <a16:creationId xmlns:a16="http://schemas.microsoft.com/office/drawing/2014/main" id="{B9631C39-BA90-4622-AF85-41532ED978BE}"/>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313008"/>
    <xdr:sp macro="" textlink="">
      <xdr:nvSpPr>
        <xdr:cNvPr id="699" name="Text Box 30">
          <a:extLst>
            <a:ext uri="{FF2B5EF4-FFF2-40B4-BE49-F238E27FC236}">
              <a16:creationId xmlns:a16="http://schemas.microsoft.com/office/drawing/2014/main" id="{572A453F-E7DC-4DC3-94B7-E5B0535A207D}"/>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374555"/>
    <xdr:sp macro="" textlink="">
      <xdr:nvSpPr>
        <xdr:cNvPr id="700" name="Text Box 32">
          <a:extLst>
            <a:ext uri="{FF2B5EF4-FFF2-40B4-BE49-F238E27FC236}">
              <a16:creationId xmlns:a16="http://schemas.microsoft.com/office/drawing/2014/main" id="{D27383E3-A43E-4862-B783-E399373FE045}"/>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313008"/>
    <xdr:sp macro="" textlink="">
      <xdr:nvSpPr>
        <xdr:cNvPr id="701" name="Text Box 106">
          <a:extLst>
            <a:ext uri="{FF2B5EF4-FFF2-40B4-BE49-F238E27FC236}">
              <a16:creationId xmlns:a16="http://schemas.microsoft.com/office/drawing/2014/main" id="{BE680EC7-8E08-45A3-830F-6C1625D82566}"/>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374555"/>
    <xdr:sp macro="" textlink="">
      <xdr:nvSpPr>
        <xdr:cNvPr id="702" name="Text Box 108">
          <a:extLst>
            <a:ext uri="{FF2B5EF4-FFF2-40B4-BE49-F238E27FC236}">
              <a16:creationId xmlns:a16="http://schemas.microsoft.com/office/drawing/2014/main" id="{454F0760-31E8-4B6B-82DA-7D15D6C6AF64}"/>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90148"/>
    <xdr:sp macro="" textlink="">
      <xdr:nvSpPr>
        <xdr:cNvPr id="703" name="Text Box 30">
          <a:extLst>
            <a:ext uri="{FF2B5EF4-FFF2-40B4-BE49-F238E27FC236}">
              <a16:creationId xmlns:a16="http://schemas.microsoft.com/office/drawing/2014/main" id="{B63D8640-8AD6-488D-A93D-A818EEC03C06}"/>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374555"/>
    <xdr:sp macro="" textlink="">
      <xdr:nvSpPr>
        <xdr:cNvPr id="704" name="Text Box 32">
          <a:extLst>
            <a:ext uri="{FF2B5EF4-FFF2-40B4-BE49-F238E27FC236}">
              <a16:creationId xmlns:a16="http://schemas.microsoft.com/office/drawing/2014/main" id="{75734985-25D6-4F0A-8539-5178762F85AD}"/>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1300</xdr:row>
      <xdr:rowOff>0</xdr:rowOff>
    </xdr:from>
    <xdr:ext cx="76200" cy="290148"/>
    <xdr:sp macro="" textlink="">
      <xdr:nvSpPr>
        <xdr:cNvPr id="705" name="Text Box 106">
          <a:extLst>
            <a:ext uri="{FF2B5EF4-FFF2-40B4-BE49-F238E27FC236}">
              <a16:creationId xmlns:a16="http://schemas.microsoft.com/office/drawing/2014/main" id="{D9FC4027-2AAB-41F1-BC49-EDF11F057867}"/>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1300</xdr:row>
      <xdr:rowOff>0</xdr:rowOff>
    </xdr:from>
    <xdr:to>
      <xdr:col>3</xdr:col>
      <xdr:colOff>76200</xdr:colOff>
      <xdr:row>1301</xdr:row>
      <xdr:rowOff>131531</xdr:rowOff>
    </xdr:to>
    <xdr:sp macro="" textlink="">
      <xdr:nvSpPr>
        <xdr:cNvPr id="706" name="Text Box 30">
          <a:extLst>
            <a:ext uri="{FF2B5EF4-FFF2-40B4-BE49-F238E27FC236}">
              <a16:creationId xmlns:a16="http://schemas.microsoft.com/office/drawing/2014/main" id="{605927F3-C633-444B-9FAC-D000F5322137}"/>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62948</xdr:rowOff>
    </xdr:to>
    <xdr:sp macro="" textlink="">
      <xdr:nvSpPr>
        <xdr:cNvPr id="707" name="Text Box 32">
          <a:extLst>
            <a:ext uri="{FF2B5EF4-FFF2-40B4-BE49-F238E27FC236}">
              <a16:creationId xmlns:a16="http://schemas.microsoft.com/office/drawing/2014/main" id="{B10E2E65-2F83-47F3-B7B7-E755360B208B}"/>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08" name="Text Box 106">
          <a:extLst>
            <a:ext uri="{FF2B5EF4-FFF2-40B4-BE49-F238E27FC236}">
              <a16:creationId xmlns:a16="http://schemas.microsoft.com/office/drawing/2014/main" id="{74948C96-F941-4FE0-805A-85320205F57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62948</xdr:rowOff>
    </xdr:to>
    <xdr:sp macro="" textlink="">
      <xdr:nvSpPr>
        <xdr:cNvPr id="709" name="Text Box 108">
          <a:extLst>
            <a:ext uri="{FF2B5EF4-FFF2-40B4-BE49-F238E27FC236}">
              <a16:creationId xmlns:a16="http://schemas.microsoft.com/office/drawing/2014/main" id="{A61A2B80-5171-45BA-9008-DA55050A4F3E}"/>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131528</xdr:rowOff>
    </xdr:to>
    <xdr:sp macro="" textlink="">
      <xdr:nvSpPr>
        <xdr:cNvPr id="710" name="Text Box 30">
          <a:extLst>
            <a:ext uri="{FF2B5EF4-FFF2-40B4-BE49-F238E27FC236}">
              <a16:creationId xmlns:a16="http://schemas.microsoft.com/office/drawing/2014/main" id="{00DFD34F-B4A3-49DD-9726-85A074D9022C}"/>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62948</xdr:rowOff>
    </xdr:to>
    <xdr:sp macro="" textlink="">
      <xdr:nvSpPr>
        <xdr:cNvPr id="711" name="Text Box 32">
          <a:extLst>
            <a:ext uri="{FF2B5EF4-FFF2-40B4-BE49-F238E27FC236}">
              <a16:creationId xmlns:a16="http://schemas.microsoft.com/office/drawing/2014/main" id="{145E4720-B19E-428B-B717-A9DC1A08F295}"/>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131528</xdr:rowOff>
    </xdr:to>
    <xdr:sp macro="" textlink="">
      <xdr:nvSpPr>
        <xdr:cNvPr id="712" name="Text Box 106">
          <a:extLst>
            <a:ext uri="{FF2B5EF4-FFF2-40B4-BE49-F238E27FC236}">
              <a16:creationId xmlns:a16="http://schemas.microsoft.com/office/drawing/2014/main" id="{B852131E-26ED-459F-A9C9-C2AC6B3BB44B}"/>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62948</xdr:rowOff>
    </xdr:to>
    <xdr:sp macro="" textlink="">
      <xdr:nvSpPr>
        <xdr:cNvPr id="713" name="Text Box 108">
          <a:extLst>
            <a:ext uri="{FF2B5EF4-FFF2-40B4-BE49-F238E27FC236}">
              <a16:creationId xmlns:a16="http://schemas.microsoft.com/office/drawing/2014/main" id="{1D90B780-D097-4911-BED8-38031331F5D1}"/>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14" name="Text Box 30">
          <a:extLst>
            <a:ext uri="{FF2B5EF4-FFF2-40B4-BE49-F238E27FC236}">
              <a16:creationId xmlns:a16="http://schemas.microsoft.com/office/drawing/2014/main" id="{EBD02F42-ADEA-42EB-8093-1941D606147C}"/>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15" name="Text Box 32">
          <a:extLst>
            <a:ext uri="{FF2B5EF4-FFF2-40B4-BE49-F238E27FC236}">
              <a16:creationId xmlns:a16="http://schemas.microsoft.com/office/drawing/2014/main" id="{6BF884D5-C886-4E24-8806-480ECA041ACA}"/>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16" name="Text Box 106">
          <a:extLst>
            <a:ext uri="{FF2B5EF4-FFF2-40B4-BE49-F238E27FC236}">
              <a16:creationId xmlns:a16="http://schemas.microsoft.com/office/drawing/2014/main" id="{24C21E2B-FD3E-4617-8BA2-34AAA82B0251}"/>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17" name="Text Box 108">
          <a:extLst>
            <a:ext uri="{FF2B5EF4-FFF2-40B4-BE49-F238E27FC236}">
              <a16:creationId xmlns:a16="http://schemas.microsoft.com/office/drawing/2014/main" id="{FD61AC46-62F1-4C62-BDE7-748B28AAC399}"/>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101048</xdr:rowOff>
    </xdr:to>
    <xdr:sp macro="" textlink="">
      <xdr:nvSpPr>
        <xdr:cNvPr id="718" name="Text Box 30">
          <a:extLst>
            <a:ext uri="{FF2B5EF4-FFF2-40B4-BE49-F238E27FC236}">
              <a16:creationId xmlns:a16="http://schemas.microsoft.com/office/drawing/2014/main" id="{2859EBB9-20B0-4F2A-944B-E24BA9E943F9}"/>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19" name="Text Box 32">
          <a:extLst>
            <a:ext uri="{FF2B5EF4-FFF2-40B4-BE49-F238E27FC236}">
              <a16:creationId xmlns:a16="http://schemas.microsoft.com/office/drawing/2014/main" id="{25533FF9-B90A-429A-8E6A-B00B29AF80F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101048</xdr:rowOff>
    </xdr:to>
    <xdr:sp macro="" textlink="">
      <xdr:nvSpPr>
        <xdr:cNvPr id="720" name="Text Box 106">
          <a:extLst>
            <a:ext uri="{FF2B5EF4-FFF2-40B4-BE49-F238E27FC236}">
              <a16:creationId xmlns:a16="http://schemas.microsoft.com/office/drawing/2014/main" id="{3E631E2F-1BC4-495E-BB74-B3FB58A7E5D4}"/>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21" name="Text Box 108">
          <a:extLst>
            <a:ext uri="{FF2B5EF4-FFF2-40B4-BE49-F238E27FC236}">
              <a16:creationId xmlns:a16="http://schemas.microsoft.com/office/drawing/2014/main" id="{956FE376-11DF-453E-A94A-9D05A8F014C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22" name="Text Box 30">
          <a:extLst>
            <a:ext uri="{FF2B5EF4-FFF2-40B4-BE49-F238E27FC236}">
              <a16:creationId xmlns:a16="http://schemas.microsoft.com/office/drawing/2014/main" id="{50687782-A0A3-41F3-987D-7AB9E2172BC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23" name="Text Box 32">
          <a:extLst>
            <a:ext uri="{FF2B5EF4-FFF2-40B4-BE49-F238E27FC236}">
              <a16:creationId xmlns:a16="http://schemas.microsoft.com/office/drawing/2014/main" id="{C0EF93A8-0BAC-4B56-BC25-47238BF6ED9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24" name="Text Box 106">
          <a:extLst>
            <a:ext uri="{FF2B5EF4-FFF2-40B4-BE49-F238E27FC236}">
              <a16:creationId xmlns:a16="http://schemas.microsoft.com/office/drawing/2014/main" id="{9F9198E5-29B6-4C3E-9578-EB03789A33E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25" name="Text Box 108">
          <a:extLst>
            <a:ext uri="{FF2B5EF4-FFF2-40B4-BE49-F238E27FC236}">
              <a16:creationId xmlns:a16="http://schemas.microsoft.com/office/drawing/2014/main" id="{A03AA5AF-CEE6-48E9-8B1F-F781EDBC4DE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726" name="Text Box 30">
          <a:extLst>
            <a:ext uri="{FF2B5EF4-FFF2-40B4-BE49-F238E27FC236}">
              <a16:creationId xmlns:a16="http://schemas.microsoft.com/office/drawing/2014/main" id="{C6107318-2644-4706-AD31-7C0F5D8EF7C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27" name="Text Box 32">
          <a:extLst>
            <a:ext uri="{FF2B5EF4-FFF2-40B4-BE49-F238E27FC236}">
              <a16:creationId xmlns:a16="http://schemas.microsoft.com/office/drawing/2014/main" id="{1F8DDFDA-B0E2-4C1B-8812-8B30FF287C4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728" name="Text Box 106">
          <a:extLst>
            <a:ext uri="{FF2B5EF4-FFF2-40B4-BE49-F238E27FC236}">
              <a16:creationId xmlns:a16="http://schemas.microsoft.com/office/drawing/2014/main" id="{EF551C27-FDCC-48E6-92BD-CA6BF62B7998}"/>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29" name="Text Box 108">
          <a:extLst>
            <a:ext uri="{FF2B5EF4-FFF2-40B4-BE49-F238E27FC236}">
              <a16:creationId xmlns:a16="http://schemas.microsoft.com/office/drawing/2014/main" id="{80E49466-2F7A-44FD-97A5-6718D8EEF62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30" name="Text Box 30">
          <a:extLst>
            <a:ext uri="{FF2B5EF4-FFF2-40B4-BE49-F238E27FC236}">
              <a16:creationId xmlns:a16="http://schemas.microsoft.com/office/drawing/2014/main" id="{01195D0F-5FBE-435E-BE2E-6C9A0988CF5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31" name="Text Box 32">
          <a:extLst>
            <a:ext uri="{FF2B5EF4-FFF2-40B4-BE49-F238E27FC236}">
              <a16:creationId xmlns:a16="http://schemas.microsoft.com/office/drawing/2014/main" id="{89DCD555-F69F-416F-9318-E2B3F54FAA4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131531</xdr:rowOff>
    </xdr:to>
    <xdr:sp macro="" textlink="">
      <xdr:nvSpPr>
        <xdr:cNvPr id="732" name="Text Box 106">
          <a:extLst>
            <a:ext uri="{FF2B5EF4-FFF2-40B4-BE49-F238E27FC236}">
              <a16:creationId xmlns:a16="http://schemas.microsoft.com/office/drawing/2014/main" id="{DE8E244F-5AD7-4C96-96D4-58D67722B33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33" name="Text Box 108">
          <a:extLst>
            <a:ext uri="{FF2B5EF4-FFF2-40B4-BE49-F238E27FC236}">
              <a16:creationId xmlns:a16="http://schemas.microsoft.com/office/drawing/2014/main" id="{7EFC10C5-7822-4F94-808D-DF4FA43DC0B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734" name="Text Box 30">
          <a:extLst>
            <a:ext uri="{FF2B5EF4-FFF2-40B4-BE49-F238E27FC236}">
              <a16:creationId xmlns:a16="http://schemas.microsoft.com/office/drawing/2014/main" id="{8AE2815A-8807-4DE6-89D0-73BA07992B9A}"/>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35" name="Text Box 32">
          <a:extLst>
            <a:ext uri="{FF2B5EF4-FFF2-40B4-BE49-F238E27FC236}">
              <a16:creationId xmlns:a16="http://schemas.microsoft.com/office/drawing/2014/main" id="{DEA45106-48AD-4F82-B7D2-404A21B3663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101051</xdr:rowOff>
    </xdr:to>
    <xdr:sp macro="" textlink="">
      <xdr:nvSpPr>
        <xdr:cNvPr id="736" name="Text Box 106">
          <a:extLst>
            <a:ext uri="{FF2B5EF4-FFF2-40B4-BE49-F238E27FC236}">
              <a16:creationId xmlns:a16="http://schemas.microsoft.com/office/drawing/2014/main" id="{9EBDAA6B-0351-400F-8DC5-2A5CCB948946}"/>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174272</xdr:rowOff>
    </xdr:to>
    <xdr:sp macro="" textlink="">
      <xdr:nvSpPr>
        <xdr:cNvPr id="737" name="Text Box 108">
          <a:extLst>
            <a:ext uri="{FF2B5EF4-FFF2-40B4-BE49-F238E27FC236}">
              <a16:creationId xmlns:a16="http://schemas.microsoft.com/office/drawing/2014/main" id="{ED215BED-D94A-4723-AC1F-119EB89D7033}"/>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137386</xdr:rowOff>
    </xdr:to>
    <xdr:sp macro="" textlink="">
      <xdr:nvSpPr>
        <xdr:cNvPr id="738" name="Text Box 30">
          <a:extLst>
            <a:ext uri="{FF2B5EF4-FFF2-40B4-BE49-F238E27FC236}">
              <a16:creationId xmlns:a16="http://schemas.microsoft.com/office/drawing/2014/main" id="{34A081AC-4F8C-4459-BA96-CEBF7D04E89A}"/>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48344</xdr:rowOff>
    </xdr:to>
    <xdr:sp macro="" textlink="">
      <xdr:nvSpPr>
        <xdr:cNvPr id="739" name="Text Box 32">
          <a:extLst>
            <a:ext uri="{FF2B5EF4-FFF2-40B4-BE49-F238E27FC236}">
              <a16:creationId xmlns:a16="http://schemas.microsoft.com/office/drawing/2014/main" id="{1D2505B5-599D-4299-B1B1-C3F63AF150BB}"/>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137386</xdr:rowOff>
    </xdr:to>
    <xdr:sp macro="" textlink="">
      <xdr:nvSpPr>
        <xdr:cNvPr id="740" name="Text Box 106">
          <a:extLst>
            <a:ext uri="{FF2B5EF4-FFF2-40B4-BE49-F238E27FC236}">
              <a16:creationId xmlns:a16="http://schemas.microsoft.com/office/drawing/2014/main" id="{7367D753-073F-4021-B711-257BB3EE0061}"/>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48344</xdr:rowOff>
    </xdr:to>
    <xdr:sp macro="" textlink="">
      <xdr:nvSpPr>
        <xdr:cNvPr id="741" name="Text Box 108">
          <a:extLst>
            <a:ext uri="{FF2B5EF4-FFF2-40B4-BE49-F238E27FC236}">
              <a16:creationId xmlns:a16="http://schemas.microsoft.com/office/drawing/2014/main" id="{C5703625-7FAA-49F4-B6A1-76B73ABF5822}"/>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116291</xdr:rowOff>
    </xdr:to>
    <xdr:sp macro="" textlink="">
      <xdr:nvSpPr>
        <xdr:cNvPr id="742" name="Text Box 30">
          <a:extLst>
            <a:ext uri="{FF2B5EF4-FFF2-40B4-BE49-F238E27FC236}">
              <a16:creationId xmlns:a16="http://schemas.microsoft.com/office/drawing/2014/main" id="{A1335848-CAE7-4D7C-8D99-56B8448F0F41}"/>
            </a:ext>
          </a:extLst>
        </xdr:cNvPr>
        <xdr:cNvSpPr txBox="1">
          <a:spLocks noChangeArrowheads="1"/>
        </xdr:cNvSpPr>
      </xdr:nvSpPr>
      <xdr:spPr bwMode="auto">
        <a:xfrm>
          <a:off x="4244340" y="60815220"/>
          <a:ext cx="76200"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137386</xdr:rowOff>
    </xdr:to>
    <xdr:sp macro="" textlink="">
      <xdr:nvSpPr>
        <xdr:cNvPr id="743" name="Text Box 30">
          <a:extLst>
            <a:ext uri="{FF2B5EF4-FFF2-40B4-BE49-F238E27FC236}">
              <a16:creationId xmlns:a16="http://schemas.microsoft.com/office/drawing/2014/main" id="{C82B3EDC-DE68-461F-9209-869AACA9D512}"/>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48344</xdr:rowOff>
    </xdr:to>
    <xdr:sp macro="" textlink="">
      <xdr:nvSpPr>
        <xdr:cNvPr id="744" name="Text Box 32">
          <a:extLst>
            <a:ext uri="{FF2B5EF4-FFF2-40B4-BE49-F238E27FC236}">
              <a16:creationId xmlns:a16="http://schemas.microsoft.com/office/drawing/2014/main" id="{78A40758-825F-4AE7-93FC-17E48434C6DA}"/>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137386</xdr:rowOff>
    </xdr:to>
    <xdr:sp macro="" textlink="">
      <xdr:nvSpPr>
        <xdr:cNvPr id="745" name="Text Box 106">
          <a:extLst>
            <a:ext uri="{FF2B5EF4-FFF2-40B4-BE49-F238E27FC236}">
              <a16:creationId xmlns:a16="http://schemas.microsoft.com/office/drawing/2014/main" id="{44B36439-6F63-4441-8087-E96D96B72BF4}"/>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48344</xdr:rowOff>
    </xdr:to>
    <xdr:sp macro="" textlink="">
      <xdr:nvSpPr>
        <xdr:cNvPr id="746" name="Text Box 108">
          <a:extLst>
            <a:ext uri="{FF2B5EF4-FFF2-40B4-BE49-F238E27FC236}">
              <a16:creationId xmlns:a16="http://schemas.microsoft.com/office/drawing/2014/main" id="{CEA76934-20A6-479C-ABA4-BCC1DB53E895}"/>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114526</xdr:rowOff>
    </xdr:to>
    <xdr:sp macro="" textlink="">
      <xdr:nvSpPr>
        <xdr:cNvPr id="747" name="Text Box 30">
          <a:extLst>
            <a:ext uri="{FF2B5EF4-FFF2-40B4-BE49-F238E27FC236}">
              <a16:creationId xmlns:a16="http://schemas.microsoft.com/office/drawing/2014/main" id="{9051B767-D86D-48E5-929A-33D1A5164B93}"/>
            </a:ext>
          </a:extLst>
        </xdr:cNvPr>
        <xdr:cNvSpPr txBox="1">
          <a:spLocks noChangeArrowheads="1"/>
        </xdr:cNvSpPr>
      </xdr:nvSpPr>
      <xdr:spPr bwMode="auto">
        <a:xfrm>
          <a:off x="4244340" y="6081522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46049</xdr:rowOff>
    </xdr:to>
    <xdr:sp macro="" textlink="">
      <xdr:nvSpPr>
        <xdr:cNvPr id="748" name="Text Box 30">
          <a:extLst>
            <a:ext uri="{FF2B5EF4-FFF2-40B4-BE49-F238E27FC236}">
              <a16:creationId xmlns:a16="http://schemas.microsoft.com/office/drawing/2014/main" id="{7CF09B5C-7883-4C57-983C-E757DADC986E}"/>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49" name="Text Box 32">
          <a:extLst>
            <a:ext uri="{FF2B5EF4-FFF2-40B4-BE49-F238E27FC236}">
              <a16:creationId xmlns:a16="http://schemas.microsoft.com/office/drawing/2014/main" id="{5F7057AF-4559-4D0C-9BFE-AB051ECCF466}"/>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46049</xdr:rowOff>
    </xdr:to>
    <xdr:sp macro="" textlink="">
      <xdr:nvSpPr>
        <xdr:cNvPr id="750" name="Text Box 106">
          <a:extLst>
            <a:ext uri="{FF2B5EF4-FFF2-40B4-BE49-F238E27FC236}">
              <a16:creationId xmlns:a16="http://schemas.microsoft.com/office/drawing/2014/main" id="{B781BC3A-F27E-432E-BC48-0F64D44E6A0A}"/>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51" name="Text Box 108">
          <a:extLst>
            <a:ext uri="{FF2B5EF4-FFF2-40B4-BE49-F238E27FC236}">
              <a16:creationId xmlns:a16="http://schemas.microsoft.com/office/drawing/2014/main" id="{A2D265E0-C6CC-4D7A-88D4-70577C55209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93428</xdr:rowOff>
    </xdr:to>
    <xdr:sp macro="" textlink="">
      <xdr:nvSpPr>
        <xdr:cNvPr id="752" name="Text Box 30">
          <a:extLst>
            <a:ext uri="{FF2B5EF4-FFF2-40B4-BE49-F238E27FC236}">
              <a16:creationId xmlns:a16="http://schemas.microsoft.com/office/drawing/2014/main" id="{D967EFF0-8270-4DC3-BA41-C2F377A7B5F9}"/>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53" name="Text Box 32">
          <a:extLst>
            <a:ext uri="{FF2B5EF4-FFF2-40B4-BE49-F238E27FC236}">
              <a16:creationId xmlns:a16="http://schemas.microsoft.com/office/drawing/2014/main" id="{70E70D08-F6ED-4919-B78F-822A5F62E79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93428</xdr:rowOff>
    </xdr:to>
    <xdr:sp macro="" textlink="">
      <xdr:nvSpPr>
        <xdr:cNvPr id="754" name="Text Box 106">
          <a:extLst>
            <a:ext uri="{FF2B5EF4-FFF2-40B4-BE49-F238E27FC236}">
              <a16:creationId xmlns:a16="http://schemas.microsoft.com/office/drawing/2014/main" id="{EDC27101-93A3-458A-B23B-1CCB35ABBC18}"/>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24848</xdr:rowOff>
    </xdr:to>
    <xdr:sp macro="" textlink="">
      <xdr:nvSpPr>
        <xdr:cNvPr id="755" name="Text Box 108">
          <a:extLst>
            <a:ext uri="{FF2B5EF4-FFF2-40B4-BE49-F238E27FC236}">
              <a16:creationId xmlns:a16="http://schemas.microsoft.com/office/drawing/2014/main" id="{4D5F7EC7-A5C1-4302-8B20-7AA81991B769}"/>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131532</xdr:rowOff>
    </xdr:to>
    <xdr:sp macro="" textlink="">
      <xdr:nvSpPr>
        <xdr:cNvPr id="756" name="Text Box 30">
          <a:extLst>
            <a:ext uri="{FF2B5EF4-FFF2-40B4-BE49-F238E27FC236}">
              <a16:creationId xmlns:a16="http://schemas.microsoft.com/office/drawing/2014/main" id="{9218539B-E512-4A60-9352-D0FC3534F13D}"/>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17236</xdr:rowOff>
    </xdr:to>
    <xdr:sp macro="" textlink="">
      <xdr:nvSpPr>
        <xdr:cNvPr id="757" name="Text Box 32">
          <a:extLst>
            <a:ext uri="{FF2B5EF4-FFF2-40B4-BE49-F238E27FC236}">
              <a16:creationId xmlns:a16="http://schemas.microsoft.com/office/drawing/2014/main" id="{CF7D7A1C-E014-411F-B89C-0D29D4E960A5}"/>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131532</xdr:rowOff>
    </xdr:to>
    <xdr:sp macro="" textlink="">
      <xdr:nvSpPr>
        <xdr:cNvPr id="758" name="Text Box 106">
          <a:extLst>
            <a:ext uri="{FF2B5EF4-FFF2-40B4-BE49-F238E27FC236}">
              <a16:creationId xmlns:a16="http://schemas.microsoft.com/office/drawing/2014/main" id="{3B91B0B6-79DA-4195-916C-BAE15E9F7288}"/>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17236</xdr:rowOff>
    </xdr:to>
    <xdr:sp macro="" textlink="">
      <xdr:nvSpPr>
        <xdr:cNvPr id="759" name="Text Box 108">
          <a:extLst>
            <a:ext uri="{FF2B5EF4-FFF2-40B4-BE49-F238E27FC236}">
              <a16:creationId xmlns:a16="http://schemas.microsoft.com/office/drawing/2014/main" id="{E68B49C0-3464-471C-8133-255332A3ACE2}"/>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108672</xdr:rowOff>
    </xdr:to>
    <xdr:sp macro="" textlink="">
      <xdr:nvSpPr>
        <xdr:cNvPr id="760" name="Text Box 30">
          <a:extLst>
            <a:ext uri="{FF2B5EF4-FFF2-40B4-BE49-F238E27FC236}">
              <a16:creationId xmlns:a16="http://schemas.microsoft.com/office/drawing/2014/main" id="{E19E1E58-A82C-4B3F-9C19-C5072471B5E9}"/>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1302</xdr:row>
      <xdr:rowOff>17236</xdr:rowOff>
    </xdr:to>
    <xdr:sp macro="" textlink="">
      <xdr:nvSpPr>
        <xdr:cNvPr id="761" name="Text Box 32">
          <a:extLst>
            <a:ext uri="{FF2B5EF4-FFF2-40B4-BE49-F238E27FC236}">
              <a16:creationId xmlns:a16="http://schemas.microsoft.com/office/drawing/2014/main" id="{734E017B-F52A-40B5-B982-FEF884EDD9D3}"/>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1300</xdr:row>
      <xdr:rowOff>0</xdr:rowOff>
    </xdr:from>
    <xdr:to>
      <xdr:col>3</xdr:col>
      <xdr:colOff>76200</xdr:colOff>
      <xdr:row>1301</xdr:row>
      <xdr:rowOff>108672</xdr:rowOff>
    </xdr:to>
    <xdr:sp macro="" textlink="">
      <xdr:nvSpPr>
        <xdr:cNvPr id="762" name="Text Box 106">
          <a:extLst>
            <a:ext uri="{FF2B5EF4-FFF2-40B4-BE49-F238E27FC236}">
              <a16:creationId xmlns:a16="http://schemas.microsoft.com/office/drawing/2014/main" id="{B74D108B-BE2F-4C8C-BF43-B6824F8AAEFC}"/>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1300</xdr:row>
      <xdr:rowOff>0</xdr:rowOff>
    </xdr:from>
    <xdr:to>
      <xdr:col>3</xdr:col>
      <xdr:colOff>91440</xdr:colOff>
      <xdr:row>1302</xdr:row>
      <xdr:rowOff>15471</xdr:rowOff>
    </xdr:to>
    <xdr:sp macro="" textlink="">
      <xdr:nvSpPr>
        <xdr:cNvPr id="763" name="Text Box 108">
          <a:extLst>
            <a:ext uri="{FF2B5EF4-FFF2-40B4-BE49-F238E27FC236}">
              <a16:creationId xmlns:a16="http://schemas.microsoft.com/office/drawing/2014/main" id="{EE655160-C211-4A66-BD33-6B69D7FAE151}"/>
            </a:ext>
          </a:extLst>
        </xdr:cNvPr>
        <xdr:cNvSpPr txBox="1">
          <a:spLocks noChangeArrowheads="1"/>
        </xdr:cNvSpPr>
      </xdr:nvSpPr>
      <xdr:spPr bwMode="auto">
        <a:xfrm>
          <a:off x="4267200" y="60815220"/>
          <a:ext cx="68580" cy="365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106683</xdr:rowOff>
    </xdr:to>
    <xdr:sp macro="" textlink="">
      <xdr:nvSpPr>
        <xdr:cNvPr id="764" name="Text Box 30">
          <a:extLst>
            <a:ext uri="{FF2B5EF4-FFF2-40B4-BE49-F238E27FC236}">
              <a16:creationId xmlns:a16="http://schemas.microsoft.com/office/drawing/2014/main" id="{D1ED3034-554A-4B6E-B7F1-3FB148A52F5C}"/>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53341</xdr:rowOff>
    </xdr:to>
    <xdr:sp macro="" textlink="">
      <xdr:nvSpPr>
        <xdr:cNvPr id="765" name="Text Box 32">
          <a:extLst>
            <a:ext uri="{FF2B5EF4-FFF2-40B4-BE49-F238E27FC236}">
              <a16:creationId xmlns:a16="http://schemas.microsoft.com/office/drawing/2014/main" id="{FF16F3E2-5D1D-49C8-B4C9-765DEA8609DB}"/>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106683</xdr:rowOff>
    </xdr:to>
    <xdr:sp macro="" textlink="">
      <xdr:nvSpPr>
        <xdr:cNvPr id="766" name="Text Box 106">
          <a:extLst>
            <a:ext uri="{FF2B5EF4-FFF2-40B4-BE49-F238E27FC236}">
              <a16:creationId xmlns:a16="http://schemas.microsoft.com/office/drawing/2014/main" id="{48C42106-51CF-4BB1-B44C-F754AB3A281C}"/>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53341</xdr:rowOff>
    </xdr:to>
    <xdr:sp macro="" textlink="">
      <xdr:nvSpPr>
        <xdr:cNvPr id="767" name="Text Box 108">
          <a:extLst>
            <a:ext uri="{FF2B5EF4-FFF2-40B4-BE49-F238E27FC236}">
              <a16:creationId xmlns:a16="http://schemas.microsoft.com/office/drawing/2014/main" id="{AFC44DA9-C76C-4844-9ED6-22427ACE711D}"/>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91443</xdr:rowOff>
    </xdr:to>
    <xdr:sp macro="" textlink="">
      <xdr:nvSpPr>
        <xdr:cNvPr id="768" name="Text Box 30">
          <a:extLst>
            <a:ext uri="{FF2B5EF4-FFF2-40B4-BE49-F238E27FC236}">
              <a16:creationId xmlns:a16="http://schemas.microsoft.com/office/drawing/2014/main" id="{C4D6ABFD-6434-444F-BDE5-1D6F04CE6B81}"/>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53341</xdr:rowOff>
    </xdr:to>
    <xdr:sp macro="" textlink="">
      <xdr:nvSpPr>
        <xdr:cNvPr id="769" name="Text Box 32">
          <a:extLst>
            <a:ext uri="{FF2B5EF4-FFF2-40B4-BE49-F238E27FC236}">
              <a16:creationId xmlns:a16="http://schemas.microsoft.com/office/drawing/2014/main" id="{2F5E986C-EE0B-44B9-8810-DD206449EAA7}"/>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91443</xdr:rowOff>
    </xdr:to>
    <xdr:sp macro="" textlink="">
      <xdr:nvSpPr>
        <xdr:cNvPr id="770" name="Text Box 106">
          <a:extLst>
            <a:ext uri="{FF2B5EF4-FFF2-40B4-BE49-F238E27FC236}">
              <a16:creationId xmlns:a16="http://schemas.microsoft.com/office/drawing/2014/main" id="{E29D4AA3-3925-4F3E-8BBC-DD3AF346D537}"/>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53341</xdr:rowOff>
    </xdr:to>
    <xdr:sp macro="" textlink="">
      <xdr:nvSpPr>
        <xdr:cNvPr id="771" name="Text Box 108">
          <a:extLst>
            <a:ext uri="{FF2B5EF4-FFF2-40B4-BE49-F238E27FC236}">
              <a16:creationId xmlns:a16="http://schemas.microsoft.com/office/drawing/2014/main" id="{27F312E9-2DE5-40BD-818B-F6EA98718AEE}"/>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106682</xdr:rowOff>
    </xdr:to>
    <xdr:sp macro="" textlink="">
      <xdr:nvSpPr>
        <xdr:cNvPr id="772" name="Text Box 30">
          <a:extLst>
            <a:ext uri="{FF2B5EF4-FFF2-40B4-BE49-F238E27FC236}">
              <a16:creationId xmlns:a16="http://schemas.microsoft.com/office/drawing/2014/main" id="{70A1F5A8-9355-433F-B2A1-FA8802E66EB8}"/>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60958</xdr:rowOff>
    </xdr:to>
    <xdr:sp macro="" textlink="">
      <xdr:nvSpPr>
        <xdr:cNvPr id="773" name="Text Box 32">
          <a:extLst>
            <a:ext uri="{FF2B5EF4-FFF2-40B4-BE49-F238E27FC236}">
              <a16:creationId xmlns:a16="http://schemas.microsoft.com/office/drawing/2014/main" id="{A2E419BA-EBB9-4117-BCEE-07E380997EC4}"/>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106682</xdr:rowOff>
    </xdr:to>
    <xdr:sp macro="" textlink="">
      <xdr:nvSpPr>
        <xdr:cNvPr id="774" name="Text Box 106">
          <a:extLst>
            <a:ext uri="{FF2B5EF4-FFF2-40B4-BE49-F238E27FC236}">
              <a16:creationId xmlns:a16="http://schemas.microsoft.com/office/drawing/2014/main" id="{B412CB05-6D75-4BCF-841A-CB7E147F3B8F}"/>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60958</xdr:rowOff>
    </xdr:to>
    <xdr:sp macro="" textlink="">
      <xdr:nvSpPr>
        <xdr:cNvPr id="775" name="Text Box 108">
          <a:extLst>
            <a:ext uri="{FF2B5EF4-FFF2-40B4-BE49-F238E27FC236}">
              <a16:creationId xmlns:a16="http://schemas.microsoft.com/office/drawing/2014/main" id="{0640217D-9701-40C4-BC3C-141B549A684F}"/>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91442</xdr:rowOff>
    </xdr:to>
    <xdr:sp macro="" textlink="">
      <xdr:nvSpPr>
        <xdr:cNvPr id="776" name="Text Box 30">
          <a:extLst>
            <a:ext uri="{FF2B5EF4-FFF2-40B4-BE49-F238E27FC236}">
              <a16:creationId xmlns:a16="http://schemas.microsoft.com/office/drawing/2014/main" id="{B8DF9A31-256A-40F9-AE83-D2729E56AA3D}"/>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60958</xdr:rowOff>
    </xdr:to>
    <xdr:sp macro="" textlink="">
      <xdr:nvSpPr>
        <xdr:cNvPr id="777" name="Text Box 32">
          <a:extLst>
            <a:ext uri="{FF2B5EF4-FFF2-40B4-BE49-F238E27FC236}">
              <a16:creationId xmlns:a16="http://schemas.microsoft.com/office/drawing/2014/main" id="{C438D102-D2A1-4470-BD6E-FA9F968CCCFC}"/>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1127</xdr:row>
      <xdr:rowOff>91442</xdr:rowOff>
    </xdr:to>
    <xdr:sp macro="" textlink="">
      <xdr:nvSpPr>
        <xdr:cNvPr id="778" name="Text Box 106">
          <a:extLst>
            <a:ext uri="{FF2B5EF4-FFF2-40B4-BE49-F238E27FC236}">
              <a16:creationId xmlns:a16="http://schemas.microsoft.com/office/drawing/2014/main" id="{0EAE4D04-717A-4D91-B023-5A37B313A252}"/>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1128</xdr:row>
      <xdr:rowOff>60958</xdr:rowOff>
    </xdr:to>
    <xdr:sp macro="" textlink="">
      <xdr:nvSpPr>
        <xdr:cNvPr id="779" name="Text Box 108">
          <a:extLst>
            <a:ext uri="{FF2B5EF4-FFF2-40B4-BE49-F238E27FC236}">
              <a16:creationId xmlns:a16="http://schemas.microsoft.com/office/drawing/2014/main" id="{A0338487-8688-4150-B1E7-A67479ECDBC1}"/>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86475</xdr:rowOff>
    </xdr:to>
    <xdr:sp macro="" textlink="">
      <xdr:nvSpPr>
        <xdr:cNvPr id="780" name="Text Box 30">
          <a:extLst>
            <a:ext uri="{FF2B5EF4-FFF2-40B4-BE49-F238E27FC236}">
              <a16:creationId xmlns:a16="http://schemas.microsoft.com/office/drawing/2014/main" id="{5225C811-7C25-46B6-933A-354EC3F71BB1}"/>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147435</xdr:rowOff>
    </xdr:to>
    <xdr:sp macro="" textlink="">
      <xdr:nvSpPr>
        <xdr:cNvPr id="781" name="Text Box 32">
          <a:extLst>
            <a:ext uri="{FF2B5EF4-FFF2-40B4-BE49-F238E27FC236}">
              <a16:creationId xmlns:a16="http://schemas.microsoft.com/office/drawing/2014/main" id="{3B620733-0624-4E00-B0E6-103ABD1A78CB}"/>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86475</xdr:rowOff>
    </xdr:to>
    <xdr:sp macro="" textlink="">
      <xdr:nvSpPr>
        <xdr:cNvPr id="782" name="Text Box 106">
          <a:extLst>
            <a:ext uri="{FF2B5EF4-FFF2-40B4-BE49-F238E27FC236}">
              <a16:creationId xmlns:a16="http://schemas.microsoft.com/office/drawing/2014/main" id="{0E29F9A4-262E-4ED4-960F-4A675704EBEE}"/>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147435</xdr:rowOff>
    </xdr:to>
    <xdr:sp macro="" textlink="">
      <xdr:nvSpPr>
        <xdr:cNvPr id="783" name="Text Box 108">
          <a:extLst>
            <a:ext uri="{FF2B5EF4-FFF2-40B4-BE49-F238E27FC236}">
              <a16:creationId xmlns:a16="http://schemas.microsoft.com/office/drawing/2014/main" id="{448C922D-9C3C-4226-8E04-8BAF8B92FA39}"/>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63615</xdr:rowOff>
    </xdr:to>
    <xdr:sp macro="" textlink="">
      <xdr:nvSpPr>
        <xdr:cNvPr id="784" name="Text Box 30">
          <a:extLst>
            <a:ext uri="{FF2B5EF4-FFF2-40B4-BE49-F238E27FC236}">
              <a16:creationId xmlns:a16="http://schemas.microsoft.com/office/drawing/2014/main" id="{EC9C4701-B804-47E8-AC21-F50E13CB73FC}"/>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147435</xdr:rowOff>
    </xdr:to>
    <xdr:sp macro="" textlink="">
      <xdr:nvSpPr>
        <xdr:cNvPr id="785" name="Text Box 32">
          <a:extLst>
            <a:ext uri="{FF2B5EF4-FFF2-40B4-BE49-F238E27FC236}">
              <a16:creationId xmlns:a16="http://schemas.microsoft.com/office/drawing/2014/main" id="{B4856B2B-B374-4757-8E8E-B6E0D4D8EA77}"/>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63615</xdr:rowOff>
    </xdr:to>
    <xdr:sp macro="" textlink="">
      <xdr:nvSpPr>
        <xdr:cNvPr id="786" name="Text Box 106">
          <a:extLst>
            <a:ext uri="{FF2B5EF4-FFF2-40B4-BE49-F238E27FC236}">
              <a16:creationId xmlns:a16="http://schemas.microsoft.com/office/drawing/2014/main" id="{F3C97B6C-445A-4F14-BEAD-FD9BF5E2B1A3}"/>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147435</xdr:rowOff>
    </xdr:to>
    <xdr:sp macro="" textlink="">
      <xdr:nvSpPr>
        <xdr:cNvPr id="787" name="Text Box 108">
          <a:extLst>
            <a:ext uri="{FF2B5EF4-FFF2-40B4-BE49-F238E27FC236}">
              <a16:creationId xmlns:a16="http://schemas.microsoft.com/office/drawing/2014/main" id="{50EF585A-D8B5-4ED4-8FAD-257FD0F22656}"/>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1122</xdr:row>
      <xdr:rowOff>163701</xdr:rowOff>
    </xdr:to>
    <xdr:sp macro="" textlink="">
      <xdr:nvSpPr>
        <xdr:cNvPr id="788" name="Text Box 30">
          <a:extLst>
            <a:ext uri="{FF2B5EF4-FFF2-40B4-BE49-F238E27FC236}">
              <a16:creationId xmlns:a16="http://schemas.microsoft.com/office/drawing/2014/main" id="{59417997-26B0-4AF3-8252-62E5AE71C343}"/>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1125</xdr:row>
      <xdr:rowOff>7178</xdr:rowOff>
    </xdr:to>
    <xdr:sp macro="" textlink="">
      <xdr:nvSpPr>
        <xdr:cNvPr id="789" name="Text Box 32">
          <a:extLst>
            <a:ext uri="{FF2B5EF4-FFF2-40B4-BE49-F238E27FC236}">
              <a16:creationId xmlns:a16="http://schemas.microsoft.com/office/drawing/2014/main" id="{E81DB99E-7379-4B00-84F0-CBC74F7AA9AE}"/>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1122</xdr:row>
      <xdr:rowOff>163701</xdr:rowOff>
    </xdr:to>
    <xdr:sp macro="" textlink="">
      <xdr:nvSpPr>
        <xdr:cNvPr id="790" name="Text Box 106">
          <a:extLst>
            <a:ext uri="{FF2B5EF4-FFF2-40B4-BE49-F238E27FC236}">
              <a16:creationId xmlns:a16="http://schemas.microsoft.com/office/drawing/2014/main" id="{F58AA3DD-BB67-4BA0-AC7D-C464905C541F}"/>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1125</xdr:row>
      <xdr:rowOff>7178</xdr:rowOff>
    </xdr:to>
    <xdr:sp macro="" textlink="">
      <xdr:nvSpPr>
        <xdr:cNvPr id="791" name="Text Box 108">
          <a:extLst>
            <a:ext uri="{FF2B5EF4-FFF2-40B4-BE49-F238E27FC236}">
              <a16:creationId xmlns:a16="http://schemas.microsoft.com/office/drawing/2014/main" id="{F96B79CE-F3BA-4073-810E-87E36E70F059}"/>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1122</xdr:row>
      <xdr:rowOff>140841</xdr:rowOff>
    </xdr:to>
    <xdr:sp macro="" textlink="">
      <xdr:nvSpPr>
        <xdr:cNvPr id="792" name="Text Box 30">
          <a:extLst>
            <a:ext uri="{FF2B5EF4-FFF2-40B4-BE49-F238E27FC236}">
              <a16:creationId xmlns:a16="http://schemas.microsoft.com/office/drawing/2014/main" id="{9FA040B5-68F4-4C8E-9510-CB124C23CBE9}"/>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1125</xdr:row>
      <xdr:rowOff>7178</xdr:rowOff>
    </xdr:to>
    <xdr:sp macro="" textlink="">
      <xdr:nvSpPr>
        <xdr:cNvPr id="793" name="Text Box 32">
          <a:extLst>
            <a:ext uri="{FF2B5EF4-FFF2-40B4-BE49-F238E27FC236}">
              <a16:creationId xmlns:a16="http://schemas.microsoft.com/office/drawing/2014/main" id="{577EF385-2DEA-40C2-928C-5530667DCD49}"/>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1122</xdr:row>
      <xdr:rowOff>140841</xdr:rowOff>
    </xdr:to>
    <xdr:sp macro="" textlink="">
      <xdr:nvSpPr>
        <xdr:cNvPr id="794" name="Text Box 106">
          <a:extLst>
            <a:ext uri="{FF2B5EF4-FFF2-40B4-BE49-F238E27FC236}">
              <a16:creationId xmlns:a16="http://schemas.microsoft.com/office/drawing/2014/main" id="{7F1A3CF2-F4EE-4CE4-BA34-E5DF74DD8352}"/>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1125</xdr:row>
      <xdr:rowOff>7178</xdr:rowOff>
    </xdr:to>
    <xdr:sp macro="" textlink="">
      <xdr:nvSpPr>
        <xdr:cNvPr id="795" name="Text Box 108">
          <a:extLst>
            <a:ext uri="{FF2B5EF4-FFF2-40B4-BE49-F238E27FC236}">
              <a16:creationId xmlns:a16="http://schemas.microsoft.com/office/drawing/2014/main" id="{B020162B-E5D0-4A9E-A225-58EB4DC9724D}"/>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138861</xdr:rowOff>
    </xdr:to>
    <xdr:sp macro="" textlink="">
      <xdr:nvSpPr>
        <xdr:cNvPr id="796" name="Text Box 30">
          <a:extLst>
            <a:ext uri="{FF2B5EF4-FFF2-40B4-BE49-F238E27FC236}">
              <a16:creationId xmlns:a16="http://schemas.microsoft.com/office/drawing/2014/main" id="{EECDCE8E-78DD-4CCD-91C0-3F997B5570F4}"/>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797" name="Text Box 32">
          <a:extLst>
            <a:ext uri="{FF2B5EF4-FFF2-40B4-BE49-F238E27FC236}">
              <a16:creationId xmlns:a16="http://schemas.microsoft.com/office/drawing/2014/main" id="{4E9B1E58-8CC2-4127-95A2-4CA57D9C0F36}"/>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138861</xdr:rowOff>
    </xdr:to>
    <xdr:sp macro="" textlink="">
      <xdr:nvSpPr>
        <xdr:cNvPr id="798" name="Text Box 106">
          <a:extLst>
            <a:ext uri="{FF2B5EF4-FFF2-40B4-BE49-F238E27FC236}">
              <a16:creationId xmlns:a16="http://schemas.microsoft.com/office/drawing/2014/main" id="{4E4EBADC-1ABE-48B3-88A3-C783EED1B805}"/>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799" name="Text Box 108">
          <a:extLst>
            <a:ext uri="{FF2B5EF4-FFF2-40B4-BE49-F238E27FC236}">
              <a16:creationId xmlns:a16="http://schemas.microsoft.com/office/drawing/2014/main" id="{AADF3EFF-173D-4FCB-A92A-55C32E0FBC01}"/>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113019</xdr:rowOff>
    </xdr:to>
    <xdr:sp macro="" textlink="">
      <xdr:nvSpPr>
        <xdr:cNvPr id="800" name="Text Box 30">
          <a:extLst>
            <a:ext uri="{FF2B5EF4-FFF2-40B4-BE49-F238E27FC236}">
              <a16:creationId xmlns:a16="http://schemas.microsoft.com/office/drawing/2014/main" id="{6249D57D-B5DD-4066-AA99-42721287DD0B}"/>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01" name="Text Box 32">
          <a:extLst>
            <a:ext uri="{FF2B5EF4-FFF2-40B4-BE49-F238E27FC236}">
              <a16:creationId xmlns:a16="http://schemas.microsoft.com/office/drawing/2014/main" id="{DC8904D8-52B3-4068-AE21-23C8F4955CB7}"/>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113019</xdr:rowOff>
    </xdr:to>
    <xdr:sp macro="" textlink="">
      <xdr:nvSpPr>
        <xdr:cNvPr id="802" name="Text Box 106">
          <a:extLst>
            <a:ext uri="{FF2B5EF4-FFF2-40B4-BE49-F238E27FC236}">
              <a16:creationId xmlns:a16="http://schemas.microsoft.com/office/drawing/2014/main" id="{84192A2D-0CE1-4686-AE1F-B8990BF51937}"/>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03" name="Text Box 108">
          <a:extLst>
            <a:ext uri="{FF2B5EF4-FFF2-40B4-BE49-F238E27FC236}">
              <a16:creationId xmlns:a16="http://schemas.microsoft.com/office/drawing/2014/main" id="{2CFDC137-7E3E-4AC6-A076-041E111B31E5}"/>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71235</xdr:rowOff>
    </xdr:to>
    <xdr:sp macro="" textlink="">
      <xdr:nvSpPr>
        <xdr:cNvPr id="804" name="Text Box 30">
          <a:extLst>
            <a:ext uri="{FF2B5EF4-FFF2-40B4-BE49-F238E27FC236}">
              <a16:creationId xmlns:a16="http://schemas.microsoft.com/office/drawing/2014/main" id="{1FA2ABFB-6FBB-433B-AEFC-DF4B45726E62}"/>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132195</xdr:rowOff>
    </xdr:to>
    <xdr:sp macro="" textlink="">
      <xdr:nvSpPr>
        <xdr:cNvPr id="805" name="Text Box 32">
          <a:extLst>
            <a:ext uri="{FF2B5EF4-FFF2-40B4-BE49-F238E27FC236}">
              <a16:creationId xmlns:a16="http://schemas.microsoft.com/office/drawing/2014/main" id="{883C5681-D1C9-4D5E-A1F8-05BF59A5B0D1}"/>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71235</xdr:rowOff>
    </xdr:to>
    <xdr:sp macro="" textlink="">
      <xdr:nvSpPr>
        <xdr:cNvPr id="806" name="Text Box 106">
          <a:extLst>
            <a:ext uri="{FF2B5EF4-FFF2-40B4-BE49-F238E27FC236}">
              <a16:creationId xmlns:a16="http://schemas.microsoft.com/office/drawing/2014/main" id="{8C0BC645-E035-43D7-958B-D0073E610411}"/>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132195</xdr:rowOff>
    </xdr:to>
    <xdr:sp macro="" textlink="">
      <xdr:nvSpPr>
        <xdr:cNvPr id="807" name="Text Box 108">
          <a:extLst>
            <a:ext uri="{FF2B5EF4-FFF2-40B4-BE49-F238E27FC236}">
              <a16:creationId xmlns:a16="http://schemas.microsoft.com/office/drawing/2014/main" id="{D455FDE3-8DA5-42AA-862A-9AD6F9311810}"/>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1124</xdr:row>
      <xdr:rowOff>127553</xdr:rowOff>
    </xdr:to>
    <xdr:sp macro="" textlink="">
      <xdr:nvSpPr>
        <xdr:cNvPr id="808" name="Text Box 30">
          <a:extLst>
            <a:ext uri="{FF2B5EF4-FFF2-40B4-BE49-F238E27FC236}">
              <a16:creationId xmlns:a16="http://schemas.microsoft.com/office/drawing/2014/main" id="{E709B262-D0A4-4608-8668-9694D3E10655}"/>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132195</xdr:rowOff>
    </xdr:to>
    <xdr:sp macro="" textlink="">
      <xdr:nvSpPr>
        <xdr:cNvPr id="809" name="Text Box 32">
          <a:extLst>
            <a:ext uri="{FF2B5EF4-FFF2-40B4-BE49-F238E27FC236}">
              <a16:creationId xmlns:a16="http://schemas.microsoft.com/office/drawing/2014/main" id="{6B54E391-485E-4336-90E3-76B098CF3A20}"/>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1124</xdr:row>
      <xdr:rowOff>127553</xdr:rowOff>
    </xdr:to>
    <xdr:sp macro="" textlink="">
      <xdr:nvSpPr>
        <xdr:cNvPr id="810" name="Text Box 106">
          <a:extLst>
            <a:ext uri="{FF2B5EF4-FFF2-40B4-BE49-F238E27FC236}">
              <a16:creationId xmlns:a16="http://schemas.microsoft.com/office/drawing/2014/main" id="{6EBE9411-89E3-45A6-95DB-645EE17EB368}"/>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1122</xdr:row>
      <xdr:rowOff>0</xdr:rowOff>
    </xdr:from>
    <xdr:to>
      <xdr:col>3</xdr:col>
      <xdr:colOff>76200</xdr:colOff>
      <xdr:row>1125</xdr:row>
      <xdr:rowOff>132195</xdr:rowOff>
    </xdr:to>
    <xdr:sp macro="" textlink="">
      <xdr:nvSpPr>
        <xdr:cNvPr id="811" name="Text Box 108">
          <a:extLst>
            <a:ext uri="{FF2B5EF4-FFF2-40B4-BE49-F238E27FC236}">
              <a16:creationId xmlns:a16="http://schemas.microsoft.com/office/drawing/2014/main" id="{F96A961A-0689-4DAB-817D-5E849D9DEF40}"/>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1118</xdr:row>
      <xdr:rowOff>131342</xdr:rowOff>
    </xdr:to>
    <xdr:sp macro="" textlink="">
      <xdr:nvSpPr>
        <xdr:cNvPr id="812" name="Text Box 30">
          <a:extLst>
            <a:ext uri="{FF2B5EF4-FFF2-40B4-BE49-F238E27FC236}">
              <a16:creationId xmlns:a16="http://schemas.microsoft.com/office/drawing/2014/main" id="{5A9E410D-E584-448F-8896-5760575B3B2B}"/>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1121</xdr:row>
      <xdr:rowOff>127870</xdr:rowOff>
    </xdr:to>
    <xdr:sp macro="" textlink="">
      <xdr:nvSpPr>
        <xdr:cNvPr id="813" name="Text Box 32">
          <a:extLst>
            <a:ext uri="{FF2B5EF4-FFF2-40B4-BE49-F238E27FC236}">
              <a16:creationId xmlns:a16="http://schemas.microsoft.com/office/drawing/2014/main" id="{6B7D18A2-BCC1-4DF4-8471-86CD58D06FB0}"/>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1118</xdr:row>
      <xdr:rowOff>131342</xdr:rowOff>
    </xdr:to>
    <xdr:sp macro="" textlink="">
      <xdr:nvSpPr>
        <xdr:cNvPr id="814" name="Text Box 106">
          <a:extLst>
            <a:ext uri="{FF2B5EF4-FFF2-40B4-BE49-F238E27FC236}">
              <a16:creationId xmlns:a16="http://schemas.microsoft.com/office/drawing/2014/main" id="{FA728C6B-BEC5-4C13-8894-8727E2A727C0}"/>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1121</xdr:row>
      <xdr:rowOff>127870</xdr:rowOff>
    </xdr:to>
    <xdr:sp macro="" textlink="">
      <xdr:nvSpPr>
        <xdr:cNvPr id="815" name="Text Box 108">
          <a:extLst>
            <a:ext uri="{FF2B5EF4-FFF2-40B4-BE49-F238E27FC236}">
              <a16:creationId xmlns:a16="http://schemas.microsoft.com/office/drawing/2014/main" id="{EB0C2241-61F7-42ED-99DA-85DAF4468FA3}"/>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1134</xdr:row>
      <xdr:rowOff>31653</xdr:rowOff>
    </xdr:to>
    <xdr:sp macro="" textlink="">
      <xdr:nvSpPr>
        <xdr:cNvPr id="816" name="Text Box 30">
          <a:extLst>
            <a:ext uri="{FF2B5EF4-FFF2-40B4-BE49-F238E27FC236}">
              <a16:creationId xmlns:a16="http://schemas.microsoft.com/office/drawing/2014/main" id="{631EE549-0E71-40A5-AB0D-E835126CF688}"/>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1121</xdr:row>
      <xdr:rowOff>127870</xdr:rowOff>
    </xdr:to>
    <xdr:sp macro="" textlink="">
      <xdr:nvSpPr>
        <xdr:cNvPr id="817" name="Text Box 32">
          <a:extLst>
            <a:ext uri="{FF2B5EF4-FFF2-40B4-BE49-F238E27FC236}">
              <a16:creationId xmlns:a16="http://schemas.microsoft.com/office/drawing/2014/main" id="{274F66FF-587B-410B-9067-84F2AAB1E6F9}"/>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1134</xdr:row>
      <xdr:rowOff>31653</xdr:rowOff>
    </xdr:to>
    <xdr:sp macro="" textlink="">
      <xdr:nvSpPr>
        <xdr:cNvPr id="818" name="Text Box 106">
          <a:extLst>
            <a:ext uri="{FF2B5EF4-FFF2-40B4-BE49-F238E27FC236}">
              <a16:creationId xmlns:a16="http://schemas.microsoft.com/office/drawing/2014/main" id="{2FE982AB-F728-4F9C-9B34-7BC7CFEDD35B}"/>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138861</xdr:rowOff>
    </xdr:to>
    <xdr:sp macro="" textlink="">
      <xdr:nvSpPr>
        <xdr:cNvPr id="819" name="Text Box 30">
          <a:extLst>
            <a:ext uri="{FF2B5EF4-FFF2-40B4-BE49-F238E27FC236}">
              <a16:creationId xmlns:a16="http://schemas.microsoft.com/office/drawing/2014/main" id="{E5114BD2-370C-482C-B548-7631829A05A1}"/>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20" name="Text Box 32">
          <a:extLst>
            <a:ext uri="{FF2B5EF4-FFF2-40B4-BE49-F238E27FC236}">
              <a16:creationId xmlns:a16="http://schemas.microsoft.com/office/drawing/2014/main" id="{1E12A1E0-63C3-4839-A0AD-13E2EC9BC80D}"/>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138861</xdr:rowOff>
    </xdr:to>
    <xdr:sp macro="" textlink="">
      <xdr:nvSpPr>
        <xdr:cNvPr id="821" name="Text Box 106">
          <a:extLst>
            <a:ext uri="{FF2B5EF4-FFF2-40B4-BE49-F238E27FC236}">
              <a16:creationId xmlns:a16="http://schemas.microsoft.com/office/drawing/2014/main" id="{C82A5FFC-87D6-4649-B9C4-4F25BD5CE234}"/>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22" name="Text Box 108">
          <a:extLst>
            <a:ext uri="{FF2B5EF4-FFF2-40B4-BE49-F238E27FC236}">
              <a16:creationId xmlns:a16="http://schemas.microsoft.com/office/drawing/2014/main" id="{F10D8F88-973A-4B5B-A34F-9589457902B8}"/>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113019</xdr:rowOff>
    </xdr:to>
    <xdr:sp macro="" textlink="">
      <xdr:nvSpPr>
        <xdr:cNvPr id="823" name="Text Box 30">
          <a:extLst>
            <a:ext uri="{FF2B5EF4-FFF2-40B4-BE49-F238E27FC236}">
              <a16:creationId xmlns:a16="http://schemas.microsoft.com/office/drawing/2014/main" id="{8C9B6CE2-AD5F-41CB-8F78-C463EF62B533}"/>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24" name="Text Box 32">
          <a:extLst>
            <a:ext uri="{FF2B5EF4-FFF2-40B4-BE49-F238E27FC236}">
              <a16:creationId xmlns:a16="http://schemas.microsoft.com/office/drawing/2014/main" id="{0CAE5E6D-F038-4DFD-A17A-1D13A5DF0E85}"/>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1114</xdr:row>
      <xdr:rowOff>113019</xdr:rowOff>
    </xdr:to>
    <xdr:sp macro="" textlink="">
      <xdr:nvSpPr>
        <xdr:cNvPr id="825" name="Text Box 106">
          <a:extLst>
            <a:ext uri="{FF2B5EF4-FFF2-40B4-BE49-F238E27FC236}">
              <a16:creationId xmlns:a16="http://schemas.microsoft.com/office/drawing/2014/main" id="{01B9F34E-A576-4995-A21C-B15A52673DC3}"/>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1102</xdr:row>
      <xdr:rowOff>0</xdr:rowOff>
    </xdr:from>
    <xdr:to>
      <xdr:col>3</xdr:col>
      <xdr:colOff>76200</xdr:colOff>
      <xdr:row>1105</xdr:row>
      <xdr:rowOff>71301</xdr:rowOff>
    </xdr:to>
    <xdr:sp macro="" textlink="">
      <xdr:nvSpPr>
        <xdr:cNvPr id="826" name="Text Box 108">
          <a:extLst>
            <a:ext uri="{FF2B5EF4-FFF2-40B4-BE49-F238E27FC236}">
              <a16:creationId xmlns:a16="http://schemas.microsoft.com/office/drawing/2014/main" id="{17ED9B57-AB22-445D-90E8-468569B51C86}"/>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1125</xdr:row>
      <xdr:rowOff>0</xdr:rowOff>
    </xdr:from>
    <xdr:ext cx="76200" cy="409722"/>
    <xdr:sp macro="" textlink="">
      <xdr:nvSpPr>
        <xdr:cNvPr id="827" name="Text Box 30">
          <a:extLst>
            <a:ext uri="{FF2B5EF4-FFF2-40B4-BE49-F238E27FC236}">
              <a16:creationId xmlns:a16="http://schemas.microsoft.com/office/drawing/2014/main" id="{8EB3688E-5801-4E98-B4D0-5FD731EE3DC4}"/>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70682"/>
    <xdr:sp macro="" textlink="">
      <xdr:nvSpPr>
        <xdr:cNvPr id="828" name="Text Box 32">
          <a:extLst>
            <a:ext uri="{FF2B5EF4-FFF2-40B4-BE49-F238E27FC236}">
              <a16:creationId xmlns:a16="http://schemas.microsoft.com/office/drawing/2014/main" id="{29CB6C2D-53CC-4AC7-A7B6-C754BF90F6B1}"/>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09722"/>
    <xdr:sp macro="" textlink="">
      <xdr:nvSpPr>
        <xdr:cNvPr id="829" name="Text Box 106">
          <a:extLst>
            <a:ext uri="{FF2B5EF4-FFF2-40B4-BE49-F238E27FC236}">
              <a16:creationId xmlns:a16="http://schemas.microsoft.com/office/drawing/2014/main" id="{8AE037E1-FCAB-4BEE-B4AF-674A58FD826E}"/>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70682"/>
    <xdr:sp macro="" textlink="">
      <xdr:nvSpPr>
        <xdr:cNvPr id="830" name="Text Box 108">
          <a:extLst>
            <a:ext uri="{FF2B5EF4-FFF2-40B4-BE49-F238E27FC236}">
              <a16:creationId xmlns:a16="http://schemas.microsoft.com/office/drawing/2014/main" id="{66A1DA92-CB71-455D-AE98-673B4D1243A9}"/>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86862"/>
    <xdr:sp macro="" textlink="">
      <xdr:nvSpPr>
        <xdr:cNvPr id="831" name="Text Box 30">
          <a:extLst>
            <a:ext uri="{FF2B5EF4-FFF2-40B4-BE49-F238E27FC236}">
              <a16:creationId xmlns:a16="http://schemas.microsoft.com/office/drawing/2014/main" id="{B2B01223-FC04-4883-AC97-80AFF000071A}"/>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70682"/>
    <xdr:sp macro="" textlink="">
      <xdr:nvSpPr>
        <xdr:cNvPr id="832" name="Text Box 32">
          <a:extLst>
            <a:ext uri="{FF2B5EF4-FFF2-40B4-BE49-F238E27FC236}">
              <a16:creationId xmlns:a16="http://schemas.microsoft.com/office/drawing/2014/main" id="{540B006B-F9A6-4D55-90AD-20AFA908348A}"/>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86862"/>
    <xdr:sp macro="" textlink="">
      <xdr:nvSpPr>
        <xdr:cNvPr id="833" name="Text Box 106">
          <a:extLst>
            <a:ext uri="{FF2B5EF4-FFF2-40B4-BE49-F238E27FC236}">
              <a16:creationId xmlns:a16="http://schemas.microsoft.com/office/drawing/2014/main" id="{B9D77F45-1FFB-45A2-B153-7F006240E702}"/>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70682"/>
    <xdr:sp macro="" textlink="">
      <xdr:nvSpPr>
        <xdr:cNvPr id="834" name="Text Box 108">
          <a:extLst>
            <a:ext uri="{FF2B5EF4-FFF2-40B4-BE49-F238E27FC236}">
              <a16:creationId xmlns:a16="http://schemas.microsoft.com/office/drawing/2014/main" id="{E1EB9E6F-B0F3-4E54-9F56-89F9ED010DDC}"/>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94482"/>
    <xdr:sp macro="" textlink="">
      <xdr:nvSpPr>
        <xdr:cNvPr id="835" name="Text Box 30">
          <a:extLst>
            <a:ext uri="{FF2B5EF4-FFF2-40B4-BE49-F238E27FC236}">
              <a16:creationId xmlns:a16="http://schemas.microsoft.com/office/drawing/2014/main" id="{522B260F-EEDB-4979-BC75-1885A98F43B7}"/>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55442"/>
    <xdr:sp macro="" textlink="">
      <xdr:nvSpPr>
        <xdr:cNvPr id="836" name="Text Box 32">
          <a:extLst>
            <a:ext uri="{FF2B5EF4-FFF2-40B4-BE49-F238E27FC236}">
              <a16:creationId xmlns:a16="http://schemas.microsoft.com/office/drawing/2014/main" id="{9BF5B79F-DA1A-4F1F-B99D-B56F6C0090BD}"/>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94482"/>
    <xdr:sp macro="" textlink="">
      <xdr:nvSpPr>
        <xdr:cNvPr id="837" name="Text Box 106">
          <a:extLst>
            <a:ext uri="{FF2B5EF4-FFF2-40B4-BE49-F238E27FC236}">
              <a16:creationId xmlns:a16="http://schemas.microsoft.com/office/drawing/2014/main" id="{FB846371-3B46-46F7-87F1-629563C1EA81}"/>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55442"/>
    <xdr:sp macro="" textlink="">
      <xdr:nvSpPr>
        <xdr:cNvPr id="838" name="Text Box 108">
          <a:extLst>
            <a:ext uri="{FF2B5EF4-FFF2-40B4-BE49-F238E27FC236}">
              <a16:creationId xmlns:a16="http://schemas.microsoft.com/office/drawing/2014/main" id="{770F6724-B016-42D3-9620-B858C0B72D75}"/>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61071"/>
    <xdr:sp macro="" textlink="">
      <xdr:nvSpPr>
        <xdr:cNvPr id="839" name="Text Box 30">
          <a:extLst>
            <a:ext uri="{FF2B5EF4-FFF2-40B4-BE49-F238E27FC236}">
              <a16:creationId xmlns:a16="http://schemas.microsoft.com/office/drawing/2014/main" id="{66485F66-4BC7-4379-95B5-43FABF1DC106}"/>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55442"/>
    <xdr:sp macro="" textlink="">
      <xdr:nvSpPr>
        <xdr:cNvPr id="840" name="Text Box 32">
          <a:extLst>
            <a:ext uri="{FF2B5EF4-FFF2-40B4-BE49-F238E27FC236}">
              <a16:creationId xmlns:a16="http://schemas.microsoft.com/office/drawing/2014/main" id="{7E245294-6088-404B-8BB6-C18927A4FBEC}"/>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61071"/>
    <xdr:sp macro="" textlink="">
      <xdr:nvSpPr>
        <xdr:cNvPr id="841" name="Text Box 106">
          <a:extLst>
            <a:ext uri="{FF2B5EF4-FFF2-40B4-BE49-F238E27FC236}">
              <a16:creationId xmlns:a16="http://schemas.microsoft.com/office/drawing/2014/main" id="{2C9D9DAC-743E-4E39-86CF-C6C02521F896}"/>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455442"/>
    <xdr:sp macro="" textlink="">
      <xdr:nvSpPr>
        <xdr:cNvPr id="842" name="Text Box 108">
          <a:extLst>
            <a:ext uri="{FF2B5EF4-FFF2-40B4-BE49-F238E27FC236}">
              <a16:creationId xmlns:a16="http://schemas.microsoft.com/office/drawing/2014/main" id="{4C222C5E-46D6-4BCB-B0E2-BE00CE3D8091}"/>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1125</xdr:row>
      <xdr:rowOff>0</xdr:rowOff>
    </xdr:from>
    <xdr:to>
      <xdr:col>3</xdr:col>
      <xdr:colOff>76200</xdr:colOff>
      <xdr:row>1136</xdr:row>
      <xdr:rowOff>72684</xdr:rowOff>
    </xdr:to>
    <xdr:sp macro="" textlink="">
      <xdr:nvSpPr>
        <xdr:cNvPr id="843" name="Text Box 30">
          <a:extLst>
            <a:ext uri="{FF2B5EF4-FFF2-40B4-BE49-F238E27FC236}">
              <a16:creationId xmlns:a16="http://schemas.microsoft.com/office/drawing/2014/main" id="{0494611F-CA25-4A12-B1F2-0B1D13F10F86}"/>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1136</xdr:row>
      <xdr:rowOff>72684</xdr:rowOff>
    </xdr:to>
    <xdr:sp macro="" textlink="">
      <xdr:nvSpPr>
        <xdr:cNvPr id="844" name="Text Box 106">
          <a:extLst>
            <a:ext uri="{FF2B5EF4-FFF2-40B4-BE49-F238E27FC236}">
              <a16:creationId xmlns:a16="http://schemas.microsoft.com/office/drawing/2014/main" id="{075F98DC-7C73-4BD6-A0B5-6DD741EEF5AE}"/>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1136</xdr:row>
      <xdr:rowOff>49825</xdr:rowOff>
    </xdr:to>
    <xdr:sp macro="" textlink="">
      <xdr:nvSpPr>
        <xdr:cNvPr id="845" name="Text Box 30">
          <a:extLst>
            <a:ext uri="{FF2B5EF4-FFF2-40B4-BE49-F238E27FC236}">
              <a16:creationId xmlns:a16="http://schemas.microsoft.com/office/drawing/2014/main" id="{8185332A-4B64-4275-8DDF-86149FF3FA92}"/>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1136</xdr:row>
      <xdr:rowOff>49825</xdr:rowOff>
    </xdr:to>
    <xdr:sp macro="" textlink="">
      <xdr:nvSpPr>
        <xdr:cNvPr id="846" name="Text Box 106">
          <a:extLst>
            <a:ext uri="{FF2B5EF4-FFF2-40B4-BE49-F238E27FC236}">
              <a16:creationId xmlns:a16="http://schemas.microsoft.com/office/drawing/2014/main" id="{E2D6595F-3111-4FBA-BA62-B8AC460CD250}"/>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1133</xdr:row>
      <xdr:rowOff>141262</xdr:rowOff>
    </xdr:to>
    <xdr:sp macro="" textlink="">
      <xdr:nvSpPr>
        <xdr:cNvPr id="847" name="Text Box 30">
          <a:extLst>
            <a:ext uri="{FF2B5EF4-FFF2-40B4-BE49-F238E27FC236}">
              <a16:creationId xmlns:a16="http://schemas.microsoft.com/office/drawing/2014/main" id="{264EF545-F696-450C-9602-713099CAA197}"/>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1135</xdr:row>
      <xdr:rowOff>72685</xdr:rowOff>
    </xdr:to>
    <xdr:sp macro="" textlink="">
      <xdr:nvSpPr>
        <xdr:cNvPr id="848" name="Text Box 32">
          <a:extLst>
            <a:ext uri="{FF2B5EF4-FFF2-40B4-BE49-F238E27FC236}">
              <a16:creationId xmlns:a16="http://schemas.microsoft.com/office/drawing/2014/main" id="{8F78BE04-EA7A-4E11-A90A-F1D6B2184FE2}"/>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1133</xdr:row>
      <xdr:rowOff>141262</xdr:rowOff>
    </xdr:to>
    <xdr:sp macro="" textlink="">
      <xdr:nvSpPr>
        <xdr:cNvPr id="849" name="Text Box 106">
          <a:extLst>
            <a:ext uri="{FF2B5EF4-FFF2-40B4-BE49-F238E27FC236}">
              <a16:creationId xmlns:a16="http://schemas.microsoft.com/office/drawing/2014/main" id="{46A99672-A742-437D-9A48-3AA08F4ACC37}"/>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1135</xdr:row>
      <xdr:rowOff>72685</xdr:rowOff>
    </xdr:to>
    <xdr:sp macro="" textlink="">
      <xdr:nvSpPr>
        <xdr:cNvPr id="850" name="Text Box 108">
          <a:extLst>
            <a:ext uri="{FF2B5EF4-FFF2-40B4-BE49-F238E27FC236}">
              <a16:creationId xmlns:a16="http://schemas.microsoft.com/office/drawing/2014/main" id="{B18EFEAE-5796-4B10-8C76-90BE512AD22F}"/>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1133</xdr:row>
      <xdr:rowOff>72682</xdr:rowOff>
    </xdr:to>
    <xdr:sp macro="" textlink="">
      <xdr:nvSpPr>
        <xdr:cNvPr id="851" name="Text Box 30">
          <a:extLst>
            <a:ext uri="{FF2B5EF4-FFF2-40B4-BE49-F238E27FC236}">
              <a16:creationId xmlns:a16="http://schemas.microsoft.com/office/drawing/2014/main" id="{F7CC6880-8F72-4DEC-AC20-F951BADA9D51}"/>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1135</xdr:row>
      <xdr:rowOff>72685</xdr:rowOff>
    </xdr:to>
    <xdr:sp macro="" textlink="">
      <xdr:nvSpPr>
        <xdr:cNvPr id="852" name="Text Box 32">
          <a:extLst>
            <a:ext uri="{FF2B5EF4-FFF2-40B4-BE49-F238E27FC236}">
              <a16:creationId xmlns:a16="http://schemas.microsoft.com/office/drawing/2014/main" id="{C2DCA369-1835-4583-92E6-0926F027C873}"/>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1133</xdr:row>
      <xdr:rowOff>72682</xdr:rowOff>
    </xdr:to>
    <xdr:sp macro="" textlink="">
      <xdr:nvSpPr>
        <xdr:cNvPr id="853" name="Text Box 106">
          <a:extLst>
            <a:ext uri="{FF2B5EF4-FFF2-40B4-BE49-F238E27FC236}">
              <a16:creationId xmlns:a16="http://schemas.microsoft.com/office/drawing/2014/main" id="{2600DEA6-5E01-45AA-958C-57AEBE99C8A9}"/>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1125</xdr:row>
      <xdr:rowOff>0</xdr:rowOff>
    </xdr:from>
    <xdr:to>
      <xdr:col>3</xdr:col>
      <xdr:colOff>76200</xdr:colOff>
      <xdr:row>1135</xdr:row>
      <xdr:rowOff>72685</xdr:rowOff>
    </xdr:to>
    <xdr:sp macro="" textlink="">
      <xdr:nvSpPr>
        <xdr:cNvPr id="854" name="Text Box 108">
          <a:extLst>
            <a:ext uri="{FF2B5EF4-FFF2-40B4-BE49-F238E27FC236}">
              <a16:creationId xmlns:a16="http://schemas.microsoft.com/office/drawing/2014/main" id="{9F3EF876-95BD-4689-9A20-69552CDDF51B}"/>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1125</xdr:row>
      <xdr:rowOff>0</xdr:rowOff>
    </xdr:from>
    <xdr:ext cx="76200" cy="330590"/>
    <xdr:sp macro="" textlink="">
      <xdr:nvSpPr>
        <xdr:cNvPr id="855" name="Text Box 30">
          <a:extLst>
            <a:ext uri="{FF2B5EF4-FFF2-40B4-BE49-F238E27FC236}">
              <a16:creationId xmlns:a16="http://schemas.microsoft.com/office/drawing/2014/main" id="{35DBA2BB-2918-4ECB-8C74-3B2618E94BDA}"/>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56" name="Text Box 32">
          <a:extLst>
            <a:ext uri="{FF2B5EF4-FFF2-40B4-BE49-F238E27FC236}">
              <a16:creationId xmlns:a16="http://schemas.microsoft.com/office/drawing/2014/main" id="{56C81948-8CDE-4F9D-A769-B6E63D97DF57}"/>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30590"/>
    <xdr:sp macro="" textlink="">
      <xdr:nvSpPr>
        <xdr:cNvPr id="857" name="Text Box 106">
          <a:extLst>
            <a:ext uri="{FF2B5EF4-FFF2-40B4-BE49-F238E27FC236}">
              <a16:creationId xmlns:a16="http://schemas.microsoft.com/office/drawing/2014/main" id="{C622C3F1-28BA-4A68-9604-CBB579B5A93F}"/>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58" name="Text Box 108">
          <a:extLst>
            <a:ext uri="{FF2B5EF4-FFF2-40B4-BE49-F238E27FC236}">
              <a16:creationId xmlns:a16="http://schemas.microsoft.com/office/drawing/2014/main" id="{AC2552FA-BED8-4AFE-B9DD-83FCE463BC84}"/>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07730"/>
    <xdr:sp macro="" textlink="">
      <xdr:nvSpPr>
        <xdr:cNvPr id="859" name="Text Box 30">
          <a:extLst>
            <a:ext uri="{FF2B5EF4-FFF2-40B4-BE49-F238E27FC236}">
              <a16:creationId xmlns:a16="http://schemas.microsoft.com/office/drawing/2014/main" id="{8326B109-35DF-41D1-A2E7-77C92898D311}"/>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60" name="Text Box 32">
          <a:extLst>
            <a:ext uri="{FF2B5EF4-FFF2-40B4-BE49-F238E27FC236}">
              <a16:creationId xmlns:a16="http://schemas.microsoft.com/office/drawing/2014/main" id="{77478FD2-5AA7-4A45-A174-A7D89E5B638E}"/>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07730"/>
    <xdr:sp macro="" textlink="">
      <xdr:nvSpPr>
        <xdr:cNvPr id="861" name="Text Box 106">
          <a:extLst>
            <a:ext uri="{FF2B5EF4-FFF2-40B4-BE49-F238E27FC236}">
              <a16:creationId xmlns:a16="http://schemas.microsoft.com/office/drawing/2014/main" id="{A6B1DC0B-AEE1-4528-834E-4C57C3491CD7}"/>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62" name="Text Box 108">
          <a:extLst>
            <a:ext uri="{FF2B5EF4-FFF2-40B4-BE49-F238E27FC236}">
              <a16:creationId xmlns:a16="http://schemas.microsoft.com/office/drawing/2014/main" id="{618E2BB6-AC68-4AF5-B57D-7C9726E8B9AC}"/>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30590"/>
    <xdr:sp macro="" textlink="">
      <xdr:nvSpPr>
        <xdr:cNvPr id="863" name="Text Box 30">
          <a:extLst>
            <a:ext uri="{FF2B5EF4-FFF2-40B4-BE49-F238E27FC236}">
              <a16:creationId xmlns:a16="http://schemas.microsoft.com/office/drawing/2014/main" id="{54028D41-73BF-4E23-8AF2-4677F931A06C}"/>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64" name="Text Box 32">
          <a:extLst>
            <a:ext uri="{FF2B5EF4-FFF2-40B4-BE49-F238E27FC236}">
              <a16:creationId xmlns:a16="http://schemas.microsoft.com/office/drawing/2014/main" id="{2716F289-E053-4556-A159-7739ECA2FE6F}"/>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30590"/>
    <xdr:sp macro="" textlink="">
      <xdr:nvSpPr>
        <xdr:cNvPr id="865" name="Text Box 106">
          <a:extLst>
            <a:ext uri="{FF2B5EF4-FFF2-40B4-BE49-F238E27FC236}">
              <a16:creationId xmlns:a16="http://schemas.microsoft.com/office/drawing/2014/main" id="{D6897F29-C117-4413-8349-72D8D053C617}"/>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66" name="Text Box 108">
          <a:extLst>
            <a:ext uri="{FF2B5EF4-FFF2-40B4-BE49-F238E27FC236}">
              <a16:creationId xmlns:a16="http://schemas.microsoft.com/office/drawing/2014/main" id="{9E1895A3-FB55-4A79-A37A-1F72625E056C}"/>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07730"/>
    <xdr:sp macro="" textlink="">
      <xdr:nvSpPr>
        <xdr:cNvPr id="867" name="Text Box 30">
          <a:extLst>
            <a:ext uri="{FF2B5EF4-FFF2-40B4-BE49-F238E27FC236}">
              <a16:creationId xmlns:a16="http://schemas.microsoft.com/office/drawing/2014/main" id="{37BB14DB-7C24-47BB-9F4C-988F4D9EE10C}"/>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68" name="Text Box 32">
          <a:extLst>
            <a:ext uri="{FF2B5EF4-FFF2-40B4-BE49-F238E27FC236}">
              <a16:creationId xmlns:a16="http://schemas.microsoft.com/office/drawing/2014/main" id="{B52AFD22-5508-4677-9C6B-71D3E903D4B6}"/>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1125</xdr:row>
      <xdr:rowOff>0</xdr:rowOff>
    </xdr:from>
    <xdr:ext cx="76200" cy="307730"/>
    <xdr:sp macro="" textlink="">
      <xdr:nvSpPr>
        <xdr:cNvPr id="869" name="Text Box 106">
          <a:extLst>
            <a:ext uri="{FF2B5EF4-FFF2-40B4-BE49-F238E27FC236}">
              <a16:creationId xmlns:a16="http://schemas.microsoft.com/office/drawing/2014/main" id="{BE46E91D-0C1A-40E0-BD08-902204AA5607}"/>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1106</xdr:row>
      <xdr:rowOff>0</xdr:rowOff>
    </xdr:from>
    <xdr:ext cx="76200" cy="409721"/>
    <xdr:sp macro="" textlink="">
      <xdr:nvSpPr>
        <xdr:cNvPr id="870" name="Text Box 108">
          <a:extLst>
            <a:ext uri="{FF2B5EF4-FFF2-40B4-BE49-F238E27FC236}">
              <a16:creationId xmlns:a16="http://schemas.microsoft.com/office/drawing/2014/main" id="{B34F5CFD-4BDA-4F85-BF9C-E64F7FF30A88}"/>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1106</xdr:row>
      <xdr:rowOff>0</xdr:rowOff>
    </xdr:from>
    <xdr:to>
      <xdr:col>3</xdr:col>
      <xdr:colOff>76200</xdr:colOff>
      <xdr:row>1111</xdr:row>
      <xdr:rowOff>50260</xdr:rowOff>
    </xdr:to>
    <xdr:sp macro="" textlink="">
      <xdr:nvSpPr>
        <xdr:cNvPr id="871" name="Text Box 30">
          <a:extLst>
            <a:ext uri="{FF2B5EF4-FFF2-40B4-BE49-F238E27FC236}">
              <a16:creationId xmlns:a16="http://schemas.microsoft.com/office/drawing/2014/main" id="{D49811E3-BD28-49AB-B564-B7879B84ABC6}"/>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50260</xdr:rowOff>
    </xdr:to>
    <xdr:sp macro="" textlink="">
      <xdr:nvSpPr>
        <xdr:cNvPr id="872" name="Text Box 106">
          <a:extLst>
            <a:ext uri="{FF2B5EF4-FFF2-40B4-BE49-F238E27FC236}">
              <a16:creationId xmlns:a16="http://schemas.microsoft.com/office/drawing/2014/main" id="{94589C38-600C-451E-968D-5CFD735A9770}"/>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27400</xdr:rowOff>
    </xdr:to>
    <xdr:sp macro="" textlink="">
      <xdr:nvSpPr>
        <xdr:cNvPr id="873" name="Text Box 30">
          <a:extLst>
            <a:ext uri="{FF2B5EF4-FFF2-40B4-BE49-F238E27FC236}">
              <a16:creationId xmlns:a16="http://schemas.microsoft.com/office/drawing/2014/main" id="{2CA62359-A17E-4F8F-894E-6476F5EA6630}"/>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27400</xdr:rowOff>
    </xdr:to>
    <xdr:sp macro="" textlink="">
      <xdr:nvSpPr>
        <xdr:cNvPr id="874" name="Text Box 106">
          <a:extLst>
            <a:ext uri="{FF2B5EF4-FFF2-40B4-BE49-F238E27FC236}">
              <a16:creationId xmlns:a16="http://schemas.microsoft.com/office/drawing/2014/main" id="{84C71560-6B5F-48E5-8432-E44FF698F8CF}"/>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50260</xdr:rowOff>
    </xdr:to>
    <xdr:sp macro="" textlink="">
      <xdr:nvSpPr>
        <xdr:cNvPr id="875" name="Text Box 30">
          <a:extLst>
            <a:ext uri="{FF2B5EF4-FFF2-40B4-BE49-F238E27FC236}">
              <a16:creationId xmlns:a16="http://schemas.microsoft.com/office/drawing/2014/main" id="{3DF2ECC4-4817-463C-91DE-1742732F2258}"/>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50260</xdr:rowOff>
    </xdr:to>
    <xdr:sp macro="" textlink="">
      <xdr:nvSpPr>
        <xdr:cNvPr id="876" name="Text Box 106">
          <a:extLst>
            <a:ext uri="{FF2B5EF4-FFF2-40B4-BE49-F238E27FC236}">
              <a16:creationId xmlns:a16="http://schemas.microsoft.com/office/drawing/2014/main" id="{44C106F5-1A4E-452A-A631-1D1A36097036}"/>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27400</xdr:rowOff>
    </xdr:to>
    <xdr:sp macro="" textlink="">
      <xdr:nvSpPr>
        <xdr:cNvPr id="877" name="Text Box 30">
          <a:extLst>
            <a:ext uri="{FF2B5EF4-FFF2-40B4-BE49-F238E27FC236}">
              <a16:creationId xmlns:a16="http://schemas.microsoft.com/office/drawing/2014/main" id="{F170F823-777D-4A7B-813F-2CE2E04E8EE4}"/>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1106</xdr:row>
      <xdr:rowOff>0</xdr:rowOff>
    </xdr:from>
    <xdr:to>
      <xdr:col>3</xdr:col>
      <xdr:colOff>76200</xdr:colOff>
      <xdr:row>1111</xdr:row>
      <xdr:rowOff>27400</xdr:rowOff>
    </xdr:to>
    <xdr:sp macro="" textlink="">
      <xdr:nvSpPr>
        <xdr:cNvPr id="878" name="Text Box 106">
          <a:extLst>
            <a:ext uri="{FF2B5EF4-FFF2-40B4-BE49-F238E27FC236}">
              <a16:creationId xmlns:a16="http://schemas.microsoft.com/office/drawing/2014/main" id="{09513CAE-7DC2-44A3-93D8-4FEAFC65C909}"/>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1623</xdr:row>
      <xdr:rowOff>0</xdr:rowOff>
    </xdr:from>
    <xdr:ext cx="76200" cy="676275"/>
    <xdr:sp macro="" textlink="">
      <xdr:nvSpPr>
        <xdr:cNvPr id="879" name="Text Box 30">
          <a:extLst>
            <a:ext uri="{FF2B5EF4-FFF2-40B4-BE49-F238E27FC236}">
              <a16:creationId xmlns:a16="http://schemas.microsoft.com/office/drawing/2014/main" id="{BD780CA7-B98E-4A1B-B2B5-C1F4D89B3502}"/>
            </a:ext>
          </a:extLst>
        </xdr:cNvPr>
        <xdr:cNvSpPr txBox="1">
          <a:spLocks noChangeArrowheads="1"/>
        </xdr:cNvSpPr>
      </xdr:nvSpPr>
      <xdr:spPr bwMode="auto">
        <a:xfrm>
          <a:off x="4396740" y="295991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80" name="Text Box 32">
          <a:extLst>
            <a:ext uri="{FF2B5EF4-FFF2-40B4-BE49-F238E27FC236}">
              <a16:creationId xmlns:a16="http://schemas.microsoft.com/office/drawing/2014/main" id="{1A940FE6-640C-410E-8659-143D6F00E410}"/>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76275"/>
    <xdr:sp macro="" textlink="">
      <xdr:nvSpPr>
        <xdr:cNvPr id="881" name="Text Box 106">
          <a:extLst>
            <a:ext uri="{FF2B5EF4-FFF2-40B4-BE49-F238E27FC236}">
              <a16:creationId xmlns:a16="http://schemas.microsoft.com/office/drawing/2014/main" id="{81131AC1-97B1-4972-99F6-C2BEC1F6DCFA}"/>
            </a:ext>
          </a:extLst>
        </xdr:cNvPr>
        <xdr:cNvSpPr txBox="1">
          <a:spLocks noChangeArrowheads="1"/>
        </xdr:cNvSpPr>
      </xdr:nvSpPr>
      <xdr:spPr bwMode="auto">
        <a:xfrm>
          <a:off x="4396740" y="295991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82" name="Text Box 108">
          <a:extLst>
            <a:ext uri="{FF2B5EF4-FFF2-40B4-BE49-F238E27FC236}">
              <a16:creationId xmlns:a16="http://schemas.microsoft.com/office/drawing/2014/main" id="{8EED2204-63DB-4180-AD67-56631E9F5498}"/>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57225"/>
    <xdr:sp macro="" textlink="">
      <xdr:nvSpPr>
        <xdr:cNvPr id="883" name="Text Box 30">
          <a:extLst>
            <a:ext uri="{FF2B5EF4-FFF2-40B4-BE49-F238E27FC236}">
              <a16:creationId xmlns:a16="http://schemas.microsoft.com/office/drawing/2014/main" id="{E55EC067-38D9-4A19-9203-94CAD51C2D24}"/>
            </a:ext>
          </a:extLst>
        </xdr:cNvPr>
        <xdr:cNvSpPr txBox="1">
          <a:spLocks noChangeArrowheads="1"/>
        </xdr:cNvSpPr>
      </xdr:nvSpPr>
      <xdr:spPr bwMode="auto">
        <a:xfrm>
          <a:off x="4396740" y="295991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84" name="Text Box 32">
          <a:extLst>
            <a:ext uri="{FF2B5EF4-FFF2-40B4-BE49-F238E27FC236}">
              <a16:creationId xmlns:a16="http://schemas.microsoft.com/office/drawing/2014/main" id="{8F979A81-67B5-40E7-99A6-667E5F9CDD71}"/>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57225"/>
    <xdr:sp macro="" textlink="">
      <xdr:nvSpPr>
        <xdr:cNvPr id="885" name="Text Box 106">
          <a:extLst>
            <a:ext uri="{FF2B5EF4-FFF2-40B4-BE49-F238E27FC236}">
              <a16:creationId xmlns:a16="http://schemas.microsoft.com/office/drawing/2014/main" id="{9284DBC2-7E7F-48EB-8634-BAFBDB5300EA}"/>
            </a:ext>
          </a:extLst>
        </xdr:cNvPr>
        <xdr:cNvSpPr txBox="1">
          <a:spLocks noChangeArrowheads="1"/>
        </xdr:cNvSpPr>
      </xdr:nvSpPr>
      <xdr:spPr bwMode="auto">
        <a:xfrm>
          <a:off x="4396740" y="295991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86" name="Text Box 108">
          <a:extLst>
            <a:ext uri="{FF2B5EF4-FFF2-40B4-BE49-F238E27FC236}">
              <a16:creationId xmlns:a16="http://schemas.microsoft.com/office/drawing/2014/main" id="{5F82A4A5-5897-437B-B5B5-0273807DA94B}"/>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76275"/>
    <xdr:sp macro="" textlink="">
      <xdr:nvSpPr>
        <xdr:cNvPr id="887" name="Text Box 30">
          <a:extLst>
            <a:ext uri="{FF2B5EF4-FFF2-40B4-BE49-F238E27FC236}">
              <a16:creationId xmlns:a16="http://schemas.microsoft.com/office/drawing/2014/main" id="{A2B1F390-6C79-4637-9534-ACEE05F7357E}"/>
            </a:ext>
          </a:extLst>
        </xdr:cNvPr>
        <xdr:cNvSpPr txBox="1">
          <a:spLocks noChangeArrowheads="1"/>
        </xdr:cNvSpPr>
      </xdr:nvSpPr>
      <xdr:spPr bwMode="auto">
        <a:xfrm>
          <a:off x="4396740" y="295991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88" name="Text Box 32">
          <a:extLst>
            <a:ext uri="{FF2B5EF4-FFF2-40B4-BE49-F238E27FC236}">
              <a16:creationId xmlns:a16="http://schemas.microsoft.com/office/drawing/2014/main" id="{EDC0B066-60AC-4453-B965-529A9C879B6B}"/>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76275"/>
    <xdr:sp macro="" textlink="">
      <xdr:nvSpPr>
        <xdr:cNvPr id="889" name="Text Box 106">
          <a:extLst>
            <a:ext uri="{FF2B5EF4-FFF2-40B4-BE49-F238E27FC236}">
              <a16:creationId xmlns:a16="http://schemas.microsoft.com/office/drawing/2014/main" id="{F328B681-29F8-4ED3-BC4A-4EEF28EC24E9}"/>
            </a:ext>
          </a:extLst>
        </xdr:cNvPr>
        <xdr:cNvSpPr txBox="1">
          <a:spLocks noChangeArrowheads="1"/>
        </xdr:cNvSpPr>
      </xdr:nvSpPr>
      <xdr:spPr bwMode="auto">
        <a:xfrm>
          <a:off x="4396740" y="295991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90" name="Text Box 108">
          <a:extLst>
            <a:ext uri="{FF2B5EF4-FFF2-40B4-BE49-F238E27FC236}">
              <a16:creationId xmlns:a16="http://schemas.microsoft.com/office/drawing/2014/main" id="{96225B7D-F42F-4660-AB51-EA286B6ADDC6}"/>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57225"/>
    <xdr:sp macro="" textlink="">
      <xdr:nvSpPr>
        <xdr:cNvPr id="891" name="Text Box 30">
          <a:extLst>
            <a:ext uri="{FF2B5EF4-FFF2-40B4-BE49-F238E27FC236}">
              <a16:creationId xmlns:a16="http://schemas.microsoft.com/office/drawing/2014/main" id="{35D271EB-F5DF-42D2-9E57-B31CCF957DBF}"/>
            </a:ext>
          </a:extLst>
        </xdr:cNvPr>
        <xdr:cNvSpPr txBox="1">
          <a:spLocks noChangeArrowheads="1"/>
        </xdr:cNvSpPr>
      </xdr:nvSpPr>
      <xdr:spPr bwMode="auto">
        <a:xfrm>
          <a:off x="4396740" y="295991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92" name="Text Box 32">
          <a:extLst>
            <a:ext uri="{FF2B5EF4-FFF2-40B4-BE49-F238E27FC236}">
              <a16:creationId xmlns:a16="http://schemas.microsoft.com/office/drawing/2014/main" id="{96BDDA3E-282B-43F4-A18A-C366C599E4D9}"/>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657225"/>
    <xdr:sp macro="" textlink="">
      <xdr:nvSpPr>
        <xdr:cNvPr id="893" name="Text Box 106">
          <a:extLst>
            <a:ext uri="{FF2B5EF4-FFF2-40B4-BE49-F238E27FC236}">
              <a16:creationId xmlns:a16="http://schemas.microsoft.com/office/drawing/2014/main" id="{90000E6D-EF21-4B69-BB5E-1F4960E33412}"/>
            </a:ext>
          </a:extLst>
        </xdr:cNvPr>
        <xdr:cNvSpPr txBox="1">
          <a:spLocks noChangeArrowheads="1"/>
        </xdr:cNvSpPr>
      </xdr:nvSpPr>
      <xdr:spPr bwMode="auto">
        <a:xfrm>
          <a:off x="4396740" y="295991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857250"/>
    <xdr:sp macro="" textlink="">
      <xdr:nvSpPr>
        <xdr:cNvPr id="894" name="Text Box 108">
          <a:extLst>
            <a:ext uri="{FF2B5EF4-FFF2-40B4-BE49-F238E27FC236}">
              <a16:creationId xmlns:a16="http://schemas.microsoft.com/office/drawing/2014/main" id="{2F240D11-1FF2-4A31-A5CE-87A5771DD6BD}"/>
            </a:ext>
          </a:extLst>
        </xdr:cNvPr>
        <xdr:cNvSpPr txBox="1">
          <a:spLocks noChangeArrowheads="1"/>
        </xdr:cNvSpPr>
      </xdr:nvSpPr>
      <xdr:spPr bwMode="auto">
        <a:xfrm>
          <a:off x="4396740" y="295991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895" name="Text Box 30">
          <a:extLst>
            <a:ext uri="{FF2B5EF4-FFF2-40B4-BE49-F238E27FC236}">
              <a16:creationId xmlns:a16="http://schemas.microsoft.com/office/drawing/2014/main" id="{DF5FB27A-8EFF-4929-BD4F-0F39241D5B6E}"/>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896" name="Text Box 32">
          <a:extLst>
            <a:ext uri="{FF2B5EF4-FFF2-40B4-BE49-F238E27FC236}">
              <a16:creationId xmlns:a16="http://schemas.microsoft.com/office/drawing/2014/main" id="{FD178388-B177-4F7F-97E6-15295C691C3F}"/>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897" name="Text Box 106">
          <a:extLst>
            <a:ext uri="{FF2B5EF4-FFF2-40B4-BE49-F238E27FC236}">
              <a16:creationId xmlns:a16="http://schemas.microsoft.com/office/drawing/2014/main" id="{E7C55AD2-188C-4437-A3D8-3F37C339F6EC}"/>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898" name="Text Box 108">
          <a:extLst>
            <a:ext uri="{FF2B5EF4-FFF2-40B4-BE49-F238E27FC236}">
              <a16:creationId xmlns:a16="http://schemas.microsoft.com/office/drawing/2014/main" id="{70CAE0CC-27A4-4D11-BA5E-CD97CAA74610}"/>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899" name="Text Box 30">
          <a:extLst>
            <a:ext uri="{FF2B5EF4-FFF2-40B4-BE49-F238E27FC236}">
              <a16:creationId xmlns:a16="http://schemas.microsoft.com/office/drawing/2014/main" id="{9C2EA5BA-5447-4168-8CD2-F81F4FE27624}"/>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00" name="Text Box 32">
          <a:extLst>
            <a:ext uri="{FF2B5EF4-FFF2-40B4-BE49-F238E27FC236}">
              <a16:creationId xmlns:a16="http://schemas.microsoft.com/office/drawing/2014/main" id="{4BCB2719-B939-40A5-B6E5-7FC54C5275CB}"/>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01" name="Text Box 106">
          <a:extLst>
            <a:ext uri="{FF2B5EF4-FFF2-40B4-BE49-F238E27FC236}">
              <a16:creationId xmlns:a16="http://schemas.microsoft.com/office/drawing/2014/main" id="{137E4AC9-5EA7-4432-9F16-A9B8AA37A9D5}"/>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02" name="Text Box 108">
          <a:extLst>
            <a:ext uri="{FF2B5EF4-FFF2-40B4-BE49-F238E27FC236}">
              <a16:creationId xmlns:a16="http://schemas.microsoft.com/office/drawing/2014/main" id="{AA58AC05-B8D3-40F7-AA90-772D3AD019A6}"/>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03" name="Text Box 30">
          <a:extLst>
            <a:ext uri="{FF2B5EF4-FFF2-40B4-BE49-F238E27FC236}">
              <a16:creationId xmlns:a16="http://schemas.microsoft.com/office/drawing/2014/main" id="{DE829253-D572-46EB-8006-0A86558B2B72}"/>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04" name="Text Box 32">
          <a:extLst>
            <a:ext uri="{FF2B5EF4-FFF2-40B4-BE49-F238E27FC236}">
              <a16:creationId xmlns:a16="http://schemas.microsoft.com/office/drawing/2014/main" id="{6C92DCEA-D1FD-4238-A9A8-D3F59F9AC687}"/>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05" name="Text Box 106">
          <a:extLst>
            <a:ext uri="{FF2B5EF4-FFF2-40B4-BE49-F238E27FC236}">
              <a16:creationId xmlns:a16="http://schemas.microsoft.com/office/drawing/2014/main" id="{C47775A1-7E06-4C25-8932-C2DB69B5ED0F}"/>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06" name="Text Box 108">
          <a:extLst>
            <a:ext uri="{FF2B5EF4-FFF2-40B4-BE49-F238E27FC236}">
              <a16:creationId xmlns:a16="http://schemas.microsoft.com/office/drawing/2014/main" id="{80207FC0-2F3B-46FE-BDD7-FB1B6CC0EB7B}"/>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07" name="Text Box 30">
          <a:extLst>
            <a:ext uri="{FF2B5EF4-FFF2-40B4-BE49-F238E27FC236}">
              <a16:creationId xmlns:a16="http://schemas.microsoft.com/office/drawing/2014/main" id="{9F469567-BA2F-4B17-9198-9B1A8A862F94}"/>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08" name="Text Box 32">
          <a:extLst>
            <a:ext uri="{FF2B5EF4-FFF2-40B4-BE49-F238E27FC236}">
              <a16:creationId xmlns:a16="http://schemas.microsoft.com/office/drawing/2014/main" id="{63923C82-A1F3-4427-A0FD-11C1061BA04B}"/>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09" name="Text Box 106">
          <a:extLst>
            <a:ext uri="{FF2B5EF4-FFF2-40B4-BE49-F238E27FC236}">
              <a16:creationId xmlns:a16="http://schemas.microsoft.com/office/drawing/2014/main" id="{94744A13-9469-43FA-9593-C2A397A575DD}"/>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10" name="Text Box 108">
          <a:extLst>
            <a:ext uri="{FF2B5EF4-FFF2-40B4-BE49-F238E27FC236}">
              <a16:creationId xmlns:a16="http://schemas.microsoft.com/office/drawing/2014/main" id="{6265C3C3-A2B3-4084-B410-FB8C27382F06}"/>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11" name="Text Box 30">
          <a:extLst>
            <a:ext uri="{FF2B5EF4-FFF2-40B4-BE49-F238E27FC236}">
              <a16:creationId xmlns:a16="http://schemas.microsoft.com/office/drawing/2014/main" id="{02BEE558-1755-49F9-8CC8-B4238F8E78DF}"/>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12" name="Text Box 32">
          <a:extLst>
            <a:ext uri="{FF2B5EF4-FFF2-40B4-BE49-F238E27FC236}">
              <a16:creationId xmlns:a16="http://schemas.microsoft.com/office/drawing/2014/main" id="{C8C1A04A-30F2-4742-9DC5-0A0E33569719}"/>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13" name="Text Box 106">
          <a:extLst>
            <a:ext uri="{FF2B5EF4-FFF2-40B4-BE49-F238E27FC236}">
              <a16:creationId xmlns:a16="http://schemas.microsoft.com/office/drawing/2014/main" id="{42C002AA-AB50-432A-856F-EDF6F13ED971}"/>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14" name="Text Box 108">
          <a:extLst>
            <a:ext uri="{FF2B5EF4-FFF2-40B4-BE49-F238E27FC236}">
              <a16:creationId xmlns:a16="http://schemas.microsoft.com/office/drawing/2014/main" id="{1104D082-0991-433F-81A3-5A6EB4A117FD}"/>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15" name="Text Box 30">
          <a:extLst>
            <a:ext uri="{FF2B5EF4-FFF2-40B4-BE49-F238E27FC236}">
              <a16:creationId xmlns:a16="http://schemas.microsoft.com/office/drawing/2014/main" id="{46257960-7385-4EFF-8659-29CCC58B6C2E}"/>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16" name="Text Box 32">
          <a:extLst>
            <a:ext uri="{FF2B5EF4-FFF2-40B4-BE49-F238E27FC236}">
              <a16:creationId xmlns:a16="http://schemas.microsoft.com/office/drawing/2014/main" id="{EB92FE4D-8800-4653-8E69-AD4E5E4F171E}"/>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17" name="Text Box 106">
          <a:extLst>
            <a:ext uri="{FF2B5EF4-FFF2-40B4-BE49-F238E27FC236}">
              <a16:creationId xmlns:a16="http://schemas.microsoft.com/office/drawing/2014/main" id="{549F4D53-699B-4647-A442-8CDBC114138D}"/>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18" name="Text Box 108">
          <a:extLst>
            <a:ext uri="{FF2B5EF4-FFF2-40B4-BE49-F238E27FC236}">
              <a16:creationId xmlns:a16="http://schemas.microsoft.com/office/drawing/2014/main" id="{B0461467-0BDC-46FC-BD0E-3AF8493CBD31}"/>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19" name="Text Box 30">
          <a:extLst>
            <a:ext uri="{FF2B5EF4-FFF2-40B4-BE49-F238E27FC236}">
              <a16:creationId xmlns:a16="http://schemas.microsoft.com/office/drawing/2014/main" id="{7C9381C2-6B62-4606-9A5A-F8B54E6AD54A}"/>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0" name="Text Box 32">
          <a:extLst>
            <a:ext uri="{FF2B5EF4-FFF2-40B4-BE49-F238E27FC236}">
              <a16:creationId xmlns:a16="http://schemas.microsoft.com/office/drawing/2014/main" id="{83472E72-5D2C-41FC-9357-9CB02CDFCFE2}"/>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30590"/>
    <xdr:sp macro="" textlink="">
      <xdr:nvSpPr>
        <xdr:cNvPr id="921" name="Text Box 106">
          <a:extLst>
            <a:ext uri="{FF2B5EF4-FFF2-40B4-BE49-F238E27FC236}">
              <a16:creationId xmlns:a16="http://schemas.microsoft.com/office/drawing/2014/main" id="{BE876139-E3A2-4BA6-8080-5DE24C403B35}"/>
            </a:ext>
          </a:extLst>
        </xdr:cNvPr>
        <xdr:cNvSpPr txBox="1">
          <a:spLocks noChangeArrowheads="1"/>
        </xdr:cNvSpPr>
      </xdr:nvSpPr>
      <xdr:spPr bwMode="auto">
        <a:xfrm>
          <a:off x="4396740" y="2959912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2" name="Text Box 108">
          <a:extLst>
            <a:ext uri="{FF2B5EF4-FFF2-40B4-BE49-F238E27FC236}">
              <a16:creationId xmlns:a16="http://schemas.microsoft.com/office/drawing/2014/main" id="{5BA11B63-CB11-42EE-9BC1-276E8CFAA385}"/>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23" name="Text Box 30">
          <a:extLst>
            <a:ext uri="{FF2B5EF4-FFF2-40B4-BE49-F238E27FC236}">
              <a16:creationId xmlns:a16="http://schemas.microsoft.com/office/drawing/2014/main" id="{518566FA-9709-4006-8BED-2F7A392E421D}"/>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4" name="Text Box 32">
          <a:extLst>
            <a:ext uri="{FF2B5EF4-FFF2-40B4-BE49-F238E27FC236}">
              <a16:creationId xmlns:a16="http://schemas.microsoft.com/office/drawing/2014/main" id="{88DB7FD9-D885-4BFC-B62B-C4E32B50E06B}"/>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307730"/>
    <xdr:sp macro="" textlink="">
      <xdr:nvSpPr>
        <xdr:cNvPr id="925" name="Text Box 106">
          <a:extLst>
            <a:ext uri="{FF2B5EF4-FFF2-40B4-BE49-F238E27FC236}">
              <a16:creationId xmlns:a16="http://schemas.microsoft.com/office/drawing/2014/main" id="{434425F8-9976-4E96-9091-323C223EC830}"/>
            </a:ext>
          </a:extLst>
        </xdr:cNvPr>
        <xdr:cNvSpPr txBox="1">
          <a:spLocks noChangeArrowheads="1"/>
        </xdr:cNvSpPr>
      </xdr:nvSpPr>
      <xdr:spPr bwMode="auto">
        <a:xfrm>
          <a:off x="4396740" y="2959912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6" name="Text Box 108">
          <a:extLst>
            <a:ext uri="{FF2B5EF4-FFF2-40B4-BE49-F238E27FC236}">
              <a16:creationId xmlns:a16="http://schemas.microsoft.com/office/drawing/2014/main" id="{6217C3B2-1C08-41D7-8A2F-536FD318BDE9}"/>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7" name="Text Box 32">
          <a:extLst>
            <a:ext uri="{FF2B5EF4-FFF2-40B4-BE49-F238E27FC236}">
              <a16:creationId xmlns:a16="http://schemas.microsoft.com/office/drawing/2014/main" id="{22148CA2-C5AC-4C7D-81E0-3C5D42DB6747}"/>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8" name="Text Box 108">
          <a:extLst>
            <a:ext uri="{FF2B5EF4-FFF2-40B4-BE49-F238E27FC236}">
              <a16:creationId xmlns:a16="http://schemas.microsoft.com/office/drawing/2014/main" id="{9C5F4F0E-E01B-4C47-9E93-B2865D699CDF}"/>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29" name="Text Box 32">
          <a:extLst>
            <a:ext uri="{FF2B5EF4-FFF2-40B4-BE49-F238E27FC236}">
              <a16:creationId xmlns:a16="http://schemas.microsoft.com/office/drawing/2014/main" id="{3A2D9CF4-2DCF-4490-9369-AE8E5506C786}"/>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30" name="Text Box 108">
          <a:extLst>
            <a:ext uri="{FF2B5EF4-FFF2-40B4-BE49-F238E27FC236}">
              <a16:creationId xmlns:a16="http://schemas.microsoft.com/office/drawing/2014/main" id="{B0A40C30-09B9-4463-90C7-D42BEEDCD771}"/>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31" name="Text Box 32">
          <a:extLst>
            <a:ext uri="{FF2B5EF4-FFF2-40B4-BE49-F238E27FC236}">
              <a16:creationId xmlns:a16="http://schemas.microsoft.com/office/drawing/2014/main" id="{C85FAE0B-692E-4458-A7B1-89E7F6B6B5A8}"/>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32" name="Text Box 108">
          <a:extLst>
            <a:ext uri="{FF2B5EF4-FFF2-40B4-BE49-F238E27FC236}">
              <a16:creationId xmlns:a16="http://schemas.microsoft.com/office/drawing/2014/main" id="{FF9366E7-C5D5-4876-846D-79CE807E04D8}"/>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33" name="Text Box 32">
          <a:extLst>
            <a:ext uri="{FF2B5EF4-FFF2-40B4-BE49-F238E27FC236}">
              <a16:creationId xmlns:a16="http://schemas.microsoft.com/office/drawing/2014/main" id="{029FC116-0EFB-4E7A-93E7-E788E937D691}"/>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409721"/>
    <xdr:sp macro="" textlink="">
      <xdr:nvSpPr>
        <xdr:cNvPr id="934" name="Text Box 108">
          <a:extLst>
            <a:ext uri="{FF2B5EF4-FFF2-40B4-BE49-F238E27FC236}">
              <a16:creationId xmlns:a16="http://schemas.microsoft.com/office/drawing/2014/main" id="{85A7B28A-D051-4684-A21A-9F097EF8B4E2}"/>
            </a:ext>
          </a:extLst>
        </xdr:cNvPr>
        <xdr:cNvSpPr txBox="1">
          <a:spLocks noChangeArrowheads="1"/>
        </xdr:cNvSpPr>
      </xdr:nvSpPr>
      <xdr:spPr bwMode="auto">
        <a:xfrm>
          <a:off x="4396740" y="2959912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76307"/>
    <xdr:sp macro="" textlink="">
      <xdr:nvSpPr>
        <xdr:cNvPr id="935" name="Text Box 106">
          <a:extLst>
            <a:ext uri="{FF2B5EF4-FFF2-40B4-BE49-F238E27FC236}">
              <a16:creationId xmlns:a16="http://schemas.microsoft.com/office/drawing/2014/main" id="{95A48F25-8139-4768-B6C8-5D707B93920B}"/>
            </a:ext>
          </a:extLst>
        </xdr:cNvPr>
        <xdr:cNvSpPr txBox="1">
          <a:spLocks noChangeArrowheads="1"/>
        </xdr:cNvSpPr>
      </xdr:nvSpPr>
      <xdr:spPr bwMode="auto">
        <a:xfrm>
          <a:off x="4396740" y="295991280"/>
          <a:ext cx="76200" cy="276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07727"/>
    <xdr:sp macro="" textlink="">
      <xdr:nvSpPr>
        <xdr:cNvPr id="936" name="Text Box 108">
          <a:extLst>
            <a:ext uri="{FF2B5EF4-FFF2-40B4-BE49-F238E27FC236}">
              <a16:creationId xmlns:a16="http://schemas.microsoft.com/office/drawing/2014/main" id="{0E208131-881C-4B4D-8298-FFD422A0C49C}"/>
            </a:ext>
          </a:extLst>
        </xdr:cNvPr>
        <xdr:cNvSpPr txBox="1">
          <a:spLocks noChangeArrowheads="1"/>
        </xdr:cNvSpPr>
      </xdr:nvSpPr>
      <xdr:spPr bwMode="auto">
        <a:xfrm>
          <a:off x="4396740" y="295991280"/>
          <a:ext cx="76200" cy="207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00115"/>
    <xdr:sp macro="" textlink="">
      <xdr:nvSpPr>
        <xdr:cNvPr id="937" name="Text Box 32">
          <a:extLst>
            <a:ext uri="{FF2B5EF4-FFF2-40B4-BE49-F238E27FC236}">
              <a16:creationId xmlns:a16="http://schemas.microsoft.com/office/drawing/2014/main" id="{E061B8AD-AA7F-4228-BCA2-B02F5325DED8}"/>
            </a:ext>
          </a:extLst>
        </xdr:cNvPr>
        <xdr:cNvSpPr txBox="1">
          <a:spLocks noChangeArrowheads="1"/>
        </xdr:cNvSpPr>
      </xdr:nvSpPr>
      <xdr:spPr bwMode="auto">
        <a:xfrm>
          <a:off x="4396740" y="295991280"/>
          <a:ext cx="76200" cy="20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172490"/>
    <xdr:sp macro="" textlink="">
      <xdr:nvSpPr>
        <xdr:cNvPr id="938" name="Text Box 106">
          <a:extLst>
            <a:ext uri="{FF2B5EF4-FFF2-40B4-BE49-F238E27FC236}">
              <a16:creationId xmlns:a16="http://schemas.microsoft.com/office/drawing/2014/main" id="{5F24EF12-0E4D-4328-A70D-33E7D115C521}"/>
            </a:ext>
          </a:extLst>
        </xdr:cNvPr>
        <xdr:cNvSpPr txBox="1">
          <a:spLocks noChangeArrowheads="1"/>
        </xdr:cNvSpPr>
      </xdr:nvSpPr>
      <xdr:spPr bwMode="auto">
        <a:xfrm>
          <a:off x="4396740" y="29599128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97767"/>
    <xdr:sp macro="" textlink="">
      <xdr:nvSpPr>
        <xdr:cNvPr id="939" name="Text Box 30">
          <a:extLst>
            <a:ext uri="{FF2B5EF4-FFF2-40B4-BE49-F238E27FC236}">
              <a16:creationId xmlns:a16="http://schemas.microsoft.com/office/drawing/2014/main" id="{E11BF6E7-8896-40BF-B320-5C1991CEAAC3}"/>
            </a:ext>
          </a:extLst>
        </xdr:cNvPr>
        <xdr:cNvSpPr txBox="1">
          <a:spLocks noChangeArrowheads="1"/>
        </xdr:cNvSpPr>
      </xdr:nvSpPr>
      <xdr:spPr bwMode="auto">
        <a:xfrm>
          <a:off x="4396740" y="2959912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20393"/>
    <xdr:sp macro="" textlink="">
      <xdr:nvSpPr>
        <xdr:cNvPr id="940" name="Text Box 30">
          <a:extLst>
            <a:ext uri="{FF2B5EF4-FFF2-40B4-BE49-F238E27FC236}">
              <a16:creationId xmlns:a16="http://schemas.microsoft.com/office/drawing/2014/main" id="{4D8EA482-2C0A-4C02-86E2-A50C5F4E029B}"/>
            </a:ext>
          </a:extLst>
        </xdr:cNvPr>
        <xdr:cNvSpPr txBox="1">
          <a:spLocks noChangeArrowheads="1"/>
        </xdr:cNvSpPr>
      </xdr:nvSpPr>
      <xdr:spPr bwMode="auto">
        <a:xfrm>
          <a:off x="4396740" y="2959912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06327"/>
    <xdr:sp macro="" textlink="">
      <xdr:nvSpPr>
        <xdr:cNvPr id="941" name="Text Box 32">
          <a:extLst>
            <a:ext uri="{FF2B5EF4-FFF2-40B4-BE49-F238E27FC236}">
              <a16:creationId xmlns:a16="http://schemas.microsoft.com/office/drawing/2014/main" id="{B63DE0ED-0469-4EC3-A402-E807A23A6DE3}"/>
            </a:ext>
          </a:extLst>
        </xdr:cNvPr>
        <xdr:cNvSpPr txBox="1">
          <a:spLocks noChangeArrowheads="1"/>
        </xdr:cNvSpPr>
      </xdr:nvSpPr>
      <xdr:spPr bwMode="auto">
        <a:xfrm>
          <a:off x="4396740" y="2959912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20393"/>
    <xdr:sp macro="" textlink="">
      <xdr:nvSpPr>
        <xdr:cNvPr id="942" name="Text Box 106">
          <a:extLst>
            <a:ext uri="{FF2B5EF4-FFF2-40B4-BE49-F238E27FC236}">
              <a16:creationId xmlns:a16="http://schemas.microsoft.com/office/drawing/2014/main" id="{A6FC0ADF-A7A2-431F-9308-8907C3E5B948}"/>
            </a:ext>
          </a:extLst>
        </xdr:cNvPr>
        <xdr:cNvSpPr txBox="1">
          <a:spLocks noChangeArrowheads="1"/>
        </xdr:cNvSpPr>
      </xdr:nvSpPr>
      <xdr:spPr bwMode="auto">
        <a:xfrm>
          <a:off x="4396740" y="2959912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76200" cy="206327"/>
    <xdr:sp macro="" textlink="">
      <xdr:nvSpPr>
        <xdr:cNvPr id="943" name="Text Box 108">
          <a:extLst>
            <a:ext uri="{FF2B5EF4-FFF2-40B4-BE49-F238E27FC236}">
              <a16:creationId xmlns:a16="http://schemas.microsoft.com/office/drawing/2014/main" id="{D8F6E1F5-BF44-4485-8D64-3F17BB18539B}"/>
            </a:ext>
          </a:extLst>
        </xdr:cNvPr>
        <xdr:cNvSpPr txBox="1">
          <a:spLocks noChangeArrowheads="1"/>
        </xdr:cNvSpPr>
      </xdr:nvSpPr>
      <xdr:spPr bwMode="auto">
        <a:xfrm>
          <a:off x="4396740" y="2959912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676275"/>
    <xdr:sp macro="" textlink="">
      <xdr:nvSpPr>
        <xdr:cNvPr id="944" name="Text Box 30">
          <a:extLst>
            <a:ext uri="{FF2B5EF4-FFF2-40B4-BE49-F238E27FC236}">
              <a16:creationId xmlns:a16="http://schemas.microsoft.com/office/drawing/2014/main" id="{D506E093-513B-45B2-801A-E56AB8471FDC}"/>
            </a:ext>
          </a:extLst>
        </xdr:cNvPr>
        <xdr:cNvSpPr txBox="1">
          <a:spLocks noChangeArrowheads="1"/>
        </xdr:cNvSpPr>
      </xdr:nvSpPr>
      <xdr:spPr bwMode="auto">
        <a:xfrm>
          <a:off x="4244340" y="20566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857250"/>
    <xdr:sp macro="" textlink="">
      <xdr:nvSpPr>
        <xdr:cNvPr id="945" name="Text Box 32">
          <a:extLst>
            <a:ext uri="{FF2B5EF4-FFF2-40B4-BE49-F238E27FC236}">
              <a16:creationId xmlns:a16="http://schemas.microsoft.com/office/drawing/2014/main" id="{3636E19D-3700-479E-A33C-93A099419F1B}"/>
            </a:ext>
          </a:extLst>
        </xdr:cNvPr>
        <xdr:cNvSpPr txBox="1">
          <a:spLocks noChangeArrowheads="1"/>
        </xdr:cNvSpPr>
      </xdr:nvSpPr>
      <xdr:spPr bwMode="auto">
        <a:xfrm>
          <a:off x="4244340" y="20566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676275"/>
    <xdr:sp macro="" textlink="">
      <xdr:nvSpPr>
        <xdr:cNvPr id="946" name="Text Box 106">
          <a:extLst>
            <a:ext uri="{FF2B5EF4-FFF2-40B4-BE49-F238E27FC236}">
              <a16:creationId xmlns:a16="http://schemas.microsoft.com/office/drawing/2014/main" id="{5743E6C3-7972-4528-9D53-75851E7EFEEB}"/>
            </a:ext>
          </a:extLst>
        </xdr:cNvPr>
        <xdr:cNvSpPr txBox="1">
          <a:spLocks noChangeArrowheads="1"/>
        </xdr:cNvSpPr>
      </xdr:nvSpPr>
      <xdr:spPr bwMode="auto">
        <a:xfrm>
          <a:off x="4244340" y="20566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857250"/>
    <xdr:sp macro="" textlink="">
      <xdr:nvSpPr>
        <xdr:cNvPr id="947" name="Text Box 108">
          <a:extLst>
            <a:ext uri="{FF2B5EF4-FFF2-40B4-BE49-F238E27FC236}">
              <a16:creationId xmlns:a16="http://schemas.microsoft.com/office/drawing/2014/main" id="{DEDB3CBF-FF8F-486C-9454-C9E56DE3F0FC}"/>
            </a:ext>
          </a:extLst>
        </xdr:cNvPr>
        <xdr:cNvSpPr txBox="1">
          <a:spLocks noChangeArrowheads="1"/>
        </xdr:cNvSpPr>
      </xdr:nvSpPr>
      <xdr:spPr bwMode="auto">
        <a:xfrm>
          <a:off x="4244340" y="20566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657225"/>
    <xdr:sp macro="" textlink="">
      <xdr:nvSpPr>
        <xdr:cNvPr id="948" name="Text Box 30">
          <a:extLst>
            <a:ext uri="{FF2B5EF4-FFF2-40B4-BE49-F238E27FC236}">
              <a16:creationId xmlns:a16="http://schemas.microsoft.com/office/drawing/2014/main" id="{90DD0107-CA5B-4529-B0EF-F3A35A251963}"/>
            </a:ext>
          </a:extLst>
        </xdr:cNvPr>
        <xdr:cNvSpPr txBox="1">
          <a:spLocks noChangeArrowheads="1"/>
        </xdr:cNvSpPr>
      </xdr:nvSpPr>
      <xdr:spPr bwMode="auto">
        <a:xfrm>
          <a:off x="4244340" y="20566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857250"/>
    <xdr:sp macro="" textlink="">
      <xdr:nvSpPr>
        <xdr:cNvPr id="949" name="Text Box 32">
          <a:extLst>
            <a:ext uri="{FF2B5EF4-FFF2-40B4-BE49-F238E27FC236}">
              <a16:creationId xmlns:a16="http://schemas.microsoft.com/office/drawing/2014/main" id="{E5A71274-CD83-4F89-BD2E-387A433E5EE1}"/>
            </a:ext>
          </a:extLst>
        </xdr:cNvPr>
        <xdr:cNvSpPr txBox="1">
          <a:spLocks noChangeArrowheads="1"/>
        </xdr:cNvSpPr>
      </xdr:nvSpPr>
      <xdr:spPr bwMode="auto">
        <a:xfrm>
          <a:off x="4244340" y="20566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657225"/>
    <xdr:sp macro="" textlink="">
      <xdr:nvSpPr>
        <xdr:cNvPr id="950" name="Text Box 106">
          <a:extLst>
            <a:ext uri="{FF2B5EF4-FFF2-40B4-BE49-F238E27FC236}">
              <a16:creationId xmlns:a16="http://schemas.microsoft.com/office/drawing/2014/main" id="{6930FA4F-44E3-4A87-BB50-D602729A06CE}"/>
            </a:ext>
          </a:extLst>
        </xdr:cNvPr>
        <xdr:cNvSpPr txBox="1">
          <a:spLocks noChangeArrowheads="1"/>
        </xdr:cNvSpPr>
      </xdr:nvSpPr>
      <xdr:spPr bwMode="auto">
        <a:xfrm>
          <a:off x="4244340" y="20566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76200" cy="857250"/>
    <xdr:sp macro="" textlink="">
      <xdr:nvSpPr>
        <xdr:cNvPr id="951" name="Text Box 108">
          <a:extLst>
            <a:ext uri="{FF2B5EF4-FFF2-40B4-BE49-F238E27FC236}">
              <a16:creationId xmlns:a16="http://schemas.microsoft.com/office/drawing/2014/main" id="{6CD50907-B4D5-4227-AAE9-DC2AA79D4006}"/>
            </a:ext>
          </a:extLst>
        </xdr:cNvPr>
        <xdr:cNvSpPr txBox="1">
          <a:spLocks noChangeArrowheads="1"/>
        </xdr:cNvSpPr>
      </xdr:nvSpPr>
      <xdr:spPr bwMode="auto">
        <a:xfrm>
          <a:off x="4244340" y="20566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275</xdr:row>
      <xdr:rowOff>0</xdr:rowOff>
    </xdr:from>
    <xdr:ext cx="76200" cy="676275"/>
    <xdr:sp macro="" textlink="">
      <xdr:nvSpPr>
        <xdr:cNvPr id="2" name="Text Box 30">
          <a:extLst>
            <a:ext uri="{FF2B5EF4-FFF2-40B4-BE49-F238E27FC236}">
              <a16:creationId xmlns:a16="http://schemas.microsoft.com/office/drawing/2014/main" id="{4617F03C-C86D-4897-A6A9-25EB09D1A161}"/>
            </a:ext>
          </a:extLst>
        </xdr:cNvPr>
        <xdr:cNvSpPr txBox="1">
          <a:spLocks noChangeArrowheads="1"/>
        </xdr:cNvSpPr>
      </xdr:nvSpPr>
      <xdr:spPr bwMode="auto">
        <a:xfrm>
          <a:off x="4244340" y="1079296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3" name="Text Box 32">
          <a:extLst>
            <a:ext uri="{FF2B5EF4-FFF2-40B4-BE49-F238E27FC236}">
              <a16:creationId xmlns:a16="http://schemas.microsoft.com/office/drawing/2014/main" id="{ADD50D53-EE1C-46CB-8AC1-A6F7EDCBDB6A}"/>
            </a:ext>
          </a:extLst>
        </xdr:cNvPr>
        <xdr:cNvSpPr txBox="1">
          <a:spLocks noChangeArrowheads="1"/>
        </xdr:cNvSpPr>
      </xdr:nvSpPr>
      <xdr:spPr bwMode="auto">
        <a:xfrm>
          <a:off x="4244340" y="1079296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4" name="Text Box 106">
          <a:extLst>
            <a:ext uri="{FF2B5EF4-FFF2-40B4-BE49-F238E27FC236}">
              <a16:creationId xmlns:a16="http://schemas.microsoft.com/office/drawing/2014/main" id="{9EA6E33B-A07B-4826-AA39-D6CC0F319813}"/>
            </a:ext>
          </a:extLst>
        </xdr:cNvPr>
        <xdr:cNvSpPr txBox="1">
          <a:spLocks noChangeArrowheads="1"/>
        </xdr:cNvSpPr>
      </xdr:nvSpPr>
      <xdr:spPr bwMode="auto">
        <a:xfrm>
          <a:off x="4244340" y="1079296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5" name="Text Box 108">
          <a:extLst>
            <a:ext uri="{FF2B5EF4-FFF2-40B4-BE49-F238E27FC236}">
              <a16:creationId xmlns:a16="http://schemas.microsoft.com/office/drawing/2014/main" id="{F976659B-AF91-41CA-82B1-862A5DFFED5F}"/>
            </a:ext>
          </a:extLst>
        </xdr:cNvPr>
        <xdr:cNvSpPr txBox="1">
          <a:spLocks noChangeArrowheads="1"/>
        </xdr:cNvSpPr>
      </xdr:nvSpPr>
      <xdr:spPr bwMode="auto">
        <a:xfrm>
          <a:off x="4244340" y="1079296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6" name="Text Box 30">
          <a:extLst>
            <a:ext uri="{FF2B5EF4-FFF2-40B4-BE49-F238E27FC236}">
              <a16:creationId xmlns:a16="http://schemas.microsoft.com/office/drawing/2014/main" id="{86D95DDB-E77D-4700-B449-7AC3C899245A}"/>
            </a:ext>
          </a:extLst>
        </xdr:cNvPr>
        <xdr:cNvSpPr txBox="1">
          <a:spLocks noChangeArrowheads="1"/>
        </xdr:cNvSpPr>
      </xdr:nvSpPr>
      <xdr:spPr bwMode="auto">
        <a:xfrm>
          <a:off x="4244340" y="1079296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7" name="Text Box 32">
          <a:extLst>
            <a:ext uri="{FF2B5EF4-FFF2-40B4-BE49-F238E27FC236}">
              <a16:creationId xmlns:a16="http://schemas.microsoft.com/office/drawing/2014/main" id="{06E34B6B-D565-4689-BDFC-4F8311DB8C2E}"/>
            </a:ext>
          </a:extLst>
        </xdr:cNvPr>
        <xdr:cNvSpPr txBox="1">
          <a:spLocks noChangeArrowheads="1"/>
        </xdr:cNvSpPr>
      </xdr:nvSpPr>
      <xdr:spPr bwMode="auto">
        <a:xfrm>
          <a:off x="4244340" y="1079296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8" name="Text Box 106">
          <a:extLst>
            <a:ext uri="{FF2B5EF4-FFF2-40B4-BE49-F238E27FC236}">
              <a16:creationId xmlns:a16="http://schemas.microsoft.com/office/drawing/2014/main" id="{0C572ABB-EC41-4864-A7D9-F8E840AA7647}"/>
            </a:ext>
          </a:extLst>
        </xdr:cNvPr>
        <xdr:cNvSpPr txBox="1">
          <a:spLocks noChangeArrowheads="1"/>
        </xdr:cNvSpPr>
      </xdr:nvSpPr>
      <xdr:spPr bwMode="auto">
        <a:xfrm>
          <a:off x="4244340" y="1079296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9" name="Text Box 108">
          <a:extLst>
            <a:ext uri="{FF2B5EF4-FFF2-40B4-BE49-F238E27FC236}">
              <a16:creationId xmlns:a16="http://schemas.microsoft.com/office/drawing/2014/main" id="{8525FD29-3337-4585-8A8B-4E982EFB7238}"/>
            </a:ext>
          </a:extLst>
        </xdr:cNvPr>
        <xdr:cNvSpPr txBox="1">
          <a:spLocks noChangeArrowheads="1"/>
        </xdr:cNvSpPr>
      </xdr:nvSpPr>
      <xdr:spPr bwMode="auto">
        <a:xfrm>
          <a:off x="4244340" y="1079296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123906</xdr:rowOff>
    </xdr:to>
    <xdr:sp macro="" textlink="">
      <xdr:nvSpPr>
        <xdr:cNvPr id="10" name="Text Box 30">
          <a:extLst>
            <a:ext uri="{FF2B5EF4-FFF2-40B4-BE49-F238E27FC236}">
              <a16:creationId xmlns:a16="http://schemas.microsoft.com/office/drawing/2014/main" id="{047BA230-2CA9-4A24-94FB-11B3F54EE974}"/>
            </a:ext>
          </a:extLst>
        </xdr:cNvPr>
        <xdr:cNvSpPr txBox="1">
          <a:spLocks noChangeArrowheads="1"/>
        </xdr:cNvSpPr>
      </xdr:nvSpPr>
      <xdr:spPr bwMode="auto">
        <a:xfrm>
          <a:off x="4244340" y="543458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1" name="Text Box 32">
          <a:extLst>
            <a:ext uri="{FF2B5EF4-FFF2-40B4-BE49-F238E27FC236}">
              <a16:creationId xmlns:a16="http://schemas.microsoft.com/office/drawing/2014/main" id="{D1CD6541-0CD9-44E5-9EFA-E8621E5A8642}"/>
            </a:ext>
          </a:extLst>
        </xdr:cNvPr>
        <xdr:cNvSpPr txBox="1">
          <a:spLocks noChangeArrowheads="1"/>
        </xdr:cNvSpPr>
      </xdr:nvSpPr>
      <xdr:spPr bwMode="auto">
        <a:xfrm>
          <a:off x="4244340" y="5452110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12" name="Text Box 106">
          <a:extLst>
            <a:ext uri="{FF2B5EF4-FFF2-40B4-BE49-F238E27FC236}">
              <a16:creationId xmlns:a16="http://schemas.microsoft.com/office/drawing/2014/main" id="{75176A2B-2FD0-428D-B588-4444BFDC539E}"/>
            </a:ext>
          </a:extLst>
        </xdr:cNvPr>
        <xdr:cNvSpPr txBox="1">
          <a:spLocks noChangeArrowheads="1"/>
        </xdr:cNvSpPr>
      </xdr:nvSpPr>
      <xdr:spPr bwMode="auto">
        <a:xfrm>
          <a:off x="4244340" y="543458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3" name="Text Box 108">
          <a:extLst>
            <a:ext uri="{FF2B5EF4-FFF2-40B4-BE49-F238E27FC236}">
              <a16:creationId xmlns:a16="http://schemas.microsoft.com/office/drawing/2014/main" id="{4F58AA0E-035E-49A5-A388-09A0918562B7}"/>
            </a:ext>
          </a:extLst>
        </xdr:cNvPr>
        <xdr:cNvSpPr txBox="1">
          <a:spLocks noChangeArrowheads="1"/>
        </xdr:cNvSpPr>
      </xdr:nvSpPr>
      <xdr:spPr bwMode="auto">
        <a:xfrm>
          <a:off x="4244340" y="5452110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14" name="Text Box 30">
          <a:extLst>
            <a:ext uri="{FF2B5EF4-FFF2-40B4-BE49-F238E27FC236}">
              <a16:creationId xmlns:a16="http://schemas.microsoft.com/office/drawing/2014/main" id="{BB0CD939-7D3E-4552-894D-5AC774BF49D1}"/>
            </a:ext>
          </a:extLst>
        </xdr:cNvPr>
        <xdr:cNvSpPr txBox="1">
          <a:spLocks noChangeArrowheads="1"/>
        </xdr:cNvSpPr>
      </xdr:nvSpPr>
      <xdr:spPr bwMode="auto">
        <a:xfrm>
          <a:off x="4244340" y="545211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5" name="Text Box 32">
          <a:extLst>
            <a:ext uri="{FF2B5EF4-FFF2-40B4-BE49-F238E27FC236}">
              <a16:creationId xmlns:a16="http://schemas.microsoft.com/office/drawing/2014/main" id="{D3430B85-D4F0-463F-A497-89824A18C2B6}"/>
            </a:ext>
          </a:extLst>
        </xdr:cNvPr>
        <xdr:cNvSpPr txBox="1">
          <a:spLocks noChangeArrowheads="1"/>
        </xdr:cNvSpPr>
      </xdr:nvSpPr>
      <xdr:spPr bwMode="auto">
        <a:xfrm>
          <a:off x="4244340" y="5452110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16" name="Text Box 106">
          <a:extLst>
            <a:ext uri="{FF2B5EF4-FFF2-40B4-BE49-F238E27FC236}">
              <a16:creationId xmlns:a16="http://schemas.microsoft.com/office/drawing/2014/main" id="{514895C0-43CB-4115-9E3E-32AC27022CD8}"/>
            </a:ext>
          </a:extLst>
        </xdr:cNvPr>
        <xdr:cNvSpPr txBox="1">
          <a:spLocks noChangeArrowheads="1"/>
        </xdr:cNvSpPr>
      </xdr:nvSpPr>
      <xdr:spPr bwMode="auto">
        <a:xfrm>
          <a:off x="4244340" y="545211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7" name="Text Box 108">
          <a:extLst>
            <a:ext uri="{FF2B5EF4-FFF2-40B4-BE49-F238E27FC236}">
              <a16:creationId xmlns:a16="http://schemas.microsoft.com/office/drawing/2014/main" id="{3977820A-1F30-4022-9B12-B72B64513FE7}"/>
            </a:ext>
          </a:extLst>
        </xdr:cNvPr>
        <xdr:cNvSpPr txBox="1">
          <a:spLocks noChangeArrowheads="1"/>
        </xdr:cNvSpPr>
      </xdr:nvSpPr>
      <xdr:spPr bwMode="auto">
        <a:xfrm>
          <a:off x="4244340" y="54521100"/>
          <a:ext cx="76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18" name="Text Box 30">
          <a:extLst>
            <a:ext uri="{FF2B5EF4-FFF2-40B4-BE49-F238E27FC236}">
              <a16:creationId xmlns:a16="http://schemas.microsoft.com/office/drawing/2014/main" id="{741A66D3-8CA0-4410-A0CF-06CFF012F1EA}"/>
            </a:ext>
          </a:extLst>
        </xdr:cNvPr>
        <xdr:cNvSpPr txBox="1">
          <a:spLocks noChangeArrowheads="1"/>
        </xdr:cNvSpPr>
      </xdr:nvSpPr>
      <xdr:spPr bwMode="auto">
        <a:xfrm>
          <a:off x="4244340" y="543458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19" name="Text Box 32">
          <a:extLst>
            <a:ext uri="{FF2B5EF4-FFF2-40B4-BE49-F238E27FC236}">
              <a16:creationId xmlns:a16="http://schemas.microsoft.com/office/drawing/2014/main" id="{BB13EEE2-B840-42BD-AAA0-16594EFF6ED9}"/>
            </a:ext>
          </a:extLst>
        </xdr:cNvPr>
        <xdr:cNvSpPr txBox="1">
          <a:spLocks noChangeArrowheads="1"/>
        </xdr:cNvSpPr>
      </xdr:nvSpPr>
      <xdr:spPr bwMode="auto">
        <a:xfrm>
          <a:off x="4244340" y="545211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20" name="Text Box 106">
          <a:extLst>
            <a:ext uri="{FF2B5EF4-FFF2-40B4-BE49-F238E27FC236}">
              <a16:creationId xmlns:a16="http://schemas.microsoft.com/office/drawing/2014/main" id="{60CCEB39-83C1-4C91-BF29-BF737FE99BC8}"/>
            </a:ext>
          </a:extLst>
        </xdr:cNvPr>
        <xdr:cNvSpPr txBox="1">
          <a:spLocks noChangeArrowheads="1"/>
        </xdr:cNvSpPr>
      </xdr:nvSpPr>
      <xdr:spPr bwMode="auto">
        <a:xfrm>
          <a:off x="4244340" y="543458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1" name="Text Box 108">
          <a:extLst>
            <a:ext uri="{FF2B5EF4-FFF2-40B4-BE49-F238E27FC236}">
              <a16:creationId xmlns:a16="http://schemas.microsoft.com/office/drawing/2014/main" id="{E7ECE5D8-52F6-48A7-AB72-6266F31CDBC6}"/>
            </a:ext>
          </a:extLst>
        </xdr:cNvPr>
        <xdr:cNvSpPr txBox="1">
          <a:spLocks noChangeArrowheads="1"/>
        </xdr:cNvSpPr>
      </xdr:nvSpPr>
      <xdr:spPr bwMode="auto">
        <a:xfrm>
          <a:off x="4244340" y="545211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2" name="Text Box 30">
          <a:extLst>
            <a:ext uri="{FF2B5EF4-FFF2-40B4-BE49-F238E27FC236}">
              <a16:creationId xmlns:a16="http://schemas.microsoft.com/office/drawing/2014/main" id="{A735F001-D7B9-4492-A676-48D53EF469BA}"/>
            </a:ext>
          </a:extLst>
        </xdr:cNvPr>
        <xdr:cNvSpPr txBox="1">
          <a:spLocks noChangeArrowheads="1"/>
        </xdr:cNvSpPr>
      </xdr:nvSpPr>
      <xdr:spPr bwMode="auto">
        <a:xfrm>
          <a:off x="4244340" y="5452110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3" name="Text Box 32">
          <a:extLst>
            <a:ext uri="{FF2B5EF4-FFF2-40B4-BE49-F238E27FC236}">
              <a16:creationId xmlns:a16="http://schemas.microsoft.com/office/drawing/2014/main" id="{62A0E073-8851-408B-A0F2-C845EFBB710A}"/>
            </a:ext>
          </a:extLst>
        </xdr:cNvPr>
        <xdr:cNvSpPr txBox="1">
          <a:spLocks noChangeArrowheads="1"/>
        </xdr:cNvSpPr>
      </xdr:nvSpPr>
      <xdr:spPr bwMode="auto">
        <a:xfrm>
          <a:off x="4244340" y="545211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4" name="Text Box 106">
          <a:extLst>
            <a:ext uri="{FF2B5EF4-FFF2-40B4-BE49-F238E27FC236}">
              <a16:creationId xmlns:a16="http://schemas.microsoft.com/office/drawing/2014/main" id="{AC1AFDAC-AADC-459A-9828-5773304D47FA}"/>
            </a:ext>
          </a:extLst>
        </xdr:cNvPr>
        <xdr:cNvSpPr txBox="1">
          <a:spLocks noChangeArrowheads="1"/>
        </xdr:cNvSpPr>
      </xdr:nvSpPr>
      <xdr:spPr bwMode="auto">
        <a:xfrm>
          <a:off x="4244340" y="5452110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 name="Text Box 108">
          <a:extLst>
            <a:ext uri="{FF2B5EF4-FFF2-40B4-BE49-F238E27FC236}">
              <a16:creationId xmlns:a16="http://schemas.microsoft.com/office/drawing/2014/main" id="{D44F4EA9-6D23-4F60-8E91-9D582A3FD8A5}"/>
            </a:ext>
          </a:extLst>
        </xdr:cNvPr>
        <xdr:cNvSpPr txBox="1">
          <a:spLocks noChangeArrowheads="1"/>
        </xdr:cNvSpPr>
      </xdr:nvSpPr>
      <xdr:spPr bwMode="auto">
        <a:xfrm>
          <a:off x="4244340" y="545211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6" name="Text Box 30">
          <a:extLst>
            <a:ext uri="{FF2B5EF4-FFF2-40B4-BE49-F238E27FC236}">
              <a16:creationId xmlns:a16="http://schemas.microsoft.com/office/drawing/2014/main" id="{28E9D14C-8646-4777-8800-C04C86424D5F}"/>
            </a:ext>
          </a:extLst>
        </xdr:cNvPr>
        <xdr:cNvSpPr txBox="1">
          <a:spLocks noChangeArrowheads="1"/>
        </xdr:cNvSpPr>
      </xdr:nvSpPr>
      <xdr:spPr bwMode="auto">
        <a:xfrm>
          <a:off x="4244340" y="555726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7" name="Text Box 32">
          <a:extLst>
            <a:ext uri="{FF2B5EF4-FFF2-40B4-BE49-F238E27FC236}">
              <a16:creationId xmlns:a16="http://schemas.microsoft.com/office/drawing/2014/main" id="{A49A4F43-9AE2-4498-A585-ACD780711D3E}"/>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8" name="Text Box 106">
          <a:extLst>
            <a:ext uri="{FF2B5EF4-FFF2-40B4-BE49-F238E27FC236}">
              <a16:creationId xmlns:a16="http://schemas.microsoft.com/office/drawing/2014/main" id="{2EE92D39-B843-46DF-81CB-64FE337093D2}"/>
            </a:ext>
          </a:extLst>
        </xdr:cNvPr>
        <xdr:cNvSpPr txBox="1">
          <a:spLocks noChangeArrowheads="1"/>
        </xdr:cNvSpPr>
      </xdr:nvSpPr>
      <xdr:spPr bwMode="auto">
        <a:xfrm>
          <a:off x="4244340" y="555726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9" name="Text Box 108">
          <a:extLst>
            <a:ext uri="{FF2B5EF4-FFF2-40B4-BE49-F238E27FC236}">
              <a16:creationId xmlns:a16="http://schemas.microsoft.com/office/drawing/2014/main" id="{4F31D6A3-864B-4E49-A5C0-991DFB4EEB79}"/>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0" name="Text Box 30">
          <a:extLst>
            <a:ext uri="{FF2B5EF4-FFF2-40B4-BE49-F238E27FC236}">
              <a16:creationId xmlns:a16="http://schemas.microsoft.com/office/drawing/2014/main" id="{C4092A98-7C43-4A03-9316-86E6AD30E3AC}"/>
            </a:ext>
          </a:extLst>
        </xdr:cNvPr>
        <xdr:cNvSpPr txBox="1">
          <a:spLocks noChangeArrowheads="1"/>
        </xdr:cNvSpPr>
      </xdr:nvSpPr>
      <xdr:spPr bwMode="auto">
        <a:xfrm>
          <a:off x="4244340" y="5557266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1" name="Text Box 32">
          <a:extLst>
            <a:ext uri="{FF2B5EF4-FFF2-40B4-BE49-F238E27FC236}">
              <a16:creationId xmlns:a16="http://schemas.microsoft.com/office/drawing/2014/main" id="{B3D09A5F-A6CA-4A32-A6F1-6B85A1D56EE9}"/>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2" name="Text Box 106">
          <a:extLst>
            <a:ext uri="{FF2B5EF4-FFF2-40B4-BE49-F238E27FC236}">
              <a16:creationId xmlns:a16="http://schemas.microsoft.com/office/drawing/2014/main" id="{BF1C1CB7-AB05-49E0-A08B-2E456C4D5903}"/>
            </a:ext>
          </a:extLst>
        </xdr:cNvPr>
        <xdr:cNvSpPr txBox="1">
          <a:spLocks noChangeArrowheads="1"/>
        </xdr:cNvSpPr>
      </xdr:nvSpPr>
      <xdr:spPr bwMode="auto">
        <a:xfrm>
          <a:off x="4244340" y="5557266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3" name="Text Box 108">
          <a:extLst>
            <a:ext uri="{FF2B5EF4-FFF2-40B4-BE49-F238E27FC236}">
              <a16:creationId xmlns:a16="http://schemas.microsoft.com/office/drawing/2014/main" id="{71726904-6A5B-4DA2-9D2A-567F7234B4B3}"/>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34" name="Text Box 30">
          <a:extLst>
            <a:ext uri="{FF2B5EF4-FFF2-40B4-BE49-F238E27FC236}">
              <a16:creationId xmlns:a16="http://schemas.microsoft.com/office/drawing/2014/main" id="{D55358D8-738F-40EE-B6AA-3FE1C4F85407}"/>
            </a:ext>
          </a:extLst>
        </xdr:cNvPr>
        <xdr:cNvSpPr txBox="1">
          <a:spLocks noChangeArrowheads="1"/>
        </xdr:cNvSpPr>
      </xdr:nvSpPr>
      <xdr:spPr bwMode="auto">
        <a:xfrm>
          <a:off x="4244340" y="555726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5" name="Text Box 32">
          <a:extLst>
            <a:ext uri="{FF2B5EF4-FFF2-40B4-BE49-F238E27FC236}">
              <a16:creationId xmlns:a16="http://schemas.microsoft.com/office/drawing/2014/main" id="{74185657-2205-4DE9-AC84-7DEFF6D92B92}"/>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36" name="Text Box 106">
          <a:extLst>
            <a:ext uri="{FF2B5EF4-FFF2-40B4-BE49-F238E27FC236}">
              <a16:creationId xmlns:a16="http://schemas.microsoft.com/office/drawing/2014/main" id="{6CF3C18A-BD8B-44F4-BB94-B70AEE8AF302}"/>
            </a:ext>
          </a:extLst>
        </xdr:cNvPr>
        <xdr:cNvSpPr txBox="1">
          <a:spLocks noChangeArrowheads="1"/>
        </xdr:cNvSpPr>
      </xdr:nvSpPr>
      <xdr:spPr bwMode="auto">
        <a:xfrm>
          <a:off x="4244340" y="555726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7" name="Text Box 108">
          <a:extLst>
            <a:ext uri="{FF2B5EF4-FFF2-40B4-BE49-F238E27FC236}">
              <a16:creationId xmlns:a16="http://schemas.microsoft.com/office/drawing/2014/main" id="{03AC92ED-E36F-454A-8B47-C882667B686E}"/>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8" name="Text Box 30">
          <a:extLst>
            <a:ext uri="{FF2B5EF4-FFF2-40B4-BE49-F238E27FC236}">
              <a16:creationId xmlns:a16="http://schemas.microsoft.com/office/drawing/2014/main" id="{E2D04667-53EB-45FD-B1BB-84F2C7E0037C}"/>
            </a:ext>
          </a:extLst>
        </xdr:cNvPr>
        <xdr:cNvSpPr txBox="1">
          <a:spLocks noChangeArrowheads="1"/>
        </xdr:cNvSpPr>
      </xdr:nvSpPr>
      <xdr:spPr bwMode="auto">
        <a:xfrm>
          <a:off x="4244340" y="5557266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9" name="Text Box 32">
          <a:extLst>
            <a:ext uri="{FF2B5EF4-FFF2-40B4-BE49-F238E27FC236}">
              <a16:creationId xmlns:a16="http://schemas.microsoft.com/office/drawing/2014/main" id="{2510AFE5-5D3C-4E6E-B5B9-EA2EE475728D}"/>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40" name="Text Box 106">
          <a:extLst>
            <a:ext uri="{FF2B5EF4-FFF2-40B4-BE49-F238E27FC236}">
              <a16:creationId xmlns:a16="http://schemas.microsoft.com/office/drawing/2014/main" id="{054F31BB-6BE1-4552-B414-BE11008B440D}"/>
            </a:ext>
          </a:extLst>
        </xdr:cNvPr>
        <xdr:cNvSpPr txBox="1">
          <a:spLocks noChangeArrowheads="1"/>
        </xdr:cNvSpPr>
      </xdr:nvSpPr>
      <xdr:spPr bwMode="auto">
        <a:xfrm>
          <a:off x="4244340" y="55572660"/>
          <a:ext cx="762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41" name="Text Box 108">
          <a:extLst>
            <a:ext uri="{FF2B5EF4-FFF2-40B4-BE49-F238E27FC236}">
              <a16:creationId xmlns:a16="http://schemas.microsoft.com/office/drawing/2014/main" id="{A6DFE556-7456-4CD9-832A-20B26A2CC591}"/>
            </a:ext>
          </a:extLst>
        </xdr:cNvPr>
        <xdr:cNvSpPr txBox="1">
          <a:spLocks noChangeArrowheads="1"/>
        </xdr:cNvSpPr>
      </xdr:nvSpPr>
      <xdr:spPr bwMode="auto">
        <a:xfrm>
          <a:off x="4244340" y="55572660"/>
          <a:ext cx="76200" cy="35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2" name="Text Box 30">
          <a:extLst>
            <a:ext uri="{FF2B5EF4-FFF2-40B4-BE49-F238E27FC236}">
              <a16:creationId xmlns:a16="http://schemas.microsoft.com/office/drawing/2014/main" id="{16CBCDAC-AB0C-42B4-B278-D6BCE175084B}"/>
            </a:ext>
          </a:extLst>
        </xdr:cNvPr>
        <xdr:cNvSpPr txBox="1">
          <a:spLocks noChangeArrowheads="1"/>
        </xdr:cNvSpPr>
      </xdr:nvSpPr>
      <xdr:spPr bwMode="auto">
        <a:xfrm>
          <a:off x="4244340" y="59969400"/>
          <a:ext cx="76200" cy="318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43" name="Text Box 32">
          <a:extLst>
            <a:ext uri="{FF2B5EF4-FFF2-40B4-BE49-F238E27FC236}">
              <a16:creationId xmlns:a16="http://schemas.microsoft.com/office/drawing/2014/main" id="{7AEBA86C-E773-4805-9706-77AF6538B694}"/>
            </a:ext>
          </a:extLst>
        </xdr:cNvPr>
        <xdr:cNvSpPr txBox="1">
          <a:spLocks noChangeArrowheads="1"/>
        </xdr:cNvSpPr>
      </xdr:nvSpPr>
      <xdr:spPr bwMode="auto">
        <a:xfrm>
          <a:off x="4244340" y="59969400"/>
          <a:ext cx="76200" cy="401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4" name="Text Box 106">
          <a:extLst>
            <a:ext uri="{FF2B5EF4-FFF2-40B4-BE49-F238E27FC236}">
              <a16:creationId xmlns:a16="http://schemas.microsoft.com/office/drawing/2014/main" id="{D6100D46-C0C9-4D95-91C7-C6126E6D130A}"/>
            </a:ext>
          </a:extLst>
        </xdr:cNvPr>
        <xdr:cNvSpPr txBox="1">
          <a:spLocks noChangeArrowheads="1"/>
        </xdr:cNvSpPr>
      </xdr:nvSpPr>
      <xdr:spPr bwMode="auto">
        <a:xfrm>
          <a:off x="4244340" y="59969400"/>
          <a:ext cx="76200" cy="318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45" name="Text Box 108">
          <a:extLst>
            <a:ext uri="{FF2B5EF4-FFF2-40B4-BE49-F238E27FC236}">
              <a16:creationId xmlns:a16="http://schemas.microsoft.com/office/drawing/2014/main" id="{0B9EFE4C-C477-4675-948F-A18ACBAA5C80}"/>
            </a:ext>
          </a:extLst>
        </xdr:cNvPr>
        <xdr:cNvSpPr txBox="1">
          <a:spLocks noChangeArrowheads="1"/>
        </xdr:cNvSpPr>
      </xdr:nvSpPr>
      <xdr:spPr bwMode="auto">
        <a:xfrm>
          <a:off x="4244340" y="59969400"/>
          <a:ext cx="76200" cy="401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108669</xdr:rowOff>
    </xdr:to>
    <xdr:sp macro="" textlink="">
      <xdr:nvSpPr>
        <xdr:cNvPr id="46" name="Text Box 30">
          <a:extLst>
            <a:ext uri="{FF2B5EF4-FFF2-40B4-BE49-F238E27FC236}">
              <a16:creationId xmlns:a16="http://schemas.microsoft.com/office/drawing/2014/main" id="{D91B63AF-B2FF-4A3C-B38D-B0D607E0227A}"/>
            </a:ext>
          </a:extLst>
        </xdr:cNvPr>
        <xdr:cNvSpPr txBox="1">
          <a:spLocks noChangeArrowheads="1"/>
        </xdr:cNvSpPr>
      </xdr:nvSpPr>
      <xdr:spPr bwMode="auto">
        <a:xfrm>
          <a:off x="4244340" y="6176010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7" name="Text Box 30">
          <a:extLst>
            <a:ext uri="{FF2B5EF4-FFF2-40B4-BE49-F238E27FC236}">
              <a16:creationId xmlns:a16="http://schemas.microsoft.com/office/drawing/2014/main" id="{0A896390-0AAD-445F-B2C0-E6C1CC56B7BA}"/>
            </a:ext>
          </a:extLst>
        </xdr:cNvPr>
        <xdr:cNvSpPr txBox="1">
          <a:spLocks noChangeArrowheads="1"/>
        </xdr:cNvSpPr>
      </xdr:nvSpPr>
      <xdr:spPr bwMode="auto">
        <a:xfrm>
          <a:off x="4244340" y="59969400"/>
          <a:ext cx="76200" cy="318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48" name="Text Box 32">
          <a:extLst>
            <a:ext uri="{FF2B5EF4-FFF2-40B4-BE49-F238E27FC236}">
              <a16:creationId xmlns:a16="http://schemas.microsoft.com/office/drawing/2014/main" id="{20CD2ADC-7FB3-4DDD-A312-7350FFD887BC}"/>
            </a:ext>
          </a:extLst>
        </xdr:cNvPr>
        <xdr:cNvSpPr txBox="1">
          <a:spLocks noChangeArrowheads="1"/>
        </xdr:cNvSpPr>
      </xdr:nvSpPr>
      <xdr:spPr bwMode="auto">
        <a:xfrm>
          <a:off x="4244340" y="59969400"/>
          <a:ext cx="76200" cy="401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9" name="Text Box 106">
          <a:extLst>
            <a:ext uri="{FF2B5EF4-FFF2-40B4-BE49-F238E27FC236}">
              <a16:creationId xmlns:a16="http://schemas.microsoft.com/office/drawing/2014/main" id="{1B5A544E-288A-416D-B161-7DB49FDE18B9}"/>
            </a:ext>
          </a:extLst>
        </xdr:cNvPr>
        <xdr:cNvSpPr txBox="1">
          <a:spLocks noChangeArrowheads="1"/>
        </xdr:cNvSpPr>
      </xdr:nvSpPr>
      <xdr:spPr bwMode="auto">
        <a:xfrm>
          <a:off x="4244340" y="59969400"/>
          <a:ext cx="76200" cy="318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50" name="Text Box 108">
          <a:extLst>
            <a:ext uri="{FF2B5EF4-FFF2-40B4-BE49-F238E27FC236}">
              <a16:creationId xmlns:a16="http://schemas.microsoft.com/office/drawing/2014/main" id="{9050B6BA-DEF4-4DE3-AA69-8B90E486F526}"/>
            </a:ext>
          </a:extLst>
        </xdr:cNvPr>
        <xdr:cNvSpPr txBox="1">
          <a:spLocks noChangeArrowheads="1"/>
        </xdr:cNvSpPr>
      </xdr:nvSpPr>
      <xdr:spPr bwMode="auto">
        <a:xfrm>
          <a:off x="4244340" y="59969400"/>
          <a:ext cx="76200" cy="401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106906</xdr:rowOff>
    </xdr:to>
    <xdr:sp macro="" textlink="">
      <xdr:nvSpPr>
        <xdr:cNvPr id="51" name="Text Box 30">
          <a:extLst>
            <a:ext uri="{FF2B5EF4-FFF2-40B4-BE49-F238E27FC236}">
              <a16:creationId xmlns:a16="http://schemas.microsoft.com/office/drawing/2014/main" id="{86724B74-C300-4B7E-B8E2-28BA827BC69C}"/>
            </a:ext>
          </a:extLst>
        </xdr:cNvPr>
        <xdr:cNvSpPr txBox="1">
          <a:spLocks noChangeArrowheads="1"/>
        </xdr:cNvSpPr>
      </xdr:nvSpPr>
      <xdr:spPr bwMode="auto">
        <a:xfrm>
          <a:off x="4244340" y="59969400"/>
          <a:ext cx="76200" cy="2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2" name="Text Box 30">
          <a:extLst>
            <a:ext uri="{FF2B5EF4-FFF2-40B4-BE49-F238E27FC236}">
              <a16:creationId xmlns:a16="http://schemas.microsoft.com/office/drawing/2014/main" id="{A1D1212F-2983-4745-9E81-69AE8C64DE3D}"/>
            </a:ext>
          </a:extLst>
        </xdr:cNvPr>
        <xdr:cNvSpPr txBox="1">
          <a:spLocks noChangeArrowheads="1"/>
        </xdr:cNvSpPr>
      </xdr:nvSpPr>
      <xdr:spPr bwMode="auto">
        <a:xfrm>
          <a:off x="4244340" y="61325760"/>
          <a:ext cx="762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3" name="Text Box 32">
          <a:extLst>
            <a:ext uri="{FF2B5EF4-FFF2-40B4-BE49-F238E27FC236}">
              <a16:creationId xmlns:a16="http://schemas.microsoft.com/office/drawing/2014/main" id="{D27BB0B3-39ED-4ADD-9460-D07902410CC7}"/>
            </a:ext>
          </a:extLst>
        </xdr:cNvPr>
        <xdr:cNvSpPr txBox="1">
          <a:spLocks noChangeArrowheads="1"/>
        </xdr:cNvSpPr>
      </xdr:nvSpPr>
      <xdr:spPr bwMode="auto">
        <a:xfrm>
          <a:off x="4244340" y="614553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4" name="Text Box 106">
          <a:extLst>
            <a:ext uri="{FF2B5EF4-FFF2-40B4-BE49-F238E27FC236}">
              <a16:creationId xmlns:a16="http://schemas.microsoft.com/office/drawing/2014/main" id="{B15A7600-0AE5-4AE1-864F-DADEA7E056A3}"/>
            </a:ext>
          </a:extLst>
        </xdr:cNvPr>
        <xdr:cNvSpPr txBox="1">
          <a:spLocks noChangeArrowheads="1"/>
        </xdr:cNvSpPr>
      </xdr:nvSpPr>
      <xdr:spPr bwMode="auto">
        <a:xfrm>
          <a:off x="4244340" y="61325760"/>
          <a:ext cx="762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5" name="Text Box 108">
          <a:extLst>
            <a:ext uri="{FF2B5EF4-FFF2-40B4-BE49-F238E27FC236}">
              <a16:creationId xmlns:a16="http://schemas.microsoft.com/office/drawing/2014/main" id="{6C2030CC-04F3-4FFA-BB1A-4FC01A95B944}"/>
            </a:ext>
          </a:extLst>
        </xdr:cNvPr>
        <xdr:cNvSpPr txBox="1">
          <a:spLocks noChangeArrowheads="1"/>
        </xdr:cNvSpPr>
      </xdr:nvSpPr>
      <xdr:spPr bwMode="auto">
        <a:xfrm>
          <a:off x="4244340" y="614553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56" name="Text Box 30">
          <a:extLst>
            <a:ext uri="{FF2B5EF4-FFF2-40B4-BE49-F238E27FC236}">
              <a16:creationId xmlns:a16="http://schemas.microsoft.com/office/drawing/2014/main" id="{28563814-D057-481C-B8FC-74DE1EFF8A2D}"/>
            </a:ext>
          </a:extLst>
        </xdr:cNvPr>
        <xdr:cNvSpPr txBox="1">
          <a:spLocks noChangeArrowheads="1"/>
        </xdr:cNvSpPr>
      </xdr:nvSpPr>
      <xdr:spPr bwMode="auto">
        <a:xfrm>
          <a:off x="4244340" y="61455300"/>
          <a:ext cx="76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7" name="Text Box 32">
          <a:extLst>
            <a:ext uri="{FF2B5EF4-FFF2-40B4-BE49-F238E27FC236}">
              <a16:creationId xmlns:a16="http://schemas.microsoft.com/office/drawing/2014/main" id="{01E556CB-4C04-45B1-859C-E545F5259E65}"/>
            </a:ext>
          </a:extLst>
        </xdr:cNvPr>
        <xdr:cNvSpPr txBox="1">
          <a:spLocks noChangeArrowheads="1"/>
        </xdr:cNvSpPr>
      </xdr:nvSpPr>
      <xdr:spPr bwMode="auto">
        <a:xfrm>
          <a:off x="4244340" y="614553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58" name="Text Box 106">
          <a:extLst>
            <a:ext uri="{FF2B5EF4-FFF2-40B4-BE49-F238E27FC236}">
              <a16:creationId xmlns:a16="http://schemas.microsoft.com/office/drawing/2014/main" id="{117967F9-A68F-4F3C-8308-43E8EB35975C}"/>
            </a:ext>
          </a:extLst>
        </xdr:cNvPr>
        <xdr:cNvSpPr txBox="1">
          <a:spLocks noChangeArrowheads="1"/>
        </xdr:cNvSpPr>
      </xdr:nvSpPr>
      <xdr:spPr bwMode="auto">
        <a:xfrm>
          <a:off x="4244340" y="61455300"/>
          <a:ext cx="76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9" name="Text Box 108">
          <a:extLst>
            <a:ext uri="{FF2B5EF4-FFF2-40B4-BE49-F238E27FC236}">
              <a16:creationId xmlns:a16="http://schemas.microsoft.com/office/drawing/2014/main" id="{C033735B-6A72-415D-AFF8-F2ED204B763B}"/>
            </a:ext>
          </a:extLst>
        </xdr:cNvPr>
        <xdr:cNvSpPr txBox="1">
          <a:spLocks noChangeArrowheads="1"/>
        </xdr:cNvSpPr>
      </xdr:nvSpPr>
      <xdr:spPr bwMode="auto">
        <a:xfrm>
          <a:off x="4244340" y="61455300"/>
          <a:ext cx="762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60" name="Text Box 30">
          <a:extLst>
            <a:ext uri="{FF2B5EF4-FFF2-40B4-BE49-F238E27FC236}">
              <a16:creationId xmlns:a16="http://schemas.microsoft.com/office/drawing/2014/main" id="{706993FD-63F1-41CE-BC8F-23CC3DCA5421}"/>
            </a:ext>
          </a:extLst>
        </xdr:cNvPr>
        <xdr:cNvSpPr txBox="1">
          <a:spLocks noChangeArrowheads="1"/>
        </xdr:cNvSpPr>
      </xdr:nvSpPr>
      <xdr:spPr bwMode="auto">
        <a:xfrm>
          <a:off x="4244340" y="60670440"/>
          <a:ext cx="76200" cy="312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61" name="Text Box 32">
          <a:extLst>
            <a:ext uri="{FF2B5EF4-FFF2-40B4-BE49-F238E27FC236}">
              <a16:creationId xmlns:a16="http://schemas.microsoft.com/office/drawing/2014/main" id="{BAFDF6AB-9240-4199-B6C3-2A12CAD0DA6E}"/>
            </a:ext>
          </a:extLst>
        </xdr:cNvPr>
        <xdr:cNvSpPr txBox="1">
          <a:spLocks noChangeArrowheads="1"/>
        </xdr:cNvSpPr>
      </xdr:nvSpPr>
      <xdr:spPr bwMode="auto">
        <a:xfrm>
          <a:off x="4244340" y="60670440"/>
          <a:ext cx="76200" cy="373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62" name="Text Box 106">
          <a:extLst>
            <a:ext uri="{FF2B5EF4-FFF2-40B4-BE49-F238E27FC236}">
              <a16:creationId xmlns:a16="http://schemas.microsoft.com/office/drawing/2014/main" id="{492BC4B9-0FBC-4953-96CF-77FC2D260751}"/>
            </a:ext>
          </a:extLst>
        </xdr:cNvPr>
        <xdr:cNvSpPr txBox="1">
          <a:spLocks noChangeArrowheads="1"/>
        </xdr:cNvSpPr>
      </xdr:nvSpPr>
      <xdr:spPr bwMode="auto">
        <a:xfrm>
          <a:off x="4244340" y="60670440"/>
          <a:ext cx="76200" cy="312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63" name="Text Box 108">
          <a:extLst>
            <a:ext uri="{FF2B5EF4-FFF2-40B4-BE49-F238E27FC236}">
              <a16:creationId xmlns:a16="http://schemas.microsoft.com/office/drawing/2014/main" id="{AC602022-B302-4E20-A613-48DE99E84D46}"/>
            </a:ext>
          </a:extLst>
        </xdr:cNvPr>
        <xdr:cNvSpPr txBox="1">
          <a:spLocks noChangeArrowheads="1"/>
        </xdr:cNvSpPr>
      </xdr:nvSpPr>
      <xdr:spPr bwMode="auto">
        <a:xfrm>
          <a:off x="4244340" y="60670440"/>
          <a:ext cx="76200" cy="373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64" name="Text Box 30">
          <a:extLst>
            <a:ext uri="{FF2B5EF4-FFF2-40B4-BE49-F238E27FC236}">
              <a16:creationId xmlns:a16="http://schemas.microsoft.com/office/drawing/2014/main" id="{2BA24349-57C9-4ED6-930C-53EDD9B045A3}"/>
            </a:ext>
          </a:extLst>
        </xdr:cNvPr>
        <xdr:cNvSpPr txBox="1">
          <a:spLocks noChangeArrowheads="1"/>
        </xdr:cNvSpPr>
      </xdr:nvSpPr>
      <xdr:spPr bwMode="auto">
        <a:xfrm>
          <a:off x="4244340" y="60670440"/>
          <a:ext cx="76200" cy="289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65" name="Text Box 32">
          <a:extLst>
            <a:ext uri="{FF2B5EF4-FFF2-40B4-BE49-F238E27FC236}">
              <a16:creationId xmlns:a16="http://schemas.microsoft.com/office/drawing/2014/main" id="{EB684663-1390-419F-92B6-0738303B2A83}"/>
            </a:ext>
          </a:extLst>
        </xdr:cNvPr>
        <xdr:cNvSpPr txBox="1">
          <a:spLocks noChangeArrowheads="1"/>
        </xdr:cNvSpPr>
      </xdr:nvSpPr>
      <xdr:spPr bwMode="auto">
        <a:xfrm>
          <a:off x="4244340" y="60670440"/>
          <a:ext cx="76200" cy="373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66" name="Text Box 106">
          <a:extLst>
            <a:ext uri="{FF2B5EF4-FFF2-40B4-BE49-F238E27FC236}">
              <a16:creationId xmlns:a16="http://schemas.microsoft.com/office/drawing/2014/main" id="{6B597B2A-E917-4225-B456-6F249356C5BF}"/>
            </a:ext>
          </a:extLst>
        </xdr:cNvPr>
        <xdr:cNvSpPr txBox="1">
          <a:spLocks noChangeArrowheads="1"/>
        </xdr:cNvSpPr>
      </xdr:nvSpPr>
      <xdr:spPr bwMode="auto">
        <a:xfrm>
          <a:off x="4244340" y="60670440"/>
          <a:ext cx="76200" cy="289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9283</xdr:rowOff>
    </xdr:to>
    <xdr:sp macro="" textlink="">
      <xdr:nvSpPr>
        <xdr:cNvPr id="67" name="Text Box 108">
          <a:extLst>
            <a:ext uri="{FF2B5EF4-FFF2-40B4-BE49-F238E27FC236}">
              <a16:creationId xmlns:a16="http://schemas.microsoft.com/office/drawing/2014/main" id="{6764B5B8-B68E-4FC1-8E79-A50CE312343C}"/>
            </a:ext>
          </a:extLst>
        </xdr:cNvPr>
        <xdr:cNvSpPr txBox="1">
          <a:spLocks noChangeArrowheads="1"/>
        </xdr:cNvSpPr>
      </xdr:nvSpPr>
      <xdr:spPr bwMode="auto">
        <a:xfrm>
          <a:off x="4267200" y="60647580"/>
          <a:ext cx="68580" cy="371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163663</xdr:rowOff>
    </xdr:to>
    <xdr:sp macro="" textlink="">
      <xdr:nvSpPr>
        <xdr:cNvPr id="68" name="Text Box 30">
          <a:extLst>
            <a:ext uri="{FF2B5EF4-FFF2-40B4-BE49-F238E27FC236}">
              <a16:creationId xmlns:a16="http://schemas.microsoft.com/office/drawing/2014/main" id="{96DDC5C9-FF13-4A57-BCFF-66947DEB65E3}"/>
            </a:ext>
          </a:extLst>
        </xdr:cNvPr>
        <xdr:cNvSpPr txBox="1">
          <a:spLocks noChangeArrowheads="1"/>
        </xdr:cNvSpPr>
      </xdr:nvSpPr>
      <xdr:spPr bwMode="auto">
        <a:xfrm>
          <a:off x="4244340" y="914247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69" name="Text Box 32">
          <a:extLst>
            <a:ext uri="{FF2B5EF4-FFF2-40B4-BE49-F238E27FC236}">
              <a16:creationId xmlns:a16="http://schemas.microsoft.com/office/drawing/2014/main" id="{45E134B5-2883-46C8-8ADF-B0F4740F411E}"/>
            </a:ext>
          </a:extLst>
        </xdr:cNvPr>
        <xdr:cNvSpPr txBox="1">
          <a:spLocks noChangeArrowheads="1"/>
        </xdr:cNvSpPr>
      </xdr:nvSpPr>
      <xdr:spPr bwMode="auto">
        <a:xfrm>
          <a:off x="4244340" y="9142476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163663</xdr:rowOff>
    </xdr:to>
    <xdr:sp macro="" textlink="">
      <xdr:nvSpPr>
        <xdr:cNvPr id="70" name="Text Box 106">
          <a:extLst>
            <a:ext uri="{FF2B5EF4-FFF2-40B4-BE49-F238E27FC236}">
              <a16:creationId xmlns:a16="http://schemas.microsoft.com/office/drawing/2014/main" id="{38BB0686-6845-4A3C-AD06-DE21C3B64C38}"/>
            </a:ext>
          </a:extLst>
        </xdr:cNvPr>
        <xdr:cNvSpPr txBox="1">
          <a:spLocks noChangeArrowheads="1"/>
        </xdr:cNvSpPr>
      </xdr:nvSpPr>
      <xdr:spPr bwMode="auto">
        <a:xfrm>
          <a:off x="4244340" y="9142476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71" name="Text Box 108">
          <a:extLst>
            <a:ext uri="{FF2B5EF4-FFF2-40B4-BE49-F238E27FC236}">
              <a16:creationId xmlns:a16="http://schemas.microsoft.com/office/drawing/2014/main" id="{01309C49-A8AE-4F59-9622-EAAE8BE69F31}"/>
            </a:ext>
          </a:extLst>
        </xdr:cNvPr>
        <xdr:cNvSpPr txBox="1">
          <a:spLocks noChangeArrowheads="1"/>
        </xdr:cNvSpPr>
      </xdr:nvSpPr>
      <xdr:spPr bwMode="auto">
        <a:xfrm>
          <a:off x="4244340" y="9142476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148423</xdr:rowOff>
    </xdr:to>
    <xdr:sp macro="" textlink="">
      <xdr:nvSpPr>
        <xdr:cNvPr id="72" name="Text Box 30">
          <a:extLst>
            <a:ext uri="{FF2B5EF4-FFF2-40B4-BE49-F238E27FC236}">
              <a16:creationId xmlns:a16="http://schemas.microsoft.com/office/drawing/2014/main" id="{2EB37AC1-DDF1-49DE-A033-7BE4CBAD2BE2}"/>
            </a:ext>
          </a:extLst>
        </xdr:cNvPr>
        <xdr:cNvSpPr txBox="1">
          <a:spLocks noChangeArrowheads="1"/>
        </xdr:cNvSpPr>
      </xdr:nvSpPr>
      <xdr:spPr bwMode="auto">
        <a:xfrm>
          <a:off x="4244340" y="9142476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73" name="Text Box 32">
          <a:extLst>
            <a:ext uri="{FF2B5EF4-FFF2-40B4-BE49-F238E27FC236}">
              <a16:creationId xmlns:a16="http://schemas.microsoft.com/office/drawing/2014/main" id="{F80CFBB2-2702-422A-9FFC-3E1866ED627D}"/>
            </a:ext>
          </a:extLst>
        </xdr:cNvPr>
        <xdr:cNvSpPr txBox="1">
          <a:spLocks noChangeArrowheads="1"/>
        </xdr:cNvSpPr>
      </xdr:nvSpPr>
      <xdr:spPr bwMode="auto">
        <a:xfrm>
          <a:off x="4244340" y="9142476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148423</xdr:rowOff>
    </xdr:to>
    <xdr:sp macro="" textlink="">
      <xdr:nvSpPr>
        <xdr:cNvPr id="74" name="Text Box 106">
          <a:extLst>
            <a:ext uri="{FF2B5EF4-FFF2-40B4-BE49-F238E27FC236}">
              <a16:creationId xmlns:a16="http://schemas.microsoft.com/office/drawing/2014/main" id="{DC022F2F-72DF-425D-92EF-3C10C0ADB8EB}"/>
            </a:ext>
          </a:extLst>
        </xdr:cNvPr>
        <xdr:cNvSpPr txBox="1">
          <a:spLocks noChangeArrowheads="1"/>
        </xdr:cNvSpPr>
      </xdr:nvSpPr>
      <xdr:spPr bwMode="auto">
        <a:xfrm>
          <a:off x="4244340" y="9142476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75" name="Text Box 108">
          <a:extLst>
            <a:ext uri="{FF2B5EF4-FFF2-40B4-BE49-F238E27FC236}">
              <a16:creationId xmlns:a16="http://schemas.microsoft.com/office/drawing/2014/main" id="{505AF78E-448E-4BAA-B01F-74FC5D61FBFF}"/>
            </a:ext>
          </a:extLst>
        </xdr:cNvPr>
        <xdr:cNvSpPr txBox="1">
          <a:spLocks noChangeArrowheads="1"/>
        </xdr:cNvSpPr>
      </xdr:nvSpPr>
      <xdr:spPr bwMode="auto">
        <a:xfrm>
          <a:off x="4244340" y="9142476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163665</xdr:rowOff>
    </xdr:to>
    <xdr:sp macro="" textlink="">
      <xdr:nvSpPr>
        <xdr:cNvPr id="76" name="Text Box 30">
          <a:extLst>
            <a:ext uri="{FF2B5EF4-FFF2-40B4-BE49-F238E27FC236}">
              <a16:creationId xmlns:a16="http://schemas.microsoft.com/office/drawing/2014/main" id="{74852D9A-D1C1-439B-A52D-E7F6AED111ED}"/>
            </a:ext>
          </a:extLst>
        </xdr:cNvPr>
        <xdr:cNvSpPr txBox="1">
          <a:spLocks noChangeArrowheads="1"/>
        </xdr:cNvSpPr>
      </xdr:nvSpPr>
      <xdr:spPr bwMode="auto">
        <a:xfrm>
          <a:off x="4244340" y="91996260"/>
          <a:ext cx="76200" cy="3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77" name="Text Box 32">
          <a:extLst>
            <a:ext uri="{FF2B5EF4-FFF2-40B4-BE49-F238E27FC236}">
              <a16:creationId xmlns:a16="http://schemas.microsoft.com/office/drawing/2014/main" id="{386B52AA-A7C0-43DE-A186-2610E77E9D1F}"/>
            </a:ext>
          </a:extLst>
        </xdr:cNvPr>
        <xdr:cNvSpPr txBox="1">
          <a:spLocks noChangeArrowheads="1"/>
        </xdr:cNvSpPr>
      </xdr:nvSpPr>
      <xdr:spPr bwMode="auto">
        <a:xfrm>
          <a:off x="4244340" y="9199626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163665</xdr:rowOff>
    </xdr:to>
    <xdr:sp macro="" textlink="">
      <xdr:nvSpPr>
        <xdr:cNvPr id="78" name="Text Box 106">
          <a:extLst>
            <a:ext uri="{FF2B5EF4-FFF2-40B4-BE49-F238E27FC236}">
              <a16:creationId xmlns:a16="http://schemas.microsoft.com/office/drawing/2014/main" id="{A4A1400E-C4EA-4891-BFA0-A0DA30CF22A3}"/>
            </a:ext>
          </a:extLst>
        </xdr:cNvPr>
        <xdr:cNvSpPr txBox="1">
          <a:spLocks noChangeArrowheads="1"/>
        </xdr:cNvSpPr>
      </xdr:nvSpPr>
      <xdr:spPr bwMode="auto">
        <a:xfrm>
          <a:off x="4244340" y="91996260"/>
          <a:ext cx="76200" cy="3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79" name="Text Box 108">
          <a:extLst>
            <a:ext uri="{FF2B5EF4-FFF2-40B4-BE49-F238E27FC236}">
              <a16:creationId xmlns:a16="http://schemas.microsoft.com/office/drawing/2014/main" id="{0169F8F6-93C9-4D0A-B681-B1514997B762}"/>
            </a:ext>
          </a:extLst>
        </xdr:cNvPr>
        <xdr:cNvSpPr txBox="1">
          <a:spLocks noChangeArrowheads="1"/>
        </xdr:cNvSpPr>
      </xdr:nvSpPr>
      <xdr:spPr bwMode="auto">
        <a:xfrm>
          <a:off x="4244340" y="9199626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148425</xdr:rowOff>
    </xdr:to>
    <xdr:sp macro="" textlink="">
      <xdr:nvSpPr>
        <xdr:cNvPr id="80" name="Text Box 30">
          <a:extLst>
            <a:ext uri="{FF2B5EF4-FFF2-40B4-BE49-F238E27FC236}">
              <a16:creationId xmlns:a16="http://schemas.microsoft.com/office/drawing/2014/main" id="{C1D2367E-0F8A-4594-9F8B-BA81B7177E04}"/>
            </a:ext>
          </a:extLst>
        </xdr:cNvPr>
        <xdr:cNvSpPr txBox="1">
          <a:spLocks noChangeArrowheads="1"/>
        </xdr:cNvSpPr>
      </xdr:nvSpPr>
      <xdr:spPr bwMode="auto">
        <a:xfrm>
          <a:off x="4244340" y="91996260"/>
          <a:ext cx="76200" cy="297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81" name="Text Box 32">
          <a:extLst>
            <a:ext uri="{FF2B5EF4-FFF2-40B4-BE49-F238E27FC236}">
              <a16:creationId xmlns:a16="http://schemas.microsoft.com/office/drawing/2014/main" id="{93FB1A0F-F1C8-4CB9-AE81-593E2EFA35A8}"/>
            </a:ext>
          </a:extLst>
        </xdr:cNvPr>
        <xdr:cNvSpPr txBox="1">
          <a:spLocks noChangeArrowheads="1"/>
        </xdr:cNvSpPr>
      </xdr:nvSpPr>
      <xdr:spPr bwMode="auto">
        <a:xfrm>
          <a:off x="4244340" y="9199626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148425</xdr:rowOff>
    </xdr:to>
    <xdr:sp macro="" textlink="">
      <xdr:nvSpPr>
        <xdr:cNvPr id="82" name="Text Box 106">
          <a:extLst>
            <a:ext uri="{FF2B5EF4-FFF2-40B4-BE49-F238E27FC236}">
              <a16:creationId xmlns:a16="http://schemas.microsoft.com/office/drawing/2014/main" id="{1F24AC34-0B0D-420B-A9FC-644E77E3CD4D}"/>
            </a:ext>
          </a:extLst>
        </xdr:cNvPr>
        <xdr:cNvSpPr txBox="1">
          <a:spLocks noChangeArrowheads="1"/>
        </xdr:cNvSpPr>
      </xdr:nvSpPr>
      <xdr:spPr bwMode="auto">
        <a:xfrm>
          <a:off x="4244340" y="91996260"/>
          <a:ext cx="76200" cy="297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83" name="Text Box 108">
          <a:extLst>
            <a:ext uri="{FF2B5EF4-FFF2-40B4-BE49-F238E27FC236}">
              <a16:creationId xmlns:a16="http://schemas.microsoft.com/office/drawing/2014/main" id="{F7D5F51F-4047-4AEC-8762-36C6D005393C}"/>
            </a:ext>
          </a:extLst>
        </xdr:cNvPr>
        <xdr:cNvSpPr txBox="1">
          <a:spLocks noChangeArrowheads="1"/>
        </xdr:cNvSpPr>
      </xdr:nvSpPr>
      <xdr:spPr bwMode="auto">
        <a:xfrm>
          <a:off x="4244340" y="9199626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101617</xdr:rowOff>
    </xdr:to>
    <xdr:sp macro="" textlink="">
      <xdr:nvSpPr>
        <xdr:cNvPr id="84" name="Text Box 30">
          <a:extLst>
            <a:ext uri="{FF2B5EF4-FFF2-40B4-BE49-F238E27FC236}">
              <a16:creationId xmlns:a16="http://schemas.microsoft.com/office/drawing/2014/main" id="{17C87AE5-A8D2-410A-9893-E6B47A76F869}"/>
            </a:ext>
          </a:extLst>
        </xdr:cNvPr>
        <xdr:cNvSpPr txBox="1">
          <a:spLocks noChangeArrowheads="1"/>
        </xdr:cNvSpPr>
      </xdr:nvSpPr>
      <xdr:spPr bwMode="auto">
        <a:xfrm>
          <a:off x="4244340" y="84330540"/>
          <a:ext cx="76200" cy="403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85" name="Text Box 32">
          <a:extLst>
            <a:ext uri="{FF2B5EF4-FFF2-40B4-BE49-F238E27FC236}">
              <a16:creationId xmlns:a16="http://schemas.microsoft.com/office/drawing/2014/main" id="{120B9ADC-7CF8-4597-A49C-674690E77600}"/>
            </a:ext>
          </a:extLst>
        </xdr:cNvPr>
        <xdr:cNvSpPr txBox="1">
          <a:spLocks noChangeArrowheads="1"/>
        </xdr:cNvSpPr>
      </xdr:nvSpPr>
      <xdr:spPr bwMode="auto">
        <a:xfrm>
          <a:off x="4244340" y="84330540"/>
          <a:ext cx="76200" cy="46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101617</xdr:rowOff>
    </xdr:to>
    <xdr:sp macro="" textlink="">
      <xdr:nvSpPr>
        <xdr:cNvPr id="86" name="Text Box 106">
          <a:extLst>
            <a:ext uri="{FF2B5EF4-FFF2-40B4-BE49-F238E27FC236}">
              <a16:creationId xmlns:a16="http://schemas.microsoft.com/office/drawing/2014/main" id="{4D723BDD-7318-488F-975E-BCC829562341}"/>
            </a:ext>
          </a:extLst>
        </xdr:cNvPr>
        <xdr:cNvSpPr txBox="1">
          <a:spLocks noChangeArrowheads="1"/>
        </xdr:cNvSpPr>
      </xdr:nvSpPr>
      <xdr:spPr bwMode="auto">
        <a:xfrm>
          <a:off x="4244340" y="84330540"/>
          <a:ext cx="76200" cy="403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87" name="Text Box 108">
          <a:extLst>
            <a:ext uri="{FF2B5EF4-FFF2-40B4-BE49-F238E27FC236}">
              <a16:creationId xmlns:a16="http://schemas.microsoft.com/office/drawing/2014/main" id="{7AAAC398-58D3-4E53-891A-383E58D9B104}"/>
            </a:ext>
          </a:extLst>
        </xdr:cNvPr>
        <xdr:cNvSpPr txBox="1">
          <a:spLocks noChangeArrowheads="1"/>
        </xdr:cNvSpPr>
      </xdr:nvSpPr>
      <xdr:spPr bwMode="auto">
        <a:xfrm>
          <a:off x="4244340" y="84330540"/>
          <a:ext cx="76200" cy="46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78757</xdr:rowOff>
    </xdr:to>
    <xdr:sp macro="" textlink="">
      <xdr:nvSpPr>
        <xdr:cNvPr id="88" name="Text Box 30">
          <a:extLst>
            <a:ext uri="{FF2B5EF4-FFF2-40B4-BE49-F238E27FC236}">
              <a16:creationId xmlns:a16="http://schemas.microsoft.com/office/drawing/2014/main" id="{4BE214F0-9E3D-46D3-829E-38477BBDBAA1}"/>
            </a:ext>
          </a:extLst>
        </xdr:cNvPr>
        <xdr:cNvSpPr txBox="1">
          <a:spLocks noChangeArrowheads="1"/>
        </xdr:cNvSpPr>
      </xdr:nvSpPr>
      <xdr:spPr bwMode="auto">
        <a:xfrm>
          <a:off x="4244340" y="8433054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89" name="Text Box 32">
          <a:extLst>
            <a:ext uri="{FF2B5EF4-FFF2-40B4-BE49-F238E27FC236}">
              <a16:creationId xmlns:a16="http://schemas.microsoft.com/office/drawing/2014/main" id="{E84A531E-55EC-40D8-9108-D7AD6171F116}"/>
            </a:ext>
          </a:extLst>
        </xdr:cNvPr>
        <xdr:cNvSpPr txBox="1">
          <a:spLocks noChangeArrowheads="1"/>
        </xdr:cNvSpPr>
      </xdr:nvSpPr>
      <xdr:spPr bwMode="auto">
        <a:xfrm>
          <a:off x="4244340" y="84330540"/>
          <a:ext cx="76200" cy="46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78757</xdr:rowOff>
    </xdr:to>
    <xdr:sp macro="" textlink="">
      <xdr:nvSpPr>
        <xdr:cNvPr id="90" name="Text Box 106">
          <a:extLst>
            <a:ext uri="{FF2B5EF4-FFF2-40B4-BE49-F238E27FC236}">
              <a16:creationId xmlns:a16="http://schemas.microsoft.com/office/drawing/2014/main" id="{38F36A1D-D32B-4041-9F89-D4A1D05651E5}"/>
            </a:ext>
          </a:extLst>
        </xdr:cNvPr>
        <xdr:cNvSpPr txBox="1">
          <a:spLocks noChangeArrowheads="1"/>
        </xdr:cNvSpPr>
      </xdr:nvSpPr>
      <xdr:spPr bwMode="auto">
        <a:xfrm>
          <a:off x="4244340" y="8433054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91" name="Text Box 108">
          <a:extLst>
            <a:ext uri="{FF2B5EF4-FFF2-40B4-BE49-F238E27FC236}">
              <a16:creationId xmlns:a16="http://schemas.microsoft.com/office/drawing/2014/main" id="{5EF3DD06-A7F7-41EE-BF4C-6707838D6FFD}"/>
            </a:ext>
          </a:extLst>
        </xdr:cNvPr>
        <xdr:cNvSpPr txBox="1">
          <a:spLocks noChangeArrowheads="1"/>
        </xdr:cNvSpPr>
      </xdr:nvSpPr>
      <xdr:spPr bwMode="auto">
        <a:xfrm>
          <a:off x="4244340" y="84330540"/>
          <a:ext cx="76200" cy="46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68985</xdr:rowOff>
    </xdr:to>
    <xdr:sp macro="" textlink="">
      <xdr:nvSpPr>
        <xdr:cNvPr id="92" name="Text Box 30">
          <a:extLst>
            <a:ext uri="{FF2B5EF4-FFF2-40B4-BE49-F238E27FC236}">
              <a16:creationId xmlns:a16="http://schemas.microsoft.com/office/drawing/2014/main" id="{1412123A-4CD6-4ADF-8D8C-794138F4E67B}"/>
            </a:ext>
          </a:extLst>
        </xdr:cNvPr>
        <xdr:cNvSpPr txBox="1">
          <a:spLocks noChangeArrowheads="1"/>
        </xdr:cNvSpPr>
      </xdr:nvSpPr>
      <xdr:spPr bwMode="auto">
        <a:xfrm>
          <a:off x="4244340" y="87820500"/>
          <a:ext cx="76200" cy="1451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93" name="Text Box 32">
          <a:extLst>
            <a:ext uri="{FF2B5EF4-FFF2-40B4-BE49-F238E27FC236}">
              <a16:creationId xmlns:a16="http://schemas.microsoft.com/office/drawing/2014/main" id="{72CB0A32-2FE8-4297-8074-AA906E8E20D7}"/>
            </a:ext>
          </a:extLst>
        </xdr:cNvPr>
        <xdr:cNvSpPr txBox="1">
          <a:spLocks noChangeArrowheads="1"/>
        </xdr:cNvSpPr>
      </xdr:nvSpPr>
      <xdr:spPr bwMode="auto">
        <a:xfrm>
          <a:off x="4244340" y="87820500"/>
          <a:ext cx="76200" cy="169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68985</xdr:rowOff>
    </xdr:to>
    <xdr:sp macro="" textlink="">
      <xdr:nvSpPr>
        <xdr:cNvPr id="94" name="Text Box 106">
          <a:extLst>
            <a:ext uri="{FF2B5EF4-FFF2-40B4-BE49-F238E27FC236}">
              <a16:creationId xmlns:a16="http://schemas.microsoft.com/office/drawing/2014/main" id="{C0CC2EFF-9648-43AE-B3F8-0B5D533C3E95}"/>
            </a:ext>
          </a:extLst>
        </xdr:cNvPr>
        <xdr:cNvSpPr txBox="1">
          <a:spLocks noChangeArrowheads="1"/>
        </xdr:cNvSpPr>
      </xdr:nvSpPr>
      <xdr:spPr bwMode="auto">
        <a:xfrm>
          <a:off x="4244340" y="87820500"/>
          <a:ext cx="76200" cy="1451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95" name="Text Box 108">
          <a:extLst>
            <a:ext uri="{FF2B5EF4-FFF2-40B4-BE49-F238E27FC236}">
              <a16:creationId xmlns:a16="http://schemas.microsoft.com/office/drawing/2014/main" id="{116B4A90-B235-4FD8-B2B3-28B4FB780AAC}"/>
            </a:ext>
          </a:extLst>
        </xdr:cNvPr>
        <xdr:cNvSpPr txBox="1">
          <a:spLocks noChangeArrowheads="1"/>
        </xdr:cNvSpPr>
      </xdr:nvSpPr>
      <xdr:spPr bwMode="auto">
        <a:xfrm>
          <a:off x="4244340" y="87820500"/>
          <a:ext cx="76200" cy="169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46125</xdr:rowOff>
    </xdr:to>
    <xdr:sp macro="" textlink="">
      <xdr:nvSpPr>
        <xdr:cNvPr id="96" name="Text Box 30">
          <a:extLst>
            <a:ext uri="{FF2B5EF4-FFF2-40B4-BE49-F238E27FC236}">
              <a16:creationId xmlns:a16="http://schemas.microsoft.com/office/drawing/2014/main" id="{03F096D4-C581-4C6F-A8B5-7AA65A9A2C53}"/>
            </a:ext>
          </a:extLst>
        </xdr:cNvPr>
        <xdr:cNvSpPr txBox="1">
          <a:spLocks noChangeArrowheads="1"/>
        </xdr:cNvSpPr>
      </xdr:nvSpPr>
      <xdr:spPr bwMode="auto">
        <a:xfrm>
          <a:off x="4244340" y="87820500"/>
          <a:ext cx="76200" cy="1429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97" name="Text Box 32">
          <a:extLst>
            <a:ext uri="{FF2B5EF4-FFF2-40B4-BE49-F238E27FC236}">
              <a16:creationId xmlns:a16="http://schemas.microsoft.com/office/drawing/2014/main" id="{8CBA2893-8FAE-47E9-A586-6DEE71B16C85}"/>
            </a:ext>
          </a:extLst>
        </xdr:cNvPr>
        <xdr:cNvSpPr txBox="1">
          <a:spLocks noChangeArrowheads="1"/>
        </xdr:cNvSpPr>
      </xdr:nvSpPr>
      <xdr:spPr bwMode="auto">
        <a:xfrm>
          <a:off x="4244340" y="87820500"/>
          <a:ext cx="76200" cy="169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46125</xdr:rowOff>
    </xdr:to>
    <xdr:sp macro="" textlink="">
      <xdr:nvSpPr>
        <xdr:cNvPr id="98" name="Text Box 106">
          <a:extLst>
            <a:ext uri="{FF2B5EF4-FFF2-40B4-BE49-F238E27FC236}">
              <a16:creationId xmlns:a16="http://schemas.microsoft.com/office/drawing/2014/main" id="{CF624FF1-94A8-46CF-9073-F4D8D189217F}"/>
            </a:ext>
          </a:extLst>
        </xdr:cNvPr>
        <xdr:cNvSpPr txBox="1">
          <a:spLocks noChangeArrowheads="1"/>
        </xdr:cNvSpPr>
      </xdr:nvSpPr>
      <xdr:spPr bwMode="auto">
        <a:xfrm>
          <a:off x="4244340" y="87820500"/>
          <a:ext cx="76200" cy="1429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99" name="Text Box 108">
          <a:extLst>
            <a:ext uri="{FF2B5EF4-FFF2-40B4-BE49-F238E27FC236}">
              <a16:creationId xmlns:a16="http://schemas.microsoft.com/office/drawing/2014/main" id="{8FB2BD0E-E4E2-48FA-954C-E40B7D2E4193}"/>
            </a:ext>
          </a:extLst>
        </xdr:cNvPr>
        <xdr:cNvSpPr txBox="1">
          <a:spLocks noChangeArrowheads="1"/>
        </xdr:cNvSpPr>
      </xdr:nvSpPr>
      <xdr:spPr bwMode="auto">
        <a:xfrm>
          <a:off x="4244340" y="87820500"/>
          <a:ext cx="76200" cy="1695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100" name="Text Box 30">
          <a:extLst>
            <a:ext uri="{FF2B5EF4-FFF2-40B4-BE49-F238E27FC236}">
              <a16:creationId xmlns:a16="http://schemas.microsoft.com/office/drawing/2014/main" id="{817796EA-6DD2-40C1-814B-03EF3B8077AA}"/>
            </a:ext>
          </a:extLst>
        </xdr:cNvPr>
        <xdr:cNvSpPr txBox="1">
          <a:spLocks noChangeArrowheads="1"/>
        </xdr:cNvSpPr>
      </xdr:nvSpPr>
      <xdr:spPr bwMode="auto">
        <a:xfrm>
          <a:off x="4244340" y="80391000"/>
          <a:ext cx="76200" cy="32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01" name="Text Box 32">
          <a:extLst>
            <a:ext uri="{FF2B5EF4-FFF2-40B4-BE49-F238E27FC236}">
              <a16:creationId xmlns:a16="http://schemas.microsoft.com/office/drawing/2014/main" id="{AB9C2E0A-C88D-497D-9B42-8A437610C68E}"/>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102" name="Text Box 106">
          <a:extLst>
            <a:ext uri="{FF2B5EF4-FFF2-40B4-BE49-F238E27FC236}">
              <a16:creationId xmlns:a16="http://schemas.microsoft.com/office/drawing/2014/main" id="{079F04F1-0107-4F5F-BE18-D8452811E135}"/>
            </a:ext>
          </a:extLst>
        </xdr:cNvPr>
        <xdr:cNvSpPr txBox="1">
          <a:spLocks noChangeArrowheads="1"/>
        </xdr:cNvSpPr>
      </xdr:nvSpPr>
      <xdr:spPr bwMode="auto">
        <a:xfrm>
          <a:off x="4244340" y="80391000"/>
          <a:ext cx="76200" cy="32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03" name="Text Box 108">
          <a:extLst>
            <a:ext uri="{FF2B5EF4-FFF2-40B4-BE49-F238E27FC236}">
              <a16:creationId xmlns:a16="http://schemas.microsoft.com/office/drawing/2014/main" id="{84B1FEDE-8889-4030-A019-C86805D00F50}"/>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104" name="Text Box 30">
          <a:extLst>
            <a:ext uri="{FF2B5EF4-FFF2-40B4-BE49-F238E27FC236}">
              <a16:creationId xmlns:a16="http://schemas.microsoft.com/office/drawing/2014/main" id="{0EAB9DC2-F21B-4761-8280-B59F1A3A2A0B}"/>
            </a:ext>
          </a:extLst>
        </xdr:cNvPr>
        <xdr:cNvSpPr txBox="1">
          <a:spLocks noChangeArrowheads="1"/>
        </xdr:cNvSpPr>
      </xdr:nvSpPr>
      <xdr:spPr bwMode="auto">
        <a:xfrm>
          <a:off x="4244340" y="80391000"/>
          <a:ext cx="762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05" name="Text Box 32">
          <a:extLst>
            <a:ext uri="{FF2B5EF4-FFF2-40B4-BE49-F238E27FC236}">
              <a16:creationId xmlns:a16="http://schemas.microsoft.com/office/drawing/2014/main" id="{20A2E4A4-977D-47A1-86DD-1EA772655CA7}"/>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106" name="Text Box 106">
          <a:extLst>
            <a:ext uri="{FF2B5EF4-FFF2-40B4-BE49-F238E27FC236}">
              <a16:creationId xmlns:a16="http://schemas.microsoft.com/office/drawing/2014/main" id="{FA56B893-664A-4655-B251-ABA853C6FBA3}"/>
            </a:ext>
          </a:extLst>
        </xdr:cNvPr>
        <xdr:cNvSpPr txBox="1">
          <a:spLocks noChangeArrowheads="1"/>
        </xdr:cNvSpPr>
      </xdr:nvSpPr>
      <xdr:spPr bwMode="auto">
        <a:xfrm>
          <a:off x="4244340" y="80391000"/>
          <a:ext cx="762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07" name="Text Box 108">
          <a:extLst>
            <a:ext uri="{FF2B5EF4-FFF2-40B4-BE49-F238E27FC236}">
              <a16:creationId xmlns:a16="http://schemas.microsoft.com/office/drawing/2014/main" id="{6A72AF95-A9FE-4F7E-97DD-890BE9EBF23A}"/>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86377</xdr:rowOff>
    </xdr:to>
    <xdr:sp macro="" textlink="">
      <xdr:nvSpPr>
        <xdr:cNvPr id="108" name="Text Box 30">
          <a:extLst>
            <a:ext uri="{FF2B5EF4-FFF2-40B4-BE49-F238E27FC236}">
              <a16:creationId xmlns:a16="http://schemas.microsoft.com/office/drawing/2014/main" id="{307C29D7-E239-4187-A782-40B29751FE6B}"/>
            </a:ext>
          </a:extLst>
        </xdr:cNvPr>
        <xdr:cNvSpPr txBox="1">
          <a:spLocks noChangeArrowheads="1"/>
        </xdr:cNvSpPr>
      </xdr:nvSpPr>
      <xdr:spPr bwMode="auto">
        <a:xfrm>
          <a:off x="4244340" y="84330540"/>
          <a:ext cx="76200" cy="38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109" name="Text Box 32">
          <a:extLst>
            <a:ext uri="{FF2B5EF4-FFF2-40B4-BE49-F238E27FC236}">
              <a16:creationId xmlns:a16="http://schemas.microsoft.com/office/drawing/2014/main" id="{FEB09363-62F7-45A8-912F-B9DF27C808AC}"/>
            </a:ext>
          </a:extLst>
        </xdr:cNvPr>
        <xdr:cNvSpPr txBox="1">
          <a:spLocks noChangeArrowheads="1"/>
        </xdr:cNvSpPr>
      </xdr:nvSpPr>
      <xdr:spPr bwMode="auto">
        <a:xfrm>
          <a:off x="4244340" y="84330540"/>
          <a:ext cx="76200" cy="44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86377</xdr:rowOff>
    </xdr:to>
    <xdr:sp macro="" textlink="">
      <xdr:nvSpPr>
        <xdr:cNvPr id="110" name="Text Box 106">
          <a:extLst>
            <a:ext uri="{FF2B5EF4-FFF2-40B4-BE49-F238E27FC236}">
              <a16:creationId xmlns:a16="http://schemas.microsoft.com/office/drawing/2014/main" id="{7D447E5E-9E33-4C8A-99B0-3898C13083D5}"/>
            </a:ext>
          </a:extLst>
        </xdr:cNvPr>
        <xdr:cNvSpPr txBox="1">
          <a:spLocks noChangeArrowheads="1"/>
        </xdr:cNvSpPr>
      </xdr:nvSpPr>
      <xdr:spPr bwMode="auto">
        <a:xfrm>
          <a:off x="4244340" y="84330540"/>
          <a:ext cx="76200" cy="38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111" name="Text Box 108">
          <a:extLst>
            <a:ext uri="{FF2B5EF4-FFF2-40B4-BE49-F238E27FC236}">
              <a16:creationId xmlns:a16="http://schemas.microsoft.com/office/drawing/2014/main" id="{A8EF6E2C-A9C7-40C5-A45D-BF4EF6F3D905}"/>
            </a:ext>
          </a:extLst>
        </xdr:cNvPr>
        <xdr:cNvSpPr txBox="1">
          <a:spLocks noChangeArrowheads="1"/>
        </xdr:cNvSpPr>
      </xdr:nvSpPr>
      <xdr:spPr bwMode="auto">
        <a:xfrm>
          <a:off x="4244340" y="84330540"/>
          <a:ext cx="76200" cy="44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55895</xdr:rowOff>
    </xdr:to>
    <xdr:sp macro="" textlink="">
      <xdr:nvSpPr>
        <xdr:cNvPr id="112" name="Text Box 30">
          <a:extLst>
            <a:ext uri="{FF2B5EF4-FFF2-40B4-BE49-F238E27FC236}">
              <a16:creationId xmlns:a16="http://schemas.microsoft.com/office/drawing/2014/main" id="{6C84B187-E622-4776-8C2B-1CA42994BCDC}"/>
            </a:ext>
          </a:extLst>
        </xdr:cNvPr>
        <xdr:cNvSpPr txBox="1">
          <a:spLocks noChangeArrowheads="1"/>
        </xdr:cNvSpPr>
      </xdr:nvSpPr>
      <xdr:spPr bwMode="auto">
        <a:xfrm>
          <a:off x="4244340" y="8433054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113" name="Text Box 32">
          <a:extLst>
            <a:ext uri="{FF2B5EF4-FFF2-40B4-BE49-F238E27FC236}">
              <a16:creationId xmlns:a16="http://schemas.microsoft.com/office/drawing/2014/main" id="{51F1DDC1-BD14-4E41-9DC5-01693F38CBD1}"/>
            </a:ext>
          </a:extLst>
        </xdr:cNvPr>
        <xdr:cNvSpPr txBox="1">
          <a:spLocks noChangeArrowheads="1"/>
        </xdr:cNvSpPr>
      </xdr:nvSpPr>
      <xdr:spPr bwMode="auto">
        <a:xfrm>
          <a:off x="4244340" y="84330540"/>
          <a:ext cx="76200" cy="44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55895</xdr:rowOff>
    </xdr:to>
    <xdr:sp macro="" textlink="">
      <xdr:nvSpPr>
        <xdr:cNvPr id="114" name="Text Box 106">
          <a:extLst>
            <a:ext uri="{FF2B5EF4-FFF2-40B4-BE49-F238E27FC236}">
              <a16:creationId xmlns:a16="http://schemas.microsoft.com/office/drawing/2014/main" id="{DC8735DC-3136-4EB2-8772-FA6A132FB916}"/>
            </a:ext>
          </a:extLst>
        </xdr:cNvPr>
        <xdr:cNvSpPr txBox="1">
          <a:spLocks noChangeArrowheads="1"/>
        </xdr:cNvSpPr>
      </xdr:nvSpPr>
      <xdr:spPr bwMode="auto">
        <a:xfrm>
          <a:off x="4244340" y="84330540"/>
          <a:ext cx="762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115" name="Text Box 108">
          <a:extLst>
            <a:ext uri="{FF2B5EF4-FFF2-40B4-BE49-F238E27FC236}">
              <a16:creationId xmlns:a16="http://schemas.microsoft.com/office/drawing/2014/main" id="{F10276AF-623F-4BD9-A97D-859FAF94E995}"/>
            </a:ext>
          </a:extLst>
        </xdr:cNvPr>
        <xdr:cNvSpPr txBox="1">
          <a:spLocks noChangeArrowheads="1"/>
        </xdr:cNvSpPr>
      </xdr:nvSpPr>
      <xdr:spPr bwMode="auto">
        <a:xfrm>
          <a:off x="4244340" y="84330540"/>
          <a:ext cx="76200" cy="44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131115</xdr:rowOff>
    </xdr:to>
    <xdr:sp macro="" textlink="">
      <xdr:nvSpPr>
        <xdr:cNvPr id="116" name="Text Box 30">
          <a:extLst>
            <a:ext uri="{FF2B5EF4-FFF2-40B4-BE49-F238E27FC236}">
              <a16:creationId xmlns:a16="http://schemas.microsoft.com/office/drawing/2014/main" id="{B446AE35-2830-4974-A385-C8E7F10B3F71}"/>
            </a:ext>
          </a:extLst>
        </xdr:cNvPr>
        <xdr:cNvSpPr txBox="1">
          <a:spLocks noChangeArrowheads="1"/>
        </xdr:cNvSpPr>
      </xdr:nvSpPr>
      <xdr:spPr bwMode="auto">
        <a:xfrm>
          <a:off x="4244340" y="87820500"/>
          <a:ext cx="76200" cy="1067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117" name="Text Box 32">
          <a:extLst>
            <a:ext uri="{FF2B5EF4-FFF2-40B4-BE49-F238E27FC236}">
              <a16:creationId xmlns:a16="http://schemas.microsoft.com/office/drawing/2014/main" id="{353F9D30-DA67-4AAD-A261-E7CF6CC0F8BA}"/>
            </a:ext>
          </a:extLst>
        </xdr:cNvPr>
        <xdr:cNvSpPr txBox="1">
          <a:spLocks noChangeArrowheads="1"/>
        </xdr:cNvSpPr>
      </xdr:nvSpPr>
      <xdr:spPr bwMode="auto">
        <a:xfrm>
          <a:off x="4244340" y="87820500"/>
          <a:ext cx="76200" cy="1314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131115</xdr:rowOff>
    </xdr:to>
    <xdr:sp macro="" textlink="">
      <xdr:nvSpPr>
        <xdr:cNvPr id="118" name="Text Box 106">
          <a:extLst>
            <a:ext uri="{FF2B5EF4-FFF2-40B4-BE49-F238E27FC236}">
              <a16:creationId xmlns:a16="http://schemas.microsoft.com/office/drawing/2014/main" id="{538D8A79-E930-4095-ACF1-5B6BFC39B101}"/>
            </a:ext>
          </a:extLst>
        </xdr:cNvPr>
        <xdr:cNvSpPr txBox="1">
          <a:spLocks noChangeArrowheads="1"/>
        </xdr:cNvSpPr>
      </xdr:nvSpPr>
      <xdr:spPr bwMode="auto">
        <a:xfrm>
          <a:off x="4244340" y="87820500"/>
          <a:ext cx="76200" cy="1067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119" name="Text Box 108">
          <a:extLst>
            <a:ext uri="{FF2B5EF4-FFF2-40B4-BE49-F238E27FC236}">
              <a16:creationId xmlns:a16="http://schemas.microsoft.com/office/drawing/2014/main" id="{80B8FAA6-410A-4D11-A79A-CE3D82B18F96}"/>
            </a:ext>
          </a:extLst>
        </xdr:cNvPr>
        <xdr:cNvSpPr txBox="1">
          <a:spLocks noChangeArrowheads="1"/>
        </xdr:cNvSpPr>
      </xdr:nvSpPr>
      <xdr:spPr bwMode="auto">
        <a:xfrm>
          <a:off x="4244340" y="87820500"/>
          <a:ext cx="76200" cy="1314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115875</xdr:rowOff>
    </xdr:to>
    <xdr:sp macro="" textlink="">
      <xdr:nvSpPr>
        <xdr:cNvPr id="120" name="Text Box 30">
          <a:extLst>
            <a:ext uri="{FF2B5EF4-FFF2-40B4-BE49-F238E27FC236}">
              <a16:creationId xmlns:a16="http://schemas.microsoft.com/office/drawing/2014/main" id="{ADD3259C-757A-4868-9471-DE89294F6ACB}"/>
            </a:ext>
          </a:extLst>
        </xdr:cNvPr>
        <xdr:cNvSpPr txBox="1">
          <a:spLocks noChangeArrowheads="1"/>
        </xdr:cNvSpPr>
      </xdr:nvSpPr>
      <xdr:spPr bwMode="auto">
        <a:xfrm>
          <a:off x="4244340" y="87820500"/>
          <a:ext cx="76200" cy="1052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121" name="Text Box 32">
          <a:extLst>
            <a:ext uri="{FF2B5EF4-FFF2-40B4-BE49-F238E27FC236}">
              <a16:creationId xmlns:a16="http://schemas.microsoft.com/office/drawing/2014/main" id="{909F9168-E084-418B-A1B9-64C533006B03}"/>
            </a:ext>
          </a:extLst>
        </xdr:cNvPr>
        <xdr:cNvSpPr txBox="1">
          <a:spLocks noChangeArrowheads="1"/>
        </xdr:cNvSpPr>
      </xdr:nvSpPr>
      <xdr:spPr bwMode="auto">
        <a:xfrm>
          <a:off x="4244340" y="87820500"/>
          <a:ext cx="76200" cy="1314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115875</xdr:rowOff>
    </xdr:to>
    <xdr:sp macro="" textlink="">
      <xdr:nvSpPr>
        <xdr:cNvPr id="122" name="Text Box 106">
          <a:extLst>
            <a:ext uri="{FF2B5EF4-FFF2-40B4-BE49-F238E27FC236}">
              <a16:creationId xmlns:a16="http://schemas.microsoft.com/office/drawing/2014/main" id="{45ED8434-F470-4E95-AE2A-8A7D89EC7C6B}"/>
            </a:ext>
          </a:extLst>
        </xdr:cNvPr>
        <xdr:cNvSpPr txBox="1">
          <a:spLocks noChangeArrowheads="1"/>
        </xdr:cNvSpPr>
      </xdr:nvSpPr>
      <xdr:spPr bwMode="auto">
        <a:xfrm>
          <a:off x="4244340" y="87820500"/>
          <a:ext cx="76200" cy="1052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110</xdr:row>
      <xdr:rowOff>0</xdr:rowOff>
    </xdr:from>
    <xdr:to>
      <xdr:col>3</xdr:col>
      <xdr:colOff>53009</xdr:colOff>
      <xdr:row>118</xdr:row>
      <xdr:rowOff>80578</xdr:rowOff>
    </xdr:to>
    <xdr:sp macro="" textlink="">
      <xdr:nvSpPr>
        <xdr:cNvPr id="123" name="Text Box 108">
          <a:extLst>
            <a:ext uri="{FF2B5EF4-FFF2-40B4-BE49-F238E27FC236}">
              <a16:creationId xmlns:a16="http://schemas.microsoft.com/office/drawing/2014/main" id="{73DCB3F3-02D9-4DDB-96E8-AECAA2C4739C}"/>
            </a:ext>
          </a:extLst>
        </xdr:cNvPr>
        <xdr:cNvSpPr txBox="1">
          <a:spLocks noChangeArrowheads="1"/>
        </xdr:cNvSpPr>
      </xdr:nvSpPr>
      <xdr:spPr bwMode="auto">
        <a:xfrm>
          <a:off x="4167554" y="84218585"/>
          <a:ext cx="76200" cy="1320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124" name="Text Box 30">
          <a:extLst>
            <a:ext uri="{FF2B5EF4-FFF2-40B4-BE49-F238E27FC236}">
              <a16:creationId xmlns:a16="http://schemas.microsoft.com/office/drawing/2014/main" id="{46BEA2C0-F047-43EB-A1B6-C84EC4273223}"/>
            </a:ext>
          </a:extLst>
        </xdr:cNvPr>
        <xdr:cNvSpPr txBox="1">
          <a:spLocks noChangeArrowheads="1"/>
        </xdr:cNvSpPr>
      </xdr:nvSpPr>
      <xdr:spPr bwMode="auto">
        <a:xfrm>
          <a:off x="4244340" y="80391000"/>
          <a:ext cx="76200" cy="32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25" name="Text Box 32">
          <a:extLst>
            <a:ext uri="{FF2B5EF4-FFF2-40B4-BE49-F238E27FC236}">
              <a16:creationId xmlns:a16="http://schemas.microsoft.com/office/drawing/2014/main" id="{2C9B9EA0-C8FE-4D64-8A10-2AB1A3B6E7D2}"/>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126" name="Text Box 106">
          <a:extLst>
            <a:ext uri="{FF2B5EF4-FFF2-40B4-BE49-F238E27FC236}">
              <a16:creationId xmlns:a16="http://schemas.microsoft.com/office/drawing/2014/main" id="{C526427D-FF39-4AD6-988F-82D900811077}"/>
            </a:ext>
          </a:extLst>
        </xdr:cNvPr>
        <xdr:cNvSpPr txBox="1">
          <a:spLocks noChangeArrowheads="1"/>
        </xdr:cNvSpPr>
      </xdr:nvSpPr>
      <xdr:spPr bwMode="auto">
        <a:xfrm>
          <a:off x="4244340" y="80391000"/>
          <a:ext cx="76200" cy="32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27" name="Text Box 108">
          <a:extLst>
            <a:ext uri="{FF2B5EF4-FFF2-40B4-BE49-F238E27FC236}">
              <a16:creationId xmlns:a16="http://schemas.microsoft.com/office/drawing/2014/main" id="{48438BC2-E98A-4EAD-895D-E4D0B7C736DF}"/>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128" name="Text Box 30">
          <a:extLst>
            <a:ext uri="{FF2B5EF4-FFF2-40B4-BE49-F238E27FC236}">
              <a16:creationId xmlns:a16="http://schemas.microsoft.com/office/drawing/2014/main" id="{98703236-D036-4D12-9630-91A5514CD22F}"/>
            </a:ext>
          </a:extLst>
        </xdr:cNvPr>
        <xdr:cNvSpPr txBox="1">
          <a:spLocks noChangeArrowheads="1"/>
        </xdr:cNvSpPr>
      </xdr:nvSpPr>
      <xdr:spPr bwMode="auto">
        <a:xfrm>
          <a:off x="4244340" y="80391000"/>
          <a:ext cx="762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29" name="Text Box 32">
          <a:extLst>
            <a:ext uri="{FF2B5EF4-FFF2-40B4-BE49-F238E27FC236}">
              <a16:creationId xmlns:a16="http://schemas.microsoft.com/office/drawing/2014/main" id="{99FDFE1F-AD1B-4D02-948F-B9BD57BEB4BC}"/>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130" name="Text Box 106">
          <a:extLst>
            <a:ext uri="{FF2B5EF4-FFF2-40B4-BE49-F238E27FC236}">
              <a16:creationId xmlns:a16="http://schemas.microsoft.com/office/drawing/2014/main" id="{72E74A52-675A-4C6C-B5AB-CAD81F784FB2}"/>
            </a:ext>
          </a:extLst>
        </xdr:cNvPr>
        <xdr:cNvSpPr txBox="1">
          <a:spLocks noChangeArrowheads="1"/>
        </xdr:cNvSpPr>
      </xdr:nvSpPr>
      <xdr:spPr bwMode="auto">
        <a:xfrm>
          <a:off x="4244340" y="80391000"/>
          <a:ext cx="762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131" name="Text Box 108">
          <a:extLst>
            <a:ext uri="{FF2B5EF4-FFF2-40B4-BE49-F238E27FC236}">
              <a16:creationId xmlns:a16="http://schemas.microsoft.com/office/drawing/2014/main" id="{A9EDEC1C-2194-4C9A-AAC2-A9D1007CAB87}"/>
            </a:ext>
          </a:extLst>
        </xdr:cNvPr>
        <xdr:cNvSpPr txBox="1">
          <a:spLocks noChangeArrowheads="1"/>
        </xdr:cNvSpPr>
      </xdr:nvSpPr>
      <xdr:spPr bwMode="auto">
        <a:xfrm>
          <a:off x="4244340" y="80391000"/>
          <a:ext cx="76200" cy="407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122</xdr:row>
      <xdr:rowOff>0</xdr:rowOff>
    </xdr:from>
    <xdr:ext cx="76200" cy="676275"/>
    <xdr:sp macro="" textlink="">
      <xdr:nvSpPr>
        <xdr:cNvPr id="132" name="Text Box 30">
          <a:extLst>
            <a:ext uri="{FF2B5EF4-FFF2-40B4-BE49-F238E27FC236}">
              <a16:creationId xmlns:a16="http://schemas.microsoft.com/office/drawing/2014/main" id="{ABFD2CC4-C707-426B-B1E0-A2B4591E3A88}"/>
            </a:ext>
          </a:extLst>
        </xdr:cNvPr>
        <xdr:cNvSpPr txBox="1">
          <a:spLocks noChangeArrowheads="1"/>
        </xdr:cNvSpPr>
      </xdr:nvSpPr>
      <xdr:spPr bwMode="auto">
        <a:xfrm>
          <a:off x="4244340" y="102367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3" name="Text Box 32">
          <a:extLst>
            <a:ext uri="{FF2B5EF4-FFF2-40B4-BE49-F238E27FC236}">
              <a16:creationId xmlns:a16="http://schemas.microsoft.com/office/drawing/2014/main" id="{EAB4F924-06C6-4D50-BF13-0528FDDC3EC1}"/>
            </a:ext>
          </a:extLst>
        </xdr:cNvPr>
        <xdr:cNvSpPr txBox="1">
          <a:spLocks noChangeArrowheads="1"/>
        </xdr:cNvSpPr>
      </xdr:nvSpPr>
      <xdr:spPr bwMode="auto">
        <a:xfrm>
          <a:off x="4244340" y="102367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76275"/>
    <xdr:sp macro="" textlink="">
      <xdr:nvSpPr>
        <xdr:cNvPr id="134" name="Text Box 106">
          <a:extLst>
            <a:ext uri="{FF2B5EF4-FFF2-40B4-BE49-F238E27FC236}">
              <a16:creationId xmlns:a16="http://schemas.microsoft.com/office/drawing/2014/main" id="{73D393F2-7EA0-4256-832F-F5EF27ED5833}"/>
            </a:ext>
          </a:extLst>
        </xdr:cNvPr>
        <xdr:cNvSpPr txBox="1">
          <a:spLocks noChangeArrowheads="1"/>
        </xdr:cNvSpPr>
      </xdr:nvSpPr>
      <xdr:spPr bwMode="auto">
        <a:xfrm>
          <a:off x="4244340" y="102367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5" name="Text Box 108">
          <a:extLst>
            <a:ext uri="{FF2B5EF4-FFF2-40B4-BE49-F238E27FC236}">
              <a16:creationId xmlns:a16="http://schemas.microsoft.com/office/drawing/2014/main" id="{D9AF00A2-A3B9-4EAB-8BE3-22AE82E7B6DA}"/>
            </a:ext>
          </a:extLst>
        </xdr:cNvPr>
        <xdr:cNvSpPr txBox="1">
          <a:spLocks noChangeArrowheads="1"/>
        </xdr:cNvSpPr>
      </xdr:nvSpPr>
      <xdr:spPr bwMode="auto">
        <a:xfrm>
          <a:off x="4244340" y="102367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6" name="Text Box 30">
          <a:extLst>
            <a:ext uri="{FF2B5EF4-FFF2-40B4-BE49-F238E27FC236}">
              <a16:creationId xmlns:a16="http://schemas.microsoft.com/office/drawing/2014/main" id="{A9BDAB25-B013-4033-BE9F-64753F72C559}"/>
            </a:ext>
          </a:extLst>
        </xdr:cNvPr>
        <xdr:cNvSpPr txBox="1">
          <a:spLocks noChangeArrowheads="1"/>
        </xdr:cNvSpPr>
      </xdr:nvSpPr>
      <xdr:spPr bwMode="auto">
        <a:xfrm>
          <a:off x="4244340" y="102367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7" name="Text Box 32">
          <a:extLst>
            <a:ext uri="{FF2B5EF4-FFF2-40B4-BE49-F238E27FC236}">
              <a16:creationId xmlns:a16="http://schemas.microsoft.com/office/drawing/2014/main" id="{FC0ECA02-A949-47AD-8150-F329871C0CC9}"/>
            </a:ext>
          </a:extLst>
        </xdr:cNvPr>
        <xdr:cNvSpPr txBox="1">
          <a:spLocks noChangeArrowheads="1"/>
        </xdr:cNvSpPr>
      </xdr:nvSpPr>
      <xdr:spPr bwMode="auto">
        <a:xfrm>
          <a:off x="4244340" y="102367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8" name="Text Box 106">
          <a:extLst>
            <a:ext uri="{FF2B5EF4-FFF2-40B4-BE49-F238E27FC236}">
              <a16:creationId xmlns:a16="http://schemas.microsoft.com/office/drawing/2014/main" id="{568F5F51-A918-4D4D-890C-321B9D8243E9}"/>
            </a:ext>
          </a:extLst>
        </xdr:cNvPr>
        <xdr:cNvSpPr txBox="1">
          <a:spLocks noChangeArrowheads="1"/>
        </xdr:cNvSpPr>
      </xdr:nvSpPr>
      <xdr:spPr bwMode="auto">
        <a:xfrm>
          <a:off x="4244340" y="102367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9" name="Text Box 108">
          <a:extLst>
            <a:ext uri="{FF2B5EF4-FFF2-40B4-BE49-F238E27FC236}">
              <a16:creationId xmlns:a16="http://schemas.microsoft.com/office/drawing/2014/main" id="{DEDE62F4-1C94-416C-8939-6EB51EC2D2E7}"/>
            </a:ext>
          </a:extLst>
        </xdr:cNvPr>
        <xdr:cNvSpPr txBox="1">
          <a:spLocks noChangeArrowheads="1"/>
        </xdr:cNvSpPr>
      </xdr:nvSpPr>
      <xdr:spPr bwMode="auto">
        <a:xfrm>
          <a:off x="4244340" y="102367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0" name="Text Box 30">
          <a:extLst>
            <a:ext uri="{FF2B5EF4-FFF2-40B4-BE49-F238E27FC236}">
              <a16:creationId xmlns:a16="http://schemas.microsoft.com/office/drawing/2014/main" id="{CE4FDD73-3BEE-4FA9-A6C6-A3B095E4E00A}"/>
            </a:ext>
          </a:extLst>
        </xdr:cNvPr>
        <xdr:cNvSpPr txBox="1">
          <a:spLocks noChangeArrowheads="1"/>
        </xdr:cNvSpPr>
      </xdr:nvSpPr>
      <xdr:spPr bwMode="auto">
        <a:xfrm>
          <a:off x="4244340" y="850925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1" name="Text Box 32">
          <a:extLst>
            <a:ext uri="{FF2B5EF4-FFF2-40B4-BE49-F238E27FC236}">
              <a16:creationId xmlns:a16="http://schemas.microsoft.com/office/drawing/2014/main" id="{00261BED-C50D-4A58-95A3-C35B071AE6BE}"/>
            </a:ext>
          </a:extLst>
        </xdr:cNvPr>
        <xdr:cNvSpPr txBox="1">
          <a:spLocks noChangeArrowheads="1"/>
        </xdr:cNvSpPr>
      </xdr:nvSpPr>
      <xdr:spPr bwMode="auto">
        <a:xfrm>
          <a:off x="4244340" y="850925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2" name="Text Box 106">
          <a:extLst>
            <a:ext uri="{FF2B5EF4-FFF2-40B4-BE49-F238E27FC236}">
              <a16:creationId xmlns:a16="http://schemas.microsoft.com/office/drawing/2014/main" id="{73D7B678-B121-4205-98E0-13C4ACD42309}"/>
            </a:ext>
          </a:extLst>
        </xdr:cNvPr>
        <xdr:cNvSpPr txBox="1">
          <a:spLocks noChangeArrowheads="1"/>
        </xdr:cNvSpPr>
      </xdr:nvSpPr>
      <xdr:spPr bwMode="auto">
        <a:xfrm>
          <a:off x="4244340" y="850925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3" name="Text Box 108">
          <a:extLst>
            <a:ext uri="{FF2B5EF4-FFF2-40B4-BE49-F238E27FC236}">
              <a16:creationId xmlns:a16="http://schemas.microsoft.com/office/drawing/2014/main" id="{78741692-3DE1-4732-B7EE-798659ED4521}"/>
            </a:ext>
          </a:extLst>
        </xdr:cNvPr>
        <xdr:cNvSpPr txBox="1">
          <a:spLocks noChangeArrowheads="1"/>
        </xdr:cNvSpPr>
      </xdr:nvSpPr>
      <xdr:spPr bwMode="auto">
        <a:xfrm>
          <a:off x="4244340" y="850925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4" name="Text Box 30">
          <a:extLst>
            <a:ext uri="{FF2B5EF4-FFF2-40B4-BE49-F238E27FC236}">
              <a16:creationId xmlns:a16="http://schemas.microsoft.com/office/drawing/2014/main" id="{9EA4E572-6F38-468D-AA89-AF6AF98933D5}"/>
            </a:ext>
          </a:extLst>
        </xdr:cNvPr>
        <xdr:cNvSpPr txBox="1">
          <a:spLocks noChangeArrowheads="1"/>
        </xdr:cNvSpPr>
      </xdr:nvSpPr>
      <xdr:spPr bwMode="auto">
        <a:xfrm>
          <a:off x="4244340" y="850925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5" name="Text Box 32">
          <a:extLst>
            <a:ext uri="{FF2B5EF4-FFF2-40B4-BE49-F238E27FC236}">
              <a16:creationId xmlns:a16="http://schemas.microsoft.com/office/drawing/2014/main" id="{949FFC04-5C3C-49D2-8A62-E9328977B3DA}"/>
            </a:ext>
          </a:extLst>
        </xdr:cNvPr>
        <xdr:cNvSpPr txBox="1">
          <a:spLocks noChangeArrowheads="1"/>
        </xdr:cNvSpPr>
      </xdr:nvSpPr>
      <xdr:spPr bwMode="auto">
        <a:xfrm>
          <a:off x="4244340" y="850925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6" name="Text Box 106">
          <a:extLst>
            <a:ext uri="{FF2B5EF4-FFF2-40B4-BE49-F238E27FC236}">
              <a16:creationId xmlns:a16="http://schemas.microsoft.com/office/drawing/2014/main" id="{3157A5B4-8AB8-43C4-918A-28C553455157}"/>
            </a:ext>
          </a:extLst>
        </xdr:cNvPr>
        <xdr:cNvSpPr txBox="1">
          <a:spLocks noChangeArrowheads="1"/>
        </xdr:cNvSpPr>
      </xdr:nvSpPr>
      <xdr:spPr bwMode="auto">
        <a:xfrm>
          <a:off x="4244340" y="850925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7" name="Text Box 108">
          <a:extLst>
            <a:ext uri="{FF2B5EF4-FFF2-40B4-BE49-F238E27FC236}">
              <a16:creationId xmlns:a16="http://schemas.microsoft.com/office/drawing/2014/main" id="{7FA27257-5AEA-4355-ABE7-0A58DD13F1FC}"/>
            </a:ext>
          </a:extLst>
        </xdr:cNvPr>
        <xdr:cNvSpPr txBox="1">
          <a:spLocks noChangeArrowheads="1"/>
        </xdr:cNvSpPr>
      </xdr:nvSpPr>
      <xdr:spPr bwMode="auto">
        <a:xfrm>
          <a:off x="4244340" y="850925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48" name="Text Box 30">
          <a:extLst>
            <a:ext uri="{FF2B5EF4-FFF2-40B4-BE49-F238E27FC236}">
              <a16:creationId xmlns:a16="http://schemas.microsoft.com/office/drawing/2014/main" id="{EC917CDC-F575-4D2A-B021-F8BC85B886F4}"/>
            </a:ext>
          </a:extLst>
        </xdr:cNvPr>
        <xdr:cNvSpPr txBox="1">
          <a:spLocks noChangeArrowheads="1"/>
        </xdr:cNvSpPr>
      </xdr:nvSpPr>
      <xdr:spPr bwMode="auto">
        <a:xfrm>
          <a:off x="4244340" y="850925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49" name="Text Box 32">
          <a:extLst>
            <a:ext uri="{FF2B5EF4-FFF2-40B4-BE49-F238E27FC236}">
              <a16:creationId xmlns:a16="http://schemas.microsoft.com/office/drawing/2014/main" id="{18F0FA01-313D-451E-AEA3-A0191788D692}"/>
            </a:ext>
          </a:extLst>
        </xdr:cNvPr>
        <xdr:cNvSpPr txBox="1">
          <a:spLocks noChangeArrowheads="1"/>
        </xdr:cNvSpPr>
      </xdr:nvSpPr>
      <xdr:spPr bwMode="auto">
        <a:xfrm>
          <a:off x="4244340" y="850925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50" name="Text Box 106">
          <a:extLst>
            <a:ext uri="{FF2B5EF4-FFF2-40B4-BE49-F238E27FC236}">
              <a16:creationId xmlns:a16="http://schemas.microsoft.com/office/drawing/2014/main" id="{C47BF39C-B27E-4E17-BB94-8661BD13EA22}"/>
            </a:ext>
          </a:extLst>
        </xdr:cNvPr>
        <xdr:cNvSpPr txBox="1">
          <a:spLocks noChangeArrowheads="1"/>
        </xdr:cNvSpPr>
      </xdr:nvSpPr>
      <xdr:spPr bwMode="auto">
        <a:xfrm>
          <a:off x="4244340" y="850925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1" name="Text Box 108">
          <a:extLst>
            <a:ext uri="{FF2B5EF4-FFF2-40B4-BE49-F238E27FC236}">
              <a16:creationId xmlns:a16="http://schemas.microsoft.com/office/drawing/2014/main" id="{FD0E5D8F-E4AB-4601-A013-266A473ECABD}"/>
            </a:ext>
          </a:extLst>
        </xdr:cNvPr>
        <xdr:cNvSpPr txBox="1">
          <a:spLocks noChangeArrowheads="1"/>
        </xdr:cNvSpPr>
      </xdr:nvSpPr>
      <xdr:spPr bwMode="auto">
        <a:xfrm>
          <a:off x="4244340" y="850925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2" name="Text Box 30">
          <a:extLst>
            <a:ext uri="{FF2B5EF4-FFF2-40B4-BE49-F238E27FC236}">
              <a16:creationId xmlns:a16="http://schemas.microsoft.com/office/drawing/2014/main" id="{AAB85D27-D688-407E-8875-CC10A9730DA9}"/>
            </a:ext>
          </a:extLst>
        </xdr:cNvPr>
        <xdr:cNvSpPr txBox="1">
          <a:spLocks noChangeArrowheads="1"/>
        </xdr:cNvSpPr>
      </xdr:nvSpPr>
      <xdr:spPr bwMode="auto">
        <a:xfrm>
          <a:off x="4244340" y="850925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3" name="Text Box 32">
          <a:extLst>
            <a:ext uri="{FF2B5EF4-FFF2-40B4-BE49-F238E27FC236}">
              <a16:creationId xmlns:a16="http://schemas.microsoft.com/office/drawing/2014/main" id="{D9CA79CC-AF23-4593-B615-E4C37B6EA2E9}"/>
            </a:ext>
          </a:extLst>
        </xdr:cNvPr>
        <xdr:cNvSpPr txBox="1">
          <a:spLocks noChangeArrowheads="1"/>
        </xdr:cNvSpPr>
      </xdr:nvSpPr>
      <xdr:spPr bwMode="auto">
        <a:xfrm>
          <a:off x="4244340" y="850925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4" name="Text Box 106">
          <a:extLst>
            <a:ext uri="{FF2B5EF4-FFF2-40B4-BE49-F238E27FC236}">
              <a16:creationId xmlns:a16="http://schemas.microsoft.com/office/drawing/2014/main" id="{0764E4B8-4C1E-4E2A-87A7-BC2B0C555BA8}"/>
            </a:ext>
          </a:extLst>
        </xdr:cNvPr>
        <xdr:cNvSpPr txBox="1">
          <a:spLocks noChangeArrowheads="1"/>
        </xdr:cNvSpPr>
      </xdr:nvSpPr>
      <xdr:spPr bwMode="auto">
        <a:xfrm>
          <a:off x="4244340" y="850925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5" name="Text Box 108">
          <a:extLst>
            <a:ext uri="{FF2B5EF4-FFF2-40B4-BE49-F238E27FC236}">
              <a16:creationId xmlns:a16="http://schemas.microsoft.com/office/drawing/2014/main" id="{13F898F8-899E-4AED-A5E2-8E192BCF4E05}"/>
            </a:ext>
          </a:extLst>
        </xdr:cNvPr>
        <xdr:cNvSpPr txBox="1">
          <a:spLocks noChangeArrowheads="1"/>
        </xdr:cNvSpPr>
      </xdr:nvSpPr>
      <xdr:spPr bwMode="auto">
        <a:xfrm>
          <a:off x="4244340" y="850925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118</xdr:row>
      <xdr:rowOff>103438</xdr:rowOff>
    </xdr:to>
    <xdr:sp macro="" textlink="">
      <xdr:nvSpPr>
        <xdr:cNvPr id="156" name="Text Box 30">
          <a:extLst>
            <a:ext uri="{FF2B5EF4-FFF2-40B4-BE49-F238E27FC236}">
              <a16:creationId xmlns:a16="http://schemas.microsoft.com/office/drawing/2014/main" id="{741B3C3D-FEC0-49BF-9876-EEFF168D6CD1}"/>
            </a:ext>
          </a:extLst>
        </xdr:cNvPr>
        <xdr:cNvSpPr txBox="1">
          <a:spLocks noChangeArrowheads="1"/>
        </xdr:cNvSpPr>
      </xdr:nvSpPr>
      <xdr:spPr bwMode="auto">
        <a:xfrm>
          <a:off x="4244340" y="90098880"/>
          <a:ext cx="76200" cy="133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103438</xdr:rowOff>
    </xdr:to>
    <xdr:sp macro="" textlink="">
      <xdr:nvSpPr>
        <xdr:cNvPr id="157" name="Text Box 106">
          <a:extLst>
            <a:ext uri="{FF2B5EF4-FFF2-40B4-BE49-F238E27FC236}">
              <a16:creationId xmlns:a16="http://schemas.microsoft.com/office/drawing/2014/main" id="{82A5863D-6382-49E1-A288-31A76529A57A}"/>
            </a:ext>
          </a:extLst>
        </xdr:cNvPr>
        <xdr:cNvSpPr txBox="1">
          <a:spLocks noChangeArrowheads="1"/>
        </xdr:cNvSpPr>
      </xdr:nvSpPr>
      <xdr:spPr bwMode="auto">
        <a:xfrm>
          <a:off x="4244340" y="90098880"/>
          <a:ext cx="76200" cy="133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80576</xdr:rowOff>
    </xdr:to>
    <xdr:sp macro="" textlink="">
      <xdr:nvSpPr>
        <xdr:cNvPr id="158" name="Text Box 30">
          <a:extLst>
            <a:ext uri="{FF2B5EF4-FFF2-40B4-BE49-F238E27FC236}">
              <a16:creationId xmlns:a16="http://schemas.microsoft.com/office/drawing/2014/main" id="{73FF1227-5A54-428E-B537-8D08D57BBFAA}"/>
            </a:ext>
          </a:extLst>
        </xdr:cNvPr>
        <xdr:cNvSpPr txBox="1">
          <a:spLocks noChangeArrowheads="1"/>
        </xdr:cNvSpPr>
      </xdr:nvSpPr>
      <xdr:spPr bwMode="auto">
        <a:xfrm>
          <a:off x="4244340" y="90098880"/>
          <a:ext cx="76200" cy="1314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80576</xdr:rowOff>
    </xdr:to>
    <xdr:sp macro="" textlink="">
      <xdr:nvSpPr>
        <xdr:cNvPr id="159" name="Text Box 106">
          <a:extLst>
            <a:ext uri="{FF2B5EF4-FFF2-40B4-BE49-F238E27FC236}">
              <a16:creationId xmlns:a16="http://schemas.microsoft.com/office/drawing/2014/main" id="{35AA25C7-26E8-46E9-BFD1-4C720E5FC47C}"/>
            </a:ext>
          </a:extLst>
        </xdr:cNvPr>
        <xdr:cNvSpPr txBox="1">
          <a:spLocks noChangeArrowheads="1"/>
        </xdr:cNvSpPr>
      </xdr:nvSpPr>
      <xdr:spPr bwMode="auto">
        <a:xfrm>
          <a:off x="4244340" y="90098880"/>
          <a:ext cx="76200" cy="1314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50431</xdr:rowOff>
    </xdr:to>
    <xdr:sp macro="" textlink="">
      <xdr:nvSpPr>
        <xdr:cNvPr id="160" name="Text Box 30">
          <a:extLst>
            <a:ext uri="{FF2B5EF4-FFF2-40B4-BE49-F238E27FC236}">
              <a16:creationId xmlns:a16="http://schemas.microsoft.com/office/drawing/2014/main" id="{E471BFB4-4C22-40F1-9C27-E85996730C47}"/>
            </a:ext>
          </a:extLst>
        </xdr:cNvPr>
        <xdr:cNvSpPr txBox="1">
          <a:spLocks noChangeArrowheads="1"/>
        </xdr:cNvSpPr>
      </xdr:nvSpPr>
      <xdr:spPr bwMode="auto">
        <a:xfrm>
          <a:off x="4244340" y="90098880"/>
          <a:ext cx="76200" cy="98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161" name="Text Box 32">
          <a:extLst>
            <a:ext uri="{FF2B5EF4-FFF2-40B4-BE49-F238E27FC236}">
              <a16:creationId xmlns:a16="http://schemas.microsoft.com/office/drawing/2014/main" id="{66801B72-DDF1-42D1-B9A2-95123E60E943}"/>
            </a:ext>
          </a:extLst>
        </xdr:cNvPr>
        <xdr:cNvSpPr txBox="1">
          <a:spLocks noChangeArrowheads="1"/>
        </xdr:cNvSpPr>
      </xdr:nvSpPr>
      <xdr:spPr bwMode="auto">
        <a:xfrm>
          <a:off x="4244340" y="90098880"/>
          <a:ext cx="76200" cy="121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50431</xdr:rowOff>
    </xdr:to>
    <xdr:sp macro="" textlink="">
      <xdr:nvSpPr>
        <xdr:cNvPr id="162" name="Text Box 106">
          <a:extLst>
            <a:ext uri="{FF2B5EF4-FFF2-40B4-BE49-F238E27FC236}">
              <a16:creationId xmlns:a16="http://schemas.microsoft.com/office/drawing/2014/main" id="{CBB40684-3832-4578-A127-4B44B7116CB0}"/>
            </a:ext>
          </a:extLst>
        </xdr:cNvPr>
        <xdr:cNvSpPr txBox="1">
          <a:spLocks noChangeArrowheads="1"/>
        </xdr:cNvSpPr>
      </xdr:nvSpPr>
      <xdr:spPr bwMode="auto">
        <a:xfrm>
          <a:off x="4244340" y="90098880"/>
          <a:ext cx="76200" cy="98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163" name="Text Box 108">
          <a:extLst>
            <a:ext uri="{FF2B5EF4-FFF2-40B4-BE49-F238E27FC236}">
              <a16:creationId xmlns:a16="http://schemas.microsoft.com/office/drawing/2014/main" id="{01502FC0-F5AC-4534-ACF5-30A4A14C96DC}"/>
            </a:ext>
          </a:extLst>
        </xdr:cNvPr>
        <xdr:cNvSpPr txBox="1">
          <a:spLocks noChangeArrowheads="1"/>
        </xdr:cNvSpPr>
      </xdr:nvSpPr>
      <xdr:spPr bwMode="auto">
        <a:xfrm>
          <a:off x="4244340" y="90098880"/>
          <a:ext cx="76200" cy="121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35191</xdr:rowOff>
    </xdr:to>
    <xdr:sp macro="" textlink="">
      <xdr:nvSpPr>
        <xdr:cNvPr id="164" name="Text Box 30">
          <a:extLst>
            <a:ext uri="{FF2B5EF4-FFF2-40B4-BE49-F238E27FC236}">
              <a16:creationId xmlns:a16="http://schemas.microsoft.com/office/drawing/2014/main" id="{ED1745F3-ADD9-4006-8E01-F55D89775E97}"/>
            </a:ext>
          </a:extLst>
        </xdr:cNvPr>
        <xdr:cNvSpPr txBox="1">
          <a:spLocks noChangeArrowheads="1"/>
        </xdr:cNvSpPr>
      </xdr:nvSpPr>
      <xdr:spPr bwMode="auto">
        <a:xfrm>
          <a:off x="4244340" y="90098880"/>
          <a:ext cx="76200" cy="971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165" name="Text Box 32">
          <a:extLst>
            <a:ext uri="{FF2B5EF4-FFF2-40B4-BE49-F238E27FC236}">
              <a16:creationId xmlns:a16="http://schemas.microsoft.com/office/drawing/2014/main" id="{F119EBD3-71B1-4622-A4A4-A479A95901BC}"/>
            </a:ext>
          </a:extLst>
        </xdr:cNvPr>
        <xdr:cNvSpPr txBox="1">
          <a:spLocks noChangeArrowheads="1"/>
        </xdr:cNvSpPr>
      </xdr:nvSpPr>
      <xdr:spPr bwMode="auto">
        <a:xfrm>
          <a:off x="4244340" y="90098880"/>
          <a:ext cx="76200" cy="121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35191</xdr:rowOff>
    </xdr:to>
    <xdr:sp macro="" textlink="">
      <xdr:nvSpPr>
        <xdr:cNvPr id="166" name="Text Box 106">
          <a:extLst>
            <a:ext uri="{FF2B5EF4-FFF2-40B4-BE49-F238E27FC236}">
              <a16:creationId xmlns:a16="http://schemas.microsoft.com/office/drawing/2014/main" id="{3C9818C9-F632-4C09-9B54-ECC86FF0BB63}"/>
            </a:ext>
          </a:extLst>
        </xdr:cNvPr>
        <xdr:cNvSpPr txBox="1">
          <a:spLocks noChangeArrowheads="1"/>
        </xdr:cNvSpPr>
      </xdr:nvSpPr>
      <xdr:spPr bwMode="auto">
        <a:xfrm>
          <a:off x="4244340" y="90098880"/>
          <a:ext cx="76200" cy="971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167" name="Text Box 108">
          <a:extLst>
            <a:ext uri="{FF2B5EF4-FFF2-40B4-BE49-F238E27FC236}">
              <a16:creationId xmlns:a16="http://schemas.microsoft.com/office/drawing/2014/main" id="{D50165CC-64E8-4B3E-82FB-B4D4FECE84BA}"/>
            </a:ext>
          </a:extLst>
        </xdr:cNvPr>
        <xdr:cNvSpPr txBox="1">
          <a:spLocks noChangeArrowheads="1"/>
        </xdr:cNvSpPr>
      </xdr:nvSpPr>
      <xdr:spPr bwMode="auto">
        <a:xfrm>
          <a:off x="4244340" y="90098880"/>
          <a:ext cx="76200" cy="121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330590"/>
    <xdr:sp macro="" textlink="">
      <xdr:nvSpPr>
        <xdr:cNvPr id="168" name="Text Box 30">
          <a:extLst>
            <a:ext uri="{FF2B5EF4-FFF2-40B4-BE49-F238E27FC236}">
              <a16:creationId xmlns:a16="http://schemas.microsoft.com/office/drawing/2014/main" id="{6A6E1443-B8AD-4D76-9FB9-B575EB6ABB64}"/>
            </a:ext>
          </a:extLst>
        </xdr:cNvPr>
        <xdr:cNvSpPr txBox="1">
          <a:spLocks noChangeArrowheads="1"/>
        </xdr:cNvSpPr>
      </xdr:nvSpPr>
      <xdr:spPr bwMode="auto">
        <a:xfrm>
          <a:off x="4244340" y="8934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69" name="Text Box 32">
          <a:extLst>
            <a:ext uri="{FF2B5EF4-FFF2-40B4-BE49-F238E27FC236}">
              <a16:creationId xmlns:a16="http://schemas.microsoft.com/office/drawing/2014/main" id="{E1748C2C-6D53-4ACE-B5BA-2F2913605569}"/>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0" name="Text Box 106">
          <a:extLst>
            <a:ext uri="{FF2B5EF4-FFF2-40B4-BE49-F238E27FC236}">
              <a16:creationId xmlns:a16="http://schemas.microsoft.com/office/drawing/2014/main" id="{01222287-8E0B-40AD-8797-A816D46D9EF8}"/>
            </a:ext>
          </a:extLst>
        </xdr:cNvPr>
        <xdr:cNvSpPr txBox="1">
          <a:spLocks noChangeArrowheads="1"/>
        </xdr:cNvSpPr>
      </xdr:nvSpPr>
      <xdr:spPr bwMode="auto">
        <a:xfrm>
          <a:off x="4244340" y="8934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1" name="Text Box 108">
          <a:extLst>
            <a:ext uri="{FF2B5EF4-FFF2-40B4-BE49-F238E27FC236}">
              <a16:creationId xmlns:a16="http://schemas.microsoft.com/office/drawing/2014/main" id="{9AE158A3-7D43-437D-B807-4D2CA5B01C42}"/>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2" name="Text Box 30">
          <a:extLst>
            <a:ext uri="{FF2B5EF4-FFF2-40B4-BE49-F238E27FC236}">
              <a16:creationId xmlns:a16="http://schemas.microsoft.com/office/drawing/2014/main" id="{CDD36155-B2EE-42E3-AD86-778D14836AB9}"/>
            </a:ext>
          </a:extLst>
        </xdr:cNvPr>
        <xdr:cNvSpPr txBox="1">
          <a:spLocks noChangeArrowheads="1"/>
        </xdr:cNvSpPr>
      </xdr:nvSpPr>
      <xdr:spPr bwMode="auto">
        <a:xfrm>
          <a:off x="4244340" y="8934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3" name="Text Box 32">
          <a:extLst>
            <a:ext uri="{FF2B5EF4-FFF2-40B4-BE49-F238E27FC236}">
              <a16:creationId xmlns:a16="http://schemas.microsoft.com/office/drawing/2014/main" id="{FC2D0B54-C664-47F3-820E-F47D96F497A1}"/>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4" name="Text Box 106">
          <a:extLst>
            <a:ext uri="{FF2B5EF4-FFF2-40B4-BE49-F238E27FC236}">
              <a16:creationId xmlns:a16="http://schemas.microsoft.com/office/drawing/2014/main" id="{7466BE57-97BC-4B18-97A4-1B67CB046D7F}"/>
            </a:ext>
          </a:extLst>
        </xdr:cNvPr>
        <xdr:cNvSpPr txBox="1">
          <a:spLocks noChangeArrowheads="1"/>
        </xdr:cNvSpPr>
      </xdr:nvSpPr>
      <xdr:spPr bwMode="auto">
        <a:xfrm>
          <a:off x="4244340" y="8934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5" name="Text Box 108">
          <a:extLst>
            <a:ext uri="{FF2B5EF4-FFF2-40B4-BE49-F238E27FC236}">
              <a16:creationId xmlns:a16="http://schemas.microsoft.com/office/drawing/2014/main" id="{3FE923BC-6E94-4B1A-BBDD-3BF64BF962D5}"/>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6" name="Text Box 30">
          <a:extLst>
            <a:ext uri="{FF2B5EF4-FFF2-40B4-BE49-F238E27FC236}">
              <a16:creationId xmlns:a16="http://schemas.microsoft.com/office/drawing/2014/main" id="{9CB76ECC-CB5F-493E-896A-BBAC36237B43}"/>
            </a:ext>
          </a:extLst>
        </xdr:cNvPr>
        <xdr:cNvSpPr txBox="1">
          <a:spLocks noChangeArrowheads="1"/>
        </xdr:cNvSpPr>
      </xdr:nvSpPr>
      <xdr:spPr bwMode="auto">
        <a:xfrm>
          <a:off x="4244340" y="8934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7" name="Text Box 32">
          <a:extLst>
            <a:ext uri="{FF2B5EF4-FFF2-40B4-BE49-F238E27FC236}">
              <a16:creationId xmlns:a16="http://schemas.microsoft.com/office/drawing/2014/main" id="{567A0F35-0D74-4726-BED0-A10CF7FD67D5}"/>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8" name="Text Box 106">
          <a:extLst>
            <a:ext uri="{FF2B5EF4-FFF2-40B4-BE49-F238E27FC236}">
              <a16:creationId xmlns:a16="http://schemas.microsoft.com/office/drawing/2014/main" id="{75CC176A-253E-48EB-9174-8D5DBF78D7BA}"/>
            </a:ext>
          </a:extLst>
        </xdr:cNvPr>
        <xdr:cNvSpPr txBox="1">
          <a:spLocks noChangeArrowheads="1"/>
        </xdr:cNvSpPr>
      </xdr:nvSpPr>
      <xdr:spPr bwMode="auto">
        <a:xfrm>
          <a:off x="4244340" y="8934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9" name="Text Box 108">
          <a:extLst>
            <a:ext uri="{FF2B5EF4-FFF2-40B4-BE49-F238E27FC236}">
              <a16:creationId xmlns:a16="http://schemas.microsoft.com/office/drawing/2014/main" id="{A108B57B-F212-4A0E-9673-A906B171B93F}"/>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0" name="Text Box 30">
          <a:extLst>
            <a:ext uri="{FF2B5EF4-FFF2-40B4-BE49-F238E27FC236}">
              <a16:creationId xmlns:a16="http://schemas.microsoft.com/office/drawing/2014/main" id="{146472F5-1CDA-4E14-9232-63B55619AB73}"/>
            </a:ext>
          </a:extLst>
        </xdr:cNvPr>
        <xdr:cNvSpPr txBox="1">
          <a:spLocks noChangeArrowheads="1"/>
        </xdr:cNvSpPr>
      </xdr:nvSpPr>
      <xdr:spPr bwMode="auto">
        <a:xfrm>
          <a:off x="4244340" y="8934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1" name="Text Box 32">
          <a:extLst>
            <a:ext uri="{FF2B5EF4-FFF2-40B4-BE49-F238E27FC236}">
              <a16:creationId xmlns:a16="http://schemas.microsoft.com/office/drawing/2014/main" id="{0CB636B2-3FB7-47AD-ABB4-E2A269161F13}"/>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2" name="Text Box 106">
          <a:extLst>
            <a:ext uri="{FF2B5EF4-FFF2-40B4-BE49-F238E27FC236}">
              <a16:creationId xmlns:a16="http://schemas.microsoft.com/office/drawing/2014/main" id="{4985E939-722C-4016-945D-1A8DE8695B59}"/>
            </a:ext>
          </a:extLst>
        </xdr:cNvPr>
        <xdr:cNvSpPr txBox="1">
          <a:spLocks noChangeArrowheads="1"/>
        </xdr:cNvSpPr>
      </xdr:nvSpPr>
      <xdr:spPr bwMode="auto">
        <a:xfrm>
          <a:off x="4244340" y="8934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3" name="Text Box 108">
          <a:extLst>
            <a:ext uri="{FF2B5EF4-FFF2-40B4-BE49-F238E27FC236}">
              <a16:creationId xmlns:a16="http://schemas.microsoft.com/office/drawing/2014/main" id="{FCA63F93-98C0-4D5E-BC68-B01B592A15A9}"/>
            </a:ext>
          </a:extLst>
        </xdr:cNvPr>
        <xdr:cNvSpPr txBox="1">
          <a:spLocks noChangeArrowheads="1"/>
        </xdr:cNvSpPr>
      </xdr:nvSpPr>
      <xdr:spPr bwMode="auto">
        <a:xfrm>
          <a:off x="4244340" y="8934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4" name="Text Box 30">
          <a:extLst>
            <a:ext uri="{FF2B5EF4-FFF2-40B4-BE49-F238E27FC236}">
              <a16:creationId xmlns:a16="http://schemas.microsoft.com/office/drawing/2014/main" id="{F95837BA-30B5-4F79-9E79-D135D2DEFEDE}"/>
            </a:ext>
          </a:extLst>
        </xdr:cNvPr>
        <xdr:cNvSpPr txBox="1">
          <a:spLocks noChangeArrowheads="1"/>
        </xdr:cNvSpPr>
      </xdr:nvSpPr>
      <xdr:spPr bwMode="auto">
        <a:xfrm>
          <a:off x="4243754" y="80631323"/>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5" name="Text Box 32">
          <a:extLst>
            <a:ext uri="{FF2B5EF4-FFF2-40B4-BE49-F238E27FC236}">
              <a16:creationId xmlns:a16="http://schemas.microsoft.com/office/drawing/2014/main" id="{CD534CD1-9092-488E-B255-2B0A4DED4581}"/>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6" name="Text Box 106">
          <a:extLst>
            <a:ext uri="{FF2B5EF4-FFF2-40B4-BE49-F238E27FC236}">
              <a16:creationId xmlns:a16="http://schemas.microsoft.com/office/drawing/2014/main" id="{B41A715C-DA05-4ADA-87A2-CFCBEAD51921}"/>
            </a:ext>
          </a:extLst>
        </xdr:cNvPr>
        <xdr:cNvSpPr txBox="1">
          <a:spLocks noChangeArrowheads="1"/>
        </xdr:cNvSpPr>
      </xdr:nvSpPr>
      <xdr:spPr bwMode="auto">
        <a:xfrm>
          <a:off x="4243754" y="80631323"/>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7" name="Text Box 108">
          <a:extLst>
            <a:ext uri="{FF2B5EF4-FFF2-40B4-BE49-F238E27FC236}">
              <a16:creationId xmlns:a16="http://schemas.microsoft.com/office/drawing/2014/main" id="{770E3D43-7589-4A08-BE8D-ABB9ACA1FEEE}"/>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88" name="Text Box 30">
          <a:extLst>
            <a:ext uri="{FF2B5EF4-FFF2-40B4-BE49-F238E27FC236}">
              <a16:creationId xmlns:a16="http://schemas.microsoft.com/office/drawing/2014/main" id="{E53B7E80-A0B8-43F3-9BB0-19D6B5FB710A}"/>
            </a:ext>
          </a:extLst>
        </xdr:cNvPr>
        <xdr:cNvSpPr txBox="1">
          <a:spLocks noChangeArrowheads="1"/>
        </xdr:cNvSpPr>
      </xdr:nvSpPr>
      <xdr:spPr bwMode="auto">
        <a:xfrm>
          <a:off x="4243754" y="80631323"/>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9" name="Text Box 32">
          <a:extLst>
            <a:ext uri="{FF2B5EF4-FFF2-40B4-BE49-F238E27FC236}">
              <a16:creationId xmlns:a16="http://schemas.microsoft.com/office/drawing/2014/main" id="{46B4E793-7719-47B5-BB25-F6693BD15EA7}"/>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0" name="Text Box 106">
          <a:extLst>
            <a:ext uri="{FF2B5EF4-FFF2-40B4-BE49-F238E27FC236}">
              <a16:creationId xmlns:a16="http://schemas.microsoft.com/office/drawing/2014/main" id="{83EA3FC5-3A59-4ADA-9326-AF123268BD16}"/>
            </a:ext>
          </a:extLst>
        </xdr:cNvPr>
        <xdr:cNvSpPr txBox="1">
          <a:spLocks noChangeArrowheads="1"/>
        </xdr:cNvSpPr>
      </xdr:nvSpPr>
      <xdr:spPr bwMode="auto">
        <a:xfrm>
          <a:off x="4243754" y="80631323"/>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1" name="Text Box 108">
          <a:extLst>
            <a:ext uri="{FF2B5EF4-FFF2-40B4-BE49-F238E27FC236}">
              <a16:creationId xmlns:a16="http://schemas.microsoft.com/office/drawing/2014/main" id="{CD1EFE01-A316-4DA2-B188-8BE2F759E713}"/>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2" name="Text Box 30">
          <a:extLst>
            <a:ext uri="{FF2B5EF4-FFF2-40B4-BE49-F238E27FC236}">
              <a16:creationId xmlns:a16="http://schemas.microsoft.com/office/drawing/2014/main" id="{5C9642D0-6DAB-4328-81E1-BA9BBA51DD27}"/>
            </a:ext>
          </a:extLst>
        </xdr:cNvPr>
        <xdr:cNvSpPr txBox="1">
          <a:spLocks noChangeArrowheads="1"/>
        </xdr:cNvSpPr>
      </xdr:nvSpPr>
      <xdr:spPr bwMode="auto">
        <a:xfrm>
          <a:off x="4243754" y="80631323"/>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3" name="Text Box 32">
          <a:extLst>
            <a:ext uri="{FF2B5EF4-FFF2-40B4-BE49-F238E27FC236}">
              <a16:creationId xmlns:a16="http://schemas.microsoft.com/office/drawing/2014/main" id="{ED5A55AC-F25D-4DDA-B280-4FEF5309DD1F}"/>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4" name="Text Box 106">
          <a:extLst>
            <a:ext uri="{FF2B5EF4-FFF2-40B4-BE49-F238E27FC236}">
              <a16:creationId xmlns:a16="http://schemas.microsoft.com/office/drawing/2014/main" id="{2B1781F4-965B-431A-B286-EE120CA651F2}"/>
            </a:ext>
          </a:extLst>
        </xdr:cNvPr>
        <xdr:cNvSpPr txBox="1">
          <a:spLocks noChangeArrowheads="1"/>
        </xdr:cNvSpPr>
      </xdr:nvSpPr>
      <xdr:spPr bwMode="auto">
        <a:xfrm>
          <a:off x="4243754" y="80631323"/>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5" name="Text Box 108">
          <a:extLst>
            <a:ext uri="{FF2B5EF4-FFF2-40B4-BE49-F238E27FC236}">
              <a16:creationId xmlns:a16="http://schemas.microsoft.com/office/drawing/2014/main" id="{20AFA2F3-E6CA-4117-AA05-7C3472DD98B2}"/>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6" name="Text Box 30">
          <a:extLst>
            <a:ext uri="{FF2B5EF4-FFF2-40B4-BE49-F238E27FC236}">
              <a16:creationId xmlns:a16="http://schemas.microsoft.com/office/drawing/2014/main" id="{3F3273E8-B223-425F-BD35-BB04F4807A0F}"/>
            </a:ext>
          </a:extLst>
        </xdr:cNvPr>
        <xdr:cNvSpPr txBox="1">
          <a:spLocks noChangeArrowheads="1"/>
        </xdr:cNvSpPr>
      </xdr:nvSpPr>
      <xdr:spPr bwMode="auto">
        <a:xfrm>
          <a:off x="4243754" y="80631323"/>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7" name="Text Box 32">
          <a:extLst>
            <a:ext uri="{FF2B5EF4-FFF2-40B4-BE49-F238E27FC236}">
              <a16:creationId xmlns:a16="http://schemas.microsoft.com/office/drawing/2014/main" id="{F147F584-9954-4FE2-80E5-D15FF03B4FE8}"/>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8" name="Text Box 106">
          <a:extLst>
            <a:ext uri="{FF2B5EF4-FFF2-40B4-BE49-F238E27FC236}">
              <a16:creationId xmlns:a16="http://schemas.microsoft.com/office/drawing/2014/main" id="{12F683A4-046C-4C34-A7A4-0D746C95E538}"/>
            </a:ext>
          </a:extLst>
        </xdr:cNvPr>
        <xdr:cNvSpPr txBox="1">
          <a:spLocks noChangeArrowheads="1"/>
        </xdr:cNvSpPr>
      </xdr:nvSpPr>
      <xdr:spPr bwMode="auto">
        <a:xfrm>
          <a:off x="4243754" y="80631323"/>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9" name="Text Box 108">
          <a:extLst>
            <a:ext uri="{FF2B5EF4-FFF2-40B4-BE49-F238E27FC236}">
              <a16:creationId xmlns:a16="http://schemas.microsoft.com/office/drawing/2014/main" id="{D5A0DACB-4578-4642-AC08-4C8694855604}"/>
            </a:ext>
          </a:extLst>
        </xdr:cNvPr>
        <xdr:cNvSpPr txBox="1">
          <a:spLocks noChangeArrowheads="1"/>
        </xdr:cNvSpPr>
      </xdr:nvSpPr>
      <xdr:spPr bwMode="auto">
        <a:xfrm>
          <a:off x="4243754" y="80631323"/>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76275"/>
    <xdr:sp macro="" textlink="">
      <xdr:nvSpPr>
        <xdr:cNvPr id="200" name="Text Box 30">
          <a:extLst>
            <a:ext uri="{FF2B5EF4-FFF2-40B4-BE49-F238E27FC236}">
              <a16:creationId xmlns:a16="http://schemas.microsoft.com/office/drawing/2014/main" id="{22329943-17C4-43A1-8DDB-0B6AF212027C}"/>
            </a:ext>
          </a:extLst>
        </xdr:cNvPr>
        <xdr:cNvSpPr txBox="1">
          <a:spLocks noChangeArrowheads="1"/>
        </xdr:cNvSpPr>
      </xdr:nvSpPr>
      <xdr:spPr bwMode="auto">
        <a:xfrm>
          <a:off x="4244340" y="206578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01" name="Text Box 32">
          <a:extLst>
            <a:ext uri="{FF2B5EF4-FFF2-40B4-BE49-F238E27FC236}">
              <a16:creationId xmlns:a16="http://schemas.microsoft.com/office/drawing/2014/main" id="{71FDB64C-E00E-49F2-8E6E-2692735A74BF}"/>
            </a:ext>
          </a:extLst>
        </xdr:cNvPr>
        <xdr:cNvSpPr txBox="1">
          <a:spLocks noChangeArrowheads="1"/>
        </xdr:cNvSpPr>
      </xdr:nvSpPr>
      <xdr:spPr bwMode="auto">
        <a:xfrm>
          <a:off x="4244340" y="20657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76275"/>
    <xdr:sp macro="" textlink="">
      <xdr:nvSpPr>
        <xdr:cNvPr id="202" name="Text Box 106">
          <a:extLst>
            <a:ext uri="{FF2B5EF4-FFF2-40B4-BE49-F238E27FC236}">
              <a16:creationId xmlns:a16="http://schemas.microsoft.com/office/drawing/2014/main" id="{FF8E8993-06DE-45D2-9AE5-8A9DA2801071}"/>
            </a:ext>
          </a:extLst>
        </xdr:cNvPr>
        <xdr:cNvSpPr txBox="1">
          <a:spLocks noChangeArrowheads="1"/>
        </xdr:cNvSpPr>
      </xdr:nvSpPr>
      <xdr:spPr bwMode="auto">
        <a:xfrm>
          <a:off x="4244340" y="206578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03" name="Text Box 108">
          <a:extLst>
            <a:ext uri="{FF2B5EF4-FFF2-40B4-BE49-F238E27FC236}">
              <a16:creationId xmlns:a16="http://schemas.microsoft.com/office/drawing/2014/main" id="{ECB4EEC4-2503-4CC6-A887-ECB257A5D4C1}"/>
            </a:ext>
          </a:extLst>
        </xdr:cNvPr>
        <xdr:cNvSpPr txBox="1">
          <a:spLocks noChangeArrowheads="1"/>
        </xdr:cNvSpPr>
      </xdr:nvSpPr>
      <xdr:spPr bwMode="auto">
        <a:xfrm>
          <a:off x="4244340" y="20657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57225"/>
    <xdr:sp macro="" textlink="">
      <xdr:nvSpPr>
        <xdr:cNvPr id="204" name="Text Box 30">
          <a:extLst>
            <a:ext uri="{FF2B5EF4-FFF2-40B4-BE49-F238E27FC236}">
              <a16:creationId xmlns:a16="http://schemas.microsoft.com/office/drawing/2014/main" id="{CEE14315-2210-4110-830D-52E12CBA739B}"/>
            </a:ext>
          </a:extLst>
        </xdr:cNvPr>
        <xdr:cNvSpPr txBox="1">
          <a:spLocks noChangeArrowheads="1"/>
        </xdr:cNvSpPr>
      </xdr:nvSpPr>
      <xdr:spPr bwMode="auto">
        <a:xfrm>
          <a:off x="4244340" y="206578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05" name="Text Box 32">
          <a:extLst>
            <a:ext uri="{FF2B5EF4-FFF2-40B4-BE49-F238E27FC236}">
              <a16:creationId xmlns:a16="http://schemas.microsoft.com/office/drawing/2014/main" id="{5244ADC7-ACE4-4A51-904A-90FCFE021C05}"/>
            </a:ext>
          </a:extLst>
        </xdr:cNvPr>
        <xdr:cNvSpPr txBox="1">
          <a:spLocks noChangeArrowheads="1"/>
        </xdr:cNvSpPr>
      </xdr:nvSpPr>
      <xdr:spPr bwMode="auto">
        <a:xfrm>
          <a:off x="4244340" y="20657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57225"/>
    <xdr:sp macro="" textlink="">
      <xdr:nvSpPr>
        <xdr:cNvPr id="206" name="Text Box 106">
          <a:extLst>
            <a:ext uri="{FF2B5EF4-FFF2-40B4-BE49-F238E27FC236}">
              <a16:creationId xmlns:a16="http://schemas.microsoft.com/office/drawing/2014/main" id="{34394979-6DF7-4CF8-9850-9C88D03DA118}"/>
            </a:ext>
          </a:extLst>
        </xdr:cNvPr>
        <xdr:cNvSpPr txBox="1">
          <a:spLocks noChangeArrowheads="1"/>
        </xdr:cNvSpPr>
      </xdr:nvSpPr>
      <xdr:spPr bwMode="auto">
        <a:xfrm>
          <a:off x="4244340" y="206578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07" name="Text Box 108">
          <a:extLst>
            <a:ext uri="{FF2B5EF4-FFF2-40B4-BE49-F238E27FC236}">
              <a16:creationId xmlns:a16="http://schemas.microsoft.com/office/drawing/2014/main" id="{B9DB20DD-A40E-44DF-9B53-E76B9BD1A74E}"/>
            </a:ext>
          </a:extLst>
        </xdr:cNvPr>
        <xdr:cNvSpPr txBox="1">
          <a:spLocks noChangeArrowheads="1"/>
        </xdr:cNvSpPr>
      </xdr:nvSpPr>
      <xdr:spPr bwMode="auto">
        <a:xfrm>
          <a:off x="4244340" y="20657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08" name="Text Box 30">
          <a:extLst>
            <a:ext uri="{FF2B5EF4-FFF2-40B4-BE49-F238E27FC236}">
              <a16:creationId xmlns:a16="http://schemas.microsoft.com/office/drawing/2014/main" id="{99E71FF9-75F7-46BC-9735-0C23E57FBD9B}"/>
            </a:ext>
          </a:extLst>
        </xdr:cNvPr>
        <xdr:cNvSpPr txBox="1">
          <a:spLocks noChangeArrowheads="1"/>
        </xdr:cNvSpPr>
      </xdr:nvSpPr>
      <xdr:spPr bwMode="auto">
        <a:xfrm>
          <a:off x="4244340" y="98938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09" name="Text Box 32">
          <a:extLst>
            <a:ext uri="{FF2B5EF4-FFF2-40B4-BE49-F238E27FC236}">
              <a16:creationId xmlns:a16="http://schemas.microsoft.com/office/drawing/2014/main" id="{13A2C689-01BE-4CA8-8664-F5CCAF1490EA}"/>
            </a:ext>
          </a:extLst>
        </xdr:cNvPr>
        <xdr:cNvSpPr txBox="1">
          <a:spLocks noChangeArrowheads="1"/>
        </xdr:cNvSpPr>
      </xdr:nvSpPr>
      <xdr:spPr bwMode="auto">
        <a:xfrm>
          <a:off x="4244340" y="989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10" name="Text Box 106">
          <a:extLst>
            <a:ext uri="{FF2B5EF4-FFF2-40B4-BE49-F238E27FC236}">
              <a16:creationId xmlns:a16="http://schemas.microsoft.com/office/drawing/2014/main" id="{8412D270-D019-4F62-A2E3-A33E43DDC155}"/>
            </a:ext>
          </a:extLst>
        </xdr:cNvPr>
        <xdr:cNvSpPr txBox="1">
          <a:spLocks noChangeArrowheads="1"/>
        </xdr:cNvSpPr>
      </xdr:nvSpPr>
      <xdr:spPr bwMode="auto">
        <a:xfrm>
          <a:off x="4244340" y="98938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1" name="Text Box 108">
          <a:extLst>
            <a:ext uri="{FF2B5EF4-FFF2-40B4-BE49-F238E27FC236}">
              <a16:creationId xmlns:a16="http://schemas.microsoft.com/office/drawing/2014/main" id="{1384E24C-EBBD-481F-A09B-6EA427E83168}"/>
            </a:ext>
          </a:extLst>
        </xdr:cNvPr>
        <xdr:cNvSpPr txBox="1">
          <a:spLocks noChangeArrowheads="1"/>
        </xdr:cNvSpPr>
      </xdr:nvSpPr>
      <xdr:spPr bwMode="auto">
        <a:xfrm>
          <a:off x="4244340" y="989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2" name="Text Box 30">
          <a:extLst>
            <a:ext uri="{FF2B5EF4-FFF2-40B4-BE49-F238E27FC236}">
              <a16:creationId xmlns:a16="http://schemas.microsoft.com/office/drawing/2014/main" id="{52C6B2F8-FAC1-4F54-9AE3-2ADCD8C11D02}"/>
            </a:ext>
          </a:extLst>
        </xdr:cNvPr>
        <xdr:cNvSpPr txBox="1">
          <a:spLocks noChangeArrowheads="1"/>
        </xdr:cNvSpPr>
      </xdr:nvSpPr>
      <xdr:spPr bwMode="auto">
        <a:xfrm>
          <a:off x="4244340" y="98938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3" name="Text Box 32">
          <a:extLst>
            <a:ext uri="{FF2B5EF4-FFF2-40B4-BE49-F238E27FC236}">
              <a16:creationId xmlns:a16="http://schemas.microsoft.com/office/drawing/2014/main" id="{8C159A0C-F14C-4732-AE75-4C9A113D0D2F}"/>
            </a:ext>
          </a:extLst>
        </xdr:cNvPr>
        <xdr:cNvSpPr txBox="1">
          <a:spLocks noChangeArrowheads="1"/>
        </xdr:cNvSpPr>
      </xdr:nvSpPr>
      <xdr:spPr bwMode="auto">
        <a:xfrm>
          <a:off x="4244340" y="989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4" name="Text Box 106">
          <a:extLst>
            <a:ext uri="{FF2B5EF4-FFF2-40B4-BE49-F238E27FC236}">
              <a16:creationId xmlns:a16="http://schemas.microsoft.com/office/drawing/2014/main" id="{3C577EBF-B23F-472A-B9F8-E27B2107BDB7}"/>
            </a:ext>
          </a:extLst>
        </xdr:cNvPr>
        <xdr:cNvSpPr txBox="1">
          <a:spLocks noChangeArrowheads="1"/>
        </xdr:cNvSpPr>
      </xdr:nvSpPr>
      <xdr:spPr bwMode="auto">
        <a:xfrm>
          <a:off x="4244340" y="98938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5" name="Text Box 108">
          <a:extLst>
            <a:ext uri="{FF2B5EF4-FFF2-40B4-BE49-F238E27FC236}">
              <a16:creationId xmlns:a16="http://schemas.microsoft.com/office/drawing/2014/main" id="{676561B5-8CB2-4D4E-80F1-5E71F9292F85}"/>
            </a:ext>
          </a:extLst>
        </xdr:cNvPr>
        <xdr:cNvSpPr txBox="1">
          <a:spLocks noChangeArrowheads="1"/>
        </xdr:cNvSpPr>
      </xdr:nvSpPr>
      <xdr:spPr bwMode="auto">
        <a:xfrm>
          <a:off x="4244340" y="989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6" name="Text Box 30">
          <a:extLst>
            <a:ext uri="{FF2B5EF4-FFF2-40B4-BE49-F238E27FC236}">
              <a16:creationId xmlns:a16="http://schemas.microsoft.com/office/drawing/2014/main" id="{34E014DC-1938-41CF-9B1F-FCC846704993}"/>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7" name="Text Box 32">
          <a:extLst>
            <a:ext uri="{FF2B5EF4-FFF2-40B4-BE49-F238E27FC236}">
              <a16:creationId xmlns:a16="http://schemas.microsoft.com/office/drawing/2014/main" id="{065C251E-14D1-4FB3-A2F0-F7C57ECBF2D0}"/>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8" name="Text Box 106">
          <a:extLst>
            <a:ext uri="{FF2B5EF4-FFF2-40B4-BE49-F238E27FC236}">
              <a16:creationId xmlns:a16="http://schemas.microsoft.com/office/drawing/2014/main" id="{A0973786-5FDA-4C11-8737-E78002CD4516}"/>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9" name="Text Box 108">
          <a:extLst>
            <a:ext uri="{FF2B5EF4-FFF2-40B4-BE49-F238E27FC236}">
              <a16:creationId xmlns:a16="http://schemas.microsoft.com/office/drawing/2014/main" id="{72ADC699-1B95-40AC-BBC0-AAC5A702AC4B}"/>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0" name="Text Box 30">
          <a:extLst>
            <a:ext uri="{FF2B5EF4-FFF2-40B4-BE49-F238E27FC236}">
              <a16:creationId xmlns:a16="http://schemas.microsoft.com/office/drawing/2014/main" id="{3CA47F2E-11C5-4D47-B34B-C6F3E929C5AD}"/>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1" name="Text Box 32">
          <a:extLst>
            <a:ext uri="{FF2B5EF4-FFF2-40B4-BE49-F238E27FC236}">
              <a16:creationId xmlns:a16="http://schemas.microsoft.com/office/drawing/2014/main" id="{54EE5915-B08E-4B63-9AB5-D6EC7462A8B8}"/>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2" name="Text Box 106">
          <a:extLst>
            <a:ext uri="{FF2B5EF4-FFF2-40B4-BE49-F238E27FC236}">
              <a16:creationId xmlns:a16="http://schemas.microsoft.com/office/drawing/2014/main" id="{C84B5E0B-DDC0-44F8-91FB-7AA8B0C409C8}"/>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3" name="Text Box 108">
          <a:extLst>
            <a:ext uri="{FF2B5EF4-FFF2-40B4-BE49-F238E27FC236}">
              <a16:creationId xmlns:a16="http://schemas.microsoft.com/office/drawing/2014/main" id="{754F48C3-F11D-41FE-84AA-9A88956BA282}"/>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4" name="Text Box 30">
          <a:extLst>
            <a:ext uri="{FF2B5EF4-FFF2-40B4-BE49-F238E27FC236}">
              <a16:creationId xmlns:a16="http://schemas.microsoft.com/office/drawing/2014/main" id="{F6809F82-A3B0-4B3E-8217-328E6F7C6F24}"/>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5" name="Text Box 32">
          <a:extLst>
            <a:ext uri="{FF2B5EF4-FFF2-40B4-BE49-F238E27FC236}">
              <a16:creationId xmlns:a16="http://schemas.microsoft.com/office/drawing/2014/main" id="{B5B5EAA0-653E-4754-8E43-214560336405}"/>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6" name="Text Box 106">
          <a:extLst>
            <a:ext uri="{FF2B5EF4-FFF2-40B4-BE49-F238E27FC236}">
              <a16:creationId xmlns:a16="http://schemas.microsoft.com/office/drawing/2014/main" id="{3A21D758-207F-449E-9A35-2E8CC8021848}"/>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7" name="Text Box 108">
          <a:extLst>
            <a:ext uri="{FF2B5EF4-FFF2-40B4-BE49-F238E27FC236}">
              <a16:creationId xmlns:a16="http://schemas.microsoft.com/office/drawing/2014/main" id="{5E4D3181-6D3D-4638-99BA-B25A597F3B6A}"/>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8" name="Text Box 30">
          <a:extLst>
            <a:ext uri="{FF2B5EF4-FFF2-40B4-BE49-F238E27FC236}">
              <a16:creationId xmlns:a16="http://schemas.microsoft.com/office/drawing/2014/main" id="{C11C6DD4-676A-4BEF-A0B4-D94566FB3B96}"/>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9" name="Text Box 32">
          <a:extLst>
            <a:ext uri="{FF2B5EF4-FFF2-40B4-BE49-F238E27FC236}">
              <a16:creationId xmlns:a16="http://schemas.microsoft.com/office/drawing/2014/main" id="{5B79FAA2-D753-4E8A-AF2C-0178F376F29F}"/>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0" name="Text Box 106">
          <a:extLst>
            <a:ext uri="{FF2B5EF4-FFF2-40B4-BE49-F238E27FC236}">
              <a16:creationId xmlns:a16="http://schemas.microsoft.com/office/drawing/2014/main" id="{6B931C67-904A-41A1-84AD-C7BA859284D3}"/>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1" name="Text Box 108">
          <a:extLst>
            <a:ext uri="{FF2B5EF4-FFF2-40B4-BE49-F238E27FC236}">
              <a16:creationId xmlns:a16="http://schemas.microsoft.com/office/drawing/2014/main" id="{FB1C0062-4686-4A3D-858F-722B806046ED}"/>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2" name="Text Box 30">
          <a:extLst>
            <a:ext uri="{FF2B5EF4-FFF2-40B4-BE49-F238E27FC236}">
              <a16:creationId xmlns:a16="http://schemas.microsoft.com/office/drawing/2014/main" id="{B1DB0ED9-8825-44D2-B165-71A8BC859D01}"/>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3" name="Text Box 32">
          <a:extLst>
            <a:ext uri="{FF2B5EF4-FFF2-40B4-BE49-F238E27FC236}">
              <a16:creationId xmlns:a16="http://schemas.microsoft.com/office/drawing/2014/main" id="{E73DB5DE-029D-47D0-A4A6-ACEA16DD39C9}"/>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4" name="Text Box 106">
          <a:extLst>
            <a:ext uri="{FF2B5EF4-FFF2-40B4-BE49-F238E27FC236}">
              <a16:creationId xmlns:a16="http://schemas.microsoft.com/office/drawing/2014/main" id="{4D98255B-CBB3-4482-9DF2-1EF2A061700D}"/>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5" name="Text Box 108">
          <a:extLst>
            <a:ext uri="{FF2B5EF4-FFF2-40B4-BE49-F238E27FC236}">
              <a16:creationId xmlns:a16="http://schemas.microsoft.com/office/drawing/2014/main" id="{6A9B62B3-AF67-4ACE-85C8-42F5511F7AC1}"/>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6" name="Text Box 30">
          <a:extLst>
            <a:ext uri="{FF2B5EF4-FFF2-40B4-BE49-F238E27FC236}">
              <a16:creationId xmlns:a16="http://schemas.microsoft.com/office/drawing/2014/main" id="{30B624D6-F670-41F5-B47D-04F1F253AA0A}"/>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7" name="Text Box 32">
          <a:extLst>
            <a:ext uri="{FF2B5EF4-FFF2-40B4-BE49-F238E27FC236}">
              <a16:creationId xmlns:a16="http://schemas.microsoft.com/office/drawing/2014/main" id="{6B581E90-E0AA-4EFB-8E70-BFD61C7AC9ED}"/>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8" name="Text Box 106">
          <a:extLst>
            <a:ext uri="{FF2B5EF4-FFF2-40B4-BE49-F238E27FC236}">
              <a16:creationId xmlns:a16="http://schemas.microsoft.com/office/drawing/2014/main" id="{755BEDC4-46D6-4430-AE2A-0E587BBAC732}"/>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9" name="Text Box 108">
          <a:extLst>
            <a:ext uri="{FF2B5EF4-FFF2-40B4-BE49-F238E27FC236}">
              <a16:creationId xmlns:a16="http://schemas.microsoft.com/office/drawing/2014/main" id="{BB774B14-8F45-43BB-A77E-9F8844688777}"/>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0" name="Text Box 30">
          <a:extLst>
            <a:ext uri="{FF2B5EF4-FFF2-40B4-BE49-F238E27FC236}">
              <a16:creationId xmlns:a16="http://schemas.microsoft.com/office/drawing/2014/main" id="{F3805CDE-D372-404F-83D2-7265721BD9B3}"/>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1" name="Text Box 32">
          <a:extLst>
            <a:ext uri="{FF2B5EF4-FFF2-40B4-BE49-F238E27FC236}">
              <a16:creationId xmlns:a16="http://schemas.microsoft.com/office/drawing/2014/main" id="{4D5EAB4B-0C54-4B42-89B8-04904E2C8308}"/>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2" name="Text Box 106">
          <a:extLst>
            <a:ext uri="{FF2B5EF4-FFF2-40B4-BE49-F238E27FC236}">
              <a16:creationId xmlns:a16="http://schemas.microsoft.com/office/drawing/2014/main" id="{E9CB2398-6370-4123-A278-90DF7A035645}"/>
            </a:ext>
          </a:extLst>
        </xdr:cNvPr>
        <xdr:cNvSpPr txBox="1">
          <a:spLocks noChangeArrowheads="1"/>
        </xdr:cNvSpPr>
      </xdr:nvSpPr>
      <xdr:spPr bwMode="auto">
        <a:xfrm>
          <a:off x="4244340" y="1253566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3" name="Text Box 108">
          <a:extLst>
            <a:ext uri="{FF2B5EF4-FFF2-40B4-BE49-F238E27FC236}">
              <a16:creationId xmlns:a16="http://schemas.microsoft.com/office/drawing/2014/main" id="{6F7DD0E0-A37F-4AFA-B4B9-AEDDB613A9E0}"/>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4" name="Text Box 30">
          <a:extLst>
            <a:ext uri="{FF2B5EF4-FFF2-40B4-BE49-F238E27FC236}">
              <a16:creationId xmlns:a16="http://schemas.microsoft.com/office/drawing/2014/main" id="{8A0C1002-6804-4091-A17D-5308B0F34173}"/>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5" name="Text Box 32">
          <a:extLst>
            <a:ext uri="{FF2B5EF4-FFF2-40B4-BE49-F238E27FC236}">
              <a16:creationId xmlns:a16="http://schemas.microsoft.com/office/drawing/2014/main" id="{8488FAAE-97F2-44AB-814E-0D93207FD724}"/>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6" name="Text Box 106">
          <a:extLst>
            <a:ext uri="{FF2B5EF4-FFF2-40B4-BE49-F238E27FC236}">
              <a16:creationId xmlns:a16="http://schemas.microsoft.com/office/drawing/2014/main" id="{F07B91F9-669A-409B-811C-6CD4221C85CA}"/>
            </a:ext>
          </a:extLst>
        </xdr:cNvPr>
        <xdr:cNvSpPr txBox="1">
          <a:spLocks noChangeArrowheads="1"/>
        </xdr:cNvSpPr>
      </xdr:nvSpPr>
      <xdr:spPr bwMode="auto">
        <a:xfrm>
          <a:off x="4244340" y="1253566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7" name="Text Box 108">
          <a:extLst>
            <a:ext uri="{FF2B5EF4-FFF2-40B4-BE49-F238E27FC236}">
              <a16:creationId xmlns:a16="http://schemas.microsoft.com/office/drawing/2014/main" id="{C5B6D28B-ACF9-42B8-AC51-299DE544E31B}"/>
            </a:ext>
          </a:extLst>
        </xdr:cNvPr>
        <xdr:cNvSpPr txBox="1">
          <a:spLocks noChangeArrowheads="1"/>
        </xdr:cNvSpPr>
      </xdr:nvSpPr>
      <xdr:spPr bwMode="auto">
        <a:xfrm>
          <a:off x="4244340" y="1253566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111</xdr:row>
      <xdr:rowOff>169019</xdr:rowOff>
    </xdr:to>
    <xdr:sp macro="" textlink="">
      <xdr:nvSpPr>
        <xdr:cNvPr id="248" name="Text Box 30">
          <a:extLst>
            <a:ext uri="{FF2B5EF4-FFF2-40B4-BE49-F238E27FC236}">
              <a16:creationId xmlns:a16="http://schemas.microsoft.com/office/drawing/2014/main" id="{151290F6-653C-473F-A7D5-D85016FA3F81}"/>
            </a:ext>
          </a:extLst>
        </xdr:cNvPr>
        <xdr:cNvSpPr txBox="1">
          <a:spLocks noChangeArrowheads="1"/>
        </xdr:cNvSpPr>
      </xdr:nvSpPr>
      <xdr:spPr bwMode="auto">
        <a:xfrm>
          <a:off x="4244340" y="507873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49" name="Text Box 32">
          <a:extLst>
            <a:ext uri="{FF2B5EF4-FFF2-40B4-BE49-F238E27FC236}">
              <a16:creationId xmlns:a16="http://schemas.microsoft.com/office/drawing/2014/main" id="{750E13A9-18C2-4403-B22D-1EDB0B0A9B97}"/>
            </a:ext>
          </a:extLst>
        </xdr:cNvPr>
        <xdr:cNvSpPr txBox="1">
          <a:spLocks noChangeArrowheads="1"/>
        </xdr:cNvSpPr>
      </xdr:nvSpPr>
      <xdr:spPr bwMode="auto">
        <a:xfrm>
          <a:off x="4244340" y="5078730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169019</xdr:rowOff>
    </xdr:to>
    <xdr:sp macro="" textlink="">
      <xdr:nvSpPr>
        <xdr:cNvPr id="250" name="Text Box 106">
          <a:extLst>
            <a:ext uri="{FF2B5EF4-FFF2-40B4-BE49-F238E27FC236}">
              <a16:creationId xmlns:a16="http://schemas.microsoft.com/office/drawing/2014/main" id="{0A1DE835-5D6C-4445-9297-6FC6E36CCA82}"/>
            </a:ext>
          </a:extLst>
        </xdr:cNvPr>
        <xdr:cNvSpPr txBox="1">
          <a:spLocks noChangeArrowheads="1"/>
        </xdr:cNvSpPr>
      </xdr:nvSpPr>
      <xdr:spPr bwMode="auto">
        <a:xfrm>
          <a:off x="4244340" y="5078730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51" name="Text Box 108">
          <a:extLst>
            <a:ext uri="{FF2B5EF4-FFF2-40B4-BE49-F238E27FC236}">
              <a16:creationId xmlns:a16="http://schemas.microsoft.com/office/drawing/2014/main" id="{4D80DB9F-EB08-4DD0-BD9A-B8D4A81E2225}"/>
            </a:ext>
          </a:extLst>
        </xdr:cNvPr>
        <xdr:cNvSpPr txBox="1">
          <a:spLocks noChangeArrowheads="1"/>
        </xdr:cNvSpPr>
      </xdr:nvSpPr>
      <xdr:spPr bwMode="auto">
        <a:xfrm>
          <a:off x="4244340" y="5078730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153779</xdr:rowOff>
    </xdr:to>
    <xdr:sp macro="" textlink="">
      <xdr:nvSpPr>
        <xdr:cNvPr id="252" name="Text Box 30">
          <a:extLst>
            <a:ext uri="{FF2B5EF4-FFF2-40B4-BE49-F238E27FC236}">
              <a16:creationId xmlns:a16="http://schemas.microsoft.com/office/drawing/2014/main" id="{69953431-3149-4515-BE8E-A28A235184E4}"/>
            </a:ext>
          </a:extLst>
        </xdr:cNvPr>
        <xdr:cNvSpPr txBox="1">
          <a:spLocks noChangeArrowheads="1"/>
        </xdr:cNvSpPr>
      </xdr:nvSpPr>
      <xdr:spPr bwMode="auto">
        <a:xfrm>
          <a:off x="4244340" y="5078730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53" name="Text Box 32">
          <a:extLst>
            <a:ext uri="{FF2B5EF4-FFF2-40B4-BE49-F238E27FC236}">
              <a16:creationId xmlns:a16="http://schemas.microsoft.com/office/drawing/2014/main" id="{5C51E43B-B47B-4D44-A994-C665AD27DFE7}"/>
            </a:ext>
          </a:extLst>
        </xdr:cNvPr>
        <xdr:cNvSpPr txBox="1">
          <a:spLocks noChangeArrowheads="1"/>
        </xdr:cNvSpPr>
      </xdr:nvSpPr>
      <xdr:spPr bwMode="auto">
        <a:xfrm>
          <a:off x="4244340" y="5078730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153779</xdr:rowOff>
    </xdr:to>
    <xdr:sp macro="" textlink="">
      <xdr:nvSpPr>
        <xdr:cNvPr id="254" name="Text Box 106">
          <a:extLst>
            <a:ext uri="{FF2B5EF4-FFF2-40B4-BE49-F238E27FC236}">
              <a16:creationId xmlns:a16="http://schemas.microsoft.com/office/drawing/2014/main" id="{E8422BE6-8FE3-4391-B8D7-072B140E5BAA}"/>
            </a:ext>
          </a:extLst>
        </xdr:cNvPr>
        <xdr:cNvSpPr txBox="1">
          <a:spLocks noChangeArrowheads="1"/>
        </xdr:cNvSpPr>
      </xdr:nvSpPr>
      <xdr:spPr bwMode="auto">
        <a:xfrm>
          <a:off x="4244340" y="5078730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55" name="Text Box 108">
          <a:extLst>
            <a:ext uri="{FF2B5EF4-FFF2-40B4-BE49-F238E27FC236}">
              <a16:creationId xmlns:a16="http://schemas.microsoft.com/office/drawing/2014/main" id="{D72F024A-674F-4549-8E59-F67BA774CDFD}"/>
            </a:ext>
          </a:extLst>
        </xdr:cNvPr>
        <xdr:cNvSpPr txBox="1">
          <a:spLocks noChangeArrowheads="1"/>
        </xdr:cNvSpPr>
      </xdr:nvSpPr>
      <xdr:spPr bwMode="auto">
        <a:xfrm>
          <a:off x="4244340" y="50787300"/>
          <a:ext cx="7620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169018</xdr:rowOff>
    </xdr:to>
    <xdr:sp macro="" textlink="">
      <xdr:nvSpPr>
        <xdr:cNvPr id="256" name="Text Box 30">
          <a:extLst>
            <a:ext uri="{FF2B5EF4-FFF2-40B4-BE49-F238E27FC236}">
              <a16:creationId xmlns:a16="http://schemas.microsoft.com/office/drawing/2014/main" id="{57416A62-D81A-4116-A8F2-A65F0AD04B8C}"/>
            </a:ext>
          </a:extLst>
        </xdr:cNvPr>
        <xdr:cNvSpPr txBox="1">
          <a:spLocks noChangeArrowheads="1"/>
        </xdr:cNvSpPr>
      </xdr:nvSpPr>
      <xdr:spPr bwMode="auto">
        <a:xfrm>
          <a:off x="4244340" y="50787300"/>
          <a:ext cx="76200" cy="3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57" name="Text Box 32">
          <a:extLst>
            <a:ext uri="{FF2B5EF4-FFF2-40B4-BE49-F238E27FC236}">
              <a16:creationId xmlns:a16="http://schemas.microsoft.com/office/drawing/2014/main" id="{BDF2330B-9F28-4DA5-A673-095DA776493D}"/>
            </a:ext>
          </a:extLst>
        </xdr:cNvPr>
        <xdr:cNvSpPr txBox="1">
          <a:spLocks noChangeArrowheads="1"/>
        </xdr:cNvSpPr>
      </xdr:nvSpPr>
      <xdr:spPr bwMode="auto">
        <a:xfrm>
          <a:off x="4244340" y="50787300"/>
          <a:ext cx="76200" cy="38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169018</xdr:rowOff>
    </xdr:to>
    <xdr:sp macro="" textlink="">
      <xdr:nvSpPr>
        <xdr:cNvPr id="258" name="Text Box 106">
          <a:extLst>
            <a:ext uri="{FF2B5EF4-FFF2-40B4-BE49-F238E27FC236}">
              <a16:creationId xmlns:a16="http://schemas.microsoft.com/office/drawing/2014/main" id="{E2A0EA7B-E098-44A0-B7AF-E0250546D212}"/>
            </a:ext>
          </a:extLst>
        </xdr:cNvPr>
        <xdr:cNvSpPr txBox="1">
          <a:spLocks noChangeArrowheads="1"/>
        </xdr:cNvSpPr>
      </xdr:nvSpPr>
      <xdr:spPr bwMode="auto">
        <a:xfrm>
          <a:off x="4244340" y="50787300"/>
          <a:ext cx="76200" cy="3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59" name="Text Box 108">
          <a:extLst>
            <a:ext uri="{FF2B5EF4-FFF2-40B4-BE49-F238E27FC236}">
              <a16:creationId xmlns:a16="http://schemas.microsoft.com/office/drawing/2014/main" id="{F470F2EF-DEF2-4FFC-8E02-87F7DFF2680F}"/>
            </a:ext>
          </a:extLst>
        </xdr:cNvPr>
        <xdr:cNvSpPr txBox="1">
          <a:spLocks noChangeArrowheads="1"/>
        </xdr:cNvSpPr>
      </xdr:nvSpPr>
      <xdr:spPr bwMode="auto">
        <a:xfrm>
          <a:off x="4244340" y="50787300"/>
          <a:ext cx="76200" cy="38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153778</xdr:rowOff>
    </xdr:to>
    <xdr:sp macro="" textlink="">
      <xdr:nvSpPr>
        <xdr:cNvPr id="260" name="Text Box 30">
          <a:extLst>
            <a:ext uri="{FF2B5EF4-FFF2-40B4-BE49-F238E27FC236}">
              <a16:creationId xmlns:a16="http://schemas.microsoft.com/office/drawing/2014/main" id="{804CE45F-83D4-4948-9D27-17EA4D87E71E}"/>
            </a:ext>
          </a:extLst>
        </xdr:cNvPr>
        <xdr:cNvSpPr txBox="1">
          <a:spLocks noChangeArrowheads="1"/>
        </xdr:cNvSpPr>
      </xdr:nvSpPr>
      <xdr:spPr bwMode="auto">
        <a:xfrm>
          <a:off x="4244340" y="50787300"/>
          <a:ext cx="76200" cy="297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61" name="Text Box 32">
          <a:extLst>
            <a:ext uri="{FF2B5EF4-FFF2-40B4-BE49-F238E27FC236}">
              <a16:creationId xmlns:a16="http://schemas.microsoft.com/office/drawing/2014/main" id="{BF3312AD-0435-44FC-9FE1-03DA3EDE0B27}"/>
            </a:ext>
          </a:extLst>
        </xdr:cNvPr>
        <xdr:cNvSpPr txBox="1">
          <a:spLocks noChangeArrowheads="1"/>
        </xdr:cNvSpPr>
      </xdr:nvSpPr>
      <xdr:spPr bwMode="auto">
        <a:xfrm>
          <a:off x="4244340" y="50787300"/>
          <a:ext cx="76200" cy="38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153778</xdr:rowOff>
    </xdr:to>
    <xdr:sp macro="" textlink="">
      <xdr:nvSpPr>
        <xdr:cNvPr id="262" name="Text Box 106">
          <a:extLst>
            <a:ext uri="{FF2B5EF4-FFF2-40B4-BE49-F238E27FC236}">
              <a16:creationId xmlns:a16="http://schemas.microsoft.com/office/drawing/2014/main" id="{4476837F-CD22-4896-A8CB-C2084A687CA3}"/>
            </a:ext>
          </a:extLst>
        </xdr:cNvPr>
        <xdr:cNvSpPr txBox="1">
          <a:spLocks noChangeArrowheads="1"/>
        </xdr:cNvSpPr>
      </xdr:nvSpPr>
      <xdr:spPr bwMode="auto">
        <a:xfrm>
          <a:off x="4244340" y="50787300"/>
          <a:ext cx="76200" cy="297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63" name="Text Box 108">
          <a:extLst>
            <a:ext uri="{FF2B5EF4-FFF2-40B4-BE49-F238E27FC236}">
              <a16:creationId xmlns:a16="http://schemas.microsoft.com/office/drawing/2014/main" id="{576C08DE-406C-40D8-95B4-CE130590F230}"/>
            </a:ext>
          </a:extLst>
        </xdr:cNvPr>
        <xdr:cNvSpPr txBox="1">
          <a:spLocks noChangeArrowheads="1"/>
        </xdr:cNvSpPr>
      </xdr:nvSpPr>
      <xdr:spPr bwMode="auto">
        <a:xfrm>
          <a:off x="4244340" y="50787300"/>
          <a:ext cx="76200" cy="38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409722"/>
    <xdr:sp macro="" textlink="">
      <xdr:nvSpPr>
        <xdr:cNvPr id="264" name="Text Box 30">
          <a:extLst>
            <a:ext uri="{FF2B5EF4-FFF2-40B4-BE49-F238E27FC236}">
              <a16:creationId xmlns:a16="http://schemas.microsoft.com/office/drawing/2014/main" id="{1F547AC2-E972-4AC7-98EC-349C876D0595}"/>
            </a:ext>
          </a:extLst>
        </xdr:cNvPr>
        <xdr:cNvSpPr txBox="1">
          <a:spLocks noChangeArrowheads="1"/>
        </xdr:cNvSpPr>
      </xdr:nvSpPr>
      <xdr:spPr bwMode="auto">
        <a:xfrm>
          <a:off x="4244340" y="507873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5" name="Text Box 32">
          <a:extLst>
            <a:ext uri="{FF2B5EF4-FFF2-40B4-BE49-F238E27FC236}">
              <a16:creationId xmlns:a16="http://schemas.microsoft.com/office/drawing/2014/main" id="{5469A58F-F810-4EED-AA66-FE746BA13558}"/>
            </a:ext>
          </a:extLst>
        </xdr:cNvPr>
        <xdr:cNvSpPr txBox="1">
          <a:spLocks noChangeArrowheads="1"/>
        </xdr:cNvSpPr>
      </xdr:nvSpPr>
      <xdr:spPr bwMode="auto">
        <a:xfrm>
          <a:off x="4244340" y="507873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66" name="Text Box 106">
          <a:extLst>
            <a:ext uri="{FF2B5EF4-FFF2-40B4-BE49-F238E27FC236}">
              <a16:creationId xmlns:a16="http://schemas.microsoft.com/office/drawing/2014/main" id="{C456E230-95F1-4500-AA41-8ECE156FFBED}"/>
            </a:ext>
          </a:extLst>
        </xdr:cNvPr>
        <xdr:cNvSpPr txBox="1">
          <a:spLocks noChangeArrowheads="1"/>
        </xdr:cNvSpPr>
      </xdr:nvSpPr>
      <xdr:spPr bwMode="auto">
        <a:xfrm>
          <a:off x="4244340" y="507873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7" name="Text Box 108">
          <a:extLst>
            <a:ext uri="{FF2B5EF4-FFF2-40B4-BE49-F238E27FC236}">
              <a16:creationId xmlns:a16="http://schemas.microsoft.com/office/drawing/2014/main" id="{90DE35FE-C89D-45AC-9670-7B0E690908E3}"/>
            </a:ext>
          </a:extLst>
        </xdr:cNvPr>
        <xdr:cNvSpPr txBox="1">
          <a:spLocks noChangeArrowheads="1"/>
        </xdr:cNvSpPr>
      </xdr:nvSpPr>
      <xdr:spPr bwMode="auto">
        <a:xfrm>
          <a:off x="4244340" y="507873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68" name="Text Box 30">
          <a:extLst>
            <a:ext uri="{FF2B5EF4-FFF2-40B4-BE49-F238E27FC236}">
              <a16:creationId xmlns:a16="http://schemas.microsoft.com/office/drawing/2014/main" id="{EEAA1B79-3FE9-40EE-830F-C38A99B73C60}"/>
            </a:ext>
          </a:extLst>
        </xdr:cNvPr>
        <xdr:cNvSpPr txBox="1">
          <a:spLocks noChangeArrowheads="1"/>
        </xdr:cNvSpPr>
      </xdr:nvSpPr>
      <xdr:spPr bwMode="auto">
        <a:xfrm>
          <a:off x="4244340" y="507873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9" name="Text Box 32">
          <a:extLst>
            <a:ext uri="{FF2B5EF4-FFF2-40B4-BE49-F238E27FC236}">
              <a16:creationId xmlns:a16="http://schemas.microsoft.com/office/drawing/2014/main" id="{729C7079-DB3F-4277-842D-490499446B34}"/>
            </a:ext>
          </a:extLst>
        </xdr:cNvPr>
        <xdr:cNvSpPr txBox="1">
          <a:spLocks noChangeArrowheads="1"/>
        </xdr:cNvSpPr>
      </xdr:nvSpPr>
      <xdr:spPr bwMode="auto">
        <a:xfrm>
          <a:off x="4244340" y="507873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70" name="Text Box 106">
          <a:extLst>
            <a:ext uri="{FF2B5EF4-FFF2-40B4-BE49-F238E27FC236}">
              <a16:creationId xmlns:a16="http://schemas.microsoft.com/office/drawing/2014/main" id="{F7EFCDC6-9235-4F1A-8357-4A4F275391C6}"/>
            </a:ext>
          </a:extLst>
        </xdr:cNvPr>
        <xdr:cNvSpPr txBox="1">
          <a:spLocks noChangeArrowheads="1"/>
        </xdr:cNvSpPr>
      </xdr:nvSpPr>
      <xdr:spPr bwMode="auto">
        <a:xfrm>
          <a:off x="4244340" y="507873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71" name="Text Box 108">
          <a:extLst>
            <a:ext uri="{FF2B5EF4-FFF2-40B4-BE49-F238E27FC236}">
              <a16:creationId xmlns:a16="http://schemas.microsoft.com/office/drawing/2014/main" id="{DD3F45D7-B6A4-4DA8-9620-0C773528DB7F}"/>
            </a:ext>
          </a:extLst>
        </xdr:cNvPr>
        <xdr:cNvSpPr txBox="1">
          <a:spLocks noChangeArrowheads="1"/>
        </xdr:cNvSpPr>
      </xdr:nvSpPr>
      <xdr:spPr bwMode="auto">
        <a:xfrm>
          <a:off x="4244340" y="507873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2" name="Text Box 30">
          <a:extLst>
            <a:ext uri="{FF2B5EF4-FFF2-40B4-BE49-F238E27FC236}">
              <a16:creationId xmlns:a16="http://schemas.microsoft.com/office/drawing/2014/main" id="{B23BA0B2-BE76-4CA2-9D02-FAC8093A4ED8}"/>
            </a:ext>
          </a:extLst>
        </xdr:cNvPr>
        <xdr:cNvSpPr txBox="1">
          <a:spLocks noChangeArrowheads="1"/>
        </xdr:cNvSpPr>
      </xdr:nvSpPr>
      <xdr:spPr bwMode="auto">
        <a:xfrm>
          <a:off x="4244340" y="507873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3" name="Text Box 32">
          <a:extLst>
            <a:ext uri="{FF2B5EF4-FFF2-40B4-BE49-F238E27FC236}">
              <a16:creationId xmlns:a16="http://schemas.microsoft.com/office/drawing/2014/main" id="{89DFA322-052F-4E98-80AD-426244DB12B9}"/>
            </a:ext>
          </a:extLst>
        </xdr:cNvPr>
        <xdr:cNvSpPr txBox="1">
          <a:spLocks noChangeArrowheads="1"/>
        </xdr:cNvSpPr>
      </xdr:nvSpPr>
      <xdr:spPr bwMode="auto">
        <a:xfrm>
          <a:off x="4244340" y="507873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4" name="Text Box 106">
          <a:extLst>
            <a:ext uri="{FF2B5EF4-FFF2-40B4-BE49-F238E27FC236}">
              <a16:creationId xmlns:a16="http://schemas.microsoft.com/office/drawing/2014/main" id="{D4864CB7-CBAF-4554-92EC-DB20E1B544DC}"/>
            </a:ext>
          </a:extLst>
        </xdr:cNvPr>
        <xdr:cNvSpPr txBox="1">
          <a:spLocks noChangeArrowheads="1"/>
        </xdr:cNvSpPr>
      </xdr:nvSpPr>
      <xdr:spPr bwMode="auto">
        <a:xfrm>
          <a:off x="4244340" y="507873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5" name="Text Box 108">
          <a:extLst>
            <a:ext uri="{FF2B5EF4-FFF2-40B4-BE49-F238E27FC236}">
              <a16:creationId xmlns:a16="http://schemas.microsoft.com/office/drawing/2014/main" id="{95737DDF-797F-4F0B-B127-1B0778649E5B}"/>
            </a:ext>
          </a:extLst>
        </xdr:cNvPr>
        <xdr:cNvSpPr txBox="1">
          <a:spLocks noChangeArrowheads="1"/>
        </xdr:cNvSpPr>
      </xdr:nvSpPr>
      <xdr:spPr bwMode="auto">
        <a:xfrm>
          <a:off x="4244340" y="507873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6" name="Text Box 30">
          <a:extLst>
            <a:ext uri="{FF2B5EF4-FFF2-40B4-BE49-F238E27FC236}">
              <a16:creationId xmlns:a16="http://schemas.microsoft.com/office/drawing/2014/main" id="{AE2761D2-085C-4E84-AB42-EE214D1F6DEE}"/>
            </a:ext>
          </a:extLst>
        </xdr:cNvPr>
        <xdr:cNvSpPr txBox="1">
          <a:spLocks noChangeArrowheads="1"/>
        </xdr:cNvSpPr>
      </xdr:nvSpPr>
      <xdr:spPr bwMode="auto">
        <a:xfrm>
          <a:off x="4244340" y="507873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7" name="Text Box 32">
          <a:extLst>
            <a:ext uri="{FF2B5EF4-FFF2-40B4-BE49-F238E27FC236}">
              <a16:creationId xmlns:a16="http://schemas.microsoft.com/office/drawing/2014/main" id="{D9206240-1D83-4156-A02F-B8C2D6EF9452}"/>
            </a:ext>
          </a:extLst>
        </xdr:cNvPr>
        <xdr:cNvSpPr txBox="1">
          <a:spLocks noChangeArrowheads="1"/>
        </xdr:cNvSpPr>
      </xdr:nvSpPr>
      <xdr:spPr bwMode="auto">
        <a:xfrm>
          <a:off x="4244340" y="507873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8" name="Text Box 106">
          <a:extLst>
            <a:ext uri="{FF2B5EF4-FFF2-40B4-BE49-F238E27FC236}">
              <a16:creationId xmlns:a16="http://schemas.microsoft.com/office/drawing/2014/main" id="{E24BA689-AE27-4AE3-A18A-456DD4990CF6}"/>
            </a:ext>
          </a:extLst>
        </xdr:cNvPr>
        <xdr:cNvSpPr txBox="1">
          <a:spLocks noChangeArrowheads="1"/>
        </xdr:cNvSpPr>
      </xdr:nvSpPr>
      <xdr:spPr bwMode="auto">
        <a:xfrm>
          <a:off x="4244340" y="507873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9" name="Text Box 108">
          <a:extLst>
            <a:ext uri="{FF2B5EF4-FFF2-40B4-BE49-F238E27FC236}">
              <a16:creationId xmlns:a16="http://schemas.microsoft.com/office/drawing/2014/main" id="{5A0083DF-43A4-4992-9CB5-CA8FFB772E9B}"/>
            </a:ext>
          </a:extLst>
        </xdr:cNvPr>
        <xdr:cNvSpPr txBox="1">
          <a:spLocks noChangeArrowheads="1"/>
        </xdr:cNvSpPr>
      </xdr:nvSpPr>
      <xdr:spPr bwMode="auto">
        <a:xfrm>
          <a:off x="4244340" y="507873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0" name="Text Box 30">
          <a:extLst>
            <a:ext uri="{FF2B5EF4-FFF2-40B4-BE49-F238E27FC236}">
              <a16:creationId xmlns:a16="http://schemas.microsoft.com/office/drawing/2014/main" id="{14D41F6A-97C9-468A-9380-D9AB94F7DFF1}"/>
            </a:ext>
          </a:extLst>
        </xdr:cNvPr>
        <xdr:cNvSpPr txBox="1">
          <a:spLocks noChangeArrowheads="1"/>
        </xdr:cNvSpPr>
      </xdr:nvSpPr>
      <xdr:spPr bwMode="auto">
        <a:xfrm>
          <a:off x="4244340" y="507873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1" name="Text Box 106">
          <a:extLst>
            <a:ext uri="{FF2B5EF4-FFF2-40B4-BE49-F238E27FC236}">
              <a16:creationId xmlns:a16="http://schemas.microsoft.com/office/drawing/2014/main" id="{5532FD17-60F4-4E24-BF4C-EC9F577C0578}"/>
            </a:ext>
          </a:extLst>
        </xdr:cNvPr>
        <xdr:cNvSpPr txBox="1">
          <a:spLocks noChangeArrowheads="1"/>
        </xdr:cNvSpPr>
      </xdr:nvSpPr>
      <xdr:spPr bwMode="auto">
        <a:xfrm>
          <a:off x="4244340" y="507873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 name="Text Box 30">
          <a:extLst>
            <a:ext uri="{FF2B5EF4-FFF2-40B4-BE49-F238E27FC236}">
              <a16:creationId xmlns:a16="http://schemas.microsoft.com/office/drawing/2014/main" id="{5EE994B4-CB00-49A5-A029-340A6261C1D1}"/>
            </a:ext>
          </a:extLst>
        </xdr:cNvPr>
        <xdr:cNvSpPr txBox="1">
          <a:spLocks noChangeArrowheads="1"/>
        </xdr:cNvSpPr>
      </xdr:nvSpPr>
      <xdr:spPr bwMode="auto">
        <a:xfrm>
          <a:off x="4244340" y="507873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3" name="Text Box 106">
          <a:extLst>
            <a:ext uri="{FF2B5EF4-FFF2-40B4-BE49-F238E27FC236}">
              <a16:creationId xmlns:a16="http://schemas.microsoft.com/office/drawing/2014/main" id="{F8AF850E-AD35-474C-9E56-68C19D4E9438}"/>
            </a:ext>
          </a:extLst>
        </xdr:cNvPr>
        <xdr:cNvSpPr txBox="1">
          <a:spLocks noChangeArrowheads="1"/>
        </xdr:cNvSpPr>
      </xdr:nvSpPr>
      <xdr:spPr bwMode="auto">
        <a:xfrm>
          <a:off x="4244340" y="507873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4" name="Text Box 30">
          <a:extLst>
            <a:ext uri="{FF2B5EF4-FFF2-40B4-BE49-F238E27FC236}">
              <a16:creationId xmlns:a16="http://schemas.microsoft.com/office/drawing/2014/main" id="{7AB7D68F-2BB2-4091-9A22-C27EEBE4A0A3}"/>
            </a:ext>
          </a:extLst>
        </xdr:cNvPr>
        <xdr:cNvSpPr txBox="1">
          <a:spLocks noChangeArrowheads="1"/>
        </xdr:cNvSpPr>
      </xdr:nvSpPr>
      <xdr:spPr bwMode="auto">
        <a:xfrm>
          <a:off x="4244340" y="507873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5" name="Text Box 106">
          <a:extLst>
            <a:ext uri="{FF2B5EF4-FFF2-40B4-BE49-F238E27FC236}">
              <a16:creationId xmlns:a16="http://schemas.microsoft.com/office/drawing/2014/main" id="{4419BA1B-3E21-414E-9467-28EC6EA1E346}"/>
            </a:ext>
          </a:extLst>
        </xdr:cNvPr>
        <xdr:cNvSpPr txBox="1">
          <a:spLocks noChangeArrowheads="1"/>
        </xdr:cNvSpPr>
      </xdr:nvSpPr>
      <xdr:spPr bwMode="auto">
        <a:xfrm>
          <a:off x="4244340" y="507873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6" name="Text Box 30">
          <a:extLst>
            <a:ext uri="{FF2B5EF4-FFF2-40B4-BE49-F238E27FC236}">
              <a16:creationId xmlns:a16="http://schemas.microsoft.com/office/drawing/2014/main" id="{61E33E72-9093-491B-957C-207BC552688C}"/>
            </a:ext>
          </a:extLst>
        </xdr:cNvPr>
        <xdr:cNvSpPr txBox="1">
          <a:spLocks noChangeArrowheads="1"/>
        </xdr:cNvSpPr>
      </xdr:nvSpPr>
      <xdr:spPr bwMode="auto">
        <a:xfrm>
          <a:off x="4244340" y="507873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7" name="Text Box 106">
          <a:extLst>
            <a:ext uri="{FF2B5EF4-FFF2-40B4-BE49-F238E27FC236}">
              <a16:creationId xmlns:a16="http://schemas.microsoft.com/office/drawing/2014/main" id="{D97712FF-4A02-4DBD-B43B-249586E3C96C}"/>
            </a:ext>
          </a:extLst>
        </xdr:cNvPr>
        <xdr:cNvSpPr txBox="1">
          <a:spLocks noChangeArrowheads="1"/>
        </xdr:cNvSpPr>
      </xdr:nvSpPr>
      <xdr:spPr bwMode="auto">
        <a:xfrm>
          <a:off x="4244340" y="507873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8" name="Text Box 32">
          <a:extLst>
            <a:ext uri="{FF2B5EF4-FFF2-40B4-BE49-F238E27FC236}">
              <a16:creationId xmlns:a16="http://schemas.microsoft.com/office/drawing/2014/main" id="{3386D38E-28E0-4044-B580-97FEF218ED4B}"/>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9" name="Text Box 108">
          <a:extLst>
            <a:ext uri="{FF2B5EF4-FFF2-40B4-BE49-F238E27FC236}">
              <a16:creationId xmlns:a16="http://schemas.microsoft.com/office/drawing/2014/main" id="{AB4488FF-2398-4A33-B88B-6E595B995FA2}"/>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0" name="Text Box 32">
          <a:extLst>
            <a:ext uri="{FF2B5EF4-FFF2-40B4-BE49-F238E27FC236}">
              <a16:creationId xmlns:a16="http://schemas.microsoft.com/office/drawing/2014/main" id="{2B822086-8B8F-4621-A8B6-D8D8F5F1910C}"/>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1" name="Text Box 108">
          <a:extLst>
            <a:ext uri="{FF2B5EF4-FFF2-40B4-BE49-F238E27FC236}">
              <a16:creationId xmlns:a16="http://schemas.microsoft.com/office/drawing/2014/main" id="{15ACE6A4-C47F-42BA-ACE8-A2A562010190}"/>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2" name="Text Box 32">
          <a:extLst>
            <a:ext uri="{FF2B5EF4-FFF2-40B4-BE49-F238E27FC236}">
              <a16:creationId xmlns:a16="http://schemas.microsoft.com/office/drawing/2014/main" id="{B8667C1E-58D3-430E-9F60-0041810FB76C}"/>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3" name="Text Box 108">
          <a:extLst>
            <a:ext uri="{FF2B5EF4-FFF2-40B4-BE49-F238E27FC236}">
              <a16:creationId xmlns:a16="http://schemas.microsoft.com/office/drawing/2014/main" id="{FE7F79CB-D5A3-4CA2-93E3-EA08E76C4DF5}"/>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4" name="Text Box 32">
          <a:extLst>
            <a:ext uri="{FF2B5EF4-FFF2-40B4-BE49-F238E27FC236}">
              <a16:creationId xmlns:a16="http://schemas.microsoft.com/office/drawing/2014/main" id="{0E634E18-756E-4CB4-BEB1-DA2A1EB7B656}"/>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5" name="Text Box 108">
          <a:extLst>
            <a:ext uri="{FF2B5EF4-FFF2-40B4-BE49-F238E27FC236}">
              <a16:creationId xmlns:a16="http://schemas.microsoft.com/office/drawing/2014/main" id="{8FDFE411-0E7B-435E-BCF3-EC2BAC8D99FA}"/>
            </a:ext>
          </a:extLst>
        </xdr:cNvPr>
        <xdr:cNvSpPr txBox="1">
          <a:spLocks noChangeArrowheads="1"/>
        </xdr:cNvSpPr>
      </xdr:nvSpPr>
      <xdr:spPr bwMode="auto">
        <a:xfrm>
          <a:off x="4244340" y="143568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296" name="Text Box 30">
          <a:extLst>
            <a:ext uri="{FF2B5EF4-FFF2-40B4-BE49-F238E27FC236}">
              <a16:creationId xmlns:a16="http://schemas.microsoft.com/office/drawing/2014/main" id="{F041B0C8-94F3-465B-B6DF-AB273134158A}"/>
            </a:ext>
          </a:extLst>
        </xdr:cNvPr>
        <xdr:cNvSpPr txBox="1">
          <a:spLocks noChangeArrowheads="1"/>
        </xdr:cNvSpPr>
      </xdr:nvSpPr>
      <xdr:spPr bwMode="auto">
        <a:xfrm>
          <a:off x="4244340" y="6263640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97" name="Text Box 32">
          <a:extLst>
            <a:ext uri="{FF2B5EF4-FFF2-40B4-BE49-F238E27FC236}">
              <a16:creationId xmlns:a16="http://schemas.microsoft.com/office/drawing/2014/main" id="{0E9AAEF1-F49F-41DD-95ED-C3C0BF9A99B3}"/>
            </a:ext>
          </a:extLst>
        </xdr:cNvPr>
        <xdr:cNvSpPr txBox="1">
          <a:spLocks noChangeArrowheads="1"/>
        </xdr:cNvSpPr>
      </xdr:nvSpPr>
      <xdr:spPr bwMode="auto">
        <a:xfrm>
          <a:off x="4244340" y="62811660"/>
          <a:ext cx="76200" cy="243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8" name="Text Box 106">
          <a:extLst>
            <a:ext uri="{FF2B5EF4-FFF2-40B4-BE49-F238E27FC236}">
              <a16:creationId xmlns:a16="http://schemas.microsoft.com/office/drawing/2014/main" id="{C5DDBCF0-0B27-4A36-9080-AAE33F320EF9}"/>
            </a:ext>
          </a:extLst>
        </xdr:cNvPr>
        <xdr:cNvSpPr txBox="1">
          <a:spLocks noChangeArrowheads="1"/>
        </xdr:cNvSpPr>
      </xdr:nvSpPr>
      <xdr:spPr bwMode="auto">
        <a:xfrm>
          <a:off x="4244340" y="6263640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99" name="Text Box 108">
          <a:extLst>
            <a:ext uri="{FF2B5EF4-FFF2-40B4-BE49-F238E27FC236}">
              <a16:creationId xmlns:a16="http://schemas.microsoft.com/office/drawing/2014/main" id="{08EC597B-3C5F-4CA0-A835-7AC9A0F68573}"/>
            </a:ext>
          </a:extLst>
        </xdr:cNvPr>
        <xdr:cNvSpPr txBox="1">
          <a:spLocks noChangeArrowheads="1"/>
        </xdr:cNvSpPr>
      </xdr:nvSpPr>
      <xdr:spPr bwMode="auto">
        <a:xfrm>
          <a:off x="4244340" y="62811660"/>
          <a:ext cx="76200" cy="243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300" name="Text Box 30">
          <a:extLst>
            <a:ext uri="{FF2B5EF4-FFF2-40B4-BE49-F238E27FC236}">
              <a16:creationId xmlns:a16="http://schemas.microsoft.com/office/drawing/2014/main" id="{1B7BBB00-851E-42C0-AE44-C42A97164777}"/>
            </a:ext>
          </a:extLst>
        </xdr:cNvPr>
        <xdr:cNvSpPr txBox="1">
          <a:spLocks noChangeArrowheads="1"/>
        </xdr:cNvSpPr>
      </xdr:nvSpPr>
      <xdr:spPr bwMode="auto">
        <a:xfrm>
          <a:off x="4244340" y="62811660"/>
          <a:ext cx="76200" cy="31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301" name="Text Box 32">
          <a:extLst>
            <a:ext uri="{FF2B5EF4-FFF2-40B4-BE49-F238E27FC236}">
              <a16:creationId xmlns:a16="http://schemas.microsoft.com/office/drawing/2014/main" id="{20479968-47B9-4F6A-917C-E21E8A033314}"/>
            </a:ext>
          </a:extLst>
        </xdr:cNvPr>
        <xdr:cNvSpPr txBox="1">
          <a:spLocks noChangeArrowheads="1"/>
        </xdr:cNvSpPr>
      </xdr:nvSpPr>
      <xdr:spPr bwMode="auto">
        <a:xfrm>
          <a:off x="4244340" y="62811660"/>
          <a:ext cx="76200" cy="243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302" name="Text Box 106">
          <a:extLst>
            <a:ext uri="{FF2B5EF4-FFF2-40B4-BE49-F238E27FC236}">
              <a16:creationId xmlns:a16="http://schemas.microsoft.com/office/drawing/2014/main" id="{5F37B485-65E1-48B4-A971-F537BD4367B7}"/>
            </a:ext>
          </a:extLst>
        </xdr:cNvPr>
        <xdr:cNvSpPr txBox="1">
          <a:spLocks noChangeArrowheads="1"/>
        </xdr:cNvSpPr>
      </xdr:nvSpPr>
      <xdr:spPr bwMode="auto">
        <a:xfrm>
          <a:off x="4244340" y="62811660"/>
          <a:ext cx="76200" cy="31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303" name="Text Box 108">
          <a:extLst>
            <a:ext uri="{FF2B5EF4-FFF2-40B4-BE49-F238E27FC236}">
              <a16:creationId xmlns:a16="http://schemas.microsoft.com/office/drawing/2014/main" id="{14E0A110-04F3-4D3E-966D-94A84DC9A51A}"/>
            </a:ext>
          </a:extLst>
        </xdr:cNvPr>
        <xdr:cNvSpPr txBox="1">
          <a:spLocks noChangeArrowheads="1"/>
        </xdr:cNvSpPr>
      </xdr:nvSpPr>
      <xdr:spPr bwMode="auto">
        <a:xfrm>
          <a:off x="4244340" y="62811660"/>
          <a:ext cx="76200" cy="243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04" name="Text Box 30">
          <a:extLst>
            <a:ext uri="{FF2B5EF4-FFF2-40B4-BE49-F238E27FC236}">
              <a16:creationId xmlns:a16="http://schemas.microsoft.com/office/drawing/2014/main" id="{92D08A7F-0EBA-47DC-A61A-28B2FD930D47}"/>
            </a:ext>
          </a:extLst>
        </xdr:cNvPr>
        <xdr:cNvSpPr txBox="1">
          <a:spLocks noChangeArrowheads="1"/>
        </xdr:cNvSpPr>
      </xdr:nvSpPr>
      <xdr:spPr bwMode="auto">
        <a:xfrm>
          <a:off x="4244340" y="6263640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5" name="Text Box 32">
          <a:extLst>
            <a:ext uri="{FF2B5EF4-FFF2-40B4-BE49-F238E27FC236}">
              <a16:creationId xmlns:a16="http://schemas.microsoft.com/office/drawing/2014/main" id="{C3C13060-4EF1-46C2-B43D-4272CCEB3219}"/>
            </a:ext>
          </a:extLst>
        </xdr:cNvPr>
        <xdr:cNvSpPr txBox="1">
          <a:spLocks noChangeArrowheads="1"/>
        </xdr:cNvSpPr>
      </xdr:nvSpPr>
      <xdr:spPr bwMode="auto">
        <a:xfrm>
          <a:off x="4244340" y="62811660"/>
          <a:ext cx="76200" cy="205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06" name="Text Box 106">
          <a:extLst>
            <a:ext uri="{FF2B5EF4-FFF2-40B4-BE49-F238E27FC236}">
              <a16:creationId xmlns:a16="http://schemas.microsoft.com/office/drawing/2014/main" id="{345494DD-1A1F-45D3-BD4C-C3457DFDD940}"/>
            </a:ext>
          </a:extLst>
        </xdr:cNvPr>
        <xdr:cNvSpPr txBox="1">
          <a:spLocks noChangeArrowheads="1"/>
        </xdr:cNvSpPr>
      </xdr:nvSpPr>
      <xdr:spPr bwMode="auto">
        <a:xfrm>
          <a:off x="4244340" y="6263640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7" name="Text Box 108">
          <a:extLst>
            <a:ext uri="{FF2B5EF4-FFF2-40B4-BE49-F238E27FC236}">
              <a16:creationId xmlns:a16="http://schemas.microsoft.com/office/drawing/2014/main" id="{3B706139-CFAA-49F5-AE20-A27E6B3B587E}"/>
            </a:ext>
          </a:extLst>
        </xdr:cNvPr>
        <xdr:cNvSpPr txBox="1">
          <a:spLocks noChangeArrowheads="1"/>
        </xdr:cNvSpPr>
      </xdr:nvSpPr>
      <xdr:spPr bwMode="auto">
        <a:xfrm>
          <a:off x="4244340" y="62811660"/>
          <a:ext cx="76200" cy="205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308" name="Text Box 30">
          <a:extLst>
            <a:ext uri="{FF2B5EF4-FFF2-40B4-BE49-F238E27FC236}">
              <a16:creationId xmlns:a16="http://schemas.microsoft.com/office/drawing/2014/main" id="{EA0A0156-B9F6-4D1C-A6DC-B21B7995C798}"/>
            </a:ext>
          </a:extLst>
        </xdr:cNvPr>
        <xdr:cNvSpPr txBox="1">
          <a:spLocks noChangeArrowheads="1"/>
        </xdr:cNvSpPr>
      </xdr:nvSpPr>
      <xdr:spPr bwMode="auto">
        <a:xfrm>
          <a:off x="4244340" y="62811660"/>
          <a:ext cx="76200" cy="281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9" name="Text Box 32">
          <a:extLst>
            <a:ext uri="{FF2B5EF4-FFF2-40B4-BE49-F238E27FC236}">
              <a16:creationId xmlns:a16="http://schemas.microsoft.com/office/drawing/2014/main" id="{A379C6E4-A1C0-4F39-8E97-9825ED9D2C3B}"/>
            </a:ext>
          </a:extLst>
        </xdr:cNvPr>
        <xdr:cNvSpPr txBox="1">
          <a:spLocks noChangeArrowheads="1"/>
        </xdr:cNvSpPr>
      </xdr:nvSpPr>
      <xdr:spPr bwMode="auto">
        <a:xfrm>
          <a:off x="4244340" y="62811660"/>
          <a:ext cx="76200" cy="205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310" name="Text Box 106">
          <a:extLst>
            <a:ext uri="{FF2B5EF4-FFF2-40B4-BE49-F238E27FC236}">
              <a16:creationId xmlns:a16="http://schemas.microsoft.com/office/drawing/2014/main" id="{FD1E5C07-8DA2-4EC2-8EF1-E8164E91E1C2}"/>
            </a:ext>
          </a:extLst>
        </xdr:cNvPr>
        <xdr:cNvSpPr txBox="1">
          <a:spLocks noChangeArrowheads="1"/>
        </xdr:cNvSpPr>
      </xdr:nvSpPr>
      <xdr:spPr bwMode="auto">
        <a:xfrm>
          <a:off x="4244340" y="62811660"/>
          <a:ext cx="76200" cy="281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11" name="Text Box 108">
          <a:extLst>
            <a:ext uri="{FF2B5EF4-FFF2-40B4-BE49-F238E27FC236}">
              <a16:creationId xmlns:a16="http://schemas.microsoft.com/office/drawing/2014/main" id="{6A1CE9CB-7081-4A1D-ABAF-C6160F50B10E}"/>
            </a:ext>
          </a:extLst>
        </xdr:cNvPr>
        <xdr:cNvSpPr txBox="1">
          <a:spLocks noChangeArrowheads="1"/>
        </xdr:cNvSpPr>
      </xdr:nvSpPr>
      <xdr:spPr bwMode="auto">
        <a:xfrm>
          <a:off x="4244340" y="62811660"/>
          <a:ext cx="76200" cy="205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12" name="Text Box 30">
          <a:extLst>
            <a:ext uri="{FF2B5EF4-FFF2-40B4-BE49-F238E27FC236}">
              <a16:creationId xmlns:a16="http://schemas.microsoft.com/office/drawing/2014/main" id="{5DC6D253-A83D-47CA-B560-C576FF715DA8}"/>
            </a:ext>
          </a:extLst>
        </xdr:cNvPr>
        <xdr:cNvSpPr txBox="1">
          <a:spLocks noChangeArrowheads="1"/>
        </xdr:cNvSpPr>
      </xdr:nvSpPr>
      <xdr:spPr bwMode="auto">
        <a:xfrm>
          <a:off x="4244340" y="6386322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3" name="Text Box 32">
          <a:extLst>
            <a:ext uri="{FF2B5EF4-FFF2-40B4-BE49-F238E27FC236}">
              <a16:creationId xmlns:a16="http://schemas.microsoft.com/office/drawing/2014/main" id="{8BE90A1D-D94C-4016-AD15-96A08E65D420}"/>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14" name="Text Box 106">
          <a:extLst>
            <a:ext uri="{FF2B5EF4-FFF2-40B4-BE49-F238E27FC236}">
              <a16:creationId xmlns:a16="http://schemas.microsoft.com/office/drawing/2014/main" id="{EA9134CD-F244-49A6-928B-4C51CA702EDD}"/>
            </a:ext>
          </a:extLst>
        </xdr:cNvPr>
        <xdr:cNvSpPr txBox="1">
          <a:spLocks noChangeArrowheads="1"/>
        </xdr:cNvSpPr>
      </xdr:nvSpPr>
      <xdr:spPr bwMode="auto">
        <a:xfrm>
          <a:off x="4244340" y="6386322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5" name="Text Box 108">
          <a:extLst>
            <a:ext uri="{FF2B5EF4-FFF2-40B4-BE49-F238E27FC236}">
              <a16:creationId xmlns:a16="http://schemas.microsoft.com/office/drawing/2014/main" id="{05A95587-DFB7-4F11-A6BB-1B536E2EC0A3}"/>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16" name="Text Box 30">
          <a:extLst>
            <a:ext uri="{FF2B5EF4-FFF2-40B4-BE49-F238E27FC236}">
              <a16:creationId xmlns:a16="http://schemas.microsoft.com/office/drawing/2014/main" id="{7CD17E4A-8F7E-437C-9AD1-BC1690B297BA}"/>
            </a:ext>
          </a:extLst>
        </xdr:cNvPr>
        <xdr:cNvSpPr txBox="1">
          <a:spLocks noChangeArrowheads="1"/>
        </xdr:cNvSpPr>
      </xdr:nvSpPr>
      <xdr:spPr bwMode="auto">
        <a:xfrm>
          <a:off x="4244340" y="6386322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7" name="Text Box 32">
          <a:extLst>
            <a:ext uri="{FF2B5EF4-FFF2-40B4-BE49-F238E27FC236}">
              <a16:creationId xmlns:a16="http://schemas.microsoft.com/office/drawing/2014/main" id="{54B6D3DE-C6E3-43B7-A856-96EF58EB3B76}"/>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18" name="Text Box 106">
          <a:extLst>
            <a:ext uri="{FF2B5EF4-FFF2-40B4-BE49-F238E27FC236}">
              <a16:creationId xmlns:a16="http://schemas.microsoft.com/office/drawing/2014/main" id="{2F612AA9-600E-4436-94FE-AF1BB855D326}"/>
            </a:ext>
          </a:extLst>
        </xdr:cNvPr>
        <xdr:cNvSpPr txBox="1">
          <a:spLocks noChangeArrowheads="1"/>
        </xdr:cNvSpPr>
      </xdr:nvSpPr>
      <xdr:spPr bwMode="auto">
        <a:xfrm>
          <a:off x="4244340" y="6386322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9" name="Text Box 108">
          <a:extLst>
            <a:ext uri="{FF2B5EF4-FFF2-40B4-BE49-F238E27FC236}">
              <a16:creationId xmlns:a16="http://schemas.microsoft.com/office/drawing/2014/main" id="{7652C4BE-FFC4-45DD-8149-D45D0887F23C}"/>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20" name="Text Box 30">
          <a:extLst>
            <a:ext uri="{FF2B5EF4-FFF2-40B4-BE49-F238E27FC236}">
              <a16:creationId xmlns:a16="http://schemas.microsoft.com/office/drawing/2014/main" id="{C68B5F44-81F5-402E-A704-DB719C1332B3}"/>
            </a:ext>
          </a:extLst>
        </xdr:cNvPr>
        <xdr:cNvSpPr txBox="1">
          <a:spLocks noChangeArrowheads="1"/>
        </xdr:cNvSpPr>
      </xdr:nvSpPr>
      <xdr:spPr bwMode="auto">
        <a:xfrm>
          <a:off x="4244340" y="6386322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1" name="Text Box 32">
          <a:extLst>
            <a:ext uri="{FF2B5EF4-FFF2-40B4-BE49-F238E27FC236}">
              <a16:creationId xmlns:a16="http://schemas.microsoft.com/office/drawing/2014/main" id="{FA0A6A8D-53AB-427F-BCDC-A67BE9504ED1}"/>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22" name="Text Box 106">
          <a:extLst>
            <a:ext uri="{FF2B5EF4-FFF2-40B4-BE49-F238E27FC236}">
              <a16:creationId xmlns:a16="http://schemas.microsoft.com/office/drawing/2014/main" id="{7D26A0C4-FD2F-409F-AD02-8A6CA88A705D}"/>
            </a:ext>
          </a:extLst>
        </xdr:cNvPr>
        <xdr:cNvSpPr txBox="1">
          <a:spLocks noChangeArrowheads="1"/>
        </xdr:cNvSpPr>
      </xdr:nvSpPr>
      <xdr:spPr bwMode="auto">
        <a:xfrm>
          <a:off x="4244340" y="6386322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3" name="Text Box 108">
          <a:extLst>
            <a:ext uri="{FF2B5EF4-FFF2-40B4-BE49-F238E27FC236}">
              <a16:creationId xmlns:a16="http://schemas.microsoft.com/office/drawing/2014/main" id="{84B19BC3-0D02-4E89-B8C9-F77D99D8CAA9}"/>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24" name="Text Box 30">
          <a:extLst>
            <a:ext uri="{FF2B5EF4-FFF2-40B4-BE49-F238E27FC236}">
              <a16:creationId xmlns:a16="http://schemas.microsoft.com/office/drawing/2014/main" id="{DE7EEAA9-3311-4422-9A4A-522063E42E2B}"/>
            </a:ext>
          </a:extLst>
        </xdr:cNvPr>
        <xdr:cNvSpPr txBox="1">
          <a:spLocks noChangeArrowheads="1"/>
        </xdr:cNvSpPr>
      </xdr:nvSpPr>
      <xdr:spPr bwMode="auto">
        <a:xfrm>
          <a:off x="4244340" y="6386322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5" name="Text Box 32">
          <a:extLst>
            <a:ext uri="{FF2B5EF4-FFF2-40B4-BE49-F238E27FC236}">
              <a16:creationId xmlns:a16="http://schemas.microsoft.com/office/drawing/2014/main" id="{7BEF0EC5-4615-4BC7-9520-F9DA904AD325}"/>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26" name="Text Box 106">
          <a:extLst>
            <a:ext uri="{FF2B5EF4-FFF2-40B4-BE49-F238E27FC236}">
              <a16:creationId xmlns:a16="http://schemas.microsoft.com/office/drawing/2014/main" id="{0289645C-9D8B-4CDD-8B8E-5B9E9AC6F778}"/>
            </a:ext>
          </a:extLst>
        </xdr:cNvPr>
        <xdr:cNvSpPr txBox="1">
          <a:spLocks noChangeArrowheads="1"/>
        </xdr:cNvSpPr>
      </xdr:nvSpPr>
      <xdr:spPr bwMode="auto">
        <a:xfrm>
          <a:off x="4244340" y="6386322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7" name="Text Box 108">
          <a:extLst>
            <a:ext uri="{FF2B5EF4-FFF2-40B4-BE49-F238E27FC236}">
              <a16:creationId xmlns:a16="http://schemas.microsoft.com/office/drawing/2014/main" id="{89CFE6A1-5FC0-4967-9E45-54AE85464917}"/>
            </a:ext>
          </a:extLst>
        </xdr:cNvPr>
        <xdr:cNvSpPr txBox="1">
          <a:spLocks noChangeArrowheads="1"/>
        </xdr:cNvSpPr>
      </xdr:nvSpPr>
      <xdr:spPr bwMode="auto">
        <a:xfrm>
          <a:off x="4244340" y="6386322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28" name="Text Box 30">
          <a:extLst>
            <a:ext uri="{FF2B5EF4-FFF2-40B4-BE49-F238E27FC236}">
              <a16:creationId xmlns:a16="http://schemas.microsoft.com/office/drawing/2014/main" id="{97E289D4-7872-41A6-877A-599313280D43}"/>
            </a:ext>
          </a:extLst>
        </xdr:cNvPr>
        <xdr:cNvSpPr txBox="1">
          <a:spLocks noChangeArrowheads="1"/>
        </xdr:cNvSpPr>
      </xdr:nvSpPr>
      <xdr:spPr bwMode="auto">
        <a:xfrm>
          <a:off x="4244340" y="6825996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329" name="Text Box 32">
          <a:extLst>
            <a:ext uri="{FF2B5EF4-FFF2-40B4-BE49-F238E27FC236}">
              <a16:creationId xmlns:a16="http://schemas.microsoft.com/office/drawing/2014/main" id="{4FF1F19E-42C7-4887-974E-40E3E8C979B1}"/>
            </a:ext>
          </a:extLst>
        </xdr:cNvPr>
        <xdr:cNvSpPr txBox="1">
          <a:spLocks noChangeArrowheads="1"/>
        </xdr:cNvSpPr>
      </xdr:nvSpPr>
      <xdr:spPr bwMode="auto">
        <a:xfrm>
          <a:off x="4244340" y="6825996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0" name="Text Box 106">
          <a:extLst>
            <a:ext uri="{FF2B5EF4-FFF2-40B4-BE49-F238E27FC236}">
              <a16:creationId xmlns:a16="http://schemas.microsoft.com/office/drawing/2014/main" id="{7646D16F-185A-4216-A015-CD04DA9364A7}"/>
            </a:ext>
          </a:extLst>
        </xdr:cNvPr>
        <xdr:cNvSpPr txBox="1">
          <a:spLocks noChangeArrowheads="1"/>
        </xdr:cNvSpPr>
      </xdr:nvSpPr>
      <xdr:spPr bwMode="auto">
        <a:xfrm>
          <a:off x="4244340" y="6825996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331" name="Text Box 108">
          <a:extLst>
            <a:ext uri="{FF2B5EF4-FFF2-40B4-BE49-F238E27FC236}">
              <a16:creationId xmlns:a16="http://schemas.microsoft.com/office/drawing/2014/main" id="{EF05D935-477B-4C79-929D-433E8378D25A}"/>
            </a:ext>
          </a:extLst>
        </xdr:cNvPr>
        <xdr:cNvSpPr txBox="1">
          <a:spLocks noChangeArrowheads="1"/>
        </xdr:cNvSpPr>
      </xdr:nvSpPr>
      <xdr:spPr bwMode="auto">
        <a:xfrm>
          <a:off x="4244340" y="6825996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111627</xdr:rowOff>
    </xdr:to>
    <xdr:sp macro="" textlink="">
      <xdr:nvSpPr>
        <xdr:cNvPr id="332" name="Text Box 30">
          <a:extLst>
            <a:ext uri="{FF2B5EF4-FFF2-40B4-BE49-F238E27FC236}">
              <a16:creationId xmlns:a16="http://schemas.microsoft.com/office/drawing/2014/main" id="{A646F8F1-683C-40AF-B08C-F818009E007B}"/>
            </a:ext>
          </a:extLst>
        </xdr:cNvPr>
        <xdr:cNvSpPr txBox="1">
          <a:spLocks noChangeArrowheads="1"/>
        </xdr:cNvSpPr>
      </xdr:nvSpPr>
      <xdr:spPr bwMode="auto">
        <a:xfrm>
          <a:off x="4244340" y="70050660"/>
          <a:ext cx="76200" cy="29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3" name="Text Box 30">
          <a:extLst>
            <a:ext uri="{FF2B5EF4-FFF2-40B4-BE49-F238E27FC236}">
              <a16:creationId xmlns:a16="http://schemas.microsoft.com/office/drawing/2014/main" id="{24B428A5-830E-451B-A1E8-B2636E72F330}"/>
            </a:ext>
          </a:extLst>
        </xdr:cNvPr>
        <xdr:cNvSpPr txBox="1">
          <a:spLocks noChangeArrowheads="1"/>
        </xdr:cNvSpPr>
      </xdr:nvSpPr>
      <xdr:spPr bwMode="auto">
        <a:xfrm>
          <a:off x="4244340" y="6825996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334" name="Text Box 32">
          <a:extLst>
            <a:ext uri="{FF2B5EF4-FFF2-40B4-BE49-F238E27FC236}">
              <a16:creationId xmlns:a16="http://schemas.microsoft.com/office/drawing/2014/main" id="{C2616D50-244F-4B06-8107-F6705E12D257}"/>
            </a:ext>
          </a:extLst>
        </xdr:cNvPr>
        <xdr:cNvSpPr txBox="1">
          <a:spLocks noChangeArrowheads="1"/>
        </xdr:cNvSpPr>
      </xdr:nvSpPr>
      <xdr:spPr bwMode="auto">
        <a:xfrm>
          <a:off x="4244340" y="6825996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5" name="Text Box 106">
          <a:extLst>
            <a:ext uri="{FF2B5EF4-FFF2-40B4-BE49-F238E27FC236}">
              <a16:creationId xmlns:a16="http://schemas.microsoft.com/office/drawing/2014/main" id="{28A7AD9C-4FFE-48C7-A3BA-0ABD4DB4D02B}"/>
            </a:ext>
          </a:extLst>
        </xdr:cNvPr>
        <xdr:cNvSpPr txBox="1">
          <a:spLocks noChangeArrowheads="1"/>
        </xdr:cNvSpPr>
      </xdr:nvSpPr>
      <xdr:spPr bwMode="auto">
        <a:xfrm>
          <a:off x="4244340" y="6825996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336" name="Text Box 108">
          <a:extLst>
            <a:ext uri="{FF2B5EF4-FFF2-40B4-BE49-F238E27FC236}">
              <a16:creationId xmlns:a16="http://schemas.microsoft.com/office/drawing/2014/main" id="{ECE77DFD-9066-4251-A7E5-467DFCB305DC}"/>
            </a:ext>
          </a:extLst>
        </xdr:cNvPr>
        <xdr:cNvSpPr txBox="1">
          <a:spLocks noChangeArrowheads="1"/>
        </xdr:cNvSpPr>
      </xdr:nvSpPr>
      <xdr:spPr bwMode="auto">
        <a:xfrm>
          <a:off x="4244340" y="6825996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108340</xdr:rowOff>
    </xdr:to>
    <xdr:sp macro="" textlink="">
      <xdr:nvSpPr>
        <xdr:cNvPr id="337" name="Text Box 30">
          <a:extLst>
            <a:ext uri="{FF2B5EF4-FFF2-40B4-BE49-F238E27FC236}">
              <a16:creationId xmlns:a16="http://schemas.microsoft.com/office/drawing/2014/main" id="{851EC106-3C2E-4983-81B6-10CFCB50EAB3}"/>
            </a:ext>
          </a:extLst>
        </xdr:cNvPr>
        <xdr:cNvSpPr txBox="1">
          <a:spLocks noChangeArrowheads="1"/>
        </xdr:cNvSpPr>
      </xdr:nvSpPr>
      <xdr:spPr bwMode="auto">
        <a:xfrm>
          <a:off x="4244340" y="68259960"/>
          <a:ext cx="76200" cy="29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338" name="Text Box 30">
          <a:extLst>
            <a:ext uri="{FF2B5EF4-FFF2-40B4-BE49-F238E27FC236}">
              <a16:creationId xmlns:a16="http://schemas.microsoft.com/office/drawing/2014/main" id="{A49CC728-0775-4318-A996-5C3DD9EA8B4F}"/>
            </a:ext>
          </a:extLst>
        </xdr:cNvPr>
        <xdr:cNvSpPr txBox="1">
          <a:spLocks noChangeArrowheads="1"/>
        </xdr:cNvSpPr>
      </xdr:nvSpPr>
      <xdr:spPr bwMode="auto">
        <a:xfrm>
          <a:off x="4244340" y="69616320"/>
          <a:ext cx="76200" cy="220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39" name="Text Box 32">
          <a:extLst>
            <a:ext uri="{FF2B5EF4-FFF2-40B4-BE49-F238E27FC236}">
              <a16:creationId xmlns:a16="http://schemas.microsoft.com/office/drawing/2014/main" id="{E279610E-DA1B-4C76-A1A1-C5052432D003}"/>
            </a:ext>
          </a:extLst>
        </xdr:cNvPr>
        <xdr:cNvSpPr txBox="1">
          <a:spLocks noChangeArrowheads="1"/>
        </xdr:cNvSpPr>
      </xdr:nvSpPr>
      <xdr:spPr bwMode="auto">
        <a:xfrm>
          <a:off x="4244340" y="6974586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340" name="Text Box 106">
          <a:extLst>
            <a:ext uri="{FF2B5EF4-FFF2-40B4-BE49-F238E27FC236}">
              <a16:creationId xmlns:a16="http://schemas.microsoft.com/office/drawing/2014/main" id="{5E8E05B6-E0FC-4614-BE07-8D759EF9F874}"/>
            </a:ext>
          </a:extLst>
        </xdr:cNvPr>
        <xdr:cNvSpPr txBox="1">
          <a:spLocks noChangeArrowheads="1"/>
        </xdr:cNvSpPr>
      </xdr:nvSpPr>
      <xdr:spPr bwMode="auto">
        <a:xfrm>
          <a:off x="4244340" y="69616320"/>
          <a:ext cx="76200" cy="220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41" name="Text Box 108">
          <a:extLst>
            <a:ext uri="{FF2B5EF4-FFF2-40B4-BE49-F238E27FC236}">
              <a16:creationId xmlns:a16="http://schemas.microsoft.com/office/drawing/2014/main" id="{73A553AF-CFE3-47C7-8462-7B63531B80B2}"/>
            </a:ext>
          </a:extLst>
        </xdr:cNvPr>
        <xdr:cNvSpPr txBox="1">
          <a:spLocks noChangeArrowheads="1"/>
        </xdr:cNvSpPr>
      </xdr:nvSpPr>
      <xdr:spPr bwMode="auto">
        <a:xfrm>
          <a:off x="4244340" y="6974586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342" name="Text Box 30">
          <a:extLst>
            <a:ext uri="{FF2B5EF4-FFF2-40B4-BE49-F238E27FC236}">
              <a16:creationId xmlns:a16="http://schemas.microsoft.com/office/drawing/2014/main" id="{7CA4F571-E066-4257-9A5F-2A846539430B}"/>
            </a:ext>
          </a:extLst>
        </xdr:cNvPr>
        <xdr:cNvSpPr txBox="1">
          <a:spLocks noChangeArrowheads="1"/>
        </xdr:cNvSpPr>
      </xdr:nvSpPr>
      <xdr:spPr bwMode="auto">
        <a:xfrm>
          <a:off x="4244340" y="6974586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43" name="Text Box 32">
          <a:extLst>
            <a:ext uri="{FF2B5EF4-FFF2-40B4-BE49-F238E27FC236}">
              <a16:creationId xmlns:a16="http://schemas.microsoft.com/office/drawing/2014/main" id="{1584DD3E-7700-431D-8D39-EC3B8892EDE7}"/>
            </a:ext>
          </a:extLst>
        </xdr:cNvPr>
        <xdr:cNvSpPr txBox="1">
          <a:spLocks noChangeArrowheads="1"/>
        </xdr:cNvSpPr>
      </xdr:nvSpPr>
      <xdr:spPr bwMode="auto">
        <a:xfrm>
          <a:off x="4244340" y="6974586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112312</xdr:rowOff>
    </xdr:to>
    <xdr:sp macro="" textlink="">
      <xdr:nvSpPr>
        <xdr:cNvPr id="344" name="Text Box 106">
          <a:extLst>
            <a:ext uri="{FF2B5EF4-FFF2-40B4-BE49-F238E27FC236}">
              <a16:creationId xmlns:a16="http://schemas.microsoft.com/office/drawing/2014/main" id="{38F3B510-8699-4682-B71A-D755CC8FB508}"/>
            </a:ext>
          </a:extLst>
        </xdr:cNvPr>
        <xdr:cNvSpPr txBox="1">
          <a:spLocks noChangeArrowheads="1"/>
        </xdr:cNvSpPr>
      </xdr:nvSpPr>
      <xdr:spPr bwMode="auto">
        <a:xfrm>
          <a:off x="4244340" y="6974586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43732</xdr:rowOff>
    </xdr:to>
    <xdr:sp macro="" textlink="">
      <xdr:nvSpPr>
        <xdr:cNvPr id="345" name="Text Box 108">
          <a:extLst>
            <a:ext uri="{FF2B5EF4-FFF2-40B4-BE49-F238E27FC236}">
              <a16:creationId xmlns:a16="http://schemas.microsoft.com/office/drawing/2014/main" id="{CAD64E74-04F2-42B7-B257-8786BF35DC05}"/>
            </a:ext>
          </a:extLst>
        </xdr:cNvPr>
        <xdr:cNvSpPr txBox="1">
          <a:spLocks noChangeArrowheads="1"/>
        </xdr:cNvSpPr>
      </xdr:nvSpPr>
      <xdr:spPr bwMode="auto">
        <a:xfrm>
          <a:off x="4244340" y="6974586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46" name="Text Box 30">
          <a:extLst>
            <a:ext uri="{FF2B5EF4-FFF2-40B4-BE49-F238E27FC236}">
              <a16:creationId xmlns:a16="http://schemas.microsoft.com/office/drawing/2014/main" id="{7815EB06-46CD-42C6-B5CF-A6EA8FCC4F18}"/>
            </a:ext>
          </a:extLst>
        </xdr:cNvPr>
        <xdr:cNvSpPr txBox="1">
          <a:spLocks noChangeArrowheads="1"/>
        </xdr:cNvSpPr>
      </xdr:nvSpPr>
      <xdr:spPr bwMode="auto">
        <a:xfrm>
          <a:off x="4244340" y="68961000"/>
          <a:ext cx="76200" cy="31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36120</xdr:rowOff>
    </xdr:to>
    <xdr:sp macro="" textlink="">
      <xdr:nvSpPr>
        <xdr:cNvPr id="347" name="Text Box 32">
          <a:extLst>
            <a:ext uri="{FF2B5EF4-FFF2-40B4-BE49-F238E27FC236}">
              <a16:creationId xmlns:a16="http://schemas.microsoft.com/office/drawing/2014/main" id="{81104D58-D6C3-4739-8983-34AF5CACD89D}"/>
            </a:ext>
          </a:extLst>
        </xdr:cNvPr>
        <xdr:cNvSpPr txBox="1">
          <a:spLocks noChangeArrowheads="1"/>
        </xdr:cNvSpPr>
      </xdr:nvSpPr>
      <xdr:spPr bwMode="auto">
        <a:xfrm>
          <a:off x="4244340" y="6896100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48" name="Text Box 106">
          <a:extLst>
            <a:ext uri="{FF2B5EF4-FFF2-40B4-BE49-F238E27FC236}">
              <a16:creationId xmlns:a16="http://schemas.microsoft.com/office/drawing/2014/main" id="{CA76F4E9-B8D2-4E11-AADD-CB9095059F1C}"/>
            </a:ext>
          </a:extLst>
        </xdr:cNvPr>
        <xdr:cNvSpPr txBox="1">
          <a:spLocks noChangeArrowheads="1"/>
        </xdr:cNvSpPr>
      </xdr:nvSpPr>
      <xdr:spPr bwMode="auto">
        <a:xfrm>
          <a:off x="4244340" y="68961000"/>
          <a:ext cx="76200" cy="31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349" name="Text Box 108">
          <a:extLst>
            <a:ext uri="{FF2B5EF4-FFF2-40B4-BE49-F238E27FC236}">
              <a16:creationId xmlns:a16="http://schemas.microsoft.com/office/drawing/2014/main" id="{D96B1BB4-A553-4815-987C-03236F67199A}"/>
            </a:ext>
          </a:extLst>
        </xdr:cNvPr>
        <xdr:cNvSpPr txBox="1">
          <a:spLocks noChangeArrowheads="1"/>
        </xdr:cNvSpPr>
      </xdr:nvSpPr>
      <xdr:spPr bwMode="auto">
        <a:xfrm>
          <a:off x="4244340" y="6896100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50" name="Text Box 30">
          <a:extLst>
            <a:ext uri="{FF2B5EF4-FFF2-40B4-BE49-F238E27FC236}">
              <a16:creationId xmlns:a16="http://schemas.microsoft.com/office/drawing/2014/main" id="{ADF2469C-FEAA-49E3-B6A7-25E0D98968FA}"/>
            </a:ext>
          </a:extLst>
        </xdr:cNvPr>
        <xdr:cNvSpPr txBox="1">
          <a:spLocks noChangeArrowheads="1"/>
        </xdr:cNvSpPr>
      </xdr:nvSpPr>
      <xdr:spPr bwMode="auto">
        <a:xfrm>
          <a:off x="4244340" y="68961000"/>
          <a:ext cx="76200" cy="28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351" name="Text Box 32">
          <a:extLst>
            <a:ext uri="{FF2B5EF4-FFF2-40B4-BE49-F238E27FC236}">
              <a16:creationId xmlns:a16="http://schemas.microsoft.com/office/drawing/2014/main" id="{3C2EDECD-6253-4DF2-B504-EA20A40E236A}"/>
            </a:ext>
          </a:extLst>
        </xdr:cNvPr>
        <xdr:cNvSpPr txBox="1">
          <a:spLocks noChangeArrowheads="1"/>
        </xdr:cNvSpPr>
      </xdr:nvSpPr>
      <xdr:spPr bwMode="auto">
        <a:xfrm>
          <a:off x="4244340" y="6896100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212</xdr:rowOff>
    </xdr:to>
    <xdr:sp macro="" textlink="">
      <xdr:nvSpPr>
        <xdr:cNvPr id="352" name="Text Box 106">
          <a:extLst>
            <a:ext uri="{FF2B5EF4-FFF2-40B4-BE49-F238E27FC236}">
              <a16:creationId xmlns:a16="http://schemas.microsoft.com/office/drawing/2014/main" id="{8535E56C-2429-428B-BD49-43A6172EB7A4}"/>
            </a:ext>
          </a:extLst>
        </xdr:cNvPr>
        <xdr:cNvSpPr txBox="1">
          <a:spLocks noChangeArrowheads="1"/>
        </xdr:cNvSpPr>
      </xdr:nvSpPr>
      <xdr:spPr bwMode="auto">
        <a:xfrm>
          <a:off x="4244340" y="68961000"/>
          <a:ext cx="76200" cy="28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9284</xdr:rowOff>
    </xdr:to>
    <xdr:sp macro="" textlink="">
      <xdr:nvSpPr>
        <xdr:cNvPr id="353" name="Text Box 108">
          <a:extLst>
            <a:ext uri="{FF2B5EF4-FFF2-40B4-BE49-F238E27FC236}">
              <a16:creationId xmlns:a16="http://schemas.microsoft.com/office/drawing/2014/main" id="{3576B887-6418-45FB-92B2-978D03066666}"/>
            </a:ext>
          </a:extLst>
        </xdr:cNvPr>
        <xdr:cNvSpPr txBox="1">
          <a:spLocks noChangeArrowheads="1"/>
        </xdr:cNvSpPr>
      </xdr:nvSpPr>
      <xdr:spPr bwMode="auto">
        <a:xfrm>
          <a:off x="4267200" y="68938140"/>
          <a:ext cx="68580" cy="374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275</xdr:row>
      <xdr:rowOff>0</xdr:rowOff>
    </xdr:from>
    <xdr:ext cx="76200" cy="297767"/>
    <xdr:sp macro="" textlink="">
      <xdr:nvSpPr>
        <xdr:cNvPr id="354" name="Text Box 30">
          <a:extLst>
            <a:ext uri="{FF2B5EF4-FFF2-40B4-BE49-F238E27FC236}">
              <a16:creationId xmlns:a16="http://schemas.microsoft.com/office/drawing/2014/main" id="{6D7E0DC8-0BFE-499C-8922-5D781F750023}"/>
            </a:ext>
          </a:extLst>
        </xdr:cNvPr>
        <xdr:cNvSpPr txBox="1">
          <a:spLocks noChangeArrowheads="1"/>
        </xdr:cNvSpPr>
      </xdr:nvSpPr>
      <xdr:spPr bwMode="auto">
        <a:xfrm>
          <a:off x="4244340" y="7605522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5" name="Text Box 30">
          <a:extLst>
            <a:ext uri="{FF2B5EF4-FFF2-40B4-BE49-F238E27FC236}">
              <a16:creationId xmlns:a16="http://schemas.microsoft.com/office/drawing/2014/main" id="{A6B7140D-EBAB-43B1-81D1-F0AC64452790}"/>
            </a:ext>
          </a:extLst>
        </xdr:cNvPr>
        <xdr:cNvSpPr txBox="1">
          <a:spLocks noChangeArrowheads="1"/>
        </xdr:cNvSpPr>
      </xdr:nvSpPr>
      <xdr:spPr bwMode="auto">
        <a:xfrm>
          <a:off x="4244340" y="7605522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6" name="Text Box 32">
          <a:extLst>
            <a:ext uri="{FF2B5EF4-FFF2-40B4-BE49-F238E27FC236}">
              <a16:creationId xmlns:a16="http://schemas.microsoft.com/office/drawing/2014/main" id="{D4BF8B92-EB33-467F-A338-2B33C40EF8D9}"/>
            </a:ext>
          </a:extLst>
        </xdr:cNvPr>
        <xdr:cNvSpPr txBox="1">
          <a:spLocks noChangeArrowheads="1"/>
        </xdr:cNvSpPr>
      </xdr:nvSpPr>
      <xdr:spPr bwMode="auto">
        <a:xfrm>
          <a:off x="4244340" y="7605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7" name="Text Box 106">
          <a:extLst>
            <a:ext uri="{FF2B5EF4-FFF2-40B4-BE49-F238E27FC236}">
              <a16:creationId xmlns:a16="http://schemas.microsoft.com/office/drawing/2014/main" id="{3F98EEA5-AB4C-4AFB-A49F-905440221B42}"/>
            </a:ext>
          </a:extLst>
        </xdr:cNvPr>
        <xdr:cNvSpPr txBox="1">
          <a:spLocks noChangeArrowheads="1"/>
        </xdr:cNvSpPr>
      </xdr:nvSpPr>
      <xdr:spPr bwMode="auto">
        <a:xfrm>
          <a:off x="4244340" y="7605522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8" name="Text Box 108">
          <a:extLst>
            <a:ext uri="{FF2B5EF4-FFF2-40B4-BE49-F238E27FC236}">
              <a16:creationId xmlns:a16="http://schemas.microsoft.com/office/drawing/2014/main" id="{1D29A55B-9D81-4331-B8FE-7220CE943251}"/>
            </a:ext>
          </a:extLst>
        </xdr:cNvPr>
        <xdr:cNvSpPr txBox="1">
          <a:spLocks noChangeArrowheads="1"/>
        </xdr:cNvSpPr>
      </xdr:nvSpPr>
      <xdr:spPr bwMode="auto">
        <a:xfrm>
          <a:off x="4244340" y="7605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59" name="Text Box 30">
          <a:extLst>
            <a:ext uri="{FF2B5EF4-FFF2-40B4-BE49-F238E27FC236}">
              <a16:creationId xmlns:a16="http://schemas.microsoft.com/office/drawing/2014/main" id="{02512819-7EC3-4F5B-9582-E1E4A4BD2A4C}"/>
            </a:ext>
          </a:extLst>
        </xdr:cNvPr>
        <xdr:cNvSpPr txBox="1">
          <a:spLocks noChangeArrowheads="1"/>
        </xdr:cNvSpPr>
      </xdr:nvSpPr>
      <xdr:spPr bwMode="auto">
        <a:xfrm>
          <a:off x="4244340" y="7605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0" name="Text Box 32">
          <a:extLst>
            <a:ext uri="{FF2B5EF4-FFF2-40B4-BE49-F238E27FC236}">
              <a16:creationId xmlns:a16="http://schemas.microsoft.com/office/drawing/2014/main" id="{90E75C95-7815-4A13-9F73-17A9795E5598}"/>
            </a:ext>
          </a:extLst>
        </xdr:cNvPr>
        <xdr:cNvSpPr txBox="1">
          <a:spLocks noChangeArrowheads="1"/>
        </xdr:cNvSpPr>
      </xdr:nvSpPr>
      <xdr:spPr bwMode="auto">
        <a:xfrm>
          <a:off x="4244340" y="7605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61" name="Text Box 106">
          <a:extLst>
            <a:ext uri="{FF2B5EF4-FFF2-40B4-BE49-F238E27FC236}">
              <a16:creationId xmlns:a16="http://schemas.microsoft.com/office/drawing/2014/main" id="{9F561ADE-678A-40B0-A4E4-4DC11CFEB4EE}"/>
            </a:ext>
          </a:extLst>
        </xdr:cNvPr>
        <xdr:cNvSpPr txBox="1">
          <a:spLocks noChangeArrowheads="1"/>
        </xdr:cNvSpPr>
      </xdr:nvSpPr>
      <xdr:spPr bwMode="auto">
        <a:xfrm>
          <a:off x="4244340" y="7605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2" name="Text Box 108">
          <a:extLst>
            <a:ext uri="{FF2B5EF4-FFF2-40B4-BE49-F238E27FC236}">
              <a16:creationId xmlns:a16="http://schemas.microsoft.com/office/drawing/2014/main" id="{AC6E7BE4-51BF-4BC4-B39D-1F92606AA094}"/>
            </a:ext>
          </a:extLst>
        </xdr:cNvPr>
        <xdr:cNvSpPr txBox="1">
          <a:spLocks noChangeArrowheads="1"/>
        </xdr:cNvSpPr>
      </xdr:nvSpPr>
      <xdr:spPr bwMode="auto">
        <a:xfrm>
          <a:off x="4244340" y="7605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3" name="Text Box 30">
          <a:extLst>
            <a:ext uri="{FF2B5EF4-FFF2-40B4-BE49-F238E27FC236}">
              <a16:creationId xmlns:a16="http://schemas.microsoft.com/office/drawing/2014/main" id="{75C88C40-7979-4366-AA5F-05B0E35C9A95}"/>
            </a:ext>
          </a:extLst>
        </xdr:cNvPr>
        <xdr:cNvSpPr txBox="1">
          <a:spLocks noChangeArrowheads="1"/>
        </xdr:cNvSpPr>
      </xdr:nvSpPr>
      <xdr:spPr bwMode="auto">
        <a:xfrm>
          <a:off x="4244340" y="7605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4" name="Text Box 32">
          <a:extLst>
            <a:ext uri="{FF2B5EF4-FFF2-40B4-BE49-F238E27FC236}">
              <a16:creationId xmlns:a16="http://schemas.microsoft.com/office/drawing/2014/main" id="{EB5E8CB7-6E3A-4F07-9DDF-A0A356BE0FCC}"/>
            </a:ext>
          </a:extLst>
        </xdr:cNvPr>
        <xdr:cNvSpPr txBox="1">
          <a:spLocks noChangeArrowheads="1"/>
        </xdr:cNvSpPr>
      </xdr:nvSpPr>
      <xdr:spPr bwMode="auto">
        <a:xfrm>
          <a:off x="4244340" y="7605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5" name="Text Box 106">
          <a:extLst>
            <a:ext uri="{FF2B5EF4-FFF2-40B4-BE49-F238E27FC236}">
              <a16:creationId xmlns:a16="http://schemas.microsoft.com/office/drawing/2014/main" id="{277BC8EE-9EDB-4F75-8D7E-B0F5F8704FD7}"/>
            </a:ext>
          </a:extLst>
        </xdr:cNvPr>
        <xdr:cNvSpPr txBox="1">
          <a:spLocks noChangeArrowheads="1"/>
        </xdr:cNvSpPr>
      </xdr:nvSpPr>
      <xdr:spPr bwMode="auto">
        <a:xfrm>
          <a:off x="4244340" y="7605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6" name="Text Box 108">
          <a:extLst>
            <a:ext uri="{FF2B5EF4-FFF2-40B4-BE49-F238E27FC236}">
              <a16:creationId xmlns:a16="http://schemas.microsoft.com/office/drawing/2014/main" id="{BA25AE95-E76F-4BDA-8A04-1308D2AF45D4}"/>
            </a:ext>
          </a:extLst>
        </xdr:cNvPr>
        <xdr:cNvSpPr txBox="1">
          <a:spLocks noChangeArrowheads="1"/>
        </xdr:cNvSpPr>
      </xdr:nvSpPr>
      <xdr:spPr bwMode="auto">
        <a:xfrm>
          <a:off x="4244340" y="7605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7" name="Text Box 30">
          <a:extLst>
            <a:ext uri="{FF2B5EF4-FFF2-40B4-BE49-F238E27FC236}">
              <a16:creationId xmlns:a16="http://schemas.microsoft.com/office/drawing/2014/main" id="{33FA9882-29EF-4998-B06E-632FC12EC2A4}"/>
            </a:ext>
          </a:extLst>
        </xdr:cNvPr>
        <xdr:cNvSpPr txBox="1">
          <a:spLocks noChangeArrowheads="1"/>
        </xdr:cNvSpPr>
      </xdr:nvSpPr>
      <xdr:spPr bwMode="auto">
        <a:xfrm>
          <a:off x="4244340" y="7605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8" name="Text Box 32">
          <a:extLst>
            <a:ext uri="{FF2B5EF4-FFF2-40B4-BE49-F238E27FC236}">
              <a16:creationId xmlns:a16="http://schemas.microsoft.com/office/drawing/2014/main" id="{5E2CE48A-4FB7-4445-8C43-C23884E790AB}"/>
            </a:ext>
          </a:extLst>
        </xdr:cNvPr>
        <xdr:cNvSpPr txBox="1">
          <a:spLocks noChangeArrowheads="1"/>
        </xdr:cNvSpPr>
      </xdr:nvSpPr>
      <xdr:spPr bwMode="auto">
        <a:xfrm>
          <a:off x="4244340" y="7605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9" name="Text Box 106">
          <a:extLst>
            <a:ext uri="{FF2B5EF4-FFF2-40B4-BE49-F238E27FC236}">
              <a16:creationId xmlns:a16="http://schemas.microsoft.com/office/drawing/2014/main" id="{19346E81-7859-44C0-BDCD-91D1DB2AAEC3}"/>
            </a:ext>
          </a:extLst>
        </xdr:cNvPr>
        <xdr:cNvSpPr txBox="1">
          <a:spLocks noChangeArrowheads="1"/>
        </xdr:cNvSpPr>
      </xdr:nvSpPr>
      <xdr:spPr bwMode="auto">
        <a:xfrm>
          <a:off x="4244340" y="7605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511" name="Text Box 30">
          <a:extLst>
            <a:ext uri="{FF2B5EF4-FFF2-40B4-BE49-F238E27FC236}">
              <a16:creationId xmlns:a16="http://schemas.microsoft.com/office/drawing/2014/main" id="{9E11DADE-6A5A-4C35-BC05-6C6C2CDF26DB}"/>
            </a:ext>
          </a:extLst>
        </xdr:cNvPr>
        <xdr:cNvSpPr txBox="1">
          <a:spLocks noChangeArrowheads="1"/>
        </xdr:cNvSpPr>
      </xdr:nvSpPr>
      <xdr:spPr bwMode="auto">
        <a:xfrm>
          <a:off x="4244340" y="6098286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512" name="Text Box 32">
          <a:extLst>
            <a:ext uri="{FF2B5EF4-FFF2-40B4-BE49-F238E27FC236}">
              <a16:creationId xmlns:a16="http://schemas.microsoft.com/office/drawing/2014/main" id="{AD89B3E9-085C-4065-8EB4-E79BC73F3393}"/>
            </a:ext>
          </a:extLst>
        </xdr:cNvPr>
        <xdr:cNvSpPr txBox="1">
          <a:spLocks noChangeArrowheads="1"/>
        </xdr:cNvSpPr>
      </xdr:nvSpPr>
      <xdr:spPr bwMode="auto">
        <a:xfrm>
          <a:off x="4244340" y="61158120"/>
          <a:ext cx="76200" cy="243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13" name="Text Box 106">
          <a:extLst>
            <a:ext uri="{FF2B5EF4-FFF2-40B4-BE49-F238E27FC236}">
              <a16:creationId xmlns:a16="http://schemas.microsoft.com/office/drawing/2014/main" id="{EA15D412-DC39-47BE-97DA-9D300E61FFBE}"/>
            </a:ext>
          </a:extLst>
        </xdr:cNvPr>
        <xdr:cNvSpPr txBox="1">
          <a:spLocks noChangeArrowheads="1"/>
        </xdr:cNvSpPr>
      </xdr:nvSpPr>
      <xdr:spPr bwMode="auto">
        <a:xfrm>
          <a:off x="4244340" y="6098286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514" name="Text Box 108">
          <a:extLst>
            <a:ext uri="{FF2B5EF4-FFF2-40B4-BE49-F238E27FC236}">
              <a16:creationId xmlns:a16="http://schemas.microsoft.com/office/drawing/2014/main" id="{8B935EE6-6DB3-43FC-AA31-16AA23F199E3}"/>
            </a:ext>
          </a:extLst>
        </xdr:cNvPr>
        <xdr:cNvSpPr txBox="1">
          <a:spLocks noChangeArrowheads="1"/>
        </xdr:cNvSpPr>
      </xdr:nvSpPr>
      <xdr:spPr bwMode="auto">
        <a:xfrm>
          <a:off x="4244340" y="61158120"/>
          <a:ext cx="76200" cy="243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515" name="Text Box 30">
          <a:extLst>
            <a:ext uri="{FF2B5EF4-FFF2-40B4-BE49-F238E27FC236}">
              <a16:creationId xmlns:a16="http://schemas.microsoft.com/office/drawing/2014/main" id="{919B48AD-4B5B-49ED-8DAF-9C56A8D12F69}"/>
            </a:ext>
          </a:extLst>
        </xdr:cNvPr>
        <xdr:cNvSpPr txBox="1">
          <a:spLocks noChangeArrowheads="1"/>
        </xdr:cNvSpPr>
      </xdr:nvSpPr>
      <xdr:spPr bwMode="auto">
        <a:xfrm>
          <a:off x="4244340" y="61158120"/>
          <a:ext cx="76200" cy="312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516" name="Text Box 32">
          <a:extLst>
            <a:ext uri="{FF2B5EF4-FFF2-40B4-BE49-F238E27FC236}">
              <a16:creationId xmlns:a16="http://schemas.microsoft.com/office/drawing/2014/main" id="{229DA590-0414-43BB-A211-1AC674BC62FA}"/>
            </a:ext>
          </a:extLst>
        </xdr:cNvPr>
        <xdr:cNvSpPr txBox="1">
          <a:spLocks noChangeArrowheads="1"/>
        </xdr:cNvSpPr>
      </xdr:nvSpPr>
      <xdr:spPr bwMode="auto">
        <a:xfrm>
          <a:off x="4244340" y="61158120"/>
          <a:ext cx="76200" cy="243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517" name="Text Box 106">
          <a:extLst>
            <a:ext uri="{FF2B5EF4-FFF2-40B4-BE49-F238E27FC236}">
              <a16:creationId xmlns:a16="http://schemas.microsoft.com/office/drawing/2014/main" id="{B6C094B8-CBE4-45F4-BD5C-5ECEEA16F276}"/>
            </a:ext>
          </a:extLst>
        </xdr:cNvPr>
        <xdr:cNvSpPr txBox="1">
          <a:spLocks noChangeArrowheads="1"/>
        </xdr:cNvSpPr>
      </xdr:nvSpPr>
      <xdr:spPr bwMode="auto">
        <a:xfrm>
          <a:off x="4244340" y="61158120"/>
          <a:ext cx="76200" cy="312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518" name="Text Box 108">
          <a:extLst>
            <a:ext uri="{FF2B5EF4-FFF2-40B4-BE49-F238E27FC236}">
              <a16:creationId xmlns:a16="http://schemas.microsoft.com/office/drawing/2014/main" id="{2456931B-6FE4-434E-9746-98EA6E1F9484}"/>
            </a:ext>
          </a:extLst>
        </xdr:cNvPr>
        <xdr:cNvSpPr txBox="1">
          <a:spLocks noChangeArrowheads="1"/>
        </xdr:cNvSpPr>
      </xdr:nvSpPr>
      <xdr:spPr bwMode="auto">
        <a:xfrm>
          <a:off x="4244340" y="61158120"/>
          <a:ext cx="76200" cy="243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19" name="Text Box 30">
          <a:extLst>
            <a:ext uri="{FF2B5EF4-FFF2-40B4-BE49-F238E27FC236}">
              <a16:creationId xmlns:a16="http://schemas.microsoft.com/office/drawing/2014/main" id="{5C2ABAA3-94F3-4AD3-9DCE-55B4B35CCD6C}"/>
            </a:ext>
          </a:extLst>
        </xdr:cNvPr>
        <xdr:cNvSpPr txBox="1">
          <a:spLocks noChangeArrowheads="1"/>
        </xdr:cNvSpPr>
      </xdr:nvSpPr>
      <xdr:spPr bwMode="auto">
        <a:xfrm>
          <a:off x="4244340" y="6098286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20" name="Text Box 32">
          <a:extLst>
            <a:ext uri="{FF2B5EF4-FFF2-40B4-BE49-F238E27FC236}">
              <a16:creationId xmlns:a16="http://schemas.microsoft.com/office/drawing/2014/main" id="{143492D3-5F6F-434A-BF46-2130F2697E79}"/>
            </a:ext>
          </a:extLst>
        </xdr:cNvPr>
        <xdr:cNvSpPr txBox="1">
          <a:spLocks noChangeArrowheads="1"/>
        </xdr:cNvSpPr>
      </xdr:nvSpPr>
      <xdr:spPr bwMode="auto">
        <a:xfrm>
          <a:off x="4244340" y="611581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21" name="Text Box 106">
          <a:extLst>
            <a:ext uri="{FF2B5EF4-FFF2-40B4-BE49-F238E27FC236}">
              <a16:creationId xmlns:a16="http://schemas.microsoft.com/office/drawing/2014/main" id="{D1A667C7-F495-48BA-8432-24FF632DFDEE}"/>
            </a:ext>
          </a:extLst>
        </xdr:cNvPr>
        <xdr:cNvSpPr txBox="1">
          <a:spLocks noChangeArrowheads="1"/>
        </xdr:cNvSpPr>
      </xdr:nvSpPr>
      <xdr:spPr bwMode="auto">
        <a:xfrm>
          <a:off x="4244340" y="6098286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22" name="Text Box 108">
          <a:extLst>
            <a:ext uri="{FF2B5EF4-FFF2-40B4-BE49-F238E27FC236}">
              <a16:creationId xmlns:a16="http://schemas.microsoft.com/office/drawing/2014/main" id="{39B81F2A-24AB-4618-AD55-A24916552961}"/>
            </a:ext>
          </a:extLst>
        </xdr:cNvPr>
        <xdr:cNvSpPr txBox="1">
          <a:spLocks noChangeArrowheads="1"/>
        </xdr:cNvSpPr>
      </xdr:nvSpPr>
      <xdr:spPr bwMode="auto">
        <a:xfrm>
          <a:off x="4244340" y="611581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523" name="Text Box 30">
          <a:extLst>
            <a:ext uri="{FF2B5EF4-FFF2-40B4-BE49-F238E27FC236}">
              <a16:creationId xmlns:a16="http://schemas.microsoft.com/office/drawing/2014/main" id="{B238E248-88CC-4625-9973-D8566D7F4889}"/>
            </a:ext>
          </a:extLst>
        </xdr:cNvPr>
        <xdr:cNvSpPr txBox="1">
          <a:spLocks noChangeArrowheads="1"/>
        </xdr:cNvSpPr>
      </xdr:nvSpPr>
      <xdr:spPr bwMode="auto">
        <a:xfrm>
          <a:off x="4244340" y="61158120"/>
          <a:ext cx="76200" cy="28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24" name="Text Box 32">
          <a:extLst>
            <a:ext uri="{FF2B5EF4-FFF2-40B4-BE49-F238E27FC236}">
              <a16:creationId xmlns:a16="http://schemas.microsoft.com/office/drawing/2014/main" id="{F79BCABB-2924-44F8-A6A3-B3A38EC860BC}"/>
            </a:ext>
          </a:extLst>
        </xdr:cNvPr>
        <xdr:cNvSpPr txBox="1">
          <a:spLocks noChangeArrowheads="1"/>
        </xdr:cNvSpPr>
      </xdr:nvSpPr>
      <xdr:spPr bwMode="auto">
        <a:xfrm>
          <a:off x="4244340" y="611581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525" name="Text Box 106">
          <a:extLst>
            <a:ext uri="{FF2B5EF4-FFF2-40B4-BE49-F238E27FC236}">
              <a16:creationId xmlns:a16="http://schemas.microsoft.com/office/drawing/2014/main" id="{D0F4B4F5-5A31-44B6-A684-8341D96FAEBE}"/>
            </a:ext>
          </a:extLst>
        </xdr:cNvPr>
        <xdr:cNvSpPr txBox="1">
          <a:spLocks noChangeArrowheads="1"/>
        </xdr:cNvSpPr>
      </xdr:nvSpPr>
      <xdr:spPr bwMode="auto">
        <a:xfrm>
          <a:off x="4244340" y="61158120"/>
          <a:ext cx="76200" cy="28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26" name="Text Box 108">
          <a:extLst>
            <a:ext uri="{FF2B5EF4-FFF2-40B4-BE49-F238E27FC236}">
              <a16:creationId xmlns:a16="http://schemas.microsoft.com/office/drawing/2014/main" id="{79432C65-97AA-4B13-B4CC-8C0FF93C75B5}"/>
            </a:ext>
          </a:extLst>
        </xdr:cNvPr>
        <xdr:cNvSpPr txBox="1">
          <a:spLocks noChangeArrowheads="1"/>
        </xdr:cNvSpPr>
      </xdr:nvSpPr>
      <xdr:spPr bwMode="auto">
        <a:xfrm>
          <a:off x="4244340" y="611581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27" name="Text Box 30">
          <a:extLst>
            <a:ext uri="{FF2B5EF4-FFF2-40B4-BE49-F238E27FC236}">
              <a16:creationId xmlns:a16="http://schemas.microsoft.com/office/drawing/2014/main" id="{9B5FE3D7-33F5-4471-B764-F03B2E0E42FE}"/>
            </a:ext>
          </a:extLst>
        </xdr:cNvPr>
        <xdr:cNvSpPr txBox="1">
          <a:spLocks noChangeArrowheads="1"/>
        </xdr:cNvSpPr>
      </xdr:nvSpPr>
      <xdr:spPr bwMode="auto">
        <a:xfrm>
          <a:off x="4244340" y="6220968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28" name="Text Box 32">
          <a:extLst>
            <a:ext uri="{FF2B5EF4-FFF2-40B4-BE49-F238E27FC236}">
              <a16:creationId xmlns:a16="http://schemas.microsoft.com/office/drawing/2014/main" id="{32BCBBDB-E36B-461D-BEAD-6E3666CDD04B}"/>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29" name="Text Box 106">
          <a:extLst>
            <a:ext uri="{FF2B5EF4-FFF2-40B4-BE49-F238E27FC236}">
              <a16:creationId xmlns:a16="http://schemas.microsoft.com/office/drawing/2014/main" id="{69042A6B-09B3-4F6E-AC23-B2588DDB4FF2}"/>
            </a:ext>
          </a:extLst>
        </xdr:cNvPr>
        <xdr:cNvSpPr txBox="1">
          <a:spLocks noChangeArrowheads="1"/>
        </xdr:cNvSpPr>
      </xdr:nvSpPr>
      <xdr:spPr bwMode="auto">
        <a:xfrm>
          <a:off x="4244340" y="6220968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30" name="Text Box 108">
          <a:extLst>
            <a:ext uri="{FF2B5EF4-FFF2-40B4-BE49-F238E27FC236}">
              <a16:creationId xmlns:a16="http://schemas.microsoft.com/office/drawing/2014/main" id="{D8770D51-C27F-43E3-A44C-AE830BE8D0BF}"/>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531" name="Text Box 30">
          <a:extLst>
            <a:ext uri="{FF2B5EF4-FFF2-40B4-BE49-F238E27FC236}">
              <a16:creationId xmlns:a16="http://schemas.microsoft.com/office/drawing/2014/main" id="{5C2DEF32-2C97-4D5E-8938-137CD5876495}"/>
            </a:ext>
          </a:extLst>
        </xdr:cNvPr>
        <xdr:cNvSpPr txBox="1">
          <a:spLocks noChangeArrowheads="1"/>
        </xdr:cNvSpPr>
      </xdr:nvSpPr>
      <xdr:spPr bwMode="auto">
        <a:xfrm>
          <a:off x="4244340" y="6220968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32" name="Text Box 32">
          <a:extLst>
            <a:ext uri="{FF2B5EF4-FFF2-40B4-BE49-F238E27FC236}">
              <a16:creationId xmlns:a16="http://schemas.microsoft.com/office/drawing/2014/main" id="{998C3E0A-259F-4DB6-9991-70D638B41AD1}"/>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533" name="Text Box 106">
          <a:extLst>
            <a:ext uri="{FF2B5EF4-FFF2-40B4-BE49-F238E27FC236}">
              <a16:creationId xmlns:a16="http://schemas.microsoft.com/office/drawing/2014/main" id="{927E3DD8-BD78-41D7-826E-1E2EAFC3408D}"/>
            </a:ext>
          </a:extLst>
        </xdr:cNvPr>
        <xdr:cNvSpPr txBox="1">
          <a:spLocks noChangeArrowheads="1"/>
        </xdr:cNvSpPr>
      </xdr:nvSpPr>
      <xdr:spPr bwMode="auto">
        <a:xfrm>
          <a:off x="4244340" y="6220968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34" name="Text Box 108">
          <a:extLst>
            <a:ext uri="{FF2B5EF4-FFF2-40B4-BE49-F238E27FC236}">
              <a16:creationId xmlns:a16="http://schemas.microsoft.com/office/drawing/2014/main" id="{19DB19B3-89E8-4ED4-A959-A4F7DCEFA372}"/>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35" name="Text Box 30">
          <a:extLst>
            <a:ext uri="{FF2B5EF4-FFF2-40B4-BE49-F238E27FC236}">
              <a16:creationId xmlns:a16="http://schemas.microsoft.com/office/drawing/2014/main" id="{E9F74CA1-A13B-46A2-AB2A-A4EFCDED58E1}"/>
            </a:ext>
          </a:extLst>
        </xdr:cNvPr>
        <xdr:cNvSpPr txBox="1">
          <a:spLocks noChangeArrowheads="1"/>
        </xdr:cNvSpPr>
      </xdr:nvSpPr>
      <xdr:spPr bwMode="auto">
        <a:xfrm>
          <a:off x="4244340" y="6220968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36" name="Text Box 32">
          <a:extLst>
            <a:ext uri="{FF2B5EF4-FFF2-40B4-BE49-F238E27FC236}">
              <a16:creationId xmlns:a16="http://schemas.microsoft.com/office/drawing/2014/main" id="{06CF79AA-2CC6-4008-BE55-93F0384EB6C4}"/>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537" name="Text Box 106">
          <a:extLst>
            <a:ext uri="{FF2B5EF4-FFF2-40B4-BE49-F238E27FC236}">
              <a16:creationId xmlns:a16="http://schemas.microsoft.com/office/drawing/2014/main" id="{06251B40-E382-4F01-BDFD-1776BC1A6D90}"/>
            </a:ext>
          </a:extLst>
        </xdr:cNvPr>
        <xdr:cNvSpPr txBox="1">
          <a:spLocks noChangeArrowheads="1"/>
        </xdr:cNvSpPr>
      </xdr:nvSpPr>
      <xdr:spPr bwMode="auto">
        <a:xfrm>
          <a:off x="4244340" y="62209680"/>
          <a:ext cx="76200" cy="31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38" name="Text Box 108">
          <a:extLst>
            <a:ext uri="{FF2B5EF4-FFF2-40B4-BE49-F238E27FC236}">
              <a16:creationId xmlns:a16="http://schemas.microsoft.com/office/drawing/2014/main" id="{5343F6A8-EAF8-43FE-99BD-655AF5E18363}"/>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539" name="Text Box 30">
          <a:extLst>
            <a:ext uri="{FF2B5EF4-FFF2-40B4-BE49-F238E27FC236}">
              <a16:creationId xmlns:a16="http://schemas.microsoft.com/office/drawing/2014/main" id="{3B73E860-A916-4177-A759-6451998F0322}"/>
            </a:ext>
          </a:extLst>
        </xdr:cNvPr>
        <xdr:cNvSpPr txBox="1">
          <a:spLocks noChangeArrowheads="1"/>
        </xdr:cNvSpPr>
      </xdr:nvSpPr>
      <xdr:spPr bwMode="auto">
        <a:xfrm>
          <a:off x="4244340" y="6220968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40" name="Text Box 32">
          <a:extLst>
            <a:ext uri="{FF2B5EF4-FFF2-40B4-BE49-F238E27FC236}">
              <a16:creationId xmlns:a16="http://schemas.microsoft.com/office/drawing/2014/main" id="{CDA7539C-2575-4E9B-AF5A-D4FF54A44D41}"/>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541" name="Text Box 106">
          <a:extLst>
            <a:ext uri="{FF2B5EF4-FFF2-40B4-BE49-F238E27FC236}">
              <a16:creationId xmlns:a16="http://schemas.microsoft.com/office/drawing/2014/main" id="{31785E7B-1F72-4D47-B250-0DDDC24F558F}"/>
            </a:ext>
          </a:extLst>
        </xdr:cNvPr>
        <xdr:cNvSpPr txBox="1">
          <a:spLocks noChangeArrowheads="1"/>
        </xdr:cNvSpPr>
      </xdr:nvSpPr>
      <xdr:spPr bwMode="auto">
        <a:xfrm>
          <a:off x="4244340" y="62209680"/>
          <a:ext cx="76200" cy="28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542" name="Text Box 108">
          <a:extLst>
            <a:ext uri="{FF2B5EF4-FFF2-40B4-BE49-F238E27FC236}">
              <a16:creationId xmlns:a16="http://schemas.microsoft.com/office/drawing/2014/main" id="{636852C9-AF23-4743-86CE-7BE2FB7E7D03}"/>
            </a:ext>
          </a:extLst>
        </xdr:cNvPr>
        <xdr:cNvSpPr txBox="1">
          <a:spLocks noChangeArrowheads="1"/>
        </xdr:cNvSpPr>
      </xdr:nvSpPr>
      <xdr:spPr bwMode="auto">
        <a:xfrm>
          <a:off x="4244340" y="6220968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543" name="Text Box 30">
          <a:extLst>
            <a:ext uri="{FF2B5EF4-FFF2-40B4-BE49-F238E27FC236}">
              <a16:creationId xmlns:a16="http://schemas.microsoft.com/office/drawing/2014/main" id="{8C4CF6DC-A171-4BB5-9A7C-32881EBA3FD5}"/>
            </a:ext>
          </a:extLst>
        </xdr:cNvPr>
        <xdr:cNvSpPr txBox="1">
          <a:spLocks noChangeArrowheads="1"/>
        </xdr:cNvSpPr>
      </xdr:nvSpPr>
      <xdr:spPr bwMode="auto">
        <a:xfrm>
          <a:off x="4244340" y="6660642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544" name="Text Box 32">
          <a:extLst>
            <a:ext uri="{FF2B5EF4-FFF2-40B4-BE49-F238E27FC236}">
              <a16:creationId xmlns:a16="http://schemas.microsoft.com/office/drawing/2014/main" id="{34E7C1EE-7E8F-4D07-A567-5E5A672138CB}"/>
            </a:ext>
          </a:extLst>
        </xdr:cNvPr>
        <xdr:cNvSpPr txBox="1">
          <a:spLocks noChangeArrowheads="1"/>
        </xdr:cNvSpPr>
      </xdr:nvSpPr>
      <xdr:spPr bwMode="auto">
        <a:xfrm>
          <a:off x="4244340" y="6660642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545" name="Text Box 106">
          <a:extLst>
            <a:ext uri="{FF2B5EF4-FFF2-40B4-BE49-F238E27FC236}">
              <a16:creationId xmlns:a16="http://schemas.microsoft.com/office/drawing/2014/main" id="{E64119A5-31A8-4358-9B4B-78DC78411953}"/>
            </a:ext>
          </a:extLst>
        </xdr:cNvPr>
        <xdr:cNvSpPr txBox="1">
          <a:spLocks noChangeArrowheads="1"/>
        </xdr:cNvSpPr>
      </xdr:nvSpPr>
      <xdr:spPr bwMode="auto">
        <a:xfrm>
          <a:off x="4244340" y="6660642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546" name="Text Box 108">
          <a:extLst>
            <a:ext uri="{FF2B5EF4-FFF2-40B4-BE49-F238E27FC236}">
              <a16:creationId xmlns:a16="http://schemas.microsoft.com/office/drawing/2014/main" id="{90BC1FA1-C544-4898-9128-C6C85B8D6905}"/>
            </a:ext>
          </a:extLst>
        </xdr:cNvPr>
        <xdr:cNvSpPr txBox="1">
          <a:spLocks noChangeArrowheads="1"/>
        </xdr:cNvSpPr>
      </xdr:nvSpPr>
      <xdr:spPr bwMode="auto">
        <a:xfrm>
          <a:off x="4244340" y="6660642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108672</xdr:rowOff>
    </xdr:to>
    <xdr:sp macro="" textlink="">
      <xdr:nvSpPr>
        <xdr:cNvPr id="547" name="Text Box 30">
          <a:extLst>
            <a:ext uri="{FF2B5EF4-FFF2-40B4-BE49-F238E27FC236}">
              <a16:creationId xmlns:a16="http://schemas.microsoft.com/office/drawing/2014/main" id="{E5908E09-4B33-4BE2-AC50-671172BC632B}"/>
            </a:ext>
          </a:extLst>
        </xdr:cNvPr>
        <xdr:cNvSpPr txBox="1">
          <a:spLocks noChangeArrowheads="1"/>
        </xdr:cNvSpPr>
      </xdr:nvSpPr>
      <xdr:spPr bwMode="auto">
        <a:xfrm>
          <a:off x="4244340" y="68397120"/>
          <a:ext cx="76200" cy="29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548" name="Text Box 30">
          <a:extLst>
            <a:ext uri="{FF2B5EF4-FFF2-40B4-BE49-F238E27FC236}">
              <a16:creationId xmlns:a16="http://schemas.microsoft.com/office/drawing/2014/main" id="{9FAEEB7A-678D-42DD-83F7-5ED741B0AF77}"/>
            </a:ext>
          </a:extLst>
        </xdr:cNvPr>
        <xdr:cNvSpPr txBox="1">
          <a:spLocks noChangeArrowheads="1"/>
        </xdr:cNvSpPr>
      </xdr:nvSpPr>
      <xdr:spPr bwMode="auto">
        <a:xfrm>
          <a:off x="4244340" y="6660642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549" name="Text Box 32">
          <a:extLst>
            <a:ext uri="{FF2B5EF4-FFF2-40B4-BE49-F238E27FC236}">
              <a16:creationId xmlns:a16="http://schemas.microsoft.com/office/drawing/2014/main" id="{9F01B5D9-C377-4F2C-9AA8-23489A4B6F5D}"/>
            </a:ext>
          </a:extLst>
        </xdr:cNvPr>
        <xdr:cNvSpPr txBox="1">
          <a:spLocks noChangeArrowheads="1"/>
        </xdr:cNvSpPr>
      </xdr:nvSpPr>
      <xdr:spPr bwMode="auto">
        <a:xfrm>
          <a:off x="4244340" y="6660642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550" name="Text Box 106">
          <a:extLst>
            <a:ext uri="{FF2B5EF4-FFF2-40B4-BE49-F238E27FC236}">
              <a16:creationId xmlns:a16="http://schemas.microsoft.com/office/drawing/2014/main" id="{2B3D5B18-1B3C-4D8D-9C0C-B4D19C318FDB}"/>
            </a:ext>
          </a:extLst>
        </xdr:cNvPr>
        <xdr:cNvSpPr txBox="1">
          <a:spLocks noChangeArrowheads="1"/>
        </xdr:cNvSpPr>
      </xdr:nvSpPr>
      <xdr:spPr bwMode="auto">
        <a:xfrm>
          <a:off x="4244340" y="66606420"/>
          <a:ext cx="76200" cy="318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551" name="Text Box 108">
          <a:extLst>
            <a:ext uri="{FF2B5EF4-FFF2-40B4-BE49-F238E27FC236}">
              <a16:creationId xmlns:a16="http://schemas.microsoft.com/office/drawing/2014/main" id="{E338D75B-841C-4753-9F4F-440A95EF209E}"/>
            </a:ext>
          </a:extLst>
        </xdr:cNvPr>
        <xdr:cNvSpPr txBox="1">
          <a:spLocks noChangeArrowheads="1"/>
        </xdr:cNvSpPr>
      </xdr:nvSpPr>
      <xdr:spPr bwMode="auto">
        <a:xfrm>
          <a:off x="4244340" y="66606420"/>
          <a:ext cx="76200" cy="401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106907</xdr:rowOff>
    </xdr:to>
    <xdr:sp macro="" textlink="">
      <xdr:nvSpPr>
        <xdr:cNvPr id="552" name="Text Box 30">
          <a:extLst>
            <a:ext uri="{FF2B5EF4-FFF2-40B4-BE49-F238E27FC236}">
              <a16:creationId xmlns:a16="http://schemas.microsoft.com/office/drawing/2014/main" id="{6A98D188-7AAC-47CF-ACCB-E7FFA95C71B9}"/>
            </a:ext>
          </a:extLst>
        </xdr:cNvPr>
        <xdr:cNvSpPr txBox="1">
          <a:spLocks noChangeArrowheads="1"/>
        </xdr:cNvSpPr>
      </xdr:nvSpPr>
      <xdr:spPr bwMode="auto">
        <a:xfrm>
          <a:off x="4244340" y="66606420"/>
          <a:ext cx="76200" cy="29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53" name="Text Box 30">
          <a:extLst>
            <a:ext uri="{FF2B5EF4-FFF2-40B4-BE49-F238E27FC236}">
              <a16:creationId xmlns:a16="http://schemas.microsoft.com/office/drawing/2014/main" id="{47EE9B61-BE4A-4E9F-8047-A5DA2A9BD963}"/>
            </a:ext>
          </a:extLst>
        </xdr:cNvPr>
        <xdr:cNvSpPr txBox="1">
          <a:spLocks noChangeArrowheads="1"/>
        </xdr:cNvSpPr>
      </xdr:nvSpPr>
      <xdr:spPr bwMode="auto">
        <a:xfrm>
          <a:off x="4244340" y="67962780"/>
          <a:ext cx="76200" cy="220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54" name="Text Box 32">
          <a:extLst>
            <a:ext uri="{FF2B5EF4-FFF2-40B4-BE49-F238E27FC236}">
              <a16:creationId xmlns:a16="http://schemas.microsoft.com/office/drawing/2014/main" id="{DDCFD558-9D3C-4A72-8444-E02E6F9146F4}"/>
            </a:ext>
          </a:extLst>
        </xdr:cNvPr>
        <xdr:cNvSpPr txBox="1">
          <a:spLocks noChangeArrowheads="1"/>
        </xdr:cNvSpPr>
      </xdr:nvSpPr>
      <xdr:spPr bwMode="auto">
        <a:xfrm>
          <a:off x="4244340" y="680923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55" name="Text Box 106">
          <a:extLst>
            <a:ext uri="{FF2B5EF4-FFF2-40B4-BE49-F238E27FC236}">
              <a16:creationId xmlns:a16="http://schemas.microsoft.com/office/drawing/2014/main" id="{5CEADE63-38AC-44C5-98FE-F367041F1E18}"/>
            </a:ext>
          </a:extLst>
        </xdr:cNvPr>
        <xdr:cNvSpPr txBox="1">
          <a:spLocks noChangeArrowheads="1"/>
        </xdr:cNvSpPr>
      </xdr:nvSpPr>
      <xdr:spPr bwMode="auto">
        <a:xfrm>
          <a:off x="4244340" y="67962780"/>
          <a:ext cx="76200" cy="220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56" name="Text Box 108">
          <a:extLst>
            <a:ext uri="{FF2B5EF4-FFF2-40B4-BE49-F238E27FC236}">
              <a16:creationId xmlns:a16="http://schemas.microsoft.com/office/drawing/2014/main" id="{063ECA29-C1D8-4CFF-880B-8FDC1A070DE8}"/>
            </a:ext>
          </a:extLst>
        </xdr:cNvPr>
        <xdr:cNvSpPr txBox="1">
          <a:spLocks noChangeArrowheads="1"/>
        </xdr:cNvSpPr>
      </xdr:nvSpPr>
      <xdr:spPr bwMode="auto">
        <a:xfrm>
          <a:off x="4244340" y="680923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557" name="Text Box 30">
          <a:extLst>
            <a:ext uri="{FF2B5EF4-FFF2-40B4-BE49-F238E27FC236}">
              <a16:creationId xmlns:a16="http://schemas.microsoft.com/office/drawing/2014/main" id="{EB26170E-1E6B-4160-9D06-6A7F27CC5F1C}"/>
            </a:ext>
          </a:extLst>
        </xdr:cNvPr>
        <xdr:cNvSpPr txBox="1">
          <a:spLocks noChangeArrowheads="1"/>
        </xdr:cNvSpPr>
      </xdr:nvSpPr>
      <xdr:spPr bwMode="auto">
        <a:xfrm>
          <a:off x="4244340" y="6809232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58" name="Text Box 32">
          <a:extLst>
            <a:ext uri="{FF2B5EF4-FFF2-40B4-BE49-F238E27FC236}">
              <a16:creationId xmlns:a16="http://schemas.microsoft.com/office/drawing/2014/main" id="{4B4B2935-AABC-400C-ABA7-8A39ABED4C46}"/>
            </a:ext>
          </a:extLst>
        </xdr:cNvPr>
        <xdr:cNvSpPr txBox="1">
          <a:spLocks noChangeArrowheads="1"/>
        </xdr:cNvSpPr>
      </xdr:nvSpPr>
      <xdr:spPr bwMode="auto">
        <a:xfrm>
          <a:off x="4244340" y="680923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559" name="Text Box 106">
          <a:extLst>
            <a:ext uri="{FF2B5EF4-FFF2-40B4-BE49-F238E27FC236}">
              <a16:creationId xmlns:a16="http://schemas.microsoft.com/office/drawing/2014/main" id="{CDDDDEBC-B5E5-47CF-9828-AC66A7A12CBF}"/>
            </a:ext>
          </a:extLst>
        </xdr:cNvPr>
        <xdr:cNvSpPr txBox="1">
          <a:spLocks noChangeArrowheads="1"/>
        </xdr:cNvSpPr>
      </xdr:nvSpPr>
      <xdr:spPr bwMode="auto">
        <a:xfrm>
          <a:off x="4244340" y="6809232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560" name="Text Box 108">
          <a:extLst>
            <a:ext uri="{FF2B5EF4-FFF2-40B4-BE49-F238E27FC236}">
              <a16:creationId xmlns:a16="http://schemas.microsoft.com/office/drawing/2014/main" id="{DC6DC8F2-AF50-43F8-A7BB-7B93EDD90E91}"/>
            </a:ext>
          </a:extLst>
        </xdr:cNvPr>
        <xdr:cNvSpPr txBox="1">
          <a:spLocks noChangeArrowheads="1"/>
        </xdr:cNvSpPr>
      </xdr:nvSpPr>
      <xdr:spPr bwMode="auto">
        <a:xfrm>
          <a:off x="4244340" y="68092320"/>
          <a:ext cx="76200" cy="20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561" name="Text Box 30">
          <a:extLst>
            <a:ext uri="{FF2B5EF4-FFF2-40B4-BE49-F238E27FC236}">
              <a16:creationId xmlns:a16="http://schemas.microsoft.com/office/drawing/2014/main" id="{60948E38-99F5-49F9-9202-F3DB75B92AFD}"/>
            </a:ext>
          </a:extLst>
        </xdr:cNvPr>
        <xdr:cNvSpPr txBox="1">
          <a:spLocks noChangeArrowheads="1"/>
        </xdr:cNvSpPr>
      </xdr:nvSpPr>
      <xdr:spPr bwMode="auto">
        <a:xfrm>
          <a:off x="4244340" y="67307460"/>
          <a:ext cx="76200" cy="31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562" name="Text Box 32">
          <a:extLst>
            <a:ext uri="{FF2B5EF4-FFF2-40B4-BE49-F238E27FC236}">
              <a16:creationId xmlns:a16="http://schemas.microsoft.com/office/drawing/2014/main" id="{48F324A1-16EB-4C92-85F3-20FF8AD9F4F8}"/>
            </a:ext>
          </a:extLst>
        </xdr:cNvPr>
        <xdr:cNvSpPr txBox="1">
          <a:spLocks noChangeArrowheads="1"/>
        </xdr:cNvSpPr>
      </xdr:nvSpPr>
      <xdr:spPr bwMode="auto">
        <a:xfrm>
          <a:off x="4244340" y="6730746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563" name="Text Box 106">
          <a:extLst>
            <a:ext uri="{FF2B5EF4-FFF2-40B4-BE49-F238E27FC236}">
              <a16:creationId xmlns:a16="http://schemas.microsoft.com/office/drawing/2014/main" id="{3E4B69A1-7959-4D35-A8C1-35D68A7DA2A9}"/>
            </a:ext>
          </a:extLst>
        </xdr:cNvPr>
        <xdr:cNvSpPr txBox="1">
          <a:spLocks noChangeArrowheads="1"/>
        </xdr:cNvSpPr>
      </xdr:nvSpPr>
      <xdr:spPr bwMode="auto">
        <a:xfrm>
          <a:off x="4244340" y="67307460"/>
          <a:ext cx="76200" cy="31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564" name="Text Box 108">
          <a:extLst>
            <a:ext uri="{FF2B5EF4-FFF2-40B4-BE49-F238E27FC236}">
              <a16:creationId xmlns:a16="http://schemas.microsoft.com/office/drawing/2014/main" id="{57F7D14D-F757-4C69-99B8-4CA39CE0E953}"/>
            </a:ext>
          </a:extLst>
        </xdr:cNvPr>
        <xdr:cNvSpPr txBox="1">
          <a:spLocks noChangeArrowheads="1"/>
        </xdr:cNvSpPr>
      </xdr:nvSpPr>
      <xdr:spPr bwMode="auto">
        <a:xfrm>
          <a:off x="4244340" y="6730746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565" name="Text Box 30">
          <a:extLst>
            <a:ext uri="{FF2B5EF4-FFF2-40B4-BE49-F238E27FC236}">
              <a16:creationId xmlns:a16="http://schemas.microsoft.com/office/drawing/2014/main" id="{B275F166-4594-4362-96B7-02142B7AB24D}"/>
            </a:ext>
          </a:extLst>
        </xdr:cNvPr>
        <xdr:cNvSpPr txBox="1">
          <a:spLocks noChangeArrowheads="1"/>
        </xdr:cNvSpPr>
      </xdr:nvSpPr>
      <xdr:spPr bwMode="auto">
        <a:xfrm>
          <a:off x="4244340" y="67307460"/>
          <a:ext cx="76200" cy="28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566" name="Text Box 32">
          <a:extLst>
            <a:ext uri="{FF2B5EF4-FFF2-40B4-BE49-F238E27FC236}">
              <a16:creationId xmlns:a16="http://schemas.microsoft.com/office/drawing/2014/main" id="{A524AC36-6DF0-4597-B1C8-DD9462AB5D64}"/>
            </a:ext>
          </a:extLst>
        </xdr:cNvPr>
        <xdr:cNvSpPr txBox="1">
          <a:spLocks noChangeArrowheads="1"/>
        </xdr:cNvSpPr>
      </xdr:nvSpPr>
      <xdr:spPr bwMode="auto">
        <a:xfrm>
          <a:off x="4244340" y="67307460"/>
          <a:ext cx="76200" cy="373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567" name="Text Box 106">
          <a:extLst>
            <a:ext uri="{FF2B5EF4-FFF2-40B4-BE49-F238E27FC236}">
              <a16:creationId xmlns:a16="http://schemas.microsoft.com/office/drawing/2014/main" id="{0B5619DB-DF19-4C32-8AEB-4DCC9373F6F2}"/>
            </a:ext>
          </a:extLst>
        </xdr:cNvPr>
        <xdr:cNvSpPr txBox="1">
          <a:spLocks noChangeArrowheads="1"/>
        </xdr:cNvSpPr>
      </xdr:nvSpPr>
      <xdr:spPr bwMode="auto">
        <a:xfrm>
          <a:off x="4244340" y="67307460"/>
          <a:ext cx="76200" cy="28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7851</xdr:rowOff>
    </xdr:to>
    <xdr:sp macro="" textlink="">
      <xdr:nvSpPr>
        <xdr:cNvPr id="568" name="Text Box 108">
          <a:extLst>
            <a:ext uri="{FF2B5EF4-FFF2-40B4-BE49-F238E27FC236}">
              <a16:creationId xmlns:a16="http://schemas.microsoft.com/office/drawing/2014/main" id="{DD930349-96CD-4C5C-B635-BC34051B1CA6}"/>
            </a:ext>
          </a:extLst>
        </xdr:cNvPr>
        <xdr:cNvSpPr txBox="1">
          <a:spLocks noChangeArrowheads="1"/>
        </xdr:cNvSpPr>
      </xdr:nvSpPr>
      <xdr:spPr bwMode="auto">
        <a:xfrm>
          <a:off x="4267200" y="67284600"/>
          <a:ext cx="68580" cy="374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121593</xdr:rowOff>
    </xdr:to>
    <xdr:sp macro="" textlink="">
      <xdr:nvSpPr>
        <xdr:cNvPr id="676" name="Text Box 30">
          <a:extLst>
            <a:ext uri="{FF2B5EF4-FFF2-40B4-BE49-F238E27FC236}">
              <a16:creationId xmlns:a16="http://schemas.microsoft.com/office/drawing/2014/main" id="{92BDE1B2-EE21-4DEC-8FBA-5F437FD842DD}"/>
            </a:ext>
          </a:extLst>
        </xdr:cNvPr>
        <xdr:cNvSpPr txBox="1">
          <a:spLocks noChangeArrowheads="1"/>
        </xdr:cNvSpPr>
      </xdr:nvSpPr>
      <xdr:spPr bwMode="auto">
        <a:xfrm>
          <a:off x="4244340" y="2702814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677" name="Text Box 32">
          <a:extLst>
            <a:ext uri="{FF2B5EF4-FFF2-40B4-BE49-F238E27FC236}">
              <a16:creationId xmlns:a16="http://schemas.microsoft.com/office/drawing/2014/main" id="{D4BE4489-11FB-4BA9-B5D2-E63E8EC38444}"/>
            </a:ext>
          </a:extLst>
        </xdr:cNvPr>
        <xdr:cNvSpPr txBox="1">
          <a:spLocks noChangeArrowheads="1"/>
        </xdr:cNvSpPr>
      </xdr:nvSpPr>
      <xdr:spPr bwMode="auto">
        <a:xfrm>
          <a:off x="4244340" y="27028140"/>
          <a:ext cx="76200" cy="381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121593</xdr:rowOff>
    </xdr:to>
    <xdr:sp macro="" textlink="">
      <xdr:nvSpPr>
        <xdr:cNvPr id="678" name="Text Box 106">
          <a:extLst>
            <a:ext uri="{FF2B5EF4-FFF2-40B4-BE49-F238E27FC236}">
              <a16:creationId xmlns:a16="http://schemas.microsoft.com/office/drawing/2014/main" id="{1615D2FB-4837-4447-8D74-70728564456E}"/>
            </a:ext>
          </a:extLst>
        </xdr:cNvPr>
        <xdr:cNvSpPr txBox="1">
          <a:spLocks noChangeArrowheads="1"/>
        </xdr:cNvSpPr>
      </xdr:nvSpPr>
      <xdr:spPr bwMode="auto">
        <a:xfrm>
          <a:off x="4244340" y="27028140"/>
          <a:ext cx="76200" cy="31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679" name="Text Box 108">
          <a:extLst>
            <a:ext uri="{FF2B5EF4-FFF2-40B4-BE49-F238E27FC236}">
              <a16:creationId xmlns:a16="http://schemas.microsoft.com/office/drawing/2014/main" id="{C9CE9A5D-64E9-4815-8EF1-E7FA3B4AF928}"/>
            </a:ext>
          </a:extLst>
        </xdr:cNvPr>
        <xdr:cNvSpPr txBox="1">
          <a:spLocks noChangeArrowheads="1"/>
        </xdr:cNvSpPr>
      </xdr:nvSpPr>
      <xdr:spPr bwMode="auto">
        <a:xfrm>
          <a:off x="4244340" y="27028140"/>
          <a:ext cx="76200" cy="381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106353</xdr:rowOff>
    </xdr:to>
    <xdr:sp macro="" textlink="">
      <xdr:nvSpPr>
        <xdr:cNvPr id="680" name="Text Box 30">
          <a:extLst>
            <a:ext uri="{FF2B5EF4-FFF2-40B4-BE49-F238E27FC236}">
              <a16:creationId xmlns:a16="http://schemas.microsoft.com/office/drawing/2014/main" id="{306F7D59-6D63-45D9-B89C-7BF1424D0959}"/>
            </a:ext>
          </a:extLst>
        </xdr:cNvPr>
        <xdr:cNvSpPr txBox="1">
          <a:spLocks noChangeArrowheads="1"/>
        </xdr:cNvSpPr>
      </xdr:nvSpPr>
      <xdr:spPr bwMode="auto">
        <a:xfrm>
          <a:off x="4244340" y="27028140"/>
          <a:ext cx="76200" cy="29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681" name="Text Box 32">
          <a:extLst>
            <a:ext uri="{FF2B5EF4-FFF2-40B4-BE49-F238E27FC236}">
              <a16:creationId xmlns:a16="http://schemas.microsoft.com/office/drawing/2014/main" id="{198A7047-C70D-4A3D-A0DC-6593FB3CB316}"/>
            </a:ext>
          </a:extLst>
        </xdr:cNvPr>
        <xdr:cNvSpPr txBox="1">
          <a:spLocks noChangeArrowheads="1"/>
        </xdr:cNvSpPr>
      </xdr:nvSpPr>
      <xdr:spPr bwMode="auto">
        <a:xfrm>
          <a:off x="4244340" y="27028140"/>
          <a:ext cx="76200" cy="381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106353</xdr:rowOff>
    </xdr:to>
    <xdr:sp macro="" textlink="">
      <xdr:nvSpPr>
        <xdr:cNvPr id="682" name="Text Box 106">
          <a:extLst>
            <a:ext uri="{FF2B5EF4-FFF2-40B4-BE49-F238E27FC236}">
              <a16:creationId xmlns:a16="http://schemas.microsoft.com/office/drawing/2014/main" id="{E14CFACB-2EA5-4EF7-ADDE-883C1D2AB762}"/>
            </a:ext>
          </a:extLst>
        </xdr:cNvPr>
        <xdr:cNvSpPr txBox="1">
          <a:spLocks noChangeArrowheads="1"/>
        </xdr:cNvSpPr>
      </xdr:nvSpPr>
      <xdr:spPr bwMode="auto">
        <a:xfrm>
          <a:off x="4244340" y="27028140"/>
          <a:ext cx="76200" cy="29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683" name="Text Box 108">
          <a:extLst>
            <a:ext uri="{FF2B5EF4-FFF2-40B4-BE49-F238E27FC236}">
              <a16:creationId xmlns:a16="http://schemas.microsoft.com/office/drawing/2014/main" id="{C5095CF0-B207-41C9-B5A8-E3C8AFD4357F}"/>
            </a:ext>
          </a:extLst>
        </xdr:cNvPr>
        <xdr:cNvSpPr txBox="1">
          <a:spLocks noChangeArrowheads="1"/>
        </xdr:cNvSpPr>
      </xdr:nvSpPr>
      <xdr:spPr bwMode="auto">
        <a:xfrm>
          <a:off x="4244340" y="27028140"/>
          <a:ext cx="76200" cy="381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121592</xdr:rowOff>
    </xdr:to>
    <xdr:sp macro="" textlink="">
      <xdr:nvSpPr>
        <xdr:cNvPr id="684" name="Text Box 30">
          <a:extLst>
            <a:ext uri="{FF2B5EF4-FFF2-40B4-BE49-F238E27FC236}">
              <a16:creationId xmlns:a16="http://schemas.microsoft.com/office/drawing/2014/main" id="{0AE3C1F9-0C97-4B88-AEC1-02E3CB43FBBB}"/>
            </a:ext>
          </a:extLst>
        </xdr:cNvPr>
        <xdr:cNvSpPr txBox="1">
          <a:spLocks noChangeArrowheads="1"/>
        </xdr:cNvSpPr>
      </xdr:nvSpPr>
      <xdr:spPr bwMode="auto">
        <a:xfrm>
          <a:off x="4244340" y="27028140"/>
          <a:ext cx="76200" cy="31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685" name="Text Box 32">
          <a:extLst>
            <a:ext uri="{FF2B5EF4-FFF2-40B4-BE49-F238E27FC236}">
              <a16:creationId xmlns:a16="http://schemas.microsoft.com/office/drawing/2014/main" id="{5F97B407-DAAB-4AEC-B43C-460E87121C4B}"/>
            </a:ext>
          </a:extLst>
        </xdr:cNvPr>
        <xdr:cNvSpPr txBox="1">
          <a:spLocks noChangeArrowheads="1"/>
        </xdr:cNvSpPr>
      </xdr:nvSpPr>
      <xdr:spPr bwMode="auto">
        <a:xfrm>
          <a:off x="4244340" y="2702814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121592</xdr:rowOff>
    </xdr:to>
    <xdr:sp macro="" textlink="">
      <xdr:nvSpPr>
        <xdr:cNvPr id="686" name="Text Box 106">
          <a:extLst>
            <a:ext uri="{FF2B5EF4-FFF2-40B4-BE49-F238E27FC236}">
              <a16:creationId xmlns:a16="http://schemas.microsoft.com/office/drawing/2014/main" id="{D4F31C90-8FAE-47C1-B7C3-ADE1B0AAD42E}"/>
            </a:ext>
          </a:extLst>
        </xdr:cNvPr>
        <xdr:cNvSpPr txBox="1">
          <a:spLocks noChangeArrowheads="1"/>
        </xdr:cNvSpPr>
      </xdr:nvSpPr>
      <xdr:spPr bwMode="auto">
        <a:xfrm>
          <a:off x="4244340" y="27028140"/>
          <a:ext cx="76200" cy="31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687" name="Text Box 108">
          <a:extLst>
            <a:ext uri="{FF2B5EF4-FFF2-40B4-BE49-F238E27FC236}">
              <a16:creationId xmlns:a16="http://schemas.microsoft.com/office/drawing/2014/main" id="{B14180D9-601B-4A63-B539-13025835111D}"/>
            </a:ext>
          </a:extLst>
        </xdr:cNvPr>
        <xdr:cNvSpPr txBox="1">
          <a:spLocks noChangeArrowheads="1"/>
        </xdr:cNvSpPr>
      </xdr:nvSpPr>
      <xdr:spPr bwMode="auto">
        <a:xfrm>
          <a:off x="4244340" y="2702814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106352</xdr:rowOff>
    </xdr:to>
    <xdr:sp macro="" textlink="">
      <xdr:nvSpPr>
        <xdr:cNvPr id="688" name="Text Box 30">
          <a:extLst>
            <a:ext uri="{FF2B5EF4-FFF2-40B4-BE49-F238E27FC236}">
              <a16:creationId xmlns:a16="http://schemas.microsoft.com/office/drawing/2014/main" id="{9ED35BC9-AA04-4D4E-BCDB-037825951066}"/>
            </a:ext>
          </a:extLst>
        </xdr:cNvPr>
        <xdr:cNvSpPr txBox="1">
          <a:spLocks noChangeArrowheads="1"/>
        </xdr:cNvSpPr>
      </xdr:nvSpPr>
      <xdr:spPr bwMode="auto">
        <a:xfrm>
          <a:off x="4244340" y="27028140"/>
          <a:ext cx="76200" cy="297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689" name="Text Box 32">
          <a:extLst>
            <a:ext uri="{FF2B5EF4-FFF2-40B4-BE49-F238E27FC236}">
              <a16:creationId xmlns:a16="http://schemas.microsoft.com/office/drawing/2014/main" id="{253F452A-F3D4-4DCE-A2EA-09FA05FBD40A}"/>
            </a:ext>
          </a:extLst>
        </xdr:cNvPr>
        <xdr:cNvSpPr txBox="1">
          <a:spLocks noChangeArrowheads="1"/>
        </xdr:cNvSpPr>
      </xdr:nvSpPr>
      <xdr:spPr bwMode="auto">
        <a:xfrm>
          <a:off x="4244340" y="2702814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106352</xdr:rowOff>
    </xdr:to>
    <xdr:sp macro="" textlink="">
      <xdr:nvSpPr>
        <xdr:cNvPr id="690" name="Text Box 106">
          <a:extLst>
            <a:ext uri="{FF2B5EF4-FFF2-40B4-BE49-F238E27FC236}">
              <a16:creationId xmlns:a16="http://schemas.microsoft.com/office/drawing/2014/main" id="{12F422BB-7DF3-4498-8E7D-B4100C8AE3F1}"/>
            </a:ext>
          </a:extLst>
        </xdr:cNvPr>
        <xdr:cNvSpPr txBox="1">
          <a:spLocks noChangeArrowheads="1"/>
        </xdr:cNvSpPr>
      </xdr:nvSpPr>
      <xdr:spPr bwMode="auto">
        <a:xfrm>
          <a:off x="4244340" y="27028140"/>
          <a:ext cx="76200" cy="297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691" name="Text Box 108">
          <a:extLst>
            <a:ext uri="{FF2B5EF4-FFF2-40B4-BE49-F238E27FC236}">
              <a16:creationId xmlns:a16="http://schemas.microsoft.com/office/drawing/2014/main" id="{EB2E236D-A37D-4A24-B001-357AAFFCD493}"/>
            </a:ext>
          </a:extLst>
        </xdr:cNvPr>
        <xdr:cNvSpPr txBox="1">
          <a:spLocks noChangeArrowheads="1"/>
        </xdr:cNvSpPr>
      </xdr:nvSpPr>
      <xdr:spPr bwMode="auto">
        <a:xfrm>
          <a:off x="4244340" y="27028140"/>
          <a:ext cx="76200"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124243</xdr:rowOff>
    </xdr:to>
    <xdr:sp macro="" textlink="">
      <xdr:nvSpPr>
        <xdr:cNvPr id="692" name="Text Box 30">
          <a:extLst>
            <a:ext uri="{FF2B5EF4-FFF2-40B4-BE49-F238E27FC236}">
              <a16:creationId xmlns:a16="http://schemas.microsoft.com/office/drawing/2014/main" id="{BCE01A78-AFD9-4341-8DEB-DDD955ADDF52}"/>
            </a:ext>
          </a:extLst>
        </xdr:cNvPr>
        <xdr:cNvSpPr txBox="1">
          <a:spLocks noChangeArrowheads="1"/>
        </xdr:cNvSpPr>
      </xdr:nvSpPr>
      <xdr:spPr bwMode="auto">
        <a:xfrm>
          <a:off x="4244340" y="26471880"/>
          <a:ext cx="76200" cy="403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693" name="Text Box 32">
          <a:extLst>
            <a:ext uri="{FF2B5EF4-FFF2-40B4-BE49-F238E27FC236}">
              <a16:creationId xmlns:a16="http://schemas.microsoft.com/office/drawing/2014/main" id="{F7D58E0C-A4D3-4615-8D49-2D7B6E038792}"/>
            </a:ext>
          </a:extLst>
        </xdr:cNvPr>
        <xdr:cNvSpPr txBox="1">
          <a:spLocks noChangeArrowheads="1"/>
        </xdr:cNvSpPr>
      </xdr:nvSpPr>
      <xdr:spPr bwMode="auto">
        <a:xfrm>
          <a:off x="4244340" y="26471880"/>
          <a:ext cx="76200" cy="46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124243</xdr:rowOff>
    </xdr:to>
    <xdr:sp macro="" textlink="">
      <xdr:nvSpPr>
        <xdr:cNvPr id="694" name="Text Box 106">
          <a:extLst>
            <a:ext uri="{FF2B5EF4-FFF2-40B4-BE49-F238E27FC236}">
              <a16:creationId xmlns:a16="http://schemas.microsoft.com/office/drawing/2014/main" id="{9D7B0587-9D6F-4BF2-A0F1-B93A07B2FDA9}"/>
            </a:ext>
          </a:extLst>
        </xdr:cNvPr>
        <xdr:cNvSpPr txBox="1">
          <a:spLocks noChangeArrowheads="1"/>
        </xdr:cNvSpPr>
      </xdr:nvSpPr>
      <xdr:spPr bwMode="auto">
        <a:xfrm>
          <a:off x="4244340" y="26471880"/>
          <a:ext cx="76200" cy="403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695" name="Text Box 108">
          <a:extLst>
            <a:ext uri="{FF2B5EF4-FFF2-40B4-BE49-F238E27FC236}">
              <a16:creationId xmlns:a16="http://schemas.microsoft.com/office/drawing/2014/main" id="{42843C6A-57B7-48E3-9AEA-19A01B140138}"/>
            </a:ext>
          </a:extLst>
        </xdr:cNvPr>
        <xdr:cNvSpPr txBox="1">
          <a:spLocks noChangeArrowheads="1"/>
        </xdr:cNvSpPr>
      </xdr:nvSpPr>
      <xdr:spPr bwMode="auto">
        <a:xfrm>
          <a:off x="4244340" y="26471880"/>
          <a:ext cx="76200" cy="46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101383</xdr:rowOff>
    </xdr:to>
    <xdr:sp macro="" textlink="">
      <xdr:nvSpPr>
        <xdr:cNvPr id="696" name="Text Box 30">
          <a:extLst>
            <a:ext uri="{FF2B5EF4-FFF2-40B4-BE49-F238E27FC236}">
              <a16:creationId xmlns:a16="http://schemas.microsoft.com/office/drawing/2014/main" id="{C8F6DA07-EDC9-4836-9357-475AC544BB0B}"/>
            </a:ext>
          </a:extLst>
        </xdr:cNvPr>
        <xdr:cNvSpPr txBox="1">
          <a:spLocks noChangeArrowheads="1"/>
        </xdr:cNvSpPr>
      </xdr:nvSpPr>
      <xdr:spPr bwMode="auto">
        <a:xfrm>
          <a:off x="4244340" y="26471880"/>
          <a:ext cx="76200" cy="38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697" name="Text Box 32">
          <a:extLst>
            <a:ext uri="{FF2B5EF4-FFF2-40B4-BE49-F238E27FC236}">
              <a16:creationId xmlns:a16="http://schemas.microsoft.com/office/drawing/2014/main" id="{68126AA8-6C88-47D9-934E-F98CDE6ECFBA}"/>
            </a:ext>
          </a:extLst>
        </xdr:cNvPr>
        <xdr:cNvSpPr txBox="1">
          <a:spLocks noChangeArrowheads="1"/>
        </xdr:cNvSpPr>
      </xdr:nvSpPr>
      <xdr:spPr bwMode="auto">
        <a:xfrm>
          <a:off x="4244340" y="26471880"/>
          <a:ext cx="76200" cy="46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101383</xdr:rowOff>
    </xdr:to>
    <xdr:sp macro="" textlink="">
      <xdr:nvSpPr>
        <xdr:cNvPr id="698" name="Text Box 106">
          <a:extLst>
            <a:ext uri="{FF2B5EF4-FFF2-40B4-BE49-F238E27FC236}">
              <a16:creationId xmlns:a16="http://schemas.microsoft.com/office/drawing/2014/main" id="{9FDF5EA8-6279-409A-9B35-D3BB034D52A8}"/>
            </a:ext>
          </a:extLst>
        </xdr:cNvPr>
        <xdr:cNvSpPr txBox="1">
          <a:spLocks noChangeArrowheads="1"/>
        </xdr:cNvSpPr>
      </xdr:nvSpPr>
      <xdr:spPr bwMode="auto">
        <a:xfrm>
          <a:off x="4244340" y="26471880"/>
          <a:ext cx="76200" cy="38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699" name="Text Box 108">
          <a:extLst>
            <a:ext uri="{FF2B5EF4-FFF2-40B4-BE49-F238E27FC236}">
              <a16:creationId xmlns:a16="http://schemas.microsoft.com/office/drawing/2014/main" id="{2E757AF4-4CF8-4E03-8D0B-0C59B7CD6231}"/>
            </a:ext>
          </a:extLst>
        </xdr:cNvPr>
        <xdr:cNvSpPr txBox="1">
          <a:spLocks noChangeArrowheads="1"/>
        </xdr:cNvSpPr>
      </xdr:nvSpPr>
      <xdr:spPr bwMode="auto">
        <a:xfrm>
          <a:off x="4244340" y="26471880"/>
          <a:ext cx="76200" cy="46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138853</xdr:rowOff>
    </xdr:to>
    <xdr:sp macro="" textlink="">
      <xdr:nvSpPr>
        <xdr:cNvPr id="700" name="Text Box 30">
          <a:extLst>
            <a:ext uri="{FF2B5EF4-FFF2-40B4-BE49-F238E27FC236}">
              <a16:creationId xmlns:a16="http://schemas.microsoft.com/office/drawing/2014/main" id="{AB53A0FB-54CE-41C3-9968-4A04F4F42345}"/>
            </a:ext>
          </a:extLst>
        </xdr:cNvPr>
        <xdr:cNvSpPr txBox="1">
          <a:spLocks noChangeArrowheads="1"/>
        </xdr:cNvSpPr>
      </xdr:nvSpPr>
      <xdr:spPr bwMode="auto">
        <a:xfrm>
          <a:off x="4244340" y="22532340"/>
          <a:ext cx="76200" cy="1450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701" name="Text Box 32">
          <a:extLst>
            <a:ext uri="{FF2B5EF4-FFF2-40B4-BE49-F238E27FC236}">
              <a16:creationId xmlns:a16="http://schemas.microsoft.com/office/drawing/2014/main" id="{4CE93884-489B-4C29-9977-7FAFDE07E405}"/>
            </a:ext>
          </a:extLst>
        </xdr:cNvPr>
        <xdr:cNvSpPr txBox="1">
          <a:spLocks noChangeArrowheads="1"/>
        </xdr:cNvSpPr>
      </xdr:nvSpPr>
      <xdr:spPr bwMode="auto">
        <a:xfrm>
          <a:off x="4244340" y="22532340"/>
          <a:ext cx="76200" cy="169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138853</xdr:rowOff>
    </xdr:to>
    <xdr:sp macro="" textlink="">
      <xdr:nvSpPr>
        <xdr:cNvPr id="702" name="Text Box 106">
          <a:extLst>
            <a:ext uri="{FF2B5EF4-FFF2-40B4-BE49-F238E27FC236}">
              <a16:creationId xmlns:a16="http://schemas.microsoft.com/office/drawing/2014/main" id="{7ABCC2A8-6C8A-423E-B02F-04EADB1F50F3}"/>
            </a:ext>
          </a:extLst>
        </xdr:cNvPr>
        <xdr:cNvSpPr txBox="1">
          <a:spLocks noChangeArrowheads="1"/>
        </xdr:cNvSpPr>
      </xdr:nvSpPr>
      <xdr:spPr bwMode="auto">
        <a:xfrm>
          <a:off x="4244340" y="22532340"/>
          <a:ext cx="76200" cy="1450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703" name="Text Box 108">
          <a:extLst>
            <a:ext uri="{FF2B5EF4-FFF2-40B4-BE49-F238E27FC236}">
              <a16:creationId xmlns:a16="http://schemas.microsoft.com/office/drawing/2014/main" id="{2C7D5CB0-9F15-4F5A-9ACC-7B9F57D56771}"/>
            </a:ext>
          </a:extLst>
        </xdr:cNvPr>
        <xdr:cNvSpPr txBox="1">
          <a:spLocks noChangeArrowheads="1"/>
        </xdr:cNvSpPr>
      </xdr:nvSpPr>
      <xdr:spPr bwMode="auto">
        <a:xfrm>
          <a:off x="4244340" y="22532340"/>
          <a:ext cx="76200" cy="169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115993</xdr:rowOff>
    </xdr:to>
    <xdr:sp macro="" textlink="">
      <xdr:nvSpPr>
        <xdr:cNvPr id="704" name="Text Box 30">
          <a:extLst>
            <a:ext uri="{FF2B5EF4-FFF2-40B4-BE49-F238E27FC236}">
              <a16:creationId xmlns:a16="http://schemas.microsoft.com/office/drawing/2014/main" id="{3A7AB935-7982-4BAB-91F8-A2BB0CC9ED83}"/>
            </a:ext>
          </a:extLst>
        </xdr:cNvPr>
        <xdr:cNvSpPr txBox="1">
          <a:spLocks noChangeArrowheads="1"/>
        </xdr:cNvSpPr>
      </xdr:nvSpPr>
      <xdr:spPr bwMode="auto">
        <a:xfrm>
          <a:off x="4244340" y="22532340"/>
          <a:ext cx="76200" cy="1427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705" name="Text Box 32">
          <a:extLst>
            <a:ext uri="{FF2B5EF4-FFF2-40B4-BE49-F238E27FC236}">
              <a16:creationId xmlns:a16="http://schemas.microsoft.com/office/drawing/2014/main" id="{38A8805A-D16C-44F6-A595-E3BD414B0F8D}"/>
            </a:ext>
          </a:extLst>
        </xdr:cNvPr>
        <xdr:cNvSpPr txBox="1">
          <a:spLocks noChangeArrowheads="1"/>
        </xdr:cNvSpPr>
      </xdr:nvSpPr>
      <xdr:spPr bwMode="auto">
        <a:xfrm>
          <a:off x="4244340" y="22532340"/>
          <a:ext cx="76200" cy="169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115993</xdr:rowOff>
    </xdr:to>
    <xdr:sp macro="" textlink="">
      <xdr:nvSpPr>
        <xdr:cNvPr id="706" name="Text Box 106">
          <a:extLst>
            <a:ext uri="{FF2B5EF4-FFF2-40B4-BE49-F238E27FC236}">
              <a16:creationId xmlns:a16="http://schemas.microsoft.com/office/drawing/2014/main" id="{892ECB9B-DF1E-4884-9F53-EB6B2A1EB3D0}"/>
            </a:ext>
          </a:extLst>
        </xdr:cNvPr>
        <xdr:cNvSpPr txBox="1">
          <a:spLocks noChangeArrowheads="1"/>
        </xdr:cNvSpPr>
      </xdr:nvSpPr>
      <xdr:spPr bwMode="auto">
        <a:xfrm>
          <a:off x="4244340" y="22532340"/>
          <a:ext cx="76200" cy="1427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707" name="Text Box 108">
          <a:extLst>
            <a:ext uri="{FF2B5EF4-FFF2-40B4-BE49-F238E27FC236}">
              <a16:creationId xmlns:a16="http://schemas.microsoft.com/office/drawing/2014/main" id="{C3473DF7-2C0B-44DD-BB29-480B759BC2CF}"/>
            </a:ext>
          </a:extLst>
        </xdr:cNvPr>
        <xdr:cNvSpPr txBox="1">
          <a:spLocks noChangeArrowheads="1"/>
        </xdr:cNvSpPr>
      </xdr:nvSpPr>
      <xdr:spPr bwMode="auto">
        <a:xfrm>
          <a:off x="4244340" y="22532340"/>
          <a:ext cx="76200" cy="169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708" name="Text Box 30">
          <a:extLst>
            <a:ext uri="{FF2B5EF4-FFF2-40B4-BE49-F238E27FC236}">
              <a16:creationId xmlns:a16="http://schemas.microsoft.com/office/drawing/2014/main" id="{14C8FE34-7E17-4E50-985D-2ABA83959FFC}"/>
            </a:ext>
          </a:extLst>
        </xdr:cNvPr>
        <xdr:cNvSpPr txBox="1">
          <a:spLocks noChangeArrowheads="1"/>
        </xdr:cNvSpPr>
      </xdr:nvSpPr>
      <xdr:spPr bwMode="auto">
        <a:xfrm>
          <a:off x="4244340" y="1917954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09" name="Text Box 32">
          <a:extLst>
            <a:ext uri="{FF2B5EF4-FFF2-40B4-BE49-F238E27FC236}">
              <a16:creationId xmlns:a16="http://schemas.microsoft.com/office/drawing/2014/main" id="{97786871-0898-46A8-B046-7A0FB0BC9B58}"/>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710" name="Text Box 106">
          <a:extLst>
            <a:ext uri="{FF2B5EF4-FFF2-40B4-BE49-F238E27FC236}">
              <a16:creationId xmlns:a16="http://schemas.microsoft.com/office/drawing/2014/main" id="{7454C44C-5D2E-48FC-AD66-122FFD1B394E}"/>
            </a:ext>
          </a:extLst>
        </xdr:cNvPr>
        <xdr:cNvSpPr txBox="1">
          <a:spLocks noChangeArrowheads="1"/>
        </xdr:cNvSpPr>
      </xdr:nvSpPr>
      <xdr:spPr bwMode="auto">
        <a:xfrm>
          <a:off x="4244340" y="1917954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11" name="Text Box 108">
          <a:extLst>
            <a:ext uri="{FF2B5EF4-FFF2-40B4-BE49-F238E27FC236}">
              <a16:creationId xmlns:a16="http://schemas.microsoft.com/office/drawing/2014/main" id="{D2F8DC5E-CFC2-42A1-950D-C6DB60AE1ED7}"/>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712" name="Text Box 30">
          <a:extLst>
            <a:ext uri="{FF2B5EF4-FFF2-40B4-BE49-F238E27FC236}">
              <a16:creationId xmlns:a16="http://schemas.microsoft.com/office/drawing/2014/main" id="{B1D362B9-C425-4FB0-9FB6-362F22095943}"/>
            </a:ext>
          </a:extLst>
        </xdr:cNvPr>
        <xdr:cNvSpPr txBox="1">
          <a:spLocks noChangeArrowheads="1"/>
        </xdr:cNvSpPr>
      </xdr:nvSpPr>
      <xdr:spPr bwMode="auto">
        <a:xfrm>
          <a:off x="4244340" y="1917954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13" name="Text Box 32">
          <a:extLst>
            <a:ext uri="{FF2B5EF4-FFF2-40B4-BE49-F238E27FC236}">
              <a16:creationId xmlns:a16="http://schemas.microsoft.com/office/drawing/2014/main" id="{D7BFC1FE-0321-4B69-B417-9D4B2737EE84}"/>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714" name="Text Box 106">
          <a:extLst>
            <a:ext uri="{FF2B5EF4-FFF2-40B4-BE49-F238E27FC236}">
              <a16:creationId xmlns:a16="http://schemas.microsoft.com/office/drawing/2014/main" id="{19F9BBB5-AB7A-42E9-8208-A41148EEC75A}"/>
            </a:ext>
          </a:extLst>
        </xdr:cNvPr>
        <xdr:cNvSpPr txBox="1">
          <a:spLocks noChangeArrowheads="1"/>
        </xdr:cNvSpPr>
      </xdr:nvSpPr>
      <xdr:spPr bwMode="auto">
        <a:xfrm>
          <a:off x="4244340" y="1917954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15" name="Text Box 108">
          <a:extLst>
            <a:ext uri="{FF2B5EF4-FFF2-40B4-BE49-F238E27FC236}">
              <a16:creationId xmlns:a16="http://schemas.microsoft.com/office/drawing/2014/main" id="{F8E40B11-DF36-4C31-A5BC-2EFA05B842BC}"/>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109003</xdr:rowOff>
    </xdr:to>
    <xdr:sp macro="" textlink="">
      <xdr:nvSpPr>
        <xdr:cNvPr id="716" name="Text Box 30">
          <a:extLst>
            <a:ext uri="{FF2B5EF4-FFF2-40B4-BE49-F238E27FC236}">
              <a16:creationId xmlns:a16="http://schemas.microsoft.com/office/drawing/2014/main" id="{128A3474-3F7B-4E8F-99BA-D4618696582D}"/>
            </a:ext>
          </a:extLst>
        </xdr:cNvPr>
        <xdr:cNvSpPr txBox="1">
          <a:spLocks noChangeArrowheads="1"/>
        </xdr:cNvSpPr>
      </xdr:nvSpPr>
      <xdr:spPr bwMode="auto">
        <a:xfrm>
          <a:off x="4244340" y="26471880"/>
          <a:ext cx="76200" cy="388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717" name="Text Box 32">
          <a:extLst>
            <a:ext uri="{FF2B5EF4-FFF2-40B4-BE49-F238E27FC236}">
              <a16:creationId xmlns:a16="http://schemas.microsoft.com/office/drawing/2014/main" id="{D5A1E195-FF3B-4FA6-AD17-46F578F5309E}"/>
            </a:ext>
          </a:extLst>
        </xdr:cNvPr>
        <xdr:cNvSpPr txBox="1">
          <a:spLocks noChangeArrowheads="1"/>
        </xdr:cNvSpPr>
      </xdr:nvSpPr>
      <xdr:spPr bwMode="auto">
        <a:xfrm>
          <a:off x="4244340" y="26471880"/>
          <a:ext cx="76200" cy="44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109003</xdr:rowOff>
    </xdr:to>
    <xdr:sp macro="" textlink="">
      <xdr:nvSpPr>
        <xdr:cNvPr id="718" name="Text Box 106">
          <a:extLst>
            <a:ext uri="{FF2B5EF4-FFF2-40B4-BE49-F238E27FC236}">
              <a16:creationId xmlns:a16="http://schemas.microsoft.com/office/drawing/2014/main" id="{14BBF30A-F8C4-4775-991B-49CEEAD3BF1E}"/>
            </a:ext>
          </a:extLst>
        </xdr:cNvPr>
        <xdr:cNvSpPr txBox="1">
          <a:spLocks noChangeArrowheads="1"/>
        </xdr:cNvSpPr>
      </xdr:nvSpPr>
      <xdr:spPr bwMode="auto">
        <a:xfrm>
          <a:off x="4244340" y="26471880"/>
          <a:ext cx="76200" cy="388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719" name="Text Box 108">
          <a:extLst>
            <a:ext uri="{FF2B5EF4-FFF2-40B4-BE49-F238E27FC236}">
              <a16:creationId xmlns:a16="http://schemas.microsoft.com/office/drawing/2014/main" id="{96C783B5-96C8-450D-8A98-231285A4DAE3}"/>
            </a:ext>
          </a:extLst>
        </xdr:cNvPr>
        <xdr:cNvSpPr txBox="1">
          <a:spLocks noChangeArrowheads="1"/>
        </xdr:cNvSpPr>
      </xdr:nvSpPr>
      <xdr:spPr bwMode="auto">
        <a:xfrm>
          <a:off x="4244340" y="26471880"/>
          <a:ext cx="76200" cy="44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94</xdr:row>
      <xdr:rowOff>154058</xdr:rowOff>
    </xdr:to>
    <xdr:sp macro="" textlink="">
      <xdr:nvSpPr>
        <xdr:cNvPr id="720" name="Text Box 30">
          <a:extLst>
            <a:ext uri="{FF2B5EF4-FFF2-40B4-BE49-F238E27FC236}">
              <a16:creationId xmlns:a16="http://schemas.microsoft.com/office/drawing/2014/main" id="{EE1886A7-2351-4274-B102-7F2BF81FAE33}"/>
            </a:ext>
          </a:extLst>
        </xdr:cNvPr>
        <xdr:cNvSpPr txBox="1">
          <a:spLocks noChangeArrowheads="1"/>
        </xdr:cNvSpPr>
      </xdr:nvSpPr>
      <xdr:spPr bwMode="auto">
        <a:xfrm>
          <a:off x="4244340" y="26471880"/>
          <a:ext cx="76200" cy="358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721" name="Text Box 32">
          <a:extLst>
            <a:ext uri="{FF2B5EF4-FFF2-40B4-BE49-F238E27FC236}">
              <a16:creationId xmlns:a16="http://schemas.microsoft.com/office/drawing/2014/main" id="{4430B1C6-E591-48A3-AA10-D424F7B212BD}"/>
            </a:ext>
          </a:extLst>
        </xdr:cNvPr>
        <xdr:cNvSpPr txBox="1">
          <a:spLocks noChangeArrowheads="1"/>
        </xdr:cNvSpPr>
      </xdr:nvSpPr>
      <xdr:spPr bwMode="auto">
        <a:xfrm>
          <a:off x="4244340" y="26471880"/>
          <a:ext cx="76200" cy="44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94</xdr:row>
      <xdr:rowOff>154058</xdr:rowOff>
    </xdr:to>
    <xdr:sp macro="" textlink="">
      <xdr:nvSpPr>
        <xdr:cNvPr id="722" name="Text Box 106">
          <a:extLst>
            <a:ext uri="{FF2B5EF4-FFF2-40B4-BE49-F238E27FC236}">
              <a16:creationId xmlns:a16="http://schemas.microsoft.com/office/drawing/2014/main" id="{49A734B8-DFE5-40CB-8F14-840DB1862AB0}"/>
            </a:ext>
          </a:extLst>
        </xdr:cNvPr>
        <xdr:cNvSpPr txBox="1">
          <a:spLocks noChangeArrowheads="1"/>
        </xdr:cNvSpPr>
      </xdr:nvSpPr>
      <xdr:spPr bwMode="auto">
        <a:xfrm>
          <a:off x="4244340" y="26471880"/>
          <a:ext cx="76200" cy="358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723" name="Text Box 108">
          <a:extLst>
            <a:ext uri="{FF2B5EF4-FFF2-40B4-BE49-F238E27FC236}">
              <a16:creationId xmlns:a16="http://schemas.microsoft.com/office/drawing/2014/main" id="{5D35A412-6611-48EB-994D-8CB8FB396718}"/>
            </a:ext>
          </a:extLst>
        </xdr:cNvPr>
        <xdr:cNvSpPr txBox="1">
          <a:spLocks noChangeArrowheads="1"/>
        </xdr:cNvSpPr>
      </xdr:nvSpPr>
      <xdr:spPr bwMode="auto">
        <a:xfrm>
          <a:off x="4244340" y="26471880"/>
          <a:ext cx="76200" cy="44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83</xdr:row>
      <xdr:rowOff>134656</xdr:rowOff>
    </xdr:to>
    <xdr:sp macro="" textlink="">
      <xdr:nvSpPr>
        <xdr:cNvPr id="724" name="Text Box 30">
          <a:extLst>
            <a:ext uri="{FF2B5EF4-FFF2-40B4-BE49-F238E27FC236}">
              <a16:creationId xmlns:a16="http://schemas.microsoft.com/office/drawing/2014/main" id="{A0949CF6-67EC-418A-86E9-D2F90BBCEF12}"/>
            </a:ext>
          </a:extLst>
        </xdr:cNvPr>
        <xdr:cNvSpPr txBox="1">
          <a:spLocks noChangeArrowheads="1"/>
        </xdr:cNvSpPr>
      </xdr:nvSpPr>
      <xdr:spPr bwMode="auto">
        <a:xfrm>
          <a:off x="4244340" y="22532340"/>
          <a:ext cx="76200" cy="1066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725" name="Text Box 32">
          <a:extLst>
            <a:ext uri="{FF2B5EF4-FFF2-40B4-BE49-F238E27FC236}">
              <a16:creationId xmlns:a16="http://schemas.microsoft.com/office/drawing/2014/main" id="{994DD0DF-7A9D-4ECE-9A0E-71C961FB4B0C}"/>
            </a:ext>
          </a:extLst>
        </xdr:cNvPr>
        <xdr:cNvSpPr txBox="1">
          <a:spLocks noChangeArrowheads="1"/>
        </xdr:cNvSpPr>
      </xdr:nvSpPr>
      <xdr:spPr bwMode="auto">
        <a:xfrm>
          <a:off x="4244340" y="22532340"/>
          <a:ext cx="76200" cy="131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83</xdr:row>
      <xdr:rowOff>134656</xdr:rowOff>
    </xdr:to>
    <xdr:sp macro="" textlink="">
      <xdr:nvSpPr>
        <xdr:cNvPr id="726" name="Text Box 106">
          <a:extLst>
            <a:ext uri="{FF2B5EF4-FFF2-40B4-BE49-F238E27FC236}">
              <a16:creationId xmlns:a16="http://schemas.microsoft.com/office/drawing/2014/main" id="{64F5D3F0-FC1E-40BF-97D6-06027339387C}"/>
            </a:ext>
          </a:extLst>
        </xdr:cNvPr>
        <xdr:cNvSpPr txBox="1">
          <a:spLocks noChangeArrowheads="1"/>
        </xdr:cNvSpPr>
      </xdr:nvSpPr>
      <xdr:spPr bwMode="auto">
        <a:xfrm>
          <a:off x="4244340" y="22532340"/>
          <a:ext cx="76200" cy="1066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727" name="Text Box 108">
          <a:extLst>
            <a:ext uri="{FF2B5EF4-FFF2-40B4-BE49-F238E27FC236}">
              <a16:creationId xmlns:a16="http://schemas.microsoft.com/office/drawing/2014/main" id="{A74AAD68-A4A7-4AA0-96F0-EB09F6E13A2B}"/>
            </a:ext>
          </a:extLst>
        </xdr:cNvPr>
        <xdr:cNvSpPr txBox="1">
          <a:spLocks noChangeArrowheads="1"/>
        </xdr:cNvSpPr>
      </xdr:nvSpPr>
      <xdr:spPr bwMode="auto">
        <a:xfrm>
          <a:off x="4244340" y="22532340"/>
          <a:ext cx="76200" cy="131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90625</xdr:rowOff>
    </xdr:to>
    <xdr:sp macro="" textlink="">
      <xdr:nvSpPr>
        <xdr:cNvPr id="728" name="Text Box 30">
          <a:extLst>
            <a:ext uri="{FF2B5EF4-FFF2-40B4-BE49-F238E27FC236}">
              <a16:creationId xmlns:a16="http://schemas.microsoft.com/office/drawing/2014/main" id="{46A0FD61-E5AE-4362-8286-8ED90BF77BF3}"/>
            </a:ext>
          </a:extLst>
        </xdr:cNvPr>
        <xdr:cNvSpPr txBox="1">
          <a:spLocks noChangeArrowheads="1"/>
        </xdr:cNvSpPr>
      </xdr:nvSpPr>
      <xdr:spPr bwMode="auto">
        <a:xfrm>
          <a:off x="4244340" y="27028140"/>
          <a:ext cx="76200" cy="1052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729" name="Text Box 32">
          <a:extLst>
            <a:ext uri="{FF2B5EF4-FFF2-40B4-BE49-F238E27FC236}">
              <a16:creationId xmlns:a16="http://schemas.microsoft.com/office/drawing/2014/main" id="{79E7BF52-A058-4176-A289-7311119835A3}"/>
            </a:ext>
          </a:extLst>
        </xdr:cNvPr>
        <xdr:cNvSpPr txBox="1">
          <a:spLocks noChangeArrowheads="1"/>
        </xdr:cNvSpPr>
      </xdr:nvSpPr>
      <xdr:spPr bwMode="auto">
        <a:xfrm>
          <a:off x="4244340" y="22532340"/>
          <a:ext cx="76200" cy="131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90625</xdr:rowOff>
    </xdr:to>
    <xdr:sp macro="" textlink="">
      <xdr:nvSpPr>
        <xdr:cNvPr id="730" name="Text Box 106">
          <a:extLst>
            <a:ext uri="{FF2B5EF4-FFF2-40B4-BE49-F238E27FC236}">
              <a16:creationId xmlns:a16="http://schemas.microsoft.com/office/drawing/2014/main" id="{5239907E-617A-4D08-9426-8AFB61A2CAEF}"/>
            </a:ext>
          </a:extLst>
        </xdr:cNvPr>
        <xdr:cNvSpPr txBox="1">
          <a:spLocks noChangeArrowheads="1"/>
        </xdr:cNvSpPr>
      </xdr:nvSpPr>
      <xdr:spPr bwMode="auto">
        <a:xfrm>
          <a:off x="4244340" y="27028140"/>
          <a:ext cx="76200" cy="1052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731" name="Text Box 30">
          <a:extLst>
            <a:ext uri="{FF2B5EF4-FFF2-40B4-BE49-F238E27FC236}">
              <a16:creationId xmlns:a16="http://schemas.microsoft.com/office/drawing/2014/main" id="{545297FF-604B-40E2-A70A-A3D2B887D8AF}"/>
            </a:ext>
          </a:extLst>
        </xdr:cNvPr>
        <xdr:cNvSpPr txBox="1">
          <a:spLocks noChangeArrowheads="1"/>
        </xdr:cNvSpPr>
      </xdr:nvSpPr>
      <xdr:spPr bwMode="auto">
        <a:xfrm>
          <a:off x="4244340" y="1917954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32" name="Text Box 32">
          <a:extLst>
            <a:ext uri="{FF2B5EF4-FFF2-40B4-BE49-F238E27FC236}">
              <a16:creationId xmlns:a16="http://schemas.microsoft.com/office/drawing/2014/main" id="{A9422C28-D06E-4F9D-85AA-452F12654928}"/>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733" name="Text Box 106">
          <a:extLst>
            <a:ext uri="{FF2B5EF4-FFF2-40B4-BE49-F238E27FC236}">
              <a16:creationId xmlns:a16="http://schemas.microsoft.com/office/drawing/2014/main" id="{758CE156-FEFE-4104-AB71-6F5B3A097E71}"/>
            </a:ext>
          </a:extLst>
        </xdr:cNvPr>
        <xdr:cNvSpPr txBox="1">
          <a:spLocks noChangeArrowheads="1"/>
        </xdr:cNvSpPr>
      </xdr:nvSpPr>
      <xdr:spPr bwMode="auto">
        <a:xfrm>
          <a:off x="4244340" y="19179540"/>
          <a:ext cx="76200" cy="327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34" name="Text Box 108">
          <a:extLst>
            <a:ext uri="{FF2B5EF4-FFF2-40B4-BE49-F238E27FC236}">
              <a16:creationId xmlns:a16="http://schemas.microsoft.com/office/drawing/2014/main" id="{D162BB42-9A49-4083-8989-5C0847E200C2}"/>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735" name="Text Box 30">
          <a:extLst>
            <a:ext uri="{FF2B5EF4-FFF2-40B4-BE49-F238E27FC236}">
              <a16:creationId xmlns:a16="http://schemas.microsoft.com/office/drawing/2014/main" id="{FAAE4A47-666F-4541-A986-6733CA3213E9}"/>
            </a:ext>
          </a:extLst>
        </xdr:cNvPr>
        <xdr:cNvSpPr txBox="1">
          <a:spLocks noChangeArrowheads="1"/>
        </xdr:cNvSpPr>
      </xdr:nvSpPr>
      <xdr:spPr bwMode="auto">
        <a:xfrm>
          <a:off x="4244340" y="1917954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36" name="Text Box 32">
          <a:extLst>
            <a:ext uri="{FF2B5EF4-FFF2-40B4-BE49-F238E27FC236}">
              <a16:creationId xmlns:a16="http://schemas.microsoft.com/office/drawing/2014/main" id="{B09E85C4-8C4F-4907-AED9-CBEF58DC1B4C}"/>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737" name="Text Box 106">
          <a:extLst>
            <a:ext uri="{FF2B5EF4-FFF2-40B4-BE49-F238E27FC236}">
              <a16:creationId xmlns:a16="http://schemas.microsoft.com/office/drawing/2014/main" id="{27270176-7DDC-4743-BDB3-3AA2F9C93D0A}"/>
            </a:ext>
          </a:extLst>
        </xdr:cNvPr>
        <xdr:cNvSpPr txBox="1">
          <a:spLocks noChangeArrowheads="1"/>
        </xdr:cNvSpPr>
      </xdr:nvSpPr>
      <xdr:spPr bwMode="auto">
        <a:xfrm>
          <a:off x="4244340" y="1917954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738" name="Text Box 108">
          <a:extLst>
            <a:ext uri="{FF2B5EF4-FFF2-40B4-BE49-F238E27FC236}">
              <a16:creationId xmlns:a16="http://schemas.microsoft.com/office/drawing/2014/main" id="{98514A91-4BF9-45EE-AF79-15AD6E0A74DC}"/>
            </a:ext>
          </a:extLst>
        </xdr:cNvPr>
        <xdr:cNvSpPr txBox="1">
          <a:spLocks noChangeArrowheads="1"/>
        </xdr:cNvSpPr>
      </xdr:nvSpPr>
      <xdr:spPr bwMode="auto">
        <a:xfrm>
          <a:off x="4244340" y="17213580"/>
          <a:ext cx="76200" cy="406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409722"/>
    <xdr:sp macro="" textlink="">
      <xdr:nvSpPr>
        <xdr:cNvPr id="739" name="Text Box 30">
          <a:extLst>
            <a:ext uri="{FF2B5EF4-FFF2-40B4-BE49-F238E27FC236}">
              <a16:creationId xmlns:a16="http://schemas.microsoft.com/office/drawing/2014/main" id="{74643C3B-E2D0-43B8-9F6F-C09E350D04DB}"/>
            </a:ext>
          </a:extLst>
        </xdr:cNvPr>
        <xdr:cNvSpPr txBox="1">
          <a:spLocks noChangeArrowheads="1"/>
        </xdr:cNvSpPr>
      </xdr:nvSpPr>
      <xdr:spPr bwMode="auto">
        <a:xfrm>
          <a:off x="4244340" y="270281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740" name="Text Box 32">
          <a:extLst>
            <a:ext uri="{FF2B5EF4-FFF2-40B4-BE49-F238E27FC236}">
              <a16:creationId xmlns:a16="http://schemas.microsoft.com/office/drawing/2014/main" id="{15DFA386-9476-41AA-B54D-6F5A7B75A5A9}"/>
            </a:ext>
          </a:extLst>
        </xdr:cNvPr>
        <xdr:cNvSpPr txBox="1">
          <a:spLocks noChangeArrowheads="1"/>
        </xdr:cNvSpPr>
      </xdr:nvSpPr>
      <xdr:spPr bwMode="auto">
        <a:xfrm>
          <a:off x="4244340" y="270281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09722"/>
    <xdr:sp macro="" textlink="">
      <xdr:nvSpPr>
        <xdr:cNvPr id="741" name="Text Box 106">
          <a:extLst>
            <a:ext uri="{FF2B5EF4-FFF2-40B4-BE49-F238E27FC236}">
              <a16:creationId xmlns:a16="http://schemas.microsoft.com/office/drawing/2014/main" id="{01DAEE78-590A-4C72-9796-AFAB49AB5B93}"/>
            </a:ext>
          </a:extLst>
        </xdr:cNvPr>
        <xdr:cNvSpPr txBox="1">
          <a:spLocks noChangeArrowheads="1"/>
        </xdr:cNvSpPr>
      </xdr:nvSpPr>
      <xdr:spPr bwMode="auto">
        <a:xfrm>
          <a:off x="4244340" y="270281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742" name="Text Box 108">
          <a:extLst>
            <a:ext uri="{FF2B5EF4-FFF2-40B4-BE49-F238E27FC236}">
              <a16:creationId xmlns:a16="http://schemas.microsoft.com/office/drawing/2014/main" id="{298643AF-7DAD-4461-8B85-7081C75DAF36}"/>
            </a:ext>
          </a:extLst>
        </xdr:cNvPr>
        <xdr:cNvSpPr txBox="1">
          <a:spLocks noChangeArrowheads="1"/>
        </xdr:cNvSpPr>
      </xdr:nvSpPr>
      <xdr:spPr bwMode="auto">
        <a:xfrm>
          <a:off x="4244340" y="270281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743" name="Text Box 30">
          <a:extLst>
            <a:ext uri="{FF2B5EF4-FFF2-40B4-BE49-F238E27FC236}">
              <a16:creationId xmlns:a16="http://schemas.microsoft.com/office/drawing/2014/main" id="{5306BDA5-9605-4650-8FD9-A73A5C94515B}"/>
            </a:ext>
          </a:extLst>
        </xdr:cNvPr>
        <xdr:cNvSpPr txBox="1">
          <a:spLocks noChangeArrowheads="1"/>
        </xdr:cNvSpPr>
      </xdr:nvSpPr>
      <xdr:spPr bwMode="auto">
        <a:xfrm>
          <a:off x="4244340" y="270281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744" name="Text Box 32">
          <a:extLst>
            <a:ext uri="{FF2B5EF4-FFF2-40B4-BE49-F238E27FC236}">
              <a16:creationId xmlns:a16="http://schemas.microsoft.com/office/drawing/2014/main" id="{18B71772-0B42-4A62-AE7E-556862134124}"/>
            </a:ext>
          </a:extLst>
        </xdr:cNvPr>
        <xdr:cNvSpPr txBox="1">
          <a:spLocks noChangeArrowheads="1"/>
        </xdr:cNvSpPr>
      </xdr:nvSpPr>
      <xdr:spPr bwMode="auto">
        <a:xfrm>
          <a:off x="4244340" y="270281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745" name="Text Box 106">
          <a:extLst>
            <a:ext uri="{FF2B5EF4-FFF2-40B4-BE49-F238E27FC236}">
              <a16:creationId xmlns:a16="http://schemas.microsoft.com/office/drawing/2014/main" id="{87A5F345-8A5E-4F79-B44F-C2087E09ADFD}"/>
            </a:ext>
          </a:extLst>
        </xdr:cNvPr>
        <xdr:cNvSpPr txBox="1">
          <a:spLocks noChangeArrowheads="1"/>
        </xdr:cNvSpPr>
      </xdr:nvSpPr>
      <xdr:spPr bwMode="auto">
        <a:xfrm>
          <a:off x="4244340" y="270281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746" name="Text Box 108">
          <a:extLst>
            <a:ext uri="{FF2B5EF4-FFF2-40B4-BE49-F238E27FC236}">
              <a16:creationId xmlns:a16="http://schemas.microsoft.com/office/drawing/2014/main" id="{10521100-B356-4226-AFDD-0537A017D3CE}"/>
            </a:ext>
          </a:extLst>
        </xdr:cNvPr>
        <xdr:cNvSpPr txBox="1">
          <a:spLocks noChangeArrowheads="1"/>
        </xdr:cNvSpPr>
      </xdr:nvSpPr>
      <xdr:spPr bwMode="auto">
        <a:xfrm>
          <a:off x="4244340" y="270281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747" name="Text Box 30">
          <a:extLst>
            <a:ext uri="{FF2B5EF4-FFF2-40B4-BE49-F238E27FC236}">
              <a16:creationId xmlns:a16="http://schemas.microsoft.com/office/drawing/2014/main" id="{C98C68D5-F80A-4746-B992-96344FC90FA2}"/>
            </a:ext>
          </a:extLst>
        </xdr:cNvPr>
        <xdr:cNvSpPr txBox="1">
          <a:spLocks noChangeArrowheads="1"/>
        </xdr:cNvSpPr>
      </xdr:nvSpPr>
      <xdr:spPr bwMode="auto">
        <a:xfrm>
          <a:off x="4244340" y="270281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748" name="Text Box 32">
          <a:extLst>
            <a:ext uri="{FF2B5EF4-FFF2-40B4-BE49-F238E27FC236}">
              <a16:creationId xmlns:a16="http://schemas.microsoft.com/office/drawing/2014/main" id="{D5AC2ADE-2166-4CE1-AB0F-A3E30CFDA208}"/>
            </a:ext>
          </a:extLst>
        </xdr:cNvPr>
        <xdr:cNvSpPr txBox="1">
          <a:spLocks noChangeArrowheads="1"/>
        </xdr:cNvSpPr>
      </xdr:nvSpPr>
      <xdr:spPr bwMode="auto">
        <a:xfrm>
          <a:off x="4244340" y="270281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749" name="Text Box 106">
          <a:extLst>
            <a:ext uri="{FF2B5EF4-FFF2-40B4-BE49-F238E27FC236}">
              <a16:creationId xmlns:a16="http://schemas.microsoft.com/office/drawing/2014/main" id="{B33697CB-B5C3-4DE6-9CC7-61299C8B1214}"/>
            </a:ext>
          </a:extLst>
        </xdr:cNvPr>
        <xdr:cNvSpPr txBox="1">
          <a:spLocks noChangeArrowheads="1"/>
        </xdr:cNvSpPr>
      </xdr:nvSpPr>
      <xdr:spPr bwMode="auto">
        <a:xfrm>
          <a:off x="4244340" y="270281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750" name="Text Box 108">
          <a:extLst>
            <a:ext uri="{FF2B5EF4-FFF2-40B4-BE49-F238E27FC236}">
              <a16:creationId xmlns:a16="http://schemas.microsoft.com/office/drawing/2014/main" id="{6E55EA29-022A-41E9-91D1-DF800F36F5E1}"/>
            </a:ext>
          </a:extLst>
        </xdr:cNvPr>
        <xdr:cNvSpPr txBox="1">
          <a:spLocks noChangeArrowheads="1"/>
        </xdr:cNvSpPr>
      </xdr:nvSpPr>
      <xdr:spPr bwMode="auto">
        <a:xfrm>
          <a:off x="4244340" y="270281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751" name="Text Box 30">
          <a:extLst>
            <a:ext uri="{FF2B5EF4-FFF2-40B4-BE49-F238E27FC236}">
              <a16:creationId xmlns:a16="http://schemas.microsoft.com/office/drawing/2014/main" id="{1BD11CAB-B472-455E-8F38-48FEBC86F91E}"/>
            </a:ext>
          </a:extLst>
        </xdr:cNvPr>
        <xdr:cNvSpPr txBox="1">
          <a:spLocks noChangeArrowheads="1"/>
        </xdr:cNvSpPr>
      </xdr:nvSpPr>
      <xdr:spPr bwMode="auto">
        <a:xfrm>
          <a:off x="4244340" y="270281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752" name="Text Box 32">
          <a:extLst>
            <a:ext uri="{FF2B5EF4-FFF2-40B4-BE49-F238E27FC236}">
              <a16:creationId xmlns:a16="http://schemas.microsoft.com/office/drawing/2014/main" id="{F14FD69C-1753-49A9-A523-48324989F3B7}"/>
            </a:ext>
          </a:extLst>
        </xdr:cNvPr>
        <xdr:cNvSpPr txBox="1">
          <a:spLocks noChangeArrowheads="1"/>
        </xdr:cNvSpPr>
      </xdr:nvSpPr>
      <xdr:spPr bwMode="auto">
        <a:xfrm>
          <a:off x="4244340" y="270281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753" name="Text Box 106">
          <a:extLst>
            <a:ext uri="{FF2B5EF4-FFF2-40B4-BE49-F238E27FC236}">
              <a16:creationId xmlns:a16="http://schemas.microsoft.com/office/drawing/2014/main" id="{5DAB6635-2DC1-4FD0-8F77-FD6C989D2FAF}"/>
            </a:ext>
          </a:extLst>
        </xdr:cNvPr>
        <xdr:cNvSpPr txBox="1">
          <a:spLocks noChangeArrowheads="1"/>
        </xdr:cNvSpPr>
      </xdr:nvSpPr>
      <xdr:spPr bwMode="auto">
        <a:xfrm>
          <a:off x="4244340" y="270281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754" name="Text Box 108">
          <a:extLst>
            <a:ext uri="{FF2B5EF4-FFF2-40B4-BE49-F238E27FC236}">
              <a16:creationId xmlns:a16="http://schemas.microsoft.com/office/drawing/2014/main" id="{59C8B693-1B72-4417-865F-786480CD90C2}"/>
            </a:ext>
          </a:extLst>
        </xdr:cNvPr>
        <xdr:cNvSpPr txBox="1">
          <a:spLocks noChangeArrowheads="1"/>
        </xdr:cNvSpPr>
      </xdr:nvSpPr>
      <xdr:spPr bwMode="auto">
        <a:xfrm>
          <a:off x="4244340" y="270281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96</xdr:row>
      <xdr:rowOff>0</xdr:rowOff>
    </xdr:from>
    <xdr:to>
      <xdr:col>3</xdr:col>
      <xdr:colOff>76200</xdr:colOff>
      <xdr:row>108</xdr:row>
      <xdr:rowOff>12386</xdr:rowOff>
    </xdr:to>
    <xdr:sp macro="" textlink="">
      <xdr:nvSpPr>
        <xdr:cNvPr id="755" name="Text Box 30">
          <a:extLst>
            <a:ext uri="{FF2B5EF4-FFF2-40B4-BE49-F238E27FC236}">
              <a16:creationId xmlns:a16="http://schemas.microsoft.com/office/drawing/2014/main" id="{C939A078-4BEA-4B08-BB04-512DFB8A9716}"/>
            </a:ext>
          </a:extLst>
        </xdr:cNvPr>
        <xdr:cNvSpPr txBox="1">
          <a:spLocks noChangeArrowheads="1"/>
        </xdr:cNvSpPr>
      </xdr:nvSpPr>
      <xdr:spPr bwMode="auto">
        <a:xfrm>
          <a:off x="4244340" y="27028140"/>
          <a:ext cx="76200" cy="133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108</xdr:row>
      <xdr:rowOff>12386</xdr:rowOff>
    </xdr:to>
    <xdr:sp macro="" textlink="">
      <xdr:nvSpPr>
        <xdr:cNvPr id="756" name="Text Box 106">
          <a:extLst>
            <a:ext uri="{FF2B5EF4-FFF2-40B4-BE49-F238E27FC236}">
              <a16:creationId xmlns:a16="http://schemas.microsoft.com/office/drawing/2014/main" id="{3DDDE541-8499-43A0-9458-EE9EA3730B41}"/>
            </a:ext>
          </a:extLst>
        </xdr:cNvPr>
        <xdr:cNvSpPr txBox="1">
          <a:spLocks noChangeArrowheads="1"/>
        </xdr:cNvSpPr>
      </xdr:nvSpPr>
      <xdr:spPr bwMode="auto">
        <a:xfrm>
          <a:off x="4244340" y="27028140"/>
          <a:ext cx="76200" cy="1337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107</xdr:row>
      <xdr:rowOff>161806</xdr:rowOff>
    </xdr:to>
    <xdr:sp macro="" textlink="">
      <xdr:nvSpPr>
        <xdr:cNvPr id="757" name="Text Box 30">
          <a:extLst>
            <a:ext uri="{FF2B5EF4-FFF2-40B4-BE49-F238E27FC236}">
              <a16:creationId xmlns:a16="http://schemas.microsoft.com/office/drawing/2014/main" id="{B7D82918-0B82-412F-B8EE-AFA2A13C289A}"/>
            </a:ext>
          </a:extLst>
        </xdr:cNvPr>
        <xdr:cNvSpPr txBox="1">
          <a:spLocks noChangeArrowheads="1"/>
        </xdr:cNvSpPr>
      </xdr:nvSpPr>
      <xdr:spPr bwMode="auto">
        <a:xfrm>
          <a:off x="4244340" y="27028140"/>
          <a:ext cx="76200" cy="1314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107</xdr:row>
      <xdr:rowOff>161806</xdr:rowOff>
    </xdr:to>
    <xdr:sp macro="" textlink="">
      <xdr:nvSpPr>
        <xdr:cNvPr id="758" name="Text Box 106">
          <a:extLst>
            <a:ext uri="{FF2B5EF4-FFF2-40B4-BE49-F238E27FC236}">
              <a16:creationId xmlns:a16="http://schemas.microsoft.com/office/drawing/2014/main" id="{1320AB4B-6DAF-4BFB-B939-BF52695B5B9E}"/>
            </a:ext>
          </a:extLst>
        </xdr:cNvPr>
        <xdr:cNvSpPr txBox="1">
          <a:spLocks noChangeArrowheads="1"/>
        </xdr:cNvSpPr>
      </xdr:nvSpPr>
      <xdr:spPr bwMode="auto">
        <a:xfrm>
          <a:off x="4244340" y="27028140"/>
          <a:ext cx="76200" cy="1314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24974</xdr:rowOff>
    </xdr:to>
    <xdr:sp macro="" textlink="">
      <xdr:nvSpPr>
        <xdr:cNvPr id="759" name="Text Box 30">
          <a:extLst>
            <a:ext uri="{FF2B5EF4-FFF2-40B4-BE49-F238E27FC236}">
              <a16:creationId xmlns:a16="http://schemas.microsoft.com/office/drawing/2014/main" id="{D4A4762D-0BDE-4747-8ADE-79C1A3F51194}"/>
            </a:ext>
          </a:extLst>
        </xdr:cNvPr>
        <xdr:cNvSpPr txBox="1">
          <a:spLocks noChangeArrowheads="1"/>
        </xdr:cNvSpPr>
      </xdr:nvSpPr>
      <xdr:spPr bwMode="auto">
        <a:xfrm>
          <a:off x="4244340" y="27028140"/>
          <a:ext cx="76200" cy="98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760" name="Text Box 32">
          <a:extLst>
            <a:ext uri="{FF2B5EF4-FFF2-40B4-BE49-F238E27FC236}">
              <a16:creationId xmlns:a16="http://schemas.microsoft.com/office/drawing/2014/main" id="{605622CF-88F0-48EB-9D45-153400094B22}"/>
            </a:ext>
          </a:extLst>
        </xdr:cNvPr>
        <xdr:cNvSpPr txBox="1">
          <a:spLocks noChangeArrowheads="1"/>
        </xdr:cNvSpPr>
      </xdr:nvSpPr>
      <xdr:spPr bwMode="auto">
        <a:xfrm>
          <a:off x="4244340" y="27028140"/>
          <a:ext cx="76200" cy="121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24974</xdr:rowOff>
    </xdr:to>
    <xdr:sp macro="" textlink="">
      <xdr:nvSpPr>
        <xdr:cNvPr id="761" name="Text Box 106">
          <a:extLst>
            <a:ext uri="{FF2B5EF4-FFF2-40B4-BE49-F238E27FC236}">
              <a16:creationId xmlns:a16="http://schemas.microsoft.com/office/drawing/2014/main" id="{8588A8D2-ABA9-434E-AA0E-06831F5D3DEC}"/>
            </a:ext>
          </a:extLst>
        </xdr:cNvPr>
        <xdr:cNvSpPr txBox="1">
          <a:spLocks noChangeArrowheads="1"/>
        </xdr:cNvSpPr>
      </xdr:nvSpPr>
      <xdr:spPr bwMode="auto">
        <a:xfrm>
          <a:off x="4244340" y="27028140"/>
          <a:ext cx="76200" cy="98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762" name="Text Box 108">
          <a:extLst>
            <a:ext uri="{FF2B5EF4-FFF2-40B4-BE49-F238E27FC236}">
              <a16:creationId xmlns:a16="http://schemas.microsoft.com/office/drawing/2014/main" id="{FD9F3CA4-9AD1-426A-A4DE-3C65CA5894A2}"/>
            </a:ext>
          </a:extLst>
        </xdr:cNvPr>
        <xdr:cNvSpPr txBox="1">
          <a:spLocks noChangeArrowheads="1"/>
        </xdr:cNvSpPr>
      </xdr:nvSpPr>
      <xdr:spPr bwMode="auto">
        <a:xfrm>
          <a:off x="4244340" y="27028140"/>
          <a:ext cx="76200" cy="121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2114</xdr:rowOff>
    </xdr:to>
    <xdr:sp macro="" textlink="">
      <xdr:nvSpPr>
        <xdr:cNvPr id="763" name="Text Box 30">
          <a:extLst>
            <a:ext uri="{FF2B5EF4-FFF2-40B4-BE49-F238E27FC236}">
              <a16:creationId xmlns:a16="http://schemas.microsoft.com/office/drawing/2014/main" id="{30344243-21A4-4FA9-AAD1-941476130CEC}"/>
            </a:ext>
          </a:extLst>
        </xdr:cNvPr>
        <xdr:cNvSpPr txBox="1">
          <a:spLocks noChangeArrowheads="1"/>
        </xdr:cNvSpPr>
      </xdr:nvSpPr>
      <xdr:spPr bwMode="auto">
        <a:xfrm>
          <a:off x="4244340" y="27028140"/>
          <a:ext cx="76200" cy="971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764" name="Text Box 32">
          <a:extLst>
            <a:ext uri="{FF2B5EF4-FFF2-40B4-BE49-F238E27FC236}">
              <a16:creationId xmlns:a16="http://schemas.microsoft.com/office/drawing/2014/main" id="{4FB49B23-2D17-4F87-8233-E288B83B9C1D}"/>
            </a:ext>
          </a:extLst>
        </xdr:cNvPr>
        <xdr:cNvSpPr txBox="1">
          <a:spLocks noChangeArrowheads="1"/>
        </xdr:cNvSpPr>
      </xdr:nvSpPr>
      <xdr:spPr bwMode="auto">
        <a:xfrm>
          <a:off x="4244340" y="27028140"/>
          <a:ext cx="76200" cy="121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2114</xdr:rowOff>
    </xdr:to>
    <xdr:sp macro="" textlink="">
      <xdr:nvSpPr>
        <xdr:cNvPr id="765" name="Text Box 106">
          <a:extLst>
            <a:ext uri="{FF2B5EF4-FFF2-40B4-BE49-F238E27FC236}">
              <a16:creationId xmlns:a16="http://schemas.microsoft.com/office/drawing/2014/main" id="{189677B2-C649-43E6-BC0B-0F81DBF2C147}"/>
            </a:ext>
          </a:extLst>
        </xdr:cNvPr>
        <xdr:cNvSpPr txBox="1">
          <a:spLocks noChangeArrowheads="1"/>
        </xdr:cNvSpPr>
      </xdr:nvSpPr>
      <xdr:spPr bwMode="auto">
        <a:xfrm>
          <a:off x="4244340" y="27028140"/>
          <a:ext cx="76200" cy="971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766" name="Text Box 108">
          <a:extLst>
            <a:ext uri="{FF2B5EF4-FFF2-40B4-BE49-F238E27FC236}">
              <a16:creationId xmlns:a16="http://schemas.microsoft.com/office/drawing/2014/main" id="{29A7D492-4D5B-477C-9454-FE535E038447}"/>
            </a:ext>
          </a:extLst>
        </xdr:cNvPr>
        <xdr:cNvSpPr txBox="1">
          <a:spLocks noChangeArrowheads="1"/>
        </xdr:cNvSpPr>
      </xdr:nvSpPr>
      <xdr:spPr bwMode="auto">
        <a:xfrm>
          <a:off x="4244340" y="27028140"/>
          <a:ext cx="76200" cy="121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330590"/>
    <xdr:sp macro="" textlink="">
      <xdr:nvSpPr>
        <xdr:cNvPr id="767" name="Text Box 30">
          <a:extLst>
            <a:ext uri="{FF2B5EF4-FFF2-40B4-BE49-F238E27FC236}">
              <a16:creationId xmlns:a16="http://schemas.microsoft.com/office/drawing/2014/main" id="{D31D0FE4-B5CE-4843-96C8-34507E2C06C6}"/>
            </a:ext>
          </a:extLst>
        </xdr:cNvPr>
        <xdr:cNvSpPr txBox="1">
          <a:spLocks noChangeArrowheads="1"/>
        </xdr:cNvSpPr>
      </xdr:nvSpPr>
      <xdr:spPr bwMode="auto">
        <a:xfrm>
          <a:off x="4244340" y="27028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68" name="Text Box 32">
          <a:extLst>
            <a:ext uri="{FF2B5EF4-FFF2-40B4-BE49-F238E27FC236}">
              <a16:creationId xmlns:a16="http://schemas.microsoft.com/office/drawing/2014/main" id="{6BA6206C-0FF9-4CD3-B65C-42AFF61E73B1}"/>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769" name="Text Box 106">
          <a:extLst>
            <a:ext uri="{FF2B5EF4-FFF2-40B4-BE49-F238E27FC236}">
              <a16:creationId xmlns:a16="http://schemas.microsoft.com/office/drawing/2014/main" id="{919E48A8-2296-4B12-9BC1-4EDBDE652CD6}"/>
            </a:ext>
          </a:extLst>
        </xdr:cNvPr>
        <xdr:cNvSpPr txBox="1">
          <a:spLocks noChangeArrowheads="1"/>
        </xdr:cNvSpPr>
      </xdr:nvSpPr>
      <xdr:spPr bwMode="auto">
        <a:xfrm>
          <a:off x="4244340" y="27028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70" name="Text Box 108">
          <a:extLst>
            <a:ext uri="{FF2B5EF4-FFF2-40B4-BE49-F238E27FC236}">
              <a16:creationId xmlns:a16="http://schemas.microsoft.com/office/drawing/2014/main" id="{85FF8502-39EA-43D3-89FF-EE8406E8ACF3}"/>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771" name="Text Box 30">
          <a:extLst>
            <a:ext uri="{FF2B5EF4-FFF2-40B4-BE49-F238E27FC236}">
              <a16:creationId xmlns:a16="http://schemas.microsoft.com/office/drawing/2014/main" id="{642F2ECE-E735-426D-B947-AC9C508FAE07}"/>
            </a:ext>
          </a:extLst>
        </xdr:cNvPr>
        <xdr:cNvSpPr txBox="1">
          <a:spLocks noChangeArrowheads="1"/>
        </xdr:cNvSpPr>
      </xdr:nvSpPr>
      <xdr:spPr bwMode="auto">
        <a:xfrm>
          <a:off x="4244340" y="27028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72" name="Text Box 32">
          <a:extLst>
            <a:ext uri="{FF2B5EF4-FFF2-40B4-BE49-F238E27FC236}">
              <a16:creationId xmlns:a16="http://schemas.microsoft.com/office/drawing/2014/main" id="{E07A8D7D-DFB7-4015-A94B-712160984A8A}"/>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773" name="Text Box 106">
          <a:extLst>
            <a:ext uri="{FF2B5EF4-FFF2-40B4-BE49-F238E27FC236}">
              <a16:creationId xmlns:a16="http://schemas.microsoft.com/office/drawing/2014/main" id="{55374405-3B99-4EE2-AA4F-49AB88A8A532}"/>
            </a:ext>
          </a:extLst>
        </xdr:cNvPr>
        <xdr:cNvSpPr txBox="1">
          <a:spLocks noChangeArrowheads="1"/>
        </xdr:cNvSpPr>
      </xdr:nvSpPr>
      <xdr:spPr bwMode="auto">
        <a:xfrm>
          <a:off x="4244340" y="27028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74" name="Text Box 108">
          <a:extLst>
            <a:ext uri="{FF2B5EF4-FFF2-40B4-BE49-F238E27FC236}">
              <a16:creationId xmlns:a16="http://schemas.microsoft.com/office/drawing/2014/main" id="{90EB2B42-A48B-44AA-B81D-5C65D79E4FC1}"/>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775" name="Text Box 30">
          <a:extLst>
            <a:ext uri="{FF2B5EF4-FFF2-40B4-BE49-F238E27FC236}">
              <a16:creationId xmlns:a16="http://schemas.microsoft.com/office/drawing/2014/main" id="{262F4CCA-D108-4787-8558-E1DC297E5686}"/>
            </a:ext>
          </a:extLst>
        </xdr:cNvPr>
        <xdr:cNvSpPr txBox="1">
          <a:spLocks noChangeArrowheads="1"/>
        </xdr:cNvSpPr>
      </xdr:nvSpPr>
      <xdr:spPr bwMode="auto">
        <a:xfrm>
          <a:off x="4244340" y="27028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76" name="Text Box 32">
          <a:extLst>
            <a:ext uri="{FF2B5EF4-FFF2-40B4-BE49-F238E27FC236}">
              <a16:creationId xmlns:a16="http://schemas.microsoft.com/office/drawing/2014/main" id="{193BD180-893D-4A98-8519-DF9394C60D45}"/>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777" name="Text Box 106">
          <a:extLst>
            <a:ext uri="{FF2B5EF4-FFF2-40B4-BE49-F238E27FC236}">
              <a16:creationId xmlns:a16="http://schemas.microsoft.com/office/drawing/2014/main" id="{355356DB-E570-4231-B26B-8A3F776638DF}"/>
            </a:ext>
          </a:extLst>
        </xdr:cNvPr>
        <xdr:cNvSpPr txBox="1">
          <a:spLocks noChangeArrowheads="1"/>
        </xdr:cNvSpPr>
      </xdr:nvSpPr>
      <xdr:spPr bwMode="auto">
        <a:xfrm>
          <a:off x="4244340" y="27028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78" name="Text Box 108">
          <a:extLst>
            <a:ext uri="{FF2B5EF4-FFF2-40B4-BE49-F238E27FC236}">
              <a16:creationId xmlns:a16="http://schemas.microsoft.com/office/drawing/2014/main" id="{8E4A4DF7-88E0-4FCA-B2D9-9391DBEA6649}"/>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779" name="Text Box 30">
          <a:extLst>
            <a:ext uri="{FF2B5EF4-FFF2-40B4-BE49-F238E27FC236}">
              <a16:creationId xmlns:a16="http://schemas.microsoft.com/office/drawing/2014/main" id="{FAF108C6-00BD-4201-B0DD-965E4048469A}"/>
            </a:ext>
          </a:extLst>
        </xdr:cNvPr>
        <xdr:cNvSpPr txBox="1">
          <a:spLocks noChangeArrowheads="1"/>
        </xdr:cNvSpPr>
      </xdr:nvSpPr>
      <xdr:spPr bwMode="auto">
        <a:xfrm>
          <a:off x="4244340" y="27028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80" name="Text Box 32">
          <a:extLst>
            <a:ext uri="{FF2B5EF4-FFF2-40B4-BE49-F238E27FC236}">
              <a16:creationId xmlns:a16="http://schemas.microsoft.com/office/drawing/2014/main" id="{96F3F4CA-9DB0-47A8-A469-689933ABA1E4}"/>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781" name="Text Box 106">
          <a:extLst>
            <a:ext uri="{FF2B5EF4-FFF2-40B4-BE49-F238E27FC236}">
              <a16:creationId xmlns:a16="http://schemas.microsoft.com/office/drawing/2014/main" id="{3B29B3B0-1AF4-449A-9C09-39BB6324A77B}"/>
            </a:ext>
          </a:extLst>
        </xdr:cNvPr>
        <xdr:cNvSpPr txBox="1">
          <a:spLocks noChangeArrowheads="1"/>
        </xdr:cNvSpPr>
      </xdr:nvSpPr>
      <xdr:spPr bwMode="auto">
        <a:xfrm>
          <a:off x="4244340" y="27028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782" name="Text Box 108">
          <a:extLst>
            <a:ext uri="{FF2B5EF4-FFF2-40B4-BE49-F238E27FC236}">
              <a16:creationId xmlns:a16="http://schemas.microsoft.com/office/drawing/2014/main" id="{82559A6F-144A-4355-AD81-C9A01C013CBA}"/>
            </a:ext>
          </a:extLst>
        </xdr:cNvPr>
        <xdr:cNvSpPr txBox="1">
          <a:spLocks noChangeArrowheads="1"/>
        </xdr:cNvSpPr>
      </xdr:nvSpPr>
      <xdr:spPr bwMode="auto">
        <a:xfrm>
          <a:off x="4244340" y="225323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77</xdr:row>
      <xdr:rowOff>0</xdr:rowOff>
    </xdr:from>
    <xdr:to>
      <xdr:col>3</xdr:col>
      <xdr:colOff>76200</xdr:colOff>
      <xdr:row>78</xdr:row>
      <xdr:rowOff>134081</xdr:rowOff>
    </xdr:to>
    <xdr:sp macro="" textlink="">
      <xdr:nvSpPr>
        <xdr:cNvPr id="370" name="Text Box 30">
          <a:extLst>
            <a:ext uri="{FF2B5EF4-FFF2-40B4-BE49-F238E27FC236}">
              <a16:creationId xmlns:a16="http://schemas.microsoft.com/office/drawing/2014/main" id="{7F0B761C-CC37-410C-923C-6ED1F85F9B06}"/>
            </a:ext>
          </a:extLst>
        </xdr:cNvPr>
        <xdr:cNvSpPr txBox="1">
          <a:spLocks noChangeArrowheads="1"/>
        </xdr:cNvSpPr>
      </xdr:nvSpPr>
      <xdr:spPr bwMode="auto">
        <a:xfrm>
          <a:off x="4244340" y="19903440"/>
          <a:ext cx="76200" cy="324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71" name="Text Box 106">
          <a:extLst>
            <a:ext uri="{FF2B5EF4-FFF2-40B4-BE49-F238E27FC236}">
              <a16:creationId xmlns:a16="http://schemas.microsoft.com/office/drawing/2014/main" id="{31600B17-2827-481F-8995-301F8DA3A73A}"/>
            </a:ext>
          </a:extLst>
        </xdr:cNvPr>
        <xdr:cNvSpPr txBox="1">
          <a:spLocks noChangeArrowheads="1"/>
        </xdr:cNvSpPr>
      </xdr:nvSpPr>
      <xdr:spPr bwMode="auto">
        <a:xfrm>
          <a:off x="4244340" y="19903440"/>
          <a:ext cx="76200" cy="324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72" name="Text Box 30">
          <a:extLst>
            <a:ext uri="{FF2B5EF4-FFF2-40B4-BE49-F238E27FC236}">
              <a16:creationId xmlns:a16="http://schemas.microsoft.com/office/drawing/2014/main" id="{8D096F2A-AC51-4851-9F8C-36B5BAA378E9}"/>
            </a:ext>
          </a:extLst>
        </xdr:cNvPr>
        <xdr:cNvSpPr txBox="1">
          <a:spLocks noChangeArrowheads="1"/>
        </xdr:cNvSpPr>
      </xdr:nvSpPr>
      <xdr:spPr bwMode="auto">
        <a:xfrm>
          <a:off x="4244340" y="19903440"/>
          <a:ext cx="76200" cy="301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73" name="Text Box 106">
          <a:extLst>
            <a:ext uri="{FF2B5EF4-FFF2-40B4-BE49-F238E27FC236}">
              <a16:creationId xmlns:a16="http://schemas.microsoft.com/office/drawing/2014/main" id="{828E0744-A180-40E4-835A-206E593AB53C}"/>
            </a:ext>
          </a:extLst>
        </xdr:cNvPr>
        <xdr:cNvSpPr txBox="1">
          <a:spLocks noChangeArrowheads="1"/>
        </xdr:cNvSpPr>
      </xdr:nvSpPr>
      <xdr:spPr bwMode="auto">
        <a:xfrm>
          <a:off x="4244340" y="19903440"/>
          <a:ext cx="76200" cy="301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74" name="Text Box 30">
          <a:extLst>
            <a:ext uri="{FF2B5EF4-FFF2-40B4-BE49-F238E27FC236}">
              <a16:creationId xmlns:a16="http://schemas.microsoft.com/office/drawing/2014/main" id="{8FE678A6-C4F9-4D17-85B2-2B973011CC07}"/>
            </a:ext>
          </a:extLst>
        </xdr:cNvPr>
        <xdr:cNvSpPr txBox="1">
          <a:spLocks noChangeArrowheads="1"/>
        </xdr:cNvSpPr>
      </xdr:nvSpPr>
      <xdr:spPr bwMode="auto">
        <a:xfrm>
          <a:off x="4244340" y="19903440"/>
          <a:ext cx="76200" cy="324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75" name="Text Box 106">
          <a:extLst>
            <a:ext uri="{FF2B5EF4-FFF2-40B4-BE49-F238E27FC236}">
              <a16:creationId xmlns:a16="http://schemas.microsoft.com/office/drawing/2014/main" id="{FE1C0E51-703D-4A74-8742-9AE3E243C38D}"/>
            </a:ext>
          </a:extLst>
        </xdr:cNvPr>
        <xdr:cNvSpPr txBox="1">
          <a:spLocks noChangeArrowheads="1"/>
        </xdr:cNvSpPr>
      </xdr:nvSpPr>
      <xdr:spPr bwMode="auto">
        <a:xfrm>
          <a:off x="4244340" y="19903440"/>
          <a:ext cx="76200" cy="324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76" name="Text Box 30">
          <a:extLst>
            <a:ext uri="{FF2B5EF4-FFF2-40B4-BE49-F238E27FC236}">
              <a16:creationId xmlns:a16="http://schemas.microsoft.com/office/drawing/2014/main" id="{48990DCA-8C53-47B6-8AAC-C81FF13BAA2D}"/>
            </a:ext>
          </a:extLst>
        </xdr:cNvPr>
        <xdr:cNvSpPr txBox="1">
          <a:spLocks noChangeArrowheads="1"/>
        </xdr:cNvSpPr>
      </xdr:nvSpPr>
      <xdr:spPr bwMode="auto">
        <a:xfrm>
          <a:off x="4244340" y="19903440"/>
          <a:ext cx="76200" cy="301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77" name="Text Box 106">
          <a:extLst>
            <a:ext uri="{FF2B5EF4-FFF2-40B4-BE49-F238E27FC236}">
              <a16:creationId xmlns:a16="http://schemas.microsoft.com/office/drawing/2014/main" id="{E4D21543-41E5-4754-8456-4AB5C551268B}"/>
            </a:ext>
          </a:extLst>
        </xdr:cNvPr>
        <xdr:cNvSpPr txBox="1">
          <a:spLocks noChangeArrowheads="1"/>
        </xdr:cNvSpPr>
      </xdr:nvSpPr>
      <xdr:spPr bwMode="auto">
        <a:xfrm>
          <a:off x="4244340" y="19903440"/>
          <a:ext cx="76200" cy="301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264</xdr:row>
      <xdr:rowOff>0</xdr:rowOff>
    </xdr:from>
    <xdr:ext cx="76200" cy="676275"/>
    <xdr:sp macro="" textlink="">
      <xdr:nvSpPr>
        <xdr:cNvPr id="448" name="Text Box 30">
          <a:extLst>
            <a:ext uri="{FF2B5EF4-FFF2-40B4-BE49-F238E27FC236}">
              <a16:creationId xmlns:a16="http://schemas.microsoft.com/office/drawing/2014/main" id="{35314AB6-11BC-4522-9EA2-5C8E12F9803E}"/>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449" name="Text Box 32">
          <a:extLst>
            <a:ext uri="{FF2B5EF4-FFF2-40B4-BE49-F238E27FC236}">
              <a16:creationId xmlns:a16="http://schemas.microsoft.com/office/drawing/2014/main" id="{4224CB98-2E13-4EC1-8D80-5633058B3CEE}"/>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450" name="Text Box 106">
          <a:extLst>
            <a:ext uri="{FF2B5EF4-FFF2-40B4-BE49-F238E27FC236}">
              <a16:creationId xmlns:a16="http://schemas.microsoft.com/office/drawing/2014/main" id="{2B125137-F01E-4693-86FF-1DD551C80594}"/>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451" name="Text Box 108">
          <a:extLst>
            <a:ext uri="{FF2B5EF4-FFF2-40B4-BE49-F238E27FC236}">
              <a16:creationId xmlns:a16="http://schemas.microsoft.com/office/drawing/2014/main" id="{54106AF2-145E-40AB-AA5D-B03E5A1C0F7C}"/>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452" name="Text Box 30">
          <a:extLst>
            <a:ext uri="{FF2B5EF4-FFF2-40B4-BE49-F238E27FC236}">
              <a16:creationId xmlns:a16="http://schemas.microsoft.com/office/drawing/2014/main" id="{A4002CBA-70A6-4D8B-ADE3-F6B8B1E619C8}"/>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453" name="Text Box 32">
          <a:extLst>
            <a:ext uri="{FF2B5EF4-FFF2-40B4-BE49-F238E27FC236}">
              <a16:creationId xmlns:a16="http://schemas.microsoft.com/office/drawing/2014/main" id="{395177E9-90C4-4859-A3B9-F0AF61678CE9}"/>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454" name="Text Box 106">
          <a:extLst>
            <a:ext uri="{FF2B5EF4-FFF2-40B4-BE49-F238E27FC236}">
              <a16:creationId xmlns:a16="http://schemas.microsoft.com/office/drawing/2014/main" id="{16FF1254-C17C-4673-ACFD-9A8196651589}"/>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455" name="Text Box 108">
          <a:extLst>
            <a:ext uri="{FF2B5EF4-FFF2-40B4-BE49-F238E27FC236}">
              <a16:creationId xmlns:a16="http://schemas.microsoft.com/office/drawing/2014/main" id="{000C8F27-657E-4D13-9BF5-7785B77668F3}"/>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196861</xdr:rowOff>
    </xdr:to>
    <xdr:sp macro="" textlink="">
      <xdr:nvSpPr>
        <xdr:cNvPr id="456" name="Text Box 30">
          <a:extLst>
            <a:ext uri="{FF2B5EF4-FFF2-40B4-BE49-F238E27FC236}">
              <a16:creationId xmlns:a16="http://schemas.microsoft.com/office/drawing/2014/main" id="{72F480B7-C6AA-4834-B457-0812E8BBE7C0}"/>
            </a:ext>
          </a:extLst>
        </xdr:cNvPr>
        <xdr:cNvSpPr txBox="1">
          <a:spLocks noChangeArrowheads="1"/>
        </xdr:cNvSpPr>
      </xdr:nvSpPr>
      <xdr:spPr bwMode="auto">
        <a:xfrm>
          <a:off x="4366260" y="63383160"/>
          <a:ext cx="76200" cy="372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457" name="Text Box 32">
          <a:extLst>
            <a:ext uri="{FF2B5EF4-FFF2-40B4-BE49-F238E27FC236}">
              <a16:creationId xmlns:a16="http://schemas.microsoft.com/office/drawing/2014/main" id="{8291F85C-90CD-4E59-BFA2-C7B18ADDAA8E}"/>
            </a:ext>
          </a:extLst>
        </xdr:cNvPr>
        <xdr:cNvSpPr txBox="1">
          <a:spLocks noChangeArrowheads="1"/>
        </xdr:cNvSpPr>
      </xdr:nvSpPr>
      <xdr:spPr bwMode="auto">
        <a:xfrm>
          <a:off x="4366260" y="63383160"/>
          <a:ext cx="76200" cy="30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458" name="Text Box 106">
          <a:extLst>
            <a:ext uri="{FF2B5EF4-FFF2-40B4-BE49-F238E27FC236}">
              <a16:creationId xmlns:a16="http://schemas.microsoft.com/office/drawing/2014/main" id="{567750FD-E218-47CF-AC1D-C6D02A74ED12}"/>
            </a:ext>
          </a:extLst>
        </xdr:cNvPr>
        <xdr:cNvSpPr txBox="1">
          <a:spLocks noChangeArrowheads="1"/>
        </xdr:cNvSpPr>
      </xdr:nvSpPr>
      <xdr:spPr bwMode="auto">
        <a:xfrm>
          <a:off x="4366260" y="63383160"/>
          <a:ext cx="76200" cy="372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459" name="Text Box 108">
          <a:extLst>
            <a:ext uri="{FF2B5EF4-FFF2-40B4-BE49-F238E27FC236}">
              <a16:creationId xmlns:a16="http://schemas.microsoft.com/office/drawing/2014/main" id="{FFD25FEA-CCC3-4E54-AA08-2DAA321AE77B}"/>
            </a:ext>
          </a:extLst>
        </xdr:cNvPr>
        <xdr:cNvSpPr txBox="1">
          <a:spLocks noChangeArrowheads="1"/>
        </xdr:cNvSpPr>
      </xdr:nvSpPr>
      <xdr:spPr bwMode="auto">
        <a:xfrm>
          <a:off x="4366260" y="63383160"/>
          <a:ext cx="76200" cy="30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196869</xdr:rowOff>
    </xdr:to>
    <xdr:sp macro="" textlink="">
      <xdr:nvSpPr>
        <xdr:cNvPr id="460" name="Text Box 30">
          <a:extLst>
            <a:ext uri="{FF2B5EF4-FFF2-40B4-BE49-F238E27FC236}">
              <a16:creationId xmlns:a16="http://schemas.microsoft.com/office/drawing/2014/main" id="{22E656CF-6603-495A-BC15-6F9ADF3656DE}"/>
            </a:ext>
          </a:extLst>
        </xdr:cNvPr>
        <xdr:cNvSpPr txBox="1">
          <a:spLocks noChangeArrowheads="1"/>
        </xdr:cNvSpPr>
      </xdr:nvSpPr>
      <xdr:spPr bwMode="auto">
        <a:xfrm>
          <a:off x="4366260" y="63383160"/>
          <a:ext cx="76200" cy="37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461" name="Text Box 32">
          <a:extLst>
            <a:ext uri="{FF2B5EF4-FFF2-40B4-BE49-F238E27FC236}">
              <a16:creationId xmlns:a16="http://schemas.microsoft.com/office/drawing/2014/main" id="{D6488CEF-22E8-4A57-B435-4EDCFADFAD8D}"/>
            </a:ext>
          </a:extLst>
        </xdr:cNvPr>
        <xdr:cNvSpPr txBox="1">
          <a:spLocks noChangeArrowheads="1"/>
        </xdr:cNvSpPr>
      </xdr:nvSpPr>
      <xdr:spPr bwMode="auto">
        <a:xfrm>
          <a:off x="4366260" y="63383160"/>
          <a:ext cx="76200" cy="30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196869</xdr:rowOff>
    </xdr:to>
    <xdr:sp macro="" textlink="">
      <xdr:nvSpPr>
        <xdr:cNvPr id="462" name="Text Box 106">
          <a:extLst>
            <a:ext uri="{FF2B5EF4-FFF2-40B4-BE49-F238E27FC236}">
              <a16:creationId xmlns:a16="http://schemas.microsoft.com/office/drawing/2014/main" id="{566BFF6C-AFCE-431A-B743-CB6DBCE20A71}"/>
            </a:ext>
          </a:extLst>
        </xdr:cNvPr>
        <xdr:cNvSpPr txBox="1">
          <a:spLocks noChangeArrowheads="1"/>
        </xdr:cNvSpPr>
      </xdr:nvSpPr>
      <xdr:spPr bwMode="auto">
        <a:xfrm>
          <a:off x="4366260" y="63383160"/>
          <a:ext cx="76200" cy="37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463" name="Text Box 108">
          <a:extLst>
            <a:ext uri="{FF2B5EF4-FFF2-40B4-BE49-F238E27FC236}">
              <a16:creationId xmlns:a16="http://schemas.microsoft.com/office/drawing/2014/main" id="{4EBE691A-AF96-4337-A1A5-D98068B6776C}"/>
            </a:ext>
          </a:extLst>
        </xdr:cNvPr>
        <xdr:cNvSpPr txBox="1">
          <a:spLocks noChangeArrowheads="1"/>
        </xdr:cNvSpPr>
      </xdr:nvSpPr>
      <xdr:spPr bwMode="auto">
        <a:xfrm>
          <a:off x="4366260" y="63383160"/>
          <a:ext cx="76200" cy="30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464" name="Text Box 30">
          <a:extLst>
            <a:ext uri="{FF2B5EF4-FFF2-40B4-BE49-F238E27FC236}">
              <a16:creationId xmlns:a16="http://schemas.microsoft.com/office/drawing/2014/main" id="{BA032898-A4D7-478C-84AC-83129CC7F9B8}"/>
            </a:ext>
          </a:extLst>
        </xdr:cNvPr>
        <xdr:cNvSpPr txBox="1">
          <a:spLocks noChangeArrowheads="1"/>
        </xdr:cNvSpPr>
      </xdr:nvSpPr>
      <xdr:spPr bwMode="auto">
        <a:xfrm>
          <a:off x="4366260" y="63383160"/>
          <a:ext cx="76200" cy="372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465" name="Text Box 32">
          <a:extLst>
            <a:ext uri="{FF2B5EF4-FFF2-40B4-BE49-F238E27FC236}">
              <a16:creationId xmlns:a16="http://schemas.microsoft.com/office/drawing/2014/main" id="{8EFD8CC8-0D77-48DA-9D67-6B9D8DBD9C59}"/>
            </a:ext>
          </a:extLst>
        </xdr:cNvPr>
        <xdr:cNvSpPr txBox="1">
          <a:spLocks noChangeArrowheads="1"/>
        </xdr:cNvSpPr>
      </xdr:nvSpPr>
      <xdr:spPr bwMode="auto">
        <a:xfrm>
          <a:off x="4366260" y="63383160"/>
          <a:ext cx="76200" cy="2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466" name="Text Box 106">
          <a:extLst>
            <a:ext uri="{FF2B5EF4-FFF2-40B4-BE49-F238E27FC236}">
              <a16:creationId xmlns:a16="http://schemas.microsoft.com/office/drawing/2014/main" id="{4910FD49-F1DA-4E81-B381-F934066B2683}"/>
            </a:ext>
          </a:extLst>
        </xdr:cNvPr>
        <xdr:cNvSpPr txBox="1">
          <a:spLocks noChangeArrowheads="1"/>
        </xdr:cNvSpPr>
      </xdr:nvSpPr>
      <xdr:spPr bwMode="auto">
        <a:xfrm>
          <a:off x="4366260" y="63383160"/>
          <a:ext cx="76200" cy="372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467" name="Text Box 108">
          <a:extLst>
            <a:ext uri="{FF2B5EF4-FFF2-40B4-BE49-F238E27FC236}">
              <a16:creationId xmlns:a16="http://schemas.microsoft.com/office/drawing/2014/main" id="{D10EEA8B-335D-4848-A549-780C275E259E}"/>
            </a:ext>
          </a:extLst>
        </xdr:cNvPr>
        <xdr:cNvSpPr txBox="1">
          <a:spLocks noChangeArrowheads="1"/>
        </xdr:cNvSpPr>
      </xdr:nvSpPr>
      <xdr:spPr bwMode="auto">
        <a:xfrm>
          <a:off x="4366260" y="63383160"/>
          <a:ext cx="76200" cy="2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166389</xdr:rowOff>
    </xdr:to>
    <xdr:sp macro="" textlink="">
      <xdr:nvSpPr>
        <xdr:cNvPr id="468" name="Text Box 30">
          <a:extLst>
            <a:ext uri="{FF2B5EF4-FFF2-40B4-BE49-F238E27FC236}">
              <a16:creationId xmlns:a16="http://schemas.microsoft.com/office/drawing/2014/main" id="{9A5AF66C-784F-48FA-9371-DFC102A44527}"/>
            </a:ext>
          </a:extLst>
        </xdr:cNvPr>
        <xdr:cNvSpPr txBox="1">
          <a:spLocks noChangeArrowheads="1"/>
        </xdr:cNvSpPr>
      </xdr:nvSpPr>
      <xdr:spPr bwMode="auto">
        <a:xfrm>
          <a:off x="4366260" y="63383160"/>
          <a:ext cx="76200" cy="34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469" name="Text Box 32">
          <a:extLst>
            <a:ext uri="{FF2B5EF4-FFF2-40B4-BE49-F238E27FC236}">
              <a16:creationId xmlns:a16="http://schemas.microsoft.com/office/drawing/2014/main" id="{BE3781CF-859E-4F14-9C10-128331DEA3BC}"/>
            </a:ext>
          </a:extLst>
        </xdr:cNvPr>
        <xdr:cNvSpPr txBox="1">
          <a:spLocks noChangeArrowheads="1"/>
        </xdr:cNvSpPr>
      </xdr:nvSpPr>
      <xdr:spPr bwMode="auto">
        <a:xfrm>
          <a:off x="4366260" y="63383160"/>
          <a:ext cx="76200" cy="2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166389</xdr:rowOff>
    </xdr:to>
    <xdr:sp macro="" textlink="">
      <xdr:nvSpPr>
        <xdr:cNvPr id="470" name="Text Box 106">
          <a:extLst>
            <a:ext uri="{FF2B5EF4-FFF2-40B4-BE49-F238E27FC236}">
              <a16:creationId xmlns:a16="http://schemas.microsoft.com/office/drawing/2014/main" id="{6DA34B98-BB1F-4F59-97DA-81B672C80E6B}"/>
            </a:ext>
          </a:extLst>
        </xdr:cNvPr>
        <xdr:cNvSpPr txBox="1">
          <a:spLocks noChangeArrowheads="1"/>
        </xdr:cNvSpPr>
      </xdr:nvSpPr>
      <xdr:spPr bwMode="auto">
        <a:xfrm>
          <a:off x="4366260" y="63383160"/>
          <a:ext cx="76200" cy="34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471" name="Text Box 108">
          <a:extLst>
            <a:ext uri="{FF2B5EF4-FFF2-40B4-BE49-F238E27FC236}">
              <a16:creationId xmlns:a16="http://schemas.microsoft.com/office/drawing/2014/main" id="{866E58C7-BE1C-4407-95F6-D54D456B882E}"/>
            </a:ext>
          </a:extLst>
        </xdr:cNvPr>
        <xdr:cNvSpPr txBox="1">
          <a:spLocks noChangeArrowheads="1"/>
        </xdr:cNvSpPr>
      </xdr:nvSpPr>
      <xdr:spPr bwMode="auto">
        <a:xfrm>
          <a:off x="4366260" y="63383160"/>
          <a:ext cx="76200" cy="2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472" name="Text Box 30">
          <a:extLst>
            <a:ext uri="{FF2B5EF4-FFF2-40B4-BE49-F238E27FC236}">
              <a16:creationId xmlns:a16="http://schemas.microsoft.com/office/drawing/2014/main" id="{D6694A02-3112-4AC7-B44E-C1A39A9D1454}"/>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73" name="Text Box 32">
          <a:extLst>
            <a:ext uri="{FF2B5EF4-FFF2-40B4-BE49-F238E27FC236}">
              <a16:creationId xmlns:a16="http://schemas.microsoft.com/office/drawing/2014/main" id="{2D25E11F-0B5A-4433-A98E-7B9CF7132C13}"/>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474" name="Text Box 106">
          <a:extLst>
            <a:ext uri="{FF2B5EF4-FFF2-40B4-BE49-F238E27FC236}">
              <a16:creationId xmlns:a16="http://schemas.microsoft.com/office/drawing/2014/main" id="{0BD4A87B-5FAD-4BEF-B8E9-1506261B716A}"/>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75" name="Text Box 108">
          <a:extLst>
            <a:ext uri="{FF2B5EF4-FFF2-40B4-BE49-F238E27FC236}">
              <a16:creationId xmlns:a16="http://schemas.microsoft.com/office/drawing/2014/main" id="{E80C0959-3A5F-4500-9710-E268FFDDE93D}"/>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476" name="Text Box 30">
          <a:extLst>
            <a:ext uri="{FF2B5EF4-FFF2-40B4-BE49-F238E27FC236}">
              <a16:creationId xmlns:a16="http://schemas.microsoft.com/office/drawing/2014/main" id="{7428E608-1023-4779-A515-EBFB2D811AD6}"/>
            </a:ext>
          </a:extLst>
        </xdr:cNvPr>
        <xdr:cNvSpPr txBox="1">
          <a:spLocks noChangeArrowheads="1"/>
        </xdr:cNvSpPr>
      </xdr:nvSpPr>
      <xdr:spPr bwMode="auto">
        <a:xfrm>
          <a:off x="4366260" y="63383160"/>
          <a:ext cx="76200" cy="34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77" name="Text Box 32">
          <a:extLst>
            <a:ext uri="{FF2B5EF4-FFF2-40B4-BE49-F238E27FC236}">
              <a16:creationId xmlns:a16="http://schemas.microsoft.com/office/drawing/2014/main" id="{AC6752F4-38A3-4F28-8AC0-9720EE2D98D6}"/>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478" name="Text Box 106">
          <a:extLst>
            <a:ext uri="{FF2B5EF4-FFF2-40B4-BE49-F238E27FC236}">
              <a16:creationId xmlns:a16="http://schemas.microsoft.com/office/drawing/2014/main" id="{409E0BBE-0EBE-44A4-B3C3-EAAC0BFDE81F}"/>
            </a:ext>
          </a:extLst>
        </xdr:cNvPr>
        <xdr:cNvSpPr txBox="1">
          <a:spLocks noChangeArrowheads="1"/>
        </xdr:cNvSpPr>
      </xdr:nvSpPr>
      <xdr:spPr bwMode="auto">
        <a:xfrm>
          <a:off x="4366260" y="63383160"/>
          <a:ext cx="76200" cy="34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79" name="Text Box 108">
          <a:extLst>
            <a:ext uri="{FF2B5EF4-FFF2-40B4-BE49-F238E27FC236}">
              <a16:creationId xmlns:a16="http://schemas.microsoft.com/office/drawing/2014/main" id="{BCD59F3D-8494-43F1-B637-80390945A811}"/>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480" name="Text Box 30">
          <a:extLst>
            <a:ext uri="{FF2B5EF4-FFF2-40B4-BE49-F238E27FC236}">
              <a16:creationId xmlns:a16="http://schemas.microsoft.com/office/drawing/2014/main" id="{E1860EBB-2F59-4031-A96D-A4EB866D2B92}"/>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81" name="Text Box 32">
          <a:extLst>
            <a:ext uri="{FF2B5EF4-FFF2-40B4-BE49-F238E27FC236}">
              <a16:creationId xmlns:a16="http://schemas.microsoft.com/office/drawing/2014/main" id="{598DF6B7-B4E7-4169-B2BC-C67ADD66D6BE}"/>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482" name="Text Box 106">
          <a:extLst>
            <a:ext uri="{FF2B5EF4-FFF2-40B4-BE49-F238E27FC236}">
              <a16:creationId xmlns:a16="http://schemas.microsoft.com/office/drawing/2014/main" id="{BB0D0AEE-E686-44C7-B6F6-0C8DC19FF1CC}"/>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83" name="Text Box 108">
          <a:extLst>
            <a:ext uri="{FF2B5EF4-FFF2-40B4-BE49-F238E27FC236}">
              <a16:creationId xmlns:a16="http://schemas.microsoft.com/office/drawing/2014/main" id="{900077C9-A3E4-4E1E-BC23-6BE0DB03DE65}"/>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484" name="Text Box 30">
          <a:extLst>
            <a:ext uri="{FF2B5EF4-FFF2-40B4-BE49-F238E27FC236}">
              <a16:creationId xmlns:a16="http://schemas.microsoft.com/office/drawing/2014/main" id="{C2C07C29-DB4E-4CBD-8D8B-267BCD9A22BF}"/>
            </a:ext>
          </a:extLst>
        </xdr:cNvPr>
        <xdr:cNvSpPr txBox="1">
          <a:spLocks noChangeArrowheads="1"/>
        </xdr:cNvSpPr>
      </xdr:nvSpPr>
      <xdr:spPr bwMode="auto">
        <a:xfrm>
          <a:off x="4366260" y="63383160"/>
          <a:ext cx="76200" cy="34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85" name="Text Box 32">
          <a:extLst>
            <a:ext uri="{FF2B5EF4-FFF2-40B4-BE49-F238E27FC236}">
              <a16:creationId xmlns:a16="http://schemas.microsoft.com/office/drawing/2014/main" id="{A413FD8B-B50F-4970-B764-59F1048057F4}"/>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486" name="Text Box 106">
          <a:extLst>
            <a:ext uri="{FF2B5EF4-FFF2-40B4-BE49-F238E27FC236}">
              <a16:creationId xmlns:a16="http://schemas.microsoft.com/office/drawing/2014/main" id="{D51EBF8D-773F-4AAC-A328-D2141A894EBB}"/>
            </a:ext>
          </a:extLst>
        </xdr:cNvPr>
        <xdr:cNvSpPr txBox="1">
          <a:spLocks noChangeArrowheads="1"/>
        </xdr:cNvSpPr>
      </xdr:nvSpPr>
      <xdr:spPr bwMode="auto">
        <a:xfrm>
          <a:off x="4366260" y="63383160"/>
          <a:ext cx="76200" cy="34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487" name="Text Box 108">
          <a:extLst>
            <a:ext uri="{FF2B5EF4-FFF2-40B4-BE49-F238E27FC236}">
              <a16:creationId xmlns:a16="http://schemas.microsoft.com/office/drawing/2014/main" id="{C9210A67-6DBB-4410-AB05-CAFCE489C13E}"/>
            </a:ext>
          </a:extLst>
        </xdr:cNvPr>
        <xdr:cNvSpPr txBox="1">
          <a:spLocks noChangeArrowheads="1"/>
        </xdr:cNvSpPr>
      </xdr:nvSpPr>
      <xdr:spPr bwMode="auto">
        <a:xfrm>
          <a:off x="4366260" y="63383160"/>
          <a:ext cx="76200" cy="41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488" name="Text Box 30">
          <a:extLst>
            <a:ext uri="{FF2B5EF4-FFF2-40B4-BE49-F238E27FC236}">
              <a16:creationId xmlns:a16="http://schemas.microsoft.com/office/drawing/2014/main" id="{01F6ED23-56F0-4239-84C6-86AC9230CECF}"/>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489" name="Text Box 32">
          <a:extLst>
            <a:ext uri="{FF2B5EF4-FFF2-40B4-BE49-F238E27FC236}">
              <a16:creationId xmlns:a16="http://schemas.microsoft.com/office/drawing/2014/main" id="{E63F2BD6-16A0-4C04-B2FF-A34A7B425E76}"/>
            </a:ext>
          </a:extLst>
        </xdr:cNvPr>
        <xdr:cNvSpPr txBox="1">
          <a:spLocks noChangeArrowheads="1"/>
        </xdr:cNvSpPr>
      </xdr:nvSpPr>
      <xdr:spPr bwMode="auto">
        <a:xfrm>
          <a:off x="4366260" y="63383160"/>
          <a:ext cx="76200" cy="53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490" name="Text Box 106">
          <a:extLst>
            <a:ext uri="{FF2B5EF4-FFF2-40B4-BE49-F238E27FC236}">
              <a16:creationId xmlns:a16="http://schemas.microsoft.com/office/drawing/2014/main" id="{04A53A35-33B2-44F9-AE29-EB8F657A3B37}"/>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491" name="Text Box 108">
          <a:extLst>
            <a:ext uri="{FF2B5EF4-FFF2-40B4-BE49-F238E27FC236}">
              <a16:creationId xmlns:a16="http://schemas.microsoft.com/office/drawing/2014/main" id="{58B697FB-9327-4E03-B70E-AA7DB7704267}"/>
            </a:ext>
          </a:extLst>
        </xdr:cNvPr>
        <xdr:cNvSpPr txBox="1">
          <a:spLocks noChangeArrowheads="1"/>
        </xdr:cNvSpPr>
      </xdr:nvSpPr>
      <xdr:spPr bwMode="auto">
        <a:xfrm>
          <a:off x="4366260" y="63383160"/>
          <a:ext cx="76200" cy="53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181624</xdr:rowOff>
    </xdr:to>
    <xdr:sp macro="" textlink="">
      <xdr:nvSpPr>
        <xdr:cNvPr id="492" name="Text Box 30">
          <a:extLst>
            <a:ext uri="{FF2B5EF4-FFF2-40B4-BE49-F238E27FC236}">
              <a16:creationId xmlns:a16="http://schemas.microsoft.com/office/drawing/2014/main" id="{7326A38E-8554-4116-B88B-D00B343BD4AC}"/>
            </a:ext>
          </a:extLst>
        </xdr:cNvPr>
        <xdr:cNvSpPr txBox="1">
          <a:spLocks noChangeArrowheads="1"/>
        </xdr:cNvSpPr>
      </xdr:nvSpPr>
      <xdr:spPr bwMode="auto">
        <a:xfrm>
          <a:off x="4366260" y="63383160"/>
          <a:ext cx="76200" cy="35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493" name="Text Box 30">
          <a:extLst>
            <a:ext uri="{FF2B5EF4-FFF2-40B4-BE49-F238E27FC236}">
              <a16:creationId xmlns:a16="http://schemas.microsoft.com/office/drawing/2014/main" id="{CBC6BF31-F1FA-43B8-A6A6-A4453C8F3F0C}"/>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494" name="Text Box 32">
          <a:extLst>
            <a:ext uri="{FF2B5EF4-FFF2-40B4-BE49-F238E27FC236}">
              <a16:creationId xmlns:a16="http://schemas.microsoft.com/office/drawing/2014/main" id="{30510D62-B2AF-43D6-8AC0-6C4F0B59F428}"/>
            </a:ext>
          </a:extLst>
        </xdr:cNvPr>
        <xdr:cNvSpPr txBox="1">
          <a:spLocks noChangeArrowheads="1"/>
        </xdr:cNvSpPr>
      </xdr:nvSpPr>
      <xdr:spPr bwMode="auto">
        <a:xfrm>
          <a:off x="4366260" y="63383160"/>
          <a:ext cx="76200" cy="53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495" name="Text Box 106">
          <a:extLst>
            <a:ext uri="{FF2B5EF4-FFF2-40B4-BE49-F238E27FC236}">
              <a16:creationId xmlns:a16="http://schemas.microsoft.com/office/drawing/2014/main" id="{0000C38D-E671-48EB-8D6B-B714D9E6C397}"/>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496" name="Text Box 108">
          <a:extLst>
            <a:ext uri="{FF2B5EF4-FFF2-40B4-BE49-F238E27FC236}">
              <a16:creationId xmlns:a16="http://schemas.microsoft.com/office/drawing/2014/main" id="{E2803A6F-5D64-4A4C-950F-D8ACC6CF6994}"/>
            </a:ext>
          </a:extLst>
        </xdr:cNvPr>
        <xdr:cNvSpPr txBox="1">
          <a:spLocks noChangeArrowheads="1"/>
        </xdr:cNvSpPr>
      </xdr:nvSpPr>
      <xdr:spPr bwMode="auto">
        <a:xfrm>
          <a:off x="4366260" y="63383160"/>
          <a:ext cx="76200" cy="53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179861</xdr:rowOff>
    </xdr:to>
    <xdr:sp macro="" textlink="">
      <xdr:nvSpPr>
        <xdr:cNvPr id="497" name="Text Box 30">
          <a:extLst>
            <a:ext uri="{FF2B5EF4-FFF2-40B4-BE49-F238E27FC236}">
              <a16:creationId xmlns:a16="http://schemas.microsoft.com/office/drawing/2014/main" id="{BD21DA5D-9028-4022-9FAA-9AAE5BB84D56}"/>
            </a:ext>
          </a:extLst>
        </xdr:cNvPr>
        <xdr:cNvSpPr txBox="1">
          <a:spLocks noChangeArrowheads="1"/>
        </xdr:cNvSpPr>
      </xdr:nvSpPr>
      <xdr:spPr bwMode="auto">
        <a:xfrm>
          <a:off x="4366260" y="63383160"/>
          <a:ext cx="76200" cy="355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498" name="Text Box 30">
          <a:extLst>
            <a:ext uri="{FF2B5EF4-FFF2-40B4-BE49-F238E27FC236}">
              <a16:creationId xmlns:a16="http://schemas.microsoft.com/office/drawing/2014/main" id="{AC7098D4-8C37-417F-8DB4-5DBEC56E6739}"/>
            </a:ext>
          </a:extLst>
        </xdr:cNvPr>
        <xdr:cNvSpPr txBox="1">
          <a:spLocks noChangeArrowheads="1"/>
        </xdr:cNvSpPr>
      </xdr:nvSpPr>
      <xdr:spPr bwMode="auto">
        <a:xfrm>
          <a:off x="4366260" y="63383160"/>
          <a:ext cx="76200" cy="28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499" name="Text Box 32">
          <a:extLst>
            <a:ext uri="{FF2B5EF4-FFF2-40B4-BE49-F238E27FC236}">
              <a16:creationId xmlns:a16="http://schemas.microsoft.com/office/drawing/2014/main" id="{6560CCB7-45A6-41C9-8F1C-FFE0CC8A846E}"/>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500" name="Text Box 106">
          <a:extLst>
            <a:ext uri="{FF2B5EF4-FFF2-40B4-BE49-F238E27FC236}">
              <a16:creationId xmlns:a16="http://schemas.microsoft.com/office/drawing/2014/main" id="{213B59FC-4948-4192-9320-011790AC0CC1}"/>
            </a:ext>
          </a:extLst>
        </xdr:cNvPr>
        <xdr:cNvSpPr txBox="1">
          <a:spLocks noChangeArrowheads="1"/>
        </xdr:cNvSpPr>
      </xdr:nvSpPr>
      <xdr:spPr bwMode="auto">
        <a:xfrm>
          <a:off x="4366260" y="63383160"/>
          <a:ext cx="76200" cy="28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501" name="Text Box 108">
          <a:extLst>
            <a:ext uri="{FF2B5EF4-FFF2-40B4-BE49-F238E27FC236}">
              <a16:creationId xmlns:a16="http://schemas.microsoft.com/office/drawing/2014/main" id="{FA6C029A-5328-4D28-8074-AC3764FD1C39}"/>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158765</xdr:rowOff>
    </xdr:to>
    <xdr:sp macro="" textlink="">
      <xdr:nvSpPr>
        <xdr:cNvPr id="502" name="Text Box 30">
          <a:extLst>
            <a:ext uri="{FF2B5EF4-FFF2-40B4-BE49-F238E27FC236}">
              <a16:creationId xmlns:a16="http://schemas.microsoft.com/office/drawing/2014/main" id="{B6DAF1EF-5CE9-496C-8E74-F3DE208B2C1B}"/>
            </a:ext>
          </a:extLst>
        </xdr:cNvPr>
        <xdr:cNvSpPr txBox="1">
          <a:spLocks noChangeArrowheads="1"/>
        </xdr:cNvSpPr>
      </xdr:nvSpPr>
      <xdr:spPr bwMode="auto">
        <a:xfrm>
          <a:off x="4366260" y="63383160"/>
          <a:ext cx="76200" cy="334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503" name="Text Box 32">
          <a:extLst>
            <a:ext uri="{FF2B5EF4-FFF2-40B4-BE49-F238E27FC236}">
              <a16:creationId xmlns:a16="http://schemas.microsoft.com/office/drawing/2014/main" id="{BD8FCF8B-D768-4AD9-AE5E-43E163F3C9FF}"/>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158765</xdr:rowOff>
    </xdr:to>
    <xdr:sp macro="" textlink="">
      <xdr:nvSpPr>
        <xdr:cNvPr id="504" name="Text Box 106">
          <a:extLst>
            <a:ext uri="{FF2B5EF4-FFF2-40B4-BE49-F238E27FC236}">
              <a16:creationId xmlns:a16="http://schemas.microsoft.com/office/drawing/2014/main" id="{5BEEB031-DE34-4647-A3C2-497502EE5365}"/>
            </a:ext>
          </a:extLst>
        </xdr:cNvPr>
        <xdr:cNvSpPr txBox="1">
          <a:spLocks noChangeArrowheads="1"/>
        </xdr:cNvSpPr>
      </xdr:nvSpPr>
      <xdr:spPr bwMode="auto">
        <a:xfrm>
          <a:off x="4366260" y="63383160"/>
          <a:ext cx="76200" cy="334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505" name="Text Box 108">
          <a:extLst>
            <a:ext uri="{FF2B5EF4-FFF2-40B4-BE49-F238E27FC236}">
              <a16:creationId xmlns:a16="http://schemas.microsoft.com/office/drawing/2014/main" id="{EBA38EA4-999B-4E60-81C7-95D13560725A}"/>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195520</xdr:rowOff>
    </xdr:to>
    <xdr:sp macro="" textlink="">
      <xdr:nvSpPr>
        <xdr:cNvPr id="506" name="Text Box 30">
          <a:extLst>
            <a:ext uri="{FF2B5EF4-FFF2-40B4-BE49-F238E27FC236}">
              <a16:creationId xmlns:a16="http://schemas.microsoft.com/office/drawing/2014/main" id="{534ABFBF-C478-4CBC-8FF2-256DFC076FF9}"/>
            </a:ext>
          </a:extLst>
        </xdr:cNvPr>
        <xdr:cNvSpPr txBox="1">
          <a:spLocks noChangeArrowheads="1"/>
        </xdr:cNvSpPr>
      </xdr:nvSpPr>
      <xdr:spPr bwMode="auto">
        <a:xfrm>
          <a:off x="4366260" y="63383160"/>
          <a:ext cx="76200" cy="37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507" name="Text Box 32">
          <a:extLst>
            <a:ext uri="{FF2B5EF4-FFF2-40B4-BE49-F238E27FC236}">
              <a16:creationId xmlns:a16="http://schemas.microsoft.com/office/drawing/2014/main" id="{2940115D-3170-4EA8-9816-6DD3A883013A}"/>
            </a:ext>
          </a:extLst>
        </xdr:cNvPr>
        <xdr:cNvSpPr txBox="1">
          <a:spLocks noChangeArrowheads="1"/>
        </xdr:cNvSpPr>
      </xdr:nvSpPr>
      <xdr:spPr bwMode="auto">
        <a:xfrm>
          <a:off x="4366260" y="63383160"/>
          <a:ext cx="76200" cy="5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195520</xdr:rowOff>
    </xdr:to>
    <xdr:sp macro="" textlink="">
      <xdr:nvSpPr>
        <xdr:cNvPr id="508" name="Text Box 106">
          <a:extLst>
            <a:ext uri="{FF2B5EF4-FFF2-40B4-BE49-F238E27FC236}">
              <a16:creationId xmlns:a16="http://schemas.microsoft.com/office/drawing/2014/main" id="{DFE553F7-875A-40AA-A282-B3D00E4D265D}"/>
            </a:ext>
          </a:extLst>
        </xdr:cNvPr>
        <xdr:cNvSpPr txBox="1">
          <a:spLocks noChangeArrowheads="1"/>
        </xdr:cNvSpPr>
      </xdr:nvSpPr>
      <xdr:spPr bwMode="auto">
        <a:xfrm>
          <a:off x="4366260" y="63383160"/>
          <a:ext cx="76200" cy="37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509" name="Text Box 108">
          <a:extLst>
            <a:ext uri="{FF2B5EF4-FFF2-40B4-BE49-F238E27FC236}">
              <a16:creationId xmlns:a16="http://schemas.microsoft.com/office/drawing/2014/main" id="{6E987F74-0D85-4702-9D21-62CED70FEFC4}"/>
            </a:ext>
          </a:extLst>
        </xdr:cNvPr>
        <xdr:cNvSpPr txBox="1">
          <a:spLocks noChangeArrowheads="1"/>
        </xdr:cNvSpPr>
      </xdr:nvSpPr>
      <xdr:spPr bwMode="auto">
        <a:xfrm>
          <a:off x="4366260" y="63383160"/>
          <a:ext cx="76200" cy="5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175435</xdr:rowOff>
    </xdr:to>
    <xdr:sp macro="" textlink="">
      <xdr:nvSpPr>
        <xdr:cNvPr id="510" name="Text Box 30">
          <a:extLst>
            <a:ext uri="{FF2B5EF4-FFF2-40B4-BE49-F238E27FC236}">
              <a16:creationId xmlns:a16="http://schemas.microsoft.com/office/drawing/2014/main" id="{EFCE72BE-8CC8-447E-ABCB-2B86AF2AE3F6}"/>
            </a:ext>
          </a:extLst>
        </xdr:cNvPr>
        <xdr:cNvSpPr txBox="1">
          <a:spLocks noChangeArrowheads="1"/>
        </xdr:cNvSpPr>
      </xdr:nvSpPr>
      <xdr:spPr bwMode="auto">
        <a:xfrm>
          <a:off x="4366260" y="63383160"/>
          <a:ext cx="76200" cy="350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569" name="Text Box 32">
          <a:extLst>
            <a:ext uri="{FF2B5EF4-FFF2-40B4-BE49-F238E27FC236}">
              <a16:creationId xmlns:a16="http://schemas.microsoft.com/office/drawing/2014/main" id="{85E8E4AE-D999-4D7E-80AD-833827FAA7D7}"/>
            </a:ext>
          </a:extLst>
        </xdr:cNvPr>
        <xdr:cNvSpPr txBox="1">
          <a:spLocks noChangeArrowheads="1"/>
        </xdr:cNvSpPr>
      </xdr:nvSpPr>
      <xdr:spPr bwMode="auto">
        <a:xfrm>
          <a:off x="4366260" y="63383160"/>
          <a:ext cx="76200" cy="5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175435</xdr:rowOff>
    </xdr:to>
    <xdr:sp macro="" textlink="">
      <xdr:nvSpPr>
        <xdr:cNvPr id="570" name="Text Box 106">
          <a:extLst>
            <a:ext uri="{FF2B5EF4-FFF2-40B4-BE49-F238E27FC236}">
              <a16:creationId xmlns:a16="http://schemas.microsoft.com/office/drawing/2014/main" id="{7AF9E77B-DA96-45F0-B210-0DA2B3DBE32C}"/>
            </a:ext>
          </a:extLst>
        </xdr:cNvPr>
        <xdr:cNvSpPr txBox="1">
          <a:spLocks noChangeArrowheads="1"/>
        </xdr:cNvSpPr>
      </xdr:nvSpPr>
      <xdr:spPr bwMode="auto">
        <a:xfrm>
          <a:off x="4366260" y="63383160"/>
          <a:ext cx="76200" cy="350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255</xdr:row>
      <xdr:rowOff>43976</xdr:rowOff>
    </xdr:to>
    <xdr:sp macro="" textlink="">
      <xdr:nvSpPr>
        <xdr:cNvPr id="571" name="Text Box 108">
          <a:extLst>
            <a:ext uri="{FF2B5EF4-FFF2-40B4-BE49-F238E27FC236}">
              <a16:creationId xmlns:a16="http://schemas.microsoft.com/office/drawing/2014/main" id="{2254C88C-9022-468F-8816-5BE83F5FA22E}"/>
            </a:ext>
          </a:extLst>
        </xdr:cNvPr>
        <xdr:cNvSpPr txBox="1">
          <a:spLocks noChangeArrowheads="1"/>
        </xdr:cNvSpPr>
      </xdr:nvSpPr>
      <xdr:spPr bwMode="auto">
        <a:xfrm>
          <a:off x="4389120" y="63383160"/>
          <a:ext cx="68580" cy="508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163662</xdr:rowOff>
    </xdr:to>
    <xdr:sp macro="" textlink="">
      <xdr:nvSpPr>
        <xdr:cNvPr id="572" name="Text Box 30">
          <a:extLst>
            <a:ext uri="{FF2B5EF4-FFF2-40B4-BE49-F238E27FC236}">
              <a16:creationId xmlns:a16="http://schemas.microsoft.com/office/drawing/2014/main" id="{A95FF0A3-3F6E-4363-858E-121E830FB740}"/>
            </a:ext>
          </a:extLst>
        </xdr:cNvPr>
        <xdr:cNvSpPr txBox="1">
          <a:spLocks noChangeArrowheads="1"/>
        </xdr:cNvSpPr>
      </xdr:nvSpPr>
      <xdr:spPr bwMode="auto">
        <a:xfrm>
          <a:off x="4366260" y="18562320"/>
          <a:ext cx="76200" cy="338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573" name="Text Box 32">
          <a:extLst>
            <a:ext uri="{FF2B5EF4-FFF2-40B4-BE49-F238E27FC236}">
              <a16:creationId xmlns:a16="http://schemas.microsoft.com/office/drawing/2014/main" id="{0C3F53AF-8A57-4755-B36A-39FE19EB875A}"/>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163662</xdr:rowOff>
    </xdr:to>
    <xdr:sp macro="" textlink="">
      <xdr:nvSpPr>
        <xdr:cNvPr id="574" name="Text Box 106">
          <a:extLst>
            <a:ext uri="{FF2B5EF4-FFF2-40B4-BE49-F238E27FC236}">
              <a16:creationId xmlns:a16="http://schemas.microsoft.com/office/drawing/2014/main" id="{BF7DFEC4-59C7-434B-8BEC-293A2669F020}"/>
            </a:ext>
          </a:extLst>
        </xdr:cNvPr>
        <xdr:cNvSpPr txBox="1">
          <a:spLocks noChangeArrowheads="1"/>
        </xdr:cNvSpPr>
      </xdr:nvSpPr>
      <xdr:spPr bwMode="auto">
        <a:xfrm>
          <a:off x="4366260" y="18562320"/>
          <a:ext cx="76200" cy="338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575" name="Text Box 108">
          <a:extLst>
            <a:ext uri="{FF2B5EF4-FFF2-40B4-BE49-F238E27FC236}">
              <a16:creationId xmlns:a16="http://schemas.microsoft.com/office/drawing/2014/main" id="{9EE762D1-D90B-4BC8-B05F-3E1B57C780FA}"/>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148422</xdr:rowOff>
    </xdr:to>
    <xdr:sp macro="" textlink="">
      <xdr:nvSpPr>
        <xdr:cNvPr id="640" name="Text Box 30">
          <a:extLst>
            <a:ext uri="{FF2B5EF4-FFF2-40B4-BE49-F238E27FC236}">
              <a16:creationId xmlns:a16="http://schemas.microsoft.com/office/drawing/2014/main" id="{6252A402-6E38-48B9-BBA8-D23BEAC4E430}"/>
            </a:ext>
          </a:extLst>
        </xdr:cNvPr>
        <xdr:cNvSpPr txBox="1">
          <a:spLocks noChangeArrowheads="1"/>
        </xdr:cNvSpPr>
      </xdr:nvSpPr>
      <xdr:spPr bwMode="auto">
        <a:xfrm>
          <a:off x="4366260" y="18562320"/>
          <a:ext cx="76200" cy="323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641" name="Text Box 32">
          <a:extLst>
            <a:ext uri="{FF2B5EF4-FFF2-40B4-BE49-F238E27FC236}">
              <a16:creationId xmlns:a16="http://schemas.microsoft.com/office/drawing/2014/main" id="{6C8F32F1-B756-4D5E-A165-AE715D63C49B}"/>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148422</xdr:rowOff>
    </xdr:to>
    <xdr:sp macro="" textlink="">
      <xdr:nvSpPr>
        <xdr:cNvPr id="642" name="Text Box 106">
          <a:extLst>
            <a:ext uri="{FF2B5EF4-FFF2-40B4-BE49-F238E27FC236}">
              <a16:creationId xmlns:a16="http://schemas.microsoft.com/office/drawing/2014/main" id="{8CC90DF2-CA24-4A93-90CA-80BF75A0C428}"/>
            </a:ext>
          </a:extLst>
        </xdr:cNvPr>
        <xdr:cNvSpPr txBox="1">
          <a:spLocks noChangeArrowheads="1"/>
        </xdr:cNvSpPr>
      </xdr:nvSpPr>
      <xdr:spPr bwMode="auto">
        <a:xfrm>
          <a:off x="4366260" y="18562320"/>
          <a:ext cx="76200" cy="323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643" name="Text Box 108">
          <a:extLst>
            <a:ext uri="{FF2B5EF4-FFF2-40B4-BE49-F238E27FC236}">
              <a16:creationId xmlns:a16="http://schemas.microsoft.com/office/drawing/2014/main" id="{38859421-6A3F-436E-B117-C9BBD5F6C57E}"/>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163664</xdr:rowOff>
    </xdr:to>
    <xdr:sp macro="" textlink="">
      <xdr:nvSpPr>
        <xdr:cNvPr id="644" name="Text Box 30">
          <a:extLst>
            <a:ext uri="{FF2B5EF4-FFF2-40B4-BE49-F238E27FC236}">
              <a16:creationId xmlns:a16="http://schemas.microsoft.com/office/drawing/2014/main" id="{52EE7BAF-8AC0-491A-A4D7-32A4F38C8AC2}"/>
            </a:ext>
          </a:extLst>
        </xdr:cNvPr>
        <xdr:cNvSpPr txBox="1">
          <a:spLocks noChangeArrowheads="1"/>
        </xdr:cNvSpPr>
      </xdr:nvSpPr>
      <xdr:spPr bwMode="auto">
        <a:xfrm>
          <a:off x="4366260" y="18562320"/>
          <a:ext cx="76200" cy="33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645" name="Text Box 32">
          <a:extLst>
            <a:ext uri="{FF2B5EF4-FFF2-40B4-BE49-F238E27FC236}">
              <a16:creationId xmlns:a16="http://schemas.microsoft.com/office/drawing/2014/main" id="{B4DA1FC0-565F-4993-B3E0-286C8434AC3B}"/>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163664</xdr:rowOff>
    </xdr:to>
    <xdr:sp macro="" textlink="">
      <xdr:nvSpPr>
        <xdr:cNvPr id="646" name="Text Box 106">
          <a:extLst>
            <a:ext uri="{FF2B5EF4-FFF2-40B4-BE49-F238E27FC236}">
              <a16:creationId xmlns:a16="http://schemas.microsoft.com/office/drawing/2014/main" id="{D7AA1448-4692-4C5C-9B9B-A1FE9C17D698}"/>
            </a:ext>
          </a:extLst>
        </xdr:cNvPr>
        <xdr:cNvSpPr txBox="1">
          <a:spLocks noChangeArrowheads="1"/>
        </xdr:cNvSpPr>
      </xdr:nvSpPr>
      <xdr:spPr bwMode="auto">
        <a:xfrm>
          <a:off x="4366260" y="18562320"/>
          <a:ext cx="76200" cy="33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647" name="Text Box 108">
          <a:extLst>
            <a:ext uri="{FF2B5EF4-FFF2-40B4-BE49-F238E27FC236}">
              <a16:creationId xmlns:a16="http://schemas.microsoft.com/office/drawing/2014/main" id="{7A9FDBC1-28FF-4EEF-AA46-F8A6B2C0FDDE}"/>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148424</xdr:rowOff>
    </xdr:to>
    <xdr:sp macro="" textlink="">
      <xdr:nvSpPr>
        <xdr:cNvPr id="648" name="Text Box 30">
          <a:extLst>
            <a:ext uri="{FF2B5EF4-FFF2-40B4-BE49-F238E27FC236}">
              <a16:creationId xmlns:a16="http://schemas.microsoft.com/office/drawing/2014/main" id="{AFD028FE-5719-4258-81DF-9B419D13580E}"/>
            </a:ext>
          </a:extLst>
        </xdr:cNvPr>
        <xdr:cNvSpPr txBox="1">
          <a:spLocks noChangeArrowheads="1"/>
        </xdr:cNvSpPr>
      </xdr:nvSpPr>
      <xdr:spPr bwMode="auto">
        <a:xfrm>
          <a:off x="4366260" y="18562320"/>
          <a:ext cx="76200" cy="32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649" name="Text Box 32">
          <a:extLst>
            <a:ext uri="{FF2B5EF4-FFF2-40B4-BE49-F238E27FC236}">
              <a16:creationId xmlns:a16="http://schemas.microsoft.com/office/drawing/2014/main" id="{2206FD27-0939-462D-9281-C246FBF87DCE}"/>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148424</xdr:rowOff>
    </xdr:to>
    <xdr:sp macro="" textlink="">
      <xdr:nvSpPr>
        <xdr:cNvPr id="650" name="Text Box 106">
          <a:extLst>
            <a:ext uri="{FF2B5EF4-FFF2-40B4-BE49-F238E27FC236}">
              <a16:creationId xmlns:a16="http://schemas.microsoft.com/office/drawing/2014/main" id="{55D60DB6-C584-48E3-BA99-B21D3D127B47}"/>
            </a:ext>
          </a:extLst>
        </xdr:cNvPr>
        <xdr:cNvSpPr txBox="1">
          <a:spLocks noChangeArrowheads="1"/>
        </xdr:cNvSpPr>
      </xdr:nvSpPr>
      <xdr:spPr bwMode="auto">
        <a:xfrm>
          <a:off x="4366260" y="18562320"/>
          <a:ext cx="76200" cy="32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651" name="Text Box 108">
          <a:extLst>
            <a:ext uri="{FF2B5EF4-FFF2-40B4-BE49-F238E27FC236}">
              <a16:creationId xmlns:a16="http://schemas.microsoft.com/office/drawing/2014/main" id="{2B73391D-DE20-4444-B80A-A7553575CF80}"/>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101617</xdr:rowOff>
    </xdr:to>
    <xdr:sp macro="" textlink="">
      <xdr:nvSpPr>
        <xdr:cNvPr id="652" name="Text Box 30">
          <a:extLst>
            <a:ext uri="{FF2B5EF4-FFF2-40B4-BE49-F238E27FC236}">
              <a16:creationId xmlns:a16="http://schemas.microsoft.com/office/drawing/2014/main" id="{25399BDA-7789-4B96-AEDC-E403F771B443}"/>
            </a:ext>
          </a:extLst>
        </xdr:cNvPr>
        <xdr:cNvSpPr txBox="1">
          <a:spLocks noChangeArrowheads="1"/>
        </xdr:cNvSpPr>
      </xdr:nvSpPr>
      <xdr:spPr bwMode="auto">
        <a:xfrm>
          <a:off x="4366260" y="1856232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653" name="Text Box 32">
          <a:extLst>
            <a:ext uri="{FF2B5EF4-FFF2-40B4-BE49-F238E27FC236}">
              <a16:creationId xmlns:a16="http://schemas.microsoft.com/office/drawing/2014/main" id="{4097F139-57F0-48B7-9014-85B510F8B50C}"/>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101617</xdr:rowOff>
    </xdr:to>
    <xdr:sp macro="" textlink="">
      <xdr:nvSpPr>
        <xdr:cNvPr id="654" name="Text Box 106">
          <a:extLst>
            <a:ext uri="{FF2B5EF4-FFF2-40B4-BE49-F238E27FC236}">
              <a16:creationId xmlns:a16="http://schemas.microsoft.com/office/drawing/2014/main" id="{F1F02676-82CC-4ACC-B85E-22BE14A99E4B}"/>
            </a:ext>
          </a:extLst>
        </xdr:cNvPr>
        <xdr:cNvSpPr txBox="1">
          <a:spLocks noChangeArrowheads="1"/>
        </xdr:cNvSpPr>
      </xdr:nvSpPr>
      <xdr:spPr bwMode="auto">
        <a:xfrm>
          <a:off x="4366260" y="1856232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655" name="Text Box 108">
          <a:extLst>
            <a:ext uri="{FF2B5EF4-FFF2-40B4-BE49-F238E27FC236}">
              <a16:creationId xmlns:a16="http://schemas.microsoft.com/office/drawing/2014/main" id="{9971C5FA-7BAD-44A0-A0F6-755CF2E2F4F5}"/>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78757</xdr:rowOff>
    </xdr:to>
    <xdr:sp macro="" textlink="">
      <xdr:nvSpPr>
        <xdr:cNvPr id="656" name="Text Box 30">
          <a:extLst>
            <a:ext uri="{FF2B5EF4-FFF2-40B4-BE49-F238E27FC236}">
              <a16:creationId xmlns:a16="http://schemas.microsoft.com/office/drawing/2014/main" id="{16FFB717-ECF8-4634-9A10-2062F4821158}"/>
            </a:ext>
          </a:extLst>
        </xdr:cNvPr>
        <xdr:cNvSpPr txBox="1">
          <a:spLocks noChangeArrowheads="1"/>
        </xdr:cNvSpPr>
      </xdr:nvSpPr>
      <xdr:spPr bwMode="auto">
        <a:xfrm>
          <a:off x="4366260" y="1856232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657" name="Text Box 32">
          <a:extLst>
            <a:ext uri="{FF2B5EF4-FFF2-40B4-BE49-F238E27FC236}">
              <a16:creationId xmlns:a16="http://schemas.microsoft.com/office/drawing/2014/main" id="{06B446D5-B6A0-4C02-B9BB-A41E5A34EEB8}"/>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78757</xdr:rowOff>
    </xdr:to>
    <xdr:sp macro="" textlink="">
      <xdr:nvSpPr>
        <xdr:cNvPr id="658" name="Text Box 106">
          <a:extLst>
            <a:ext uri="{FF2B5EF4-FFF2-40B4-BE49-F238E27FC236}">
              <a16:creationId xmlns:a16="http://schemas.microsoft.com/office/drawing/2014/main" id="{9920869C-C880-4AED-A4FB-6E4719865CDD}"/>
            </a:ext>
          </a:extLst>
        </xdr:cNvPr>
        <xdr:cNvSpPr txBox="1">
          <a:spLocks noChangeArrowheads="1"/>
        </xdr:cNvSpPr>
      </xdr:nvSpPr>
      <xdr:spPr bwMode="auto">
        <a:xfrm>
          <a:off x="4366260" y="1856232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659" name="Text Box 108">
          <a:extLst>
            <a:ext uri="{FF2B5EF4-FFF2-40B4-BE49-F238E27FC236}">
              <a16:creationId xmlns:a16="http://schemas.microsoft.com/office/drawing/2014/main" id="{2D134D89-DD56-427F-BE9E-42853E543FE8}"/>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54231</xdr:rowOff>
    </xdr:to>
    <xdr:sp macro="" textlink="">
      <xdr:nvSpPr>
        <xdr:cNvPr id="660" name="Text Box 30">
          <a:extLst>
            <a:ext uri="{FF2B5EF4-FFF2-40B4-BE49-F238E27FC236}">
              <a16:creationId xmlns:a16="http://schemas.microsoft.com/office/drawing/2014/main" id="{BB9EFB65-588A-4CBB-8D8A-5A88BCA00E33}"/>
            </a:ext>
          </a:extLst>
        </xdr:cNvPr>
        <xdr:cNvSpPr txBox="1">
          <a:spLocks noChangeArrowheads="1"/>
        </xdr:cNvSpPr>
      </xdr:nvSpPr>
      <xdr:spPr bwMode="auto">
        <a:xfrm>
          <a:off x="4366260" y="18562320"/>
          <a:ext cx="76200" cy="1654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661" name="Text Box 32">
          <a:extLst>
            <a:ext uri="{FF2B5EF4-FFF2-40B4-BE49-F238E27FC236}">
              <a16:creationId xmlns:a16="http://schemas.microsoft.com/office/drawing/2014/main" id="{758EA174-256F-476F-9875-1B0B13B3D86D}"/>
            </a:ext>
          </a:extLst>
        </xdr:cNvPr>
        <xdr:cNvSpPr txBox="1">
          <a:spLocks noChangeArrowheads="1"/>
        </xdr:cNvSpPr>
      </xdr:nvSpPr>
      <xdr:spPr bwMode="auto">
        <a:xfrm>
          <a:off x="4366260" y="18562320"/>
          <a:ext cx="76200" cy="1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54231</xdr:rowOff>
    </xdr:to>
    <xdr:sp macro="" textlink="">
      <xdr:nvSpPr>
        <xdr:cNvPr id="662" name="Text Box 106">
          <a:extLst>
            <a:ext uri="{FF2B5EF4-FFF2-40B4-BE49-F238E27FC236}">
              <a16:creationId xmlns:a16="http://schemas.microsoft.com/office/drawing/2014/main" id="{64B60839-6DE6-4C59-A9E1-2A64F4430B56}"/>
            </a:ext>
          </a:extLst>
        </xdr:cNvPr>
        <xdr:cNvSpPr txBox="1">
          <a:spLocks noChangeArrowheads="1"/>
        </xdr:cNvSpPr>
      </xdr:nvSpPr>
      <xdr:spPr bwMode="auto">
        <a:xfrm>
          <a:off x="4366260" y="18562320"/>
          <a:ext cx="76200" cy="1654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663" name="Text Box 108">
          <a:extLst>
            <a:ext uri="{FF2B5EF4-FFF2-40B4-BE49-F238E27FC236}">
              <a16:creationId xmlns:a16="http://schemas.microsoft.com/office/drawing/2014/main" id="{EDC27083-F19B-45D8-AE5D-00DC84D7F45D}"/>
            </a:ext>
          </a:extLst>
        </xdr:cNvPr>
        <xdr:cNvSpPr txBox="1">
          <a:spLocks noChangeArrowheads="1"/>
        </xdr:cNvSpPr>
      </xdr:nvSpPr>
      <xdr:spPr bwMode="auto">
        <a:xfrm>
          <a:off x="4366260" y="18562320"/>
          <a:ext cx="76200" cy="1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31371</xdr:rowOff>
    </xdr:to>
    <xdr:sp macro="" textlink="">
      <xdr:nvSpPr>
        <xdr:cNvPr id="664" name="Text Box 30">
          <a:extLst>
            <a:ext uri="{FF2B5EF4-FFF2-40B4-BE49-F238E27FC236}">
              <a16:creationId xmlns:a16="http://schemas.microsoft.com/office/drawing/2014/main" id="{E7F469E0-0471-4648-98C5-00C53A4488F0}"/>
            </a:ext>
          </a:extLst>
        </xdr:cNvPr>
        <xdr:cNvSpPr txBox="1">
          <a:spLocks noChangeArrowheads="1"/>
        </xdr:cNvSpPr>
      </xdr:nvSpPr>
      <xdr:spPr bwMode="auto">
        <a:xfrm>
          <a:off x="4366260" y="18562320"/>
          <a:ext cx="76200" cy="163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665" name="Text Box 32">
          <a:extLst>
            <a:ext uri="{FF2B5EF4-FFF2-40B4-BE49-F238E27FC236}">
              <a16:creationId xmlns:a16="http://schemas.microsoft.com/office/drawing/2014/main" id="{555D7E7C-438F-4D0A-A643-A3AB92093222}"/>
            </a:ext>
          </a:extLst>
        </xdr:cNvPr>
        <xdr:cNvSpPr txBox="1">
          <a:spLocks noChangeArrowheads="1"/>
        </xdr:cNvSpPr>
      </xdr:nvSpPr>
      <xdr:spPr bwMode="auto">
        <a:xfrm>
          <a:off x="4366260" y="18562320"/>
          <a:ext cx="76200" cy="1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31371</xdr:rowOff>
    </xdr:to>
    <xdr:sp macro="" textlink="">
      <xdr:nvSpPr>
        <xdr:cNvPr id="666" name="Text Box 106">
          <a:extLst>
            <a:ext uri="{FF2B5EF4-FFF2-40B4-BE49-F238E27FC236}">
              <a16:creationId xmlns:a16="http://schemas.microsoft.com/office/drawing/2014/main" id="{8ED8976D-38E6-4B33-ADE3-11BB9D86233A}"/>
            </a:ext>
          </a:extLst>
        </xdr:cNvPr>
        <xdr:cNvSpPr txBox="1">
          <a:spLocks noChangeArrowheads="1"/>
        </xdr:cNvSpPr>
      </xdr:nvSpPr>
      <xdr:spPr bwMode="auto">
        <a:xfrm>
          <a:off x="4366260" y="18562320"/>
          <a:ext cx="76200" cy="163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667" name="Text Box 108">
          <a:extLst>
            <a:ext uri="{FF2B5EF4-FFF2-40B4-BE49-F238E27FC236}">
              <a16:creationId xmlns:a16="http://schemas.microsoft.com/office/drawing/2014/main" id="{B07D5952-19D9-45D1-BA31-C36298EFD84E}"/>
            </a:ext>
          </a:extLst>
        </xdr:cNvPr>
        <xdr:cNvSpPr txBox="1">
          <a:spLocks noChangeArrowheads="1"/>
        </xdr:cNvSpPr>
      </xdr:nvSpPr>
      <xdr:spPr bwMode="auto">
        <a:xfrm>
          <a:off x="4366260" y="18562320"/>
          <a:ext cx="76200" cy="1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668" name="Text Box 30">
          <a:extLst>
            <a:ext uri="{FF2B5EF4-FFF2-40B4-BE49-F238E27FC236}">
              <a16:creationId xmlns:a16="http://schemas.microsoft.com/office/drawing/2014/main" id="{72D9935F-C6FF-43AD-BB56-B023372B0D5B}"/>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669" name="Text Box 32">
          <a:extLst>
            <a:ext uri="{FF2B5EF4-FFF2-40B4-BE49-F238E27FC236}">
              <a16:creationId xmlns:a16="http://schemas.microsoft.com/office/drawing/2014/main" id="{A82A3D5E-955B-4302-854B-CF75596ED469}"/>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670" name="Text Box 106">
          <a:extLst>
            <a:ext uri="{FF2B5EF4-FFF2-40B4-BE49-F238E27FC236}">
              <a16:creationId xmlns:a16="http://schemas.microsoft.com/office/drawing/2014/main" id="{22004C94-C5FF-45D8-B758-5A069B844C74}"/>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671" name="Text Box 108">
          <a:extLst>
            <a:ext uri="{FF2B5EF4-FFF2-40B4-BE49-F238E27FC236}">
              <a16:creationId xmlns:a16="http://schemas.microsoft.com/office/drawing/2014/main" id="{3FD2CFDB-623D-4526-A305-86C43D44B102}"/>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672" name="Text Box 30">
          <a:extLst>
            <a:ext uri="{FF2B5EF4-FFF2-40B4-BE49-F238E27FC236}">
              <a16:creationId xmlns:a16="http://schemas.microsoft.com/office/drawing/2014/main" id="{AEBF6715-1A35-4ECC-A710-C3729E924379}"/>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673" name="Text Box 32">
          <a:extLst>
            <a:ext uri="{FF2B5EF4-FFF2-40B4-BE49-F238E27FC236}">
              <a16:creationId xmlns:a16="http://schemas.microsoft.com/office/drawing/2014/main" id="{B433A2B0-9C9A-480B-A005-177137169BFF}"/>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674" name="Text Box 106">
          <a:extLst>
            <a:ext uri="{FF2B5EF4-FFF2-40B4-BE49-F238E27FC236}">
              <a16:creationId xmlns:a16="http://schemas.microsoft.com/office/drawing/2014/main" id="{DB757C52-0D8B-4D2C-A97B-65B155BFC236}"/>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675" name="Text Box 108">
          <a:extLst>
            <a:ext uri="{FF2B5EF4-FFF2-40B4-BE49-F238E27FC236}">
              <a16:creationId xmlns:a16="http://schemas.microsoft.com/office/drawing/2014/main" id="{9F3E8B04-228C-4115-9931-7B68EBDF4780}"/>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86377</xdr:rowOff>
    </xdr:to>
    <xdr:sp macro="" textlink="">
      <xdr:nvSpPr>
        <xdr:cNvPr id="378" name="Text Box 30">
          <a:extLst>
            <a:ext uri="{FF2B5EF4-FFF2-40B4-BE49-F238E27FC236}">
              <a16:creationId xmlns:a16="http://schemas.microsoft.com/office/drawing/2014/main" id="{A6DF2B4C-6672-4A99-B4AA-A59D11085C63}"/>
            </a:ext>
          </a:extLst>
        </xdr:cNvPr>
        <xdr:cNvSpPr txBox="1">
          <a:spLocks noChangeArrowheads="1"/>
        </xdr:cNvSpPr>
      </xdr:nvSpPr>
      <xdr:spPr bwMode="auto">
        <a:xfrm>
          <a:off x="4366260" y="1856232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79" name="Text Box 32">
          <a:extLst>
            <a:ext uri="{FF2B5EF4-FFF2-40B4-BE49-F238E27FC236}">
              <a16:creationId xmlns:a16="http://schemas.microsoft.com/office/drawing/2014/main" id="{B3A96218-C7FA-4428-B478-E5BC4F210D08}"/>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86377</xdr:rowOff>
    </xdr:to>
    <xdr:sp macro="" textlink="">
      <xdr:nvSpPr>
        <xdr:cNvPr id="380" name="Text Box 106">
          <a:extLst>
            <a:ext uri="{FF2B5EF4-FFF2-40B4-BE49-F238E27FC236}">
              <a16:creationId xmlns:a16="http://schemas.microsoft.com/office/drawing/2014/main" id="{703F24CF-CC09-4E4E-BE02-42236B2C0F7F}"/>
            </a:ext>
          </a:extLst>
        </xdr:cNvPr>
        <xdr:cNvSpPr txBox="1">
          <a:spLocks noChangeArrowheads="1"/>
        </xdr:cNvSpPr>
      </xdr:nvSpPr>
      <xdr:spPr bwMode="auto">
        <a:xfrm>
          <a:off x="4366260" y="1856232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81" name="Text Box 108">
          <a:extLst>
            <a:ext uri="{FF2B5EF4-FFF2-40B4-BE49-F238E27FC236}">
              <a16:creationId xmlns:a16="http://schemas.microsoft.com/office/drawing/2014/main" id="{B8A7C914-D1FD-4B94-AA03-BF5676EAB7EC}"/>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55895</xdr:rowOff>
    </xdr:to>
    <xdr:sp macro="" textlink="">
      <xdr:nvSpPr>
        <xdr:cNvPr id="382" name="Text Box 30">
          <a:extLst>
            <a:ext uri="{FF2B5EF4-FFF2-40B4-BE49-F238E27FC236}">
              <a16:creationId xmlns:a16="http://schemas.microsoft.com/office/drawing/2014/main" id="{48560CB5-CB40-4A70-8507-881C749D5631}"/>
            </a:ext>
          </a:extLst>
        </xdr:cNvPr>
        <xdr:cNvSpPr txBox="1">
          <a:spLocks noChangeArrowheads="1"/>
        </xdr:cNvSpPr>
      </xdr:nvSpPr>
      <xdr:spPr bwMode="auto">
        <a:xfrm>
          <a:off x="4366260" y="1856232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83" name="Text Box 32">
          <a:extLst>
            <a:ext uri="{FF2B5EF4-FFF2-40B4-BE49-F238E27FC236}">
              <a16:creationId xmlns:a16="http://schemas.microsoft.com/office/drawing/2014/main" id="{65BCBBA2-9C6B-4F2B-8FE7-9B8656867AFA}"/>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55895</xdr:rowOff>
    </xdr:to>
    <xdr:sp macro="" textlink="">
      <xdr:nvSpPr>
        <xdr:cNvPr id="783" name="Text Box 106">
          <a:extLst>
            <a:ext uri="{FF2B5EF4-FFF2-40B4-BE49-F238E27FC236}">
              <a16:creationId xmlns:a16="http://schemas.microsoft.com/office/drawing/2014/main" id="{D7039059-0F4A-4E68-B73B-16959CFC95DB}"/>
            </a:ext>
          </a:extLst>
        </xdr:cNvPr>
        <xdr:cNvSpPr txBox="1">
          <a:spLocks noChangeArrowheads="1"/>
        </xdr:cNvSpPr>
      </xdr:nvSpPr>
      <xdr:spPr bwMode="auto">
        <a:xfrm>
          <a:off x="4366260" y="1856232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784" name="Text Box 108">
          <a:extLst>
            <a:ext uri="{FF2B5EF4-FFF2-40B4-BE49-F238E27FC236}">
              <a16:creationId xmlns:a16="http://schemas.microsoft.com/office/drawing/2014/main" id="{2160E9BE-95E6-480A-BA19-2CFA59BFD897}"/>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115875</xdr:rowOff>
    </xdr:to>
    <xdr:sp macro="" textlink="">
      <xdr:nvSpPr>
        <xdr:cNvPr id="785" name="Text Box 30">
          <a:extLst>
            <a:ext uri="{FF2B5EF4-FFF2-40B4-BE49-F238E27FC236}">
              <a16:creationId xmlns:a16="http://schemas.microsoft.com/office/drawing/2014/main" id="{C2B9AECD-6F88-4771-96E8-212FEF3D69CB}"/>
            </a:ext>
          </a:extLst>
        </xdr:cNvPr>
        <xdr:cNvSpPr txBox="1">
          <a:spLocks noChangeArrowheads="1"/>
        </xdr:cNvSpPr>
      </xdr:nvSpPr>
      <xdr:spPr bwMode="auto">
        <a:xfrm>
          <a:off x="4366260" y="18562320"/>
          <a:ext cx="76200" cy="11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786" name="Text Box 32">
          <a:extLst>
            <a:ext uri="{FF2B5EF4-FFF2-40B4-BE49-F238E27FC236}">
              <a16:creationId xmlns:a16="http://schemas.microsoft.com/office/drawing/2014/main" id="{8F24D5D0-2209-4287-B252-9788FD624A84}"/>
            </a:ext>
          </a:extLst>
        </xdr:cNvPr>
        <xdr:cNvSpPr txBox="1">
          <a:spLocks noChangeArrowheads="1"/>
        </xdr:cNvSpPr>
      </xdr:nvSpPr>
      <xdr:spPr bwMode="auto">
        <a:xfrm>
          <a:off x="4366260" y="18562320"/>
          <a:ext cx="76200" cy="1485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115875</xdr:rowOff>
    </xdr:to>
    <xdr:sp macro="" textlink="">
      <xdr:nvSpPr>
        <xdr:cNvPr id="787" name="Text Box 106">
          <a:extLst>
            <a:ext uri="{FF2B5EF4-FFF2-40B4-BE49-F238E27FC236}">
              <a16:creationId xmlns:a16="http://schemas.microsoft.com/office/drawing/2014/main" id="{30F760A9-083F-4EF7-9B5B-80FC7156DC62}"/>
            </a:ext>
          </a:extLst>
        </xdr:cNvPr>
        <xdr:cNvSpPr txBox="1">
          <a:spLocks noChangeArrowheads="1"/>
        </xdr:cNvSpPr>
      </xdr:nvSpPr>
      <xdr:spPr bwMode="auto">
        <a:xfrm>
          <a:off x="4366260" y="18562320"/>
          <a:ext cx="76200" cy="11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788" name="Text Box 108">
          <a:extLst>
            <a:ext uri="{FF2B5EF4-FFF2-40B4-BE49-F238E27FC236}">
              <a16:creationId xmlns:a16="http://schemas.microsoft.com/office/drawing/2014/main" id="{4E0632AA-3B7B-461A-8FFE-0496CBFFAA83}"/>
            </a:ext>
          </a:extLst>
        </xdr:cNvPr>
        <xdr:cNvSpPr txBox="1">
          <a:spLocks noChangeArrowheads="1"/>
        </xdr:cNvSpPr>
      </xdr:nvSpPr>
      <xdr:spPr bwMode="auto">
        <a:xfrm>
          <a:off x="4366260" y="18562320"/>
          <a:ext cx="76200" cy="1485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100635</xdr:rowOff>
    </xdr:to>
    <xdr:sp macro="" textlink="">
      <xdr:nvSpPr>
        <xdr:cNvPr id="789" name="Text Box 30">
          <a:extLst>
            <a:ext uri="{FF2B5EF4-FFF2-40B4-BE49-F238E27FC236}">
              <a16:creationId xmlns:a16="http://schemas.microsoft.com/office/drawing/2014/main" id="{8DDF1627-E822-46D9-9DD5-269F208D6C80}"/>
            </a:ext>
          </a:extLst>
        </xdr:cNvPr>
        <xdr:cNvSpPr txBox="1">
          <a:spLocks noChangeArrowheads="1"/>
        </xdr:cNvSpPr>
      </xdr:nvSpPr>
      <xdr:spPr bwMode="auto">
        <a:xfrm>
          <a:off x="4366260" y="1856232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790" name="Text Box 32">
          <a:extLst>
            <a:ext uri="{FF2B5EF4-FFF2-40B4-BE49-F238E27FC236}">
              <a16:creationId xmlns:a16="http://schemas.microsoft.com/office/drawing/2014/main" id="{482AED18-7640-4651-B49E-B7C399C5237A}"/>
            </a:ext>
          </a:extLst>
        </xdr:cNvPr>
        <xdr:cNvSpPr txBox="1">
          <a:spLocks noChangeArrowheads="1"/>
        </xdr:cNvSpPr>
      </xdr:nvSpPr>
      <xdr:spPr bwMode="auto">
        <a:xfrm>
          <a:off x="4366260" y="18562320"/>
          <a:ext cx="76200" cy="1485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100635</xdr:rowOff>
    </xdr:to>
    <xdr:sp macro="" textlink="">
      <xdr:nvSpPr>
        <xdr:cNvPr id="791" name="Text Box 106">
          <a:extLst>
            <a:ext uri="{FF2B5EF4-FFF2-40B4-BE49-F238E27FC236}">
              <a16:creationId xmlns:a16="http://schemas.microsoft.com/office/drawing/2014/main" id="{2F933E4A-016F-4AE4-A7E2-3FE0350ABF83}"/>
            </a:ext>
          </a:extLst>
        </xdr:cNvPr>
        <xdr:cNvSpPr txBox="1">
          <a:spLocks noChangeArrowheads="1"/>
        </xdr:cNvSpPr>
      </xdr:nvSpPr>
      <xdr:spPr bwMode="auto">
        <a:xfrm>
          <a:off x="4366260" y="1856232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71</xdr:row>
      <xdr:rowOff>0</xdr:rowOff>
    </xdr:from>
    <xdr:to>
      <xdr:col>3</xdr:col>
      <xdr:colOff>55660</xdr:colOff>
      <xdr:row>79</xdr:row>
      <xdr:rowOff>60799</xdr:rowOff>
    </xdr:to>
    <xdr:sp macro="" textlink="">
      <xdr:nvSpPr>
        <xdr:cNvPr id="792" name="Text Box 108">
          <a:extLst>
            <a:ext uri="{FF2B5EF4-FFF2-40B4-BE49-F238E27FC236}">
              <a16:creationId xmlns:a16="http://schemas.microsoft.com/office/drawing/2014/main" id="{37E7545D-34DA-4090-8280-A2B5D71890B3}"/>
            </a:ext>
          </a:extLst>
        </xdr:cNvPr>
        <xdr:cNvSpPr txBox="1">
          <a:spLocks noChangeArrowheads="1"/>
        </xdr:cNvSpPr>
      </xdr:nvSpPr>
      <xdr:spPr bwMode="auto">
        <a:xfrm>
          <a:off x="4345159" y="18562320"/>
          <a:ext cx="74110" cy="1485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793" name="Text Box 30">
          <a:extLst>
            <a:ext uri="{FF2B5EF4-FFF2-40B4-BE49-F238E27FC236}">
              <a16:creationId xmlns:a16="http://schemas.microsoft.com/office/drawing/2014/main" id="{A5A2CFD3-A8BC-4AC0-98F8-5CAFB57F2707}"/>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794" name="Text Box 32">
          <a:extLst>
            <a:ext uri="{FF2B5EF4-FFF2-40B4-BE49-F238E27FC236}">
              <a16:creationId xmlns:a16="http://schemas.microsoft.com/office/drawing/2014/main" id="{D1F29CCC-9D5C-4E70-8506-052E8FD42649}"/>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795" name="Text Box 106">
          <a:extLst>
            <a:ext uri="{FF2B5EF4-FFF2-40B4-BE49-F238E27FC236}">
              <a16:creationId xmlns:a16="http://schemas.microsoft.com/office/drawing/2014/main" id="{32AFA6C1-1297-4C40-B009-D5F250E508D1}"/>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796" name="Text Box 108">
          <a:extLst>
            <a:ext uri="{FF2B5EF4-FFF2-40B4-BE49-F238E27FC236}">
              <a16:creationId xmlns:a16="http://schemas.microsoft.com/office/drawing/2014/main" id="{8D2EFA56-5885-483D-A22B-5D6F67FD7570}"/>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797" name="Text Box 30">
          <a:extLst>
            <a:ext uri="{FF2B5EF4-FFF2-40B4-BE49-F238E27FC236}">
              <a16:creationId xmlns:a16="http://schemas.microsoft.com/office/drawing/2014/main" id="{BF9CDAD5-41BF-497B-BF60-113E49AEA461}"/>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798" name="Text Box 32">
          <a:extLst>
            <a:ext uri="{FF2B5EF4-FFF2-40B4-BE49-F238E27FC236}">
              <a16:creationId xmlns:a16="http://schemas.microsoft.com/office/drawing/2014/main" id="{4F9415A6-F718-4C84-81CA-78FDDF24DE5F}"/>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799" name="Text Box 106">
          <a:extLst>
            <a:ext uri="{FF2B5EF4-FFF2-40B4-BE49-F238E27FC236}">
              <a16:creationId xmlns:a16="http://schemas.microsoft.com/office/drawing/2014/main" id="{992223EF-0D7F-4AD4-8A69-C5FA00D23D76}"/>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800" name="Text Box 108">
          <a:extLst>
            <a:ext uri="{FF2B5EF4-FFF2-40B4-BE49-F238E27FC236}">
              <a16:creationId xmlns:a16="http://schemas.microsoft.com/office/drawing/2014/main" id="{1C5F7C62-D597-422B-A5F6-D6640F6BC3C1}"/>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676275"/>
    <xdr:sp macro="" textlink="">
      <xdr:nvSpPr>
        <xdr:cNvPr id="801" name="Text Box 30">
          <a:extLst>
            <a:ext uri="{FF2B5EF4-FFF2-40B4-BE49-F238E27FC236}">
              <a16:creationId xmlns:a16="http://schemas.microsoft.com/office/drawing/2014/main" id="{F308562B-B02D-47F6-A661-5AF98285CD9F}"/>
            </a:ext>
          </a:extLst>
        </xdr:cNvPr>
        <xdr:cNvSpPr txBox="1">
          <a:spLocks noChangeArrowheads="1"/>
        </xdr:cNvSpPr>
      </xdr:nvSpPr>
      <xdr:spPr bwMode="auto">
        <a:xfrm>
          <a:off x="436626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802" name="Text Box 32">
          <a:extLst>
            <a:ext uri="{FF2B5EF4-FFF2-40B4-BE49-F238E27FC236}">
              <a16:creationId xmlns:a16="http://schemas.microsoft.com/office/drawing/2014/main" id="{86967FDB-E03E-4F08-9F6F-033D6A0B6F22}"/>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76275"/>
    <xdr:sp macro="" textlink="">
      <xdr:nvSpPr>
        <xdr:cNvPr id="803" name="Text Box 106">
          <a:extLst>
            <a:ext uri="{FF2B5EF4-FFF2-40B4-BE49-F238E27FC236}">
              <a16:creationId xmlns:a16="http://schemas.microsoft.com/office/drawing/2014/main" id="{B6805223-3821-4827-B733-62CCE43D2433}"/>
            </a:ext>
          </a:extLst>
        </xdr:cNvPr>
        <xdr:cNvSpPr txBox="1">
          <a:spLocks noChangeArrowheads="1"/>
        </xdr:cNvSpPr>
      </xdr:nvSpPr>
      <xdr:spPr bwMode="auto">
        <a:xfrm>
          <a:off x="436626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804" name="Text Box 108">
          <a:extLst>
            <a:ext uri="{FF2B5EF4-FFF2-40B4-BE49-F238E27FC236}">
              <a16:creationId xmlns:a16="http://schemas.microsoft.com/office/drawing/2014/main" id="{99F5EB82-AE01-4139-9C74-C77BDFEE3BEB}"/>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57225"/>
    <xdr:sp macro="" textlink="">
      <xdr:nvSpPr>
        <xdr:cNvPr id="805" name="Text Box 30">
          <a:extLst>
            <a:ext uri="{FF2B5EF4-FFF2-40B4-BE49-F238E27FC236}">
              <a16:creationId xmlns:a16="http://schemas.microsoft.com/office/drawing/2014/main" id="{4E3200C6-D600-4504-A089-297DED902AFA}"/>
            </a:ext>
          </a:extLst>
        </xdr:cNvPr>
        <xdr:cNvSpPr txBox="1">
          <a:spLocks noChangeArrowheads="1"/>
        </xdr:cNvSpPr>
      </xdr:nvSpPr>
      <xdr:spPr bwMode="auto">
        <a:xfrm>
          <a:off x="436626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806" name="Text Box 32">
          <a:extLst>
            <a:ext uri="{FF2B5EF4-FFF2-40B4-BE49-F238E27FC236}">
              <a16:creationId xmlns:a16="http://schemas.microsoft.com/office/drawing/2014/main" id="{DFB8068A-21C0-4753-9A77-BF7D4894ADBF}"/>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57225"/>
    <xdr:sp macro="" textlink="">
      <xdr:nvSpPr>
        <xdr:cNvPr id="807" name="Text Box 106">
          <a:extLst>
            <a:ext uri="{FF2B5EF4-FFF2-40B4-BE49-F238E27FC236}">
              <a16:creationId xmlns:a16="http://schemas.microsoft.com/office/drawing/2014/main" id="{BE5FAE5E-43BC-43DD-9435-C5C0004DE77E}"/>
            </a:ext>
          </a:extLst>
        </xdr:cNvPr>
        <xdr:cNvSpPr txBox="1">
          <a:spLocks noChangeArrowheads="1"/>
        </xdr:cNvSpPr>
      </xdr:nvSpPr>
      <xdr:spPr bwMode="auto">
        <a:xfrm>
          <a:off x="436626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808" name="Text Box 108">
          <a:extLst>
            <a:ext uri="{FF2B5EF4-FFF2-40B4-BE49-F238E27FC236}">
              <a16:creationId xmlns:a16="http://schemas.microsoft.com/office/drawing/2014/main" id="{299B6B7A-8A76-47E8-B456-32FD8750676D}"/>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809" name="Text Box 30">
          <a:extLst>
            <a:ext uri="{FF2B5EF4-FFF2-40B4-BE49-F238E27FC236}">
              <a16:creationId xmlns:a16="http://schemas.microsoft.com/office/drawing/2014/main" id="{B910AE30-E435-4784-841F-EFA89702918D}"/>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810" name="Text Box 32">
          <a:extLst>
            <a:ext uri="{FF2B5EF4-FFF2-40B4-BE49-F238E27FC236}">
              <a16:creationId xmlns:a16="http://schemas.microsoft.com/office/drawing/2014/main" id="{29707537-BC89-4A17-8E7B-6A41AD4D17A7}"/>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811" name="Text Box 106">
          <a:extLst>
            <a:ext uri="{FF2B5EF4-FFF2-40B4-BE49-F238E27FC236}">
              <a16:creationId xmlns:a16="http://schemas.microsoft.com/office/drawing/2014/main" id="{033BB249-F2E9-48D3-9F12-BB77792B5D6E}"/>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812" name="Text Box 108">
          <a:extLst>
            <a:ext uri="{FF2B5EF4-FFF2-40B4-BE49-F238E27FC236}">
              <a16:creationId xmlns:a16="http://schemas.microsoft.com/office/drawing/2014/main" id="{5D68B99D-6161-4DD4-A795-B78A0D358973}"/>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813" name="Text Box 30">
          <a:extLst>
            <a:ext uri="{FF2B5EF4-FFF2-40B4-BE49-F238E27FC236}">
              <a16:creationId xmlns:a16="http://schemas.microsoft.com/office/drawing/2014/main" id="{4DCEECAC-F3E7-4AFC-BB2B-94D546274FEE}"/>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814" name="Text Box 32">
          <a:extLst>
            <a:ext uri="{FF2B5EF4-FFF2-40B4-BE49-F238E27FC236}">
              <a16:creationId xmlns:a16="http://schemas.microsoft.com/office/drawing/2014/main" id="{FF826875-ED74-4322-942E-C4C6C254212D}"/>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815" name="Text Box 106">
          <a:extLst>
            <a:ext uri="{FF2B5EF4-FFF2-40B4-BE49-F238E27FC236}">
              <a16:creationId xmlns:a16="http://schemas.microsoft.com/office/drawing/2014/main" id="{B47DF0DE-C418-43C2-B1F5-F8F0BB0D831E}"/>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816" name="Text Box 108">
          <a:extLst>
            <a:ext uri="{FF2B5EF4-FFF2-40B4-BE49-F238E27FC236}">
              <a16:creationId xmlns:a16="http://schemas.microsoft.com/office/drawing/2014/main" id="{18452B2D-56C9-4F1E-98FE-A17EC2171F9F}"/>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817" name="Text Box 30">
          <a:extLst>
            <a:ext uri="{FF2B5EF4-FFF2-40B4-BE49-F238E27FC236}">
              <a16:creationId xmlns:a16="http://schemas.microsoft.com/office/drawing/2014/main" id="{0E192F20-D520-4ED7-846D-A50EFEE8502D}"/>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818" name="Text Box 32">
          <a:extLst>
            <a:ext uri="{FF2B5EF4-FFF2-40B4-BE49-F238E27FC236}">
              <a16:creationId xmlns:a16="http://schemas.microsoft.com/office/drawing/2014/main" id="{CD447A82-DB36-4A1B-BCFE-4F2D286FD9B8}"/>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819" name="Text Box 106">
          <a:extLst>
            <a:ext uri="{FF2B5EF4-FFF2-40B4-BE49-F238E27FC236}">
              <a16:creationId xmlns:a16="http://schemas.microsoft.com/office/drawing/2014/main" id="{F4CF5212-CED9-4B05-99AA-574CB8A7D800}"/>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820" name="Text Box 108">
          <a:extLst>
            <a:ext uri="{FF2B5EF4-FFF2-40B4-BE49-F238E27FC236}">
              <a16:creationId xmlns:a16="http://schemas.microsoft.com/office/drawing/2014/main" id="{7DD123B3-2D94-4CAE-ABF5-8A04EB131329}"/>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821" name="Text Box 30">
          <a:extLst>
            <a:ext uri="{FF2B5EF4-FFF2-40B4-BE49-F238E27FC236}">
              <a16:creationId xmlns:a16="http://schemas.microsoft.com/office/drawing/2014/main" id="{1943401F-3989-4974-B319-DE2B13F6B99E}"/>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822" name="Text Box 32">
          <a:extLst>
            <a:ext uri="{FF2B5EF4-FFF2-40B4-BE49-F238E27FC236}">
              <a16:creationId xmlns:a16="http://schemas.microsoft.com/office/drawing/2014/main" id="{B697A328-1150-494A-BA67-7A0B4A781A15}"/>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823" name="Text Box 106">
          <a:extLst>
            <a:ext uri="{FF2B5EF4-FFF2-40B4-BE49-F238E27FC236}">
              <a16:creationId xmlns:a16="http://schemas.microsoft.com/office/drawing/2014/main" id="{1D883204-D77A-46FC-965F-CE05E8BFD31C}"/>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824" name="Text Box 108">
          <a:extLst>
            <a:ext uri="{FF2B5EF4-FFF2-40B4-BE49-F238E27FC236}">
              <a16:creationId xmlns:a16="http://schemas.microsoft.com/office/drawing/2014/main" id="{7E0491CC-D53F-4D9D-A2DA-B307D1B1A058}"/>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71</xdr:row>
      <xdr:rowOff>0</xdr:rowOff>
    </xdr:from>
    <xdr:to>
      <xdr:col>3</xdr:col>
      <xdr:colOff>76200</xdr:colOff>
      <xdr:row>79</xdr:row>
      <xdr:rowOff>83659</xdr:rowOff>
    </xdr:to>
    <xdr:sp macro="" textlink="">
      <xdr:nvSpPr>
        <xdr:cNvPr id="825" name="Text Box 30">
          <a:extLst>
            <a:ext uri="{FF2B5EF4-FFF2-40B4-BE49-F238E27FC236}">
              <a16:creationId xmlns:a16="http://schemas.microsoft.com/office/drawing/2014/main" id="{B775DF41-E436-4CED-AAFC-0EE9E70BD809}"/>
            </a:ext>
          </a:extLst>
        </xdr:cNvPr>
        <xdr:cNvSpPr txBox="1">
          <a:spLocks noChangeArrowheads="1"/>
        </xdr:cNvSpPr>
      </xdr:nvSpPr>
      <xdr:spPr bwMode="auto">
        <a:xfrm>
          <a:off x="4366260" y="18562320"/>
          <a:ext cx="76200" cy="150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83659</xdr:rowOff>
    </xdr:to>
    <xdr:sp macro="" textlink="">
      <xdr:nvSpPr>
        <xdr:cNvPr id="826" name="Text Box 106">
          <a:extLst>
            <a:ext uri="{FF2B5EF4-FFF2-40B4-BE49-F238E27FC236}">
              <a16:creationId xmlns:a16="http://schemas.microsoft.com/office/drawing/2014/main" id="{BF7648EF-3E10-4A8E-A43E-ECF68CCE5059}"/>
            </a:ext>
          </a:extLst>
        </xdr:cNvPr>
        <xdr:cNvSpPr txBox="1">
          <a:spLocks noChangeArrowheads="1"/>
        </xdr:cNvSpPr>
      </xdr:nvSpPr>
      <xdr:spPr bwMode="auto">
        <a:xfrm>
          <a:off x="4366260" y="18562320"/>
          <a:ext cx="76200" cy="150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60797</xdr:rowOff>
    </xdr:to>
    <xdr:sp macro="" textlink="">
      <xdr:nvSpPr>
        <xdr:cNvPr id="827" name="Text Box 30">
          <a:extLst>
            <a:ext uri="{FF2B5EF4-FFF2-40B4-BE49-F238E27FC236}">
              <a16:creationId xmlns:a16="http://schemas.microsoft.com/office/drawing/2014/main" id="{9D6C96AB-35B1-40A4-ABFF-8C75B6DFBF9D}"/>
            </a:ext>
          </a:extLst>
        </xdr:cNvPr>
        <xdr:cNvSpPr txBox="1">
          <a:spLocks noChangeArrowheads="1"/>
        </xdr:cNvSpPr>
      </xdr:nvSpPr>
      <xdr:spPr bwMode="auto">
        <a:xfrm>
          <a:off x="4366260" y="18562320"/>
          <a:ext cx="76200" cy="14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60797</xdr:rowOff>
    </xdr:to>
    <xdr:sp macro="" textlink="">
      <xdr:nvSpPr>
        <xdr:cNvPr id="828" name="Text Box 106">
          <a:extLst>
            <a:ext uri="{FF2B5EF4-FFF2-40B4-BE49-F238E27FC236}">
              <a16:creationId xmlns:a16="http://schemas.microsoft.com/office/drawing/2014/main" id="{687B41B1-59B2-454A-AFE4-34E921411AE4}"/>
            </a:ext>
          </a:extLst>
        </xdr:cNvPr>
        <xdr:cNvSpPr txBox="1">
          <a:spLocks noChangeArrowheads="1"/>
        </xdr:cNvSpPr>
      </xdr:nvSpPr>
      <xdr:spPr bwMode="auto">
        <a:xfrm>
          <a:off x="4366260" y="18562320"/>
          <a:ext cx="76200" cy="14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35191</xdr:rowOff>
    </xdr:to>
    <xdr:sp macro="" textlink="">
      <xdr:nvSpPr>
        <xdr:cNvPr id="829" name="Text Box 30">
          <a:extLst>
            <a:ext uri="{FF2B5EF4-FFF2-40B4-BE49-F238E27FC236}">
              <a16:creationId xmlns:a16="http://schemas.microsoft.com/office/drawing/2014/main" id="{21B7CE57-9B15-4030-9F88-3455B98A28CC}"/>
            </a:ext>
          </a:extLst>
        </xdr:cNvPr>
        <xdr:cNvSpPr txBox="1">
          <a:spLocks noChangeArrowheads="1"/>
        </xdr:cNvSpPr>
      </xdr:nvSpPr>
      <xdr:spPr bwMode="auto">
        <a:xfrm>
          <a:off x="4366260" y="18562320"/>
          <a:ext cx="76200" cy="110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830" name="Text Box 32">
          <a:extLst>
            <a:ext uri="{FF2B5EF4-FFF2-40B4-BE49-F238E27FC236}">
              <a16:creationId xmlns:a16="http://schemas.microsoft.com/office/drawing/2014/main" id="{433D74E7-52F4-43E4-B3FE-F452FE93A10F}"/>
            </a:ext>
          </a:extLst>
        </xdr:cNvPr>
        <xdr:cNvSpPr txBox="1">
          <a:spLocks noChangeArrowheads="1"/>
        </xdr:cNvSpPr>
      </xdr:nvSpPr>
      <xdr:spPr bwMode="auto">
        <a:xfrm>
          <a:off x="4366260" y="18562320"/>
          <a:ext cx="76200" cy="1370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35191</xdr:rowOff>
    </xdr:to>
    <xdr:sp macro="" textlink="">
      <xdr:nvSpPr>
        <xdr:cNvPr id="831" name="Text Box 106">
          <a:extLst>
            <a:ext uri="{FF2B5EF4-FFF2-40B4-BE49-F238E27FC236}">
              <a16:creationId xmlns:a16="http://schemas.microsoft.com/office/drawing/2014/main" id="{16FF432C-186C-468E-BCCC-2D4FC4B3E4D0}"/>
            </a:ext>
          </a:extLst>
        </xdr:cNvPr>
        <xdr:cNvSpPr txBox="1">
          <a:spLocks noChangeArrowheads="1"/>
        </xdr:cNvSpPr>
      </xdr:nvSpPr>
      <xdr:spPr bwMode="auto">
        <a:xfrm>
          <a:off x="4366260" y="18562320"/>
          <a:ext cx="76200" cy="110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832" name="Text Box 108">
          <a:extLst>
            <a:ext uri="{FF2B5EF4-FFF2-40B4-BE49-F238E27FC236}">
              <a16:creationId xmlns:a16="http://schemas.microsoft.com/office/drawing/2014/main" id="{4019FB8C-96F5-4CE8-A5CE-B0A6026E403C}"/>
            </a:ext>
          </a:extLst>
        </xdr:cNvPr>
        <xdr:cNvSpPr txBox="1">
          <a:spLocks noChangeArrowheads="1"/>
        </xdr:cNvSpPr>
      </xdr:nvSpPr>
      <xdr:spPr bwMode="auto">
        <a:xfrm>
          <a:off x="4366260" y="18562320"/>
          <a:ext cx="76200" cy="1370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19951</xdr:rowOff>
    </xdr:to>
    <xdr:sp macro="" textlink="">
      <xdr:nvSpPr>
        <xdr:cNvPr id="833" name="Text Box 30">
          <a:extLst>
            <a:ext uri="{FF2B5EF4-FFF2-40B4-BE49-F238E27FC236}">
              <a16:creationId xmlns:a16="http://schemas.microsoft.com/office/drawing/2014/main" id="{DD2D1D8E-7D6C-453D-950D-FBC55F1055B7}"/>
            </a:ext>
          </a:extLst>
        </xdr:cNvPr>
        <xdr:cNvSpPr txBox="1">
          <a:spLocks noChangeArrowheads="1"/>
        </xdr:cNvSpPr>
      </xdr:nvSpPr>
      <xdr:spPr bwMode="auto">
        <a:xfrm>
          <a:off x="4366260" y="1856232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834" name="Text Box 32">
          <a:extLst>
            <a:ext uri="{FF2B5EF4-FFF2-40B4-BE49-F238E27FC236}">
              <a16:creationId xmlns:a16="http://schemas.microsoft.com/office/drawing/2014/main" id="{0D4293BF-BC30-440E-8062-96EFCEFE6FD3}"/>
            </a:ext>
          </a:extLst>
        </xdr:cNvPr>
        <xdr:cNvSpPr txBox="1">
          <a:spLocks noChangeArrowheads="1"/>
        </xdr:cNvSpPr>
      </xdr:nvSpPr>
      <xdr:spPr bwMode="auto">
        <a:xfrm>
          <a:off x="4366260" y="18562320"/>
          <a:ext cx="76200" cy="1370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19951</xdr:rowOff>
    </xdr:to>
    <xdr:sp macro="" textlink="">
      <xdr:nvSpPr>
        <xdr:cNvPr id="835" name="Text Box 106">
          <a:extLst>
            <a:ext uri="{FF2B5EF4-FFF2-40B4-BE49-F238E27FC236}">
              <a16:creationId xmlns:a16="http://schemas.microsoft.com/office/drawing/2014/main" id="{50286163-376D-4567-95EB-F2DBD142AA66}"/>
            </a:ext>
          </a:extLst>
        </xdr:cNvPr>
        <xdr:cNvSpPr txBox="1">
          <a:spLocks noChangeArrowheads="1"/>
        </xdr:cNvSpPr>
      </xdr:nvSpPr>
      <xdr:spPr bwMode="auto">
        <a:xfrm>
          <a:off x="4366260" y="1856232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836" name="Text Box 108">
          <a:extLst>
            <a:ext uri="{FF2B5EF4-FFF2-40B4-BE49-F238E27FC236}">
              <a16:creationId xmlns:a16="http://schemas.microsoft.com/office/drawing/2014/main" id="{435BCAAD-F8E3-43A7-ACA8-033F5990CFA8}"/>
            </a:ext>
          </a:extLst>
        </xdr:cNvPr>
        <xdr:cNvSpPr txBox="1">
          <a:spLocks noChangeArrowheads="1"/>
        </xdr:cNvSpPr>
      </xdr:nvSpPr>
      <xdr:spPr bwMode="auto">
        <a:xfrm>
          <a:off x="4366260" y="18562320"/>
          <a:ext cx="76200" cy="1370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330590"/>
    <xdr:sp macro="" textlink="">
      <xdr:nvSpPr>
        <xdr:cNvPr id="837" name="Text Box 30">
          <a:extLst>
            <a:ext uri="{FF2B5EF4-FFF2-40B4-BE49-F238E27FC236}">
              <a16:creationId xmlns:a16="http://schemas.microsoft.com/office/drawing/2014/main" id="{21542C34-4F3D-41DF-9005-D5020C105681}"/>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38" name="Text Box 32">
          <a:extLst>
            <a:ext uri="{FF2B5EF4-FFF2-40B4-BE49-F238E27FC236}">
              <a16:creationId xmlns:a16="http://schemas.microsoft.com/office/drawing/2014/main" id="{32CEDC79-6102-4F62-BDC4-69F8A2FE9C42}"/>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839" name="Text Box 106">
          <a:extLst>
            <a:ext uri="{FF2B5EF4-FFF2-40B4-BE49-F238E27FC236}">
              <a16:creationId xmlns:a16="http://schemas.microsoft.com/office/drawing/2014/main" id="{2640DD71-84A8-427C-9485-7948115DA25D}"/>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40" name="Text Box 108">
          <a:extLst>
            <a:ext uri="{FF2B5EF4-FFF2-40B4-BE49-F238E27FC236}">
              <a16:creationId xmlns:a16="http://schemas.microsoft.com/office/drawing/2014/main" id="{2F01AAAB-3713-49BF-A28C-1A0E8D1C8863}"/>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841" name="Text Box 30">
          <a:extLst>
            <a:ext uri="{FF2B5EF4-FFF2-40B4-BE49-F238E27FC236}">
              <a16:creationId xmlns:a16="http://schemas.microsoft.com/office/drawing/2014/main" id="{89EC37D2-9EF3-4159-BD49-E762271B2C1B}"/>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42" name="Text Box 32">
          <a:extLst>
            <a:ext uri="{FF2B5EF4-FFF2-40B4-BE49-F238E27FC236}">
              <a16:creationId xmlns:a16="http://schemas.microsoft.com/office/drawing/2014/main" id="{56A3692F-83C9-4E75-B4F7-B53106DC8BF4}"/>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843" name="Text Box 106">
          <a:extLst>
            <a:ext uri="{FF2B5EF4-FFF2-40B4-BE49-F238E27FC236}">
              <a16:creationId xmlns:a16="http://schemas.microsoft.com/office/drawing/2014/main" id="{BA6FC585-8EF1-403B-8C58-ECD19447B8C3}"/>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44" name="Text Box 108">
          <a:extLst>
            <a:ext uri="{FF2B5EF4-FFF2-40B4-BE49-F238E27FC236}">
              <a16:creationId xmlns:a16="http://schemas.microsoft.com/office/drawing/2014/main" id="{3D5777BB-3278-4B31-9356-683544985DF7}"/>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845" name="Text Box 30">
          <a:extLst>
            <a:ext uri="{FF2B5EF4-FFF2-40B4-BE49-F238E27FC236}">
              <a16:creationId xmlns:a16="http://schemas.microsoft.com/office/drawing/2014/main" id="{538885A7-704B-4881-8CC4-3B39FF21FA97}"/>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46" name="Text Box 32">
          <a:extLst>
            <a:ext uri="{FF2B5EF4-FFF2-40B4-BE49-F238E27FC236}">
              <a16:creationId xmlns:a16="http://schemas.microsoft.com/office/drawing/2014/main" id="{58F5E8EA-D8B1-4788-8D81-6C266F98CEB3}"/>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847" name="Text Box 106">
          <a:extLst>
            <a:ext uri="{FF2B5EF4-FFF2-40B4-BE49-F238E27FC236}">
              <a16:creationId xmlns:a16="http://schemas.microsoft.com/office/drawing/2014/main" id="{67E7795F-9A59-4C52-9C24-CD0266CFB221}"/>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48" name="Text Box 108">
          <a:extLst>
            <a:ext uri="{FF2B5EF4-FFF2-40B4-BE49-F238E27FC236}">
              <a16:creationId xmlns:a16="http://schemas.microsoft.com/office/drawing/2014/main" id="{9071B64A-25DC-43FA-8856-72B60AE904B9}"/>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849" name="Text Box 30">
          <a:extLst>
            <a:ext uri="{FF2B5EF4-FFF2-40B4-BE49-F238E27FC236}">
              <a16:creationId xmlns:a16="http://schemas.microsoft.com/office/drawing/2014/main" id="{F9C07014-8340-487D-AA1A-C3E144C7EC99}"/>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50" name="Text Box 32">
          <a:extLst>
            <a:ext uri="{FF2B5EF4-FFF2-40B4-BE49-F238E27FC236}">
              <a16:creationId xmlns:a16="http://schemas.microsoft.com/office/drawing/2014/main" id="{61FFE44C-956B-4622-BB9F-0278FF944B44}"/>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851" name="Text Box 106">
          <a:extLst>
            <a:ext uri="{FF2B5EF4-FFF2-40B4-BE49-F238E27FC236}">
              <a16:creationId xmlns:a16="http://schemas.microsoft.com/office/drawing/2014/main" id="{C51256C4-7F9D-42CB-83F8-A09310DBF838}"/>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852" name="Text Box 108">
          <a:extLst>
            <a:ext uri="{FF2B5EF4-FFF2-40B4-BE49-F238E27FC236}">
              <a16:creationId xmlns:a16="http://schemas.microsoft.com/office/drawing/2014/main" id="{A10C49A4-8F5A-43FF-9EBE-30A13407128D}"/>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853" name="Text Box 30">
          <a:extLst>
            <a:ext uri="{FF2B5EF4-FFF2-40B4-BE49-F238E27FC236}">
              <a16:creationId xmlns:a16="http://schemas.microsoft.com/office/drawing/2014/main" id="{9AE35AE3-7B5C-4647-BB4D-640E26F4E854}"/>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54" name="Text Box 32">
          <a:extLst>
            <a:ext uri="{FF2B5EF4-FFF2-40B4-BE49-F238E27FC236}">
              <a16:creationId xmlns:a16="http://schemas.microsoft.com/office/drawing/2014/main" id="{EBE0B890-8F84-4DDA-9553-784E992CFD44}"/>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855" name="Text Box 106">
          <a:extLst>
            <a:ext uri="{FF2B5EF4-FFF2-40B4-BE49-F238E27FC236}">
              <a16:creationId xmlns:a16="http://schemas.microsoft.com/office/drawing/2014/main" id="{3893F8E7-5950-4B1B-BB10-0987C3219A19}"/>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56" name="Text Box 108">
          <a:extLst>
            <a:ext uri="{FF2B5EF4-FFF2-40B4-BE49-F238E27FC236}">
              <a16:creationId xmlns:a16="http://schemas.microsoft.com/office/drawing/2014/main" id="{DC1DE3D3-452A-48AD-A328-464778A5E6E4}"/>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857" name="Text Box 30">
          <a:extLst>
            <a:ext uri="{FF2B5EF4-FFF2-40B4-BE49-F238E27FC236}">
              <a16:creationId xmlns:a16="http://schemas.microsoft.com/office/drawing/2014/main" id="{415A8034-12EF-4921-81E5-B47307290EE1}"/>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58" name="Text Box 32">
          <a:extLst>
            <a:ext uri="{FF2B5EF4-FFF2-40B4-BE49-F238E27FC236}">
              <a16:creationId xmlns:a16="http://schemas.microsoft.com/office/drawing/2014/main" id="{E88E3C0D-AFA7-4FF5-9120-97B75DF101E5}"/>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859" name="Text Box 106">
          <a:extLst>
            <a:ext uri="{FF2B5EF4-FFF2-40B4-BE49-F238E27FC236}">
              <a16:creationId xmlns:a16="http://schemas.microsoft.com/office/drawing/2014/main" id="{A90D2152-55DC-4404-A67F-FF376C22763E}"/>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60" name="Text Box 108">
          <a:extLst>
            <a:ext uri="{FF2B5EF4-FFF2-40B4-BE49-F238E27FC236}">
              <a16:creationId xmlns:a16="http://schemas.microsoft.com/office/drawing/2014/main" id="{EE8B71E5-C08E-4542-80F0-6FB257A9FCBD}"/>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861" name="Text Box 30">
          <a:extLst>
            <a:ext uri="{FF2B5EF4-FFF2-40B4-BE49-F238E27FC236}">
              <a16:creationId xmlns:a16="http://schemas.microsoft.com/office/drawing/2014/main" id="{05B629B5-CA4E-41C7-B867-4A169C92B0CE}"/>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62" name="Text Box 32">
          <a:extLst>
            <a:ext uri="{FF2B5EF4-FFF2-40B4-BE49-F238E27FC236}">
              <a16:creationId xmlns:a16="http://schemas.microsoft.com/office/drawing/2014/main" id="{03E89182-BC59-46B4-BA06-D537462D2CDF}"/>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863" name="Text Box 106">
          <a:extLst>
            <a:ext uri="{FF2B5EF4-FFF2-40B4-BE49-F238E27FC236}">
              <a16:creationId xmlns:a16="http://schemas.microsoft.com/office/drawing/2014/main" id="{654C15FC-1A7D-4943-A65B-1B69A93C23B5}"/>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64" name="Text Box 108">
          <a:extLst>
            <a:ext uri="{FF2B5EF4-FFF2-40B4-BE49-F238E27FC236}">
              <a16:creationId xmlns:a16="http://schemas.microsoft.com/office/drawing/2014/main" id="{6A81F97C-55D7-464D-9927-4E6C01C7D999}"/>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865" name="Text Box 30">
          <a:extLst>
            <a:ext uri="{FF2B5EF4-FFF2-40B4-BE49-F238E27FC236}">
              <a16:creationId xmlns:a16="http://schemas.microsoft.com/office/drawing/2014/main" id="{14A610BB-F50E-4A06-9B85-B12DF3984681}"/>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66" name="Text Box 32">
          <a:extLst>
            <a:ext uri="{FF2B5EF4-FFF2-40B4-BE49-F238E27FC236}">
              <a16:creationId xmlns:a16="http://schemas.microsoft.com/office/drawing/2014/main" id="{48B63416-3A96-44A7-AE77-46797A2E3AA8}"/>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867" name="Text Box 106">
          <a:extLst>
            <a:ext uri="{FF2B5EF4-FFF2-40B4-BE49-F238E27FC236}">
              <a16:creationId xmlns:a16="http://schemas.microsoft.com/office/drawing/2014/main" id="{ACFDCD11-7F59-4355-804D-B47AF2B05493}"/>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868" name="Text Box 108">
          <a:extLst>
            <a:ext uri="{FF2B5EF4-FFF2-40B4-BE49-F238E27FC236}">
              <a16:creationId xmlns:a16="http://schemas.microsoft.com/office/drawing/2014/main" id="{B243270C-168E-4B29-B183-D87015FA1E75}"/>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76275"/>
    <xdr:sp macro="" textlink="">
      <xdr:nvSpPr>
        <xdr:cNvPr id="869" name="Text Box 30">
          <a:extLst>
            <a:ext uri="{FF2B5EF4-FFF2-40B4-BE49-F238E27FC236}">
              <a16:creationId xmlns:a16="http://schemas.microsoft.com/office/drawing/2014/main" id="{824F1A56-4414-462C-9D0A-932122DD5B2F}"/>
            </a:ext>
          </a:extLst>
        </xdr:cNvPr>
        <xdr:cNvSpPr txBox="1">
          <a:spLocks noChangeArrowheads="1"/>
        </xdr:cNvSpPr>
      </xdr:nvSpPr>
      <xdr:spPr bwMode="auto">
        <a:xfrm>
          <a:off x="436626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870" name="Text Box 32">
          <a:extLst>
            <a:ext uri="{FF2B5EF4-FFF2-40B4-BE49-F238E27FC236}">
              <a16:creationId xmlns:a16="http://schemas.microsoft.com/office/drawing/2014/main" id="{39A6C123-05E5-4387-AB46-0B5C3F6656FE}"/>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76275"/>
    <xdr:sp macro="" textlink="">
      <xdr:nvSpPr>
        <xdr:cNvPr id="871" name="Text Box 106">
          <a:extLst>
            <a:ext uri="{FF2B5EF4-FFF2-40B4-BE49-F238E27FC236}">
              <a16:creationId xmlns:a16="http://schemas.microsoft.com/office/drawing/2014/main" id="{D5D0C56D-B9BA-45D6-8E47-65812D18A273}"/>
            </a:ext>
          </a:extLst>
        </xdr:cNvPr>
        <xdr:cNvSpPr txBox="1">
          <a:spLocks noChangeArrowheads="1"/>
        </xdr:cNvSpPr>
      </xdr:nvSpPr>
      <xdr:spPr bwMode="auto">
        <a:xfrm>
          <a:off x="436626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872" name="Text Box 108">
          <a:extLst>
            <a:ext uri="{FF2B5EF4-FFF2-40B4-BE49-F238E27FC236}">
              <a16:creationId xmlns:a16="http://schemas.microsoft.com/office/drawing/2014/main" id="{4BFB4D4F-9781-46A1-9BA6-581A52011608}"/>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57225"/>
    <xdr:sp macro="" textlink="">
      <xdr:nvSpPr>
        <xdr:cNvPr id="873" name="Text Box 30">
          <a:extLst>
            <a:ext uri="{FF2B5EF4-FFF2-40B4-BE49-F238E27FC236}">
              <a16:creationId xmlns:a16="http://schemas.microsoft.com/office/drawing/2014/main" id="{80EDE64A-2F9F-488C-9298-1BBD3FCFC5B1}"/>
            </a:ext>
          </a:extLst>
        </xdr:cNvPr>
        <xdr:cNvSpPr txBox="1">
          <a:spLocks noChangeArrowheads="1"/>
        </xdr:cNvSpPr>
      </xdr:nvSpPr>
      <xdr:spPr bwMode="auto">
        <a:xfrm>
          <a:off x="436626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874" name="Text Box 32">
          <a:extLst>
            <a:ext uri="{FF2B5EF4-FFF2-40B4-BE49-F238E27FC236}">
              <a16:creationId xmlns:a16="http://schemas.microsoft.com/office/drawing/2014/main" id="{C0BBFCD8-8585-4605-A2E4-3BB7D7CE8B74}"/>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57225"/>
    <xdr:sp macro="" textlink="">
      <xdr:nvSpPr>
        <xdr:cNvPr id="875" name="Text Box 106">
          <a:extLst>
            <a:ext uri="{FF2B5EF4-FFF2-40B4-BE49-F238E27FC236}">
              <a16:creationId xmlns:a16="http://schemas.microsoft.com/office/drawing/2014/main" id="{B3D55916-A5E2-499D-8E69-F902D0F79DB4}"/>
            </a:ext>
          </a:extLst>
        </xdr:cNvPr>
        <xdr:cNvSpPr txBox="1">
          <a:spLocks noChangeArrowheads="1"/>
        </xdr:cNvSpPr>
      </xdr:nvSpPr>
      <xdr:spPr bwMode="auto">
        <a:xfrm>
          <a:off x="436626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876" name="Text Box 108">
          <a:extLst>
            <a:ext uri="{FF2B5EF4-FFF2-40B4-BE49-F238E27FC236}">
              <a16:creationId xmlns:a16="http://schemas.microsoft.com/office/drawing/2014/main" id="{0A2D14D4-6427-45DA-821A-CEBBB766B6DD}"/>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877" name="Text Box 30">
          <a:extLst>
            <a:ext uri="{FF2B5EF4-FFF2-40B4-BE49-F238E27FC236}">
              <a16:creationId xmlns:a16="http://schemas.microsoft.com/office/drawing/2014/main" id="{EB4BBC49-E1B3-47D2-BA38-3A7A9DAC83D8}"/>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878" name="Text Box 32">
          <a:extLst>
            <a:ext uri="{FF2B5EF4-FFF2-40B4-BE49-F238E27FC236}">
              <a16:creationId xmlns:a16="http://schemas.microsoft.com/office/drawing/2014/main" id="{F4C5EDC4-FF8F-4242-9E92-ADF713E14F0E}"/>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879" name="Text Box 106">
          <a:extLst>
            <a:ext uri="{FF2B5EF4-FFF2-40B4-BE49-F238E27FC236}">
              <a16:creationId xmlns:a16="http://schemas.microsoft.com/office/drawing/2014/main" id="{F5D672E4-A56A-4085-84E5-8EAA6450768D}"/>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880" name="Text Box 108">
          <a:extLst>
            <a:ext uri="{FF2B5EF4-FFF2-40B4-BE49-F238E27FC236}">
              <a16:creationId xmlns:a16="http://schemas.microsoft.com/office/drawing/2014/main" id="{D9129512-97FD-4009-86B3-E6CE78E8C953}"/>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881" name="Text Box 30">
          <a:extLst>
            <a:ext uri="{FF2B5EF4-FFF2-40B4-BE49-F238E27FC236}">
              <a16:creationId xmlns:a16="http://schemas.microsoft.com/office/drawing/2014/main" id="{A36112A5-AC83-46DE-854B-B7F7A0318555}"/>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882" name="Text Box 32">
          <a:extLst>
            <a:ext uri="{FF2B5EF4-FFF2-40B4-BE49-F238E27FC236}">
              <a16:creationId xmlns:a16="http://schemas.microsoft.com/office/drawing/2014/main" id="{4F4A45FA-EC23-4A20-8136-625B0F27AD54}"/>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883" name="Text Box 106">
          <a:extLst>
            <a:ext uri="{FF2B5EF4-FFF2-40B4-BE49-F238E27FC236}">
              <a16:creationId xmlns:a16="http://schemas.microsoft.com/office/drawing/2014/main" id="{EA57383C-4E7B-4CDE-954D-C05360330826}"/>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884" name="Text Box 108">
          <a:extLst>
            <a:ext uri="{FF2B5EF4-FFF2-40B4-BE49-F238E27FC236}">
              <a16:creationId xmlns:a16="http://schemas.microsoft.com/office/drawing/2014/main" id="{B630B4E4-1DF2-45B9-9555-CCC7C91DBACF}"/>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885" name="Text Box 30">
          <a:extLst>
            <a:ext uri="{FF2B5EF4-FFF2-40B4-BE49-F238E27FC236}">
              <a16:creationId xmlns:a16="http://schemas.microsoft.com/office/drawing/2014/main" id="{1EAB9991-26FD-4C92-A872-562BD148760C}"/>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86" name="Text Box 32">
          <a:extLst>
            <a:ext uri="{FF2B5EF4-FFF2-40B4-BE49-F238E27FC236}">
              <a16:creationId xmlns:a16="http://schemas.microsoft.com/office/drawing/2014/main" id="{C52A3FD3-851B-4B83-907F-03F8D8D62D50}"/>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887" name="Text Box 106">
          <a:extLst>
            <a:ext uri="{FF2B5EF4-FFF2-40B4-BE49-F238E27FC236}">
              <a16:creationId xmlns:a16="http://schemas.microsoft.com/office/drawing/2014/main" id="{F378A67C-54AA-412F-AB3C-05997EE4053F}"/>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88" name="Text Box 108">
          <a:extLst>
            <a:ext uri="{FF2B5EF4-FFF2-40B4-BE49-F238E27FC236}">
              <a16:creationId xmlns:a16="http://schemas.microsoft.com/office/drawing/2014/main" id="{035070E2-6CEC-4B4F-86D6-C98B26041EEA}"/>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889" name="Text Box 30">
          <a:extLst>
            <a:ext uri="{FF2B5EF4-FFF2-40B4-BE49-F238E27FC236}">
              <a16:creationId xmlns:a16="http://schemas.microsoft.com/office/drawing/2014/main" id="{3EC05BD1-2101-4E25-9AAF-C13D2578C22E}"/>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90" name="Text Box 32">
          <a:extLst>
            <a:ext uri="{FF2B5EF4-FFF2-40B4-BE49-F238E27FC236}">
              <a16:creationId xmlns:a16="http://schemas.microsoft.com/office/drawing/2014/main" id="{4AEAB9F8-6EF4-4C4E-943E-9B26110533A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891" name="Text Box 106">
          <a:extLst>
            <a:ext uri="{FF2B5EF4-FFF2-40B4-BE49-F238E27FC236}">
              <a16:creationId xmlns:a16="http://schemas.microsoft.com/office/drawing/2014/main" id="{4FB13537-751A-4F9F-B617-547AFFB6886E}"/>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92" name="Text Box 108">
          <a:extLst>
            <a:ext uri="{FF2B5EF4-FFF2-40B4-BE49-F238E27FC236}">
              <a16:creationId xmlns:a16="http://schemas.microsoft.com/office/drawing/2014/main" id="{AF32B017-CA20-45A4-A6C4-8A88D59FAC2F}"/>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893" name="Text Box 30">
          <a:extLst>
            <a:ext uri="{FF2B5EF4-FFF2-40B4-BE49-F238E27FC236}">
              <a16:creationId xmlns:a16="http://schemas.microsoft.com/office/drawing/2014/main" id="{B29425A7-15E6-4DE8-BBA7-10E4137DA622}"/>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94" name="Text Box 32">
          <a:extLst>
            <a:ext uri="{FF2B5EF4-FFF2-40B4-BE49-F238E27FC236}">
              <a16:creationId xmlns:a16="http://schemas.microsoft.com/office/drawing/2014/main" id="{344A0F14-C824-412D-9AA8-58DEECD40B7F}"/>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895" name="Text Box 106">
          <a:extLst>
            <a:ext uri="{FF2B5EF4-FFF2-40B4-BE49-F238E27FC236}">
              <a16:creationId xmlns:a16="http://schemas.microsoft.com/office/drawing/2014/main" id="{E0171E47-3C38-4575-9031-1F4CA5D043C6}"/>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96" name="Text Box 108">
          <a:extLst>
            <a:ext uri="{FF2B5EF4-FFF2-40B4-BE49-F238E27FC236}">
              <a16:creationId xmlns:a16="http://schemas.microsoft.com/office/drawing/2014/main" id="{A6E44459-20B6-45C3-9A3A-FF37257B35F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897" name="Text Box 30">
          <a:extLst>
            <a:ext uri="{FF2B5EF4-FFF2-40B4-BE49-F238E27FC236}">
              <a16:creationId xmlns:a16="http://schemas.microsoft.com/office/drawing/2014/main" id="{BB331AB5-6FA3-45F7-8136-42408BAD5D7D}"/>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898" name="Text Box 32">
          <a:extLst>
            <a:ext uri="{FF2B5EF4-FFF2-40B4-BE49-F238E27FC236}">
              <a16:creationId xmlns:a16="http://schemas.microsoft.com/office/drawing/2014/main" id="{2EBF191C-D8B2-424D-95CE-04F0066452B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899" name="Text Box 106">
          <a:extLst>
            <a:ext uri="{FF2B5EF4-FFF2-40B4-BE49-F238E27FC236}">
              <a16:creationId xmlns:a16="http://schemas.microsoft.com/office/drawing/2014/main" id="{C724F48D-8364-48B4-A0B1-7B0AFF2C7126}"/>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00" name="Text Box 108">
          <a:extLst>
            <a:ext uri="{FF2B5EF4-FFF2-40B4-BE49-F238E27FC236}">
              <a16:creationId xmlns:a16="http://schemas.microsoft.com/office/drawing/2014/main" id="{3FD95193-37D9-4DD9-800C-C6D5C6CCA44B}"/>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901" name="Text Box 30">
          <a:extLst>
            <a:ext uri="{FF2B5EF4-FFF2-40B4-BE49-F238E27FC236}">
              <a16:creationId xmlns:a16="http://schemas.microsoft.com/office/drawing/2014/main" id="{DE7557DE-0577-4671-A401-27B7B832BEDA}"/>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02" name="Text Box 32">
          <a:extLst>
            <a:ext uri="{FF2B5EF4-FFF2-40B4-BE49-F238E27FC236}">
              <a16:creationId xmlns:a16="http://schemas.microsoft.com/office/drawing/2014/main" id="{615400B9-9B5C-444D-820D-3234584C9F8C}"/>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903" name="Text Box 106">
          <a:extLst>
            <a:ext uri="{FF2B5EF4-FFF2-40B4-BE49-F238E27FC236}">
              <a16:creationId xmlns:a16="http://schemas.microsoft.com/office/drawing/2014/main" id="{38C0FDD9-5222-450D-87F5-26EC5664CFA7}"/>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04" name="Text Box 108">
          <a:extLst>
            <a:ext uri="{FF2B5EF4-FFF2-40B4-BE49-F238E27FC236}">
              <a16:creationId xmlns:a16="http://schemas.microsoft.com/office/drawing/2014/main" id="{B7F08D68-8398-4546-AF74-0F2D88633E8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905" name="Text Box 30">
          <a:extLst>
            <a:ext uri="{FF2B5EF4-FFF2-40B4-BE49-F238E27FC236}">
              <a16:creationId xmlns:a16="http://schemas.microsoft.com/office/drawing/2014/main" id="{87D371E0-DFB8-4603-A04D-A69D4BDB22FD}"/>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06" name="Text Box 32">
          <a:extLst>
            <a:ext uri="{FF2B5EF4-FFF2-40B4-BE49-F238E27FC236}">
              <a16:creationId xmlns:a16="http://schemas.microsoft.com/office/drawing/2014/main" id="{1EF2A323-3B50-4065-B59D-07809F8B358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907" name="Text Box 106">
          <a:extLst>
            <a:ext uri="{FF2B5EF4-FFF2-40B4-BE49-F238E27FC236}">
              <a16:creationId xmlns:a16="http://schemas.microsoft.com/office/drawing/2014/main" id="{50852F1D-7A75-4E99-9DEE-911C4754F491}"/>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08" name="Text Box 108">
          <a:extLst>
            <a:ext uri="{FF2B5EF4-FFF2-40B4-BE49-F238E27FC236}">
              <a16:creationId xmlns:a16="http://schemas.microsoft.com/office/drawing/2014/main" id="{621B19C7-D3E4-45EC-BE34-9CBCDA085B0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909" name="Text Box 30">
          <a:extLst>
            <a:ext uri="{FF2B5EF4-FFF2-40B4-BE49-F238E27FC236}">
              <a16:creationId xmlns:a16="http://schemas.microsoft.com/office/drawing/2014/main" id="{77EA61C9-ACEC-4136-BE3A-CFD2A68E1C32}"/>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10" name="Text Box 32">
          <a:extLst>
            <a:ext uri="{FF2B5EF4-FFF2-40B4-BE49-F238E27FC236}">
              <a16:creationId xmlns:a16="http://schemas.microsoft.com/office/drawing/2014/main" id="{79C426F9-D8AD-47B8-A4AE-DA124865CA7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911" name="Text Box 106">
          <a:extLst>
            <a:ext uri="{FF2B5EF4-FFF2-40B4-BE49-F238E27FC236}">
              <a16:creationId xmlns:a16="http://schemas.microsoft.com/office/drawing/2014/main" id="{49C524CD-5E25-4B56-B4A2-83665C42BEBA}"/>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12" name="Text Box 108">
          <a:extLst>
            <a:ext uri="{FF2B5EF4-FFF2-40B4-BE49-F238E27FC236}">
              <a16:creationId xmlns:a16="http://schemas.microsoft.com/office/drawing/2014/main" id="{FA15C9EF-B5EF-4FDB-803C-94150451DDA4}"/>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913" name="Text Box 30">
          <a:extLst>
            <a:ext uri="{FF2B5EF4-FFF2-40B4-BE49-F238E27FC236}">
              <a16:creationId xmlns:a16="http://schemas.microsoft.com/office/drawing/2014/main" id="{3E5FCF08-1D15-455F-BC16-8F024638D4DE}"/>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14" name="Text Box 32">
          <a:extLst>
            <a:ext uri="{FF2B5EF4-FFF2-40B4-BE49-F238E27FC236}">
              <a16:creationId xmlns:a16="http://schemas.microsoft.com/office/drawing/2014/main" id="{6F21045A-3788-49F0-8F62-ABD2CB4BB76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915" name="Text Box 106">
          <a:extLst>
            <a:ext uri="{FF2B5EF4-FFF2-40B4-BE49-F238E27FC236}">
              <a16:creationId xmlns:a16="http://schemas.microsoft.com/office/drawing/2014/main" id="{7EFF35C4-676F-4136-8D84-BF4E99995F39}"/>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16" name="Text Box 108">
          <a:extLst>
            <a:ext uri="{FF2B5EF4-FFF2-40B4-BE49-F238E27FC236}">
              <a16:creationId xmlns:a16="http://schemas.microsoft.com/office/drawing/2014/main" id="{51AA673D-8F90-4CE2-8433-5A30916FE73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71</xdr:row>
      <xdr:rowOff>0</xdr:rowOff>
    </xdr:from>
    <xdr:to>
      <xdr:col>3</xdr:col>
      <xdr:colOff>76200</xdr:colOff>
      <xdr:row>72</xdr:row>
      <xdr:rowOff>169018</xdr:rowOff>
    </xdr:to>
    <xdr:sp macro="" textlink="">
      <xdr:nvSpPr>
        <xdr:cNvPr id="917" name="Text Box 30">
          <a:extLst>
            <a:ext uri="{FF2B5EF4-FFF2-40B4-BE49-F238E27FC236}">
              <a16:creationId xmlns:a16="http://schemas.microsoft.com/office/drawing/2014/main" id="{09DBC0C2-107A-4614-9C64-E2572A1F3B73}"/>
            </a:ext>
          </a:extLst>
        </xdr:cNvPr>
        <xdr:cNvSpPr txBox="1">
          <a:spLocks noChangeArrowheads="1"/>
        </xdr:cNvSpPr>
      </xdr:nvSpPr>
      <xdr:spPr bwMode="auto">
        <a:xfrm>
          <a:off x="4366260" y="1856232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918" name="Text Box 32">
          <a:extLst>
            <a:ext uri="{FF2B5EF4-FFF2-40B4-BE49-F238E27FC236}">
              <a16:creationId xmlns:a16="http://schemas.microsoft.com/office/drawing/2014/main" id="{F5CE9647-92E0-40A8-A17F-603E19B186ED}"/>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169018</xdr:rowOff>
    </xdr:to>
    <xdr:sp macro="" textlink="">
      <xdr:nvSpPr>
        <xdr:cNvPr id="919" name="Text Box 106">
          <a:extLst>
            <a:ext uri="{FF2B5EF4-FFF2-40B4-BE49-F238E27FC236}">
              <a16:creationId xmlns:a16="http://schemas.microsoft.com/office/drawing/2014/main" id="{97830F79-E693-4B10-993B-A42C4B2FA145}"/>
            </a:ext>
          </a:extLst>
        </xdr:cNvPr>
        <xdr:cNvSpPr txBox="1">
          <a:spLocks noChangeArrowheads="1"/>
        </xdr:cNvSpPr>
      </xdr:nvSpPr>
      <xdr:spPr bwMode="auto">
        <a:xfrm>
          <a:off x="4366260" y="1856232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920" name="Text Box 108">
          <a:extLst>
            <a:ext uri="{FF2B5EF4-FFF2-40B4-BE49-F238E27FC236}">
              <a16:creationId xmlns:a16="http://schemas.microsoft.com/office/drawing/2014/main" id="{A2CA0B86-6B6C-499D-B372-CD453AA8E6FB}"/>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153778</xdr:rowOff>
    </xdr:to>
    <xdr:sp macro="" textlink="">
      <xdr:nvSpPr>
        <xdr:cNvPr id="921" name="Text Box 30">
          <a:extLst>
            <a:ext uri="{FF2B5EF4-FFF2-40B4-BE49-F238E27FC236}">
              <a16:creationId xmlns:a16="http://schemas.microsoft.com/office/drawing/2014/main" id="{A72D566D-DA99-46B3-A8AF-03BC0EFEA71F}"/>
            </a:ext>
          </a:extLst>
        </xdr:cNvPr>
        <xdr:cNvSpPr txBox="1">
          <a:spLocks noChangeArrowheads="1"/>
        </xdr:cNvSpPr>
      </xdr:nvSpPr>
      <xdr:spPr bwMode="auto">
        <a:xfrm>
          <a:off x="4366260" y="1856232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922" name="Text Box 32">
          <a:extLst>
            <a:ext uri="{FF2B5EF4-FFF2-40B4-BE49-F238E27FC236}">
              <a16:creationId xmlns:a16="http://schemas.microsoft.com/office/drawing/2014/main" id="{2856DBED-CA17-4202-9C50-37C0234C9D8B}"/>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153778</xdr:rowOff>
    </xdr:to>
    <xdr:sp macro="" textlink="">
      <xdr:nvSpPr>
        <xdr:cNvPr id="923" name="Text Box 106">
          <a:extLst>
            <a:ext uri="{FF2B5EF4-FFF2-40B4-BE49-F238E27FC236}">
              <a16:creationId xmlns:a16="http://schemas.microsoft.com/office/drawing/2014/main" id="{B56923C5-2F8E-4EB0-B133-B9EA8D3478EE}"/>
            </a:ext>
          </a:extLst>
        </xdr:cNvPr>
        <xdr:cNvSpPr txBox="1">
          <a:spLocks noChangeArrowheads="1"/>
        </xdr:cNvSpPr>
      </xdr:nvSpPr>
      <xdr:spPr bwMode="auto">
        <a:xfrm>
          <a:off x="4366260" y="1856232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924" name="Text Box 108">
          <a:extLst>
            <a:ext uri="{FF2B5EF4-FFF2-40B4-BE49-F238E27FC236}">
              <a16:creationId xmlns:a16="http://schemas.microsoft.com/office/drawing/2014/main" id="{32BB8516-1B2A-48D8-8C95-BAB5C374E57B}"/>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169017</xdr:rowOff>
    </xdr:to>
    <xdr:sp macro="" textlink="">
      <xdr:nvSpPr>
        <xdr:cNvPr id="925" name="Text Box 30">
          <a:extLst>
            <a:ext uri="{FF2B5EF4-FFF2-40B4-BE49-F238E27FC236}">
              <a16:creationId xmlns:a16="http://schemas.microsoft.com/office/drawing/2014/main" id="{458B20A9-28C1-4031-B02B-026F870C3007}"/>
            </a:ext>
          </a:extLst>
        </xdr:cNvPr>
        <xdr:cNvSpPr txBox="1">
          <a:spLocks noChangeArrowheads="1"/>
        </xdr:cNvSpPr>
      </xdr:nvSpPr>
      <xdr:spPr bwMode="auto">
        <a:xfrm>
          <a:off x="4366260" y="18562320"/>
          <a:ext cx="76200" cy="344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926" name="Text Box 32">
          <a:extLst>
            <a:ext uri="{FF2B5EF4-FFF2-40B4-BE49-F238E27FC236}">
              <a16:creationId xmlns:a16="http://schemas.microsoft.com/office/drawing/2014/main" id="{4E31B5A9-9B48-4DDC-8880-6FD0BF39AE90}"/>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169017</xdr:rowOff>
    </xdr:to>
    <xdr:sp macro="" textlink="">
      <xdr:nvSpPr>
        <xdr:cNvPr id="927" name="Text Box 106">
          <a:extLst>
            <a:ext uri="{FF2B5EF4-FFF2-40B4-BE49-F238E27FC236}">
              <a16:creationId xmlns:a16="http://schemas.microsoft.com/office/drawing/2014/main" id="{FA5532C3-55B4-4414-99DC-1D370482D282}"/>
            </a:ext>
          </a:extLst>
        </xdr:cNvPr>
        <xdr:cNvSpPr txBox="1">
          <a:spLocks noChangeArrowheads="1"/>
        </xdr:cNvSpPr>
      </xdr:nvSpPr>
      <xdr:spPr bwMode="auto">
        <a:xfrm>
          <a:off x="4366260" y="18562320"/>
          <a:ext cx="76200" cy="344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928" name="Text Box 108">
          <a:extLst>
            <a:ext uri="{FF2B5EF4-FFF2-40B4-BE49-F238E27FC236}">
              <a16:creationId xmlns:a16="http://schemas.microsoft.com/office/drawing/2014/main" id="{70ECDBD8-F83A-4DEF-AB56-B2CB3F0E3270}"/>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153777</xdr:rowOff>
    </xdr:to>
    <xdr:sp macro="" textlink="">
      <xdr:nvSpPr>
        <xdr:cNvPr id="929" name="Text Box 30">
          <a:extLst>
            <a:ext uri="{FF2B5EF4-FFF2-40B4-BE49-F238E27FC236}">
              <a16:creationId xmlns:a16="http://schemas.microsoft.com/office/drawing/2014/main" id="{29534200-C7D6-4E94-988C-4DDC9D401F84}"/>
            </a:ext>
          </a:extLst>
        </xdr:cNvPr>
        <xdr:cNvSpPr txBox="1">
          <a:spLocks noChangeArrowheads="1"/>
        </xdr:cNvSpPr>
      </xdr:nvSpPr>
      <xdr:spPr bwMode="auto">
        <a:xfrm>
          <a:off x="4366260" y="18562320"/>
          <a:ext cx="76200" cy="329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930" name="Text Box 32">
          <a:extLst>
            <a:ext uri="{FF2B5EF4-FFF2-40B4-BE49-F238E27FC236}">
              <a16:creationId xmlns:a16="http://schemas.microsoft.com/office/drawing/2014/main" id="{157C73C9-1AF0-4E69-A531-EBB1E2510E87}"/>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153777</xdr:rowOff>
    </xdr:to>
    <xdr:sp macro="" textlink="">
      <xdr:nvSpPr>
        <xdr:cNvPr id="931" name="Text Box 106">
          <a:extLst>
            <a:ext uri="{FF2B5EF4-FFF2-40B4-BE49-F238E27FC236}">
              <a16:creationId xmlns:a16="http://schemas.microsoft.com/office/drawing/2014/main" id="{AAF909DA-FAFA-48AF-81A7-790E4F4FF28F}"/>
            </a:ext>
          </a:extLst>
        </xdr:cNvPr>
        <xdr:cNvSpPr txBox="1">
          <a:spLocks noChangeArrowheads="1"/>
        </xdr:cNvSpPr>
      </xdr:nvSpPr>
      <xdr:spPr bwMode="auto">
        <a:xfrm>
          <a:off x="4366260" y="18562320"/>
          <a:ext cx="76200" cy="329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932" name="Text Box 108">
          <a:extLst>
            <a:ext uri="{FF2B5EF4-FFF2-40B4-BE49-F238E27FC236}">
              <a16:creationId xmlns:a16="http://schemas.microsoft.com/office/drawing/2014/main" id="{96D83A7B-5DF4-45E3-9F90-15CEE4C7CA5D}"/>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409722"/>
    <xdr:sp macro="" textlink="">
      <xdr:nvSpPr>
        <xdr:cNvPr id="933" name="Text Box 30">
          <a:extLst>
            <a:ext uri="{FF2B5EF4-FFF2-40B4-BE49-F238E27FC236}">
              <a16:creationId xmlns:a16="http://schemas.microsoft.com/office/drawing/2014/main" id="{EA90B7CE-A7CB-46BC-A073-76CD5DAC3FB3}"/>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934" name="Text Box 32">
          <a:extLst>
            <a:ext uri="{FF2B5EF4-FFF2-40B4-BE49-F238E27FC236}">
              <a16:creationId xmlns:a16="http://schemas.microsoft.com/office/drawing/2014/main" id="{2D150CD0-79B0-4175-B8BE-EDDFA432601E}"/>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935" name="Text Box 106">
          <a:extLst>
            <a:ext uri="{FF2B5EF4-FFF2-40B4-BE49-F238E27FC236}">
              <a16:creationId xmlns:a16="http://schemas.microsoft.com/office/drawing/2014/main" id="{F993AF14-F7A7-4475-B149-B1566C16478B}"/>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936" name="Text Box 108">
          <a:extLst>
            <a:ext uri="{FF2B5EF4-FFF2-40B4-BE49-F238E27FC236}">
              <a16:creationId xmlns:a16="http://schemas.microsoft.com/office/drawing/2014/main" id="{DA1C60C9-E038-4D03-B8C9-26E6CF19AE84}"/>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937" name="Text Box 30">
          <a:extLst>
            <a:ext uri="{FF2B5EF4-FFF2-40B4-BE49-F238E27FC236}">
              <a16:creationId xmlns:a16="http://schemas.microsoft.com/office/drawing/2014/main" id="{F5377C86-9608-402F-9DB8-1B998799AEC9}"/>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938" name="Text Box 32">
          <a:extLst>
            <a:ext uri="{FF2B5EF4-FFF2-40B4-BE49-F238E27FC236}">
              <a16:creationId xmlns:a16="http://schemas.microsoft.com/office/drawing/2014/main" id="{3B3FF4FE-ACF8-401A-8106-13B655F480C2}"/>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939" name="Text Box 106">
          <a:extLst>
            <a:ext uri="{FF2B5EF4-FFF2-40B4-BE49-F238E27FC236}">
              <a16:creationId xmlns:a16="http://schemas.microsoft.com/office/drawing/2014/main" id="{630133FA-88B2-4E47-9B01-4F23C3111ECB}"/>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940" name="Text Box 108">
          <a:extLst>
            <a:ext uri="{FF2B5EF4-FFF2-40B4-BE49-F238E27FC236}">
              <a16:creationId xmlns:a16="http://schemas.microsoft.com/office/drawing/2014/main" id="{E0DCB761-ADA4-4C17-B134-89AA32182474}"/>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941" name="Text Box 30">
          <a:extLst>
            <a:ext uri="{FF2B5EF4-FFF2-40B4-BE49-F238E27FC236}">
              <a16:creationId xmlns:a16="http://schemas.microsoft.com/office/drawing/2014/main" id="{0E8C5FDB-9177-4ACC-A0F8-B1CA46222DF3}"/>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942" name="Text Box 32">
          <a:extLst>
            <a:ext uri="{FF2B5EF4-FFF2-40B4-BE49-F238E27FC236}">
              <a16:creationId xmlns:a16="http://schemas.microsoft.com/office/drawing/2014/main" id="{B27CEA12-1D97-4CB9-93A3-9EC8AD35FDCB}"/>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943" name="Text Box 106">
          <a:extLst>
            <a:ext uri="{FF2B5EF4-FFF2-40B4-BE49-F238E27FC236}">
              <a16:creationId xmlns:a16="http://schemas.microsoft.com/office/drawing/2014/main" id="{2BAF2FA9-7A12-4D1B-AED4-E7FD5252DE5B}"/>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944" name="Text Box 108">
          <a:extLst>
            <a:ext uri="{FF2B5EF4-FFF2-40B4-BE49-F238E27FC236}">
              <a16:creationId xmlns:a16="http://schemas.microsoft.com/office/drawing/2014/main" id="{9871F446-8F58-4A2A-B7BA-E2C44B013937}"/>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945" name="Text Box 30">
          <a:extLst>
            <a:ext uri="{FF2B5EF4-FFF2-40B4-BE49-F238E27FC236}">
              <a16:creationId xmlns:a16="http://schemas.microsoft.com/office/drawing/2014/main" id="{63758E06-55BA-40A7-9615-7E85C909DF54}"/>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946" name="Text Box 32">
          <a:extLst>
            <a:ext uri="{FF2B5EF4-FFF2-40B4-BE49-F238E27FC236}">
              <a16:creationId xmlns:a16="http://schemas.microsoft.com/office/drawing/2014/main" id="{9F56823B-58F7-4062-835D-2EC20C8E0991}"/>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947" name="Text Box 106">
          <a:extLst>
            <a:ext uri="{FF2B5EF4-FFF2-40B4-BE49-F238E27FC236}">
              <a16:creationId xmlns:a16="http://schemas.microsoft.com/office/drawing/2014/main" id="{7B700B9F-DBE5-4DBE-BE3F-A9240003876B}"/>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948" name="Text Box 108">
          <a:extLst>
            <a:ext uri="{FF2B5EF4-FFF2-40B4-BE49-F238E27FC236}">
              <a16:creationId xmlns:a16="http://schemas.microsoft.com/office/drawing/2014/main" id="{CFB96ABE-66F8-40E1-840A-26D98096454D}"/>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949" name="Text Box 30">
          <a:extLst>
            <a:ext uri="{FF2B5EF4-FFF2-40B4-BE49-F238E27FC236}">
              <a16:creationId xmlns:a16="http://schemas.microsoft.com/office/drawing/2014/main" id="{AEB45218-14EE-40B7-B635-81DA50D548E2}"/>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950" name="Text Box 106">
          <a:extLst>
            <a:ext uri="{FF2B5EF4-FFF2-40B4-BE49-F238E27FC236}">
              <a16:creationId xmlns:a16="http://schemas.microsoft.com/office/drawing/2014/main" id="{F0BB517D-A6B6-4C03-9D4B-950192BC0350}"/>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951" name="Text Box 30">
          <a:extLst>
            <a:ext uri="{FF2B5EF4-FFF2-40B4-BE49-F238E27FC236}">
              <a16:creationId xmlns:a16="http://schemas.microsoft.com/office/drawing/2014/main" id="{1E1CAEEA-5538-47B7-B13B-53039CB9874D}"/>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952" name="Text Box 106">
          <a:extLst>
            <a:ext uri="{FF2B5EF4-FFF2-40B4-BE49-F238E27FC236}">
              <a16:creationId xmlns:a16="http://schemas.microsoft.com/office/drawing/2014/main" id="{FFBC486D-2FCE-47EB-B1E1-627628317C9E}"/>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953" name="Text Box 30">
          <a:extLst>
            <a:ext uri="{FF2B5EF4-FFF2-40B4-BE49-F238E27FC236}">
              <a16:creationId xmlns:a16="http://schemas.microsoft.com/office/drawing/2014/main" id="{8C930744-9443-4007-B590-D58B7F692025}"/>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954" name="Text Box 106">
          <a:extLst>
            <a:ext uri="{FF2B5EF4-FFF2-40B4-BE49-F238E27FC236}">
              <a16:creationId xmlns:a16="http://schemas.microsoft.com/office/drawing/2014/main" id="{F4A28C41-2768-416D-A84C-EFCBDE9AB397}"/>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955" name="Text Box 30">
          <a:extLst>
            <a:ext uri="{FF2B5EF4-FFF2-40B4-BE49-F238E27FC236}">
              <a16:creationId xmlns:a16="http://schemas.microsoft.com/office/drawing/2014/main" id="{206C51B0-73DB-4476-89AD-15AE84BB76A8}"/>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956" name="Text Box 106">
          <a:extLst>
            <a:ext uri="{FF2B5EF4-FFF2-40B4-BE49-F238E27FC236}">
              <a16:creationId xmlns:a16="http://schemas.microsoft.com/office/drawing/2014/main" id="{E127EB56-8847-4E98-9ACA-E7E5CE272456}"/>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57" name="Text Box 32">
          <a:extLst>
            <a:ext uri="{FF2B5EF4-FFF2-40B4-BE49-F238E27FC236}">
              <a16:creationId xmlns:a16="http://schemas.microsoft.com/office/drawing/2014/main" id="{77D4D823-ED65-48AB-93B3-128E70614DC5}"/>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58" name="Text Box 108">
          <a:extLst>
            <a:ext uri="{FF2B5EF4-FFF2-40B4-BE49-F238E27FC236}">
              <a16:creationId xmlns:a16="http://schemas.microsoft.com/office/drawing/2014/main" id="{04393729-F6C9-4496-9D79-B912A7C8F35F}"/>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59" name="Text Box 32">
          <a:extLst>
            <a:ext uri="{FF2B5EF4-FFF2-40B4-BE49-F238E27FC236}">
              <a16:creationId xmlns:a16="http://schemas.microsoft.com/office/drawing/2014/main" id="{CBF2E9C8-3A0B-4AC1-9067-610F06FA5786}"/>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60" name="Text Box 108">
          <a:extLst>
            <a:ext uri="{FF2B5EF4-FFF2-40B4-BE49-F238E27FC236}">
              <a16:creationId xmlns:a16="http://schemas.microsoft.com/office/drawing/2014/main" id="{9309679D-2696-44E2-B1CB-2A4BF859ADAE}"/>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61" name="Text Box 32">
          <a:extLst>
            <a:ext uri="{FF2B5EF4-FFF2-40B4-BE49-F238E27FC236}">
              <a16:creationId xmlns:a16="http://schemas.microsoft.com/office/drawing/2014/main" id="{73BABA71-D952-4E53-A373-674B7028B7DF}"/>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62" name="Text Box 108">
          <a:extLst>
            <a:ext uri="{FF2B5EF4-FFF2-40B4-BE49-F238E27FC236}">
              <a16:creationId xmlns:a16="http://schemas.microsoft.com/office/drawing/2014/main" id="{D9401687-ABF5-46A2-8A26-6F12649A7A04}"/>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63" name="Text Box 32">
          <a:extLst>
            <a:ext uri="{FF2B5EF4-FFF2-40B4-BE49-F238E27FC236}">
              <a16:creationId xmlns:a16="http://schemas.microsoft.com/office/drawing/2014/main" id="{83EDEACB-010A-414D-A768-6EA5DBFA2A8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964" name="Text Box 108">
          <a:extLst>
            <a:ext uri="{FF2B5EF4-FFF2-40B4-BE49-F238E27FC236}">
              <a16:creationId xmlns:a16="http://schemas.microsoft.com/office/drawing/2014/main" id="{DAEA15FA-528B-4BBD-990C-699407028FFB}"/>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196867</xdr:rowOff>
    </xdr:to>
    <xdr:sp macro="" textlink="">
      <xdr:nvSpPr>
        <xdr:cNvPr id="965" name="Text Box 30">
          <a:extLst>
            <a:ext uri="{FF2B5EF4-FFF2-40B4-BE49-F238E27FC236}">
              <a16:creationId xmlns:a16="http://schemas.microsoft.com/office/drawing/2014/main" id="{7A686573-23AD-4FA5-8A98-3FDE5AF4DFC9}"/>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966" name="Text Box 32">
          <a:extLst>
            <a:ext uri="{FF2B5EF4-FFF2-40B4-BE49-F238E27FC236}">
              <a16:creationId xmlns:a16="http://schemas.microsoft.com/office/drawing/2014/main" id="{B5E07D1C-242C-4135-9696-ACD99C9A5B1D}"/>
            </a:ext>
          </a:extLst>
        </xdr:cNvPr>
        <xdr:cNvSpPr txBox="1">
          <a:spLocks noChangeArrowheads="1"/>
        </xdr:cNvSpPr>
      </xdr:nvSpPr>
      <xdr:spPr bwMode="auto">
        <a:xfrm>
          <a:off x="4366260" y="63383160"/>
          <a:ext cx="76200" cy="30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67" name="Text Box 106">
          <a:extLst>
            <a:ext uri="{FF2B5EF4-FFF2-40B4-BE49-F238E27FC236}">
              <a16:creationId xmlns:a16="http://schemas.microsoft.com/office/drawing/2014/main" id="{E0525301-3066-4F05-8C99-FA65EA2B55F3}"/>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968" name="Text Box 108">
          <a:extLst>
            <a:ext uri="{FF2B5EF4-FFF2-40B4-BE49-F238E27FC236}">
              <a16:creationId xmlns:a16="http://schemas.microsoft.com/office/drawing/2014/main" id="{4D0CA83E-FFA2-40B0-AE5F-E76296FFB3BD}"/>
            </a:ext>
          </a:extLst>
        </xdr:cNvPr>
        <xdr:cNvSpPr txBox="1">
          <a:spLocks noChangeArrowheads="1"/>
        </xdr:cNvSpPr>
      </xdr:nvSpPr>
      <xdr:spPr bwMode="auto">
        <a:xfrm>
          <a:off x="4366260" y="63383160"/>
          <a:ext cx="76200" cy="30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196865</xdr:rowOff>
    </xdr:to>
    <xdr:sp macro="" textlink="">
      <xdr:nvSpPr>
        <xdr:cNvPr id="969" name="Text Box 30">
          <a:extLst>
            <a:ext uri="{FF2B5EF4-FFF2-40B4-BE49-F238E27FC236}">
              <a16:creationId xmlns:a16="http://schemas.microsoft.com/office/drawing/2014/main" id="{039ABF17-6DDE-404F-889E-C5DDD88C9656}"/>
            </a:ext>
          </a:extLst>
        </xdr:cNvPr>
        <xdr:cNvSpPr txBox="1">
          <a:spLocks noChangeArrowheads="1"/>
        </xdr:cNvSpPr>
      </xdr:nvSpPr>
      <xdr:spPr bwMode="auto">
        <a:xfrm>
          <a:off x="4366260" y="63383160"/>
          <a:ext cx="76200" cy="372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970" name="Text Box 32">
          <a:extLst>
            <a:ext uri="{FF2B5EF4-FFF2-40B4-BE49-F238E27FC236}">
              <a16:creationId xmlns:a16="http://schemas.microsoft.com/office/drawing/2014/main" id="{BA22C2A8-730F-4BF9-8B42-747EB4C68244}"/>
            </a:ext>
          </a:extLst>
        </xdr:cNvPr>
        <xdr:cNvSpPr txBox="1">
          <a:spLocks noChangeArrowheads="1"/>
        </xdr:cNvSpPr>
      </xdr:nvSpPr>
      <xdr:spPr bwMode="auto">
        <a:xfrm>
          <a:off x="4366260" y="63383160"/>
          <a:ext cx="76200" cy="30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196865</xdr:rowOff>
    </xdr:to>
    <xdr:sp macro="" textlink="">
      <xdr:nvSpPr>
        <xdr:cNvPr id="971" name="Text Box 106">
          <a:extLst>
            <a:ext uri="{FF2B5EF4-FFF2-40B4-BE49-F238E27FC236}">
              <a16:creationId xmlns:a16="http://schemas.microsoft.com/office/drawing/2014/main" id="{FF4C49C3-ADAD-4B0B-B287-E41468853D0F}"/>
            </a:ext>
          </a:extLst>
        </xdr:cNvPr>
        <xdr:cNvSpPr txBox="1">
          <a:spLocks noChangeArrowheads="1"/>
        </xdr:cNvSpPr>
      </xdr:nvSpPr>
      <xdr:spPr bwMode="auto">
        <a:xfrm>
          <a:off x="4366260" y="63383160"/>
          <a:ext cx="76200" cy="372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972" name="Text Box 108">
          <a:extLst>
            <a:ext uri="{FF2B5EF4-FFF2-40B4-BE49-F238E27FC236}">
              <a16:creationId xmlns:a16="http://schemas.microsoft.com/office/drawing/2014/main" id="{2EC03393-7760-4B65-A906-87CB1C8E0624}"/>
            </a:ext>
          </a:extLst>
        </xdr:cNvPr>
        <xdr:cNvSpPr txBox="1">
          <a:spLocks noChangeArrowheads="1"/>
        </xdr:cNvSpPr>
      </xdr:nvSpPr>
      <xdr:spPr bwMode="auto">
        <a:xfrm>
          <a:off x="4366260" y="63383160"/>
          <a:ext cx="76200" cy="30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73" name="Text Box 30">
          <a:extLst>
            <a:ext uri="{FF2B5EF4-FFF2-40B4-BE49-F238E27FC236}">
              <a16:creationId xmlns:a16="http://schemas.microsoft.com/office/drawing/2014/main" id="{F2D992CC-7D19-46C4-BFC7-5E06FB318B6E}"/>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974" name="Text Box 32">
          <a:extLst>
            <a:ext uri="{FF2B5EF4-FFF2-40B4-BE49-F238E27FC236}">
              <a16:creationId xmlns:a16="http://schemas.microsoft.com/office/drawing/2014/main" id="{3A2554BA-C3CC-4504-A04D-5D723BAD0C00}"/>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75" name="Text Box 106">
          <a:extLst>
            <a:ext uri="{FF2B5EF4-FFF2-40B4-BE49-F238E27FC236}">
              <a16:creationId xmlns:a16="http://schemas.microsoft.com/office/drawing/2014/main" id="{EF1C7CC4-F32D-41E6-A7F0-9E45C5FBC825}"/>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976" name="Text Box 108">
          <a:extLst>
            <a:ext uri="{FF2B5EF4-FFF2-40B4-BE49-F238E27FC236}">
              <a16:creationId xmlns:a16="http://schemas.microsoft.com/office/drawing/2014/main" id="{0303AAD0-361F-4995-BBDB-A8C829A18479}"/>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166385</xdr:rowOff>
    </xdr:to>
    <xdr:sp macro="" textlink="">
      <xdr:nvSpPr>
        <xdr:cNvPr id="977" name="Text Box 30">
          <a:extLst>
            <a:ext uri="{FF2B5EF4-FFF2-40B4-BE49-F238E27FC236}">
              <a16:creationId xmlns:a16="http://schemas.microsoft.com/office/drawing/2014/main" id="{BBBFB6E5-E29F-422A-8600-20FAF90EE6CF}"/>
            </a:ext>
          </a:extLst>
        </xdr:cNvPr>
        <xdr:cNvSpPr txBox="1">
          <a:spLocks noChangeArrowheads="1"/>
        </xdr:cNvSpPr>
      </xdr:nvSpPr>
      <xdr:spPr bwMode="auto">
        <a:xfrm>
          <a:off x="4366260" y="63383160"/>
          <a:ext cx="76200" cy="341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978" name="Text Box 32">
          <a:extLst>
            <a:ext uri="{FF2B5EF4-FFF2-40B4-BE49-F238E27FC236}">
              <a16:creationId xmlns:a16="http://schemas.microsoft.com/office/drawing/2014/main" id="{BE0CEF9E-9A9A-437D-84A7-C53024D93DC7}"/>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166385</xdr:rowOff>
    </xdr:to>
    <xdr:sp macro="" textlink="">
      <xdr:nvSpPr>
        <xdr:cNvPr id="979" name="Text Box 106">
          <a:extLst>
            <a:ext uri="{FF2B5EF4-FFF2-40B4-BE49-F238E27FC236}">
              <a16:creationId xmlns:a16="http://schemas.microsoft.com/office/drawing/2014/main" id="{ADC69538-1200-416B-B2A9-68506EC082D1}"/>
            </a:ext>
          </a:extLst>
        </xdr:cNvPr>
        <xdr:cNvSpPr txBox="1">
          <a:spLocks noChangeArrowheads="1"/>
        </xdr:cNvSpPr>
      </xdr:nvSpPr>
      <xdr:spPr bwMode="auto">
        <a:xfrm>
          <a:off x="4366260" y="63383160"/>
          <a:ext cx="76200" cy="341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980" name="Text Box 108">
          <a:extLst>
            <a:ext uri="{FF2B5EF4-FFF2-40B4-BE49-F238E27FC236}">
              <a16:creationId xmlns:a16="http://schemas.microsoft.com/office/drawing/2014/main" id="{1BADB931-2B60-40DF-B241-56551BA072DC}"/>
            </a:ext>
          </a:extLst>
        </xdr:cNvPr>
        <xdr:cNvSpPr txBox="1">
          <a:spLocks noChangeArrowheads="1"/>
        </xdr:cNvSpPr>
      </xdr:nvSpPr>
      <xdr:spPr bwMode="auto">
        <a:xfrm>
          <a:off x="4366260" y="63383160"/>
          <a:ext cx="76200" cy="26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81" name="Text Box 30">
          <a:extLst>
            <a:ext uri="{FF2B5EF4-FFF2-40B4-BE49-F238E27FC236}">
              <a16:creationId xmlns:a16="http://schemas.microsoft.com/office/drawing/2014/main" id="{9D2AEE8A-F973-4E81-B18B-B96BAE92512F}"/>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82" name="Text Box 32">
          <a:extLst>
            <a:ext uri="{FF2B5EF4-FFF2-40B4-BE49-F238E27FC236}">
              <a16:creationId xmlns:a16="http://schemas.microsoft.com/office/drawing/2014/main" id="{0647825B-565B-4175-977F-9B18F939DAC1}"/>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83" name="Text Box 106">
          <a:extLst>
            <a:ext uri="{FF2B5EF4-FFF2-40B4-BE49-F238E27FC236}">
              <a16:creationId xmlns:a16="http://schemas.microsoft.com/office/drawing/2014/main" id="{929B39AE-5602-46D6-9CB3-4F312F4D1DC3}"/>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84" name="Text Box 108">
          <a:extLst>
            <a:ext uri="{FF2B5EF4-FFF2-40B4-BE49-F238E27FC236}">
              <a16:creationId xmlns:a16="http://schemas.microsoft.com/office/drawing/2014/main" id="{8233D5D9-ABE2-45F3-A79C-BE0266167D67}"/>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985" name="Text Box 30">
          <a:extLst>
            <a:ext uri="{FF2B5EF4-FFF2-40B4-BE49-F238E27FC236}">
              <a16:creationId xmlns:a16="http://schemas.microsoft.com/office/drawing/2014/main" id="{069C0C45-13AA-4AAC-AAD0-83CE2805D45A}"/>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86" name="Text Box 32">
          <a:extLst>
            <a:ext uri="{FF2B5EF4-FFF2-40B4-BE49-F238E27FC236}">
              <a16:creationId xmlns:a16="http://schemas.microsoft.com/office/drawing/2014/main" id="{21CF9048-46B9-4FFC-BCC2-173E3F0CD8E2}"/>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987" name="Text Box 106">
          <a:extLst>
            <a:ext uri="{FF2B5EF4-FFF2-40B4-BE49-F238E27FC236}">
              <a16:creationId xmlns:a16="http://schemas.microsoft.com/office/drawing/2014/main" id="{0EF006EB-B84B-4B62-9B58-7CD2EAAEE9CE}"/>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88" name="Text Box 108">
          <a:extLst>
            <a:ext uri="{FF2B5EF4-FFF2-40B4-BE49-F238E27FC236}">
              <a16:creationId xmlns:a16="http://schemas.microsoft.com/office/drawing/2014/main" id="{99112DA4-921D-4447-B5D4-61C07CF873CC}"/>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89" name="Text Box 30">
          <a:extLst>
            <a:ext uri="{FF2B5EF4-FFF2-40B4-BE49-F238E27FC236}">
              <a16:creationId xmlns:a16="http://schemas.microsoft.com/office/drawing/2014/main" id="{560875F5-1096-4B4B-AAAD-0FFB4F482A15}"/>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90" name="Text Box 32">
          <a:extLst>
            <a:ext uri="{FF2B5EF4-FFF2-40B4-BE49-F238E27FC236}">
              <a16:creationId xmlns:a16="http://schemas.microsoft.com/office/drawing/2014/main" id="{8C4EA2E3-69DF-40E1-8B44-DAB13FB3168B}"/>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991" name="Text Box 106">
          <a:extLst>
            <a:ext uri="{FF2B5EF4-FFF2-40B4-BE49-F238E27FC236}">
              <a16:creationId xmlns:a16="http://schemas.microsoft.com/office/drawing/2014/main" id="{A02EA2AF-3242-4BFA-84BA-8AE17AFB42BA}"/>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92" name="Text Box 108">
          <a:extLst>
            <a:ext uri="{FF2B5EF4-FFF2-40B4-BE49-F238E27FC236}">
              <a16:creationId xmlns:a16="http://schemas.microsoft.com/office/drawing/2014/main" id="{1ABD6C8B-AA68-4B6A-B783-5A1B8C856A1A}"/>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993" name="Text Box 30">
          <a:extLst>
            <a:ext uri="{FF2B5EF4-FFF2-40B4-BE49-F238E27FC236}">
              <a16:creationId xmlns:a16="http://schemas.microsoft.com/office/drawing/2014/main" id="{81143172-C61D-4C14-A90C-535F35816C16}"/>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94" name="Text Box 32">
          <a:extLst>
            <a:ext uri="{FF2B5EF4-FFF2-40B4-BE49-F238E27FC236}">
              <a16:creationId xmlns:a16="http://schemas.microsoft.com/office/drawing/2014/main" id="{0CF11903-0C62-458C-8BF7-406B82463FD7}"/>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995" name="Text Box 106">
          <a:extLst>
            <a:ext uri="{FF2B5EF4-FFF2-40B4-BE49-F238E27FC236}">
              <a16:creationId xmlns:a16="http://schemas.microsoft.com/office/drawing/2014/main" id="{0785EFF8-3886-4CDF-860E-C2D0A8E7F993}"/>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996" name="Text Box 108">
          <a:extLst>
            <a:ext uri="{FF2B5EF4-FFF2-40B4-BE49-F238E27FC236}">
              <a16:creationId xmlns:a16="http://schemas.microsoft.com/office/drawing/2014/main" id="{227CF6C2-EAA8-47C9-9AFA-51B5F6BA756A}"/>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997" name="Text Box 30">
          <a:extLst>
            <a:ext uri="{FF2B5EF4-FFF2-40B4-BE49-F238E27FC236}">
              <a16:creationId xmlns:a16="http://schemas.microsoft.com/office/drawing/2014/main" id="{256633CE-E725-4A00-B37D-C809DD0F1D79}"/>
            </a:ext>
          </a:extLst>
        </xdr:cNvPr>
        <xdr:cNvSpPr txBox="1">
          <a:spLocks noChangeArrowheads="1"/>
        </xdr:cNvSpPr>
      </xdr:nvSpPr>
      <xdr:spPr bwMode="auto">
        <a:xfrm>
          <a:off x="4366260" y="63383160"/>
          <a:ext cx="76200" cy="376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998" name="Text Box 32">
          <a:extLst>
            <a:ext uri="{FF2B5EF4-FFF2-40B4-BE49-F238E27FC236}">
              <a16:creationId xmlns:a16="http://schemas.microsoft.com/office/drawing/2014/main" id="{02F0EA55-9757-4ECC-911A-7CC78D51AA83}"/>
            </a:ext>
          </a:extLst>
        </xdr:cNvPr>
        <xdr:cNvSpPr txBox="1">
          <a:spLocks noChangeArrowheads="1"/>
        </xdr:cNvSpPr>
      </xdr:nvSpPr>
      <xdr:spPr bwMode="auto">
        <a:xfrm>
          <a:off x="4366260" y="63383160"/>
          <a:ext cx="76200" cy="735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999" name="Text Box 106">
          <a:extLst>
            <a:ext uri="{FF2B5EF4-FFF2-40B4-BE49-F238E27FC236}">
              <a16:creationId xmlns:a16="http://schemas.microsoft.com/office/drawing/2014/main" id="{B1BFF502-83E3-4515-9218-990DF83B3E8B}"/>
            </a:ext>
          </a:extLst>
        </xdr:cNvPr>
        <xdr:cNvSpPr txBox="1">
          <a:spLocks noChangeArrowheads="1"/>
        </xdr:cNvSpPr>
      </xdr:nvSpPr>
      <xdr:spPr bwMode="auto">
        <a:xfrm>
          <a:off x="4366260" y="63383160"/>
          <a:ext cx="76200" cy="376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1000" name="Text Box 108">
          <a:extLst>
            <a:ext uri="{FF2B5EF4-FFF2-40B4-BE49-F238E27FC236}">
              <a16:creationId xmlns:a16="http://schemas.microsoft.com/office/drawing/2014/main" id="{3D3DDDA8-A287-4C80-92A5-A2966119E1DF}"/>
            </a:ext>
          </a:extLst>
        </xdr:cNvPr>
        <xdr:cNvSpPr txBox="1">
          <a:spLocks noChangeArrowheads="1"/>
        </xdr:cNvSpPr>
      </xdr:nvSpPr>
      <xdr:spPr bwMode="auto">
        <a:xfrm>
          <a:off x="4366260" y="63383160"/>
          <a:ext cx="76200" cy="735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184582</xdr:rowOff>
    </xdr:to>
    <xdr:sp macro="" textlink="">
      <xdr:nvSpPr>
        <xdr:cNvPr id="1001" name="Text Box 30">
          <a:extLst>
            <a:ext uri="{FF2B5EF4-FFF2-40B4-BE49-F238E27FC236}">
              <a16:creationId xmlns:a16="http://schemas.microsoft.com/office/drawing/2014/main" id="{90FD5E5A-6B73-45F8-A364-E23CE6A5301C}"/>
            </a:ext>
          </a:extLst>
        </xdr:cNvPr>
        <xdr:cNvSpPr txBox="1">
          <a:spLocks noChangeArrowheads="1"/>
        </xdr:cNvSpPr>
      </xdr:nvSpPr>
      <xdr:spPr bwMode="auto">
        <a:xfrm>
          <a:off x="4366260" y="63383160"/>
          <a:ext cx="76200" cy="359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1002" name="Text Box 30">
          <a:extLst>
            <a:ext uri="{FF2B5EF4-FFF2-40B4-BE49-F238E27FC236}">
              <a16:creationId xmlns:a16="http://schemas.microsoft.com/office/drawing/2014/main" id="{7A7BD0C4-FB81-4A36-9477-42C81404EDDA}"/>
            </a:ext>
          </a:extLst>
        </xdr:cNvPr>
        <xdr:cNvSpPr txBox="1">
          <a:spLocks noChangeArrowheads="1"/>
        </xdr:cNvSpPr>
      </xdr:nvSpPr>
      <xdr:spPr bwMode="auto">
        <a:xfrm>
          <a:off x="4366260" y="63383160"/>
          <a:ext cx="76200" cy="376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1003" name="Text Box 32">
          <a:extLst>
            <a:ext uri="{FF2B5EF4-FFF2-40B4-BE49-F238E27FC236}">
              <a16:creationId xmlns:a16="http://schemas.microsoft.com/office/drawing/2014/main" id="{C6BEDB5B-2491-4ABA-AEFE-FA6556440ADC}"/>
            </a:ext>
          </a:extLst>
        </xdr:cNvPr>
        <xdr:cNvSpPr txBox="1">
          <a:spLocks noChangeArrowheads="1"/>
        </xdr:cNvSpPr>
      </xdr:nvSpPr>
      <xdr:spPr bwMode="auto">
        <a:xfrm>
          <a:off x="4366260" y="63383160"/>
          <a:ext cx="76200" cy="735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1004" name="Text Box 106">
          <a:extLst>
            <a:ext uri="{FF2B5EF4-FFF2-40B4-BE49-F238E27FC236}">
              <a16:creationId xmlns:a16="http://schemas.microsoft.com/office/drawing/2014/main" id="{6AAB530F-B9A6-4EAB-99EA-652FA770685C}"/>
            </a:ext>
          </a:extLst>
        </xdr:cNvPr>
        <xdr:cNvSpPr txBox="1">
          <a:spLocks noChangeArrowheads="1"/>
        </xdr:cNvSpPr>
      </xdr:nvSpPr>
      <xdr:spPr bwMode="auto">
        <a:xfrm>
          <a:off x="4366260" y="63383160"/>
          <a:ext cx="76200" cy="376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1005" name="Text Box 108">
          <a:extLst>
            <a:ext uri="{FF2B5EF4-FFF2-40B4-BE49-F238E27FC236}">
              <a16:creationId xmlns:a16="http://schemas.microsoft.com/office/drawing/2014/main" id="{28C4B894-62B6-484E-BF9D-010F718FB502}"/>
            </a:ext>
          </a:extLst>
        </xdr:cNvPr>
        <xdr:cNvSpPr txBox="1">
          <a:spLocks noChangeArrowheads="1"/>
        </xdr:cNvSpPr>
      </xdr:nvSpPr>
      <xdr:spPr bwMode="auto">
        <a:xfrm>
          <a:off x="4366260" y="63383160"/>
          <a:ext cx="76200" cy="735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181295</xdr:rowOff>
    </xdr:to>
    <xdr:sp macro="" textlink="">
      <xdr:nvSpPr>
        <xdr:cNvPr id="1006" name="Text Box 30">
          <a:extLst>
            <a:ext uri="{FF2B5EF4-FFF2-40B4-BE49-F238E27FC236}">
              <a16:creationId xmlns:a16="http://schemas.microsoft.com/office/drawing/2014/main" id="{D40D2A64-7D07-4C7F-9E73-CD2F87230AA2}"/>
            </a:ext>
          </a:extLst>
        </xdr:cNvPr>
        <xdr:cNvSpPr txBox="1">
          <a:spLocks noChangeArrowheads="1"/>
        </xdr:cNvSpPr>
      </xdr:nvSpPr>
      <xdr:spPr bwMode="auto">
        <a:xfrm>
          <a:off x="4366260" y="63383160"/>
          <a:ext cx="76200" cy="356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111384</xdr:rowOff>
    </xdr:to>
    <xdr:sp macro="" textlink="">
      <xdr:nvSpPr>
        <xdr:cNvPr id="1007" name="Text Box 30">
          <a:extLst>
            <a:ext uri="{FF2B5EF4-FFF2-40B4-BE49-F238E27FC236}">
              <a16:creationId xmlns:a16="http://schemas.microsoft.com/office/drawing/2014/main" id="{38BBFF49-DC44-48DA-A27D-85CA0BE4D20C}"/>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08" name="Text Box 32">
          <a:extLst>
            <a:ext uri="{FF2B5EF4-FFF2-40B4-BE49-F238E27FC236}">
              <a16:creationId xmlns:a16="http://schemas.microsoft.com/office/drawing/2014/main" id="{EE28A734-7926-45FB-8B6A-B8AB16545BA1}"/>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111384</xdr:rowOff>
    </xdr:to>
    <xdr:sp macro="" textlink="">
      <xdr:nvSpPr>
        <xdr:cNvPr id="1009" name="Text Box 106">
          <a:extLst>
            <a:ext uri="{FF2B5EF4-FFF2-40B4-BE49-F238E27FC236}">
              <a16:creationId xmlns:a16="http://schemas.microsoft.com/office/drawing/2014/main" id="{386C411F-17EA-4477-A51F-5E9F27C435EF}"/>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10" name="Text Box 108">
          <a:extLst>
            <a:ext uri="{FF2B5EF4-FFF2-40B4-BE49-F238E27FC236}">
              <a16:creationId xmlns:a16="http://schemas.microsoft.com/office/drawing/2014/main" id="{D0E0DE43-4FDD-4B67-B738-0B5EB5D09A84}"/>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1011" name="Text Box 30">
          <a:extLst>
            <a:ext uri="{FF2B5EF4-FFF2-40B4-BE49-F238E27FC236}">
              <a16:creationId xmlns:a16="http://schemas.microsoft.com/office/drawing/2014/main" id="{8B55B234-41AD-4A0F-9627-073D3E7A97AC}"/>
            </a:ext>
          </a:extLst>
        </xdr:cNvPr>
        <xdr:cNvSpPr txBox="1">
          <a:spLocks noChangeArrowheads="1"/>
        </xdr:cNvSpPr>
      </xdr:nvSpPr>
      <xdr:spPr bwMode="auto">
        <a:xfrm>
          <a:off x="4366260" y="63383160"/>
          <a:ext cx="76200" cy="33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12" name="Text Box 32">
          <a:extLst>
            <a:ext uri="{FF2B5EF4-FFF2-40B4-BE49-F238E27FC236}">
              <a16:creationId xmlns:a16="http://schemas.microsoft.com/office/drawing/2014/main" id="{D4377B47-22AC-4654-8E49-AA578BBF4DB8}"/>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81832</xdr:rowOff>
    </xdr:to>
    <xdr:sp macro="" textlink="">
      <xdr:nvSpPr>
        <xdr:cNvPr id="1013" name="Text Box 106">
          <a:extLst>
            <a:ext uri="{FF2B5EF4-FFF2-40B4-BE49-F238E27FC236}">
              <a16:creationId xmlns:a16="http://schemas.microsoft.com/office/drawing/2014/main" id="{2EA4BDB3-51B8-44F2-A119-6B624F4296C2}"/>
            </a:ext>
          </a:extLst>
        </xdr:cNvPr>
        <xdr:cNvSpPr txBox="1">
          <a:spLocks noChangeArrowheads="1"/>
        </xdr:cNvSpPr>
      </xdr:nvSpPr>
      <xdr:spPr bwMode="auto">
        <a:xfrm>
          <a:off x="4366260" y="67238880"/>
          <a:ext cx="76200" cy="28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13252</xdr:rowOff>
    </xdr:to>
    <xdr:sp macro="" textlink="">
      <xdr:nvSpPr>
        <xdr:cNvPr id="1014" name="Text Box 108">
          <a:extLst>
            <a:ext uri="{FF2B5EF4-FFF2-40B4-BE49-F238E27FC236}">
              <a16:creationId xmlns:a16="http://schemas.microsoft.com/office/drawing/2014/main" id="{EB3C4036-4328-4269-921F-EEFD0D0DF85C}"/>
            </a:ext>
          </a:extLst>
        </xdr:cNvPr>
        <xdr:cNvSpPr txBox="1">
          <a:spLocks noChangeArrowheads="1"/>
        </xdr:cNvSpPr>
      </xdr:nvSpPr>
      <xdr:spPr bwMode="auto">
        <a:xfrm>
          <a:off x="4366260" y="67238880"/>
          <a:ext cx="76200" cy="218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1015" name="Text Box 30">
          <a:extLst>
            <a:ext uri="{FF2B5EF4-FFF2-40B4-BE49-F238E27FC236}">
              <a16:creationId xmlns:a16="http://schemas.microsoft.com/office/drawing/2014/main" id="{43476D79-4E51-432D-9E81-9D201B65D02F}"/>
            </a:ext>
          </a:extLst>
        </xdr:cNvPr>
        <xdr:cNvSpPr txBox="1">
          <a:spLocks noChangeArrowheads="1"/>
        </xdr:cNvSpPr>
      </xdr:nvSpPr>
      <xdr:spPr bwMode="auto">
        <a:xfrm>
          <a:off x="4366260" y="63383160"/>
          <a:ext cx="76200" cy="178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5640</xdr:rowOff>
    </xdr:to>
    <xdr:sp macro="" textlink="">
      <xdr:nvSpPr>
        <xdr:cNvPr id="1016" name="Text Box 32">
          <a:extLst>
            <a:ext uri="{FF2B5EF4-FFF2-40B4-BE49-F238E27FC236}">
              <a16:creationId xmlns:a16="http://schemas.microsoft.com/office/drawing/2014/main" id="{637B290E-BFAF-4848-B4CE-EEADBD3AB0C4}"/>
            </a:ext>
          </a:extLst>
        </xdr:cNvPr>
        <xdr:cNvSpPr txBox="1">
          <a:spLocks noChangeArrowheads="1"/>
        </xdr:cNvSpPr>
      </xdr:nvSpPr>
      <xdr:spPr bwMode="auto">
        <a:xfrm>
          <a:off x="4366260" y="67238880"/>
          <a:ext cx="76200" cy="211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1017" name="Text Box 106">
          <a:extLst>
            <a:ext uri="{FF2B5EF4-FFF2-40B4-BE49-F238E27FC236}">
              <a16:creationId xmlns:a16="http://schemas.microsoft.com/office/drawing/2014/main" id="{E996282F-74AF-4C4C-A334-25B6DB5B5E13}"/>
            </a:ext>
          </a:extLst>
        </xdr:cNvPr>
        <xdr:cNvSpPr txBox="1">
          <a:spLocks noChangeArrowheads="1"/>
        </xdr:cNvSpPr>
      </xdr:nvSpPr>
      <xdr:spPr bwMode="auto">
        <a:xfrm>
          <a:off x="4366260" y="63383160"/>
          <a:ext cx="76200" cy="178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82571</xdr:rowOff>
    </xdr:to>
    <xdr:sp macro="" textlink="">
      <xdr:nvSpPr>
        <xdr:cNvPr id="1018" name="Text Box 108">
          <a:extLst>
            <a:ext uri="{FF2B5EF4-FFF2-40B4-BE49-F238E27FC236}">
              <a16:creationId xmlns:a16="http://schemas.microsoft.com/office/drawing/2014/main" id="{C043D2A3-AFEB-434D-8676-387C49DDB667}"/>
            </a:ext>
          </a:extLst>
        </xdr:cNvPr>
        <xdr:cNvSpPr txBox="1">
          <a:spLocks noChangeArrowheads="1"/>
        </xdr:cNvSpPr>
      </xdr:nvSpPr>
      <xdr:spPr bwMode="auto">
        <a:xfrm>
          <a:off x="4366260" y="63383160"/>
          <a:ext cx="76200" cy="25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1019" name="Text Box 30">
          <a:extLst>
            <a:ext uri="{FF2B5EF4-FFF2-40B4-BE49-F238E27FC236}">
              <a16:creationId xmlns:a16="http://schemas.microsoft.com/office/drawing/2014/main" id="{48F477C4-1089-4E4F-85AB-0760A0EE5F43}"/>
            </a:ext>
          </a:extLst>
        </xdr:cNvPr>
        <xdr:cNvSpPr txBox="1">
          <a:spLocks noChangeArrowheads="1"/>
        </xdr:cNvSpPr>
      </xdr:nvSpPr>
      <xdr:spPr bwMode="auto">
        <a:xfrm>
          <a:off x="4366260" y="63383160"/>
          <a:ext cx="76200" cy="178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82571</xdr:rowOff>
    </xdr:to>
    <xdr:sp macro="" textlink="">
      <xdr:nvSpPr>
        <xdr:cNvPr id="1020" name="Text Box 32">
          <a:extLst>
            <a:ext uri="{FF2B5EF4-FFF2-40B4-BE49-F238E27FC236}">
              <a16:creationId xmlns:a16="http://schemas.microsoft.com/office/drawing/2014/main" id="{A509DC53-D262-467D-83E6-5C49EF50AE45}"/>
            </a:ext>
          </a:extLst>
        </xdr:cNvPr>
        <xdr:cNvSpPr txBox="1">
          <a:spLocks noChangeArrowheads="1"/>
        </xdr:cNvSpPr>
      </xdr:nvSpPr>
      <xdr:spPr bwMode="auto">
        <a:xfrm>
          <a:off x="4366260" y="63383160"/>
          <a:ext cx="76200" cy="25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3194</xdr:rowOff>
    </xdr:to>
    <xdr:sp macro="" textlink="">
      <xdr:nvSpPr>
        <xdr:cNvPr id="1021" name="Text Box 106">
          <a:extLst>
            <a:ext uri="{FF2B5EF4-FFF2-40B4-BE49-F238E27FC236}">
              <a16:creationId xmlns:a16="http://schemas.microsoft.com/office/drawing/2014/main" id="{6C8156CF-9C08-402C-B546-DBAAF3CA2094}"/>
            </a:ext>
          </a:extLst>
        </xdr:cNvPr>
        <xdr:cNvSpPr txBox="1">
          <a:spLocks noChangeArrowheads="1"/>
        </xdr:cNvSpPr>
      </xdr:nvSpPr>
      <xdr:spPr bwMode="auto">
        <a:xfrm>
          <a:off x="4366260" y="67238880"/>
          <a:ext cx="76200" cy="17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254</xdr:row>
      <xdr:rowOff>82239</xdr:rowOff>
    </xdr:to>
    <xdr:sp macro="" textlink="">
      <xdr:nvSpPr>
        <xdr:cNvPr id="1022" name="Text Box 108">
          <a:extLst>
            <a:ext uri="{FF2B5EF4-FFF2-40B4-BE49-F238E27FC236}">
              <a16:creationId xmlns:a16="http://schemas.microsoft.com/office/drawing/2014/main" id="{0C7AF0FB-7A70-48EE-B91A-A2DE0230EA59}"/>
            </a:ext>
          </a:extLst>
        </xdr:cNvPr>
        <xdr:cNvSpPr txBox="1">
          <a:spLocks noChangeArrowheads="1"/>
        </xdr:cNvSpPr>
      </xdr:nvSpPr>
      <xdr:spPr bwMode="auto">
        <a:xfrm>
          <a:off x="4389120" y="63383160"/>
          <a:ext cx="68580" cy="2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264</xdr:row>
      <xdr:rowOff>0</xdr:rowOff>
    </xdr:from>
    <xdr:ext cx="76200" cy="297767"/>
    <xdr:sp macro="" textlink="">
      <xdr:nvSpPr>
        <xdr:cNvPr id="1023" name="Text Box 30">
          <a:extLst>
            <a:ext uri="{FF2B5EF4-FFF2-40B4-BE49-F238E27FC236}">
              <a16:creationId xmlns:a16="http://schemas.microsoft.com/office/drawing/2014/main" id="{9151785D-5502-493A-971E-72C579BAE030}"/>
            </a:ext>
          </a:extLst>
        </xdr:cNvPr>
        <xdr:cNvSpPr txBox="1">
          <a:spLocks noChangeArrowheads="1"/>
        </xdr:cNvSpPr>
      </xdr:nvSpPr>
      <xdr:spPr bwMode="auto">
        <a:xfrm>
          <a:off x="4366260" y="67238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20393"/>
    <xdr:sp macro="" textlink="">
      <xdr:nvSpPr>
        <xdr:cNvPr id="1024" name="Text Box 30">
          <a:extLst>
            <a:ext uri="{FF2B5EF4-FFF2-40B4-BE49-F238E27FC236}">
              <a16:creationId xmlns:a16="http://schemas.microsoft.com/office/drawing/2014/main" id="{30833159-CD4D-4B2F-9D3D-4DC7B1E3DD97}"/>
            </a:ext>
          </a:extLst>
        </xdr:cNvPr>
        <xdr:cNvSpPr txBox="1">
          <a:spLocks noChangeArrowheads="1"/>
        </xdr:cNvSpPr>
      </xdr:nvSpPr>
      <xdr:spPr bwMode="auto">
        <a:xfrm>
          <a:off x="436626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06327"/>
    <xdr:sp macro="" textlink="">
      <xdr:nvSpPr>
        <xdr:cNvPr id="1025" name="Text Box 32">
          <a:extLst>
            <a:ext uri="{FF2B5EF4-FFF2-40B4-BE49-F238E27FC236}">
              <a16:creationId xmlns:a16="http://schemas.microsoft.com/office/drawing/2014/main" id="{BE8C356B-44FD-4A75-A61E-336624726A73}"/>
            </a:ext>
          </a:extLst>
        </xdr:cNvPr>
        <xdr:cNvSpPr txBox="1">
          <a:spLocks noChangeArrowheads="1"/>
        </xdr:cNvSpPr>
      </xdr:nvSpPr>
      <xdr:spPr bwMode="auto">
        <a:xfrm>
          <a:off x="436626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20393"/>
    <xdr:sp macro="" textlink="">
      <xdr:nvSpPr>
        <xdr:cNvPr id="1026" name="Text Box 106">
          <a:extLst>
            <a:ext uri="{FF2B5EF4-FFF2-40B4-BE49-F238E27FC236}">
              <a16:creationId xmlns:a16="http://schemas.microsoft.com/office/drawing/2014/main" id="{550ED68A-5D1E-46D3-A5F7-27440B0F3667}"/>
            </a:ext>
          </a:extLst>
        </xdr:cNvPr>
        <xdr:cNvSpPr txBox="1">
          <a:spLocks noChangeArrowheads="1"/>
        </xdr:cNvSpPr>
      </xdr:nvSpPr>
      <xdr:spPr bwMode="auto">
        <a:xfrm>
          <a:off x="436626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06327"/>
    <xdr:sp macro="" textlink="">
      <xdr:nvSpPr>
        <xdr:cNvPr id="1027" name="Text Box 108">
          <a:extLst>
            <a:ext uri="{FF2B5EF4-FFF2-40B4-BE49-F238E27FC236}">
              <a16:creationId xmlns:a16="http://schemas.microsoft.com/office/drawing/2014/main" id="{94B1E013-AA42-4505-BD4C-B32944504BA7}"/>
            </a:ext>
          </a:extLst>
        </xdr:cNvPr>
        <xdr:cNvSpPr txBox="1">
          <a:spLocks noChangeArrowheads="1"/>
        </xdr:cNvSpPr>
      </xdr:nvSpPr>
      <xdr:spPr bwMode="auto">
        <a:xfrm>
          <a:off x="436626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74907"/>
    <xdr:sp macro="" textlink="">
      <xdr:nvSpPr>
        <xdr:cNvPr id="1028" name="Text Box 30">
          <a:extLst>
            <a:ext uri="{FF2B5EF4-FFF2-40B4-BE49-F238E27FC236}">
              <a16:creationId xmlns:a16="http://schemas.microsoft.com/office/drawing/2014/main" id="{0C82808E-2880-4B05-BFE6-9FEB60F3DA2B}"/>
            </a:ext>
          </a:extLst>
        </xdr:cNvPr>
        <xdr:cNvSpPr txBox="1">
          <a:spLocks noChangeArrowheads="1"/>
        </xdr:cNvSpPr>
      </xdr:nvSpPr>
      <xdr:spPr bwMode="auto">
        <a:xfrm>
          <a:off x="436626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06327"/>
    <xdr:sp macro="" textlink="">
      <xdr:nvSpPr>
        <xdr:cNvPr id="1029" name="Text Box 32">
          <a:extLst>
            <a:ext uri="{FF2B5EF4-FFF2-40B4-BE49-F238E27FC236}">
              <a16:creationId xmlns:a16="http://schemas.microsoft.com/office/drawing/2014/main" id="{D21C9C0C-6196-4C20-A31C-DF2E2BBC9C1C}"/>
            </a:ext>
          </a:extLst>
        </xdr:cNvPr>
        <xdr:cNvSpPr txBox="1">
          <a:spLocks noChangeArrowheads="1"/>
        </xdr:cNvSpPr>
      </xdr:nvSpPr>
      <xdr:spPr bwMode="auto">
        <a:xfrm>
          <a:off x="436626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74907"/>
    <xdr:sp macro="" textlink="">
      <xdr:nvSpPr>
        <xdr:cNvPr id="1030" name="Text Box 106">
          <a:extLst>
            <a:ext uri="{FF2B5EF4-FFF2-40B4-BE49-F238E27FC236}">
              <a16:creationId xmlns:a16="http://schemas.microsoft.com/office/drawing/2014/main" id="{5C04BA75-69EF-4688-991D-35AE10BE5D47}"/>
            </a:ext>
          </a:extLst>
        </xdr:cNvPr>
        <xdr:cNvSpPr txBox="1">
          <a:spLocks noChangeArrowheads="1"/>
        </xdr:cNvSpPr>
      </xdr:nvSpPr>
      <xdr:spPr bwMode="auto">
        <a:xfrm>
          <a:off x="436626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06327"/>
    <xdr:sp macro="" textlink="">
      <xdr:nvSpPr>
        <xdr:cNvPr id="1031" name="Text Box 108">
          <a:extLst>
            <a:ext uri="{FF2B5EF4-FFF2-40B4-BE49-F238E27FC236}">
              <a16:creationId xmlns:a16="http://schemas.microsoft.com/office/drawing/2014/main" id="{172CC921-0411-4B4D-9E80-0B9788CCAE2C}"/>
            </a:ext>
          </a:extLst>
        </xdr:cNvPr>
        <xdr:cNvSpPr txBox="1">
          <a:spLocks noChangeArrowheads="1"/>
        </xdr:cNvSpPr>
      </xdr:nvSpPr>
      <xdr:spPr bwMode="auto">
        <a:xfrm>
          <a:off x="436626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13008"/>
    <xdr:sp macro="" textlink="">
      <xdr:nvSpPr>
        <xdr:cNvPr id="1032" name="Text Box 30">
          <a:extLst>
            <a:ext uri="{FF2B5EF4-FFF2-40B4-BE49-F238E27FC236}">
              <a16:creationId xmlns:a16="http://schemas.microsoft.com/office/drawing/2014/main" id="{5B92BECF-6D8F-44D7-BAF1-A62CB3D62106}"/>
            </a:ext>
          </a:extLst>
        </xdr:cNvPr>
        <xdr:cNvSpPr txBox="1">
          <a:spLocks noChangeArrowheads="1"/>
        </xdr:cNvSpPr>
      </xdr:nvSpPr>
      <xdr:spPr bwMode="auto">
        <a:xfrm>
          <a:off x="436626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1033" name="Text Box 32">
          <a:extLst>
            <a:ext uri="{FF2B5EF4-FFF2-40B4-BE49-F238E27FC236}">
              <a16:creationId xmlns:a16="http://schemas.microsoft.com/office/drawing/2014/main" id="{EFFDB910-964D-4153-AE75-BD9E1948208C}"/>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13008"/>
    <xdr:sp macro="" textlink="">
      <xdr:nvSpPr>
        <xdr:cNvPr id="1034" name="Text Box 106">
          <a:extLst>
            <a:ext uri="{FF2B5EF4-FFF2-40B4-BE49-F238E27FC236}">
              <a16:creationId xmlns:a16="http://schemas.microsoft.com/office/drawing/2014/main" id="{BEAA0F46-20EE-4106-895B-F18F950C071F}"/>
            </a:ext>
          </a:extLst>
        </xdr:cNvPr>
        <xdr:cNvSpPr txBox="1">
          <a:spLocks noChangeArrowheads="1"/>
        </xdr:cNvSpPr>
      </xdr:nvSpPr>
      <xdr:spPr bwMode="auto">
        <a:xfrm>
          <a:off x="436626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1035" name="Text Box 108">
          <a:extLst>
            <a:ext uri="{FF2B5EF4-FFF2-40B4-BE49-F238E27FC236}">
              <a16:creationId xmlns:a16="http://schemas.microsoft.com/office/drawing/2014/main" id="{1A140F58-A6ED-4338-B78B-4500EDD31E4D}"/>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90148"/>
    <xdr:sp macro="" textlink="">
      <xdr:nvSpPr>
        <xdr:cNvPr id="1036" name="Text Box 30">
          <a:extLst>
            <a:ext uri="{FF2B5EF4-FFF2-40B4-BE49-F238E27FC236}">
              <a16:creationId xmlns:a16="http://schemas.microsoft.com/office/drawing/2014/main" id="{99B9BD6E-AE16-452D-9D8E-79372A013655}"/>
            </a:ext>
          </a:extLst>
        </xdr:cNvPr>
        <xdr:cNvSpPr txBox="1">
          <a:spLocks noChangeArrowheads="1"/>
        </xdr:cNvSpPr>
      </xdr:nvSpPr>
      <xdr:spPr bwMode="auto">
        <a:xfrm>
          <a:off x="436626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1037" name="Text Box 32">
          <a:extLst>
            <a:ext uri="{FF2B5EF4-FFF2-40B4-BE49-F238E27FC236}">
              <a16:creationId xmlns:a16="http://schemas.microsoft.com/office/drawing/2014/main" id="{076E6937-6900-48FE-A7C0-3BF031C7B2B8}"/>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90148"/>
    <xdr:sp macro="" textlink="">
      <xdr:nvSpPr>
        <xdr:cNvPr id="1038" name="Text Box 106">
          <a:extLst>
            <a:ext uri="{FF2B5EF4-FFF2-40B4-BE49-F238E27FC236}">
              <a16:creationId xmlns:a16="http://schemas.microsoft.com/office/drawing/2014/main" id="{A28DBF9B-FBA1-44CA-AC10-3B22FA67FDC9}"/>
            </a:ext>
          </a:extLst>
        </xdr:cNvPr>
        <xdr:cNvSpPr txBox="1">
          <a:spLocks noChangeArrowheads="1"/>
        </xdr:cNvSpPr>
      </xdr:nvSpPr>
      <xdr:spPr bwMode="auto">
        <a:xfrm>
          <a:off x="436626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196867</xdr:rowOff>
    </xdr:to>
    <xdr:sp macro="" textlink="">
      <xdr:nvSpPr>
        <xdr:cNvPr id="1039" name="Text Box 30">
          <a:extLst>
            <a:ext uri="{FF2B5EF4-FFF2-40B4-BE49-F238E27FC236}">
              <a16:creationId xmlns:a16="http://schemas.microsoft.com/office/drawing/2014/main" id="{D6550520-4F98-4DC3-A78A-B5766F713ECC}"/>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1040" name="Text Box 32">
          <a:extLst>
            <a:ext uri="{FF2B5EF4-FFF2-40B4-BE49-F238E27FC236}">
              <a16:creationId xmlns:a16="http://schemas.microsoft.com/office/drawing/2014/main" id="{641F0ECC-F0D0-45EB-912F-299CC54DC907}"/>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41" name="Text Box 106">
          <a:extLst>
            <a:ext uri="{FF2B5EF4-FFF2-40B4-BE49-F238E27FC236}">
              <a16:creationId xmlns:a16="http://schemas.microsoft.com/office/drawing/2014/main" id="{3B40A609-8875-4E91-9050-E2839940F931}"/>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1042" name="Text Box 108">
          <a:extLst>
            <a:ext uri="{FF2B5EF4-FFF2-40B4-BE49-F238E27FC236}">
              <a16:creationId xmlns:a16="http://schemas.microsoft.com/office/drawing/2014/main" id="{F131D168-4F1B-4B20-A3BF-550A830C36EF}"/>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196864</xdr:rowOff>
    </xdr:to>
    <xdr:sp macro="" textlink="">
      <xdr:nvSpPr>
        <xdr:cNvPr id="1043" name="Text Box 30">
          <a:extLst>
            <a:ext uri="{FF2B5EF4-FFF2-40B4-BE49-F238E27FC236}">
              <a16:creationId xmlns:a16="http://schemas.microsoft.com/office/drawing/2014/main" id="{E78098C0-2A17-4C7A-B7A2-2A730989CCF0}"/>
            </a:ext>
          </a:extLst>
        </xdr:cNvPr>
        <xdr:cNvSpPr txBox="1">
          <a:spLocks noChangeArrowheads="1"/>
        </xdr:cNvSpPr>
      </xdr:nvSpPr>
      <xdr:spPr bwMode="auto">
        <a:xfrm>
          <a:off x="4366260" y="63383160"/>
          <a:ext cx="76200" cy="3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1044" name="Text Box 32">
          <a:extLst>
            <a:ext uri="{FF2B5EF4-FFF2-40B4-BE49-F238E27FC236}">
              <a16:creationId xmlns:a16="http://schemas.microsoft.com/office/drawing/2014/main" id="{C20C4A5C-D145-4000-9C07-DF5FC9F4BF7B}"/>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196864</xdr:rowOff>
    </xdr:to>
    <xdr:sp macro="" textlink="">
      <xdr:nvSpPr>
        <xdr:cNvPr id="1045" name="Text Box 106">
          <a:extLst>
            <a:ext uri="{FF2B5EF4-FFF2-40B4-BE49-F238E27FC236}">
              <a16:creationId xmlns:a16="http://schemas.microsoft.com/office/drawing/2014/main" id="{9B896809-B295-4624-A70C-1915A3430883}"/>
            </a:ext>
          </a:extLst>
        </xdr:cNvPr>
        <xdr:cNvSpPr txBox="1">
          <a:spLocks noChangeArrowheads="1"/>
        </xdr:cNvSpPr>
      </xdr:nvSpPr>
      <xdr:spPr bwMode="auto">
        <a:xfrm>
          <a:off x="4366260" y="63383160"/>
          <a:ext cx="76200" cy="3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1046" name="Text Box 108">
          <a:extLst>
            <a:ext uri="{FF2B5EF4-FFF2-40B4-BE49-F238E27FC236}">
              <a16:creationId xmlns:a16="http://schemas.microsoft.com/office/drawing/2014/main" id="{05FB1C87-C869-4E75-99BB-45DD7E87D375}"/>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47" name="Text Box 30">
          <a:extLst>
            <a:ext uri="{FF2B5EF4-FFF2-40B4-BE49-F238E27FC236}">
              <a16:creationId xmlns:a16="http://schemas.microsoft.com/office/drawing/2014/main" id="{0BDA5A2A-602D-415B-9338-F65C8689171D}"/>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48" name="Text Box 32">
          <a:extLst>
            <a:ext uri="{FF2B5EF4-FFF2-40B4-BE49-F238E27FC236}">
              <a16:creationId xmlns:a16="http://schemas.microsoft.com/office/drawing/2014/main" id="{0C59E2F1-95D5-422E-B0F3-60D012A4BDE6}"/>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49" name="Text Box 106">
          <a:extLst>
            <a:ext uri="{FF2B5EF4-FFF2-40B4-BE49-F238E27FC236}">
              <a16:creationId xmlns:a16="http://schemas.microsoft.com/office/drawing/2014/main" id="{5E50B04C-CAF4-404B-92A7-AC7B317BEFB3}"/>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50" name="Text Box 108">
          <a:extLst>
            <a:ext uri="{FF2B5EF4-FFF2-40B4-BE49-F238E27FC236}">
              <a16:creationId xmlns:a16="http://schemas.microsoft.com/office/drawing/2014/main" id="{95B1E31B-816A-4536-BC3E-246FB51D1600}"/>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166384</xdr:rowOff>
    </xdr:to>
    <xdr:sp macro="" textlink="">
      <xdr:nvSpPr>
        <xdr:cNvPr id="1051" name="Text Box 30">
          <a:extLst>
            <a:ext uri="{FF2B5EF4-FFF2-40B4-BE49-F238E27FC236}">
              <a16:creationId xmlns:a16="http://schemas.microsoft.com/office/drawing/2014/main" id="{6973B88E-C005-46FA-8341-B6C3DB9B0C68}"/>
            </a:ext>
          </a:extLst>
        </xdr:cNvPr>
        <xdr:cNvSpPr txBox="1">
          <a:spLocks noChangeArrowheads="1"/>
        </xdr:cNvSpPr>
      </xdr:nvSpPr>
      <xdr:spPr bwMode="auto">
        <a:xfrm>
          <a:off x="4366260" y="63383160"/>
          <a:ext cx="76200" cy="34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52" name="Text Box 32">
          <a:extLst>
            <a:ext uri="{FF2B5EF4-FFF2-40B4-BE49-F238E27FC236}">
              <a16:creationId xmlns:a16="http://schemas.microsoft.com/office/drawing/2014/main" id="{47921583-08CD-4B57-A948-17E40415AC07}"/>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166384</xdr:rowOff>
    </xdr:to>
    <xdr:sp macro="" textlink="">
      <xdr:nvSpPr>
        <xdr:cNvPr id="1053" name="Text Box 106">
          <a:extLst>
            <a:ext uri="{FF2B5EF4-FFF2-40B4-BE49-F238E27FC236}">
              <a16:creationId xmlns:a16="http://schemas.microsoft.com/office/drawing/2014/main" id="{8B203C81-F01E-46A1-99B6-7D443FC24EC2}"/>
            </a:ext>
          </a:extLst>
        </xdr:cNvPr>
        <xdr:cNvSpPr txBox="1">
          <a:spLocks noChangeArrowheads="1"/>
        </xdr:cNvSpPr>
      </xdr:nvSpPr>
      <xdr:spPr bwMode="auto">
        <a:xfrm>
          <a:off x="4366260" y="63383160"/>
          <a:ext cx="76200" cy="34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54" name="Text Box 108">
          <a:extLst>
            <a:ext uri="{FF2B5EF4-FFF2-40B4-BE49-F238E27FC236}">
              <a16:creationId xmlns:a16="http://schemas.microsoft.com/office/drawing/2014/main" id="{8894CDD8-F685-40CF-8C9E-FC7208332FA5}"/>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55" name="Text Box 30">
          <a:extLst>
            <a:ext uri="{FF2B5EF4-FFF2-40B4-BE49-F238E27FC236}">
              <a16:creationId xmlns:a16="http://schemas.microsoft.com/office/drawing/2014/main" id="{8E8AEB3D-E098-496B-978C-4BA3D7C3C59F}"/>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56" name="Text Box 32">
          <a:extLst>
            <a:ext uri="{FF2B5EF4-FFF2-40B4-BE49-F238E27FC236}">
              <a16:creationId xmlns:a16="http://schemas.microsoft.com/office/drawing/2014/main" id="{810A0AC3-EC9C-41E6-B8FF-722F25C3D34F}"/>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57" name="Text Box 106">
          <a:extLst>
            <a:ext uri="{FF2B5EF4-FFF2-40B4-BE49-F238E27FC236}">
              <a16:creationId xmlns:a16="http://schemas.microsoft.com/office/drawing/2014/main" id="{1FEF57A7-E652-4D1E-B99D-CEA99A6B6418}"/>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58" name="Text Box 108">
          <a:extLst>
            <a:ext uri="{FF2B5EF4-FFF2-40B4-BE49-F238E27FC236}">
              <a16:creationId xmlns:a16="http://schemas.microsoft.com/office/drawing/2014/main" id="{C18F2EBD-F8FC-48D9-ADCE-1D0E7C7B2831}"/>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1059" name="Text Box 30">
          <a:extLst>
            <a:ext uri="{FF2B5EF4-FFF2-40B4-BE49-F238E27FC236}">
              <a16:creationId xmlns:a16="http://schemas.microsoft.com/office/drawing/2014/main" id="{EBA33E26-8C94-4C43-AEA3-4B448A1F9F3D}"/>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60" name="Text Box 32">
          <a:extLst>
            <a:ext uri="{FF2B5EF4-FFF2-40B4-BE49-F238E27FC236}">
              <a16:creationId xmlns:a16="http://schemas.microsoft.com/office/drawing/2014/main" id="{6FD44C70-4A1A-41AA-A067-8327DD5EDDBA}"/>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1061" name="Text Box 106">
          <a:extLst>
            <a:ext uri="{FF2B5EF4-FFF2-40B4-BE49-F238E27FC236}">
              <a16:creationId xmlns:a16="http://schemas.microsoft.com/office/drawing/2014/main" id="{07076164-98C8-426B-AC6D-603CCFB61AB1}"/>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62" name="Text Box 108">
          <a:extLst>
            <a:ext uri="{FF2B5EF4-FFF2-40B4-BE49-F238E27FC236}">
              <a16:creationId xmlns:a16="http://schemas.microsoft.com/office/drawing/2014/main" id="{3BA31F79-7D06-4615-81C5-4C107F80E869}"/>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63" name="Text Box 30">
          <a:extLst>
            <a:ext uri="{FF2B5EF4-FFF2-40B4-BE49-F238E27FC236}">
              <a16:creationId xmlns:a16="http://schemas.microsoft.com/office/drawing/2014/main" id="{848C500E-F252-4C24-A1B1-776727E7BBB8}"/>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64" name="Text Box 32">
          <a:extLst>
            <a:ext uri="{FF2B5EF4-FFF2-40B4-BE49-F238E27FC236}">
              <a16:creationId xmlns:a16="http://schemas.microsoft.com/office/drawing/2014/main" id="{7D3C1148-CEDB-4FA3-A3F3-A01E7106F21A}"/>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1065" name="Text Box 106">
          <a:extLst>
            <a:ext uri="{FF2B5EF4-FFF2-40B4-BE49-F238E27FC236}">
              <a16:creationId xmlns:a16="http://schemas.microsoft.com/office/drawing/2014/main" id="{1792EC7B-AAB7-4EA4-B034-843ABEE2B6FD}"/>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66" name="Text Box 108">
          <a:extLst>
            <a:ext uri="{FF2B5EF4-FFF2-40B4-BE49-F238E27FC236}">
              <a16:creationId xmlns:a16="http://schemas.microsoft.com/office/drawing/2014/main" id="{B400E0C2-131D-4C35-B39A-6213B65236BF}"/>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1067" name="Text Box 30">
          <a:extLst>
            <a:ext uri="{FF2B5EF4-FFF2-40B4-BE49-F238E27FC236}">
              <a16:creationId xmlns:a16="http://schemas.microsoft.com/office/drawing/2014/main" id="{80266A19-FB52-4541-BB19-B468A2F7466C}"/>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68" name="Text Box 32">
          <a:extLst>
            <a:ext uri="{FF2B5EF4-FFF2-40B4-BE49-F238E27FC236}">
              <a16:creationId xmlns:a16="http://schemas.microsoft.com/office/drawing/2014/main" id="{7E74DA49-210D-4B4E-A489-7D433B107D79}"/>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1069" name="Text Box 106">
          <a:extLst>
            <a:ext uri="{FF2B5EF4-FFF2-40B4-BE49-F238E27FC236}">
              <a16:creationId xmlns:a16="http://schemas.microsoft.com/office/drawing/2014/main" id="{7E1182D9-6BD7-474A-9EE6-51530776B9C4}"/>
            </a:ext>
          </a:extLst>
        </xdr:cNvPr>
        <xdr:cNvSpPr txBox="1">
          <a:spLocks noChangeArrowheads="1"/>
        </xdr:cNvSpPr>
      </xdr:nvSpPr>
      <xdr:spPr bwMode="auto">
        <a:xfrm>
          <a:off x="4366260" y="63383160"/>
          <a:ext cx="76200" cy="341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1070" name="Text Box 108">
          <a:extLst>
            <a:ext uri="{FF2B5EF4-FFF2-40B4-BE49-F238E27FC236}">
              <a16:creationId xmlns:a16="http://schemas.microsoft.com/office/drawing/2014/main" id="{C11955C6-A115-4F45-B2CC-B70A58726A9E}"/>
            </a:ext>
          </a:extLst>
        </xdr:cNvPr>
        <xdr:cNvSpPr txBox="1">
          <a:spLocks noChangeArrowheads="1"/>
        </xdr:cNvSpPr>
      </xdr:nvSpPr>
      <xdr:spPr bwMode="auto">
        <a:xfrm>
          <a:off x="4366260" y="63383160"/>
          <a:ext cx="76200" cy="414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1071" name="Text Box 30">
          <a:extLst>
            <a:ext uri="{FF2B5EF4-FFF2-40B4-BE49-F238E27FC236}">
              <a16:creationId xmlns:a16="http://schemas.microsoft.com/office/drawing/2014/main" id="{957075D5-D09B-4FAF-9AD8-33EDD474B248}"/>
            </a:ext>
          </a:extLst>
        </xdr:cNvPr>
        <xdr:cNvSpPr txBox="1">
          <a:spLocks noChangeArrowheads="1"/>
        </xdr:cNvSpPr>
      </xdr:nvSpPr>
      <xdr:spPr bwMode="auto">
        <a:xfrm>
          <a:off x="4366260" y="63383160"/>
          <a:ext cx="76200" cy="37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1072" name="Text Box 32">
          <a:extLst>
            <a:ext uri="{FF2B5EF4-FFF2-40B4-BE49-F238E27FC236}">
              <a16:creationId xmlns:a16="http://schemas.microsoft.com/office/drawing/2014/main" id="{8786024B-8C58-4F1B-B469-FCA0C50AA930}"/>
            </a:ext>
          </a:extLst>
        </xdr:cNvPr>
        <xdr:cNvSpPr txBox="1">
          <a:spLocks noChangeArrowheads="1"/>
        </xdr:cNvSpPr>
      </xdr:nvSpPr>
      <xdr:spPr bwMode="auto">
        <a:xfrm>
          <a:off x="4366260" y="63383160"/>
          <a:ext cx="76200" cy="54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1073" name="Text Box 106">
          <a:extLst>
            <a:ext uri="{FF2B5EF4-FFF2-40B4-BE49-F238E27FC236}">
              <a16:creationId xmlns:a16="http://schemas.microsoft.com/office/drawing/2014/main" id="{B1A4C1CA-8077-4697-A6CA-FDA73E9D32C2}"/>
            </a:ext>
          </a:extLst>
        </xdr:cNvPr>
        <xdr:cNvSpPr txBox="1">
          <a:spLocks noChangeArrowheads="1"/>
        </xdr:cNvSpPr>
      </xdr:nvSpPr>
      <xdr:spPr bwMode="auto">
        <a:xfrm>
          <a:off x="4366260" y="63383160"/>
          <a:ext cx="76200" cy="37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1074" name="Text Box 108">
          <a:extLst>
            <a:ext uri="{FF2B5EF4-FFF2-40B4-BE49-F238E27FC236}">
              <a16:creationId xmlns:a16="http://schemas.microsoft.com/office/drawing/2014/main" id="{79639FC2-DC65-4451-B594-C1CEF46E614E}"/>
            </a:ext>
          </a:extLst>
        </xdr:cNvPr>
        <xdr:cNvSpPr txBox="1">
          <a:spLocks noChangeArrowheads="1"/>
        </xdr:cNvSpPr>
      </xdr:nvSpPr>
      <xdr:spPr bwMode="auto">
        <a:xfrm>
          <a:off x="4366260" y="63383160"/>
          <a:ext cx="76200" cy="54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181627</xdr:rowOff>
    </xdr:to>
    <xdr:sp macro="" textlink="">
      <xdr:nvSpPr>
        <xdr:cNvPr id="1075" name="Text Box 30">
          <a:extLst>
            <a:ext uri="{FF2B5EF4-FFF2-40B4-BE49-F238E27FC236}">
              <a16:creationId xmlns:a16="http://schemas.microsoft.com/office/drawing/2014/main" id="{78EA3D18-99CB-406C-8D1F-C2BF34EA4EE3}"/>
            </a:ext>
          </a:extLst>
        </xdr:cNvPr>
        <xdr:cNvSpPr txBox="1">
          <a:spLocks noChangeArrowheads="1"/>
        </xdr:cNvSpPr>
      </xdr:nvSpPr>
      <xdr:spPr bwMode="auto">
        <a:xfrm>
          <a:off x="4366260" y="63383160"/>
          <a:ext cx="76200" cy="356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1076" name="Text Box 30">
          <a:extLst>
            <a:ext uri="{FF2B5EF4-FFF2-40B4-BE49-F238E27FC236}">
              <a16:creationId xmlns:a16="http://schemas.microsoft.com/office/drawing/2014/main" id="{9726842B-7301-4D67-A195-D6CF8FAD6F5B}"/>
            </a:ext>
          </a:extLst>
        </xdr:cNvPr>
        <xdr:cNvSpPr txBox="1">
          <a:spLocks noChangeArrowheads="1"/>
        </xdr:cNvSpPr>
      </xdr:nvSpPr>
      <xdr:spPr bwMode="auto">
        <a:xfrm>
          <a:off x="4366260" y="63383160"/>
          <a:ext cx="76200" cy="37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1077" name="Text Box 32">
          <a:extLst>
            <a:ext uri="{FF2B5EF4-FFF2-40B4-BE49-F238E27FC236}">
              <a16:creationId xmlns:a16="http://schemas.microsoft.com/office/drawing/2014/main" id="{1914F644-F151-41F8-B405-74577E914883}"/>
            </a:ext>
          </a:extLst>
        </xdr:cNvPr>
        <xdr:cNvSpPr txBox="1">
          <a:spLocks noChangeArrowheads="1"/>
        </xdr:cNvSpPr>
      </xdr:nvSpPr>
      <xdr:spPr bwMode="auto">
        <a:xfrm>
          <a:off x="4366260" y="63383160"/>
          <a:ext cx="76200" cy="54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1078" name="Text Box 106">
          <a:extLst>
            <a:ext uri="{FF2B5EF4-FFF2-40B4-BE49-F238E27FC236}">
              <a16:creationId xmlns:a16="http://schemas.microsoft.com/office/drawing/2014/main" id="{2420E9AB-95A0-4FEE-931E-46ACE806A66A}"/>
            </a:ext>
          </a:extLst>
        </xdr:cNvPr>
        <xdr:cNvSpPr txBox="1">
          <a:spLocks noChangeArrowheads="1"/>
        </xdr:cNvSpPr>
      </xdr:nvSpPr>
      <xdr:spPr bwMode="auto">
        <a:xfrm>
          <a:off x="4366260" y="63383160"/>
          <a:ext cx="76200" cy="37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1079" name="Text Box 108">
          <a:extLst>
            <a:ext uri="{FF2B5EF4-FFF2-40B4-BE49-F238E27FC236}">
              <a16:creationId xmlns:a16="http://schemas.microsoft.com/office/drawing/2014/main" id="{4708576D-5E8E-41BE-B604-D512AA350D7D}"/>
            </a:ext>
          </a:extLst>
        </xdr:cNvPr>
        <xdr:cNvSpPr txBox="1">
          <a:spLocks noChangeArrowheads="1"/>
        </xdr:cNvSpPr>
      </xdr:nvSpPr>
      <xdr:spPr bwMode="auto">
        <a:xfrm>
          <a:off x="4366260" y="63383160"/>
          <a:ext cx="76200" cy="54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179862</xdr:rowOff>
    </xdr:to>
    <xdr:sp macro="" textlink="">
      <xdr:nvSpPr>
        <xdr:cNvPr id="1080" name="Text Box 30">
          <a:extLst>
            <a:ext uri="{FF2B5EF4-FFF2-40B4-BE49-F238E27FC236}">
              <a16:creationId xmlns:a16="http://schemas.microsoft.com/office/drawing/2014/main" id="{357D9E9E-3261-4499-A24F-74FD1A30BF96}"/>
            </a:ext>
          </a:extLst>
        </xdr:cNvPr>
        <xdr:cNvSpPr txBox="1">
          <a:spLocks noChangeArrowheads="1"/>
        </xdr:cNvSpPr>
      </xdr:nvSpPr>
      <xdr:spPr bwMode="auto">
        <a:xfrm>
          <a:off x="4366260" y="63383160"/>
          <a:ext cx="76200" cy="3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1081" name="Text Box 30">
          <a:extLst>
            <a:ext uri="{FF2B5EF4-FFF2-40B4-BE49-F238E27FC236}">
              <a16:creationId xmlns:a16="http://schemas.microsoft.com/office/drawing/2014/main" id="{0D0FCEE0-E181-41F7-BD23-B7F8DFA2FA5A}"/>
            </a:ext>
          </a:extLst>
        </xdr:cNvPr>
        <xdr:cNvSpPr txBox="1">
          <a:spLocks noChangeArrowheads="1"/>
        </xdr:cNvSpPr>
      </xdr:nvSpPr>
      <xdr:spPr bwMode="auto">
        <a:xfrm>
          <a:off x="4366260" y="63383160"/>
          <a:ext cx="76200" cy="28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82" name="Text Box 32">
          <a:extLst>
            <a:ext uri="{FF2B5EF4-FFF2-40B4-BE49-F238E27FC236}">
              <a16:creationId xmlns:a16="http://schemas.microsoft.com/office/drawing/2014/main" id="{6EC7183A-D694-4AC7-8B83-88653A73B198}"/>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1083" name="Text Box 106">
          <a:extLst>
            <a:ext uri="{FF2B5EF4-FFF2-40B4-BE49-F238E27FC236}">
              <a16:creationId xmlns:a16="http://schemas.microsoft.com/office/drawing/2014/main" id="{B04ECAE8-5398-4B79-B7D8-1EB6E3660CA2}"/>
            </a:ext>
          </a:extLst>
        </xdr:cNvPr>
        <xdr:cNvSpPr txBox="1">
          <a:spLocks noChangeArrowheads="1"/>
        </xdr:cNvSpPr>
      </xdr:nvSpPr>
      <xdr:spPr bwMode="auto">
        <a:xfrm>
          <a:off x="4366260" y="63383160"/>
          <a:ext cx="76200" cy="28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84" name="Text Box 108">
          <a:extLst>
            <a:ext uri="{FF2B5EF4-FFF2-40B4-BE49-F238E27FC236}">
              <a16:creationId xmlns:a16="http://schemas.microsoft.com/office/drawing/2014/main" id="{CAE7E1D3-EEEC-4EBB-BF0D-2A0A1F17D52B}"/>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1085" name="Text Box 30">
          <a:extLst>
            <a:ext uri="{FF2B5EF4-FFF2-40B4-BE49-F238E27FC236}">
              <a16:creationId xmlns:a16="http://schemas.microsoft.com/office/drawing/2014/main" id="{70924E28-827A-4A86-B980-AAED170D74ED}"/>
            </a:ext>
          </a:extLst>
        </xdr:cNvPr>
        <xdr:cNvSpPr txBox="1">
          <a:spLocks noChangeArrowheads="1"/>
        </xdr:cNvSpPr>
      </xdr:nvSpPr>
      <xdr:spPr bwMode="auto">
        <a:xfrm>
          <a:off x="4366260" y="63383160"/>
          <a:ext cx="76200" cy="33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86" name="Text Box 32">
          <a:extLst>
            <a:ext uri="{FF2B5EF4-FFF2-40B4-BE49-F238E27FC236}">
              <a16:creationId xmlns:a16="http://schemas.microsoft.com/office/drawing/2014/main" id="{39EA7852-87A1-48CA-A894-805A37D27E66}"/>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1087" name="Text Box 106">
          <a:extLst>
            <a:ext uri="{FF2B5EF4-FFF2-40B4-BE49-F238E27FC236}">
              <a16:creationId xmlns:a16="http://schemas.microsoft.com/office/drawing/2014/main" id="{6BA0EFFA-ABD4-4988-AF21-892D35B929B9}"/>
            </a:ext>
          </a:extLst>
        </xdr:cNvPr>
        <xdr:cNvSpPr txBox="1">
          <a:spLocks noChangeArrowheads="1"/>
        </xdr:cNvSpPr>
      </xdr:nvSpPr>
      <xdr:spPr bwMode="auto">
        <a:xfrm>
          <a:off x="4366260" y="63383160"/>
          <a:ext cx="76200" cy="33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1088" name="Text Box 108">
          <a:extLst>
            <a:ext uri="{FF2B5EF4-FFF2-40B4-BE49-F238E27FC236}">
              <a16:creationId xmlns:a16="http://schemas.microsoft.com/office/drawing/2014/main" id="{580BEE8C-63E0-4340-AC30-37F256F11C1C}"/>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196868</xdr:rowOff>
    </xdr:to>
    <xdr:sp macro="" textlink="">
      <xdr:nvSpPr>
        <xdr:cNvPr id="1089" name="Text Box 30">
          <a:extLst>
            <a:ext uri="{FF2B5EF4-FFF2-40B4-BE49-F238E27FC236}">
              <a16:creationId xmlns:a16="http://schemas.microsoft.com/office/drawing/2014/main" id="{246BD1A4-59BB-4056-8F3F-9DCBCF58C506}"/>
            </a:ext>
          </a:extLst>
        </xdr:cNvPr>
        <xdr:cNvSpPr txBox="1">
          <a:spLocks noChangeArrowheads="1"/>
        </xdr:cNvSpPr>
      </xdr:nvSpPr>
      <xdr:spPr bwMode="auto">
        <a:xfrm>
          <a:off x="4366260" y="63383160"/>
          <a:ext cx="76200" cy="37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1090" name="Text Box 32">
          <a:extLst>
            <a:ext uri="{FF2B5EF4-FFF2-40B4-BE49-F238E27FC236}">
              <a16:creationId xmlns:a16="http://schemas.microsoft.com/office/drawing/2014/main" id="{0987D11D-1244-473E-BC86-CB93A3B15B3B}"/>
            </a:ext>
          </a:extLst>
        </xdr:cNvPr>
        <xdr:cNvSpPr txBox="1">
          <a:spLocks noChangeArrowheads="1"/>
        </xdr:cNvSpPr>
      </xdr:nvSpPr>
      <xdr:spPr bwMode="auto">
        <a:xfrm>
          <a:off x="4366260" y="63383160"/>
          <a:ext cx="76200" cy="50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196868</xdr:rowOff>
    </xdr:to>
    <xdr:sp macro="" textlink="">
      <xdr:nvSpPr>
        <xdr:cNvPr id="1091" name="Text Box 106">
          <a:extLst>
            <a:ext uri="{FF2B5EF4-FFF2-40B4-BE49-F238E27FC236}">
              <a16:creationId xmlns:a16="http://schemas.microsoft.com/office/drawing/2014/main" id="{731A0DD5-6C28-454C-87C7-0EF190483EC2}"/>
            </a:ext>
          </a:extLst>
        </xdr:cNvPr>
        <xdr:cNvSpPr txBox="1">
          <a:spLocks noChangeArrowheads="1"/>
        </xdr:cNvSpPr>
      </xdr:nvSpPr>
      <xdr:spPr bwMode="auto">
        <a:xfrm>
          <a:off x="4366260" y="63383160"/>
          <a:ext cx="76200" cy="37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1092" name="Text Box 108">
          <a:extLst>
            <a:ext uri="{FF2B5EF4-FFF2-40B4-BE49-F238E27FC236}">
              <a16:creationId xmlns:a16="http://schemas.microsoft.com/office/drawing/2014/main" id="{52025617-2C2E-4F58-B7F5-0FC849E16544}"/>
            </a:ext>
          </a:extLst>
        </xdr:cNvPr>
        <xdr:cNvSpPr txBox="1">
          <a:spLocks noChangeArrowheads="1"/>
        </xdr:cNvSpPr>
      </xdr:nvSpPr>
      <xdr:spPr bwMode="auto">
        <a:xfrm>
          <a:off x="4366260" y="63383160"/>
          <a:ext cx="76200" cy="50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174008</xdr:rowOff>
    </xdr:to>
    <xdr:sp macro="" textlink="">
      <xdr:nvSpPr>
        <xdr:cNvPr id="1093" name="Text Box 30">
          <a:extLst>
            <a:ext uri="{FF2B5EF4-FFF2-40B4-BE49-F238E27FC236}">
              <a16:creationId xmlns:a16="http://schemas.microsoft.com/office/drawing/2014/main" id="{AA74C099-0BD6-4B16-A9CC-B69147E184DD}"/>
            </a:ext>
          </a:extLst>
        </xdr:cNvPr>
        <xdr:cNvSpPr txBox="1">
          <a:spLocks noChangeArrowheads="1"/>
        </xdr:cNvSpPr>
      </xdr:nvSpPr>
      <xdr:spPr bwMode="auto">
        <a:xfrm>
          <a:off x="4366260" y="63383160"/>
          <a:ext cx="76200" cy="349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1094" name="Text Box 32">
          <a:extLst>
            <a:ext uri="{FF2B5EF4-FFF2-40B4-BE49-F238E27FC236}">
              <a16:creationId xmlns:a16="http://schemas.microsoft.com/office/drawing/2014/main" id="{25E35471-C479-42A3-9D67-54ADE6132C00}"/>
            </a:ext>
          </a:extLst>
        </xdr:cNvPr>
        <xdr:cNvSpPr txBox="1">
          <a:spLocks noChangeArrowheads="1"/>
        </xdr:cNvSpPr>
      </xdr:nvSpPr>
      <xdr:spPr bwMode="auto">
        <a:xfrm>
          <a:off x="4366260" y="63383160"/>
          <a:ext cx="76200" cy="50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174008</xdr:rowOff>
    </xdr:to>
    <xdr:sp macro="" textlink="">
      <xdr:nvSpPr>
        <xdr:cNvPr id="1095" name="Text Box 106">
          <a:extLst>
            <a:ext uri="{FF2B5EF4-FFF2-40B4-BE49-F238E27FC236}">
              <a16:creationId xmlns:a16="http://schemas.microsoft.com/office/drawing/2014/main" id="{4F220119-5453-4320-8BD2-7B7C048E8298}"/>
            </a:ext>
          </a:extLst>
        </xdr:cNvPr>
        <xdr:cNvSpPr txBox="1">
          <a:spLocks noChangeArrowheads="1"/>
        </xdr:cNvSpPr>
      </xdr:nvSpPr>
      <xdr:spPr bwMode="auto">
        <a:xfrm>
          <a:off x="4366260" y="63383160"/>
          <a:ext cx="76200" cy="349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255</xdr:row>
      <xdr:rowOff>42544</xdr:rowOff>
    </xdr:to>
    <xdr:sp macro="" textlink="">
      <xdr:nvSpPr>
        <xdr:cNvPr id="1096" name="Text Box 108">
          <a:extLst>
            <a:ext uri="{FF2B5EF4-FFF2-40B4-BE49-F238E27FC236}">
              <a16:creationId xmlns:a16="http://schemas.microsoft.com/office/drawing/2014/main" id="{B6387A58-12AC-4737-B4E9-2D4DDCA51D6F}"/>
            </a:ext>
          </a:extLst>
        </xdr:cNvPr>
        <xdr:cNvSpPr txBox="1">
          <a:spLocks noChangeArrowheads="1"/>
        </xdr:cNvSpPr>
      </xdr:nvSpPr>
      <xdr:spPr bwMode="auto">
        <a:xfrm>
          <a:off x="4389120" y="63383160"/>
          <a:ext cx="68580"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124185</xdr:rowOff>
    </xdr:to>
    <xdr:sp macro="" textlink="">
      <xdr:nvSpPr>
        <xdr:cNvPr id="1097" name="Text Box 30">
          <a:extLst>
            <a:ext uri="{FF2B5EF4-FFF2-40B4-BE49-F238E27FC236}">
              <a16:creationId xmlns:a16="http://schemas.microsoft.com/office/drawing/2014/main" id="{8B5DFF9E-0946-45F6-9596-98E574B8736E}"/>
            </a:ext>
          </a:extLst>
        </xdr:cNvPr>
        <xdr:cNvSpPr txBox="1">
          <a:spLocks noChangeArrowheads="1"/>
        </xdr:cNvSpPr>
      </xdr:nvSpPr>
      <xdr:spPr bwMode="auto">
        <a:xfrm>
          <a:off x="4366260" y="18028920"/>
          <a:ext cx="76200" cy="474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1098" name="Text Box 32">
          <a:extLst>
            <a:ext uri="{FF2B5EF4-FFF2-40B4-BE49-F238E27FC236}">
              <a16:creationId xmlns:a16="http://schemas.microsoft.com/office/drawing/2014/main" id="{132BA2D5-9129-4793-A6D5-B38729234CEB}"/>
            </a:ext>
          </a:extLst>
        </xdr:cNvPr>
        <xdr:cNvSpPr txBox="1">
          <a:spLocks noChangeArrowheads="1"/>
        </xdr:cNvSpPr>
      </xdr:nvSpPr>
      <xdr:spPr bwMode="auto">
        <a:xfrm>
          <a:off x="4366260" y="18028920"/>
          <a:ext cx="76200" cy="628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124185</xdr:rowOff>
    </xdr:to>
    <xdr:sp macro="" textlink="">
      <xdr:nvSpPr>
        <xdr:cNvPr id="1099" name="Text Box 106">
          <a:extLst>
            <a:ext uri="{FF2B5EF4-FFF2-40B4-BE49-F238E27FC236}">
              <a16:creationId xmlns:a16="http://schemas.microsoft.com/office/drawing/2014/main" id="{7732CA72-EA49-49B3-8A35-CD4F12C099B2}"/>
            </a:ext>
          </a:extLst>
        </xdr:cNvPr>
        <xdr:cNvSpPr txBox="1">
          <a:spLocks noChangeArrowheads="1"/>
        </xdr:cNvSpPr>
      </xdr:nvSpPr>
      <xdr:spPr bwMode="auto">
        <a:xfrm>
          <a:off x="4366260" y="18028920"/>
          <a:ext cx="76200" cy="474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1100" name="Text Box 108">
          <a:extLst>
            <a:ext uri="{FF2B5EF4-FFF2-40B4-BE49-F238E27FC236}">
              <a16:creationId xmlns:a16="http://schemas.microsoft.com/office/drawing/2014/main" id="{A0CB809F-21DF-47F4-BC3F-84FBE1165887}"/>
            </a:ext>
          </a:extLst>
        </xdr:cNvPr>
        <xdr:cNvSpPr txBox="1">
          <a:spLocks noChangeArrowheads="1"/>
        </xdr:cNvSpPr>
      </xdr:nvSpPr>
      <xdr:spPr bwMode="auto">
        <a:xfrm>
          <a:off x="4366260" y="18028920"/>
          <a:ext cx="76200" cy="628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108945</xdr:rowOff>
    </xdr:to>
    <xdr:sp macro="" textlink="">
      <xdr:nvSpPr>
        <xdr:cNvPr id="1101" name="Text Box 30">
          <a:extLst>
            <a:ext uri="{FF2B5EF4-FFF2-40B4-BE49-F238E27FC236}">
              <a16:creationId xmlns:a16="http://schemas.microsoft.com/office/drawing/2014/main" id="{F6C58AA5-99F3-4413-89A4-B6FF25E46DD7}"/>
            </a:ext>
          </a:extLst>
        </xdr:cNvPr>
        <xdr:cNvSpPr txBox="1">
          <a:spLocks noChangeArrowheads="1"/>
        </xdr:cNvSpPr>
      </xdr:nvSpPr>
      <xdr:spPr bwMode="auto">
        <a:xfrm>
          <a:off x="4366260" y="18028920"/>
          <a:ext cx="76200" cy="459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1102" name="Text Box 32">
          <a:extLst>
            <a:ext uri="{FF2B5EF4-FFF2-40B4-BE49-F238E27FC236}">
              <a16:creationId xmlns:a16="http://schemas.microsoft.com/office/drawing/2014/main" id="{227E4E59-28A5-465E-AA4D-B9BED457C5D1}"/>
            </a:ext>
          </a:extLst>
        </xdr:cNvPr>
        <xdr:cNvSpPr txBox="1">
          <a:spLocks noChangeArrowheads="1"/>
        </xdr:cNvSpPr>
      </xdr:nvSpPr>
      <xdr:spPr bwMode="auto">
        <a:xfrm>
          <a:off x="4366260" y="18028920"/>
          <a:ext cx="76200" cy="628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108945</xdr:rowOff>
    </xdr:to>
    <xdr:sp macro="" textlink="">
      <xdr:nvSpPr>
        <xdr:cNvPr id="1103" name="Text Box 106">
          <a:extLst>
            <a:ext uri="{FF2B5EF4-FFF2-40B4-BE49-F238E27FC236}">
              <a16:creationId xmlns:a16="http://schemas.microsoft.com/office/drawing/2014/main" id="{3517E308-6C33-46F3-BBC9-26A04CF9BEAD}"/>
            </a:ext>
          </a:extLst>
        </xdr:cNvPr>
        <xdr:cNvSpPr txBox="1">
          <a:spLocks noChangeArrowheads="1"/>
        </xdr:cNvSpPr>
      </xdr:nvSpPr>
      <xdr:spPr bwMode="auto">
        <a:xfrm>
          <a:off x="4366260" y="18028920"/>
          <a:ext cx="76200" cy="459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1104" name="Text Box 108">
          <a:extLst>
            <a:ext uri="{FF2B5EF4-FFF2-40B4-BE49-F238E27FC236}">
              <a16:creationId xmlns:a16="http://schemas.microsoft.com/office/drawing/2014/main" id="{186C1F75-B55D-4DCE-9C70-DCCDBEBCCEB9}"/>
            </a:ext>
          </a:extLst>
        </xdr:cNvPr>
        <xdr:cNvSpPr txBox="1">
          <a:spLocks noChangeArrowheads="1"/>
        </xdr:cNvSpPr>
      </xdr:nvSpPr>
      <xdr:spPr bwMode="auto">
        <a:xfrm>
          <a:off x="4366260" y="18028920"/>
          <a:ext cx="76200" cy="628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124184</xdr:rowOff>
    </xdr:to>
    <xdr:sp macro="" textlink="">
      <xdr:nvSpPr>
        <xdr:cNvPr id="1105" name="Text Box 30">
          <a:extLst>
            <a:ext uri="{FF2B5EF4-FFF2-40B4-BE49-F238E27FC236}">
              <a16:creationId xmlns:a16="http://schemas.microsoft.com/office/drawing/2014/main" id="{2CCC22EF-5ADD-466D-B8DB-A3E05B548052}"/>
            </a:ext>
          </a:extLst>
        </xdr:cNvPr>
        <xdr:cNvSpPr txBox="1">
          <a:spLocks noChangeArrowheads="1"/>
        </xdr:cNvSpPr>
      </xdr:nvSpPr>
      <xdr:spPr bwMode="auto">
        <a:xfrm>
          <a:off x="4366260" y="18028920"/>
          <a:ext cx="76200" cy="474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1106" name="Text Box 32">
          <a:extLst>
            <a:ext uri="{FF2B5EF4-FFF2-40B4-BE49-F238E27FC236}">
              <a16:creationId xmlns:a16="http://schemas.microsoft.com/office/drawing/2014/main" id="{EEF46D66-0501-4E76-8733-49FC67DA228B}"/>
            </a:ext>
          </a:extLst>
        </xdr:cNvPr>
        <xdr:cNvSpPr txBox="1">
          <a:spLocks noChangeArrowheads="1"/>
        </xdr:cNvSpPr>
      </xdr:nvSpPr>
      <xdr:spPr bwMode="auto">
        <a:xfrm>
          <a:off x="4366260" y="18028920"/>
          <a:ext cx="76200" cy="63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124184</xdr:rowOff>
    </xdr:to>
    <xdr:sp macro="" textlink="">
      <xdr:nvSpPr>
        <xdr:cNvPr id="1107" name="Text Box 106">
          <a:extLst>
            <a:ext uri="{FF2B5EF4-FFF2-40B4-BE49-F238E27FC236}">
              <a16:creationId xmlns:a16="http://schemas.microsoft.com/office/drawing/2014/main" id="{FEDE5884-6BC2-4964-AD1F-9D1C22D0933A}"/>
            </a:ext>
          </a:extLst>
        </xdr:cNvPr>
        <xdr:cNvSpPr txBox="1">
          <a:spLocks noChangeArrowheads="1"/>
        </xdr:cNvSpPr>
      </xdr:nvSpPr>
      <xdr:spPr bwMode="auto">
        <a:xfrm>
          <a:off x="4366260" y="18028920"/>
          <a:ext cx="76200" cy="474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1108" name="Text Box 108">
          <a:extLst>
            <a:ext uri="{FF2B5EF4-FFF2-40B4-BE49-F238E27FC236}">
              <a16:creationId xmlns:a16="http://schemas.microsoft.com/office/drawing/2014/main" id="{56870BD6-A06E-4929-8117-15EEC9357610}"/>
            </a:ext>
          </a:extLst>
        </xdr:cNvPr>
        <xdr:cNvSpPr txBox="1">
          <a:spLocks noChangeArrowheads="1"/>
        </xdr:cNvSpPr>
      </xdr:nvSpPr>
      <xdr:spPr bwMode="auto">
        <a:xfrm>
          <a:off x="4366260" y="18028920"/>
          <a:ext cx="76200" cy="63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108944</xdr:rowOff>
    </xdr:to>
    <xdr:sp macro="" textlink="">
      <xdr:nvSpPr>
        <xdr:cNvPr id="1109" name="Text Box 30">
          <a:extLst>
            <a:ext uri="{FF2B5EF4-FFF2-40B4-BE49-F238E27FC236}">
              <a16:creationId xmlns:a16="http://schemas.microsoft.com/office/drawing/2014/main" id="{9CDF8ED4-78A7-454D-83A3-3A5DEA21D399}"/>
            </a:ext>
          </a:extLst>
        </xdr:cNvPr>
        <xdr:cNvSpPr txBox="1">
          <a:spLocks noChangeArrowheads="1"/>
        </xdr:cNvSpPr>
      </xdr:nvSpPr>
      <xdr:spPr bwMode="auto">
        <a:xfrm>
          <a:off x="4366260" y="18028920"/>
          <a:ext cx="76200" cy="459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1110" name="Text Box 32">
          <a:extLst>
            <a:ext uri="{FF2B5EF4-FFF2-40B4-BE49-F238E27FC236}">
              <a16:creationId xmlns:a16="http://schemas.microsoft.com/office/drawing/2014/main" id="{8631DC44-D396-4113-A576-3C007B9D1D48}"/>
            </a:ext>
          </a:extLst>
        </xdr:cNvPr>
        <xdr:cNvSpPr txBox="1">
          <a:spLocks noChangeArrowheads="1"/>
        </xdr:cNvSpPr>
      </xdr:nvSpPr>
      <xdr:spPr bwMode="auto">
        <a:xfrm>
          <a:off x="4366260" y="18028920"/>
          <a:ext cx="76200" cy="63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108944</xdr:rowOff>
    </xdr:to>
    <xdr:sp macro="" textlink="">
      <xdr:nvSpPr>
        <xdr:cNvPr id="1111" name="Text Box 106">
          <a:extLst>
            <a:ext uri="{FF2B5EF4-FFF2-40B4-BE49-F238E27FC236}">
              <a16:creationId xmlns:a16="http://schemas.microsoft.com/office/drawing/2014/main" id="{101994F7-FBF3-4DE3-AE93-C80E2A3D84F6}"/>
            </a:ext>
          </a:extLst>
        </xdr:cNvPr>
        <xdr:cNvSpPr txBox="1">
          <a:spLocks noChangeArrowheads="1"/>
        </xdr:cNvSpPr>
      </xdr:nvSpPr>
      <xdr:spPr bwMode="auto">
        <a:xfrm>
          <a:off x="4366260" y="18028920"/>
          <a:ext cx="76200" cy="459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1112" name="Text Box 108">
          <a:extLst>
            <a:ext uri="{FF2B5EF4-FFF2-40B4-BE49-F238E27FC236}">
              <a16:creationId xmlns:a16="http://schemas.microsoft.com/office/drawing/2014/main" id="{8BB0B0F5-EDD2-48D6-9DA8-B869DE8DAD3A}"/>
            </a:ext>
          </a:extLst>
        </xdr:cNvPr>
        <xdr:cNvSpPr txBox="1">
          <a:spLocks noChangeArrowheads="1"/>
        </xdr:cNvSpPr>
      </xdr:nvSpPr>
      <xdr:spPr bwMode="auto">
        <a:xfrm>
          <a:off x="4366260" y="18028920"/>
          <a:ext cx="76200" cy="63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126836</xdr:rowOff>
    </xdr:to>
    <xdr:sp macro="" textlink="">
      <xdr:nvSpPr>
        <xdr:cNvPr id="1113" name="Text Box 30">
          <a:extLst>
            <a:ext uri="{FF2B5EF4-FFF2-40B4-BE49-F238E27FC236}">
              <a16:creationId xmlns:a16="http://schemas.microsoft.com/office/drawing/2014/main" id="{4433328F-6445-4ACF-B9AD-DFEECCBEDFCF}"/>
            </a:ext>
          </a:extLst>
        </xdr:cNvPr>
        <xdr:cNvSpPr txBox="1">
          <a:spLocks noChangeArrowheads="1"/>
        </xdr:cNvSpPr>
      </xdr:nvSpPr>
      <xdr:spPr bwMode="auto">
        <a:xfrm>
          <a:off x="4366260" y="18028920"/>
          <a:ext cx="76200" cy="4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1114" name="Text Box 32">
          <a:extLst>
            <a:ext uri="{FF2B5EF4-FFF2-40B4-BE49-F238E27FC236}">
              <a16:creationId xmlns:a16="http://schemas.microsoft.com/office/drawing/2014/main" id="{25DB4BE1-2731-44B1-A6C3-D4848406BF31}"/>
            </a:ext>
          </a:extLst>
        </xdr:cNvPr>
        <xdr:cNvSpPr txBox="1">
          <a:spLocks noChangeArrowheads="1"/>
        </xdr:cNvSpPr>
      </xdr:nvSpPr>
      <xdr:spPr bwMode="auto">
        <a:xfrm>
          <a:off x="4366260" y="18028920"/>
          <a:ext cx="76200" cy="5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126836</xdr:rowOff>
    </xdr:to>
    <xdr:sp macro="" textlink="">
      <xdr:nvSpPr>
        <xdr:cNvPr id="1115" name="Text Box 106">
          <a:extLst>
            <a:ext uri="{FF2B5EF4-FFF2-40B4-BE49-F238E27FC236}">
              <a16:creationId xmlns:a16="http://schemas.microsoft.com/office/drawing/2014/main" id="{BC66FC9A-5A0E-44A4-881F-70BE3A4EC71E}"/>
            </a:ext>
          </a:extLst>
        </xdr:cNvPr>
        <xdr:cNvSpPr txBox="1">
          <a:spLocks noChangeArrowheads="1"/>
        </xdr:cNvSpPr>
      </xdr:nvSpPr>
      <xdr:spPr bwMode="auto">
        <a:xfrm>
          <a:off x="4366260" y="18028920"/>
          <a:ext cx="76200" cy="4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1116" name="Text Box 108">
          <a:extLst>
            <a:ext uri="{FF2B5EF4-FFF2-40B4-BE49-F238E27FC236}">
              <a16:creationId xmlns:a16="http://schemas.microsoft.com/office/drawing/2014/main" id="{FC7C2D47-2696-4DA6-AB13-3603110A8FBD}"/>
            </a:ext>
          </a:extLst>
        </xdr:cNvPr>
        <xdr:cNvSpPr txBox="1">
          <a:spLocks noChangeArrowheads="1"/>
        </xdr:cNvSpPr>
      </xdr:nvSpPr>
      <xdr:spPr bwMode="auto">
        <a:xfrm>
          <a:off x="4366260" y="18028920"/>
          <a:ext cx="76200" cy="5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103976</xdr:rowOff>
    </xdr:to>
    <xdr:sp macro="" textlink="">
      <xdr:nvSpPr>
        <xdr:cNvPr id="1117" name="Text Box 30">
          <a:extLst>
            <a:ext uri="{FF2B5EF4-FFF2-40B4-BE49-F238E27FC236}">
              <a16:creationId xmlns:a16="http://schemas.microsoft.com/office/drawing/2014/main" id="{899C8B14-E87A-42CF-A64C-774AB6772A29}"/>
            </a:ext>
          </a:extLst>
        </xdr:cNvPr>
        <xdr:cNvSpPr txBox="1">
          <a:spLocks noChangeArrowheads="1"/>
        </xdr:cNvSpPr>
      </xdr:nvSpPr>
      <xdr:spPr bwMode="auto">
        <a:xfrm>
          <a:off x="4366260" y="18028920"/>
          <a:ext cx="76200" cy="454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1118" name="Text Box 32">
          <a:extLst>
            <a:ext uri="{FF2B5EF4-FFF2-40B4-BE49-F238E27FC236}">
              <a16:creationId xmlns:a16="http://schemas.microsoft.com/office/drawing/2014/main" id="{9513BFCB-DCE7-4735-9BA1-990CE6938F1D}"/>
            </a:ext>
          </a:extLst>
        </xdr:cNvPr>
        <xdr:cNvSpPr txBox="1">
          <a:spLocks noChangeArrowheads="1"/>
        </xdr:cNvSpPr>
      </xdr:nvSpPr>
      <xdr:spPr bwMode="auto">
        <a:xfrm>
          <a:off x="4366260" y="18028920"/>
          <a:ext cx="76200" cy="5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103976</xdr:rowOff>
    </xdr:to>
    <xdr:sp macro="" textlink="">
      <xdr:nvSpPr>
        <xdr:cNvPr id="1119" name="Text Box 106">
          <a:extLst>
            <a:ext uri="{FF2B5EF4-FFF2-40B4-BE49-F238E27FC236}">
              <a16:creationId xmlns:a16="http://schemas.microsoft.com/office/drawing/2014/main" id="{F4413951-5FCE-4E06-B75D-0A878A15213F}"/>
            </a:ext>
          </a:extLst>
        </xdr:cNvPr>
        <xdr:cNvSpPr txBox="1">
          <a:spLocks noChangeArrowheads="1"/>
        </xdr:cNvSpPr>
      </xdr:nvSpPr>
      <xdr:spPr bwMode="auto">
        <a:xfrm>
          <a:off x="4366260" y="18028920"/>
          <a:ext cx="76200" cy="454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1120" name="Text Box 108">
          <a:extLst>
            <a:ext uri="{FF2B5EF4-FFF2-40B4-BE49-F238E27FC236}">
              <a16:creationId xmlns:a16="http://schemas.microsoft.com/office/drawing/2014/main" id="{ACC9E822-C487-4246-B471-2893E29DDA15}"/>
            </a:ext>
          </a:extLst>
        </xdr:cNvPr>
        <xdr:cNvSpPr txBox="1">
          <a:spLocks noChangeArrowheads="1"/>
        </xdr:cNvSpPr>
      </xdr:nvSpPr>
      <xdr:spPr bwMode="auto">
        <a:xfrm>
          <a:off x="4366260" y="18028920"/>
          <a:ext cx="76200" cy="5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134801</xdr:rowOff>
    </xdr:to>
    <xdr:sp macro="" textlink="">
      <xdr:nvSpPr>
        <xdr:cNvPr id="1121" name="Text Box 30">
          <a:extLst>
            <a:ext uri="{FF2B5EF4-FFF2-40B4-BE49-F238E27FC236}">
              <a16:creationId xmlns:a16="http://schemas.microsoft.com/office/drawing/2014/main" id="{65AB6692-D6B5-4A99-8EE1-53F37F747465}"/>
            </a:ext>
          </a:extLst>
        </xdr:cNvPr>
        <xdr:cNvSpPr txBox="1">
          <a:spLocks noChangeArrowheads="1"/>
        </xdr:cNvSpPr>
      </xdr:nvSpPr>
      <xdr:spPr bwMode="auto">
        <a:xfrm>
          <a:off x="4366260" y="18028920"/>
          <a:ext cx="76200" cy="2085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1122" name="Text Box 32">
          <a:extLst>
            <a:ext uri="{FF2B5EF4-FFF2-40B4-BE49-F238E27FC236}">
              <a16:creationId xmlns:a16="http://schemas.microsoft.com/office/drawing/2014/main" id="{E1A0FCA2-5ECD-44D9-9C4C-CE261EBE6EC1}"/>
            </a:ext>
          </a:extLst>
        </xdr:cNvPr>
        <xdr:cNvSpPr txBox="1">
          <a:spLocks noChangeArrowheads="1"/>
        </xdr:cNvSpPr>
      </xdr:nvSpPr>
      <xdr:spPr bwMode="auto">
        <a:xfrm>
          <a:off x="4366260" y="18028920"/>
          <a:ext cx="76200" cy="216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134801</xdr:rowOff>
    </xdr:to>
    <xdr:sp macro="" textlink="">
      <xdr:nvSpPr>
        <xdr:cNvPr id="1123" name="Text Box 106">
          <a:extLst>
            <a:ext uri="{FF2B5EF4-FFF2-40B4-BE49-F238E27FC236}">
              <a16:creationId xmlns:a16="http://schemas.microsoft.com/office/drawing/2014/main" id="{1B996BC2-1FE3-4E33-8217-73A2BB70E327}"/>
            </a:ext>
          </a:extLst>
        </xdr:cNvPr>
        <xdr:cNvSpPr txBox="1">
          <a:spLocks noChangeArrowheads="1"/>
        </xdr:cNvSpPr>
      </xdr:nvSpPr>
      <xdr:spPr bwMode="auto">
        <a:xfrm>
          <a:off x="4366260" y="18028920"/>
          <a:ext cx="76200" cy="2085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1124" name="Text Box 108">
          <a:extLst>
            <a:ext uri="{FF2B5EF4-FFF2-40B4-BE49-F238E27FC236}">
              <a16:creationId xmlns:a16="http://schemas.microsoft.com/office/drawing/2014/main" id="{88A75A89-A73E-4B61-A436-F4EA348D85D3}"/>
            </a:ext>
          </a:extLst>
        </xdr:cNvPr>
        <xdr:cNvSpPr txBox="1">
          <a:spLocks noChangeArrowheads="1"/>
        </xdr:cNvSpPr>
      </xdr:nvSpPr>
      <xdr:spPr bwMode="auto">
        <a:xfrm>
          <a:off x="4366260" y="18028920"/>
          <a:ext cx="76200" cy="216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111941</xdr:rowOff>
    </xdr:to>
    <xdr:sp macro="" textlink="">
      <xdr:nvSpPr>
        <xdr:cNvPr id="1125" name="Text Box 30">
          <a:extLst>
            <a:ext uri="{FF2B5EF4-FFF2-40B4-BE49-F238E27FC236}">
              <a16:creationId xmlns:a16="http://schemas.microsoft.com/office/drawing/2014/main" id="{6FB346ED-BEF4-4AEF-B48B-F6891CCB4365}"/>
            </a:ext>
          </a:extLst>
        </xdr:cNvPr>
        <xdr:cNvSpPr txBox="1">
          <a:spLocks noChangeArrowheads="1"/>
        </xdr:cNvSpPr>
      </xdr:nvSpPr>
      <xdr:spPr bwMode="auto">
        <a:xfrm>
          <a:off x="4366260" y="18028920"/>
          <a:ext cx="76200" cy="206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1126" name="Text Box 32">
          <a:extLst>
            <a:ext uri="{FF2B5EF4-FFF2-40B4-BE49-F238E27FC236}">
              <a16:creationId xmlns:a16="http://schemas.microsoft.com/office/drawing/2014/main" id="{4F9A9035-ED44-45D0-943C-678BA94CA1C2}"/>
            </a:ext>
          </a:extLst>
        </xdr:cNvPr>
        <xdr:cNvSpPr txBox="1">
          <a:spLocks noChangeArrowheads="1"/>
        </xdr:cNvSpPr>
      </xdr:nvSpPr>
      <xdr:spPr bwMode="auto">
        <a:xfrm>
          <a:off x="4366260" y="18028920"/>
          <a:ext cx="76200" cy="216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111941</xdr:rowOff>
    </xdr:to>
    <xdr:sp macro="" textlink="">
      <xdr:nvSpPr>
        <xdr:cNvPr id="1127" name="Text Box 106">
          <a:extLst>
            <a:ext uri="{FF2B5EF4-FFF2-40B4-BE49-F238E27FC236}">
              <a16:creationId xmlns:a16="http://schemas.microsoft.com/office/drawing/2014/main" id="{2182A4C0-A59A-4E7B-91C7-A5B390D1B607}"/>
            </a:ext>
          </a:extLst>
        </xdr:cNvPr>
        <xdr:cNvSpPr txBox="1">
          <a:spLocks noChangeArrowheads="1"/>
        </xdr:cNvSpPr>
      </xdr:nvSpPr>
      <xdr:spPr bwMode="auto">
        <a:xfrm>
          <a:off x="4366260" y="18028920"/>
          <a:ext cx="76200" cy="206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1128" name="Text Box 108">
          <a:extLst>
            <a:ext uri="{FF2B5EF4-FFF2-40B4-BE49-F238E27FC236}">
              <a16:creationId xmlns:a16="http://schemas.microsoft.com/office/drawing/2014/main" id="{B30E7D0D-302B-44D9-BB40-8E9890846D7E}"/>
            </a:ext>
          </a:extLst>
        </xdr:cNvPr>
        <xdr:cNvSpPr txBox="1">
          <a:spLocks noChangeArrowheads="1"/>
        </xdr:cNvSpPr>
      </xdr:nvSpPr>
      <xdr:spPr bwMode="auto">
        <a:xfrm>
          <a:off x="4366260" y="18028920"/>
          <a:ext cx="76200" cy="216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1129" name="Text Box 30">
          <a:extLst>
            <a:ext uri="{FF2B5EF4-FFF2-40B4-BE49-F238E27FC236}">
              <a16:creationId xmlns:a16="http://schemas.microsoft.com/office/drawing/2014/main" id="{C418A14E-8485-4501-8121-BE9883DD559E}"/>
            </a:ext>
          </a:extLst>
        </xdr:cNvPr>
        <xdr:cNvSpPr txBox="1">
          <a:spLocks noChangeArrowheads="1"/>
        </xdr:cNvSpPr>
      </xdr:nvSpPr>
      <xdr:spPr bwMode="auto">
        <a:xfrm>
          <a:off x="4366260" y="18028920"/>
          <a:ext cx="76200" cy="954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30" name="Text Box 32">
          <a:extLst>
            <a:ext uri="{FF2B5EF4-FFF2-40B4-BE49-F238E27FC236}">
              <a16:creationId xmlns:a16="http://schemas.microsoft.com/office/drawing/2014/main" id="{1F44BE11-4394-4B2B-A03B-2BEA1B50A4DA}"/>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1131" name="Text Box 106">
          <a:extLst>
            <a:ext uri="{FF2B5EF4-FFF2-40B4-BE49-F238E27FC236}">
              <a16:creationId xmlns:a16="http://schemas.microsoft.com/office/drawing/2014/main" id="{4ED85BAB-45E2-4E6B-AA8C-29FF02D8AF5F}"/>
            </a:ext>
          </a:extLst>
        </xdr:cNvPr>
        <xdr:cNvSpPr txBox="1">
          <a:spLocks noChangeArrowheads="1"/>
        </xdr:cNvSpPr>
      </xdr:nvSpPr>
      <xdr:spPr bwMode="auto">
        <a:xfrm>
          <a:off x="4366260" y="18028920"/>
          <a:ext cx="76200" cy="954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32" name="Text Box 108">
          <a:extLst>
            <a:ext uri="{FF2B5EF4-FFF2-40B4-BE49-F238E27FC236}">
              <a16:creationId xmlns:a16="http://schemas.microsoft.com/office/drawing/2014/main" id="{9D799D28-8838-4826-8441-9BD8F5EC216C}"/>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1133" name="Text Box 30">
          <a:extLst>
            <a:ext uri="{FF2B5EF4-FFF2-40B4-BE49-F238E27FC236}">
              <a16:creationId xmlns:a16="http://schemas.microsoft.com/office/drawing/2014/main" id="{B2509303-41C7-4FE2-BFB3-21ACAF018138}"/>
            </a:ext>
          </a:extLst>
        </xdr:cNvPr>
        <xdr:cNvSpPr txBox="1">
          <a:spLocks noChangeArrowheads="1"/>
        </xdr:cNvSpPr>
      </xdr:nvSpPr>
      <xdr:spPr bwMode="auto">
        <a:xfrm>
          <a:off x="4366260" y="18028920"/>
          <a:ext cx="76200" cy="904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34" name="Text Box 32">
          <a:extLst>
            <a:ext uri="{FF2B5EF4-FFF2-40B4-BE49-F238E27FC236}">
              <a16:creationId xmlns:a16="http://schemas.microsoft.com/office/drawing/2014/main" id="{7D2C3213-B9C6-4D23-954C-345626A20C7E}"/>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1135" name="Text Box 106">
          <a:extLst>
            <a:ext uri="{FF2B5EF4-FFF2-40B4-BE49-F238E27FC236}">
              <a16:creationId xmlns:a16="http://schemas.microsoft.com/office/drawing/2014/main" id="{B5F8E1D8-B524-4CFF-B11A-33460E8F402B}"/>
            </a:ext>
          </a:extLst>
        </xdr:cNvPr>
        <xdr:cNvSpPr txBox="1">
          <a:spLocks noChangeArrowheads="1"/>
        </xdr:cNvSpPr>
      </xdr:nvSpPr>
      <xdr:spPr bwMode="auto">
        <a:xfrm>
          <a:off x="4366260" y="18028920"/>
          <a:ext cx="76200" cy="904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36" name="Text Box 108">
          <a:extLst>
            <a:ext uri="{FF2B5EF4-FFF2-40B4-BE49-F238E27FC236}">
              <a16:creationId xmlns:a16="http://schemas.microsoft.com/office/drawing/2014/main" id="{5CE8D8C0-0083-4BEF-8E66-98094D931E10}"/>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111596</xdr:rowOff>
    </xdr:to>
    <xdr:sp macro="" textlink="">
      <xdr:nvSpPr>
        <xdr:cNvPr id="1137" name="Text Box 30">
          <a:extLst>
            <a:ext uri="{FF2B5EF4-FFF2-40B4-BE49-F238E27FC236}">
              <a16:creationId xmlns:a16="http://schemas.microsoft.com/office/drawing/2014/main" id="{67914649-6962-4704-9CBC-29A76CA307FB}"/>
            </a:ext>
          </a:extLst>
        </xdr:cNvPr>
        <xdr:cNvSpPr txBox="1">
          <a:spLocks noChangeArrowheads="1"/>
        </xdr:cNvSpPr>
      </xdr:nvSpPr>
      <xdr:spPr bwMode="auto">
        <a:xfrm>
          <a:off x="4366260" y="18028920"/>
          <a:ext cx="76200" cy="4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1138" name="Text Box 32">
          <a:extLst>
            <a:ext uri="{FF2B5EF4-FFF2-40B4-BE49-F238E27FC236}">
              <a16:creationId xmlns:a16="http://schemas.microsoft.com/office/drawing/2014/main" id="{3389B6B7-DF2F-4F79-BEF5-BFF294D08BFB}"/>
            </a:ext>
          </a:extLst>
        </xdr:cNvPr>
        <xdr:cNvSpPr txBox="1">
          <a:spLocks noChangeArrowheads="1"/>
        </xdr:cNvSpPr>
      </xdr:nvSpPr>
      <xdr:spPr bwMode="auto">
        <a:xfrm>
          <a:off x="4366260" y="18028920"/>
          <a:ext cx="76200" cy="523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111596</xdr:rowOff>
    </xdr:to>
    <xdr:sp macro="" textlink="">
      <xdr:nvSpPr>
        <xdr:cNvPr id="1139" name="Text Box 106">
          <a:extLst>
            <a:ext uri="{FF2B5EF4-FFF2-40B4-BE49-F238E27FC236}">
              <a16:creationId xmlns:a16="http://schemas.microsoft.com/office/drawing/2014/main" id="{5617FD02-A087-479E-A4B0-B44CDE55A909}"/>
            </a:ext>
          </a:extLst>
        </xdr:cNvPr>
        <xdr:cNvSpPr txBox="1">
          <a:spLocks noChangeArrowheads="1"/>
        </xdr:cNvSpPr>
      </xdr:nvSpPr>
      <xdr:spPr bwMode="auto">
        <a:xfrm>
          <a:off x="4366260" y="18028920"/>
          <a:ext cx="76200" cy="4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1140" name="Text Box 108">
          <a:extLst>
            <a:ext uri="{FF2B5EF4-FFF2-40B4-BE49-F238E27FC236}">
              <a16:creationId xmlns:a16="http://schemas.microsoft.com/office/drawing/2014/main" id="{C93F9A9D-9C30-4FD3-81F9-E8FB1C8A36B0}"/>
            </a:ext>
          </a:extLst>
        </xdr:cNvPr>
        <xdr:cNvSpPr txBox="1">
          <a:spLocks noChangeArrowheads="1"/>
        </xdr:cNvSpPr>
      </xdr:nvSpPr>
      <xdr:spPr bwMode="auto">
        <a:xfrm>
          <a:off x="4366260" y="18028920"/>
          <a:ext cx="76200" cy="523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153569</xdr:rowOff>
    </xdr:to>
    <xdr:sp macro="" textlink="">
      <xdr:nvSpPr>
        <xdr:cNvPr id="1141" name="Text Box 30">
          <a:extLst>
            <a:ext uri="{FF2B5EF4-FFF2-40B4-BE49-F238E27FC236}">
              <a16:creationId xmlns:a16="http://schemas.microsoft.com/office/drawing/2014/main" id="{4F95681C-5E27-45FE-9E42-AE598DC3455B}"/>
            </a:ext>
          </a:extLst>
        </xdr:cNvPr>
        <xdr:cNvSpPr txBox="1">
          <a:spLocks noChangeArrowheads="1"/>
        </xdr:cNvSpPr>
      </xdr:nvSpPr>
      <xdr:spPr bwMode="auto">
        <a:xfrm>
          <a:off x="4366260" y="18028920"/>
          <a:ext cx="76200" cy="328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1142" name="Text Box 32">
          <a:extLst>
            <a:ext uri="{FF2B5EF4-FFF2-40B4-BE49-F238E27FC236}">
              <a16:creationId xmlns:a16="http://schemas.microsoft.com/office/drawing/2014/main" id="{1F3E8CBA-0404-4E50-819E-CCCF26043FB6}"/>
            </a:ext>
          </a:extLst>
        </xdr:cNvPr>
        <xdr:cNvSpPr txBox="1">
          <a:spLocks noChangeArrowheads="1"/>
        </xdr:cNvSpPr>
      </xdr:nvSpPr>
      <xdr:spPr bwMode="auto">
        <a:xfrm>
          <a:off x="4366260" y="18028920"/>
          <a:ext cx="76200" cy="523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153569</xdr:rowOff>
    </xdr:to>
    <xdr:sp macro="" textlink="">
      <xdr:nvSpPr>
        <xdr:cNvPr id="1143" name="Text Box 106">
          <a:extLst>
            <a:ext uri="{FF2B5EF4-FFF2-40B4-BE49-F238E27FC236}">
              <a16:creationId xmlns:a16="http://schemas.microsoft.com/office/drawing/2014/main" id="{9C83C3B4-DC98-4EE8-BC07-FAF873D7348A}"/>
            </a:ext>
          </a:extLst>
        </xdr:cNvPr>
        <xdr:cNvSpPr txBox="1">
          <a:spLocks noChangeArrowheads="1"/>
        </xdr:cNvSpPr>
      </xdr:nvSpPr>
      <xdr:spPr bwMode="auto">
        <a:xfrm>
          <a:off x="4366260" y="18028920"/>
          <a:ext cx="76200" cy="328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1144" name="Text Box 108">
          <a:extLst>
            <a:ext uri="{FF2B5EF4-FFF2-40B4-BE49-F238E27FC236}">
              <a16:creationId xmlns:a16="http://schemas.microsoft.com/office/drawing/2014/main" id="{1210E9F8-300C-432E-8D2E-9007F5EACEB6}"/>
            </a:ext>
          </a:extLst>
        </xdr:cNvPr>
        <xdr:cNvSpPr txBox="1">
          <a:spLocks noChangeArrowheads="1"/>
        </xdr:cNvSpPr>
      </xdr:nvSpPr>
      <xdr:spPr bwMode="auto">
        <a:xfrm>
          <a:off x="4366260" y="18028920"/>
          <a:ext cx="76200" cy="523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75</xdr:row>
      <xdr:rowOff>150381</xdr:rowOff>
    </xdr:to>
    <xdr:sp macro="" textlink="">
      <xdr:nvSpPr>
        <xdr:cNvPr id="1145" name="Text Box 30">
          <a:extLst>
            <a:ext uri="{FF2B5EF4-FFF2-40B4-BE49-F238E27FC236}">
              <a16:creationId xmlns:a16="http://schemas.microsoft.com/office/drawing/2014/main" id="{927BB281-7B6E-4ADE-B43F-A56DB14B64EA}"/>
            </a:ext>
          </a:extLst>
        </xdr:cNvPr>
        <xdr:cNvSpPr txBox="1">
          <a:spLocks noChangeArrowheads="1"/>
        </xdr:cNvSpPr>
      </xdr:nvSpPr>
      <xdr:spPr bwMode="auto">
        <a:xfrm>
          <a:off x="4366260" y="18028920"/>
          <a:ext cx="76200" cy="120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1146" name="Text Box 32">
          <a:extLst>
            <a:ext uri="{FF2B5EF4-FFF2-40B4-BE49-F238E27FC236}">
              <a16:creationId xmlns:a16="http://schemas.microsoft.com/office/drawing/2014/main" id="{8CFE1E9F-674C-40EE-8652-F53AF997B5AF}"/>
            </a:ext>
          </a:extLst>
        </xdr:cNvPr>
        <xdr:cNvSpPr txBox="1">
          <a:spLocks noChangeArrowheads="1"/>
        </xdr:cNvSpPr>
      </xdr:nvSpPr>
      <xdr:spPr bwMode="auto">
        <a:xfrm>
          <a:off x="4366260" y="18028920"/>
          <a:ext cx="76200" cy="184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75</xdr:row>
      <xdr:rowOff>150381</xdr:rowOff>
    </xdr:to>
    <xdr:sp macro="" textlink="">
      <xdr:nvSpPr>
        <xdr:cNvPr id="1147" name="Text Box 106">
          <a:extLst>
            <a:ext uri="{FF2B5EF4-FFF2-40B4-BE49-F238E27FC236}">
              <a16:creationId xmlns:a16="http://schemas.microsoft.com/office/drawing/2014/main" id="{5725CDB1-DA6F-481B-BCCB-64217E1BCFAC}"/>
            </a:ext>
          </a:extLst>
        </xdr:cNvPr>
        <xdr:cNvSpPr txBox="1">
          <a:spLocks noChangeArrowheads="1"/>
        </xdr:cNvSpPr>
      </xdr:nvSpPr>
      <xdr:spPr bwMode="auto">
        <a:xfrm>
          <a:off x="4366260" y="18028920"/>
          <a:ext cx="76200" cy="120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1148" name="Text Box 108">
          <a:extLst>
            <a:ext uri="{FF2B5EF4-FFF2-40B4-BE49-F238E27FC236}">
              <a16:creationId xmlns:a16="http://schemas.microsoft.com/office/drawing/2014/main" id="{1685B55D-00D3-401A-97C3-0E0A323E1D9D}"/>
            </a:ext>
          </a:extLst>
        </xdr:cNvPr>
        <xdr:cNvSpPr txBox="1">
          <a:spLocks noChangeArrowheads="1"/>
        </xdr:cNvSpPr>
      </xdr:nvSpPr>
      <xdr:spPr bwMode="auto">
        <a:xfrm>
          <a:off x="4366260" y="18028920"/>
          <a:ext cx="76200" cy="184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42959</xdr:rowOff>
    </xdr:to>
    <xdr:sp macro="" textlink="">
      <xdr:nvSpPr>
        <xdr:cNvPr id="1149" name="Text Box 30">
          <a:extLst>
            <a:ext uri="{FF2B5EF4-FFF2-40B4-BE49-F238E27FC236}">
              <a16:creationId xmlns:a16="http://schemas.microsoft.com/office/drawing/2014/main" id="{52CDCF43-02D2-4624-9CF8-16B384549F22}"/>
            </a:ext>
          </a:extLst>
        </xdr:cNvPr>
        <xdr:cNvSpPr txBox="1">
          <a:spLocks noChangeArrowheads="1"/>
        </xdr:cNvSpPr>
      </xdr:nvSpPr>
      <xdr:spPr bwMode="auto">
        <a:xfrm>
          <a:off x="4366260" y="18028920"/>
          <a:ext cx="76200" cy="2168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1150" name="Text Box 32">
          <a:extLst>
            <a:ext uri="{FF2B5EF4-FFF2-40B4-BE49-F238E27FC236}">
              <a16:creationId xmlns:a16="http://schemas.microsoft.com/office/drawing/2014/main" id="{9BE30EDC-1F8A-417E-A132-B000E69EB8CE}"/>
            </a:ext>
          </a:extLst>
        </xdr:cNvPr>
        <xdr:cNvSpPr txBox="1">
          <a:spLocks noChangeArrowheads="1"/>
        </xdr:cNvSpPr>
      </xdr:nvSpPr>
      <xdr:spPr bwMode="auto">
        <a:xfrm>
          <a:off x="4366260" y="18028920"/>
          <a:ext cx="76200" cy="184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42959</xdr:rowOff>
    </xdr:to>
    <xdr:sp macro="" textlink="">
      <xdr:nvSpPr>
        <xdr:cNvPr id="1151" name="Text Box 106">
          <a:extLst>
            <a:ext uri="{FF2B5EF4-FFF2-40B4-BE49-F238E27FC236}">
              <a16:creationId xmlns:a16="http://schemas.microsoft.com/office/drawing/2014/main" id="{F25040ED-6418-477B-A7E1-5A3A1F6BEAF5}"/>
            </a:ext>
          </a:extLst>
        </xdr:cNvPr>
        <xdr:cNvSpPr txBox="1">
          <a:spLocks noChangeArrowheads="1"/>
        </xdr:cNvSpPr>
      </xdr:nvSpPr>
      <xdr:spPr bwMode="auto">
        <a:xfrm>
          <a:off x="4366260" y="18028920"/>
          <a:ext cx="76200" cy="2168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1152" name="Text Box 30">
          <a:extLst>
            <a:ext uri="{FF2B5EF4-FFF2-40B4-BE49-F238E27FC236}">
              <a16:creationId xmlns:a16="http://schemas.microsoft.com/office/drawing/2014/main" id="{1256A637-F075-4536-A193-5AA73632481D}"/>
            </a:ext>
          </a:extLst>
        </xdr:cNvPr>
        <xdr:cNvSpPr txBox="1">
          <a:spLocks noChangeArrowheads="1"/>
        </xdr:cNvSpPr>
      </xdr:nvSpPr>
      <xdr:spPr bwMode="auto">
        <a:xfrm>
          <a:off x="4366260" y="18028920"/>
          <a:ext cx="76200" cy="954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53" name="Text Box 32">
          <a:extLst>
            <a:ext uri="{FF2B5EF4-FFF2-40B4-BE49-F238E27FC236}">
              <a16:creationId xmlns:a16="http://schemas.microsoft.com/office/drawing/2014/main" id="{09ED1018-7950-4BD9-A06E-310BDAB23D1A}"/>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1154" name="Text Box 106">
          <a:extLst>
            <a:ext uri="{FF2B5EF4-FFF2-40B4-BE49-F238E27FC236}">
              <a16:creationId xmlns:a16="http://schemas.microsoft.com/office/drawing/2014/main" id="{72019EAB-40FF-4524-B900-73EA3BE53D4B}"/>
            </a:ext>
          </a:extLst>
        </xdr:cNvPr>
        <xdr:cNvSpPr txBox="1">
          <a:spLocks noChangeArrowheads="1"/>
        </xdr:cNvSpPr>
      </xdr:nvSpPr>
      <xdr:spPr bwMode="auto">
        <a:xfrm>
          <a:off x="4366260" y="18028920"/>
          <a:ext cx="76200" cy="954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55" name="Text Box 108">
          <a:extLst>
            <a:ext uri="{FF2B5EF4-FFF2-40B4-BE49-F238E27FC236}">
              <a16:creationId xmlns:a16="http://schemas.microsoft.com/office/drawing/2014/main" id="{0385E815-5152-4639-8BD4-8D40082818B7}"/>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1156" name="Text Box 30">
          <a:extLst>
            <a:ext uri="{FF2B5EF4-FFF2-40B4-BE49-F238E27FC236}">
              <a16:creationId xmlns:a16="http://schemas.microsoft.com/office/drawing/2014/main" id="{70DEF2CE-C5A9-4E43-96FE-3C3D91958849}"/>
            </a:ext>
          </a:extLst>
        </xdr:cNvPr>
        <xdr:cNvSpPr txBox="1">
          <a:spLocks noChangeArrowheads="1"/>
        </xdr:cNvSpPr>
      </xdr:nvSpPr>
      <xdr:spPr bwMode="auto">
        <a:xfrm>
          <a:off x="4366260" y="18028920"/>
          <a:ext cx="76200" cy="904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57" name="Text Box 32">
          <a:extLst>
            <a:ext uri="{FF2B5EF4-FFF2-40B4-BE49-F238E27FC236}">
              <a16:creationId xmlns:a16="http://schemas.microsoft.com/office/drawing/2014/main" id="{E8A57641-8432-41EE-897E-36F21FA33207}"/>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1158" name="Text Box 106">
          <a:extLst>
            <a:ext uri="{FF2B5EF4-FFF2-40B4-BE49-F238E27FC236}">
              <a16:creationId xmlns:a16="http://schemas.microsoft.com/office/drawing/2014/main" id="{3DC07EEA-1A9A-4ED6-B6D0-5369CFB5A93D}"/>
            </a:ext>
          </a:extLst>
        </xdr:cNvPr>
        <xdr:cNvSpPr txBox="1">
          <a:spLocks noChangeArrowheads="1"/>
        </xdr:cNvSpPr>
      </xdr:nvSpPr>
      <xdr:spPr bwMode="auto">
        <a:xfrm>
          <a:off x="4366260" y="18028920"/>
          <a:ext cx="76200" cy="904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1159" name="Text Box 108">
          <a:extLst>
            <a:ext uri="{FF2B5EF4-FFF2-40B4-BE49-F238E27FC236}">
              <a16:creationId xmlns:a16="http://schemas.microsoft.com/office/drawing/2014/main" id="{B3577AE7-C141-405C-916B-41E995C5C948}"/>
            </a:ext>
          </a:extLst>
        </xdr:cNvPr>
        <xdr:cNvSpPr txBox="1">
          <a:spLocks noChangeArrowheads="1"/>
        </xdr:cNvSpPr>
      </xdr:nvSpPr>
      <xdr:spPr bwMode="auto">
        <a:xfrm>
          <a:off x="4366260" y="18028920"/>
          <a:ext cx="76200" cy="582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69</xdr:row>
      <xdr:rowOff>0</xdr:rowOff>
    </xdr:from>
    <xdr:ext cx="76200" cy="409722"/>
    <xdr:sp macro="" textlink="">
      <xdr:nvSpPr>
        <xdr:cNvPr id="1160" name="Text Box 30">
          <a:extLst>
            <a:ext uri="{FF2B5EF4-FFF2-40B4-BE49-F238E27FC236}">
              <a16:creationId xmlns:a16="http://schemas.microsoft.com/office/drawing/2014/main" id="{6272BF07-E1A7-4140-AFAA-D0FF2197BF5B}"/>
            </a:ext>
          </a:extLst>
        </xdr:cNvPr>
        <xdr:cNvSpPr txBox="1">
          <a:spLocks noChangeArrowheads="1"/>
        </xdr:cNvSpPr>
      </xdr:nvSpPr>
      <xdr:spPr bwMode="auto">
        <a:xfrm>
          <a:off x="436626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1161" name="Text Box 32">
          <a:extLst>
            <a:ext uri="{FF2B5EF4-FFF2-40B4-BE49-F238E27FC236}">
              <a16:creationId xmlns:a16="http://schemas.microsoft.com/office/drawing/2014/main" id="{BEC2AD39-5F15-4DCF-9FE0-5C40000E7047}"/>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2"/>
    <xdr:sp macro="" textlink="">
      <xdr:nvSpPr>
        <xdr:cNvPr id="1162" name="Text Box 106">
          <a:extLst>
            <a:ext uri="{FF2B5EF4-FFF2-40B4-BE49-F238E27FC236}">
              <a16:creationId xmlns:a16="http://schemas.microsoft.com/office/drawing/2014/main" id="{37456103-62AB-41DD-B18D-BD8C2A6BBEE1}"/>
            </a:ext>
          </a:extLst>
        </xdr:cNvPr>
        <xdr:cNvSpPr txBox="1">
          <a:spLocks noChangeArrowheads="1"/>
        </xdr:cNvSpPr>
      </xdr:nvSpPr>
      <xdr:spPr bwMode="auto">
        <a:xfrm>
          <a:off x="436626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1163" name="Text Box 108">
          <a:extLst>
            <a:ext uri="{FF2B5EF4-FFF2-40B4-BE49-F238E27FC236}">
              <a16:creationId xmlns:a16="http://schemas.microsoft.com/office/drawing/2014/main" id="{F95F0FD6-2452-4CBA-9BBF-44D2A7567431}"/>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86862"/>
    <xdr:sp macro="" textlink="">
      <xdr:nvSpPr>
        <xdr:cNvPr id="1164" name="Text Box 30">
          <a:extLst>
            <a:ext uri="{FF2B5EF4-FFF2-40B4-BE49-F238E27FC236}">
              <a16:creationId xmlns:a16="http://schemas.microsoft.com/office/drawing/2014/main" id="{178A147D-3362-44D9-AD96-6C9AA5F29A53}"/>
            </a:ext>
          </a:extLst>
        </xdr:cNvPr>
        <xdr:cNvSpPr txBox="1">
          <a:spLocks noChangeArrowheads="1"/>
        </xdr:cNvSpPr>
      </xdr:nvSpPr>
      <xdr:spPr bwMode="auto">
        <a:xfrm>
          <a:off x="436626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1165" name="Text Box 32">
          <a:extLst>
            <a:ext uri="{FF2B5EF4-FFF2-40B4-BE49-F238E27FC236}">
              <a16:creationId xmlns:a16="http://schemas.microsoft.com/office/drawing/2014/main" id="{042FEE6E-C0A5-44D8-A157-A745A78A6494}"/>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86862"/>
    <xdr:sp macro="" textlink="">
      <xdr:nvSpPr>
        <xdr:cNvPr id="1166" name="Text Box 106">
          <a:extLst>
            <a:ext uri="{FF2B5EF4-FFF2-40B4-BE49-F238E27FC236}">
              <a16:creationId xmlns:a16="http://schemas.microsoft.com/office/drawing/2014/main" id="{71C29E2E-B068-4BC3-86DE-A26F2BF53AF4}"/>
            </a:ext>
          </a:extLst>
        </xdr:cNvPr>
        <xdr:cNvSpPr txBox="1">
          <a:spLocks noChangeArrowheads="1"/>
        </xdr:cNvSpPr>
      </xdr:nvSpPr>
      <xdr:spPr bwMode="auto">
        <a:xfrm>
          <a:off x="436626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1167" name="Text Box 108">
          <a:extLst>
            <a:ext uri="{FF2B5EF4-FFF2-40B4-BE49-F238E27FC236}">
              <a16:creationId xmlns:a16="http://schemas.microsoft.com/office/drawing/2014/main" id="{C9A529B0-EFC4-4920-BF64-3462CEA6315C}"/>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94482"/>
    <xdr:sp macro="" textlink="">
      <xdr:nvSpPr>
        <xdr:cNvPr id="1168" name="Text Box 30">
          <a:extLst>
            <a:ext uri="{FF2B5EF4-FFF2-40B4-BE49-F238E27FC236}">
              <a16:creationId xmlns:a16="http://schemas.microsoft.com/office/drawing/2014/main" id="{EEA62CD3-81E2-4E16-8FEE-103790542146}"/>
            </a:ext>
          </a:extLst>
        </xdr:cNvPr>
        <xdr:cNvSpPr txBox="1">
          <a:spLocks noChangeArrowheads="1"/>
        </xdr:cNvSpPr>
      </xdr:nvSpPr>
      <xdr:spPr bwMode="auto">
        <a:xfrm>
          <a:off x="436626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1169" name="Text Box 32">
          <a:extLst>
            <a:ext uri="{FF2B5EF4-FFF2-40B4-BE49-F238E27FC236}">
              <a16:creationId xmlns:a16="http://schemas.microsoft.com/office/drawing/2014/main" id="{064E5CF8-FA48-4692-A055-52C080AEBC83}"/>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94482"/>
    <xdr:sp macro="" textlink="">
      <xdr:nvSpPr>
        <xdr:cNvPr id="1170" name="Text Box 106">
          <a:extLst>
            <a:ext uri="{FF2B5EF4-FFF2-40B4-BE49-F238E27FC236}">
              <a16:creationId xmlns:a16="http://schemas.microsoft.com/office/drawing/2014/main" id="{8FA7F4E3-740B-4EAA-8E35-326F864723E3}"/>
            </a:ext>
          </a:extLst>
        </xdr:cNvPr>
        <xdr:cNvSpPr txBox="1">
          <a:spLocks noChangeArrowheads="1"/>
        </xdr:cNvSpPr>
      </xdr:nvSpPr>
      <xdr:spPr bwMode="auto">
        <a:xfrm>
          <a:off x="436626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1171" name="Text Box 108">
          <a:extLst>
            <a:ext uri="{FF2B5EF4-FFF2-40B4-BE49-F238E27FC236}">
              <a16:creationId xmlns:a16="http://schemas.microsoft.com/office/drawing/2014/main" id="{72B8B446-D6D3-4E27-9B29-DA436CF6652E}"/>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61071"/>
    <xdr:sp macro="" textlink="">
      <xdr:nvSpPr>
        <xdr:cNvPr id="1172" name="Text Box 30">
          <a:extLst>
            <a:ext uri="{FF2B5EF4-FFF2-40B4-BE49-F238E27FC236}">
              <a16:creationId xmlns:a16="http://schemas.microsoft.com/office/drawing/2014/main" id="{0EEFCDD8-413C-4BB4-9AD0-C83AE1C645F9}"/>
            </a:ext>
          </a:extLst>
        </xdr:cNvPr>
        <xdr:cNvSpPr txBox="1">
          <a:spLocks noChangeArrowheads="1"/>
        </xdr:cNvSpPr>
      </xdr:nvSpPr>
      <xdr:spPr bwMode="auto">
        <a:xfrm>
          <a:off x="436626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1173" name="Text Box 32">
          <a:extLst>
            <a:ext uri="{FF2B5EF4-FFF2-40B4-BE49-F238E27FC236}">
              <a16:creationId xmlns:a16="http://schemas.microsoft.com/office/drawing/2014/main" id="{A3DD1644-B422-4A04-9520-0EDCF976F47F}"/>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61071"/>
    <xdr:sp macro="" textlink="">
      <xdr:nvSpPr>
        <xdr:cNvPr id="1174" name="Text Box 106">
          <a:extLst>
            <a:ext uri="{FF2B5EF4-FFF2-40B4-BE49-F238E27FC236}">
              <a16:creationId xmlns:a16="http://schemas.microsoft.com/office/drawing/2014/main" id="{F3A17B2E-E4D2-4870-985A-0C0CD66D73BA}"/>
            </a:ext>
          </a:extLst>
        </xdr:cNvPr>
        <xdr:cNvSpPr txBox="1">
          <a:spLocks noChangeArrowheads="1"/>
        </xdr:cNvSpPr>
      </xdr:nvSpPr>
      <xdr:spPr bwMode="auto">
        <a:xfrm>
          <a:off x="436626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1175" name="Text Box 108">
          <a:extLst>
            <a:ext uri="{FF2B5EF4-FFF2-40B4-BE49-F238E27FC236}">
              <a16:creationId xmlns:a16="http://schemas.microsoft.com/office/drawing/2014/main" id="{24A208A3-DC5C-4A23-AC4A-8B889570BF93}"/>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69</xdr:row>
      <xdr:rowOff>0</xdr:rowOff>
    </xdr:from>
    <xdr:to>
      <xdr:col>3</xdr:col>
      <xdr:colOff>76200</xdr:colOff>
      <xdr:row>83</xdr:row>
      <xdr:rowOff>143060</xdr:rowOff>
    </xdr:to>
    <xdr:sp macro="" textlink="">
      <xdr:nvSpPr>
        <xdr:cNvPr id="1176" name="Text Box 30">
          <a:extLst>
            <a:ext uri="{FF2B5EF4-FFF2-40B4-BE49-F238E27FC236}">
              <a16:creationId xmlns:a16="http://schemas.microsoft.com/office/drawing/2014/main" id="{74591EFA-5CDB-4F37-B8EF-86A231ED81F8}"/>
            </a:ext>
          </a:extLst>
        </xdr:cNvPr>
        <xdr:cNvSpPr txBox="1">
          <a:spLocks noChangeArrowheads="1"/>
        </xdr:cNvSpPr>
      </xdr:nvSpPr>
      <xdr:spPr bwMode="auto">
        <a:xfrm>
          <a:off x="4366260" y="18028920"/>
          <a:ext cx="76200" cy="261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83</xdr:row>
      <xdr:rowOff>143060</xdr:rowOff>
    </xdr:to>
    <xdr:sp macro="" textlink="">
      <xdr:nvSpPr>
        <xdr:cNvPr id="1177" name="Text Box 106">
          <a:extLst>
            <a:ext uri="{FF2B5EF4-FFF2-40B4-BE49-F238E27FC236}">
              <a16:creationId xmlns:a16="http://schemas.microsoft.com/office/drawing/2014/main" id="{DEDF6681-49B0-4525-BB20-F0A69D673379}"/>
            </a:ext>
          </a:extLst>
        </xdr:cNvPr>
        <xdr:cNvSpPr txBox="1">
          <a:spLocks noChangeArrowheads="1"/>
        </xdr:cNvSpPr>
      </xdr:nvSpPr>
      <xdr:spPr bwMode="auto">
        <a:xfrm>
          <a:off x="4366260" y="18028920"/>
          <a:ext cx="76200" cy="261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83</xdr:row>
      <xdr:rowOff>114139</xdr:rowOff>
    </xdr:to>
    <xdr:sp macro="" textlink="">
      <xdr:nvSpPr>
        <xdr:cNvPr id="1178" name="Text Box 30">
          <a:extLst>
            <a:ext uri="{FF2B5EF4-FFF2-40B4-BE49-F238E27FC236}">
              <a16:creationId xmlns:a16="http://schemas.microsoft.com/office/drawing/2014/main" id="{9D2ED675-00E4-4357-8958-85490F5DC733}"/>
            </a:ext>
          </a:extLst>
        </xdr:cNvPr>
        <xdr:cNvSpPr txBox="1">
          <a:spLocks noChangeArrowheads="1"/>
        </xdr:cNvSpPr>
      </xdr:nvSpPr>
      <xdr:spPr bwMode="auto">
        <a:xfrm>
          <a:off x="4366260" y="18028920"/>
          <a:ext cx="76200" cy="2590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150624</xdr:rowOff>
    </xdr:to>
    <xdr:sp macro="" textlink="">
      <xdr:nvSpPr>
        <xdr:cNvPr id="1179" name="Text Box 30">
          <a:extLst>
            <a:ext uri="{FF2B5EF4-FFF2-40B4-BE49-F238E27FC236}">
              <a16:creationId xmlns:a16="http://schemas.microsoft.com/office/drawing/2014/main" id="{5CC32459-4C8D-4FAE-837C-72ED5E292D82}"/>
            </a:ext>
          </a:extLst>
        </xdr:cNvPr>
        <xdr:cNvSpPr txBox="1">
          <a:spLocks noChangeArrowheads="1"/>
        </xdr:cNvSpPr>
      </xdr:nvSpPr>
      <xdr:spPr bwMode="auto">
        <a:xfrm>
          <a:off x="4366260" y="18028920"/>
          <a:ext cx="76200" cy="2101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1180" name="Text Box 32">
          <a:extLst>
            <a:ext uri="{FF2B5EF4-FFF2-40B4-BE49-F238E27FC236}">
              <a16:creationId xmlns:a16="http://schemas.microsoft.com/office/drawing/2014/main" id="{427C81F5-BC7E-4387-9028-DA59114DCB8C}"/>
            </a:ext>
          </a:extLst>
        </xdr:cNvPr>
        <xdr:cNvSpPr txBox="1">
          <a:spLocks noChangeArrowheads="1"/>
        </xdr:cNvSpPr>
      </xdr:nvSpPr>
      <xdr:spPr bwMode="auto">
        <a:xfrm>
          <a:off x="4366260" y="18028920"/>
          <a:ext cx="76200" cy="241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150624</xdr:rowOff>
    </xdr:to>
    <xdr:sp macro="" textlink="">
      <xdr:nvSpPr>
        <xdr:cNvPr id="1181" name="Text Box 106">
          <a:extLst>
            <a:ext uri="{FF2B5EF4-FFF2-40B4-BE49-F238E27FC236}">
              <a16:creationId xmlns:a16="http://schemas.microsoft.com/office/drawing/2014/main" id="{F248E46C-AE0B-4886-B718-34AD99012B2B}"/>
            </a:ext>
          </a:extLst>
        </xdr:cNvPr>
        <xdr:cNvSpPr txBox="1">
          <a:spLocks noChangeArrowheads="1"/>
        </xdr:cNvSpPr>
      </xdr:nvSpPr>
      <xdr:spPr bwMode="auto">
        <a:xfrm>
          <a:off x="4366260" y="18028920"/>
          <a:ext cx="76200" cy="2101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1182" name="Text Box 108">
          <a:extLst>
            <a:ext uri="{FF2B5EF4-FFF2-40B4-BE49-F238E27FC236}">
              <a16:creationId xmlns:a16="http://schemas.microsoft.com/office/drawing/2014/main" id="{7E341C92-4A85-4645-8DE0-AAF6E80DE586}"/>
            </a:ext>
          </a:extLst>
        </xdr:cNvPr>
        <xdr:cNvSpPr txBox="1">
          <a:spLocks noChangeArrowheads="1"/>
        </xdr:cNvSpPr>
      </xdr:nvSpPr>
      <xdr:spPr bwMode="auto">
        <a:xfrm>
          <a:off x="4366260" y="18028920"/>
          <a:ext cx="76200" cy="241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77</xdr:row>
      <xdr:rowOff>117971</xdr:rowOff>
    </xdr:to>
    <xdr:sp macro="" textlink="">
      <xdr:nvSpPr>
        <xdr:cNvPr id="1183" name="Text Box 30">
          <a:extLst>
            <a:ext uri="{FF2B5EF4-FFF2-40B4-BE49-F238E27FC236}">
              <a16:creationId xmlns:a16="http://schemas.microsoft.com/office/drawing/2014/main" id="{9E2B4FB1-B5E1-4C0C-83F6-A0F761F10B18}"/>
            </a:ext>
          </a:extLst>
        </xdr:cNvPr>
        <xdr:cNvSpPr txBox="1">
          <a:spLocks noChangeArrowheads="1"/>
        </xdr:cNvSpPr>
      </xdr:nvSpPr>
      <xdr:spPr bwMode="auto">
        <a:xfrm>
          <a:off x="4366260" y="18028920"/>
          <a:ext cx="76200" cy="153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1184" name="Text Box 32">
          <a:extLst>
            <a:ext uri="{FF2B5EF4-FFF2-40B4-BE49-F238E27FC236}">
              <a16:creationId xmlns:a16="http://schemas.microsoft.com/office/drawing/2014/main" id="{EE67FE56-CC3C-4926-8BDA-D64DEFB208F8}"/>
            </a:ext>
          </a:extLst>
        </xdr:cNvPr>
        <xdr:cNvSpPr txBox="1">
          <a:spLocks noChangeArrowheads="1"/>
        </xdr:cNvSpPr>
      </xdr:nvSpPr>
      <xdr:spPr bwMode="auto">
        <a:xfrm>
          <a:off x="4366260" y="18028920"/>
          <a:ext cx="76200" cy="241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77</xdr:row>
      <xdr:rowOff>117971</xdr:rowOff>
    </xdr:to>
    <xdr:sp macro="" textlink="">
      <xdr:nvSpPr>
        <xdr:cNvPr id="1185" name="Text Box 106">
          <a:extLst>
            <a:ext uri="{FF2B5EF4-FFF2-40B4-BE49-F238E27FC236}">
              <a16:creationId xmlns:a16="http://schemas.microsoft.com/office/drawing/2014/main" id="{A064EB0D-B037-496A-AA62-E04BBB3D69C7}"/>
            </a:ext>
          </a:extLst>
        </xdr:cNvPr>
        <xdr:cNvSpPr txBox="1">
          <a:spLocks noChangeArrowheads="1"/>
        </xdr:cNvSpPr>
      </xdr:nvSpPr>
      <xdr:spPr bwMode="auto">
        <a:xfrm>
          <a:off x="4366260" y="18028920"/>
          <a:ext cx="76200" cy="153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69</xdr:row>
      <xdr:rowOff>0</xdr:rowOff>
    </xdr:from>
    <xdr:ext cx="76200" cy="330590"/>
    <xdr:sp macro="" textlink="">
      <xdr:nvSpPr>
        <xdr:cNvPr id="1186" name="Text Box 30">
          <a:extLst>
            <a:ext uri="{FF2B5EF4-FFF2-40B4-BE49-F238E27FC236}">
              <a16:creationId xmlns:a16="http://schemas.microsoft.com/office/drawing/2014/main" id="{57FB34E4-D62F-4EB9-A0D6-BB13A0E1183D}"/>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87" name="Text Box 32">
          <a:extLst>
            <a:ext uri="{FF2B5EF4-FFF2-40B4-BE49-F238E27FC236}">
              <a16:creationId xmlns:a16="http://schemas.microsoft.com/office/drawing/2014/main" id="{BBFF01BA-4E9E-4E06-A33D-333EB2223AEA}"/>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1188" name="Text Box 106">
          <a:extLst>
            <a:ext uri="{FF2B5EF4-FFF2-40B4-BE49-F238E27FC236}">
              <a16:creationId xmlns:a16="http://schemas.microsoft.com/office/drawing/2014/main" id="{D8CC77A7-3DC8-4D14-9DFD-058F3099D693}"/>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89" name="Text Box 108">
          <a:extLst>
            <a:ext uri="{FF2B5EF4-FFF2-40B4-BE49-F238E27FC236}">
              <a16:creationId xmlns:a16="http://schemas.microsoft.com/office/drawing/2014/main" id="{2A56FA00-0B4B-430A-8CAA-D3E03026D026}"/>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1190" name="Text Box 30">
          <a:extLst>
            <a:ext uri="{FF2B5EF4-FFF2-40B4-BE49-F238E27FC236}">
              <a16:creationId xmlns:a16="http://schemas.microsoft.com/office/drawing/2014/main" id="{ACD40C17-BB7F-41CF-B3C5-35918C691646}"/>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91" name="Text Box 32">
          <a:extLst>
            <a:ext uri="{FF2B5EF4-FFF2-40B4-BE49-F238E27FC236}">
              <a16:creationId xmlns:a16="http://schemas.microsoft.com/office/drawing/2014/main" id="{ADA4C246-377F-468D-8BFE-7D5532DFBB7F}"/>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1192" name="Text Box 106">
          <a:extLst>
            <a:ext uri="{FF2B5EF4-FFF2-40B4-BE49-F238E27FC236}">
              <a16:creationId xmlns:a16="http://schemas.microsoft.com/office/drawing/2014/main" id="{C7A3B528-32AE-4C2F-8212-EA1047A8DA73}"/>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93" name="Text Box 108">
          <a:extLst>
            <a:ext uri="{FF2B5EF4-FFF2-40B4-BE49-F238E27FC236}">
              <a16:creationId xmlns:a16="http://schemas.microsoft.com/office/drawing/2014/main" id="{A8C1A758-419B-4BA5-8311-92099E875FFA}"/>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1194" name="Text Box 30">
          <a:extLst>
            <a:ext uri="{FF2B5EF4-FFF2-40B4-BE49-F238E27FC236}">
              <a16:creationId xmlns:a16="http://schemas.microsoft.com/office/drawing/2014/main" id="{71A0C4B2-1BBB-43A8-8C42-A813BE5BE917}"/>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95" name="Text Box 32">
          <a:extLst>
            <a:ext uri="{FF2B5EF4-FFF2-40B4-BE49-F238E27FC236}">
              <a16:creationId xmlns:a16="http://schemas.microsoft.com/office/drawing/2014/main" id="{BAE4C99B-F7CB-4574-B700-E056073BBD66}"/>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1196" name="Text Box 106">
          <a:extLst>
            <a:ext uri="{FF2B5EF4-FFF2-40B4-BE49-F238E27FC236}">
              <a16:creationId xmlns:a16="http://schemas.microsoft.com/office/drawing/2014/main" id="{973E3C98-64BD-4D6D-80E8-318BD0AD8AC3}"/>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97" name="Text Box 108">
          <a:extLst>
            <a:ext uri="{FF2B5EF4-FFF2-40B4-BE49-F238E27FC236}">
              <a16:creationId xmlns:a16="http://schemas.microsoft.com/office/drawing/2014/main" id="{27F0EB03-399B-4DAD-92B7-556A0CA4767C}"/>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1198" name="Text Box 30">
          <a:extLst>
            <a:ext uri="{FF2B5EF4-FFF2-40B4-BE49-F238E27FC236}">
              <a16:creationId xmlns:a16="http://schemas.microsoft.com/office/drawing/2014/main" id="{7951750E-44D0-4AFE-8A89-63247DDDE903}"/>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199" name="Text Box 32">
          <a:extLst>
            <a:ext uri="{FF2B5EF4-FFF2-40B4-BE49-F238E27FC236}">
              <a16:creationId xmlns:a16="http://schemas.microsoft.com/office/drawing/2014/main" id="{956C45CE-D7E0-4557-B193-BB0D98094A67}"/>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1200" name="Text Box 106">
          <a:extLst>
            <a:ext uri="{FF2B5EF4-FFF2-40B4-BE49-F238E27FC236}">
              <a16:creationId xmlns:a16="http://schemas.microsoft.com/office/drawing/2014/main" id="{ACCADC3A-3C55-4ECA-A2AC-AD99AD7EF78C}"/>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1201" name="Text Box 108">
          <a:extLst>
            <a:ext uri="{FF2B5EF4-FFF2-40B4-BE49-F238E27FC236}">
              <a16:creationId xmlns:a16="http://schemas.microsoft.com/office/drawing/2014/main" id="{36ACD915-EBB2-4112-94AD-9DCEC944CB23}"/>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69</xdr:row>
      <xdr:rowOff>0</xdr:rowOff>
    </xdr:from>
    <xdr:to>
      <xdr:col>3</xdr:col>
      <xdr:colOff>76200</xdr:colOff>
      <xdr:row>70</xdr:row>
      <xdr:rowOff>141700</xdr:rowOff>
    </xdr:to>
    <xdr:sp macro="" textlink="">
      <xdr:nvSpPr>
        <xdr:cNvPr id="1202" name="Text Box 30">
          <a:extLst>
            <a:ext uri="{FF2B5EF4-FFF2-40B4-BE49-F238E27FC236}">
              <a16:creationId xmlns:a16="http://schemas.microsoft.com/office/drawing/2014/main" id="{B071DE57-91F8-46AB-8857-AE336039AEA4}"/>
            </a:ext>
          </a:extLst>
        </xdr:cNvPr>
        <xdr:cNvSpPr txBox="1">
          <a:spLocks noChangeArrowheads="1"/>
        </xdr:cNvSpPr>
      </xdr:nvSpPr>
      <xdr:spPr bwMode="auto">
        <a:xfrm>
          <a:off x="4366260" y="18028920"/>
          <a:ext cx="76200" cy="3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1203" name="Text Box 106">
          <a:extLst>
            <a:ext uri="{FF2B5EF4-FFF2-40B4-BE49-F238E27FC236}">
              <a16:creationId xmlns:a16="http://schemas.microsoft.com/office/drawing/2014/main" id="{F9985C7F-2D62-4FD3-8C3C-33294F56B288}"/>
            </a:ext>
          </a:extLst>
        </xdr:cNvPr>
        <xdr:cNvSpPr txBox="1">
          <a:spLocks noChangeArrowheads="1"/>
        </xdr:cNvSpPr>
      </xdr:nvSpPr>
      <xdr:spPr bwMode="auto">
        <a:xfrm>
          <a:off x="4366260" y="18028920"/>
          <a:ext cx="76200" cy="3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1204" name="Text Box 30">
          <a:extLst>
            <a:ext uri="{FF2B5EF4-FFF2-40B4-BE49-F238E27FC236}">
              <a16:creationId xmlns:a16="http://schemas.microsoft.com/office/drawing/2014/main" id="{F5D7B8D6-9F01-45A5-8DD9-282DA3CD283D}"/>
            </a:ext>
          </a:extLst>
        </xdr:cNvPr>
        <xdr:cNvSpPr txBox="1">
          <a:spLocks noChangeArrowheads="1"/>
        </xdr:cNvSpPr>
      </xdr:nvSpPr>
      <xdr:spPr bwMode="auto">
        <a:xfrm>
          <a:off x="4366260" y="18028920"/>
          <a:ext cx="76200" cy="29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1205" name="Text Box 106">
          <a:extLst>
            <a:ext uri="{FF2B5EF4-FFF2-40B4-BE49-F238E27FC236}">
              <a16:creationId xmlns:a16="http://schemas.microsoft.com/office/drawing/2014/main" id="{3EA788AC-23D2-49A0-A92C-B993815BDF4E}"/>
            </a:ext>
          </a:extLst>
        </xdr:cNvPr>
        <xdr:cNvSpPr txBox="1">
          <a:spLocks noChangeArrowheads="1"/>
        </xdr:cNvSpPr>
      </xdr:nvSpPr>
      <xdr:spPr bwMode="auto">
        <a:xfrm>
          <a:off x="4366260" y="18028920"/>
          <a:ext cx="76200" cy="29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1206" name="Text Box 30">
          <a:extLst>
            <a:ext uri="{FF2B5EF4-FFF2-40B4-BE49-F238E27FC236}">
              <a16:creationId xmlns:a16="http://schemas.microsoft.com/office/drawing/2014/main" id="{97B9FE6D-2816-44F3-AA73-7041B8584BA2}"/>
            </a:ext>
          </a:extLst>
        </xdr:cNvPr>
        <xdr:cNvSpPr txBox="1">
          <a:spLocks noChangeArrowheads="1"/>
        </xdr:cNvSpPr>
      </xdr:nvSpPr>
      <xdr:spPr bwMode="auto">
        <a:xfrm>
          <a:off x="4366260" y="18028920"/>
          <a:ext cx="76200" cy="3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1207" name="Text Box 106">
          <a:extLst>
            <a:ext uri="{FF2B5EF4-FFF2-40B4-BE49-F238E27FC236}">
              <a16:creationId xmlns:a16="http://schemas.microsoft.com/office/drawing/2014/main" id="{0D61385F-278C-49E8-8AF5-82F43051311C}"/>
            </a:ext>
          </a:extLst>
        </xdr:cNvPr>
        <xdr:cNvSpPr txBox="1">
          <a:spLocks noChangeArrowheads="1"/>
        </xdr:cNvSpPr>
      </xdr:nvSpPr>
      <xdr:spPr bwMode="auto">
        <a:xfrm>
          <a:off x="4366260" y="18028920"/>
          <a:ext cx="76200" cy="31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1208" name="Text Box 30">
          <a:extLst>
            <a:ext uri="{FF2B5EF4-FFF2-40B4-BE49-F238E27FC236}">
              <a16:creationId xmlns:a16="http://schemas.microsoft.com/office/drawing/2014/main" id="{26020905-BD10-4AAA-B2AB-8833A0A731E0}"/>
            </a:ext>
          </a:extLst>
        </xdr:cNvPr>
        <xdr:cNvSpPr txBox="1">
          <a:spLocks noChangeArrowheads="1"/>
        </xdr:cNvSpPr>
      </xdr:nvSpPr>
      <xdr:spPr bwMode="auto">
        <a:xfrm>
          <a:off x="4366260" y="18028920"/>
          <a:ext cx="76200" cy="29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1209" name="Text Box 106">
          <a:extLst>
            <a:ext uri="{FF2B5EF4-FFF2-40B4-BE49-F238E27FC236}">
              <a16:creationId xmlns:a16="http://schemas.microsoft.com/office/drawing/2014/main" id="{DD7274E1-9A1C-48FE-80CF-D95E17925E5A}"/>
            </a:ext>
          </a:extLst>
        </xdr:cNvPr>
        <xdr:cNvSpPr txBox="1">
          <a:spLocks noChangeArrowheads="1"/>
        </xdr:cNvSpPr>
      </xdr:nvSpPr>
      <xdr:spPr bwMode="auto">
        <a:xfrm>
          <a:off x="4366260" y="18028920"/>
          <a:ext cx="76200" cy="29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71</xdr:row>
      <xdr:rowOff>0</xdr:rowOff>
    </xdr:from>
    <xdr:ext cx="72122" cy="1458804"/>
    <xdr:sp macro="" textlink="">
      <xdr:nvSpPr>
        <xdr:cNvPr id="1210" name="Text Box 108">
          <a:extLst>
            <a:ext uri="{FF2B5EF4-FFF2-40B4-BE49-F238E27FC236}">
              <a16:creationId xmlns:a16="http://schemas.microsoft.com/office/drawing/2014/main" id="{40D49AB8-F99A-48B1-8720-95C02EEB7CA2}"/>
            </a:ext>
          </a:extLst>
        </xdr:cNvPr>
        <xdr:cNvSpPr txBox="1">
          <a:spLocks noChangeArrowheads="1"/>
        </xdr:cNvSpPr>
      </xdr:nvSpPr>
      <xdr:spPr bwMode="auto">
        <a:xfrm>
          <a:off x="7353300" y="1856232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1211" name="Text Box 30">
          <a:extLst>
            <a:ext uri="{FF2B5EF4-FFF2-40B4-BE49-F238E27FC236}">
              <a16:creationId xmlns:a16="http://schemas.microsoft.com/office/drawing/2014/main" id="{EA2A42FA-05A3-4C30-B88C-29FCBC53493A}"/>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212" name="Text Box 32">
          <a:extLst>
            <a:ext uri="{FF2B5EF4-FFF2-40B4-BE49-F238E27FC236}">
              <a16:creationId xmlns:a16="http://schemas.microsoft.com/office/drawing/2014/main" id="{49CEE0A2-5926-4ABA-B4BA-AEA886E5670B}"/>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1213" name="Text Box 106">
          <a:extLst>
            <a:ext uri="{FF2B5EF4-FFF2-40B4-BE49-F238E27FC236}">
              <a16:creationId xmlns:a16="http://schemas.microsoft.com/office/drawing/2014/main" id="{E94F1A4D-3F2D-47F3-BF38-BB2EE0A0AF25}"/>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214" name="Text Box 108">
          <a:extLst>
            <a:ext uri="{FF2B5EF4-FFF2-40B4-BE49-F238E27FC236}">
              <a16:creationId xmlns:a16="http://schemas.microsoft.com/office/drawing/2014/main" id="{8B4B4E88-2574-44D7-B9B8-FA29BC7985C6}"/>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1215" name="Text Box 30">
          <a:extLst>
            <a:ext uri="{FF2B5EF4-FFF2-40B4-BE49-F238E27FC236}">
              <a16:creationId xmlns:a16="http://schemas.microsoft.com/office/drawing/2014/main" id="{DACD2E71-FFA2-4CE3-84E2-0DBE1F134DE1}"/>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216" name="Text Box 32">
          <a:extLst>
            <a:ext uri="{FF2B5EF4-FFF2-40B4-BE49-F238E27FC236}">
              <a16:creationId xmlns:a16="http://schemas.microsoft.com/office/drawing/2014/main" id="{5955070D-4E91-49BF-A391-FDFD8FF07B5E}"/>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1217" name="Text Box 106">
          <a:extLst>
            <a:ext uri="{FF2B5EF4-FFF2-40B4-BE49-F238E27FC236}">
              <a16:creationId xmlns:a16="http://schemas.microsoft.com/office/drawing/2014/main" id="{E5262407-772A-440F-9352-28CBB098D320}"/>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218" name="Text Box 108">
          <a:extLst>
            <a:ext uri="{FF2B5EF4-FFF2-40B4-BE49-F238E27FC236}">
              <a16:creationId xmlns:a16="http://schemas.microsoft.com/office/drawing/2014/main" id="{E8D73458-E1D4-4766-AF76-7B8B0B86CD3B}"/>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1219" name="Text Box 30">
          <a:extLst>
            <a:ext uri="{FF2B5EF4-FFF2-40B4-BE49-F238E27FC236}">
              <a16:creationId xmlns:a16="http://schemas.microsoft.com/office/drawing/2014/main" id="{067DC010-D4CB-4B6D-8F26-DAA4F01D50F5}"/>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1220" name="Text Box 32">
          <a:extLst>
            <a:ext uri="{FF2B5EF4-FFF2-40B4-BE49-F238E27FC236}">
              <a16:creationId xmlns:a16="http://schemas.microsoft.com/office/drawing/2014/main" id="{87981584-D7F7-47C6-98DB-6846D96BB92C}"/>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1221" name="Text Box 106">
          <a:extLst>
            <a:ext uri="{FF2B5EF4-FFF2-40B4-BE49-F238E27FC236}">
              <a16:creationId xmlns:a16="http://schemas.microsoft.com/office/drawing/2014/main" id="{1067F0C3-FDBF-4DDF-A89F-73BFE43809C0}"/>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1222" name="Text Box 108">
          <a:extLst>
            <a:ext uri="{FF2B5EF4-FFF2-40B4-BE49-F238E27FC236}">
              <a16:creationId xmlns:a16="http://schemas.microsoft.com/office/drawing/2014/main" id="{33AE811A-0695-449D-8615-E92418D6808B}"/>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4"/>
    <xdr:sp macro="" textlink="">
      <xdr:nvSpPr>
        <xdr:cNvPr id="1223" name="Text Box 30">
          <a:extLst>
            <a:ext uri="{FF2B5EF4-FFF2-40B4-BE49-F238E27FC236}">
              <a16:creationId xmlns:a16="http://schemas.microsoft.com/office/drawing/2014/main" id="{66F4E013-CCF2-4B72-8CC7-88D2A0DE4887}"/>
            </a:ext>
          </a:extLst>
        </xdr:cNvPr>
        <xdr:cNvSpPr txBox="1">
          <a:spLocks noChangeArrowheads="1"/>
        </xdr:cNvSpPr>
      </xdr:nvSpPr>
      <xdr:spPr bwMode="auto">
        <a:xfrm>
          <a:off x="3741420" y="63383160"/>
          <a:ext cx="76200" cy="375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1224" name="Text Box 32">
          <a:extLst>
            <a:ext uri="{FF2B5EF4-FFF2-40B4-BE49-F238E27FC236}">
              <a16:creationId xmlns:a16="http://schemas.microsoft.com/office/drawing/2014/main" id="{49144674-F216-4E6F-B064-5E680CD2130F}"/>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4"/>
    <xdr:sp macro="" textlink="">
      <xdr:nvSpPr>
        <xdr:cNvPr id="1225" name="Text Box 106">
          <a:extLst>
            <a:ext uri="{FF2B5EF4-FFF2-40B4-BE49-F238E27FC236}">
              <a16:creationId xmlns:a16="http://schemas.microsoft.com/office/drawing/2014/main" id="{5721E454-BA0C-404C-BA8B-C493B44B5CD3}"/>
            </a:ext>
          </a:extLst>
        </xdr:cNvPr>
        <xdr:cNvSpPr txBox="1">
          <a:spLocks noChangeArrowheads="1"/>
        </xdr:cNvSpPr>
      </xdr:nvSpPr>
      <xdr:spPr bwMode="auto">
        <a:xfrm>
          <a:off x="3741420" y="63383160"/>
          <a:ext cx="76200" cy="375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1226" name="Text Box 108">
          <a:extLst>
            <a:ext uri="{FF2B5EF4-FFF2-40B4-BE49-F238E27FC236}">
              <a16:creationId xmlns:a16="http://schemas.microsoft.com/office/drawing/2014/main" id="{749A4095-66C6-4397-9287-1F0EF8A0DB96}"/>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1227" name="Text Box 30">
          <a:extLst>
            <a:ext uri="{FF2B5EF4-FFF2-40B4-BE49-F238E27FC236}">
              <a16:creationId xmlns:a16="http://schemas.microsoft.com/office/drawing/2014/main" id="{18313D78-AE6D-4720-BDA8-1F508B7C9898}"/>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1228" name="Text Box 32">
          <a:extLst>
            <a:ext uri="{FF2B5EF4-FFF2-40B4-BE49-F238E27FC236}">
              <a16:creationId xmlns:a16="http://schemas.microsoft.com/office/drawing/2014/main" id="{F8088F8C-D64C-4FA7-8EFA-62582CD9BCBF}"/>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1229" name="Text Box 106">
          <a:extLst>
            <a:ext uri="{FF2B5EF4-FFF2-40B4-BE49-F238E27FC236}">
              <a16:creationId xmlns:a16="http://schemas.microsoft.com/office/drawing/2014/main" id="{C2418958-65E6-47C6-BE6A-F615A95E2318}"/>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1230" name="Text Box 108">
          <a:extLst>
            <a:ext uri="{FF2B5EF4-FFF2-40B4-BE49-F238E27FC236}">
              <a16:creationId xmlns:a16="http://schemas.microsoft.com/office/drawing/2014/main" id="{4330B2E7-83D5-4E93-B767-72DE5419DC6A}"/>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4"/>
    <xdr:sp macro="" textlink="">
      <xdr:nvSpPr>
        <xdr:cNvPr id="1231" name="Text Box 30">
          <a:extLst>
            <a:ext uri="{FF2B5EF4-FFF2-40B4-BE49-F238E27FC236}">
              <a16:creationId xmlns:a16="http://schemas.microsoft.com/office/drawing/2014/main" id="{C608A8E0-8D09-4ED3-B143-8DB4630EF323}"/>
            </a:ext>
          </a:extLst>
        </xdr:cNvPr>
        <xdr:cNvSpPr txBox="1">
          <a:spLocks noChangeArrowheads="1"/>
        </xdr:cNvSpPr>
      </xdr:nvSpPr>
      <xdr:spPr bwMode="auto">
        <a:xfrm>
          <a:off x="3741420" y="63383160"/>
          <a:ext cx="76200" cy="345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1232" name="Text Box 32">
          <a:extLst>
            <a:ext uri="{FF2B5EF4-FFF2-40B4-BE49-F238E27FC236}">
              <a16:creationId xmlns:a16="http://schemas.microsoft.com/office/drawing/2014/main" id="{980B7B12-CCDD-42D8-8669-98FCA7DCB719}"/>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4"/>
    <xdr:sp macro="" textlink="">
      <xdr:nvSpPr>
        <xdr:cNvPr id="1233" name="Text Box 106">
          <a:extLst>
            <a:ext uri="{FF2B5EF4-FFF2-40B4-BE49-F238E27FC236}">
              <a16:creationId xmlns:a16="http://schemas.microsoft.com/office/drawing/2014/main" id="{A654D3CD-3CCB-4ABC-AA04-EE1627F0025D}"/>
            </a:ext>
          </a:extLst>
        </xdr:cNvPr>
        <xdr:cNvSpPr txBox="1">
          <a:spLocks noChangeArrowheads="1"/>
        </xdr:cNvSpPr>
      </xdr:nvSpPr>
      <xdr:spPr bwMode="auto">
        <a:xfrm>
          <a:off x="3741420" y="63383160"/>
          <a:ext cx="76200" cy="345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1234" name="Text Box 108">
          <a:extLst>
            <a:ext uri="{FF2B5EF4-FFF2-40B4-BE49-F238E27FC236}">
              <a16:creationId xmlns:a16="http://schemas.microsoft.com/office/drawing/2014/main" id="{5DEAD804-9A87-4A17-B26E-57C26AC31993}"/>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1235" name="Text Box 30">
          <a:extLst>
            <a:ext uri="{FF2B5EF4-FFF2-40B4-BE49-F238E27FC236}">
              <a16:creationId xmlns:a16="http://schemas.microsoft.com/office/drawing/2014/main" id="{C862B200-909E-47E3-9AB8-A2CA73E57701}"/>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36" name="Text Box 32">
          <a:extLst>
            <a:ext uri="{FF2B5EF4-FFF2-40B4-BE49-F238E27FC236}">
              <a16:creationId xmlns:a16="http://schemas.microsoft.com/office/drawing/2014/main" id="{B40E56CA-4A9B-4170-A76B-CA8D2D513483}"/>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1237" name="Text Box 106">
          <a:extLst>
            <a:ext uri="{FF2B5EF4-FFF2-40B4-BE49-F238E27FC236}">
              <a16:creationId xmlns:a16="http://schemas.microsoft.com/office/drawing/2014/main" id="{43A43780-B2E0-46EA-BED2-3192B288CA4C}"/>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38" name="Text Box 108">
          <a:extLst>
            <a:ext uri="{FF2B5EF4-FFF2-40B4-BE49-F238E27FC236}">
              <a16:creationId xmlns:a16="http://schemas.microsoft.com/office/drawing/2014/main" id="{4FC66582-1B09-459D-9314-FE8F9B2DBAED}"/>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1239" name="Text Box 30">
          <a:extLst>
            <a:ext uri="{FF2B5EF4-FFF2-40B4-BE49-F238E27FC236}">
              <a16:creationId xmlns:a16="http://schemas.microsoft.com/office/drawing/2014/main" id="{27AEC3A7-F47E-4AB0-B33F-8D9DA238A865}"/>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40" name="Text Box 32">
          <a:extLst>
            <a:ext uri="{FF2B5EF4-FFF2-40B4-BE49-F238E27FC236}">
              <a16:creationId xmlns:a16="http://schemas.microsoft.com/office/drawing/2014/main" id="{47E66D68-654C-4667-8F9D-9D762E5F5252}"/>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1241" name="Text Box 106">
          <a:extLst>
            <a:ext uri="{FF2B5EF4-FFF2-40B4-BE49-F238E27FC236}">
              <a16:creationId xmlns:a16="http://schemas.microsoft.com/office/drawing/2014/main" id="{BA51D115-278E-469E-AC60-0D617AE8054A}"/>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42" name="Text Box 108">
          <a:extLst>
            <a:ext uri="{FF2B5EF4-FFF2-40B4-BE49-F238E27FC236}">
              <a16:creationId xmlns:a16="http://schemas.microsoft.com/office/drawing/2014/main" id="{A1B72A68-0891-4D89-B90D-2FD6CA85348F}"/>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1243" name="Text Box 30">
          <a:extLst>
            <a:ext uri="{FF2B5EF4-FFF2-40B4-BE49-F238E27FC236}">
              <a16:creationId xmlns:a16="http://schemas.microsoft.com/office/drawing/2014/main" id="{9F77C3C9-3FE5-4018-87C5-B3A2269A242F}"/>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44" name="Text Box 32">
          <a:extLst>
            <a:ext uri="{FF2B5EF4-FFF2-40B4-BE49-F238E27FC236}">
              <a16:creationId xmlns:a16="http://schemas.microsoft.com/office/drawing/2014/main" id="{9AFEA48A-61F4-4571-B3EF-05EB2B1C69E3}"/>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1245" name="Text Box 106">
          <a:extLst>
            <a:ext uri="{FF2B5EF4-FFF2-40B4-BE49-F238E27FC236}">
              <a16:creationId xmlns:a16="http://schemas.microsoft.com/office/drawing/2014/main" id="{830894DD-C02E-4F38-B0B3-8EEA9E7BE406}"/>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46" name="Text Box 108">
          <a:extLst>
            <a:ext uri="{FF2B5EF4-FFF2-40B4-BE49-F238E27FC236}">
              <a16:creationId xmlns:a16="http://schemas.microsoft.com/office/drawing/2014/main" id="{CE3E5134-F93D-4BD4-A815-B5D9EA37D9B3}"/>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1247" name="Text Box 30">
          <a:extLst>
            <a:ext uri="{FF2B5EF4-FFF2-40B4-BE49-F238E27FC236}">
              <a16:creationId xmlns:a16="http://schemas.microsoft.com/office/drawing/2014/main" id="{2DDC5547-9D77-4C2E-A846-CD766FF2D278}"/>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48" name="Text Box 32">
          <a:extLst>
            <a:ext uri="{FF2B5EF4-FFF2-40B4-BE49-F238E27FC236}">
              <a16:creationId xmlns:a16="http://schemas.microsoft.com/office/drawing/2014/main" id="{9C1D0827-4DF7-42C8-873E-9135ACC6B4A3}"/>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1249" name="Text Box 106">
          <a:extLst>
            <a:ext uri="{FF2B5EF4-FFF2-40B4-BE49-F238E27FC236}">
              <a16:creationId xmlns:a16="http://schemas.microsoft.com/office/drawing/2014/main" id="{94C2BF29-D0E2-45BB-A02A-46958D02D360}"/>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1250" name="Text Box 108">
          <a:extLst>
            <a:ext uri="{FF2B5EF4-FFF2-40B4-BE49-F238E27FC236}">
              <a16:creationId xmlns:a16="http://schemas.microsoft.com/office/drawing/2014/main" id="{CA2A27AF-DCFD-470F-A40D-2CE5BDDB605D}"/>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1251" name="Text Box 30">
          <a:extLst>
            <a:ext uri="{FF2B5EF4-FFF2-40B4-BE49-F238E27FC236}">
              <a16:creationId xmlns:a16="http://schemas.microsoft.com/office/drawing/2014/main" id="{71804810-EBFC-4555-A999-01795FBE4583}"/>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1252" name="Text Box 32">
          <a:extLst>
            <a:ext uri="{FF2B5EF4-FFF2-40B4-BE49-F238E27FC236}">
              <a16:creationId xmlns:a16="http://schemas.microsoft.com/office/drawing/2014/main" id="{1C418FF8-37C1-40FC-A2AD-AC2AAAFD6706}"/>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1253" name="Text Box 106">
          <a:extLst>
            <a:ext uri="{FF2B5EF4-FFF2-40B4-BE49-F238E27FC236}">
              <a16:creationId xmlns:a16="http://schemas.microsoft.com/office/drawing/2014/main" id="{97C29B33-E627-4459-9FB6-109EACA5CFA9}"/>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1254" name="Text Box 108">
          <a:extLst>
            <a:ext uri="{FF2B5EF4-FFF2-40B4-BE49-F238E27FC236}">
              <a16:creationId xmlns:a16="http://schemas.microsoft.com/office/drawing/2014/main" id="{7B0ED224-339F-400F-B2D8-596AA2768415}"/>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459"/>
    <xdr:sp macro="" textlink="">
      <xdr:nvSpPr>
        <xdr:cNvPr id="1255" name="Text Box 30">
          <a:extLst>
            <a:ext uri="{FF2B5EF4-FFF2-40B4-BE49-F238E27FC236}">
              <a16:creationId xmlns:a16="http://schemas.microsoft.com/office/drawing/2014/main" id="{E04D5221-30E6-4C75-AE98-34E7B2961ABB}"/>
            </a:ext>
          </a:extLst>
        </xdr:cNvPr>
        <xdr:cNvSpPr txBox="1">
          <a:spLocks noChangeArrowheads="1"/>
        </xdr:cNvSpPr>
      </xdr:nvSpPr>
      <xdr:spPr bwMode="auto">
        <a:xfrm>
          <a:off x="3741420" y="63383160"/>
          <a:ext cx="76200" cy="360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1256" name="Text Box 30">
          <a:extLst>
            <a:ext uri="{FF2B5EF4-FFF2-40B4-BE49-F238E27FC236}">
              <a16:creationId xmlns:a16="http://schemas.microsoft.com/office/drawing/2014/main" id="{ACF2815C-9C1A-4303-A56B-71BC7E1E1BD3}"/>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1257" name="Text Box 32">
          <a:extLst>
            <a:ext uri="{FF2B5EF4-FFF2-40B4-BE49-F238E27FC236}">
              <a16:creationId xmlns:a16="http://schemas.microsoft.com/office/drawing/2014/main" id="{49707282-2DE6-4CB4-BCAB-6C77847ED472}"/>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1258" name="Text Box 106">
          <a:extLst>
            <a:ext uri="{FF2B5EF4-FFF2-40B4-BE49-F238E27FC236}">
              <a16:creationId xmlns:a16="http://schemas.microsoft.com/office/drawing/2014/main" id="{21278A27-B484-4AAE-A982-1D71A875A37E}"/>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1259" name="Text Box 108">
          <a:extLst>
            <a:ext uri="{FF2B5EF4-FFF2-40B4-BE49-F238E27FC236}">
              <a16:creationId xmlns:a16="http://schemas.microsoft.com/office/drawing/2014/main" id="{95CE3774-B8E0-49F4-BE13-4D34D862DA07}"/>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8696"/>
    <xdr:sp macro="" textlink="">
      <xdr:nvSpPr>
        <xdr:cNvPr id="1260" name="Text Box 30">
          <a:extLst>
            <a:ext uri="{FF2B5EF4-FFF2-40B4-BE49-F238E27FC236}">
              <a16:creationId xmlns:a16="http://schemas.microsoft.com/office/drawing/2014/main" id="{FE51F39C-0479-4A39-9100-3368EE5ACB73}"/>
            </a:ext>
          </a:extLst>
        </xdr:cNvPr>
        <xdr:cNvSpPr txBox="1">
          <a:spLocks noChangeArrowheads="1"/>
        </xdr:cNvSpPr>
      </xdr:nvSpPr>
      <xdr:spPr bwMode="auto">
        <a:xfrm>
          <a:off x="3741420" y="63383160"/>
          <a:ext cx="76200" cy="35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1261" name="Text Box 30">
          <a:extLst>
            <a:ext uri="{FF2B5EF4-FFF2-40B4-BE49-F238E27FC236}">
              <a16:creationId xmlns:a16="http://schemas.microsoft.com/office/drawing/2014/main" id="{3F6C3FF6-F560-4C3E-9873-2041163DCCFE}"/>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262" name="Text Box 32">
          <a:extLst>
            <a:ext uri="{FF2B5EF4-FFF2-40B4-BE49-F238E27FC236}">
              <a16:creationId xmlns:a16="http://schemas.microsoft.com/office/drawing/2014/main" id="{D7DF007D-0D76-49EA-A80E-E8404C7CC3ED}"/>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1263" name="Text Box 106">
          <a:extLst>
            <a:ext uri="{FF2B5EF4-FFF2-40B4-BE49-F238E27FC236}">
              <a16:creationId xmlns:a16="http://schemas.microsoft.com/office/drawing/2014/main" id="{57959817-B3E4-4F4A-AB88-7CBC01759FF0}"/>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264" name="Text Box 108">
          <a:extLst>
            <a:ext uri="{FF2B5EF4-FFF2-40B4-BE49-F238E27FC236}">
              <a16:creationId xmlns:a16="http://schemas.microsoft.com/office/drawing/2014/main" id="{D50F8B43-1C4B-4F34-8188-250448E1E67F}"/>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600"/>
    <xdr:sp macro="" textlink="">
      <xdr:nvSpPr>
        <xdr:cNvPr id="1265" name="Text Box 30">
          <a:extLst>
            <a:ext uri="{FF2B5EF4-FFF2-40B4-BE49-F238E27FC236}">
              <a16:creationId xmlns:a16="http://schemas.microsoft.com/office/drawing/2014/main" id="{DE9D28BB-C8CB-4A54-B8A8-88AE340E2523}"/>
            </a:ext>
          </a:extLst>
        </xdr:cNvPr>
        <xdr:cNvSpPr txBox="1">
          <a:spLocks noChangeArrowheads="1"/>
        </xdr:cNvSpPr>
      </xdr:nvSpPr>
      <xdr:spPr bwMode="auto">
        <a:xfrm>
          <a:off x="3741420" y="63383160"/>
          <a:ext cx="76200" cy="33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266" name="Text Box 32">
          <a:extLst>
            <a:ext uri="{FF2B5EF4-FFF2-40B4-BE49-F238E27FC236}">
              <a16:creationId xmlns:a16="http://schemas.microsoft.com/office/drawing/2014/main" id="{036F6EDD-6D84-4940-A577-E63EE98D5048}"/>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600"/>
    <xdr:sp macro="" textlink="">
      <xdr:nvSpPr>
        <xdr:cNvPr id="1267" name="Text Box 106">
          <a:extLst>
            <a:ext uri="{FF2B5EF4-FFF2-40B4-BE49-F238E27FC236}">
              <a16:creationId xmlns:a16="http://schemas.microsoft.com/office/drawing/2014/main" id="{56A41EA4-74B4-4BA0-8D02-7A71196FD35D}"/>
            </a:ext>
          </a:extLst>
        </xdr:cNvPr>
        <xdr:cNvSpPr txBox="1">
          <a:spLocks noChangeArrowheads="1"/>
        </xdr:cNvSpPr>
      </xdr:nvSpPr>
      <xdr:spPr bwMode="auto">
        <a:xfrm>
          <a:off x="3741420" y="63383160"/>
          <a:ext cx="76200" cy="33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268" name="Text Box 108">
          <a:extLst>
            <a:ext uri="{FF2B5EF4-FFF2-40B4-BE49-F238E27FC236}">
              <a16:creationId xmlns:a16="http://schemas.microsoft.com/office/drawing/2014/main" id="{8CA120E3-EA34-49A5-B383-2639ED564700}"/>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355"/>
    <xdr:sp macro="" textlink="">
      <xdr:nvSpPr>
        <xdr:cNvPr id="1269" name="Text Box 30">
          <a:extLst>
            <a:ext uri="{FF2B5EF4-FFF2-40B4-BE49-F238E27FC236}">
              <a16:creationId xmlns:a16="http://schemas.microsoft.com/office/drawing/2014/main" id="{01CDEB8C-D2D1-404F-9E98-5C688B0C6F40}"/>
            </a:ext>
          </a:extLst>
        </xdr:cNvPr>
        <xdr:cNvSpPr txBox="1">
          <a:spLocks noChangeArrowheads="1"/>
        </xdr:cNvSpPr>
      </xdr:nvSpPr>
      <xdr:spPr bwMode="auto">
        <a:xfrm>
          <a:off x="3741420" y="63383160"/>
          <a:ext cx="76200" cy="37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1270" name="Text Box 32">
          <a:extLst>
            <a:ext uri="{FF2B5EF4-FFF2-40B4-BE49-F238E27FC236}">
              <a16:creationId xmlns:a16="http://schemas.microsoft.com/office/drawing/2014/main" id="{F47BD191-94F8-4DB0-9532-78FB661AB32F}"/>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355"/>
    <xdr:sp macro="" textlink="">
      <xdr:nvSpPr>
        <xdr:cNvPr id="1271" name="Text Box 106">
          <a:extLst>
            <a:ext uri="{FF2B5EF4-FFF2-40B4-BE49-F238E27FC236}">
              <a16:creationId xmlns:a16="http://schemas.microsoft.com/office/drawing/2014/main" id="{5C6FA385-6403-4F2E-9338-2EA6F037B830}"/>
            </a:ext>
          </a:extLst>
        </xdr:cNvPr>
        <xdr:cNvSpPr txBox="1">
          <a:spLocks noChangeArrowheads="1"/>
        </xdr:cNvSpPr>
      </xdr:nvSpPr>
      <xdr:spPr bwMode="auto">
        <a:xfrm>
          <a:off x="3741420" y="63383160"/>
          <a:ext cx="76200" cy="37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1272" name="Text Box 108">
          <a:extLst>
            <a:ext uri="{FF2B5EF4-FFF2-40B4-BE49-F238E27FC236}">
              <a16:creationId xmlns:a16="http://schemas.microsoft.com/office/drawing/2014/main" id="{A458709A-77B3-4619-A109-97887C0E4006}"/>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4270"/>
    <xdr:sp macro="" textlink="">
      <xdr:nvSpPr>
        <xdr:cNvPr id="1273" name="Text Box 30">
          <a:extLst>
            <a:ext uri="{FF2B5EF4-FFF2-40B4-BE49-F238E27FC236}">
              <a16:creationId xmlns:a16="http://schemas.microsoft.com/office/drawing/2014/main" id="{A8EEE605-2F74-4319-B57D-09EA034BB6CA}"/>
            </a:ext>
          </a:extLst>
        </xdr:cNvPr>
        <xdr:cNvSpPr txBox="1">
          <a:spLocks noChangeArrowheads="1"/>
        </xdr:cNvSpPr>
      </xdr:nvSpPr>
      <xdr:spPr bwMode="auto">
        <a:xfrm>
          <a:off x="3741420" y="63383160"/>
          <a:ext cx="76200" cy="354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1274" name="Text Box 32">
          <a:extLst>
            <a:ext uri="{FF2B5EF4-FFF2-40B4-BE49-F238E27FC236}">
              <a16:creationId xmlns:a16="http://schemas.microsoft.com/office/drawing/2014/main" id="{1FBAD2AF-F931-445C-BBCA-EA2CC9366C1D}"/>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4270"/>
    <xdr:sp macro="" textlink="">
      <xdr:nvSpPr>
        <xdr:cNvPr id="1275" name="Text Box 106">
          <a:extLst>
            <a:ext uri="{FF2B5EF4-FFF2-40B4-BE49-F238E27FC236}">
              <a16:creationId xmlns:a16="http://schemas.microsoft.com/office/drawing/2014/main" id="{6799E8E2-83C1-4BD0-95CF-3D030CC3FAA8}"/>
            </a:ext>
          </a:extLst>
        </xdr:cNvPr>
        <xdr:cNvSpPr txBox="1">
          <a:spLocks noChangeArrowheads="1"/>
        </xdr:cNvSpPr>
      </xdr:nvSpPr>
      <xdr:spPr bwMode="auto">
        <a:xfrm>
          <a:off x="3741420" y="63383160"/>
          <a:ext cx="76200" cy="354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512865"/>
    <xdr:sp macro="" textlink="">
      <xdr:nvSpPr>
        <xdr:cNvPr id="1276" name="Text Box 108">
          <a:extLst>
            <a:ext uri="{FF2B5EF4-FFF2-40B4-BE49-F238E27FC236}">
              <a16:creationId xmlns:a16="http://schemas.microsoft.com/office/drawing/2014/main" id="{5194B937-E2D7-4F9B-9CE1-98E31C5D9CB3}"/>
            </a:ext>
          </a:extLst>
        </xdr:cNvPr>
        <xdr:cNvSpPr txBox="1">
          <a:spLocks noChangeArrowheads="1"/>
        </xdr:cNvSpPr>
      </xdr:nvSpPr>
      <xdr:spPr bwMode="auto">
        <a:xfrm>
          <a:off x="3764280" y="63383160"/>
          <a:ext cx="68580" cy="51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1"/>
    <xdr:sp macro="" textlink="">
      <xdr:nvSpPr>
        <xdr:cNvPr id="1277" name="Text Box 30">
          <a:extLst>
            <a:ext uri="{FF2B5EF4-FFF2-40B4-BE49-F238E27FC236}">
              <a16:creationId xmlns:a16="http://schemas.microsoft.com/office/drawing/2014/main" id="{5DCC3A79-8B4E-49A4-8528-A472E2BB0A33}"/>
            </a:ext>
          </a:extLst>
        </xdr:cNvPr>
        <xdr:cNvSpPr txBox="1">
          <a:spLocks noChangeArrowheads="1"/>
        </xdr:cNvSpPr>
      </xdr:nvSpPr>
      <xdr:spPr bwMode="auto">
        <a:xfrm>
          <a:off x="3741420" y="1856232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1278" name="Text Box 32">
          <a:extLst>
            <a:ext uri="{FF2B5EF4-FFF2-40B4-BE49-F238E27FC236}">
              <a16:creationId xmlns:a16="http://schemas.microsoft.com/office/drawing/2014/main" id="{0754AFFA-6CD4-4DFB-AE41-C5DCB8765837}"/>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1"/>
    <xdr:sp macro="" textlink="">
      <xdr:nvSpPr>
        <xdr:cNvPr id="1279" name="Text Box 106">
          <a:extLst>
            <a:ext uri="{FF2B5EF4-FFF2-40B4-BE49-F238E27FC236}">
              <a16:creationId xmlns:a16="http://schemas.microsoft.com/office/drawing/2014/main" id="{5E77AB11-3ED9-4B9B-B611-4191EA66FB6F}"/>
            </a:ext>
          </a:extLst>
        </xdr:cNvPr>
        <xdr:cNvSpPr txBox="1">
          <a:spLocks noChangeArrowheads="1"/>
        </xdr:cNvSpPr>
      </xdr:nvSpPr>
      <xdr:spPr bwMode="auto">
        <a:xfrm>
          <a:off x="3741420" y="1856232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1280" name="Text Box 108">
          <a:extLst>
            <a:ext uri="{FF2B5EF4-FFF2-40B4-BE49-F238E27FC236}">
              <a16:creationId xmlns:a16="http://schemas.microsoft.com/office/drawing/2014/main" id="{340F8E32-F532-4AB6-B7DA-E78DE5CF53EB}"/>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1"/>
    <xdr:sp macro="" textlink="">
      <xdr:nvSpPr>
        <xdr:cNvPr id="1281" name="Text Box 30">
          <a:extLst>
            <a:ext uri="{FF2B5EF4-FFF2-40B4-BE49-F238E27FC236}">
              <a16:creationId xmlns:a16="http://schemas.microsoft.com/office/drawing/2014/main" id="{EA15FD43-1458-4F87-9133-0C03F3C306D8}"/>
            </a:ext>
          </a:extLst>
        </xdr:cNvPr>
        <xdr:cNvSpPr txBox="1">
          <a:spLocks noChangeArrowheads="1"/>
        </xdr:cNvSpPr>
      </xdr:nvSpPr>
      <xdr:spPr bwMode="auto">
        <a:xfrm>
          <a:off x="3741420" y="1856232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1282" name="Text Box 32">
          <a:extLst>
            <a:ext uri="{FF2B5EF4-FFF2-40B4-BE49-F238E27FC236}">
              <a16:creationId xmlns:a16="http://schemas.microsoft.com/office/drawing/2014/main" id="{CAE9FFBB-7F32-48CE-AA41-DD34893CFBA2}"/>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1"/>
    <xdr:sp macro="" textlink="">
      <xdr:nvSpPr>
        <xdr:cNvPr id="1283" name="Text Box 106">
          <a:extLst>
            <a:ext uri="{FF2B5EF4-FFF2-40B4-BE49-F238E27FC236}">
              <a16:creationId xmlns:a16="http://schemas.microsoft.com/office/drawing/2014/main" id="{A3806E24-DDC0-4772-9D4E-D94EA0782DEE}"/>
            </a:ext>
          </a:extLst>
        </xdr:cNvPr>
        <xdr:cNvSpPr txBox="1">
          <a:spLocks noChangeArrowheads="1"/>
        </xdr:cNvSpPr>
      </xdr:nvSpPr>
      <xdr:spPr bwMode="auto">
        <a:xfrm>
          <a:off x="3741420" y="1856232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1284" name="Text Box 108">
          <a:extLst>
            <a:ext uri="{FF2B5EF4-FFF2-40B4-BE49-F238E27FC236}">
              <a16:creationId xmlns:a16="http://schemas.microsoft.com/office/drawing/2014/main" id="{53E8589E-D79C-4896-83B4-8E409255483F}"/>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3"/>
    <xdr:sp macro="" textlink="">
      <xdr:nvSpPr>
        <xdr:cNvPr id="1285" name="Text Box 30">
          <a:extLst>
            <a:ext uri="{FF2B5EF4-FFF2-40B4-BE49-F238E27FC236}">
              <a16:creationId xmlns:a16="http://schemas.microsoft.com/office/drawing/2014/main" id="{D5BF7A3E-B16A-4E6A-BF0C-870EC5D206CB}"/>
            </a:ext>
          </a:extLst>
        </xdr:cNvPr>
        <xdr:cNvSpPr txBox="1">
          <a:spLocks noChangeArrowheads="1"/>
        </xdr:cNvSpPr>
      </xdr:nvSpPr>
      <xdr:spPr bwMode="auto">
        <a:xfrm>
          <a:off x="3741420" y="1856232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1286" name="Text Box 32">
          <a:extLst>
            <a:ext uri="{FF2B5EF4-FFF2-40B4-BE49-F238E27FC236}">
              <a16:creationId xmlns:a16="http://schemas.microsoft.com/office/drawing/2014/main" id="{D92C5FB2-062B-49E7-A422-27670A0272CF}"/>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3"/>
    <xdr:sp macro="" textlink="">
      <xdr:nvSpPr>
        <xdr:cNvPr id="1287" name="Text Box 106">
          <a:extLst>
            <a:ext uri="{FF2B5EF4-FFF2-40B4-BE49-F238E27FC236}">
              <a16:creationId xmlns:a16="http://schemas.microsoft.com/office/drawing/2014/main" id="{9B0E6311-78B4-4E24-A37D-2E5660090F7D}"/>
            </a:ext>
          </a:extLst>
        </xdr:cNvPr>
        <xdr:cNvSpPr txBox="1">
          <a:spLocks noChangeArrowheads="1"/>
        </xdr:cNvSpPr>
      </xdr:nvSpPr>
      <xdr:spPr bwMode="auto">
        <a:xfrm>
          <a:off x="3741420" y="1856232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1288" name="Text Box 108">
          <a:extLst>
            <a:ext uri="{FF2B5EF4-FFF2-40B4-BE49-F238E27FC236}">
              <a16:creationId xmlns:a16="http://schemas.microsoft.com/office/drawing/2014/main" id="{5DEBD706-5A4C-408D-AF29-9616B6BFB0CD}"/>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3"/>
    <xdr:sp macro="" textlink="">
      <xdr:nvSpPr>
        <xdr:cNvPr id="1289" name="Text Box 30">
          <a:extLst>
            <a:ext uri="{FF2B5EF4-FFF2-40B4-BE49-F238E27FC236}">
              <a16:creationId xmlns:a16="http://schemas.microsoft.com/office/drawing/2014/main" id="{37291BF4-CBB5-4C48-9884-84C21569160D}"/>
            </a:ext>
          </a:extLst>
        </xdr:cNvPr>
        <xdr:cNvSpPr txBox="1">
          <a:spLocks noChangeArrowheads="1"/>
        </xdr:cNvSpPr>
      </xdr:nvSpPr>
      <xdr:spPr bwMode="auto">
        <a:xfrm>
          <a:off x="3741420" y="1856232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1290" name="Text Box 32">
          <a:extLst>
            <a:ext uri="{FF2B5EF4-FFF2-40B4-BE49-F238E27FC236}">
              <a16:creationId xmlns:a16="http://schemas.microsoft.com/office/drawing/2014/main" id="{1B090DB3-AE29-4A88-86FD-6771E83027ED}"/>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3"/>
    <xdr:sp macro="" textlink="">
      <xdr:nvSpPr>
        <xdr:cNvPr id="1291" name="Text Box 106">
          <a:extLst>
            <a:ext uri="{FF2B5EF4-FFF2-40B4-BE49-F238E27FC236}">
              <a16:creationId xmlns:a16="http://schemas.microsoft.com/office/drawing/2014/main" id="{325C8C66-AB80-4B34-A98F-0023D16E56AA}"/>
            </a:ext>
          </a:extLst>
        </xdr:cNvPr>
        <xdr:cNvSpPr txBox="1">
          <a:spLocks noChangeArrowheads="1"/>
        </xdr:cNvSpPr>
      </xdr:nvSpPr>
      <xdr:spPr bwMode="auto">
        <a:xfrm>
          <a:off x="3741420" y="1856232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1292" name="Text Box 108">
          <a:extLst>
            <a:ext uri="{FF2B5EF4-FFF2-40B4-BE49-F238E27FC236}">
              <a16:creationId xmlns:a16="http://schemas.microsoft.com/office/drawing/2014/main" id="{88A7803B-4317-42AA-9A32-07AACFF31C9B}"/>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46174"/>
    <xdr:sp macro="" textlink="">
      <xdr:nvSpPr>
        <xdr:cNvPr id="1293" name="Text Box 30">
          <a:extLst>
            <a:ext uri="{FF2B5EF4-FFF2-40B4-BE49-F238E27FC236}">
              <a16:creationId xmlns:a16="http://schemas.microsoft.com/office/drawing/2014/main" id="{6FD0DA64-A1CC-4335-B12D-B20A71DE1333}"/>
            </a:ext>
          </a:extLst>
        </xdr:cNvPr>
        <xdr:cNvSpPr txBox="1">
          <a:spLocks noChangeArrowheads="1"/>
        </xdr:cNvSpPr>
      </xdr:nvSpPr>
      <xdr:spPr bwMode="auto">
        <a:xfrm>
          <a:off x="3741420" y="1856232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1294" name="Text Box 32">
          <a:extLst>
            <a:ext uri="{FF2B5EF4-FFF2-40B4-BE49-F238E27FC236}">
              <a16:creationId xmlns:a16="http://schemas.microsoft.com/office/drawing/2014/main" id="{AB338C71-1AE2-49C7-BCCC-58276681FBAF}"/>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46174"/>
    <xdr:sp macro="" textlink="">
      <xdr:nvSpPr>
        <xdr:cNvPr id="1295" name="Text Box 106">
          <a:extLst>
            <a:ext uri="{FF2B5EF4-FFF2-40B4-BE49-F238E27FC236}">
              <a16:creationId xmlns:a16="http://schemas.microsoft.com/office/drawing/2014/main" id="{5755EEA8-643C-4930-A6B8-DDBE085CB8C1}"/>
            </a:ext>
          </a:extLst>
        </xdr:cNvPr>
        <xdr:cNvSpPr txBox="1">
          <a:spLocks noChangeArrowheads="1"/>
        </xdr:cNvSpPr>
      </xdr:nvSpPr>
      <xdr:spPr bwMode="auto">
        <a:xfrm>
          <a:off x="3741420" y="1856232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1296" name="Text Box 108">
          <a:extLst>
            <a:ext uri="{FF2B5EF4-FFF2-40B4-BE49-F238E27FC236}">
              <a16:creationId xmlns:a16="http://schemas.microsoft.com/office/drawing/2014/main" id="{EBEEEDC5-C81B-4601-B399-BB95A8534B1E}"/>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3314"/>
    <xdr:sp macro="" textlink="">
      <xdr:nvSpPr>
        <xdr:cNvPr id="1297" name="Text Box 30">
          <a:extLst>
            <a:ext uri="{FF2B5EF4-FFF2-40B4-BE49-F238E27FC236}">
              <a16:creationId xmlns:a16="http://schemas.microsoft.com/office/drawing/2014/main" id="{824C73E3-8C12-4749-AAB5-342AF111199C}"/>
            </a:ext>
          </a:extLst>
        </xdr:cNvPr>
        <xdr:cNvSpPr txBox="1">
          <a:spLocks noChangeArrowheads="1"/>
        </xdr:cNvSpPr>
      </xdr:nvSpPr>
      <xdr:spPr bwMode="auto">
        <a:xfrm>
          <a:off x="3741420" y="1856232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1298" name="Text Box 32">
          <a:extLst>
            <a:ext uri="{FF2B5EF4-FFF2-40B4-BE49-F238E27FC236}">
              <a16:creationId xmlns:a16="http://schemas.microsoft.com/office/drawing/2014/main" id="{E73A548A-B0F0-4229-845B-6411B4859B73}"/>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3314"/>
    <xdr:sp macro="" textlink="">
      <xdr:nvSpPr>
        <xdr:cNvPr id="1299" name="Text Box 106">
          <a:extLst>
            <a:ext uri="{FF2B5EF4-FFF2-40B4-BE49-F238E27FC236}">
              <a16:creationId xmlns:a16="http://schemas.microsoft.com/office/drawing/2014/main" id="{EF7C9726-570E-4884-A22C-A3E028D50CB3}"/>
            </a:ext>
          </a:extLst>
        </xdr:cNvPr>
        <xdr:cNvSpPr txBox="1">
          <a:spLocks noChangeArrowheads="1"/>
        </xdr:cNvSpPr>
      </xdr:nvSpPr>
      <xdr:spPr bwMode="auto">
        <a:xfrm>
          <a:off x="3741420" y="1856232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1300" name="Text Box 108">
          <a:extLst>
            <a:ext uri="{FF2B5EF4-FFF2-40B4-BE49-F238E27FC236}">
              <a16:creationId xmlns:a16="http://schemas.microsoft.com/office/drawing/2014/main" id="{1875379C-F8DC-4559-8324-23C8209BC5ED}"/>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619489"/>
    <xdr:sp macro="" textlink="">
      <xdr:nvSpPr>
        <xdr:cNvPr id="1301" name="Text Box 30">
          <a:extLst>
            <a:ext uri="{FF2B5EF4-FFF2-40B4-BE49-F238E27FC236}">
              <a16:creationId xmlns:a16="http://schemas.microsoft.com/office/drawing/2014/main" id="{A48EF2C9-AE47-41B5-9563-D8297A69CD55}"/>
            </a:ext>
          </a:extLst>
        </xdr:cNvPr>
        <xdr:cNvSpPr txBox="1">
          <a:spLocks noChangeArrowheads="1"/>
        </xdr:cNvSpPr>
      </xdr:nvSpPr>
      <xdr:spPr bwMode="auto">
        <a:xfrm>
          <a:off x="3741420" y="1856232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1302" name="Text Box 32">
          <a:extLst>
            <a:ext uri="{FF2B5EF4-FFF2-40B4-BE49-F238E27FC236}">
              <a16:creationId xmlns:a16="http://schemas.microsoft.com/office/drawing/2014/main" id="{A83C2F5C-7D4C-4398-9D3A-3F101421541A}"/>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619489"/>
    <xdr:sp macro="" textlink="">
      <xdr:nvSpPr>
        <xdr:cNvPr id="1303" name="Text Box 106">
          <a:extLst>
            <a:ext uri="{FF2B5EF4-FFF2-40B4-BE49-F238E27FC236}">
              <a16:creationId xmlns:a16="http://schemas.microsoft.com/office/drawing/2014/main" id="{8A186DCB-6C66-448C-B8D0-54CC2BA93DBC}"/>
            </a:ext>
          </a:extLst>
        </xdr:cNvPr>
        <xdr:cNvSpPr txBox="1">
          <a:spLocks noChangeArrowheads="1"/>
        </xdr:cNvSpPr>
      </xdr:nvSpPr>
      <xdr:spPr bwMode="auto">
        <a:xfrm>
          <a:off x="3741420" y="1856232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1304" name="Text Box 108">
          <a:extLst>
            <a:ext uri="{FF2B5EF4-FFF2-40B4-BE49-F238E27FC236}">
              <a16:creationId xmlns:a16="http://schemas.microsoft.com/office/drawing/2014/main" id="{24D65B89-920E-460F-AD31-66D04F79AF35}"/>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596629"/>
    <xdr:sp macro="" textlink="">
      <xdr:nvSpPr>
        <xdr:cNvPr id="1305" name="Text Box 30">
          <a:extLst>
            <a:ext uri="{FF2B5EF4-FFF2-40B4-BE49-F238E27FC236}">
              <a16:creationId xmlns:a16="http://schemas.microsoft.com/office/drawing/2014/main" id="{D21BEE92-5CD4-4F6A-87D3-05AF28B55CBC}"/>
            </a:ext>
          </a:extLst>
        </xdr:cNvPr>
        <xdr:cNvSpPr txBox="1">
          <a:spLocks noChangeArrowheads="1"/>
        </xdr:cNvSpPr>
      </xdr:nvSpPr>
      <xdr:spPr bwMode="auto">
        <a:xfrm>
          <a:off x="3741420" y="1856232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1306" name="Text Box 32">
          <a:extLst>
            <a:ext uri="{FF2B5EF4-FFF2-40B4-BE49-F238E27FC236}">
              <a16:creationId xmlns:a16="http://schemas.microsoft.com/office/drawing/2014/main" id="{11D76343-3D39-492D-9F41-C4E19A8D88F3}"/>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596629"/>
    <xdr:sp macro="" textlink="">
      <xdr:nvSpPr>
        <xdr:cNvPr id="1307" name="Text Box 106">
          <a:extLst>
            <a:ext uri="{FF2B5EF4-FFF2-40B4-BE49-F238E27FC236}">
              <a16:creationId xmlns:a16="http://schemas.microsoft.com/office/drawing/2014/main" id="{4BEC518B-69EA-49C1-8244-A4E8D531A3B1}"/>
            </a:ext>
          </a:extLst>
        </xdr:cNvPr>
        <xdr:cNvSpPr txBox="1">
          <a:spLocks noChangeArrowheads="1"/>
        </xdr:cNvSpPr>
      </xdr:nvSpPr>
      <xdr:spPr bwMode="auto">
        <a:xfrm>
          <a:off x="3741420" y="1856232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1308" name="Text Box 108">
          <a:extLst>
            <a:ext uri="{FF2B5EF4-FFF2-40B4-BE49-F238E27FC236}">
              <a16:creationId xmlns:a16="http://schemas.microsoft.com/office/drawing/2014/main" id="{C28917DB-8964-4F89-9952-E6957F659215}"/>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1309" name="Text Box 30">
          <a:extLst>
            <a:ext uri="{FF2B5EF4-FFF2-40B4-BE49-F238E27FC236}">
              <a16:creationId xmlns:a16="http://schemas.microsoft.com/office/drawing/2014/main" id="{589444EB-0A14-4535-BFE0-0FF6F4DA8942}"/>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10" name="Text Box 32">
          <a:extLst>
            <a:ext uri="{FF2B5EF4-FFF2-40B4-BE49-F238E27FC236}">
              <a16:creationId xmlns:a16="http://schemas.microsoft.com/office/drawing/2014/main" id="{25800CEA-3357-4C9E-B27C-AE43AEB45A09}"/>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1311" name="Text Box 106">
          <a:extLst>
            <a:ext uri="{FF2B5EF4-FFF2-40B4-BE49-F238E27FC236}">
              <a16:creationId xmlns:a16="http://schemas.microsoft.com/office/drawing/2014/main" id="{C440AE66-E792-46AD-926C-65EA15A6F945}"/>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12" name="Text Box 108">
          <a:extLst>
            <a:ext uri="{FF2B5EF4-FFF2-40B4-BE49-F238E27FC236}">
              <a16:creationId xmlns:a16="http://schemas.microsoft.com/office/drawing/2014/main" id="{D2339ACF-9148-4C55-A196-F407CCB2E6F5}"/>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1313" name="Text Box 30">
          <a:extLst>
            <a:ext uri="{FF2B5EF4-FFF2-40B4-BE49-F238E27FC236}">
              <a16:creationId xmlns:a16="http://schemas.microsoft.com/office/drawing/2014/main" id="{E5D774D3-4B62-4FE6-B6EC-1385E2F7B2CE}"/>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14" name="Text Box 32">
          <a:extLst>
            <a:ext uri="{FF2B5EF4-FFF2-40B4-BE49-F238E27FC236}">
              <a16:creationId xmlns:a16="http://schemas.microsoft.com/office/drawing/2014/main" id="{779CB797-7830-4DA6-9E04-1ECB71B2D1A8}"/>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1315" name="Text Box 106">
          <a:extLst>
            <a:ext uri="{FF2B5EF4-FFF2-40B4-BE49-F238E27FC236}">
              <a16:creationId xmlns:a16="http://schemas.microsoft.com/office/drawing/2014/main" id="{39501CDD-4059-43E5-A068-4EF3FBBF835A}"/>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16" name="Text Box 108">
          <a:extLst>
            <a:ext uri="{FF2B5EF4-FFF2-40B4-BE49-F238E27FC236}">
              <a16:creationId xmlns:a16="http://schemas.microsoft.com/office/drawing/2014/main" id="{BD5994EF-BF00-464A-A447-556AC6837FF0}"/>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30934"/>
    <xdr:sp macro="" textlink="">
      <xdr:nvSpPr>
        <xdr:cNvPr id="1317" name="Text Box 30">
          <a:extLst>
            <a:ext uri="{FF2B5EF4-FFF2-40B4-BE49-F238E27FC236}">
              <a16:creationId xmlns:a16="http://schemas.microsoft.com/office/drawing/2014/main" id="{F82C6B02-4230-4EBA-8B11-8E084C873434}"/>
            </a:ext>
          </a:extLst>
        </xdr:cNvPr>
        <xdr:cNvSpPr txBox="1">
          <a:spLocks noChangeArrowheads="1"/>
        </xdr:cNvSpPr>
      </xdr:nvSpPr>
      <xdr:spPr bwMode="auto">
        <a:xfrm>
          <a:off x="3741420" y="1856232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1318" name="Text Box 32">
          <a:extLst>
            <a:ext uri="{FF2B5EF4-FFF2-40B4-BE49-F238E27FC236}">
              <a16:creationId xmlns:a16="http://schemas.microsoft.com/office/drawing/2014/main" id="{ECB2A851-B176-450D-B021-B611C816B6F2}"/>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30934"/>
    <xdr:sp macro="" textlink="">
      <xdr:nvSpPr>
        <xdr:cNvPr id="1319" name="Text Box 106">
          <a:extLst>
            <a:ext uri="{FF2B5EF4-FFF2-40B4-BE49-F238E27FC236}">
              <a16:creationId xmlns:a16="http://schemas.microsoft.com/office/drawing/2014/main" id="{2EA2C6FB-BFF0-489A-99BF-45527D53E009}"/>
            </a:ext>
          </a:extLst>
        </xdr:cNvPr>
        <xdr:cNvSpPr txBox="1">
          <a:spLocks noChangeArrowheads="1"/>
        </xdr:cNvSpPr>
      </xdr:nvSpPr>
      <xdr:spPr bwMode="auto">
        <a:xfrm>
          <a:off x="3741420" y="1856232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1320" name="Text Box 108">
          <a:extLst>
            <a:ext uri="{FF2B5EF4-FFF2-40B4-BE49-F238E27FC236}">
              <a16:creationId xmlns:a16="http://schemas.microsoft.com/office/drawing/2014/main" id="{27EAB35B-84BE-44A2-B3E4-E781B2FBFB9B}"/>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0452"/>
    <xdr:sp macro="" textlink="">
      <xdr:nvSpPr>
        <xdr:cNvPr id="1321" name="Text Box 30">
          <a:extLst>
            <a:ext uri="{FF2B5EF4-FFF2-40B4-BE49-F238E27FC236}">
              <a16:creationId xmlns:a16="http://schemas.microsoft.com/office/drawing/2014/main" id="{A1BBA5E2-810E-4F6B-A287-4834B86E4A4D}"/>
            </a:ext>
          </a:extLst>
        </xdr:cNvPr>
        <xdr:cNvSpPr txBox="1">
          <a:spLocks noChangeArrowheads="1"/>
        </xdr:cNvSpPr>
      </xdr:nvSpPr>
      <xdr:spPr bwMode="auto">
        <a:xfrm>
          <a:off x="3741420" y="1856232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1322" name="Text Box 32">
          <a:extLst>
            <a:ext uri="{FF2B5EF4-FFF2-40B4-BE49-F238E27FC236}">
              <a16:creationId xmlns:a16="http://schemas.microsoft.com/office/drawing/2014/main" id="{2B383F6F-A7DE-4D09-9A05-2250D444AA0B}"/>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0452"/>
    <xdr:sp macro="" textlink="">
      <xdr:nvSpPr>
        <xdr:cNvPr id="1323" name="Text Box 106">
          <a:extLst>
            <a:ext uri="{FF2B5EF4-FFF2-40B4-BE49-F238E27FC236}">
              <a16:creationId xmlns:a16="http://schemas.microsoft.com/office/drawing/2014/main" id="{5026253A-5A49-4035-ADDE-62BC48423847}"/>
            </a:ext>
          </a:extLst>
        </xdr:cNvPr>
        <xdr:cNvSpPr txBox="1">
          <a:spLocks noChangeArrowheads="1"/>
        </xdr:cNvSpPr>
      </xdr:nvSpPr>
      <xdr:spPr bwMode="auto">
        <a:xfrm>
          <a:off x="3741420" y="1856232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1324" name="Text Box 108">
          <a:extLst>
            <a:ext uri="{FF2B5EF4-FFF2-40B4-BE49-F238E27FC236}">
              <a16:creationId xmlns:a16="http://schemas.microsoft.com/office/drawing/2014/main" id="{EF9B4231-074D-498B-BA63-12E79E77A069}"/>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64785"/>
    <xdr:sp macro="" textlink="">
      <xdr:nvSpPr>
        <xdr:cNvPr id="1325" name="Text Box 30">
          <a:extLst>
            <a:ext uri="{FF2B5EF4-FFF2-40B4-BE49-F238E27FC236}">
              <a16:creationId xmlns:a16="http://schemas.microsoft.com/office/drawing/2014/main" id="{2314AE96-4F46-4329-B718-12DEF3F26084}"/>
            </a:ext>
          </a:extLst>
        </xdr:cNvPr>
        <xdr:cNvSpPr txBox="1">
          <a:spLocks noChangeArrowheads="1"/>
        </xdr:cNvSpPr>
      </xdr:nvSpPr>
      <xdr:spPr bwMode="auto">
        <a:xfrm>
          <a:off x="3741420" y="1856232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1326" name="Text Box 32">
          <a:extLst>
            <a:ext uri="{FF2B5EF4-FFF2-40B4-BE49-F238E27FC236}">
              <a16:creationId xmlns:a16="http://schemas.microsoft.com/office/drawing/2014/main" id="{BF2B24F7-B970-48BD-B3FA-06E728A4C41A}"/>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64785"/>
    <xdr:sp macro="" textlink="">
      <xdr:nvSpPr>
        <xdr:cNvPr id="1327" name="Text Box 106">
          <a:extLst>
            <a:ext uri="{FF2B5EF4-FFF2-40B4-BE49-F238E27FC236}">
              <a16:creationId xmlns:a16="http://schemas.microsoft.com/office/drawing/2014/main" id="{92D2B0FD-9141-42D6-9AAC-C215B44053F0}"/>
            </a:ext>
          </a:extLst>
        </xdr:cNvPr>
        <xdr:cNvSpPr txBox="1">
          <a:spLocks noChangeArrowheads="1"/>
        </xdr:cNvSpPr>
      </xdr:nvSpPr>
      <xdr:spPr bwMode="auto">
        <a:xfrm>
          <a:off x="3741420" y="1856232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1328" name="Text Box 108">
          <a:extLst>
            <a:ext uri="{FF2B5EF4-FFF2-40B4-BE49-F238E27FC236}">
              <a16:creationId xmlns:a16="http://schemas.microsoft.com/office/drawing/2014/main" id="{1BBF07E4-5E1B-46E3-A43C-A40F9524325A}"/>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49545"/>
    <xdr:sp macro="" textlink="">
      <xdr:nvSpPr>
        <xdr:cNvPr id="1329" name="Text Box 30">
          <a:extLst>
            <a:ext uri="{FF2B5EF4-FFF2-40B4-BE49-F238E27FC236}">
              <a16:creationId xmlns:a16="http://schemas.microsoft.com/office/drawing/2014/main" id="{2D14D12D-D3C7-4039-9314-E600DE81AF9D}"/>
            </a:ext>
          </a:extLst>
        </xdr:cNvPr>
        <xdr:cNvSpPr txBox="1">
          <a:spLocks noChangeArrowheads="1"/>
        </xdr:cNvSpPr>
      </xdr:nvSpPr>
      <xdr:spPr bwMode="auto">
        <a:xfrm>
          <a:off x="3741420" y="1856232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1330" name="Text Box 32">
          <a:extLst>
            <a:ext uri="{FF2B5EF4-FFF2-40B4-BE49-F238E27FC236}">
              <a16:creationId xmlns:a16="http://schemas.microsoft.com/office/drawing/2014/main" id="{088E3921-1D45-47FC-99D4-FB94A76E2956}"/>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49545"/>
    <xdr:sp macro="" textlink="">
      <xdr:nvSpPr>
        <xdr:cNvPr id="1331" name="Text Box 106">
          <a:extLst>
            <a:ext uri="{FF2B5EF4-FFF2-40B4-BE49-F238E27FC236}">
              <a16:creationId xmlns:a16="http://schemas.microsoft.com/office/drawing/2014/main" id="{DE0B7ADD-8040-41AC-AE49-CEF598D335B4}"/>
            </a:ext>
          </a:extLst>
        </xdr:cNvPr>
        <xdr:cNvSpPr txBox="1">
          <a:spLocks noChangeArrowheads="1"/>
        </xdr:cNvSpPr>
      </xdr:nvSpPr>
      <xdr:spPr bwMode="auto">
        <a:xfrm>
          <a:off x="3741420" y="1856232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1332" name="Text Box 30">
          <a:extLst>
            <a:ext uri="{FF2B5EF4-FFF2-40B4-BE49-F238E27FC236}">
              <a16:creationId xmlns:a16="http://schemas.microsoft.com/office/drawing/2014/main" id="{3EA9CBDD-290E-4775-B60B-78C73C026243}"/>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33" name="Text Box 32">
          <a:extLst>
            <a:ext uri="{FF2B5EF4-FFF2-40B4-BE49-F238E27FC236}">
              <a16:creationId xmlns:a16="http://schemas.microsoft.com/office/drawing/2014/main" id="{866DC349-B9EA-4E78-B929-753ED1330BAC}"/>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1334" name="Text Box 106">
          <a:extLst>
            <a:ext uri="{FF2B5EF4-FFF2-40B4-BE49-F238E27FC236}">
              <a16:creationId xmlns:a16="http://schemas.microsoft.com/office/drawing/2014/main" id="{534A1CF8-62E6-4C32-8A41-ACFE4D882AA6}"/>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35" name="Text Box 108">
          <a:extLst>
            <a:ext uri="{FF2B5EF4-FFF2-40B4-BE49-F238E27FC236}">
              <a16:creationId xmlns:a16="http://schemas.microsoft.com/office/drawing/2014/main" id="{F6D052D8-C54F-475C-8951-245774B58494}"/>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1336" name="Text Box 30">
          <a:extLst>
            <a:ext uri="{FF2B5EF4-FFF2-40B4-BE49-F238E27FC236}">
              <a16:creationId xmlns:a16="http://schemas.microsoft.com/office/drawing/2014/main" id="{1B8E7B49-B893-4E4E-8E77-E2EB5CF9B5DD}"/>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37" name="Text Box 32">
          <a:extLst>
            <a:ext uri="{FF2B5EF4-FFF2-40B4-BE49-F238E27FC236}">
              <a16:creationId xmlns:a16="http://schemas.microsoft.com/office/drawing/2014/main" id="{FAE77346-5279-43AF-9921-932AB3CA3C0B}"/>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1338" name="Text Box 106">
          <a:extLst>
            <a:ext uri="{FF2B5EF4-FFF2-40B4-BE49-F238E27FC236}">
              <a16:creationId xmlns:a16="http://schemas.microsoft.com/office/drawing/2014/main" id="{49BE588A-BE96-43C7-8D92-F13184302BE6}"/>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1339" name="Text Box 108">
          <a:extLst>
            <a:ext uri="{FF2B5EF4-FFF2-40B4-BE49-F238E27FC236}">
              <a16:creationId xmlns:a16="http://schemas.microsoft.com/office/drawing/2014/main" id="{FA34FC48-7601-4B0C-93CC-A9FC2D0B9952}"/>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76275"/>
    <xdr:sp macro="" textlink="">
      <xdr:nvSpPr>
        <xdr:cNvPr id="1340" name="Text Box 30">
          <a:extLst>
            <a:ext uri="{FF2B5EF4-FFF2-40B4-BE49-F238E27FC236}">
              <a16:creationId xmlns:a16="http://schemas.microsoft.com/office/drawing/2014/main" id="{681985F1-A7A7-4D99-81DB-D2A216A67A32}"/>
            </a:ext>
          </a:extLst>
        </xdr:cNvPr>
        <xdr:cNvSpPr txBox="1">
          <a:spLocks noChangeArrowheads="1"/>
        </xdr:cNvSpPr>
      </xdr:nvSpPr>
      <xdr:spPr bwMode="auto">
        <a:xfrm>
          <a:off x="374142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1341" name="Text Box 32">
          <a:extLst>
            <a:ext uri="{FF2B5EF4-FFF2-40B4-BE49-F238E27FC236}">
              <a16:creationId xmlns:a16="http://schemas.microsoft.com/office/drawing/2014/main" id="{02F87DE0-A099-4F49-BCDF-58FD18B7ABE0}"/>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76275"/>
    <xdr:sp macro="" textlink="">
      <xdr:nvSpPr>
        <xdr:cNvPr id="1342" name="Text Box 106">
          <a:extLst>
            <a:ext uri="{FF2B5EF4-FFF2-40B4-BE49-F238E27FC236}">
              <a16:creationId xmlns:a16="http://schemas.microsoft.com/office/drawing/2014/main" id="{931E1876-B173-4046-A764-47E08989DED5}"/>
            </a:ext>
          </a:extLst>
        </xdr:cNvPr>
        <xdr:cNvSpPr txBox="1">
          <a:spLocks noChangeArrowheads="1"/>
        </xdr:cNvSpPr>
      </xdr:nvSpPr>
      <xdr:spPr bwMode="auto">
        <a:xfrm>
          <a:off x="374142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1343" name="Text Box 108">
          <a:extLst>
            <a:ext uri="{FF2B5EF4-FFF2-40B4-BE49-F238E27FC236}">
              <a16:creationId xmlns:a16="http://schemas.microsoft.com/office/drawing/2014/main" id="{67CE14EA-A873-414E-9446-D077FE009A65}"/>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57225"/>
    <xdr:sp macro="" textlink="">
      <xdr:nvSpPr>
        <xdr:cNvPr id="1344" name="Text Box 30">
          <a:extLst>
            <a:ext uri="{FF2B5EF4-FFF2-40B4-BE49-F238E27FC236}">
              <a16:creationId xmlns:a16="http://schemas.microsoft.com/office/drawing/2014/main" id="{5F2CB0A4-17E5-4E84-A4E4-74674727B3F5}"/>
            </a:ext>
          </a:extLst>
        </xdr:cNvPr>
        <xdr:cNvSpPr txBox="1">
          <a:spLocks noChangeArrowheads="1"/>
        </xdr:cNvSpPr>
      </xdr:nvSpPr>
      <xdr:spPr bwMode="auto">
        <a:xfrm>
          <a:off x="374142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1345" name="Text Box 32">
          <a:extLst>
            <a:ext uri="{FF2B5EF4-FFF2-40B4-BE49-F238E27FC236}">
              <a16:creationId xmlns:a16="http://schemas.microsoft.com/office/drawing/2014/main" id="{23967D71-5E62-480F-8BD8-7DBAB080411B}"/>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57225"/>
    <xdr:sp macro="" textlink="">
      <xdr:nvSpPr>
        <xdr:cNvPr id="1346" name="Text Box 106">
          <a:extLst>
            <a:ext uri="{FF2B5EF4-FFF2-40B4-BE49-F238E27FC236}">
              <a16:creationId xmlns:a16="http://schemas.microsoft.com/office/drawing/2014/main" id="{D95D2043-DF99-4C3F-9B17-E7D3E321CEF2}"/>
            </a:ext>
          </a:extLst>
        </xdr:cNvPr>
        <xdr:cNvSpPr txBox="1">
          <a:spLocks noChangeArrowheads="1"/>
        </xdr:cNvSpPr>
      </xdr:nvSpPr>
      <xdr:spPr bwMode="auto">
        <a:xfrm>
          <a:off x="374142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1347" name="Text Box 108">
          <a:extLst>
            <a:ext uri="{FF2B5EF4-FFF2-40B4-BE49-F238E27FC236}">
              <a16:creationId xmlns:a16="http://schemas.microsoft.com/office/drawing/2014/main" id="{E44A16F0-7CCC-4D4B-BD11-32CFDDF7DCFB}"/>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1348" name="Text Box 30">
          <a:extLst>
            <a:ext uri="{FF2B5EF4-FFF2-40B4-BE49-F238E27FC236}">
              <a16:creationId xmlns:a16="http://schemas.microsoft.com/office/drawing/2014/main" id="{463D1018-1D27-4C9C-B474-7959643BE5C6}"/>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349" name="Text Box 32">
          <a:extLst>
            <a:ext uri="{FF2B5EF4-FFF2-40B4-BE49-F238E27FC236}">
              <a16:creationId xmlns:a16="http://schemas.microsoft.com/office/drawing/2014/main" id="{6FAD621F-347F-44EC-8763-C2FE760E4327}"/>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1350" name="Text Box 106">
          <a:extLst>
            <a:ext uri="{FF2B5EF4-FFF2-40B4-BE49-F238E27FC236}">
              <a16:creationId xmlns:a16="http://schemas.microsoft.com/office/drawing/2014/main" id="{43D136CC-EDDB-4143-BDBF-8742965983AC}"/>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351" name="Text Box 108">
          <a:extLst>
            <a:ext uri="{FF2B5EF4-FFF2-40B4-BE49-F238E27FC236}">
              <a16:creationId xmlns:a16="http://schemas.microsoft.com/office/drawing/2014/main" id="{85FB04E5-3A94-499F-B4E5-080DA8F6C1BA}"/>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1352" name="Text Box 30">
          <a:extLst>
            <a:ext uri="{FF2B5EF4-FFF2-40B4-BE49-F238E27FC236}">
              <a16:creationId xmlns:a16="http://schemas.microsoft.com/office/drawing/2014/main" id="{687E5513-15C8-4C6E-95A7-9D5FCB67B80A}"/>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353" name="Text Box 32">
          <a:extLst>
            <a:ext uri="{FF2B5EF4-FFF2-40B4-BE49-F238E27FC236}">
              <a16:creationId xmlns:a16="http://schemas.microsoft.com/office/drawing/2014/main" id="{148EB999-42A5-42EB-B4FE-A4A1A7F7AB6A}"/>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1354" name="Text Box 106">
          <a:extLst>
            <a:ext uri="{FF2B5EF4-FFF2-40B4-BE49-F238E27FC236}">
              <a16:creationId xmlns:a16="http://schemas.microsoft.com/office/drawing/2014/main" id="{9D031637-8EBC-4C29-9194-E7790767E67C}"/>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355" name="Text Box 108">
          <a:extLst>
            <a:ext uri="{FF2B5EF4-FFF2-40B4-BE49-F238E27FC236}">
              <a16:creationId xmlns:a16="http://schemas.microsoft.com/office/drawing/2014/main" id="{5067CE37-507B-4A79-AD57-0B84AE02F26A}"/>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1356" name="Text Box 30">
          <a:extLst>
            <a:ext uri="{FF2B5EF4-FFF2-40B4-BE49-F238E27FC236}">
              <a16:creationId xmlns:a16="http://schemas.microsoft.com/office/drawing/2014/main" id="{1C4A32F0-E732-476A-930C-07AB542A2A05}"/>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357" name="Text Box 32">
          <a:extLst>
            <a:ext uri="{FF2B5EF4-FFF2-40B4-BE49-F238E27FC236}">
              <a16:creationId xmlns:a16="http://schemas.microsoft.com/office/drawing/2014/main" id="{1AF40B42-30E2-4937-B69D-A61D49A0F4E1}"/>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1358" name="Text Box 106">
          <a:extLst>
            <a:ext uri="{FF2B5EF4-FFF2-40B4-BE49-F238E27FC236}">
              <a16:creationId xmlns:a16="http://schemas.microsoft.com/office/drawing/2014/main" id="{8DF02BB7-20A4-4E36-A11B-910E88E07D72}"/>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359" name="Text Box 108">
          <a:extLst>
            <a:ext uri="{FF2B5EF4-FFF2-40B4-BE49-F238E27FC236}">
              <a16:creationId xmlns:a16="http://schemas.microsoft.com/office/drawing/2014/main" id="{4A9B73DA-D06F-4A5E-92DF-8A59CF52EE11}"/>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1360" name="Text Box 30">
          <a:extLst>
            <a:ext uri="{FF2B5EF4-FFF2-40B4-BE49-F238E27FC236}">
              <a16:creationId xmlns:a16="http://schemas.microsoft.com/office/drawing/2014/main" id="{D11825AE-957D-4E82-9C58-5D5F1EDE13E0}"/>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361" name="Text Box 32">
          <a:extLst>
            <a:ext uri="{FF2B5EF4-FFF2-40B4-BE49-F238E27FC236}">
              <a16:creationId xmlns:a16="http://schemas.microsoft.com/office/drawing/2014/main" id="{F7B0C4F6-C325-4817-9234-8908C4E351ED}"/>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1362" name="Text Box 106">
          <a:extLst>
            <a:ext uri="{FF2B5EF4-FFF2-40B4-BE49-F238E27FC236}">
              <a16:creationId xmlns:a16="http://schemas.microsoft.com/office/drawing/2014/main" id="{071B723B-248F-4928-A04E-0E0295F54C3E}"/>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363" name="Text Box 108">
          <a:extLst>
            <a:ext uri="{FF2B5EF4-FFF2-40B4-BE49-F238E27FC236}">
              <a16:creationId xmlns:a16="http://schemas.microsoft.com/office/drawing/2014/main" id="{5C89ABEF-52D4-465D-B859-2017168F9385}"/>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81664"/>
    <xdr:sp macro="" textlink="">
      <xdr:nvSpPr>
        <xdr:cNvPr id="1364" name="Text Box 30">
          <a:extLst>
            <a:ext uri="{FF2B5EF4-FFF2-40B4-BE49-F238E27FC236}">
              <a16:creationId xmlns:a16="http://schemas.microsoft.com/office/drawing/2014/main" id="{6EA8AABA-657E-4E14-ABFF-7753AB8E219C}"/>
            </a:ext>
          </a:extLst>
        </xdr:cNvPr>
        <xdr:cNvSpPr txBox="1">
          <a:spLocks noChangeArrowheads="1"/>
        </xdr:cNvSpPr>
      </xdr:nvSpPr>
      <xdr:spPr bwMode="auto">
        <a:xfrm>
          <a:off x="3741420" y="1856232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81664"/>
    <xdr:sp macro="" textlink="">
      <xdr:nvSpPr>
        <xdr:cNvPr id="1365" name="Text Box 106">
          <a:extLst>
            <a:ext uri="{FF2B5EF4-FFF2-40B4-BE49-F238E27FC236}">
              <a16:creationId xmlns:a16="http://schemas.microsoft.com/office/drawing/2014/main" id="{839FB8BF-7EE7-4BA6-9990-B71F43C3C14E}"/>
            </a:ext>
          </a:extLst>
        </xdr:cNvPr>
        <xdr:cNvSpPr txBox="1">
          <a:spLocks noChangeArrowheads="1"/>
        </xdr:cNvSpPr>
      </xdr:nvSpPr>
      <xdr:spPr bwMode="auto">
        <a:xfrm>
          <a:off x="3741420" y="1856232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2"/>
    <xdr:sp macro="" textlink="">
      <xdr:nvSpPr>
        <xdr:cNvPr id="1366" name="Text Box 30">
          <a:extLst>
            <a:ext uri="{FF2B5EF4-FFF2-40B4-BE49-F238E27FC236}">
              <a16:creationId xmlns:a16="http://schemas.microsoft.com/office/drawing/2014/main" id="{6CA6ECEE-7E1F-447D-B7E7-89B48793E7C0}"/>
            </a:ext>
          </a:extLst>
        </xdr:cNvPr>
        <xdr:cNvSpPr txBox="1">
          <a:spLocks noChangeArrowheads="1"/>
        </xdr:cNvSpPr>
      </xdr:nvSpPr>
      <xdr:spPr bwMode="auto">
        <a:xfrm>
          <a:off x="3741420" y="1856232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2"/>
    <xdr:sp macro="" textlink="">
      <xdr:nvSpPr>
        <xdr:cNvPr id="1367" name="Text Box 106">
          <a:extLst>
            <a:ext uri="{FF2B5EF4-FFF2-40B4-BE49-F238E27FC236}">
              <a16:creationId xmlns:a16="http://schemas.microsoft.com/office/drawing/2014/main" id="{57849D54-474C-44BA-ACDE-32BAD4505251}"/>
            </a:ext>
          </a:extLst>
        </xdr:cNvPr>
        <xdr:cNvSpPr txBox="1">
          <a:spLocks noChangeArrowheads="1"/>
        </xdr:cNvSpPr>
      </xdr:nvSpPr>
      <xdr:spPr bwMode="auto">
        <a:xfrm>
          <a:off x="3741420" y="1856232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84101"/>
    <xdr:sp macro="" textlink="">
      <xdr:nvSpPr>
        <xdr:cNvPr id="1368" name="Text Box 30">
          <a:extLst>
            <a:ext uri="{FF2B5EF4-FFF2-40B4-BE49-F238E27FC236}">
              <a16:creationId xmlns:a16="http://schemas.microsoft.com/office/drawing/2014/main" id="{AF1CC37B-1711-4AC5-89D6-69F6AC510BEF}"/>
            </a:ext>
          </a:extLst>
        </xdr:cNvPr>
        <xdr:cNvSpPr txBox="1">
          <a:spLocks noChangeArrowheads="1"/>
        </xdr:cNvSpPr>
      </xdr:nvSpPr>
      <xdr:spPr bwMode="auto">
        <a:xfrm>
          <a:off x="3741420" y="1856232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1369" name="Text Box 32">
          <a:extLst>
            <a:ext uri="{FF2B5EF4-FFF2-40B4-BE49-F238E27FC236}">
              <a16:creationId xmlns:a16="http://schemas.microsoft.com/office/drawing/2014/main" id="{F41BD8B1-93F3-4636-86DF-F0FF93E74CB0}"/>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84101"/>
    <xdr:sp macro="" textlink="">
      <xdr:nvSpPr>
        <xdr:cNvPr id="1370" name="Text Box 106">
          <a:extLst>
            <a:ext uri="{FF2B5EF4-FFF2-40B4-BE49-F238E27FC236}">
              <a16:creationId xmlns:a16="http://schemas.microsoft.com/office/drawing/2014/main" id="{6CAEF0FA-14C7-4CD2-9F83-1F401DC92ED2}"/>
            </a:ext>
          </a:extLst>
        </xdr:cNvPr>
        <xdr:cNvSpPr txBox="1">
          <a:spLocks noChangeArrowheads="1"/>
        </xdr:cNvSpPr>
      </xdr:nvSpPr>
      <xdr:spPr bwMode="auto">
        <a:xfrm>
          <a:off x="3741420" y="1856232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1371" name="Text Box 108">
          <a:extLst>
            <a:ext uri="{FF2B5EF4-FFF2-40B4-BE49-F238E27FC236}">
              <a16:creationId xmlns:a16="http://schemas.microsoft.com/office/drawing/2014/main" id="{78A8573A-3A25-4B2F-9A2E-5EFB1C532AEB}"/>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68861"/>
    <xdr:sp macro="" textlink="">
      <xdr:nvSpPr>
        <xdr:cNvPr id="1372" name="Text Box 30">
          <a:extLst>
            <a:ext uri="{FF2B5EF4-FFF2-40B4-BE49-F238E27FC236}">
              <a16:creationId xmlns:a16="http://schemas.microsoft.com/office/drawing/2014/main" id="{DF76EDB4-8511-49A8-829C-45E64A1FD149}"/>
            </a:ext>
          </a:extLst>
        </xdr:cNvPr>
        <xdr:cNvSpPr txBox="1">
          <a:spLocks noChangeArrowheads="1"/>
        </xdr:cNvSpPr>
      </xdr:nvSpPr>
      <xdr:spPr bwMode="auto">
        <a:xfrm>
          <a:off x="3741420" y="1856232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1373" name="Text Box 32">
          <a:extLst>
            <a:ext uri="{FF2B5EF4-FFF2-40B4-BE49-F238E27FC236}">
              <a16:creationId xmlns:a16="http://schemas.microsoft.com/office/drawing/2014/main" id="{0C3CC309-8275-4F73-ADFD-D2C610BE74A7}"/>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68861"/>
    <xdr:sp macro="" textlink="">
      <xdr:nvSpPr>
        <xdr:cNvPr id="1374" name="Text Box 106">
          <a:extLst>
            <a:ext uri="{FF2B5EF4-FFF2-40B4-BE49-F238E27FC236}">
              <a16:creationId xmlns:a16="http://schemas.microsoft.com/office/drawing/2014/main" id="{2863B7C4-FD75-4EA7-9774-51D9A581B6DF}"/>
            </a:ext>
          </a:extLst>
        </xdr:cNvPr>
        <xdr:cNvSpPr txBox="1">
          <a:spLocks noChangeArrowheads="1"/>
        </xdr:cNvSpPr>
      </xdr:nvSpPr>
      <xdr:spPr bwMode="auto">
        <a:xfrm>
          <a:off x="3741420" y="1856232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1375" name="Text Box 108">
          <a:extLst>
            <a:ext uri="{FF2B5EF4-FFF2-40B4-BE49-F238E27FC236}">
              <a16:creationId xmlns:a16="http://schemas.microsoft.com/office/drawing/2014/main" id="{28B65E6D-5679-42CE-B52E-07AB02DDFAF5}"/>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376" name="Text Box 30">
          <a:extLst>
            <a:ext uri="{FF2B5EF4-FFF2-40B4-BE49-F238E27FC236}">
              <a16:creationId xmlns:a16="http://schemas.microsoft.com/office/drawing/2014/main" id="{DAB2EF62-DA38-4E96-A027-B0C6B52CBC82}"/>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77" name="Text Box 32">
          <a:extLst>
            <a:ext uri="{FF2B5EF4-FFF2-40B4-BE49-F238E27FC236}">
              <a16:creationId xmlns:a16="http://schemas.microsoft.com/office/drawing/2014/main" id="{AA86CFE1-FCB0-4E0D-9431-85BE58433A78}"/>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378" name="Text Box 106">
          <a:extLst>
            <a:ext uri="{FF2B5EF4-FFF2-40B4-BE49-F238E27FC236}">
              <a16:creationId xmlns:a16="http://schemas.microsoft.com/office/drawing/2014/main" id="{F727AC08-E9CF-426D-8983-EE4D99BF3A03}"/>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79" name="Text Box 108">
          <a:extLst>
            <a:ext uri="{FF2B5EF4-FFF2-40B4-BE49-F238E27FC236}">
              <a16:creationId xmlns:a16="http://schemas.microsoft.com/office/drawing/2014/main" id="{CC9ADB42-74A6-4BBC-934D-4A3BC72654EF}"/>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380" name="Text Box 30">
          <a:extLst>
            <a:ext uri="{FF2B5EF4-FFF2-40B4-BE49-F238E27FC236}">
              <a16:creationId xmlns:a16="http://schemas.microsoft.com/office/drawing/2014/main" id="{6963061F-340D-4ABA-9A37-75BC4DBBCF5D}"/>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81" name="Text Box 32">
          <a:extLst>
            <a:ext uri="{FF2B5EF4-FFF2-40B4-BE49-F238E27FC236}">
              <a16:creationId xmlns:a16="http://schemas.microsoft.com/office/drawing/2014/main" id="{F83A2CEB-F67B-4D2D-A32F-E5D95CB2AA84}"/>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382" name="Text Box 106">
          <a:extLst>
            <a:ext uri="{FF2B5EF4-FFF2-40B4-BE49-F238E27FC236}">
              <a16:creationId xmlns:a16="http://schemas.microsoft.com/office/drawing/2014/main" id="{A4C06D25-125C-4762-BD18-0FA03396F0A3}"/>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83" name="Text Box 108">
          <a:extLst>
            <a:ext uri="{FF2B5EF4-FFF2-40B4-BE49-F238E27FC236}">
              <a16:creationId xmlns:a16="http://schemas.microsoft.com/office/drawing/2014/main" id="{B8B3E97D-5B1A-409C-9BBD-647138546BAA}"/>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384" name="Text Box 30">
          <a:extLst>
            <a:ext uri="{FF2B5EF4-FFF2-40B4-BE49-F238E27FC236}">
              <a16:creationId xmlns:a16="http://schemas.microsoft.com/office/drawing/2014/main" id="{09D278BF-1BD2-4ABE-8347-2D24493B82BF}"/>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85" name="Text Box 32">
          <a:extLst>
            <a:ext uri="{FF2B5EF4-FFF2-40B4-BE49-F238E27FC236}">
              <a16:creationId xmlns:a16="http://schemas.microsoft.com/office/drawing/2014/main" id="{82397C40-5521-458E-9926-118CD1058C24}"/>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386" name="Text Box 106">
          <a:extLst>
            <a:ext uri="{FF2B5EF4-FFF2-40B4-BE49-F238E27FC236}">
              <a16:creationId xmlns:a16="http://schemas.microsoft.com/office/drawing/2014/main" id="{06AFD128-A938-413D-87E5-E3DB8B8997E7}"/>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87" name="Text Box 108">
          <a:extLst>
            <a:ext uri="{FF2B5EF4-FFF2-40B4-BE49-F238E27FC236}">
              <a16:creationId xmlns:a16="http://schemas.microsoft.com/office/drawing/2014/main" id="{A03325F4-444B-4F8F-89B7-B539B78F2F76}"/>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388" name="Text Box 30">
          <a:extLst>
            <a:ext uri="{FF2B5EF4-FFF2-40B4-BE49-F238E27FC236}">
              <a16:creationId xmlns:a16="http://schemas.microsoft.com/office/drawing/2014/main" id="{2DC8DCA5-1152-4A5F-9B30-E9578C1CD98D}"/>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89" name="Text Box 32">
          <a:extLst>
            <a:ext uri="{FF2B5EF4-FFF2-40B4-BE49-F238E27FC236}">
              <a16:creationId xmlns:a16="http://schemas.microsoft.com/office/drawing/2014/main" id="{D7CF04D7-E019-4A49-BC39-D3EB071163FC}"/>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390" name="Text Box 106">
          <a:extLst>
            <a:ext uri="{FF2B5EF4-FFF2-40B4-BE49-F238E27FC236}">
              <a16:creationId xmlns:a16="http://schemas.microsoft.com/office/drawing/2014/main" id="{7E72F033-46D4-4F5B-8AAB-A73420CFB599}"/>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1391" name="Text Box 108">
          <a:extLst>
            <a:ext uri="{FF2B5EF4-FFF2-40B4-BE49-F238E27FC236}">
              <a16:creationId xmlns:a16="http://schemas.microsoft.com/office/drawing/2014/main" id="{C5022912-E772-4F88-8D0E-22A7611AF498}"/>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1392" name="Text Box 30">
          <a:extLst>
            <a:ext uri="{FF2B5EF4-FFF2-40B4-BE49-F238E27FC236}">
              <a16:creationId xmlns:a16="http://schemas.microsoft.com/office/drawing/2014/main" id="{550CC85B-8E1F-4CF2-80CE-57A1A4789210}"/>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393" name="Text Box 32">
          <a:extLst>
            <a:ext uri="{FF2B5EF4-FFF2-40B4-BE49-F238E27FC236}">
              <a16:creationId xmlns:a16="http://schemas.microsoft.com/office/drawing/2014/main" id="{6174BDE3-3FC6-49C8-9E3F-258572550D64}"/>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1394" name="Text Box 106">
          <a:extLst>
            <a:ext uri="{FF2B5EF4-FFF2-40B4-BE49-F238E27FC236}">
              <a16:creationId xmlns:a16="http://schemas.microsoft.com/office/drawing/2014/main" id="{0A3C2512-8959-4CBB-9476-26D90A69F58B}"/>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395" name="Text Box 108">
          <a:extLst>
            <a:ext uri="{FF2B5EF4-FFF2-40B4-BE49-F238E27FC236}">
              <a16:creationId xmlns:a16="http://schemas.microsoft.com/office/drawing/2014/main" id="{0440C314-5AD0-443F-8E0B-7CEF85F6E1A4}"/>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1396" name="Text Box 30">
          <a:extLst>
            <a:ext uri="{FF2B5EF4-FFF2-40B4-BE49-F238E27FC236}">
              <a16:creationId xmlns:a16="http://schemas.microsoft.com/office/drawing/2014/main" id="{8FC645A9-C794-454A-B255-42D9A6D50B6E}"/>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397" name="Text Box 32">
          <a:extLst>
            <a:ext uri="{FF2B5EF4-FFF2-40B4-BE49-F238E27FC236}">
              <a16:creationId xmlns:a16="http://schemas.microsoft.com/office/drawing/2014/main" id="{BE4A56C3-E562-43CD-8DA9-E88901B815E9}"/>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1398" name="Text Box 106">
          <a:extLst>
            <a:ext uri="{FF2B5EF4-FFF2-40B4-BE49-F238E27FC236}">
              <a16:creationId xmlns:a16="http://schemas.microsoft.com/office/drawing/2014/main" id="{A3E52626-2FD5-40DF-8EE7-7C78391E737E}"/>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399" name="Text Box 108">
          <a:extLst>
            <a:ext uri="{FF2B5EF4-FFF2-40B4-BE49-F238E27FC236}">
              <a16:creationId xmlns:a16="http://schemas.microsoft.com/office/drawing/2014/main" id="{726ECD43-AC84-48CE-A5EE-900BBA2DC52E}"/>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1400" name="Text Box 30">
          <a:extLst>
            <a:ext uri="{FF2B5EF4-FFF2-40B4-BE49-F238E27FC236}">
              <a16:creationId xmlns:a16="http://schemas.microsoft.com/office/drawing/2014/main" id="{14DC88CF-DB96-4BBB-A14B-E177CFF3838B}"/>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401" name="Text Box 32">
          <a:extLst>
            <a:ext uri="{FF2B5EF4-FFF2-40B4-BE49-F238E27FC236}">
              <a16:creationId xmlns:a16="http://schemas.microsoft.com/office/drawing/2014/main" id="{FB200E1D-5B6E-48E1-AAB0-6777EA386EC5}"/>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1402" name="Text Box 106">
          <a:extLst>
            <a:ext uri="{FF2B5EF4-FFF2-40B4-BE49-F238E27FC236}">
              <a16:creationId xmlns:a16="http://schemas.microsoft.com/office/drawing/2014/main" id="{1CE2ED6F-F972-45E2-8890-F9B27D691F9D}"/>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403" name="Text Box 108">
          <a:extLst>
            <a:ext uri="{FF2B5EF4-FFF2-40B4-BE49-F238E27FC236}">
              <a16:creationId xmlns:a16="http://schemas.microsoft.com/office/drawing/2014/main" id="{B433931A-3325-411A-9AF7-5082D068BBE2}"/>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1404" name="Text Box 30">
          <a:extLst>
            <a:ext uri="{FF2B5EF4-FFF2-40B4-BE49-F238E27FC236}">
              <a16:creationId xmlns:a16="http://schemas.microsoft.com/office/drawing/2014/main" id="{779C8DD5-130F-4281-92F3-AA8F31ECC2FD}"/>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405" name="Text Box 32">
          <a:extLst>
            <a:ext uri="{FF2B5EF4-FFF2-40B4-BE49-F238E27FC236}">
              <a16:creationId xmlns:a16="http://schemas.microsoft.com/office/drawing/2014/main" id="{447499EB-B774-441E-990F-91EFF6C14255}"/>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1406" name="Text Box 106">
          <a:extLst>
            <a:ext uri="{FF2B5EF4-FFF2-40B4-BE49-F238E27FC236}">
              <a16:creationId xmlns:a16="http://schemas.microsoft.com/office/drawing/2014/main" id="{C4FB6523-E36E-43E3-97D8-657CEDC847EB}"/>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1407" name="Text Box 108">
          <a:extLst>
            <a:ext uri="{FF2B5EF4-FFF2-40B4-BE49-F238E27FC236}">
              <a16:creationId xmlns:a16="http://schemas.microsoft.com/office/drawing/2014/main" id="{175D4D13-EF5E-4949-B852-D7AB089D036F}"/>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76275"/>
    <xdr:sp macro="" textlink="">
      <xdr:nvSpPr>
        <xdr:cNvPr id="1408" name="Text Box 30">
          <a:extLst>
            <a:ext uri="{FF2B5EF4-FFF2-40B4-BE49-F238E27FC236}">
              <a16:creationId xmlns:a16="http://schemas.microsoft.com/office/drawing/2014/main" id="{9B4D096F-104A-4A5D-A797-63E7A9A0EAD9}"/>
            </a:ext>
          </a:extLst>
        </xdr:cNvPr>
        <xdr:cNvSpPr txBox="1">
          <a:spLocks noChangeArrowheads="1"/>
        </xdr:cNvSpPr>
      </xdr:nvSpPr>
      <xdr:spPr bwMode="auto">
        <a:xfrm>
          <a:off x="374142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1409" name="Text Box 32">
          <a:extLst>
            <a:ext uri="{FF2B5EF4-FFF2-40B4-BE49-F238E27FC236}">
              <a16:creationId xmlns:a16="http://schemas.microsoft.com/office/drawing/2014/main" id="{C733DA2B-7B31-4B3F-8CD8-2BCF078000AE}"/>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76275"/>
    <xdr:sp macro="" textlink="">
      <xdr:nvSpPr>
        <xdr:cNvPr id="1410" name="Text Box 106">
          <a:extLst>
            <a:ext uri="{FF2B5EF4-FFF2-40B4-BE49-F238E27FC236}">
              <a16:creationId xmlns:a16="http://schemas.microsoft.com/office/drawing/2014/main" id="{59A9687E-180A-4236-AAE4-67003048412F}"/>
            </a:ext>
          </a:extLst>
        </xdr:cNvPr>
        <xdr:cNvSpPr txBox="1">
          <a:spLocks noChangeArrowheads="1"/>
        </xdr:cNvSpPr>
      </xdr:nvSpPr>
      <xdr:spPr bwMode="auto">
        <a:xfrm>
          <a:off x="374142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1411" name="Text Box 108">
          <a:extLst>
            <a:ext uri="{FF2B5EF4-FFF2-40B4-BE49-F238E27FC236}">
              <a16:creationId xmlns:a16="http://schemas.microsoft.com/office/drawing/2014/main" id="{969B4688-EEF2-4F97-937B-61C3C35DB0F6}"/>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57225"/>
    <xdr:sp macro="" textlink="">
      <xdr:nvSpPr>
        <xdr:cNvPr id="1412" name="Text Box 30">
          <a:extLst>
            <a:ext uri="{FF2B5EF4-FFF2-40B4-BE49-F238E27FC236}">
              <a16:creationId xmlns:a16="http://schemas.microsoft.com/office/drawing/2014/main" id="{7588F4E0-963E-4EA9-BC14-21A45110B36A}"/>
            </a:ext>
          </a:extLst>
        </xdr:cNvPr>
        <xdr:cNvSpPr txBox="1">
          <a:spLocks noChangeArrowheads="1"/>
        </xdr:cNvSpPr>
      </xdr:nvSpPr>
      <xdr:spPr bwMode="auto">
        <a:xfrm>
          <a:off x="374142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1413" name="Text Box 32">
          <a:extLst>
            <a:ext uri="{FF2B5EF4-FFF2-40B4-BE49-F238E27FC236}">
              <a16:creationId xmlns:a16="http://schemas.microsoft.com/office/drawing/2014/main" id="{CAE5B31E-A76C-4066-92C7-091D2085F519}"/>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57225"/>
    <xdr:sp macro="" textlink="">
      <xdr:nvSpPr>
        <xdr:cNvPr id="1414" name="Text Box 106">
          <a:extLst>
            <a:ext uri="{FF2B5EF4-FFF2-40B4-BE49-F238E27FC236}">
              <a16:creationId xmlns:a16="http://schemas.microsoft.com/office/drawing/2014/main" id="{D5F9B45B-330C-44C1-BD86-D50A84E37920}"/>
            </a:ext>
          </a:extLst>
        </xdr:cNvPr>
        <xdr:cNvSpPr txBox="1">
          <a:spLocks noChangeArrowheads="1"/>
        </xdr:cNvSpPr>
      </xdr:nvSpPr>
      <xdr:spPr bwMode="auto">
        <a:xfrm>
          <a:off x="374142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1415" name="Text Box 108">
          <a:extLst>
            <a:ext uri="{FF2B5EF4-FFF2-40B4-BE49-F238E27FC236}">
              <a16:creationId xmlns:a16="http://schemas.microsoft.com/office/drawing/2014/main" id="{7F37218C-93C2-42FE-9110-D72AF9B59ACC}"/>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1416" name="Text Box 30">
          <a:extLst>
            <a:ext uri="{FF2B5EF4-FFF2-40B4-BE49-F238E27FC236}">
              <a16:creationId xmlns:a16="http://schemas.microsoft.com/office/drawing/2014/main" id="{E63B18B6-AA59-4A37-89DB-67F158FF6482}"/>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417" name="Text Box 32">
          <a:extLst>
            <a:ext uri="{FF2B5EF4-FFF2-40B4-BE49-F238E27FC236}">
              <a16:creationId xmlns:a16="http://schemas.microsoft.com/office/drawing/2014/main" id="{283745D1-9E8F-4935-A2EE-3156CBDE8CFB}"/>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1418" name="Text Box 106">
          <a:extLst>
            <a:ext uri="{FF2B5EF4-FFF2-40B4-BE49-F238E27FC236}">
              <a16:creationId xmlns:a16="http://schemas.microsoft.com/office/drawing/2014/main" id="{8939E077-C1AB-48BA-AC2F-73F6EEA569B3}"/>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419" name="Text Box 108">
          <a:extLst>
            <a:ext uri="{FF2B5EF4-FFF2-40B4-BE49-F238E27FC236}">
              <a16:creationId xmlns:a16="http://schemas.microsoft.com/office/drawing/2014/main" id="{9E8C8806-6EA8-4281-93BA-D6DBC0B80E62}"/>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1420" name="Text Box 30">
          <a:extLst>
            <a:ext uri="{FF2B5EF4-FFF2-40B4-BE49-F238E27FC236}">
              <a16:creationId xmlns:a16="http://schemas.microsoft.com/office/drawing/2014/main" id="{5F9740E3-2ACE-4741-B429-53952179A122}"/>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421" name="Text Box 32">
          <a:extLst>
            <a:ext uri="{FF2B5EF4-FFF2-40B4-BE49-F238E27FC236}">
              <a16:creationId xmlns:a16="http://schemas.microsoft.com/office/drawing/2014/main" id="{1C22B1F9-6E5F-4E59-AF50-F5B971D60A34}"/>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1422" name="Text Box 106">
          <a:extLst>
            <a:ext uri="{FF2B5EF4-FFF2-40B4-BE49-F238E27FC236}">
              <a16:creationId xmlns:a16="http://schemas.microsoft.com/office/drawing/2014/main" id="{43DFD236-BFD1-441A-AF2F-E33E0142D75E}"/>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1423" name="Text Box 108">
          <a:extLst>
            <a:ext uri="{FF2B5EF4-FFF2-40B4-BE49-F238E27FC236}">
              <a16:creationId xmlns:a16="http://schemas.microsoft.com/office/drawing/2014/main" id="{850390FA-90AA-4119-AE68-56CCF47BA8E9}"/>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24" name="Text Box 30">
          <a:extLst>
            <a:ext uri="{FF2B5EF4-FFF2-40B4-BE49-F238E27FC236}">
              <a16:creationId xmlns:a16="http://schemas.microsoft.com/office/drawing/2014/main" id="{03787AA7-FB9A-4958-BF32-3D4DB6E0EB83}"/>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25" name="Text Box 32">
          <a:extLst>
            <a:ext uri="{FF2B5EF4-FFF2-40B4-BE49-F238E27FC236}">
              <a16:creationId xmlns:a16="http://schemas.microsoft.com/office/drawing/2014/main" id="{0BFE0998-634E-4919-924C-BD3C10423A8C}"/>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26" name="Text Box 106">
          <a:extLst>
            <a:ext uri="{FF2B5EF4-FFF2-40B4-BE49-F238E27FC236}">
              <a16:creationId xmlns:a16="http://schemas.microsoft.com/office/drawing/2014/main" id="{014A49EA-EA24-400B-8EE3-0C81C39188B2}"/>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27" name="Text Box 108">
          <a:extLst>
            <a:ext uri="{FF2B5EF4-FFF2-40B4-BE49-F238E27FC236}">
              <a16:creationId xmlns:a16="http://schemas.microsoft.com/office/drawing/2014/main" id="{01D75F72-6CCB-4DE9-908F-1DCC930E856D}"/>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28" name="Text Box 30">
          <a:extLst>
            <a:ext uri="{FF2B5EF4-FFF2-40B4-BE49-F238E27FC236}">
              <a16:creationId xmlns:a16="http://schemas.microsoft.com/office/drawing/2014/main" id="{C1F81739-CE5D-4110-B2F9-389F0630DCFB}"/>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29" name="Text Box 32">
          <a:extLst>
            <a:ext uri="{FF2B5EF4-FFF2-40B4-BE49-F238E27FC236}">
              <a16:creationId xmlns:a16="http://schemas.microsoft.com/office/drawing/2014/main" id="{350787C5-12D2-4ED3-9A60-0B73D8B0736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30" name="Text Box 106">
          <a:extLst>
            <a:ext uri="{FF2B5EF4-FFF2-40B4-BE49-F238E27FC236}">
              <a16:creationId xmlns:a16="http://schemas.microsoft.com/office/drawing/2014/main" id="{BE27A5C0-98CB-44BA-A1C5-A7EA8B42BCEC}"/>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31" name="Text Box 108">
          <a:extLst>
            <a:ext uri="{FF2B5EF4-FFF2-40B4-BE49-F238E27FC236}">
              <a16:creationId xmlns:a16="http://schemas.microsoft.com/office/drawing/2014/main" id="{AFD034F3-8E05-4D06-BDC8-ED4DD67788B6}"/>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32" name="Text Box 30">
          <a:extLst>
            <a:ext uri="{FF2B5EF4-FFF2-40B4-BE49-F238E27FC236}">
              <a16:creationId xmlns:a16="http://schemas.microsoft.com/office/drawing/2014/main" id="{1CACFD4A-9556-4517-AB9F-066BBEC85B08}"/>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33" name="Text Box 32">
          <a:extLst>
            <a:ext uri="{FF2B5EF4-FFF2-40B4-BE49-F238E27FC236}">
              <a16:creationId xmlns:a16="http://schemas.microsoft.com/office/drawing/2014/main" id="{98F80C83-2BEC-4F6C-BA0C-ED4AA3F19A2E}"/>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34" name="Text Box 106">
          <a:extLst>
            <a:ext uri="{FF2B5EF4-FFF2-40B4-BE49-F238E27FC236}">
              <a16:creationId xmlns:a16="http://schemas.microsoft.com/office/drawing/2014/main" id="{39A7693B-EEA4-4C1F-8AF4-AB7BF5540AC0}"/>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35" name="Text Box 108">
          <a:extLst>
            <a:ext uri="{FF2B5EF4-FFF2-40B4-BE49-F238E27FC236}">
              <a16:creationId xmlns:a16="http://schemas.microsoft.com/office/drawing/2014/main" id="{D260CD6A-FC4A-4B5B-ABF2-9F27068D7F95}"/>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36" name="Text Box 30">
          <a:extLst>
            <a:ext uri="{FF2B5EF4-FFF2-40B4-BE49-F238E27FC236}">
              <a16:creationId xmlns:a16="http://schemas.microsoft.com/office/drawing/2014/main" id="{1B19EA29-189B-48F5-9722-E129D5D46A6D}"/>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37" name="Text Box 32">
          <a:extLst>
            <a:ext uri="{FF2B5EF4-FFF2-40B4-BE49-F238E27FC236}">
              <a16:creationId xmlns:a16="http://schemas.microsoft.com/office/drawing/2014/main" id="{2390F566-686B-4ACA-B75F-A74DC5A561DB}"/>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38" name="Text Box 106">
          <a:extLst>
            <a:ext uri="{FF2B5EF4-FFF2-40B4-BE49-F238E27FC236}">
              <a16:creationId xmlns:a16="http://schemas.microsoft.com/office/drawing/2014/main" id="{D2CC8581-784C-43B7-9B85-70A5C00E62FC}"/>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39" name="Text Box 108">
          <a:extLst>
            <a:ext uri="{FF2B5EF4-FFF2-40B4-BE49-F238E27FC236}">
              <a16:creationId xmlns:a16="http://schemas.microsoft.com/office/drawing/2014/main" id="{6FB3AA1C-7065-42C5-B481-00FB55838F51}"/>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40" name="Text Box 30">
          <a:extLst>
            <a:ext uri="{FF2B5EF4-FFF2-40B4-BE49-F238E27FC236}">
              <a16:creationId xmlns:a16="http://schemas.microsoft.com/office/drawing/2014/main" id="{29C4F3A5-9D8A-4268-81CC-11F6F711F457}"/>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41" name="Text Box 32">
          <a:extLst>
            <a:ext uri="{FF2B5EF4-FFF2-40B4-BE49-F238E27FC236}">
              <a16:creationId xmlns:a16="http://schemas.microsoft.com/office/drawing/2014/main" id="{3CBB930B-4156-4F59-BC45-CCA8B64C042D}"/>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42" name="Text Box 106">
          <a:extLst>
            <a:ext uri="{FF2B5EF4-FFF2-40B4-BE49-F238E27FC236}">
              <a16:creationId xmlns:a16="http://schemas.microsoft.com/office/drawing/2014/main" id="{9A516A27-1A16-4D08-848D-ECDFCFA4C6F3}"/>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43" name="Text Box 108">
          <a:extLst>
            <a:ext uri="{FF2B5EF4-FFF2-40B4-BE49-F238E27FC236}">
              <a16:creationId xmlns:a16="http://schemas.microsoft.com/office/drawing/2014/main" id="{A063170A-76CD-4ECF-818F-79373B28E5E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44" name="Text Box 30">
          <a:extLst>
            <a:ext uri="{FF2B5EF4-FFF2-40B4-BE49-F238E27FC236}">
              <a16:creationId xmlns:a16="http://schemas.microsoft.com/office/drawing/2014/main" id="{A4FAEC57-D825-4AFA-B113-A19EBF1C0D3E}"/>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45" name="Text Box 32">
          <a:extLst>
            <a:ext uri="{FF2B5EF4-FFF2-40B4-BE49-F238E27FC236}">
              <a16:creationId xmlns:a16="http://schemas.microsoft.com/office/drawing/2014/main" id="{0D7B7805-6CCF-4E37-98A4-C6B99A605F35}"/>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46" name="Text Box 106">
          <a:extLst>
            <a:ext uri="{FF2B5EF4-FFF2-40B4-BE49-F238E27FC236}">
              <a16:creationId xmlns:a16="http://schemas.microsoft.com/office/drawing/2014/main" id="{731ABCA4-7F30-471A-BBBE-99982289ABDF}"/>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47" name="Text Box 108">
          <a:extLst>
            <a:ext uri="{FF2B5EF4-FFF2-40B4-BE49-F238E27FC236}">
              <a16:creationId xmlns:a16="http://schemas.microsoft.com/office/drawing/2014/main" id="{FE0F5F04-27F4-40C5-860E-8F219ED6B23E}"/>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48" name="Text Box 30">
          <a:extLst>
            <a:ext uri="{FF2B5EF4-FFF2-40B4-BE49-F238E27FC236}">
              <a16:creationId xmlns:a16="http://schemas.microsoft.com/office/drawing/2014/main" id="{9DE6711B-AA54-41FD-A634-3D0AE10D51E7}"/>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49" name="Text Box 32">
          <a:extLst>
            <a:ext uri="{FF2B5EF4-FFF2-40B4-BE49-F238E27FC236}">
              <a16:creationId xmlns:a16="http://schemas.microsoft.com/office/drawing/2014/main" id="{4121F7FE-1126-4A30-831D-F0640A9AB257}"/>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1450" name="Text Box 106">
          <a:extLst>
            <a:ext uri="{FF2B5EF4-FFF2-40B4-BE49-F238E27FC236}">
              <a16:creationId xmlns:a16="http://schemas.microsoft.com/office/drawing/2014/main" id="{540D13D8-CC0F-493A-8E8D-793FE794A12C}"/>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51" name="Text Box 108">
          <a:extLst>
            <a:ext uri="{FF2B5EF4-FFF2-40B4-BE49-F238E27FC236}">
              <a16:creationId xmlns:a16="http://schemas.microsoft.com/office/drawing/2014/main" id="{4C4028AC-F276-4C44-8A2E-256F92AB3655}"/>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52" name="Text Box 30">
          <a:extLst>
            <a:ext uri="{FF2B5EF4-FFF2-40B4-BE49-F238E27FC236}">
              <a16:creationId xmlns:a16="http://schemas.microsoft.com/office/drawing/2014/main" id="{CC5E5E5D-CA55-4922-9554-9E241236FF9B}"/>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53" name="Text Box 32">
          <a:extLst>
            <a:ext uri="{FF2B5EF4-FFF2-40B4-BE49-F238E27FC236}">
              <a16:creationId xmlns:a16="http://schemas.microsoft.com/office/drawing/2014/main" id="{A1E630FD-B974-4ABA-BD37-BB531F95D293}"/>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1454" name="Text Box 106">
          <a:extLst>
            <a:ext uri="{FF2B5EF4-FFF2-40B4-BE49-F238E27FC236}">
              <a16:creationId xmlns:a16="http://schemas.microsoft.com/office/drawing/2014/main" id="{CD4E4FDF-22E0-445C-ACE4-E94A2D63295F}"/>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55" name="Text Box 108">
          <a:extLst>
            <a:ext uri="{FF2B5EF4-FFF2-40B4-BE49-F238E27FC236}">
              <a16:creationId xmlns:a16="http://schemas.microsoft.com/office/drawing/2014/main" id="{65C0057B-2A3C-43FC-BAC9-7394104AEE2C}"/>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7"/>
    <xdr:sp macro="" textlink="">
      <xdr:nvSpPr>
        <xdr:cNvPr id="1456" name="Text Box 30">
          <a:extLst>
            <a:ext uri="{FF2B5EF4-FFF2-40B4-BE49-F238E27FC236}">
              <a16:creationId xmlns:a16="http://schemas.microsoft.com/office/drawing/2014/main" id="{E7219BAF-14A2-4BB9-82D8-0BC67AF681F7}"/>
            </a:ext>
          </a:extLst>
        </xdr:cNvPr>
        <xdr:cNvSpPr txBox="1">
          <a:spLocks noChangeArrowheads="1"/>
        </xdr:cNvSpPr>
      </xdr:nvSpPr>
      <xdr:spPr bwMode="auto">
        <a:xfrm>
          <a:off x="3741420" y="1856232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1457" name="Text Box 32">
          <a:extLst>
            <a:ext uri="{FF2B5EF4-FFF2-40B4-BE49-F238E27FC236}">
              <a16:creationId xmlns:a16="http://schemas.microsoft.com/office/drawing/2014/main" id="{57A0B3B9-4495-416E-9D02-0604D6F61008}"/>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7"/>
    <xdr:sp macro="" textlink="">
      <xdr:nvSpPr>
        <xdr:cNvPr id="1458" name="Text Box 106">
          <a:extLst>
            <a:ext uri="{FF2B5EF4-FFF2-40B4-BE49-F238E27FC236}">
              <a16:creationId xmlns:a16="http://schemas.microsoft.com/office/drawing/2014/main" id="{ED1EE896-583C-41DD-8721-009DB9E794A5}"/>
            </a:ext>
          </a:extLst>
        </xdr:cNvPr>
        <xdr:cNvSpPr txBox="1">
          <a:spLocks noChangeArrowheads="1"/>
        </xdr:cNvSpPr>
      </xdr:nvSpPr>
      <xdr:spPr bwMode="auto">
        <a:xfrm>
          <a:off x="3741420" y="1856232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1459" name="Text Box 108">
          <a:extLst>
            <a:ext uri="{FF2B5EF4-FFF2-40B4-BE49-F238E27FC236}">
              <a16:creationId xmlns:a16="http://schemas.microsoft.com/office/drawing/2014/main" id="{DD2D8658-EC89-4DC4-9B58-2B9CC10D6F1B}"/>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7"/>
    <xdr:sp macro="" textlink="">
      <xdr:nvSpPr>
        <xdr:cNvPr id="1460" name="Text Box 30">
          <a:extLst>
            <a:ext uri="{FF2B5EF4-FFF2-40B4-BE49-F238E27FC236}">
              <a16:creationId xmlns:a16="http://schemas.microsoft.com/office/drawing/2014/main" id="{289F6BEA-C85F-4300-BAE5-0C7E3EC83F3C}"/>
            </a:ext>
          </a:extLst>
        </xdr:cNvPr>
        <xdr:cNvSpPr txBox="1">
          <a:spLocks noChangeArrowheads="1"/>
        </xdr:cNvSpPr>
      </xdr:nvSpPr>
      <xdr:spPr bwMode="auto">
        <a:xfrm>
          <a:off x="3741420" y="1856232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1461" name="Text Box 32">
          <a:extLst>
            <a:ext uri="{FF2B5EF4-FFF2-40B4-BE49-F238E27FC236}">
              <a16:creationId xmlns:a16="http://schemas.microsoft.com/office/drawing/2014/main" id="{8DA60437-3232-4371-A86C-46BA0B9E07F8}"/>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7"/>
    <xdr:sp macro="" textlink="">
      <xdr:nvSpPr>
        <xdr:cNvPr id="1462" name="Text Box 106">
          <a:extLst>
            <a:ext uri="{FF2B5EF4-FFF2-40B4-BE49-F238E27FC236}">
              <a16:creationId xmlns:a16="http://schemas.microsoft.com/office/drawing/2014/main" id="{8DCC08D9-B9C3-423C-A9E8-E73C1724E045}"/>
            </a:ext>
          </a:extLst>
        </xdr:cNvPr>
        <xdr:cNvSpPr txBox="1">
          <a:spLocks noChangeArrowheads="1"/>
        </xdr:cNvSpPr>
      </xdr:nvSpPr>
      <xdr:spPr bwMode="auto">
        <a:xfrm>
          <a:off x="3741420" y="1856232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1463" name="Text Box 108">
          <a:extLst>
            <a:ext uri="{FF2B5EF4-FFF2-40B4-BE49-F238E27FC236}">
              <a16:creationId xmlns:a16="http://schemas.microsoft.com/office/drawing/2014/main" id="{B107710F-1210-4598-A24F-7391797AA161}"/>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6"/>
    <xdr:sp macro="" textlink="">
      <xdr:nvSpPr>
        <xdr:cNvPr id="1464" name="Text Box 30">
          <a:extLst>
            <a:ext uri="{FF2B5EF4-FFF2-40B4-BE49-F238E27FC236}">
              <a16:creationId xmlns:a16="http://schemas.microsoft.com/office/drawing/2014/main" id="{40D49CF5-9D23-4A10-9912-4657F97ED8B1}"/>
            </a:ext>
          </a:extLst>
        </xdr:cNvPr>
        <xdr:cNvSpPr txBox="1">
          <a:spLocks noChangeArrowheads="1"/>
        </xdr:cNvSpPr>
      </xdr:nvSpPr>
      <xdr:spPr bwMode="auto">
        <a:xfrm>
          <a:off x="3741420" y="1856232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1465" name="Text Box 32">
          <a:extLst>
            <a:ext uri="{FF2B5EF4-FFF2-40B4-BE49-F238E27FC236}">
              <a16:creationId xmlns:a16="http://schemas.microsoft.com/office/drawing/2014/main" id="{7BAA11B5-1F2E-45AC-8EAE-997F1126A27E}"/>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6"/>
    <xdr:sp macro="" textlink="">
      <xdr:nvSpPr>
        <xdr:cNvPr id="1466" name="Text Box 106">
          <a:extLst>
            <a:ext uri="{FF2B5EF4-FFF2-40B4-BE49-F238E27FC236}">
              <a16:creationId xmlns:a16="http://schemas.microsoft.com/office/drawing/2014/main" id="{E84883C3-1702-43EA-8E61-8DB0E9E8178E}"/>
            </a:ext>
          </a:extLst>
        </xdr:cNvPr>
        <xdr:cNvSpPr txBox="1">
          <a:spLocks noChangeArrowheads="1"/>
        </xdr:cNvSpPr>
      </xdr:nvSpPr>
      <xdr:spPr bwMode="auto">
        <a:xfrm>
          <a:off x="3741420" y="1856232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1467" name="Text Box 108">
          <a:extLst>
            <a:ext uri="{FF2B5EF4-FFF2-40B4-BE49-F238E27FC236}">
              <a16:creationId xmlns:a16="http://schemas.microsoft.com/office/drawing/2014/main" id="{A2A65B37-9E24-4621-82E8-D44D822FE35A}"/>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6"/>
    <xdr:sp macro="" textlink="">
      <xdr:nvSpPr>
        <xdr:cNvPr id="1468" name="Text Box 30">
          <a:extLst>
            <a:ext uri="{FF2B5EF4-FFF2-40B4-BE49-F238E27FC236}">
              <a16:creationId xmlns:a16="http://schemas.microsoft.com/office/drawing/2014/main" id="{A7E7DCEF-2B69-4BDB-80D9-13C67E80CECB}"/>
            </a:ext>
          </a:extLst>
        </xdr:cNvPr>
        <xdr:cNvSpPr txBox="1">
          <a:spLocks noChangeArrowheads="1"/>
        </xdr:cNvSpPr>
      </xdr:nvSpPr>
      <xdr:spPr bwMode="auto">
        <a:xfrm>
          <a:off x="3741420" y="1856232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1469" name="Text Box 32">
          <a:extLst>
            <a:ext uri="{FF2B5EF4-FFF2-40B4-BE49-F238E27FC236}">
              <a16:creationId xmlns:a16="http://schemas.microsoft.com/office/drawing/2014/main" id="{46E0D75D-00DD-4D90-A41F-1F7C62B05A37}"/>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6"/>
    <xdr:sp macro="" textlink="">
      <xdr:nvSpPr>
        <xdr:cNvPr id="1470" name="Text Box 106">
          <a:extLst>
            <a:ext uri="{FF2B5EF4-FFF2-40B4-BE49-F238E27FC236}">
              <a16:creationId xmlns:a16="http://schemas.microsoft.com/office/drawing/2014/main" id="{283BFFCD-4D73-4B50-AC89-E4F0FAF6BCC4}"/>
            </a:ext>
          </a:extLst>
        </xdr:cNvPr>
        <xdr:cNvSpPr txBox="1">
          <a:spLocks noChangeArrowheads="1"/>
        </xdr:cNvSpPr>
      </xdr:nvSpPr>
      <xdr:spPr bwMode="auto">
        <a:xfrm>
          <a:off x="3741420" y="1856232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1471" name="Text Box 108">
          <a:extLst>
            <a:ext uri="{FF2B5EF4-FFF2-40B4-BE49-F238E27FC236}">
              <a16:creationId xmlns:a16="http://schemas.microsoft.com/office/drawing/2014/main" id="{8E60A7FF-F4A4-461C-8E69-9562BB79C4FF}"/>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1472" name="Text Box 30">
          <a:extLst>
            <a:ext uri="{FF2B5EF4-FFF2-40B4-BE49-F238E27FC236}">
              <a16:creationId xmlns:a16="http://schemas.microsoft.com/office/drawing/2014/main" id="{40316687-46C2-4FA3-86B4-05FF49D48271}"/>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473" name="Text Box 32">
          <a:extLst>
            <a:ext uri="{FF2B5EF4-FFF2-40B4-BE49-F238E27FC236}">
              <a16:creationId xmlns:a16="http://schemas.microsoft.com/office/drawing/2014/main" id="{FCF072E6-F846-4131-AE91-855F202438B5}"/>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1474" name="Text Box 106">
          <a:extLst>
            <a:ext uri="{FF2B5EF4-FFF2-40B4-BE49-F238E27FC236}">
              <a16:creationId xmlns:a16="http://schemas.microsoft.com/office/drawing/2014/main" id="{CF74D217-03F7-41B1-832F-00771B2159CB}"/>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475" name="Text Box 108">
          <a:extLst>
            <a:ext uri="{FF2B5EF4-FFF2-40B4-BE49-F238E27FC236}">
              <a16:creationId xmlns:a16="http://schemas.microsoft.com/office/drawing/2014/main" id="{8D2D818D-0B80-4F0A-8F69-25AC8A410FD7}"/>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1476" name="Text Box 30">
          <a:extLst>
            <a:ext uri="{FF2B5EF4-FFF2-40B4-BE49-F238E27FC236}">
              <a16:creationId xmlns:a16="http://schemas.microsoft.com/office/drawing/2014/main" id="{768ADAAB-5D2F-410A-86A5-1B0E1B927E68}"/>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477" name="Text Box 32">
          <a:extLst>
            <a:ext uri="{FF2B5EF4-FFF2-40B4-BE49-F238E27FC236}">
              <a16:creationId xmlns:a16="http://schemas.microsoft.com/office/drawing/2014/main" id="{FDDC7D3E-4CAE-46B7-8BCE-A2913E0ECBCD}"/>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1478" name="Text Box 106">
          <a:extLst>
            <a:ext uri="{FF2B5EF4-FFF2-40B4-BE49-F238E27FC236}">
              <a16:creationId xmlns:a16="http://schemas.microsoft.com/office/drawing/2014/main" id="{0E365829-51AF-4C0D-AC24-75CFC4BFD25E}"/>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1479" name="Text Box 108">
          <a:extLst>
            <a:ext uri="{FF2B5EF4-FFF2-40B4-BE49-F238E27FC236}">
              <a16:creationId xmlns:a16="http://schemas.microsoft.com/office/drawing/2014/main" id="{FF7FF4E0-9DEA-4663-A7C3-58C828172AE2}"/>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1480" name="Text Box 30">
          <a:extLst>
            <a:ext uri="{FF2B5EF4-FFF2-40B4-BE49-F238E27FC236}">
              <a16:creationId xmlns:a16="http://schemas.microsoft.com/office/drawing/2014/main" id="{06221C0D-041E-4377-A6EA-3241C3BA6F3C}"/>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481" name="Text Box 32">
          <a:extLst>
            <a:ext uri="{FF2B5EF4-FFF2-40B4-BE49-F238E27FC236}">
              <a16:creationId xmlns:a16="http://schemas.microsoft.com/office/drawing/2014/main" id="{DA212447-8D07-4D69-B02F-DF1D773623B6}"/>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1482" name="Text Box 106">
          <a:extLst>
            <a:ext uri="{FF2B5EF4-FFF2-40B4-BE49-F238E27FC236}">
              <a16:creationId xmlns:a16="http://schemas.microsoft.com/office/drawing/2014/main" id="{1052FA5B-F900-4DAB-A518-A2E31B82CC80}"/>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483" name="Text Box 108">
          <a:extLst>
            <a:ext uri="{FF2B5EF4-FFF2-40B4-BE49-F238E27FC236}">
              <a16:creationId xmlns:a16="http://schemas.microsoft.com/office/drawing/2014/main" id="{E0533114-CC47-48AA-93B1-0F39CA67C82F}"/>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1484" name="Text Box 30">
          <a:extLst>
            <a:ext uri="{FF2B5EF4-FFF2-40B4-BE49-F238E27FC236}">
              <a16:creationId xmlns:a16="http://schemas.microsoft.com/office/drawing/2014/main" id="{21F91F1B-2CFC-4A25-8F04-E8EFC3D7F351}"/>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485" name="Text Box 32">
          <a:extLst>
            <a:ext uri="{FF2B5EF4-FFF2-40B4-BE49-F238E27FC236}">
              <a16:creationId xmlns:a16="http://schemas.microsoft.com/office/drawing/2014/main" id="{4ADD4971-66B3-47FB-882C-099AD0A03898}"/>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1486" name="Text Box 106">
          <a:extLst>
            <a:ext uri="{FF2B5EF4-FFF2-40B4-BE49-F238E27FC236}">
              <a16:creationId xmlns:a16="http://schemas.microsoft.com/office/drawing/2014/main" id="{C38ACF25-45C3-42C9-86C7-ADFDDC99576A}"/>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1487" name="Text Box 108">
          <a:extLst>
            <a:ext uri="{FF2B5EF4-FFF2-40B4-BE49-F238E27FC236}">
              <a16:creationId xmlns:a16="http://schemas.microsoft.com/office/drawing/2014/main" id="{CB722291-ABD8-4748-A1A7-2750486AC451}"/>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488" name="Text Box 30">
          <a:extLst>
            <a:ext uri="{FF2B5EF4-FFF2-40B4-BE49-F238E27FC236}">
              <a16:creationId xmlns:a16="http://schemas.microsoft.com/office/drawing/2014/main" id="{19369624-02D6-41F7-97A5-4C16F98919E2}"/>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489" name="Text Box 106">
          <a:extLst>
            <a:ext uri="{FF2B5EF4-FFF2-40B4-BE49-F238E27FC236}">
              <a16:creationId xmlns:a16="http://schemas.microsoft.com/office/drawing/2014/main" id="{425A1856-55B5-4350-BF12-11CFC4B2A2CF}"/>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490" name="Text Box 30">
          <a:extLst>
            <a:ext uri="{FF2B5EF4-FFF2-40B4-BE49-F238E27FC236}">
              <a16:creationId xmlns:a16="http://schemas.microsoft.com/office/drawing/2014/main" id="{D7DC5370-9FD4-401D-817E-974E659D261E}"/>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491" name="Text Box 106">
          <a:extLst>
            <a:ext uri="{FF2B5EF4-FFF2-40B4-BE49-F238E27FC236}">
              <a16:creationId xmlns:a16="http://schemas.microsoft.com/office/drawing/2014/main" id="{0A1020E7-0FE1-4674-8385-C207A63AC879}"/>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492" name="Text Box 30">
          <a:extLst>
            <a:ext uri="{FF2B5EF4-FFF2-40B4-BE49-F238E27FC236}">
              <a16:creationId xmlns:a16="http://schemas.microsoft.com/office/drawing/2014/main" id="{107951B3-C88B-4AB2-B35C-548D53E0FD4F}"/>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1493" name="Text Box 106">
          <a:extLst>
            <a:ext uri="{FF2B5EF4-FFF2-40B4-BE49-F238E27FC236}">
              <a16:creationId xmlns:a16="http://schemas.microsoft.com/office/drawing/2014/main" id="{35E27292-DDB2-4969-AF8B-AE02BDFE5338}"/>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494" name="Text Box 30">
          <a:extLst>
            <a:ext uri="{FF2B5EF4-FFF2-40B4-BE49-F238E27FC236}">
              <a16:creationId xmlns:a16="http://schemas.microsoft.com/office/drawing/2014/main" id="{CD029D60-A4DF-46B7-B608-A300848C86A3}"/>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1495" name="Text Box 106">
          <a:extLst>
            <a:ext uri="{FF2B5EF4-FFF2-40B4-BE49-F238E27FC236}">
              <a16:creationId xmlns:a16="http://schemas.microsoft.com/office/drawing/2014/main" id="{698D1E73-A59E-4BDD-9EE0-8598431EBA94}"/>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96" name="Text Box 32">
          <a:extLst>
            <a:ext uri="{FF2B5EF4-FFF2-40B4-BE49-F238E27FC236}">
              <a16:creationId xmlns:a16="http://schemas.microsoft.com/office/drawing/2014/main" id="{15181249-EDD1-4DD7-AEEA-2BBD5BBD1426}"/>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97" name="Text Box 108">
          <a:extLst>
            <a:ext uri="{FF2B5EF4-FFF2-40B4-BE49-F238E27FC236}">
              <a16:creationId xmlns:a16="http://schemas.microsoft.com/office/drawing/2014/main" id="{35590319-DBB2-4E05-9466-2FCA03E61C38}"/>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98" name="Text Box 32">
          <a:extLst>
            <a:ext uri="{FF2B5EF4-FFF2-40B4-BE49-F238E27FC236}">
              <a16:creationId xmlns:a16="http://schemas.microsoft.com/office/drawing/2014/main" id="{2E41ED00-2589-40E0-8577-D86CDD5C32E5}"/>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499" name="Text Box 108">
          <a:extLst>
            <a:ext uri="{FF2B5EF4-FFF2-40B4-BE49-F238E27FC236}">
              <a16:creationId xmlns:a16="http://schemas.microsoft.com/office/drawing/2014/main" id="{66A4784C-A81B-4136-9780-C464ECD3EF7C}"/>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500" name="Text Box 32">
          <a:extLst>
            <a:ext uri="{FF2B5EF4-FFF2-40B4-BE49-F238E27FC236}">
              <a16:creationId xmlns:a16="http://schemas.microsoft.com/office/drawing/2014/main" id="{A1891B3D-FC1B-4DDB-91DB-2DB818A7E844}"/>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501" name="Text Box 108">
          <a:extLst>
            <a:ext uri="{FF2B5EF4-FFF2-40B4-BE49-F238E27FC236}">
              <a16:creationId xmlns:a16="http://schemas.microsoft.com/office/drawing/2014/main" id="{BFA3D1E6-CD93-4110-9680-7AE62401AD96}"/>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502" name="Text Box 32">
          <a:extLst>
            <a:ext uri="{FF2B5EF4-FFF2-40B4-BE49-F238E27FC236}">
              <a16:creationId xmlns:a16="http://schemas.microsoft.com/office/drawing/2014/main" id="{865AD60A-9A4D-4571-B950-D3745B21C51D}"/>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1503" name="Text Box 108">
          <a:extLst>
            <a:ext uri="{FF2B5EF4-FFF2-40B4-BE49-F238E27FC236}">
              <a16:creationId xmlns:a16="http://schemas.microsoft.com/office/drawing/2014/main" id="{13940108-3A45-41AB-B648-DF4452543416}"/>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04" name="Text Box 30">
          <a:extLst>
            <a:ext uri="{FF2B5EF4-FFF2-40B4-BE49-F238E27FC236}">
              <a16:creationId xmlns:a16="http://schemas.microsoft.com/office/drawing/2014/main" id="{17EEB5FA-FD16-4D73-B3A7-35B8680F3DDA}"/>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1505" name="Text Box 32">
          <a:extLst>
            <a:ext uri="{FF2B5EF4-FFF2-40B4-BE49-F238E27FC236}">
              <a16:creationId xmlns:a16="http://schemas.microsoft.com/office/drawing/2014/main" id="{9377725C-B8E2-44BE-8AF8-70DC7540598C}"/>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06" name="Text Box 106">
          <a:extLst>
            <a:ext uri="{FF2B5EF4-FFF2-40B4-BE49-F238E27FC236}">
              <a16:creationId xmlns:a16="http://schemas.microsoft.com/office/drawing/2014/main" id="{7EC98448-B3CC-4586-B160-16D11455B158}"/>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1507" name="Text Box 108">
          <a:extLst>
            <a:ext uri="{FF2B5EF4-FFF2-40B4-BE49-F238E27FC236}">
              <a16:creationId xmlns:a16="http://schemas.microsoft.com/office/drawing/2014/main" id="{73320A22-0FA8-408C-B5CF-59FA5B379D29}"/>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0"/>
    <xdr:sp macro="" textlink="">
      <xdr:nvSpPr>
        <xdr:cNvPr id="1508" name="Text Box 30">
          <a:extLst>
            <a:ext uri="{FF2B5EF4-FFF2-40B4-BE49-F238E27FC236}">
              <a16:creationId xmlns:a16="http://schemas.microsoft.com/office/drawing/2014/main" id="{C25EE421-0E6F-4E1A-8462-425190C308E9}"/>
            </a:ext>
          </a:extLst>
        </xdr:cNvPr>
        <xdr:cNvSpPr txBox="1">
          <a:spLocks noChangeArrowheads="1"/>
        </xdr:cNvSpPr>
      </xdr:nvSpPr>
      <xdr:spPr bwMode="auto">
        <a:xfrm>
          <a:off x="3741420" y="63383160"/>
          <a:ext cx="76200" cy="37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1509" name="Text Box 32">
          <a:extLst>
            <a:ext uri="{FF2B5EF4-FFF2-40B4-BE49-F238E27FC236}">
              <a16:creationId xmlns:a16="http://schemas.microsoft.com/office/drawing/2014/main" id="{91D1E8E4-8C69-435D-B653-03EFE4D2DA56}"/>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0"/>
    <xdr:sp macro="" textlink="">
      <xdr:nvSpPr>
        <xdr:cNvPr id="1510" name="Text Box 106">
          <a:extLst>
            <a:ext uri="{FF2B5EF4-FFF2-40B4-BE49-F238E27FC236}">
              <a16:creationId xmlns:a16="http://schemas.microsoft.com/office/drawing/2014/main" id="{D285C5DF-3A81-452F-AAE6-C22202C0F718}"/>
            </a:ext>
          </a:extLst>
        </xdr:cNvPr>
        <xdr:cNvSpPr txBox="1">
          <a:spLocks noChangeArrowheads="1"/>
        </xdr:cNvSpPr>
      </xdr:nvSpPr>
      <xdr:spPr bwMode="auto">
        <a:xfrm>
          <a:off x="3741420" y="63383160"/>
          <a:ext cx="76200" cy="37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1511" name="Text Box 108">
          <a:extLst>
            <a:ext uri="{FF2B5EF4-FFF2-40B4-BE49-F238E27FC236}">
              <a16:creationId xmlns:a16="http://schemas.microsoft.com/office/drawing/2014/main" id="{F068C459-3FB5-4564-8AA7-FA6E39591A74}"/>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12" name="Text Box 30">
          <a:extLst>
            <a:ext uri="{FF2B5EF4-FFF2-40B4-BE49-F238E27FC236}">
              <a16:creationId xmlns:a16="http://schemas.microsoft.com/office/drawing/2014/main" id="{FC78537E-1B9C-4C1A-9479-609BAC89E023}"/>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513" name="Text Box 32">
          <a:extLst>
            <a:ext uri="{FF2B5EF4-FFF2-40B4-BE49-F238E27FC236}">
              <a16:creationId xmlns:a16="http://schemas.microsoft.com/office/drawing/2014/main" id="{D497825E-E313-427D-93BD-1E010E69E558}"/>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14" name="Text Box 106">
          <a:extLst>
            <a:ext uri="{FF2B5EF4-FFF2-40B4-BE49-F238E27FC236}">
              <a16:creationId xmlns:a16="http://schemas.microsoft.com/office/drawing/2014/main" id="{085D056B-687B-4E81-82BB-794C4438F3DE}"/>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515" name="Text Box 108">
          <a:extLst>
            <a:ext uri="{FF2B5EF4-FFF2-40B4-BE49-F238E27FC236}">
              <a16:creationId xmlns:a16="http://schemas.microsoft.com/office/drawing/2014/main" id="{8DEF23A0-DD56-4E33-9E2A-6313B871EC25}"/>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0"/>
    <xdr:sp macro="" textlink="">
      <xdr:nvSpPr>
        <xdr:cNvPr id="1516" name="Text Box 30">
          <a:extLst>
            <a:ext uri="{FF2B5EF4-FFF2-40B4-BE49-F238E27FC236}">
              <a16:creationId xmlns:a16="http://schemas.microsoft.com/office/drawing/2014/main" id="{A05EA4D2-D6D4-41CB-B017-BC8E1508196E}"/>
            </a:ext>
          </a:extLst>
        </xdr:cNvPr>
        <xdr:cNvSpPr txBox="1">
          <a:spLocks noChangeArrowheads="1"/>
        </xdr:cNvSpPr>
      </xdr:nvSpPr>
      <xdr:spPr bwMode="auto">
        <a:xfrm>
          <a:off x="3741420" y="63383160"/>
          <a:ext cx="76200" cy="345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517" name="Text Box 32">
          <a:extLst>
            <a:ext uri="{FF2B5EF4-FFF2-40B4-BE49-F238E27FC236}">
              <a16:creationId xmlns:a16="http://schemas.microsoft.com/office/drawing/2014/main" id="{ED0C7A62-E612-48ED-8D38-309BF6879918}"/>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0"/>
    <xdr:sp macro="" textlink="">
      <xdr:nvSpPr>
        <xdr:cNvPr id="1518" name="Text Box 106">
          <a:extLst>
            <a:ext uri="{FF2B5EF4-FFF2-40B4-BE49-F238E27FC236}">
              <a16:creationId xmlns:a16="http://schemas.microsoft.com/office/drawing/2014/main" id="{D31F3613-E851-4D17-A110-C35001DD13BD}"/>
            </a:ext>
          </a:extLst>
        </xdr:cNvPr>
        <xdr:cNvSpPr txBox="1">
          <a:spLocks noChangeArrowheads="1"/>
        </xdr:cNvSpPr>
      </xdr:nvSpPr>
      <xdr:spPr bwMode="auto">
        <a:xfrm>
          <a:off x="3741420" y="63383160"/>
          <a:ext cx="76200" cy="345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1519" name="Text Box 108">
          <a:extLst>
            <a:ext uri="{FF2B5EF4-FFF2-40B4-BE49-F238E27FC236}">
              <a16:creationId xmlns:a16="http://schemas.microsoft.com/office/drawing/2014/main" id="{E458CA7A-C016-41CD-BDD5-3D7F892E7B3A}"/>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20" name="Text Box 30">
          <a:extLst>
            <a:ext uri="{FF2B5EF4-FFF2-40B4-BE49-F238E27FC236}">
              <a16:creationId xmlns:a16="http://schemas.microsoft.com/office/drawing/2014/main" id="{A6E31F9B-618C-4B89-96FA-ED56DED37831}"/>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21" name="Text Box 32">
          <a:extLst>
            <a:ext uri="{FF2B5EF4-FFF2-40B4-BE49-F238E27FC236}">
              <a16:creationId xmlns:a16="http://schemas.microsoft.com/office/drawing/2014/main" id="{76D3AFE7-4FCE-4FAC-88F4-3C699EA077E4}"/>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22" name="Text Box 106">
          <a:extLst>
            <a:ext uri="{FF2B5EF4-FFF2-40B4-BE49-F238E27FC236}">
              <a16:creationId xmlns:a16="http://schemas.microsoft.com/office/drawing/2014/main" id="{6B36AA35-8BA9-4E40-9745-FF02F27F8366}"/>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23" name="Text Box 108">
          <a:extLst>
            <a:ext uri="{FF2B5EF4-FFF2-40B4-BE49-F238E27FC236}">
              <a16:creationId xmlns:a16="http://schemas.microsoft.com/office/drawing/2014/main" id="{65F2F879-5E34-4EC9-9592-B969116D7348}"/>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524" name="Text Box 30">
          <a:extLst>
            <a:ext uri="{FF2B5EF4-FFF2-40B4-BE49-F238E27FC236}">
              <a16:creationId xmlns:a16="http://schemas.microsoft.com/office/drawing/2014/main" id="{205774F6-58E0-4FC8-9DF7-FCB44FE11425}"/>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25" name="Text Box 32">
          <a:extLst>
            <a:ext uri="{FF2B5EF4-FFF2-40B4-BE49-F238E27FC236}">
              <a16:creationId xmlns:a16="http://schemas.microsoft.com/office/drawing/2014/main" id="{4DD56643-B918-4921-8EBA-DE780F9D98DC}"/>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526" name="Text Box 106">
          <a:extLst>
            <a:ext uri="{FF2B5EF4-FFF2-40B4-BE49-F238E27FC236}">
              <a16:creationId xmlns:a16="http://schemas.microsoft.com/office/drawing/2014/main" id="{165BBBE7-699A-450D-B30A-C09927E05BAA}"/>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27" name="Text Box 108">
          <a:extLst>
            <a:ext uri="{FF2B5EF4-FFF2-40B4-BE49-F238E27FC236}">
              <a16:creationId xmlns:a16="http://schemas.microsoft.com/office/drawing/2014/main" id="{C5A086BE-D1B1-4EB6-A464-FF0621B5FC22}"/>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28" name="Text Box 30">
          <a:extLst>
            <a:ext uri="{FF2B5EF4-FFF2-40B4-BE49-F238E27FC236}">
              <a16:creationId xmlns:a16="http://schemas.microsoft.com/office/drawing/2014/main" id="{F4C684A4-0473-44FC-A253-873A65F9C462}"/>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29" name="Text Box 32">
          <a:extLst>
            <a:ext uri="{FF2B5EF4-FFF2-40B4-BE49-F238E27FC236}">
              <a16:creationId xmlns:a16="http://schemas.microsoft.com/office/drawing/2014/main" id="{5C82B07C-F20F-48FE-9AFD-F983AB6DD7FC}"/>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30" name="Text Box 106">
          <a:extLst>
            <a:ext uri="{FF2B5EF4-FFF2-40B4-BE49-F238E27FC236}">
              <a16:creationId xmlns:a16="http://schemas.microsoft.com/office/drawing/2014/main" id="{5BEA36FD-4A1A-4C78-BA8B-77F4F7B6DD52}"/>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31" name="Text Box 108">
          <a:extLst>
            <a:ext uri="{FF2B5EF4-FFF2-40B4-BE49-F238E27FC236}">
              <a16:creationId xmlns:a16="http://schemas.microsoft.com/office/drawing/2014/main" id="{2FA834FB-BD17-45A1-B038-E16D0E25A276}"/>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532" name="Text Box 30">
          <a:extLst>
            <a:ext uri="{FF2B5EF4-FFF2-40B4-BE49-F238E27FC236}">
              <a16:creationId xmlns:a16="http://schemas.microsoft.com/office/drawing/2014/main" id="{6EFB7443-F496-4029-B0B3-95B756E013CB}"/>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33" name="Text Box 32">
          <a:extLst>
            <a:ext uri="{FF2B5EF4-FFF2-40B4-BE49-F238E27FC236}">
              <a16:creationId xmlns:a16="http://schemas.microsoft.com/office/drawing/2014/main" id="{DA48FD9F-A76D-4F0C-9DA4-625F78998E37}"/>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534" name="Text Box 106">
          <a:extLst>
            <a:ext uri="{FF2B5EF4-FFF2-40B4-BE49-F238E27FC236}">
              <a16:creationId xmlns:a16="http://schemas.microsoft.com/office/drawing/2014/main" id="{D15ED76A-D177-400D-904A-2DB68605C9EF}"/>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35" name="Text Box 108">
          <a:extLst>
            <a:ext uri="{FF2B5EF4-FFF2-40B4-BE49-F238E27FC236}">
              <a16:creationId xmlns:a16="http://schemas.microsoft.com/office/drawing/2014/main" id="{57BD7490-7BA5-4145-8B21-9CBD1D3340C7}"/>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1536" name="Text Box 30">
          <a:extLst>
            <a:ext uri="{FF2B5EF4-FFF2-40B4-BE49-F238E27FC236}">
              <a16:creationId xmlns:a16="http://schemas.microsoft.com/office/drawing/2014/main" id="{454634CE-577B-4E76-9C42-680AF79C4FD1}"/>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1537" name="Text Box 32">
          <a:extLst>
            <a:ext uri="{FF2B5EF4-FFF2-40B4-BE49-F238E27FC236}">
              <a16:creationId xmlns:a16="http://schemas.microsoft.com/office/drawing/2014/main" id="{F3FF9EC5-3372-4C40-A703-ECB9CA312E66}"/>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1538" name="Text Box 106">
          <a:extLst>
            <a:ext uri="{FF2B5EF4-FFF2-40B4-BE49-F238E27FC236}">
              <a16:creationId xmlns:a16="http://schemas.microsoft.com/office/drawing/2014/main" id="{F0640479-3AB8-442E-8DD6-07B69F31E55B}"/>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1539" name="Text Box 108">
          <a:extLst>
            <a:ext uri="{FF2B5EF4-FFF2-40B4-BE49-F238E27FC236}">
              <a16:creationId xmlns:a16="http://schemas.microsoft.com/office/drawing/2014/main" id="{51A8F858-0F61-480A-A4FF-C6BE6CF122E6}"/>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3417"/>
    <xdr:sp macro="" textlink="">
      <xdr:nvSpPr>
        <xdr:cNvPr id="1540" name="Text Box 30">
          <a:extLst>
            <a:ext uri="{FF2B5EF4-FFF2-40B4-BE49-F238E27FC236}">
              <a16:creationId xmlns:a16="http://schemas.microsoft.com/office/drawing/2014/main" id="{7DF41C64-2354-4B74-886B-E4185E7D204B}"/>
            </a:ext>
          </a:extLst>
        </xdr:cNvPr>
        <xdr:cNvSpPr txBox="1">
          <a:spLocks noChangeArrowheads="1"/>
        </xdr:cNvSpPr>
      </xdr:nvSpPr>
      <xdr:spPr bwMode="auto">
        <a:xfrm>
          <a:off x="3741420" y="63383160"/>
          <a:ext cx="76200" cy="363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1541" name="Text Box 30">
          <a:extLst>
            <a:ext uri="{FF2B5EF4-FFF2-40B4-BE49-F238E27FC236}">
              <a16:creationId xmlns:a16="http://schemas.microsoft.com/office/drawing/2014/main" id="{6F25DBC6-B751-4508-9091-E76B8C5FFBF6}"/>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1542" name="Text Box 32">
          <a:extLst>
            <a:ext uri="{FF2B5EF4-FFF2-40B4-BE49-F238E27FC236}">
              <a16:creationId xmlns:a16="http://schemas.microsoft.com/office/drawing/2014/main" id="{2443DB66-47A9-4E29-AA56-A0EC25EC7BE4}"/>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1543" name="Text Box 106">
          <a:extLst>
            <a:ext uri="{FF2B5EF4-FFF2-40B4-BE49-F238E27FC236}">
              <a16:creationId xmlns:a16="http://schemas.microsoft.com/office/drawing/2014/main" id="{34582DB8-7FA3-43E0-88B7-59D933DBE6AF}"/>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1544" name="Text Box 108">
          <a:extLst>
            <a:ext uri="{FF2B5EF4-FFF2-40B4-BE49-F238E27FC236}">
              <a16:creationId xmlns:a16="http://schemas.microsoft.com/office/drawing/2014/main" id="{9011FF68-D3FC-4E40-9C25-EA6A6FF147FA}"/>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130"/>
    <xdr:sp macro="" textlink="">
      <xdr:nvSpPr>
        <xdr:cNvPr id="1545" name="Text Box 30">
          <a:extLst>
            <a:ext uri="{FF2B5EF4-FFF2-40B4-BE49-F238E27FC236}">
              <a16:creationId xmlns:a16="http://schemas.microsoft.com/office/drawing/2014/main" id="{B3F6F43B-9C19-4831-ABE8-601F1694CA8F}"/>
            </a:ext>
          </a:extLst>
        </xdr:cNvPr>
        <xdr:cNvSpPr txBox="1">
          <a:spLocks noChangeArrowheads="1"/>
        </xdr:cNvSpPr>
      </xdr:nvSpPr>
      <xdr:spPr bwMode="auto">
        <a:xfrm>
          <a:off x="3741420" y="63383160"/>
          <a:ext cx="76200" cy="36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19"/>
    <xdr:sp macro="" textlink="">
      <xdr:nvSpPr>
        <xdr:cNvPr id="1546" name="Text Box 30">
          <a:extLst>
            <a:ext uri="{FF2B5EF4-FFF2-40B4-BE49-F238E27FC236}">
              <a16:creationId xmlns:a16="http://schemas.microsoft.com/office/drawing/2014/main" id="{1AF85E38-7122-4FB6-90B1-784B6552C6EE}"/>
            </a:ext>
          </a:extLst>
        </xdr:cNvPr>
        <xdr:cNvSpPr txBox="1">
          <a:spLocks noChangeArrowheads="1"/>
        </xdr:cNvSpPr>
      </xdr:nvSpPr>
      <xdr:spPr bwMode="auto">
        <a:xfrm>
          <a:off x="3741420" y="63383160"/>
          <a:ext cx="76200" cy="29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47" name="Text Box 32">
          <a:extLst>
            <a:ext uri="{FF2B5EF4-FFF2-40B4-BE49-F238E27FC236}">
              <a16:creationId xmlns:a16="http://schemas.microsoft.com/office/drawing/2014/main" id="{F3B9D036-C2F7-4AE3-879E-B19C0148B46C}"/>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19"/>
    <xdr:sp macro="" textlink="">
      <xdr:nvSpPr>
        <xdr:cNvPr id="1548" name="Text Box 106">
          <a:extLst>
            <a:ext uri="{FF2B5EF4-FFF2-40B4-BE49-F238E27FC236}">
              <a16:creationId xmlns:a16="http://schemas.microsoft.com/office/drawing/2014/main" id="{A27F1BA6-8A9F-4EFE-8EF2-4EF325378EB5}"/>
            </a:ext>
          </a:extLst>
        </xdr:cNvPr>
        <xdr:cNvSpPr txBox="1">
          <a:spLocks noChangeArrowheads="1"/>
        </xdr:cNvSpPr>
      </xdr:nvSpPr>
      <xdr:spPr bwMode="auto">
        <a:xfrm>
          <a:off x="3741420" y="63383160"/>
          <a:ext cx="76200" cy="29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49" name="Text Box 108">
          <a:extLst>
            <a:ext uri="{FF2B5EF4-FFF2-40B4-BE49-F238E27FC236}">
              <a16:creationId xmlns:a16="http://schemas.microsoft.com/office/drawing/2014/main" id="{62F6E334-2001-481D-B5EA-0642A6B4C314}"/>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1550" name="Text Box 30">
          <a:extLst>
            <a:ext uri="{FF2B5EF4-FFF2-40B4-BE49-F238E27FC236}">
              <a16:creationId xmlns:a16="http://schemas.microsoft.com/office/drawing/2014/main" id="{7CA01369-BC30-440D-A32D-733758F330F5}"/>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51" name="Text Box 32">
          <a:extLst>
            <a:ext uri="{FF2B5EF4-FFF2-40B4-BE49-F238E27FC236}">
              <a16:creationId xmlns:a16="http://schemas.microsoft.com/office/drawing/2014/main" id="{9DE352EF-4D80-4818-BA1D-9F35C9994611}"/>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84590"/>
    <xdr:sp macro="" textlink="">
      <xdr:nvSpPr>
        <xdr:cNvPr id="1552" name="Text Box 106">
          <a:extLst>
            <a:ext uri="{FF2B5EF4-FFF2-40B4-BE49-F238E27FC236}">
              <a16:creationId xmlns:a16="http://schemas.microsoft.com/office/drawing/2014/main" id="{44509C6A-12BC-4C6C-8355-4B8D303DD33F}"/>
            </a:ext>
          </a:extLst>
        </xdr:cNvPr>
        <xdr:cNvSpPr txBox="1">
          <a:spLocks noChangeArrowheads="1"/>
        </xdr:cNvSpPr>
      </xdr:nvSpPr>
      <xdr:spPr bwMode="auto">
        <a:xfrm>
          <a:off x="3741420" y="67238880"/>
          <a:ext cx="76200" cy="284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16010"/>
    <xdr:sp macro="" textlink="">
      <xdr:nvSpPr>
        <xdr:cNvPr id="1553" name="Text Box 108">
          <a:extLst>
            <a:ext uri="{FF2B5EF4-FFF2-40B4-BE49-F238E27FC236}">
              <a16:creationId xmlns:a16="http://schemas.microsoft.com/office/drawing/2014/main" id="{FF4A9D3D-4B9E-4EAD-8AC9-8CBDEB479AAC}"/>
            </a:ext>
          </a:extLst>
        </xdr:cNvPr>
        <xdr:cNvSpPr txBox="1">
          <a:spLocks noChangeArrowheads="1"/>
        </xdr:cNvSpPr>
      </xdr:nvSpPr>
      <xdr:spPr bwMode="auto">
        <a:xfrm>
          <a:off x="3741420" y="67238880"/>
          <a:ext cx="76200" cy="21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1554" name="Text Box 30">
          <a:extLst>
            <a:ext uri="{FF2B5EF4-FFF2-40B4-BE49-F238E27FC236}">
              <a16:creationId xmlns:a16="http://schemas.microsoft.com/office/drawing/2014/main" id="{04BFF265-A342-4C0A-9B31-55203F389337}"/>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8398"/>
    <xdr:sp macro="" textlink="">
      <xdr:nvSpPr>
        <xdr:cNvPr id="1555" name="Text Box 32">
          <a:extLst>
            <a:ext uri="{FF2B5EF4-FFF2-40B4-BE49-F238E27FC236}">
              <a16:creationId xmlns:a16="http://schemas.microsoft.com/office/drawing/2014/main" id="{F5C2D5C2-0B91-49A6-9180-F78FD0C48B31}"/>
            </a:ext>
          </a:extLst>
        </xdr:cNvPr>
        <xdr:cNvSpPr txBox="1">
          <a:spLocks noChangeArrowheads="1"/>
        </xdr:cNvSpPr>
      </xdr:nvSpPr>
      <xdr:spPr bwMode="auto">
        <a:xfrm>
          <a:off x="3741420" y="67238880"/>
          <a:ext cx="76200" cy="208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1556" name="Text Box 106">
          <a:extLst>
            <a:ext uri="{FF2B5EF4-FFF2-40B4-BE49-F238E27FC236}">
              <a16:creationId xmlns:a16="http://schemas.microsoft.com/office/drawing/2014/main" id="{085A6BEB-46AF-4994-BA8D-2D4BE9C5011E}"/>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1406"/>
    <xdr:sp macro="" textlink="">
      <xdr:nvSpPr>
        <xdr:cNvPr id="1557" name="Text Box 108">
          <a:extLst>
            <a:ext uri="{FF2B5EF4-FFF2-40B4-BE49-F238E27FC236}">
              <a16:creationId xmlns:a16="http://schemas.microsoft.com/office/drawing/2014/main" id="{6AAC858E-E4C7-4ADD-BECC-A606160BC16E}"/>
            </a:ext>
          </a:extLst>
        </xdr:cNvPr>
        <xdr:cNvSpPr txBox="1">
          <a:spLocks noChangeArrowheads="1"/>
        </xdr:cNvSpPr>
      </xdr:nvSpPr>
      <xdr:spPr bwMode="auto">
        <a:xfrm>
          <a:off x="3741420" y="63383160"/>
          <a:ext cx="76200" cy="2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1558" name="Text Box 30">
          <a:extLst>
            <a:ext uri="{FF2B5EF4-FFF2-40B4-BE49-F238E27FC236}">
              <a16:creationId xmlns:a16="http://schemas.microsoft.com/office/drawing/2014/main" id="{2C956791-76FC-454E-99DD-B3ECA896D88B}"/>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1406"/>
    <xdr:sp macro="" textlink="">
      <xdr:nvSpPr>
        <xdr:cNvPr id="1559" name="Text Box 32">
          <a:extLst>
            <a:ext uri="{FF2B5EF4-FFF2-40B4-BE49-F238E27FC236}">
              <a16:creationId xmlns:a16="http://schemas.microsoft.com/office/drawing/2014/main" id="{CCD941CD-B548-4562-9CF7-7CCD728A18E2}"/>
            </a:ext>
          </a:extLst>
        </xdr:cNvPr>
        <xdr:cNvSpPr txBox="1">
          <a:spLocks noChangeArrowheads="1"/>
        </xdr:cNvSpPr>
      </xdr:nvSpPr>
      <xdr:spPr bwMode="auto">
        <a:xfrm>
          <a:off x="3741420" y="63383160"/>
          <a:ext cx="76200" cy="2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172490"/>
    <xdr:sp macro="" textlink="">
      <xdr:nvSpPr>
        <xdr:cNvPr id="1560" name="Text Box 106">
          <a:extLst>
            <a:ext uri="{FF2B5EF4-FFF2-40B4-BE49-F238E27FC236}">
              <a16:creationId xmlns:a16="http://schemas.microsoft.com/office/drawing/2014/main" id="{1571E7CD-29C3-48F2-8D1B-9868FDABE916}"/>
            </a:ext>
          </a:extLst>
        </xdr:cNvPr>
        <xdr:cNvSpPr txBox="1">
          <a:spLocks noChangeArrowheads="1"/>
        </xdr:cNvSpPr>
      </xdr:nvSpPr>
      <xdr:spPr bwMode="auto">
        <a:xfrm>
          <a:off x="3741420" y="6723888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261074"/>
    <xdr:sp macro="" textlink="">
      <xdr:nvSpPr>
        <xdr:cNvPr id="1561" name="Text Box 108">
          <a:extLst>
            <a:ext uri="{FF2B5EF4-FFF2-40B4-BE49-F238E27FC236}">
              <a16:creationId xmlns:a16="http://schemas.microsoft.com/office/drawing/2014/main" id="{09C77823-0DC0-47C7-B68D-2400E6BC28BD}"/>
            </a:ext>
          </a:extLst>
        </xdr:cNvPr>
        <xdr:cNvSpPr txBox="1">
          <a:spLocks noChangeArrowheads="1"/>
        </xdr:cNvSpPr>
      </xdr:nvSpPr>
      <xdr:spPr bwMode="auto">
        <a:xfrm>
          <a:off x="3764280" y="63383160"/>
          <a:ext cx="68580" cy="26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97767"/>
    <xdr:sp macro="" textlink="">
      <xdr:nvSpPr>
        <xdr:cNvPr id="1562" name="Text Box 30">
          <a:extLst>
            <a:ext uri="{FF2B5EF4-FFF2-40B4-BE49-F238E27FC236}">
              <a16:creationId xmlns:a16="http://schemas.microsoft.com/office/drawing/2014/main" id="{01C2C68A-E8F2-400A-BF73-594271615861}"/>
            </a:ext>
          </a:extLst>
        </xdr:cNvPr>
        <xdr:cNvSpPr txBox="1">
          <a:spLocks noChangeArrowheads="1"/>
        </xdr:cNvSpPr>
      </xdr:nvSpPr>
      <xdr:spPr bwMode="auto">
        <a:xfrm>
          <a:off x="3741420" y="67238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20393"/>
    <xdr:sp macro="" textlink="">
      <xdr:nvSpPr>
        <xdr:cNvPr id="1563" name="Text Box 30">
          <a:extLst>
            <a:ext uri="{FF2B5EF4-FFF2-40B4-BE49-F238E27FC236}">
              <a16:creationId xmlns:a16="http://schemas.microsoft.com/office/drawing/2014/main" id="{FBC907F2-3735-4776-8913-0FEEE1105067}"/>
            </a:ext>
          </a:extLst>
        </xdr:cNvPr>
        <xdr:cNvSpPr txBox="1">
          <a:spLocks noChangeArrowheads="1"/>
        </xdr:cNvSpPr>
      </xdr:nvSpPr>
      <xdr:spPr bwMode="auto">
        <a:xfrm>
          <a:off x="374142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6327"/>
    <xdr:sp macro="" textlink="">
      <xdr:nvSpPr>
        <xdr:cNvPr id="1564" name="Text Box 32">
          <a:extLst>
            <a:ext uri="{FF2B5EF4-FFF2-40B4-BE49-F238E27FC236}">
              <a16:creationId xmlns:a16="http://schemas.microsoft.com/office/drawing/2014/main" id="{162F3328-8496-4B16-81E1-36F4D23597C5}"/>
            </a:ext>
          </a:extLst>
        </xdr:cNvPr>
        <xdr:cNvSpPr txBox="1">
          <a:spLocks noChangeArrowheads="1"/>
        </xdr:cNvSpPr>
      </xdr:nvSpPr>
      <xdr:spPr bwMode="auto">
        <a:xfrm>
          <a:off x="374142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20393"/>
    <xdr:sp macro="" textlink="">
      <xdr:nvSpPr>
        <xdr:cNvPr id="1565" name="Text Box 106">
          <a:extLst>
            <a:ext uri="{FF2B5EF4-FFF2-40B4-BE49-F238E27FC236}">
              <a16:creationId xmlns:a16="http://schemas.microsoft.com/office/drawing/2014/main" id="{C333517F-1DBE-4F08-BAA7-9B391C7C1167}"/>
            </a:ext>
          </a:extLst>
        </xdr:cNvPr>
        <xdr:cNvSpPr txBox="1">
          <a:spLocks noChangeArrowheads="1"/>
        </xdr:cNvSpPr>
      </xdr:nvSpPr>
      <xdr:spPr bwMode="auto">
        <a:xfrm>
          <a:off x="374142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6327"/>
    <xdr:sp macro="" textlink="">
      <xdr:nvSpPr>
        <xdr:cNvPr id="1566" name="Text Box 108">
          <a:extLst>
            <a:ext uri="{FF2B5EF4-FFF2-40B4-BE49-F238E27FC236}">
              <a16:creationId xmlns:a16="http://schemas.microsoft.com/office/drawing/2014/main" id="{EA6D51B7-5AD6-4444-9B4E-B87B54A63BFA}"/>
            </a:ext>
          </a:extLst>
        </xdr:cNvPr>
        <xdr:cNvSpPr txBox="1">
          <a:spLocks noChangeArrowheads="1"/>
        </xdr:cNvSpPr>
      </xdr:nvSpPr>
      <xdr:spPr bwMode="auto">
        <a:xfrm>
          <a:off x="374142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74907"/>
    <xdr:sp macro="" textlink="">
      <xdr:nvSpPr>
        <xdr:cNvPr id="1567" name="Text Box 30">
          <a:extLst>
            <a:ext uri="{FF2B5EF4-FFF2-40B4-BE49-F238E27FC236}">
              <a16:creationId xmlns:a16="http://schemas.microsoft.com/office/drawing/2014/main" id="{B131E519-9E0E-4EFB-B14C-56453FB87F8D}"/>
            </a:ext>
          </a:extLst>
        </xdr:cNvPr>
        <xdr:cNvSpPr txBox="1">
          <a:spLocks noChangeArrowheads="1"/>
        </xdr:cNvSpPr>
      </xdr:nvSpPr>
      <xdr:spPr bwMode="auto">
        <a:xfrm>
          <a:off x="374142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06327"/>
    <xdr:sp macro="" textlink="">
      <xdr:nvSpPr>
        <xdr:cNvPr id="1568" name="Text Box 32">
          <a:extLst>
            <a:ext uri="{FF2B5EF4-FFF2-40B4-BE49-F238E27FC236}">
              <a16:creationId xmlns:a16="http://schemas.microsoft.com/office/drawing/2014/main" id="{5C971A47-FAB4-4D32-80D1-B417B6C1681E}"/>
            </a:ext>
          </a:extLst>
        </xdr:cNvPr>
        <xdr:cNvSpPr txBox="1">
          <a:spLocks noChangeArrowheads="1"/>
        </xdr:cNvSpPr>
      </xdr:nvSpPr>
      <xdr:spPr bwMode="auto">
        <a:xfrm>
          <a:off x="374142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74907"/>
    <xdr:sp macro="" textlink="">
      <xdr:nvSpPr>
        <xdr:cNvPr id="1569" name="Text Box 106">
          <a:extLst>
            <a:ext uri="{FF2B5EF4-FFF2-40B4-BE49-F238E27FC236}">
              <a16:creationId xmlns:a16="http://schemas.microsoft.com/office/drawing/2014/main" id="{DED7E038-E94C-4BFD-A35A-F6AC2C90F200}"/>
            </a:ext>
          </a:extLst>
        </xdr:cNvPr>
        <xdr:cNvSpPr txBox="1">
          <a:spLocks noChangeArrowheads="1"/>
        </xdr:cNvSpPr>
      </xdr:nvSpPr>
      <xdr:spPr bwMode="auto">
        <a:xfrm>
          <a:off x="374142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06327"/>
    <xdr:sp macro="" textlink="">
      <xdr:nvSpPr>
        <xdr:cNvPr id="1570" name="Text Box 108">
          <a:extLst>
            <a:ext uri="{FF2B5EF4-FFF2-40B4-BE49-F238E27FC236}">
              <a16:creationId xmlns:a16="http://schemas.microsoft.com/office/drawing/2014/main" id="{37B87289-B74C-48E7-B9C5-8DEC64BE82E9}"/>
            </a:ext>
          </a:extLst>
        </xdr:cNvPr>
        <xdr:cNvSpPr txBox="1">
          <a:spLocks noChangeArrowheads="1"/>
        </xdr:cNvSpPr>
      </xdr:nvSpPr>
      <xdr:spPr bwMode="auto">
        <a:xfrm>
          <a:off x="374142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13008"/>
    <xdr:sp macro="" textlink="">
      <xdr:nvSpPr>
        <xdr:cNvPr id="1571" name="Text Box 30">
          <a:extLst>
            <a:ext uri="{FF2B5EF4-FFF2-40B4-BE49-F238E27FC236}">
              <a16:creationId xmlns:a16="http://schemas.microsoft.com/office/drawing/2014/main" id="{47341790-54BD-4103-BDA1-D73DDC4C4837}"/>
            </a:ext>
          </a:extLst>
        </xdr:cNvPr>
        <xdr:cNvSpPr txBox="1">
          <a:spLocks noChangeArrowheads="1"/>
        </xdr:cNvSpPr>
      </xdr:nvSpPr>
      <xdr:spPr bwMode="auto">
        <a:xfrm>
          <a:off x="374142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1572" name="Text Box 32">
          <a:extLst>
            <a:ext uri="{FF2B5EF4-FFF2-40B4-BE49-F238E27FC236}">
              <a16:creationId xmlns:a16="http://schemas.microsoft.com/office/drawing/2014/main" id="{54C9368E-0866-47BD-8247-7F2D48C63B77}"/>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13008"/>
    <xdr:sp macro="" textlink="">
      <xdr:nvSpPr>
        <xdr:cNvPr id="1573" name="Text Box 106">
          <a:extLst>
            <a:ext uri="{FF2B5EF4-FFF2-40B4-BE49-F238E27FC236}">
              <a16:creationId xmlns:a16="http://schemas.microsoft.com/office/drawing/2014/main" id="{6567722C-C259-4468-A8EB-4E105D8077D6}"/>
            </a:ext>
          </a:extLst>
        </xdr:cNvPr>
        <xdr:cNvSpPr txBox="1">
          <a:spLocks noChangeArrowheads="1"/>
        </xdr:cNvSpPr>
      </xdr:nvSpPr>
      <xdr:spPr bwMode="auto">
        <a:xfrm>
          <a:off x="374142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1574" name="Text Box 108">
          <a:extLst>
            <a:ext uri="{FF2B5EF4-FFF2-40B4-BE49-F238E27FC236}">
              <a16:creationId xmlns:a16="http://schemas.microsoft.com/office/drawing/2014/main" id="{89D206F7-9750-4205-8483-1F62D64F27C1}"/>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148"/>
    <xdr:sp macro="" textlink="">
      <xdr:nvSpPr>
        <xdr:cNvPr id="1575" name="Text Box 30">
          <a:extLst>
            <a:ext uri="{FF2B5EF4-FFF2-40B4-BE49-F238E27FC236}">
              <a16:creationId xmlns:a16="http://schemas.microsoft.com/office/drawing/2014/main" id="{0A371FA8-F870-4AFF-8411-96DB7213CF6A}"/>
            </a:ext>
          </a:extLst>
        </xdr:cNvPr>
        <xdr:cNvSpPr txBox="1">
          <a:spLocks noChangeArrowheads="1"/>
        </xdr:cNvSpPr>
      </xdr:nvSpPr>
      <xdr:spPr bwMode="auto">
        <a:xfrm>
          <a:off x="374142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1576" name="Text Box 32">
          <a:extLst>
            <a:ext uri="{FF2B5EF4-FFF2-40B4-BE49-F238E27FC236}">
              <a16:creationId xmlns:a16="http://schemas.microsoft.com/office/drawing/2014/main" id="{3C198F6F-1B76-4871-9D08-7B71966FB3FC}"/>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148"/>
    <xdr:sp macro="" textlink="">
      <xdr:nvSpPr>
        <xdr:cNvPr id="1577" name="Text Box 106">
          <a:extLst>
            <a:ext uri="{FF2B5EF4-FFF2-40B4-BE49-F238E27FC236}">
              <a16:creationId xmlns:a16="http://schemas.microsoft.com/office/drawing/2014/main" id="{A95072C6-75CF-4D1D-9FC9-AE68C7E3ABD7}"/>
            </a:ext>
          </a:extLst>
        </xdr:cNvPr>
        <xdr:cNvSpPr txBox="1">
          <a:spLocks noChangeArrowheads="1"/>
        </xdr:cNvSpPr>
      </xdr:nvSpPr>
      <xdr:spPr bwMode="auto">
        <a:xfrm>
          <a:off x="374142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78" name="Text Box 30">
          <a:extLst>
            <a:ext uri="{FF2B5EF4-FFF2-40B4-BE49-F238E27FC236}">
              <a16:creationId xmlns:a16="http://schemas.microsoft.com/office/drawing/2014/main" id="{449FDF66-6FF6-4C4C-A585-A0E1D87FF305}"/>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1579" name="Text Box 32">
          <a:extLst>
            <a:ext uri="{FF2B5EF4-FFF2-40B4-BE49-F238E27FC236}">
              <a16:creationId xmlns:a16="http://schemas.microsoft.com/office/drawing/2014/main" id="{AD8ED030-D04A-4F59-A497-7594E5D0646E}"/>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80" name="Text Box 106">
          <a:extLst>
            <a:ext uri="{FF2B5EF4-FFF2-40B4-BE49-F238E27FC236}">
              <a16:creationId xmlns:a16="http://schemas.microsoft.com/office/drawing/2014/main" id="{DE0419F4-FDB3-4CE8-B454-EFF804F91D5C}"/>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1581" name="Text Box 108">
          <a:extLst>
            <a:ext uri="{FF2B5EF4-FFF2-40B4-BE49-F238E27FC236}">
              <a16:creationId xmlns:a16="http://schemas.microsoft.com/office/drawing/2014/main" id="{FB65E9BE-567D-4078-A533-6FB4DD5EDE76}"/>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9"/>
    <xdr:sp macro="" textlink="">
      <xdr:nvSpPr>
        <xdr:cNvPr id="1582" name="Text Box 30">
          <a:extLst>
            <a:ext uri="{FF2B5EF4-FFF2-40B4-BE49-F238E27FC236}">
              <a16:creationId xmlns:a16="http://schemas.microsoft.com/office/drawing/2014/main" id="{EA90914E-0353-4798-8B3A-CAD022C11DA5}"/>
            </a:ext>
          </a:extLst>
        </xdr:cNvPr>
        <xdr:cNvSpPr txBox="1">
          <a:spLocks noChangeArrowheads="1"/>
        </xdr:cNvSpPr>
      </xdr:nvSpPr>
      <xdr:spPr bwMode="auto">
        <a:xfrm>
          <a:off x="3741420" y="63383160"/>
          <a:ext cx="76200" cy="375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1583" name="Text Box 32">
          <a:extLst>
            <a:ext uri="{FF2B5EF4-FFF2-40B4-BE49-F238E27FC236}">
              <a16:creationId xmlns:a16="http://schemas.microsoft.com/office/drawing/2014/main" id="{70DD33F7-502A-48D0-BAF5-5962A14F86BA}"/>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9"/>
    <xdr:sp macro="" textlink="">
      <xdr:nvSpPr>
        <xdr:cNvPr id="1584" name="Text Box 106">
          <a:extLst>
            <a:ext uri="{FF2B5EF4-FFF2-40B4-BE49-F238E27FC236}">
              <a16:creationId xmlns:a16="http://schemas.microsoft.com/office/drawing/2014/main" id="{28174460-8982-48D4-A66E-126FFA1AF614}"/>
            </a:ext>
          </a:extLst>
        </xdr:cNvPr>
        <xdr:cNvSpPr txBox="1">
          <a:spLocks noChangeArrowheads="1"/>
        </xdr:cNvSpPr>
      </xdr:nvSpPr>
      <xdr:spPr bwMode="auto">
        <a:xfrm>
          <a:off x="3741420" y="63383160"/>
          <a:ext cx="76200" cy="375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1585" name="Text Box 108">
          <a:extLst>
            <a:ext uri="{FF2B5EF4-FFF2-40B4-BE49-F238E27FC236}">
              <a16:creationId xmlns:a16="http://schemas.microsoft.com/office/drawing/2014/main" id="{84A64F74-E7C3-48A1-92FA-199EEDC04FC7}"/>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86" name="Text Box 30">
          <a:extLst>
            <a:ext uri="{FF2B5EF4-FFF2-40B4-BE49-F238E27FC236}">
              <a16:creationId xmlns:a16="http://schemas.microsoft.com/office/drawing/2014/main" id="{2A49E143-CD12-4A14-ADFA-5BE7BE87B05D}"/>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87" name="Text Box 32">
          <a:extLst>
            <a:ext uri="{FF2B5EF4-FFF2-40B4-BE49-F238E27FC236}">
              <a16:creationId xmlns:a16="http://schemas.microsoft.com/office/drawing/2014/main" id="{895BC914-F931-4C12-B00B-FB3903D08F45}"/>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88" name="Text Box 106">
          <a:extLst>
            <a:ext uri="{FF2B5EF4-FFF2-40B4-BE49-F238E27FC236}">
              <a16:creationId xmlns:a16="http://schemas.microsoft.com/office/drawing/2014/main" id="{278D7482-598E-4E2B-8CE8-6E92D2D83C63}"/>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89" name="Text Box 108">
          <a:extLst>
            <a:ext uri="{FF2B5EF4-FFF2-40B4-BE49-F238E27FC236}">
              <a16:creationId xmlns:a16="http://schemas.microsoft.com/office/drawing/2014/main" id="{4025F8A4-EAFA-4C29-98D7-EE6AB5A432E1}"/>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9"/>
    <xdr:sp macro="" textlink="">
      <xdr:nvSpPr>
        <xdr:cNvPr id="1590" name="Text Box 30">
          <a:extLst>
            <a:ext uri="{FF2B5EF4-FFF2-40B4-BE49-F238E27FC236}">
              <a16:creationId xmlns:a16="http://schemas.microsoft.com/office/drawing/2014/main" id="{DDB72B7E-E22F-4EBF-A674-96C86B86EDB1}"/>
            </a:ext>
          </a:extLst>
        </xdr:cNvPr>
        <xdr:cNvSpPr txBox="1">
          <a:spLocks noChangeArrowheads="1"/>
        </xdr:cNvSpPr>
      </xdr:nvSpPr>
      <xdr:spPr bwMode="auto">
        <a:xfrm>
          <a:off x="3741420" y="63383160"/>
          <a:ext cx="76200" cy="345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91" name="Text Box 32">
          <a:extLst>
            <a:ext uri="{FF2B5EF4-FFF2-40B4-BE49-F238E27FC236}">
              <a16:creationId xmlns:a16="http://schemas.microsoft.com/office/drawing/2014/main" id="{164A12C3-34E1-4661-B6FE-A63A3E029411}"/>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9"/>
    <xdr:sp macro="" textlink="">
      <xdr:nvSpPr>
        <xdr:cNvPr id="1592" name="Text Box 106">
          <a:extLst>
            <a:ext uri="{FF2B5EF4-FFF2-40B4-BE49-F238E27FC236}">
              <a16:creationId xmlns:a16="http://schemas.microsoft.com/office/drawing/2014/main" id="{8E7A2C3D-AABF-44C7-959A-597FEC3F40E9}"/>
            </a:ext>
          </a:extLst>
        </xdr:cNvPr>
        <xdr:cNvSpPr txBox="1">
          <a:spLocks noChangeArrowheads="1"/>
        </xdr:cNvSpPr>
      </xdr:nvSpPr>
      <xdr:spPr bwMode="auto">
        <a:xfrm>
          <a:off x="3741420" y="63383160"/>
          <a:ext cx="76200" cy="345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593" name="Text Box 108">
          <a:extLst>
            <a:ext uri="{FF2B5EF4-FFF2-40B4-BE49-F238E27FC236}">
              <a16:creationId xmlns:a16="http://schemas.microsoft.com/office/drawing/2014/main" id="{B7AA6252-18C7-4C6C-AF46-C1DCA74518FC}"/>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94" name="Text Box 30">
          <a:extLst>
            <a:ext uri="{FF2B5EF4-FFF2-40B4-BE49-F238E27FC236}">
              <a16:creationId xmlns:a16="http://schemas.microsoft.com/office/drawing/2014/main" id="{6636F135-81F2-4169-8055-CA579589CF3E}"/>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95" name="Text Box 32">
          <a:extLst>
            <a:ext uri="{FF2B5EF4-FFF2-40B4-BE49-F238E27FC236}">
              <a16:creationId xmlns:a16="http://schemas.microsoft.com/office/drawing/2014/main" id="{F038B136-5824-41C1-9F5F-2FD6A32D4E59}"/>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596" name="Text Box 106">
          <a:extLst>
            <a:ext uri="{FF2B5EF4-FFF2-40B4-BE49-F238E27FC236}">
              <a16:creationId xmlns:a16="http://schemas.microsoft.com/office/drawing/2014/main" id="{8763DEF6-3C8C-4099-8B49-7ECD6D80955A}"/>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97" name="Text Box 108">
          <a:extLst>
            <a:ext uri="{FF2B5EF4-FFF2-40B4-BE49-F238E27FC236}">
              <a16:creationId xmlns:a16="http://schemas.microsoft.com/office/drawing/2014/main" id="{C65F0A8C-36D7-41FD-A815-E14A97D68FB6}"/>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598" name="Text Box 30">
          <a:extLst>
            <a:ext uri="{FF2B5EF4-FFF2-40B4-BE49-F238E27FC236}">
              <a16:creationId xmlns:a16="http://schemas.microsoft.com/office/drawing/2014/main" id="{44C4402D-95D0-4993-B117-B71382BE3FE9}"/>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599" name="Text Box 32">
          <a:extLst>
            <a:ext uri="{FF2B5EF4-FFF2-40B4-BE49-F238E27FC236}">
              <a16:creationId xmlns:a16="http://schemas.microsoft.com/office/drawing/2014/main" id="{217D3BEC-2931-4E4D-AFB7-E668D0501FBA}"/>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600" name="Text Box 106">
          <a:extLst>
            <a:ext uri="{FF2B5EF4-FFF2-40B4-BE49-F238E27FC236}">
              <a16:creationId xmlns:a16="http://schemas.microsoft.com/office/drawing/2014/main" id="{FD75557F-2A98-42AF-B27D-3379BDA2C217}"/>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601" name="Text Box 108">
          <a:extLst>
            <a:ext uri="{FF2B5EF4-FFF2-40B4-BE49-F238E27FC236}">
              <a16:creationId xmlns:a16="http://schemas.microsoft.com/office/drawing/2014/main" id="{BDFEBF42-C0A6-4A50-8826-20FDC74C1C66}"/>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602" name="Text Box 30">
          <a:extLst>
            <a:ext uri="{FF2B5EF4-FFF2-40B4-BE49-F238E27FC236}">
              <a16:creationId xmlns:a16="http://schemas.microsoft.com/office/drawing/2014/main" id="{B5312314-C974-4F05-8E8E-7350A69E2F06}"/>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603" name="Text Box 32">
          <a:extLst>
            <a:ext uri="{FF2B5EF4-FFF2-40B4-BE49-F238E27FC236}">
              <a16:creationId xmlns:a16="http://schemas.microsoft.com/office/drawing/2014/main" id="{EF3E58E2-CC43-411F-9AFE-32A414597320}"/>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1604" name="Text Box 106">
          <a:extLst>
            <a:ext uri="{FF2B5EF4-FFF2-40B4-BE49-F238E27FC236}">
              <a16:creationId xmlns:a16="http://schemas.microsoft.com/office/drawing/2014/main" id="{CD20E060-A8ED-46EF-9E97-D9C2B075A75E}"/>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605" name="Text Box 108">
          <a:extLst>
            <a:ext uri="{FF2B5EF4-FFF2-40B4-BE49-F238E27FC236}">
              <a16:creationId xmlns:a16="http://schemas.microsoft.com/office/drawing/2014/main" id="{0AB6B8BD-68F6-41A6-9A73-C436F6D5A9A3}"/>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606" name="Text Box 30">
          <a:extLst>
            <a:ext uri="{FF2B5EF4-FFF2-40B4-BE49-F238E27FC236}">
              <a16:creationId xmlns:a16="http://schemas.microsoft.com/office/drawing/2014/main" id="{8A83304E-1D9A-463B-90A8-31FA41EFB70C}"/>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607" name="Text Box 32">
          <a:extLst>
            <a:ext uri="{FF2B5EF4-FFF2-40B4-BE49-F238E27FC236}">
              <a16:creationId xmlns:a16="http://schemas.microsoft.com/office/drawing/2014/main" id="{F75D1119-CAF6-4B31-BE12-61B11B794589}"/>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1608" name="Text Box 106">
          <a:extLst>
            <a:ext uri="{FF2B5EF4-FFF2-40B4-BE49-F238E27FC236}">
              <a16:creationId xmlns:a16="http://schemas.microsoft.com/office/drawing/2014/main" id="{968EE621-E64D-4491-A002-E9FB39E4B00A}"/>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1609" name="Text Box 108">
          <a:extLst>
            <a:ext uri="{FF2B5EF4-FFF2-40B4-BE49-F238E27FC236}">
              <a16:creationId xmlns:a16="http://schemas.microsoft.com/office/drawing/2014/main" id="{1F07F73D-45CA-432A-9793-1549E932DA08}"/>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1610" name="Text Box 30">
          <a:extLst>
            <a:ext uri="{FF2B5EF4-FFF2-40B4-BE49-F238E27FC236}">
              <a16:creationId xmlns:a16="http://schemas.microsoft.com/office/drawing/2014/main" id="{3A44A0D7-E1B6-4E38-951E-367BB30BCED6}"/>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1611" name="Text Box 32">
          <a:extLst>
            <a:ext uri="{FF2B5EF4-FFF2-40B4-BE49-F238E27FC236}">
              <a16:creationId xmlns:a16="http://schemas.microsoft.com/office/drawing/2014/main" id="{91AF3625-F3B2-4CD6-A7E4-716E9D508720}"/>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1612" name="Text Box 106">
          <a:extLst>
            <a:ext uri="{FF2B5EF4-FFF2-40B4-BE49-F238E27FC236}">
              <a16:creationId xmlns:a16="http://schemas.microsoft.com/office/drawing/2014/main" id="{AF4A2915-8380-4B4E-A263-14FAC3B51FC1}"/>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1613" name="Text Box 108">
          <a:extLst>
            <a:ext uri="{FF2B5EF4-FFF2-40B4-BE49-F238E27FC236}">
              <a16:creationId xmlns:a16="http://schemas.microsoft.com/office/drawing/2014/main" id="{3538979B-CE2F-4315-B9D3-8FE2A531BF2C}"/>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462"/>
    <xdr:sp macro="" textlink="">
      <xdr:nvSpPr>
        <xdr:cNvPr id="1614" name="Text Box 30">
          <a:extLst>
            <a:ext uri="{FF2B5EF4-FFF2-40B4-BE49-F238E27FC236}">
              <a16:creationId xmlns:a16="http://schemas.microsoft.com/office/drawing/2014/main" id="{DA1DD810-9BE3-4D8B-B188-5C0D554B152F}"/>
            </a:ext>
          </a:extLst>
        </xdr:cNvPr>
        <xdr:cNvSpPr txBox="1">
          <a:spLocks noChangeArrowheads="1"/>
        </xdr:cNvSpPr>
      </xdr:nvSpPr>
      <xdr:spPr bwMode="auto">
        <a:xfrm>
          <a:off x="3741420" y="63383160"/>
          <a:ext cx="76200" cy="360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1615" name="Text Box 30">
          <a:extLst>
            <a:ext uri="{FF2B5EF4-FFF2-40B4-BE49-F238E27FC236}">
              <a16:creationId xmlns:a16="http://schemas.microsoft.com/office/drawing/2014/main" id="{5CB1537D-E781-4942-91CA-7C35834C24B3}"/>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1616" name="Text Box 32">
          <a:extLst>
            <a:ext uri="{FF2B5EF4-FFF2-40B4-BE49-F238E27FC236}">
              <a16:creationId xmlns:a16="http://schemas.microsoft.com/office/drawing/2014/main" id="{BB0B267E-2E9F-4CD7-8DE6-5E8A05C20F24}"/>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1617" name="Text Box 106">
          <a:extLst>
            <a:ext uri="{FF2B5EF4-FFF2-40B4-BE49-F238E27FC236}">
              <a16:creationId xmlns:a16="http://schemas.microsoft.com/office/drawing/2014/main" id="{BB740B1A-0A0D-4994-8442-5496F25246C1}"/>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1618" name="Text Box 108">
          <a:extLst>
            <a:ext uri="{FF2B5EF4-FFF2-40B4-BE49-F238E27FC236}">
              <a16:creationId xmlns:a16="http://schemas.microsoft.com/office/drawing/2014/main" id="{E3B8AB46-B7EA-43EE-990E-435EB920B6BE}"/>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8697"/>
    <xdr:sp macro="" textlink="">
      <xdr:nvSpPr>
        <xdr:cNvPr id="1619" name="Text Box 30">
          <a:extLst>
            <a:ext uri="{FF2B5EF4-FFF2-40B4-BE49-F238E27FC236}">
              <a16:creationId xmlns:a16="http://schemas.microsoft.com/office/drawing/2014/main" id="{32A5101A-E892-4A6D-9A6F-174ADC37E53D}"/>
            </a:ext>
          </a:extLst>
        </xdr:cNvPr>
        <xdr:cNvSpPr txBox="1">
          <a:spLocks noChangeArrowheads="1"/>
        </xdr:cNvSpPr>
      </xdr:nvSpPr>
      <xdr:spPr bwMode="auto">
        <a:xfrm>
          <a:off x="3741420" y="63383160"/>
          <a:ext cx="76200" cy="358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1620" name="Text Box 30">
          <a:extLst>
            <a:ext uri="{FF2B5EF4-FFF2-40B4-BE49-F238E27FC236}">
              <a16:creationId xmlns:a16="http://schemas.microsoft.com/office/drawing/2014/main" id="{78BED2BE-73E6-448B-9D3B-B8A1F1510315}"/>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621" name="Text Box 32">
          <a:extLst>
            <a:ext uri="{FF2B5EF4-FFF2-40B4-BE49-F238E27FC236}">
              <a16:creationId xmlns:a16="http://schemas.microsoft.com/office/drawing/2014/main" id="{BC47C888-96D0-48B9-85FC-63EBADAA78E1}"/>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1622" name="Text Box 106">
          <a:extLst>
            <a:ext uri="{FF2B5EF4-FFF2-40B4-BE49-F238E27FC236}">
              <a16:creationId xmlns:a16="http://schemas.microsoft.com/office/drawing/2014/main" id="{D8893E0B-4F35-482E-94E7-41E684B36B83}"/>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623" name="Text Box 108">
          <a:extLst>
            <a:ext uri="{FF2B5EF4-FFF2-40B4-BE49-F238E27FC236}">
              <a16:creationId xmlns:a16="http://schemas.microsoft.com/office/drawing/2014/main" id="{23A12B06-03E5-4A3E-A532-6A7BF17F0352}"/>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1624" name="Text Box 30">
          <a:extLst>
            <a:ext uri="{FF2B5EF4-FFF2-40B4-BE49-F238E27FC236}">
              <a16:creationId xmlns:a16="http://schemas.microsoft.com/office/drawing/2014/main" id="{988CC23E-801F-4041-A034-5B2F33B576E5}"/>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625" name="Text Box 32">
          <a:extLst>
            <a:ext uri="{FF2B5EF4-FFF2-40B4-BE49-F238E27FC236}">
              <a16:creationId xmlns:a16="http://schemas.microsoft.com/office/drawing/2014/main" id="{BE33D471-8CC1-4CC5-956D-DDA72516D9DB}"/>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1626" name="Text Box 106">
          <a:extLst>
            <a:ext uri="{FF2B5EF4-FFF2-40B4-BE49-F238E27FC236}">
              <a16:creationId xmlns:a16="http://schemas.microsoft.com/office/drawing/2014/main" id="{E96CB233-1237-4A41-BFF5-A4FDEDC4ADD1}"/>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1627" name="Text Box 108">
          <a:extLst>
            <a:ext uri="{FF2B5EF4-FFF2-40B4-BE49-F238E27FC236}">
              <a16:creationId xmlns:a16="http://schemas.microsoft.com/office/drawing/2014/main" id="{65C0666D-C3E6-469C-B256-1E0BB25BD637}"/>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3"/>
    <xdr:sp macro="" textlink="">
      <xdr:nvSpPr>
        <xdr:cNvPr id="1628" name="Text Box 30">
          <a:extLst>
            <a:ext uri="{FF2B5EF4-FFF2-40B4-BE49-F238E27FC236}">
              <a16:creationId xmlns:a16="http://schemas.microsoft.com/office/drawing/2014/main" id="{CE12F493-5790-46B7-8DFC-B67D16755693}"/>
            </a:ext>
          </a:extLst>
        </xdr:cNvPr>
        <xdr:cNvSpPr txBox="1">
          <a:spLocks noChangeArrowheads="1"/>
        </xdr:cNvSpPr>
      </xdr:nvSpPr>
      <xdr:spPr bwMode="auto">
        <a:xfrm>
          <a:off x="3741420" y="63383160"/>
          <a:ext cx="76200" cy="37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1629" name="Text Box 32">
          <a:extLst>
            <a:ext uri="{FF2B5EF4-FFF2-40B4-BE49-F238E27FC236}">
              <a16:creationId xmlns:a16="http://schemas.microsoft.com/office/drawing/2014/main" id="{46E053D6-A661-46E5-BA98-6247071DE0B4}"/>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3"/>
    <xdr:sp macro="" textlink="">
      <xdr:nvSpPr>
        <xdr:cNvPr id="1630" name="Text Box 106">
          <a:extLst>
            <a:ext uri="{FF2B5EF4-FFF2-40B4-BE49-F238E27FC236}">
              <a16:creationId xmlns:a16="http://schemas.microsoft.com/office/drawing/2014/main" id="{C652B6CA-51C7-4D3A-8640-6A85D741EDB1}"/>
            </a:ext>
          </a:extLst>
        </xdr:cNvPr>
        <xdr:cNvSpPr txBox="1">
          <a:spLocks noChangeArrowheads="1"/>
        </xdr:cNvSpPr>
      </xdr:nvSpPr>
      <xdr:spPr bwMode="auto">
        <a:xfrm>
          <a:off x="3741420" y="63383160"/>
          <a:ext cx="76200" cy="37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1631" name="Text Box 108">
          <a:extLst>
            <a:ext uri="{FF2B5EF4-FFF2-40B4-BE49-F238E27FC236}">
              <a16:creationId xmlns:a16="http://schemas.microsoft.com/office/drawing/2014/main" id="{4794DC77-DFA2-4701-95FB-49EC49C2D55C}"/>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2843"/>
    <xdr:sp macro="" textlink="">
      <xdr:nvSpPr>
        <xdr:cNvPr id="1632" name="Text Box 30">
          <a:extLst>
            <a:ext uri="{FF2B5EF4-FFF2-40B4-BE49-F238E27FC236}">
              <a16:creationId xmlns:a16="http://schemas.microsoft.com/office/drawing/2014/main" id="{153230BD-53DE-4EEE-983E-EF29AA659609}"/>
            </a:ext>
          </a:extLst>
        </xdr:cNvPr>
        <xdr:cNvSpPr txBox="1">
          <a:spLocks noChangeArrowheads="1"/>
        </xdr:cNvSpPr>
      </xdr:nvSpPr>
      <xdr:spPr bwMode="auto">
        <a:xfrm>
          <a:off x="3741420" y="63383160"/>
          <a:ext cx="76200" cy="352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1633" name="Text Box 32">
          <a:extLst>
            <a:ext uri="{FF2B5EF4-FFF2-40B4-BE49-F238E27FC236}">
              <a16:creationId xmlns:a16="http://schemas.microsoft.com/office/drawing/2014/main" id="{95A8F7A3-91E2-46AB-975A-978DED9EAEFF}"/>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2843"/>
    <xdr:sp macro="" textlink="">
      <xdr:nvSpPr>
        <xdr:cNvPr id="1634" name="Text Box 106">
          <a:extLst>
            <a:ext uri="{FF2B5EF4-FFF2-40B4-BE49-F238E27FC236}">
              <a16:creationId xmlns:a16="http://schemas.microsoft.com/office/drawing/2014/main" id="{04FBA395-2426-41BD-8D3F-968119A281CA}"/>
            </a:ext>
          </a:extLst>
        </xdr:cNvPr>
        <xdr:cNvSpPr txBox="1">
          <a:spLocks noChangeArrowheads="1"/>
        </xdr:cNvSpPr>
      </xdr:nvSpPr>
      <xdr:spPr bwMode="auto">
        <a:xfrm>
          <a:off x="3741420" y="63383160"/>
          <a:ext cx="76200" cy="352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511433"/>
    <xdr:sp macro="" textlink="">
      <xdr:nvSpPr>
        <xdr:cNvPr id="1635" name="Text Box 108">
          <a:extLst>
            <a:ext uri="{FF2B5EF4-FFF2-40B4-BE49-F238E27FC236}">
              <a16:creationId xmlns:a16="http://schemas.microsoft.com/office/drawing/2014/main" id="{F2A04D36-FAFC-4CB9-8527-809AAFEA668A}"/>
            </a:ext>
          </a:extLst>
        </xdr:cNvPr>
        <xdr:cNvSpPr txBox="1">
          <a:spLocks noChangeArrowheads="1"/>
        </xdr:cNvSpPr>
      </xdr:nvSpPr>
      <xdr:spPr bwMode="auto">
        <a:xfrm>
          <a:off x="3764280" y="63383160"/>
          <a:ext cx="68580" cy="51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8"/>
    <xdr:sp macro="" textlink="">
      <xdr:nvSpPr>
        <xdr:cNvPr id="1636" name="Text Box 30">
          <a:extLst>
            <a:ext uri="{FF2B5EF4-FFF2-40B4-BE49-F238E27FC236}">
              <a16:creationId xmlns:a16="http://schemas.microsoft.com/office/drawing/2014/main" id="{120E108F-D24C-4A2A-B236-69AD4C8DB5FA}"/>
            </a:ext>
          </a:extLst>
        </xdr:cNvPr>
        <xdr:cNvSpPr txBox="1">
          <a:spLocks noChangeArrowheads="1"/>
        </xdr:cNvSpPr>
      </xdr:nvSpPr>
      <xdr:spPr bwMode="auto">
        <a:xfrm>
          <a:off x="3741420" y="1802892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1637" name="Text Box 32">
          <a:extLst>
            <a:ext uri="{FF2B5EF4-FFF2-40B4-BE49-F238E27FC236}">
              <a16:creationId xmlns:a16="http://schemas.microsoft.com/office/drawing/2014/main" id="{29A9DBB6-4204-432C-A44E-9275D8E37B41}"/>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8"/>
    <xdr:sp macro="" textlink="">
      <xdr:nvSpPr>
        <xdr:cNvPr id="1638" name="Text Box 106">
          <a:extLst>
            <a:ext uri="{FF2B5EF4-FFF2-40B4-BE49-F238E27FC236}">
              <a16:creationId xmlns:a16="http://schemas.microsoft.com/office/drawing/2014/main" id="{0D298D3E-0D53-487E-AFD6-7DA9EF2077CD}"/>
            </a:ext>
          </a:extLst>
        </xdr:cNvPr>
        <xdr:cNvSpPr txBox="1">
          <a:spLocks noChangeArrowheads="1"/>
        </xdr:cNvSpPr>
      </xdr:nvSpPr>
      <xdr:spPr bwMode="auto">
        <a:xfrm>
          <a:off x="3741420" y="1802892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1639" name="Text Box 108">
          <a:extLst>
            <a:ext uri="{FF2B5EF4-FFF2-40B4-BE49-F238E27FC236}">
              <a16:creationId xmlns:a16="http://schemas.microsoft.com/office/drawing/2014/main" id="{C0C2355A-8740-4D29-8C63-3EB2B38BC649}"/>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8"/>
    <xdr:sp macro="" textlink="">
      <xdr:nvSpPr>
        <xdr:cNvPr id="1640" name="Text Box 30">
          <a:extLst>
            <a:ext uri="{FF2B5EF4-FFF2-40B4-BE49-F238E27FC236}">
              <a16:creationId xmlns:a16="http://schemas.microsoft.com/office/drawing/2014/main" id="{8768F8FF-CDE9-4210-B7D0-1F13363C6969}"/>
            </a:ext>
          </a:extLst>
        </xdr:cNvPr>
        <xdr:cNvSpPr txBox="1">
          <a:spLocks noChangeArrowheads="1"/>
        </xdr:cNvSpPr>
      </xdr:nvSpPr>
      <xdr:spPr bwMode="auto">
        <a:xfrm>
          <a:off x="3741420" y="1802892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1641" name="Text Box 32">
          <a:extLst>
            <a:ext uri="{FF2B5EF4-FFF2-40B4-BE49-F238E27FC236}">
              <a16:creationId xmlns:a16="http://schemas.microsoft.com/office/drawing/2014/main" id="{9F6CE315-B432-4FE5-99E4-BE9EC943C1DA}"/>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8"/>
    <xdr:sp macro="" textlink="">
      <xdr:nvSpPr>
        <xdr:cNvPr id="1642" name="Text Box 106">
          <a:extLst>
            <a:ext uri="{FF2B5EF4-FFF2-40B4-BE49-F238E27FC236}">
              <a16:creationId xmlns:a16="http://schemas.microsoft.com/office/drawing/2014/main" id="{F98CF83D-1890-47A3-8CC9-BE1F58D90902}"/>
            </a:ext>
          </a:extLst>
        </xdr:cNvPr>
        <xdr:cNvSpPr txBox="1">
          <a:spLocks noChangeArrowheads="1"/>
        </xdr:cNvSpPr>
      </xdr:nvSpPr>
      <xdr:spPr bwMode="auto">
        <a:xfrm>
          <a:off x="3741420" y="1802892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1643" name="Text Box 108">
          <a:extLst>
            <a:ext uri="{FF2B5EF4-FFF2-40B4-BE49-F238E27FC236}">
              <a16:creationId xmlns:a16="http://schemas.microsoft.com/office/drawing/2014/main" id="{928D6650-C5C8-4B5A-A0F5-8F2F360A11F9}"/>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7"/>
    <xdr:sp macro="" textlink="">
      <xdr:nvSpPr>
        <xdr:cNvPr id="1644" name="Text Box 30">
          <a:extLst>
            <a:ext uri="{FF2B5EF4-FFF2-40B4-BE49-F238E27FC236}">
              <a16:creationId xmlns:a16="http://schemas.microsoft.com/office/drawing/2014/main" id="{8C9E0578-7759-429E-BAA0-0C0FCD51A89C}"/>
            </a:ext>
          </a:extLst>
        </xdr:cNvPr>
        <xdr:cNvSpPr txBox="1">
          <a:spLocks noChangeArrowheads="1"/>
        </xdr:cNvSpPr>
      </xdr:nvSpPr>
      <xdr:spPr bwMode="auto">
        <a:xfrm>
          <a:off x="3741420" y="1802892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1645" name="Text Box 32">
          <a:extLst>
            <a:ext uri="{FF2B5EF4-FFF2-40B4-BE49-F238E27FC236}">
              <a16:creationId xmlns:a16="http://schemas.microsoft.com/office/drawing/2014/main" id="{D8684641-017D-4615-9A92-CEDD670DD562}"/>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7"/>
    <xdr:sp macro="" textlink="">
      <xdr:nvSpPr>
        <xdr:cNvPr id="1646" name="Text Box 106">
          <a:extLst>
            <a:ext uri="{FF2B5EF4-FFF2-40B4-BE49-F238E27FC236}">
              <a16:creationId xmlns:a16="http://schemas.microsoft.com/office/drawing/2014/main" id="{53A8D52A-FE88-4EA8-BD1B-E707E9D299E7}"/>
            </a:ext>
          </a:extLst>
        </xdr:cNvPr>
        <xdr:cNvSpPr txBox="1">
          <a:spLocks noChangeArrowheads="1"/>
        </xdr:cNvSpPr>
      </xdr:nvSpPr>
      <xdr:spPr bwMode="auto">
        <a:xfrm>
          <a:off x="3741420" y="1802892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1647" name="Text Box 108">
          <a:extLst>
            <a:ext uri="{FF2B5EF4-FFF2-40B4-BE49-F238E27FC236}">
              <a16:creationId xmlns:a16="http://schemas.microsoft.com/office/drawing/2014/main" id="{DCC943F9-69AD-47D2-A736-396C86573F20}"/>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7"/>
    <xdr:sp macro="" textlink="">
      <xdr:nvSpPr>
        <xdr:cNvPr id="1648" name="Text Box 30">
          <a:extLst>
            <a:ext uri="{FF2B5EF4-FFF2-40B4-BE49-F238E27FC236}">
              <a16:creationId xmlns:a16="http://schemas.microsoft.com/office/drawing/2014/main" id="{8031F5FE-73F3-46E8-BB06-D23A0F66CED1}"/>
            </a:ext>
          </a:extLst>
        </xdr:cNvPr>
        <xdr:cNvSpPr txBox="1">
          <a:spLocks noChangeArrowheads="1"/>
        </xdr:cNvSpPr>
      </xdr:nvSpPr>
      <xdr:spPr bwMode="auto">
        <a:xfrm>
          <a:off x="3741420" y="1802892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1649" name="Text Box 32">
          <a:extLst>
            <a:ext uri="{FF2B5EF4-FFF2-40B4-BE49-F238E27FC236}">
              <a16:creationId xmlns:a16="http://schemas.microsoft.com/office/drawing/2014/main" id="{BC237A20-2C58-41C2-B819-AB3D25E948EE}"/>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7"/>
    <xdr:sp macro="" textlink="">
      <xdr:nvSpPr>
        <xdr:cNvPr id="1650" name="Text Box 106">
          <a:extLst>
            <a:ext uri="{FF2B5EF4-FFF2-40B4-BE49-F238E27FC236}">
              <a16:creationId xmlns:a16="http://schemas.microsoft.com/office/drawing/2014/main" id="{8C0AA2B9-16AD-40C7-A764-8A51A6B7BD85}"/>
            </a:ext>
          </a:extLst>
        </xdr:cNvPr>
        <xdr:cNvSpPr txBox="1">
          <a:spLocks noChangeArrowheads="1"/>
        </xdr:cNvSpPr>
      </xdr:nvSpPr>
      <xdr:spPr bwMode="auto">
        <a:xfrm>
          <a:off x="3741420" y="1802892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1651" name="Text Box 108">
          <a:extLst>
            <a:ext uri="{FF2B5EF4-FFF2-40B4-BE49-F238E27FC236}">
              <a16:creationId xmlns:a16="http://schemas.microsoft.com/office/drawing/2014/main" id="{89102105-AF7A-44AD-A105-F8477A6C3F5A}"/>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8800"/>
    <xdr:sp macro="" textlink="">
      <xdr:nvSpPr>
        <xdr:cNvPr id="1652" name="Text Box 30">
          <a:extLst>
            <a:ext uri="{FF2B5EF4-FFF2-40B4-BE49-F238E27FC236}">
              <a16:creationId xmlns:a16="http://schemas.microsoft.com/office/drawing/2014/main" id="{5041AB30-2308-48E2-88EB-084A6D5F7863}"/>
            </a:ext>
          </a:extLst>
        </xdr:cNvPr>
        <xdr:cNvSpPr txBox="1">
          <a:spLocks noChangeArrowheads="1"/>
        </xdr:cNvSpPr>
      </xdr:nvSpPr>
      <xdr:spPr bwMode="auto">
        <a:xfrm>
          <a:off x="3741420" y="1802892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1653" name="Text Box 32">
          <a:extLst>
            <a:ext uri="{FF2B5EF4-FFF2-40B4-BE49-F238E27FC236}">
              <a16:creationId xmlns:a16="http://schemas.microsoft.com/office/drawing/2014/main" id="{2B026C7C-29D9-40E8-A785-273E2C45612A}"/>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8800"/>
    <xdr:sp macro="" textlink="">
      <xdr:nvSpPr>
        <xdr:cNvPr id="1654" name="Text Box 106">
          <a:extLst>
            <a:ext uri="{FF2B5EF4-FFF2-40B4-BE49-F238E27FC236}">
              <a16:creationId xmlns:a16="http://schemas.microsoft.com/office/drawing/2014/main" id="{EEB0D71A-A492-4CB3-AA9B-C539193182EE}"/>
            </a:ext>
          </a:extLst>
        </xdr:cNvPr>
        <xdr:cNvSpPr txBox="1">
          <a:spLocks noChangeArrowheads="1"/>
        </xdr:cNvSpPr>
      </xdr:nvSpPr>
      <xdr:spPr bwMode="auto">
        <a:xfrm>
          <a:off x="3741420" y="1802892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1655" name="Text Box 108">
          <a:extLst>
            <a:ext uri="{FF2B5EF4-FFF2-40B4-BE49-F238E27FC236}">
              <a16:creationId xmlns:a16="http://schemas.microsoft.com/office/drawing/2014/main" id="{A1745054-115D-4642-AC4A-929B80742599}"/>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45940"/>
    <xdr:sp macro="" textlink="">
      <xdr:nvSpPr>
        <xdr:cNvPr id="1656" name="Text Box 30">
          <a:extLst>
            <a:ext uri="{FF2B5EF4-FFF2-40B4-BE49-F238E27FC236}">
              <a16:creationId xmlns:a16="http://schemas.microsoft.com/office/drawing/2014/main" id="{39FC2551-E622-44EA-8179-F993A4F71F62}"/>
            </a:ext>
          </a:extLst>
        </xdr:cNvPr>
        <xdr:cNvSpPr txBox="1">
          <a:spLocks noChangeArrowheads="1"/>
        </xdr:cNvSpPr>
      </xdr:nvSpPr>
      <xdr:spPr bwMode="auto">
        <a:xfrm>
          <a:off x="3741420" y="1802892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1657" name="Text Box 32">
          <a:extLst>
            <a:ext uri="{FF2B5EF4-FFF2-40B4-BE49-F238E27FC236}">
              <a16:creationId xmlns:a16="http://schemas.microsoft.com/office/drawing/2014/main" id="{3E9B0458-401E-4FBC-8FFF-E7B3090A1C24}"/>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45940"/>
    <xdr:sp macro="" textlink="">
      <xdr:nvSpPr>
        <xdr:cNvPr id="1658" name="Text Box 106">
          <a:extLst>
            <a:ext uri="{FF2B5EF4-FFF2-40B4-BE49-F238E27FC236}">
              <a16:creationId xmlns:a16="http://schemas.microsoft.com/office/drawing/2014/main" id="{9BA710CE-97A1-4CDF-8A55-3141FBCDA293}"/>
            </a:ext>
          </a:extLst>
        </xdr:cNvPr>
        <xdr:cNvSpPr txBox="1">
          <a:spLocks noChangeArrowheads="1"/>
        </xdr:cNvSpPr>
      </xdr:nvSpPr>
      <xdr:spPr bwMode="auto">
        <a:xfrm>
          <a:off x="3741420" y="1802892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1659" name="Text Box 108">
          <a:extLst>
            <a:ext uri="{FF2B5EF4-FFF2-40B4-BE49-F238E27FC236}">
              <a16:creationId xmlns:a16="http://schemas.microsoft.com/office/drawing/2014/main" id="{67A70FA9-A5C9-4522-844E-7B5E9C1F4EF8}"/>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47166"/>
    <xdr:sp macro="" textlink="">
      <xdr:nvSpPr>
        <xdr:cNvPr id="1660" name="Text Box 30">
          <a:extLst>
            <a:ext uri="{FF2B5EF4-FFF2-40B4-BE49-F238E27FC236}">
              <a16:creationId xmlns:a16="http://schemas.microsoft.com/office/drawing/2014/main" id="{0616B7C7-26BB-43E1-BBAF-BD7ACE6CD514}"/>
            </a:ext>
          </a:extLst>
        </xdr:cNvPr>
        <xdr:cNvSpPr txBox="1">
          <a:spLocks noChangeArrowheads="1"/>
        </xdr:cNvSpPr>
      </xdr:nvSpPr>
      <xdr:spPr bwMode="auto">
        <a:xfrm>
          <a:off x="3741420" y="1802892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1661" name="Text Box 32">
          <a:extLst>
            <a:ext uri="{FF2B5EF4-FFF2-40B4-BE49-F238E27FC236}">
              <a16:creationId xmlns:a16="http://schemas.microsoft.com/office/drawing/2014/main" id="{62CE87D2-9CA4-4BC8-854C-D29F80D6FC1E}"/>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47166"/>
    <xdr:sp macro="" textlink="">
      <xdr:nvSpPr>
        <xdr:cNvPr id="1662" name="Text Box 106">
          <a:extLst>
            <a:ext uri="{FF2B5EF4-FFF2-40B4-BE49-F238E27FC236}">
              <a16:creationId xmlns:a16="http://schemas.microsoft.com/office/drawing/2014/main" id="{8FA16B86-BFB3-440B-BCB9-10578688EDC0}"/>
            </a:ext>
          </a:extLst>
        </xdr:cNvPr>
        <xdr:cNvSpPr txBox="1">
          <a:spLocks noChangeArrowheads="1"/>
        </xdr:cNvSpPr>
      </xdr:nvSpPr>
      <xdr:spPr bwMode="auto">
        <a:xfrm>
          <a:off x="3741420" y="1802892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1663" name="Text Box 108">
          <a:extLst>
            <a:ext uri="{FF2B5EF4-FFF2-40B4-BE49-F238E27FC236}">
              <a16:creationId xmlns:a16="http://schemas.microsoft.com/office/drawing/2014/main" id="{FAB8FD8E-1DD3-4D88-8FA2-41B956991EF9}"/>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24306"/>
    <xdr:sp macro="" textlink="">
      <xdr:nvSpPr>
        <xdr:cNvPr id="1664" name="Text Box 30">
          <a:extLst>
            <a:ext uri="{FF2B5EF4-FFF2-40B4-BE49-F238E27FC236}">
              <a16:creationId xmlns:a16="http://schemas.microsoft.com/office/drawing/2014/main" id="{B3460C28-1725-4CB7-A94C-1A7224484123}"/>
            </a:ext>
          </a:extLst>
        </xdr:cNvPr>
        <xdr:cNvSpPr txBox="1">
          <a:spLocks noChangeArrowheads="1"/>
        </xdr:cNvSpPr>
      </xdr:nvSpPr>
      <xdr:spPr bwMode="auto">
        <a:xfrm>
          <a:off x="3741420" y="1802892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1665" name="Text Box 32">
          <a:extLst>
            <a:ext uri="{FF2B5EF4-FFF2-40B4-BE49-F238E27FC236}">
              <a16:creationId xmlns:a16="http://schemas.microsoft.com/office/drawing/2014/main" id="{3CA062A0-8166-4721-A5DD-537B4B57980A}"/>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24306"/>
    <xdr:sp macro="" textlink="">
      <xdr:nvSpPr>
        <xdr:cNvPr id="1666" name="Text Box 106">
          <a:extLst>
            <a:ext uri="{FF2B5EF4-FFF2-40B4-BE49-F238E27FC236}">
              <a16:creationId xmlns:a16="http://schemas.microsoft.com/office/drawing/2014/main" id="{DE4B54BF-B0A7-4C5C-AF22-730AFA3B547B}"/>
            </a:ext>
          </a:extLst>
        </xdr:cNvPr>
        <xdr:cNvSpPr txBox="1">
          <a:spLocks noChangeArrowheads="1"/>
        </xdr:cNvSpPr>
      </xdr:nvSpPr>
      <xdr:spPr bwMode="auto">
        <a:xfrm>
          <a:off x="3741420" y="1802892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1667" name="Text Box 108">
          <a:extLst>
            <a:ext uri="{FF2B5EF4-FFF2-40B4-BE49-F238E27FC236}">
              <a16:creationId xmlns:a16="http://schemas.microsoft.com/office/drawing/2014/main" id="{99F363FF-01D3-4D5E-9771-2CB4B517EFF8}"/>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1668" name="Text Box 30">
          <a:extLst>
            <a:ext uri="{FF2B5EF4-FFF2-40B4-BE49-F238E27FC236}">
              <a16:creationId xmlns:a16="http://schemas.microsoft.com/office/drawing/2014/main" id="{ECFDCF88-901D-4079-ACA8-1BBD7C774B6E}"/>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69" name="Text Box 32">
          <a:extLst>
            <a:ext uri="{FF2B5EF4-FFF2-40B4-BE49-F238E27FC236}">
              <a16:creationId xmlns:a16="http://schemas.microsoft.com/office/drawing/2014/main" id="{74B969CE-6F30-4CB6-ABE1-39514B96E0F7}"/>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1670" name="Text Box 106">
          <a:extLst>
            <a:ext uri="{FF2B5EF4-FFF2-40B4-BE49-F238E27FC236}">
              <a16:creationId xmlns:a16="http://schemas.microsoft.com/office/drawing/2014/main" id="{72692A0B-FEDC-42CC-A83F-AB8F35CF9537}"/>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71" name="Text Box 108">
          <a:extLst>
            <a:ext uri="{FF2B5EF4-FFF2-40B4-BE49-F238E27FC236}">
              <a16:creationId xmlns:a16="http://schemas.microsoft.com/office/drawing/2014/main" id="{7ED1AF7F-ACBD-4C52-ABA5-FA35B6F02D07}"/>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1672" name="Text Box 30">
          <a:extLst>
            <a:ext uri="{FF2B5EF4-FFF2-40B4-BE49-F238E27FC236}">
              <a16:creationId xmlns:a16="http://schemas.microsoft.com/office/drawing/2014/main" id="{4CA9161D-1163-4DCE-84F0-32DE866879D1}"/>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73" name="Text Box 32">
          <a:extLst>
            <a:ext uri="{FF2B5EF4-FFF2-40B4-BE49-F238E27FC236}">
              <a16:creationId xmlns:a16="http://schemas.microsoft.com/office/drawing/2014/main" id="{967CE22D-DA9C-41B9-A6E5-D58F9C72BD6A}"/>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1674" name="Text Box 106">
          <a:extLst>
            <a:ext uri="{FF2B5EF4-FFF2-40B4-BE49-F238E27FC236}">
              <a16:creationId xmlns:a16="http://schemas.microsoft.com/office/drawing/2014/main" id="{E06F3404-5CC7-4EFC-8335-C62D17D71C37}"/>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75" name="Text Box 108">
          <a:extLst>
            <a:ext uri="{FF2B5EF4-FFF2-40B4-BE49-F238E27FC236}">
              <a16:creationId xmlns:a16="http://schemas.microsoft.com/office/drawing/2014/main" id="{F789BA39-B704-4CF7-8394-A4F0EA6EE1C1}"/>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3560"/>
    <xdr:sp macro="" textlink="">
      <xdr:nvSpPr>
        <xdr:cNvPr id="1676" name="Text Box 30">
          <a:extLst>
            <a:ext uri="{FF2B5EF4-FFF2-40B4-BE49-F238E27FC236}">
              <a16:creationId xmlns:a16="http://schemas.microsoft.com/office/drawing/2014/main" id="{3ED495D5-E5D9-418E-BC3C-A4AA7BF29D8D}"/>
            </a:ext>
          </a:extLst>
        </xdr:cNvPr>
        <xdr:cNvSpPr txBox="1">
          <a:spLocks noChangeArrowheads="1"/>
        </xdr:cNvSpPr>
      </xdr:nvSpPr>
      <xdr:spPr bwMode="auto">
        <a:xfrm>
          <a:off x="3741420" y="1802892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1677" name="Text Box 32">
          <a:extLst>
            <a:ext uri="{FF2B5EF4-FFF2-40B4-BE49-F238E27FC236}">
              <a16:creationId xmlns:a16="http://schemas.microsoft.com/office/drawing/2014/main" id="{B58770C3-8DA8-4C2E-ABE7-3A49F1F7CA16}"/>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3560"/>
    <xdr:sp macro="" textlink="">
      <xdr:nvSpPr>
        <xdr:cNvPr id="1678" name="Text Box 106">
          <a:extLst>
            <a:ext uri="{FF2B5EF4-FFF2-40B4-BE49-F238E27FC236}">
              <a16:creationId xmlns:a16="http://schemas.microsoft.com/office/drawing/2014/main" id="{6DED84AD-4455-411F-A0D9-91F4464B35FC}"/>
            </a:ext>
          </a:extLst>
        </xdr:cNvPr>
        <xdr:cNvSpPr txBox="1">
          <a:spLocks noChangeArrowheads="1"/>
        </xdr:cNvSpPr>
      </xdr:nvSpPr>
      <xdr:spPr bwMode="auto">
        <a:xfrm>
          <a:off x="3741420" y="1802892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1679" name="Text Box 108">
          <a:extLst>
            <a:ext uri="{FF2B5EF4-FFF2-40B4-BE49-F238E27FC236}">
              <a16:creationId xmlns:a16="http://schemas.microsoft.com/office/drawing/2014/main" id="{7A930A0A-EC8D-477C-B697-64659C3FA28C}"/>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26335"/>
    <xdr:sp macro="" textlink="">
      <xdr:nvSpPr>
        <xdr:cNvPr id="1680" name="Text Box 30">
          <a:extLst>
            <a:ext uri="{FF2B5EF4-FFF2-40B4-BE49-F238E27FC236}">
              <a16:creationId xmlns:a16="http://schemas.microsoft.com/office/drawing/2014/main" id="{3D740062-05CC-400E-BB6C-2E708F995A53}"/>
            </a:ext>
          </a:extLst>
        </xdr:cNvPr>
        <xdr:cNvSpPr txBox="1">
          <a:spLocks noChangeArrowheads="1"/>
        </xdr:cNvSpPr>
      </xdr:nvSpPr>
      <xdr:spPr bwMode="auto">
        <a:xfrm>
          <a:off x="3741420" y="1802892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1681" name="Text Box 32">
          <a:extLst>
            <a:ext uri="{FF2B5EF4-FFF2-40B4-BE49-F238E27FC236}">
              <a16:creationId xmlns:a16="http://schemas.microsoft.com/office/drawing/2014/main" id="{3AFABDEE-9B45-4956-978E-628AC2C86547}"/>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26335"/>
    <xdr:sp macro="" textlink="">
      <xdr:nvSpPr>
        <xdr:cNvPr id="1682" name="Text Box 106">
          <a:extLst>
            <a:ext uri="{FF2B5EF4-FFF2-40B4-BE49-F238E27FC236}">
              <a16:creationId xmlns:a16="http://schemas.microsoft.com/office/drawing/2014/main" id="{1D4778AB-5B59-45FB-A2D7-59F3B7E02FBC}"/>
            </a:ext>
          </a:extLst>
        </xdr:cNvPr>
        <xdr:cNvSpPr txBox="1">
          <a:spLocks noChangeArrowheads="1"/>
        </xdr:cNvSpPr>
      </xdr:nvSpPr>
      <xdr:spPr bwMode="auto">
        <a:xfrm>
          <a:off x="3741420" y="1802892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1683" name="Text Box 108">
          <a:extLst>
            <a:ext uri="{FF2B5EF4-FFF2-40B4-BE49-F238E27FC236}">
              <a16:creationId xmlns:a16="http://schemas.microsoft.com/office/drawing/2014/main" id="{8F93C5DD-D4E4-402B-9FBE-7F0D9BC56B58}"/>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181577"/>
    <xdr:sp macro="" textlink="">
      <xdr:nvSpPr>
        <xdr:cNvPr id="1684" name="Text Box 30">
          <a:extLst>
            <a:ext uri="{FF2B5EF4-FFF2-40B4-BE49-F238E27FC236}">
              <a16:creationId xmlns:a16="http://schemas.microsoft.com/office/drawing/2014/main" id="{3132CF83-D232-4646-B7B6-21AC2AE5DBAA}"/>
            </a:ext>
          </a:extLst>
        </xdr:cNvPr>
        <xdr:cNvSpPr txBox="1">
          <a:spLocks noChangeArrowheads="1"/>
        </xdr:cNvSpPr>
      </xdr:nvSpPr>
      <xdr:spPr bwMode="auto">
        <a:xfrm>
          <a:off x="3741420" y="1802892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1685" name="Text Box 32">
          <a:extLst>
            <a:ext uri="{FF2B5EF4-FFF2-40B4-BE49-F238E27FC236}">
              <a16:creationId xmlns:a16="http://schemas.microsoft.com/office/drawing/2014/main" id="{30441B54-B821-48E8-9320-090532E7C413}"/>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181577"/>
    <xdr:sp macro="" textlink="">
      <xdr:nvSpPr>
        <xdr:cNvPr id="1686" name="Text Box 106">
          <a:extLst>
            <a:ext uri="{FF2B5EF4-FFF2-40B4-BE49-F238E27FC236}">
              <a16:creationId xmlns:a16="http://schemas.microsoft.com/office/drawing/2014/main" id="{0ACB53D9-2CA2-4954-8C43-67717259EFC2}"/>
            </a:ext>
          </a:extLst>
        </xdr:cNvPr>
        <xdr:cNvSpPr txBox="1">
          <a:spLocks noChangeArrowheads="1"/>
        </xdr:cNvSpPr>
      </xdr:nvSpPr>
      <xdr:spPr bwMode="auto">
        <a:xfrm>
          <a:off x="3741420" y="1802892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1687" name="Text Box 108">
          <a:extLst>
            <a:ext uri="{FF2B5EF4-FFF2-40B4-BE49-F238E27FC236}">
              <a16:creationId xmlns:a16="http://schemas.microsoft.com/office/drawing/2014/main" id="{44EA8572-3972-4354-B9B9-F86260BC8A20}"/>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38086"/>
    <xdr:sp macro="" textlink="">
      <xdr:nvSpPr>
        <xdr:cNvPr id="1688" name="Text Box 30">
          <a:extLst>
            <a:ext uri="{FF2B5EF4-FFF2-40B4-BE49-F238E27FC236}">
              <a16:creationId xmlns:a16="http://schemas.microsoft.com/office/drawing/2014/main" id="{803869BE-7A8F-418B-81EF-9980465E6D47}"/>
            </a:ext>
          </a:extLst>
        </xdr:cNvPr>
        <xdr:cNvSpPr txBox="1">
          <a:spLocks noChangeArrowheads="1"/>
        </xdr:cNvSpPr>
      </xdr:nvSpPr>
      <xdr:spPr bwMode="auto">
        <a:xfrm>
          <a:off x="3741420" y="1802892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1689" name="Text Box 32">
          <a:extLst>
            <a:ext uri="{FF2B5EF4-FFF2-40B4-BE49-F238E27FC236}">
              <a16:creationId xmlns:a16="http://schemas.microsoft.com/office/drawing/2014/main" id="{C14C89BC-D092-4D7E-9084-714E099FD8B2}"/>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38086"/>
    <xdr:sp macro="" textlink="">
      <xdr:nvSpPr>
        <xdr:cNvPr id="1690" name="Text Box 106">
          <a:extLst>
            <a:ext uri="{FF2B5EF4-FFF2-40B4-BE49-F238E27FC236}">
              <a16:creationId xmlns:a16="http://schemas.microsoft.com/office/drawing/2014/main" id="{EF74718B-59A9-4EB0-8A78-6D8BC4C7CC15}"/>
            </a:ext>
          </a:extLst>
        </xdr:cNvPr>
        <xdr:cNvSpPr txBox="1">
          <a:spLocks noChangeArrowheads="1"/>
        </xdr:cNvSpPr>
      </xdr:nvSpPr>
      <xdr:spPr bwMode="auto">
        <a:xfrm>
          <a:off x="3741420" y="1802892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1691" name="Text Box 30">
          <a:extLst>
            <a:ext uri="{FF2B5EF4-FFF2-40B4-BE49-F238E27FC236}">
              <a16:creationId xmlns:a16="http://schemas.microsoft.com/office/drawing/2014/main" id="{B55426F9-FFCA-4463-A26B-8898A1C5501C}"/>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92" name="Text Box 32">
          <a:extLst>
            <a:ext uri="{FF2B5EF4-FFF2-40B4-BE49-F238E27FC236}">
              <a16:creationId xmlns:a16="http://schemas.microsoft.com/office/drawing/2014/main" id="{AF1016ED-AB7C-49D9-822E-909BFDFF464D}"/>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1693" name="Text Box 106">
          <a:extLst>
            <a:ext uri="{FF2B5EF4-FFF2-40B4-BE49-F238E27FC236}">
              <a16:creationId xmlns:a16="http://schemas.microsoft.com/office/drawing/2014/main" id="{C2D251C7-A9F7-4DB9-A4CF-826372080F00}"/>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94" name="Text Box 108">
          <a:extLst>
            <a:ext uri="{FF2B5EF4-FFF2-40B4-BE49-F238E27FC236}">
              <a16:creationId xmlns:a16="http://schemas.microsoft.com/office/drawing/2014/main" id="{C446E0A8-E547-4498-8BEE-80845C563C0C}"/>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1695" name="Text Box 30">
          <a:extLst>
            <a:ext uri="{FF2B5EF4-FFF2-40B4-BE49-F238E27FC236}">
              <a16:creationId xmlns:a16="http://schemas.microsoft.com/office/drawing/2014/main" id="{1438E869-82A4-412A-A5E1-FFB82936F06C}"/>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96" name="Text Box 32">
          <a:extLst>
            <a:ext uri="{FF2B5EF4-FFF2-40B4-BE49-F238E27FC236}">
              <a16:creationId xmlns:a16="http://schemas.microsoft.com/office/drawing/2014/main" id="{85BF6F4A-3BD5-451C-B11D-D411AA00D821}"/>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1697" name="Text Box 106">
          <a:extLst>
            <a:ext uri="{FF2B5EF4-FFF2-40B4-BE49-F238E27FC236}">
              <a16:creationId xmlns:a16="http://schemas.microsoft.com/office/drawing/2014/main" id="{C7CCDF16-72E3-4DE2-AF9E-D10F99025C4C}"/>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1698" name="Text Box 108">
          <a:extLst>
            <a:ext uri="{FF2B5EF4-FFF2-40B4-BE49-F238E27FC236}">
              <a16:creationId xmlns:a16="http://schemas.microsoft.com/office/drawing/2014/main" id="{8901D837-6109-404E-AE12-A2D9315DC1C8}"/>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2"/>
    <xdr:sp macro="" textlink="">
      <xdr:nvSpPr>
        <xdr:cNvPr id="1699" name="Text Box 30">
          <a:extLst>
            <a:ext uri="{FF2B5EF4-FFF2-40B4-BE49-F238E27FC236}">
              <a16:creationId xmlns:a16="http://schemas.microsoft.com/office/drawing/2014/main" id="{60159622-AD44-4588-AD26-B159F2461717}"/>
            </a:ext>
          </a:extLst>
        </xdr:cNvPr>
        <xdr:cNvSpPr txBox="1">
          <a:spLocks noChangeArrowheads="1"/>
        </xdr:cNvSpPr>
      </xdr:nvSpPr>
      <xdr:spPr bwMode="auto">
        <a:xfrm>
          <a:off x="374142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1700" name="Text Box 32">
          <a:extLst>
            <a:ext uri="{FF2B5EF4-FFF2-40B4-BE49-F238E27FC236}">
              <a16:creationId xmlns:a16="http://schemas.microsoft.com/office/drawing/2014/main" id="{AD814E7F-0AD5-44C5-B08F-5B8C04B0E415}"/>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2"/>
    <xdr:sp macro="" textlink="">
      <xdr:nvSpPr>
        <xdr:cNvPr id="1701" name="Text Box 106">
          <a:extLst>
            <a:ext uri="{FF2B5EF4-FFF2-40B4-BE49-F238E27FC236}">
              <a16:creationId xmlns:a16="http://schemas.microsoft.com/office/drawing/2014/main" id="{90AE0DBD-BC00-423C-80E2-88E9943495FF}"/>
            </a:ext>
          </a:extLst>
        </xdr:cNvPr>
        <xdr:cNvSpPr txBox="1">
          <a:spLocks noChangeArrowheads="1"/>
        </xdr:cNvSpPr>
      </xdr:nvSpPr>
      <xdr:spPr bwMode="auto">
        <a:xfrm>
          <a:off x="374142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1702" name="Text Box 108">
          <a:extLst>
            <a:ext uri="{FF2B5EF4-FFF2-40B4-BE49-F238E27FC236}">
              <a16:creationId xmlns:a16="http://schemas.microsoft.com/office/drawing/2014/main" id="{7F60CDFD-3896-4F9D-829F-401F40B011C0}"/>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86862"/>
    <xdr:sp macro="" textlink="">
      <xdr:nvSpPr>
        <xdr:cNvPr id="1703" name="Text Box 30">
          <a:extLst>
            <a:ext uri="{FF2B5EF4-FFF2-40B4-BE49-F238E27FC236}">
              <a16:creationId xmlns:a16="http://schemas.microsoft.com/office/drawing/2014/main" id="{CD243C8D-5DBD-49CE-B2EA-7421136D9B45}"/>
            </a:ext>
          </a:extLst>
        </xdr:cNvPr>
        <xdr:cNvSpPr txBox="1">
          <a:spLocks noChangeArrowheads="1"/>
        </xdr:cNvSpPr>
      </xdr:nvSpPr>
      <xdr:spPr bwMode="auto">
        <a:xfrm>
          <a:off x="374142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1704" name="Text Box 32">
          <a:extLst>
            <a:ext uri="{FF2B5EF4-FFF2-40B4-BE49-F238E27FC236}">
              <a16:creationId xmlns:a16="http://schemas.microsoft.com/office/drawing/2014/main" id="{45FD94FD-1603-48B7-B6FC-540CD6A7CB43}"/>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86862"/>
    <xdr:sp macro="" textlink="">
      <xdr:nvSpPr>
        <xdr:cNvPr id="1705" name="Text Box 106">
          <a:extLst>
            <a:ext uri="{FF2B5EF4-FFF2-40B4-BE49-F238E27FC236}">
              <a16:creationId xmlns:a16="http://schemas.microsoft.com/office/drawing/2014/main" id="{D1640A1C-B2FB-45A6-A05B-4B397F7C652F}"/>
            </a:ext>
          </a:extLst>
        </xdr:cNvPr>
        <xdr:cNvSpPr txBox="1">
          <a:spLocks noChangeArrowheads="1"/>
        </xdr:cNvSpPr>
      </xdr:nvSpPr>
      <xdr:spPr bwMode="auto">
        <a:xfrm>
          <a:off x="374142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1706" name="Text Box 108">
          <a:extLst>
            <a:ext uri="{FF2B5EF4-FFF2-40B4-BE49-F238E27FC236}">
              <a16:creationId xmlns:a16="http://schemas.microsoft.com/office/drawing/2014/main" id="{B2D02582-D509-4D9D-9384-714F1DF8B355}"/>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94482"/>
    <xdr:sp macro="" textlink="">
      <xdr:nvSpPr>
        <xdr:cNvPr id="1707" name="Text Box 30">
          <a:extLst>
            <a:ext uri="{FF2B5EF4-FFF2-40B4-BE49-F238E27FC236}">
              <a16:creationId xmlns:a16="http://schemas.microsoft.com/office/drawing/2014/main" id="{9CE1BEC9-7C8D-4660-9835-9B73EA568053}"/>
            </a:ext>
          </a:extLst>
        </xdr:cNvPr>
        <xdr:cNvSpPr txBox="1">
          <a:spLocks noChangeArrowheads="1"/>
        </xdr:cNvSpPr>
      </xdr:nvSpPr>
      <xdr:spPr bwMode="auto">
        <a:xfrm>
          <a:off x="374142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1708" name="Text Box 32">
          <a:extLst>
            <a:ext uri="{FF2B5EF4-FFF2-40B4-BE49-F238E27FC236}">
              <a16:creationId xmlns:a16="http://schemas.microsoft.com/office/drawing/2014/main" id="{82EA8C8D-42B1-4BB6-A63C-842996461FDD}"/>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94482"/>
    <xdr:sp macro="" textlink="">
      <xdr:nvSpPr>
        <xdr:cNvPr id="1709" name="Text Box 106">
          <a:extLst>
            <a:ext uri="{FF2B5EF4-FFF2-40B4-BE49-F238E27FC236}">
              <a16:creationId xmlns:a16="http://schemas.microsoft.com/office/drawing/2014/main" id="{E6ED8080-FB28-4290-B3F6-3B5518DA5296}"/>
            </a:ext>
          </a:extLst>
        </xdr:cNvPr>
        <xdr:cNvSpPr txBox="1">
          <a:spLocks noChangeArrowheads="1"/>
        </xdr:cNvSpPr>
      </xdr:nvSpPr>
      <xdr:spPr bwMode="auto">
        <a:xfrm>
          <a:off x="374142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1710" name="Text Box 108">
          <a:extLst>
            <a:ext uri="{FF2B5EF4-FFF2-40B4-BE49-F238E27FC236}">
              <a16:creationId xmlns:a16="http://schemas.microsoft.com/office/drawing/2014/main" id="{892233CB-0E9C-436B-88BF-891FC284CE94}"/>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61071"/>
    <xdr:sp macro="" textlink="">
      <xdr:nvSpPr>
        <xdr:cNvPr id="1711" name="Text Box 30">
          <a:extLst>
            <a:ext uri="{FF2B5EF4-FFF2-40B4-BE49-F238E27FC236}">
              <a16:creationId xmlns:a16="http://schemas.microsoft.com/office/drawing/2014/main" id="{7F776699-545D-47C7-98D2-9BB52DA3C50B}"/>
            </a:ext>
          </a:extLst>
        </xdr:cNvPr>
        <xdr:cNvSpPr txBox="1">
          <a:spLocks noChangeArrowheads="1"/>
        </xdr:cNvSpPr>
      </xdr:nvSpPr>
      <xdr:spPr bwMode="auto">
        <a:xfrm>
          <a:off x="374142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1712" name="Text Box 32">
          <a:extLst>
            <a:ext uri="{FF2B5EF4-FFF2-40B4-BE49-F238E27FC236}">
              <a16:creationId xmlns:a16="http://schemas.microsoft.com/office/drawing/2014/main" id="{49DF6C66-FCE4-4423-A7C4-28BFEC0C60EC}"/>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61071"/>
    <xdr:sp macro="" textlink="">
      <xdr:nvSpPr>
        <xdr:cNvPr id="1713" name="Text Box 106">
          <a:extLst>
            <a:ext uri="{FF2B5EF4-FFF2-40B4-BE49-F238E27FC236}">
              <a16:creationId xmlns:a16="http://schemas.microsoft.com/office/drawing/2014/main" id="{294B7727-259E-4C19-BF32-6C76B3EF7896}"/>
            </a:ext>
          </a:extLst>
        </xdr:cNvPr>
        <xdr:cNvSpPr txBox="1">
          <a:spLocks noChangeArrowheads="1"/>
        </xdr:cNvSpPr>
      </xdr:nvSpPr>
      <xdr:spPr bwMode="auto">
        <a:xfrm>
          <a:off x="374142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1714" name="Text Box 108">
          <a:extLst>
            <a:ext uri="{FF2B5EF4-FFF2-40B4-BE49-F238E27FC236}">
              <a16:creationId xmlns:a16="http://schemas.microsoft.com/office/drawing/2014/main" id="{5BCB8A19-0D09-4972-B107-1CB08C3DBDED}"/>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76682"/>
    <xdr:sp macro="" textlink="">
      <xdr:nvSpPr>
        <xdr:cNvPr id="1715" name="Text Box 30">
          <a:extLst>
            <a:ext uri="{FF2B5EF4-FFF2-40B4-BE49-F238E27FC236}">
              <a16:creationId xmlns:a16="http://schemas.microsoft.com/office/drawing/2014/main" id="{F9763CB4-01B4-4FE8-9A1D-5E2F669B82B7}"/>
            </a:ext>
          </a:extLst>
        </xdr:cNvPr>
        <xdr:cNvSpPr txBox="1">
          <a:spLocks noChangeArrowheads="1"/>
        </xdr:cNvSpPr>
      </xdr:nvSpPr>
      <xdr:spPr bwMode="auto">
        <a:xfrm>
          <a:off x="3741420" y="1802892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76682"/>
    <xdr:sp macro="" textlink="">
      <xdr:nvSpPr>
        <xdr:cNvPr id="1716" name="Text Box 106">
          <a:extLst>
            <a:ext uri="{FF2B5EF4-FFF2-40B4-BE49-F238E27FC236}">
              <a16:creationId xmlns:a16="http://schemas.microsoft.com/office/drawing/2014/main" id="{5D4EEA65-D45C-4666-AAAF-C8583CF8E96A}"/>
            </a:ext>
          </a:extLst>
        </xdr:cNvPr>
        <xdr:cNvSpPr txBox="1">
          <a:spLocks noChangeArrowheads="1"/>
        </xdr:cNvSpPr>
      </xdr:nvSpPr>
      <xdr:spPr bwMode="auto">
        <a:xfrm>
          <a:off x="3741420" y="1802892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53823"/>
    <xdr:sp macro="" textlink="">
      <xdr:nvSpPr>
        <xdr:cNvPr id="1717" name="Text Box 30">
          <a:extLst>
            <a:ext uri="{FF2B5EF4-FFF2-40B4-BE49-F238E27FC236}">
              <a16:creationId xmlns:a16="http://schemas.microsoft.com/office/drawing/2014/main" id="{7F62BA73-8E49-4CF0-936F-0376069718C3}"/>
            </a:ext>
          </a:extLst>
        </xdr:cNvPr>
        <xdr:cNvSpPr txBox="1">
          <a:spLocks noChangeArrowheads="1"/>
        </xdr:cNvSpPr>
      </xdr:nvSpPr>
      <xdr:spPr bwMode="auto">
        <a:xfrm>
          <a:off x="3741420" y="1802892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53823"/>
    <xdr:sp macro="" textlink="">
      <xdr:nvSpPr>
        <xdr:cNvPr id="1718" name="Text Box 106">
          <a:extLst>
            <a:ext uri="{FF2B5EF4-FFF2-40B4-BE49-F238E27FC236}">
              <a16:creationId xmlns:a16="http://schemas.microsoft.com/office/drawing/2014/main" id="{521D1911-B98E-4AEF-AF24-FD0E479B65E3}"/>
            </a:ext>
          </a:extLst>
        </xdr:cNvPr>
        <xdr:cNvSpPr txBox="1">
          <a:spLocks noChangeArrowheads="1"/>
        </xdr:cNvSpPr>
      </xdr:nvSpPr>
      <xdr:spPr bwMode="auto">
        <a:xfrm>
          <a:off x="3741420" y="1802892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72435"/>
    <xdr:sp macro="" textlink="">
      <xdr:nvSpPr>
        <xdr:cNvPr id="1719" name="Text Box 30">
          <a:extLst>
            <a:ext uri="{FF2B5EF4-FFF2-40B4-BE49-F238E27FC236}">
              <a16:creationId xmlns:a16="http://schemas.microsoft.com/office/drawing/2014/main" id="{9DEBDAD3-81EE-4F42-ADC5-B9360D0C7921}"/>
            </a:ext>
          </a:extLst>
        </xdr:cNvPr>
        <xdr:cNvSpPr txBox="1">
          <a:spLocks noChangeArrowheads="1"/>
        </xdr:cNvSpPr>
      </xdr:nvSpPr>
      <xdr:spPr bwMode="auto">
        <a:xfrm>
          <a:off x="3741420" y="1802892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1720" name="Text Box 32">
          <a:extLst>
            <a:ext uri="{FF2B5EF4-FFF2-40B4-BE49-F238E27FC236}">
              <a16:creationId xmlns:a16="http://schemas.microsoft.com/office/drawing/2014/main" id="{3E834643-2153-4CDD-AD45-7286EDFEF123}"/>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72435"/>
    <xdr:sp macro="" textlink="">
      <xdr:nvSpPr>
        <xdr:cNvPr id="1721" name="Text Box 106">
          <a:extLst>
            <a:ext uri="{FF2B5EF4-FFF2-40B4-BE49-F238E27FC236}">
              <a16:creationId xmlns:a16="http://schemas.microsoft.com/office/drawing/2014/main" id="{78696B4B-DD43-41A3-B603-3B462275D73C}"/>
            </a:ext>
          </a:extLst>
        </xdr:cNvPr>
        <xdr:cNvSpPr txBox="1">
          <a:spLocks noChangeArrowheads="1"/>
        </xdr:cNvSpPr>
      </xdr:nvSpPr>
      <xdr:spPr bwMode="auto">
        <a:xfrm>
          <a:off x="3741420" y="1802892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1722" name="Text Box 108">
          <a:extLst>
            <a:ext uri="{FF2B5EF4-FFF2-40B4-BE49-F238E27FC236}">
              <a16:creationId xmlns:a16="http://schemas.microsoft.com/office/drawing/2014/main" id="{66D552AD-2A37-4ABD-A564-3AF8651CF11D}"/>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509880"/>
    <xdr:sp macro="" textlink="">
      <xdr:nvSpPr>
        <xdr:cNvPr id="1723" name="Text Box 30">
          <a:extLst>
            <a:ext uri="{FF2B5EF4-FFF2-40B4-BE49-F238E27FC236}">
              <a16:creationId xmlns:a16="http://schemas.microsoft.com/office/drawing/2014/main" id="{2A888EE6-01BC-47E8-9C23-6879D49950C2}"/>
            </a:ext>
          </a:extLst>
        </xdr:cNvPr>
        <xdr:cNvSpPr txBox="1">
          <a:spLocks noChangeArrowheads="1"/>
        </xdr:cNvSpPr>
      </xdr:nvSpPr>
      <xdr:spPr bwMode="auto">
        <a:xfrm>
          <a:off x="3741420" y="1802892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1724" name="Text Box 32">
          <a:extLst>
            <a:ext uri="{FF2B5EF4-FFF2-40B4-BE49-F238E27FC236}">
              <a16:creationId xmlns:a16="http://schemas.microsoft.com/office/drawing/2014/main" id="{C23804E6-D81E-4069-8920-F4A9B0C38213}"/>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509880"/>
    <xdr:sp macro="" textlink="">
      <xdr:nvSpPr>
        <xdr:cNvPr id="1725" name="Text Box 106">
          <a:extLst>
            <a:ext uri="{FF2B5EF4-FFF2-40B4-BE49-F238E27FC236}">
              <a16:creationId xmlns:a16="http://schemas.microsoft.com/office/drawing/2014/main" id="{AA4CE87A-57DD-41F4-B368-B3A1CFB72272}"/>
            </a:ext>
          </a:extLst>
        </xdr:cNvPr>
        <xdr:cNvSpPr txBox="1">
          <a:spLocks noChangeArrowheads="1"/>
        </xdr:cNvSpPr>
      </xdr:nvSpPr>
      <xdr:spPr bwMode="auto">
        <a:xfrm>
          <a:off x="3741420" y="1802892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1726" name="Text Box 108">
          <a:extLst>
            <a:ext uri="{FF2B5EF4-FFF2-40B4-BE49-F238E27FC236}">
              <a16:creationId xmlns:a16="http://schemas.microsoft.com/office/drawing/2014/main" id="{17AABD24-CFD7-4EC5-84EA-C6BAA978B0A4}"/>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1727" name="Text Box 30">
          <a:extLst>
            <a:ext uri="{FF2B5EF4-FFF2-40B4-BE49-F238E27FC236}">
              <a16:creationId xmlns:a16="http://schemas.microsoft.com/office/drawing/2014/main" id="{41776D69-15E3-4BA1-A948-9D6516DF1C84}"/>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28" name="Text Box 32">
          <a:extLst>
            <a:ext uri="{FF2B5EF4-FFF2-40B4-BE49-F238E27FC236}">
              <a16:creationId xmlns:a16="http://schemas.microsoft.com/office/drawing/2014/main" id="{3B686B2D-92F9-4C43-B416-D56FCBA48303}"/>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1729" name="Text Box 106">
          <a:extLst>
            <a:ext uri="{FF2B5EF4-FFF2-40B4-BE49-F238E27FC236}">
              <a16:creationId xmlns:a16="http://schemas.microsoft.com/office/drawing/2014/main" id="{C5D312DE-A0DC-42C6-A67A-55196D56796F}"/>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30" name="Text Box 108">
          <a:extLst>
            <a:ext uri="{FF2B5EF4-FFF2-40B4-BE49-F238E27FC236}">
              <a16:creationId xmlns:a16="http://schemas.microsoft.com/office/drawing/2014/main" id="{F71AAB0D-8A4B-4ECB-8B5F-E0C988E9723A}"/>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1731" name="Text Box 30">
          <a:extLst>
            <a:ext uri="{FF2B5EF4-FFF2-40B4-BE49-F238E27FC236}">
              <a16:creationId xmlns:a16="http://schemas.microsoft.com/office/drawing/2014/main" id="{A08C9409-9160-4EE6-8D89-ADE2CCCF8FCF}"/>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32" name="Text Box 32">
          <a:extLst>
            <a:ext uri="{FF2B5EF4-FFF2-40B4-BE49-F238E27FC236}">
              <a16:creationId xmlns:a16="http://schemas.microsoft.com/office/drawing/2014/main" id="{48E080DD-4958-4452-AABA-CF8BEF067413}"/>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1733" name="Text Box 106">
          <a:extLst>
            <a:ext uri="{FF2B5EF4-FFF2-40B4-BE49-F238E27FC236}">
              <a16:creationId xmlns:a16="http://schemas.microsoft.com/office/drawing/2014/main" id="{DCB0D217-4BBF-458A-B497-48FE3A50B8E7}"/>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34" name="Text Box 108">
          <a:extLst>
            <a:ext uri="{FF2B5EF4-FFF2-40B4-BE49-F238E27FC236}">
              <a16:creationId xmlns:a16="http://schemas.microsoft.com/office/drawing/2014/main" id="{8CC370A6-8810-47E2-8328-960D15648839}"/>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1735" name="Text Box 30">
          <a:extLst>
            <a:ext uri="{FF2B5EF4-FFF2-40B4-BE49-F238E27FC236}">
              <a16:creationId xmlns:a16="http://schemas.microsoft.com/office/drawing/2014/main" id="{3A82D7CF-2F37-4333-9454-750F634A9649}"/>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36" name="Text Box 32">
          <a:extLst>
            <a:ext uri="{FF2B5EF4-FFF2-40B4-BE49-F238E27FC236}">
              <a16:creationId xmlns:a16="http://schemas.microsoft.com/office/drawing/2014/main" id="{64120ED3-BE0C-4FB2-B45C-7EDCF8D9D0E8}"/>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1737" name="Text Box 106">
          <a:extLst>
            <a:ext uri="{FF2B5EF4-FFF2-40B4-BE49-F238E27FC236}">
              <a16:creationId xmlns:a16="http://schemas.microsoft.com/office/drawing/2014/main" id="{E35429BB-1B2C-4880-AFBC-5C536878140B}"/>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38" name="Text Box 108">
          <a:extLst>
            <a:ext uri="{FF2B5EF4-FFF2-40B4-BE49-F238E27FC236}">
              <a16:creationId xmlns:a16="http://schemas.microsoft.com/office/drawing/2014/main" id="{AA0A5F9E-500A-418B-ABBF-AA34AB04DBB8}"/>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1739" name="Text Box 30">
          <a:extLst>
            <a:ext uri="{FF2B5EF4-FFF2-40B4-BE49-F238E27FC236}">
              <a16:creationId xmlns:a16="http://schemas.microsoft.com/office/drawing/2014/main" id="{28952F86-1AD8-479D-A098-60E77677190F}"/>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40" name="Text Box 32">
          <a:extLst>
            <a:ext uri="{FF2B5EF4-FFF2-40B4-BE49-F238E27FC236}">
              <a16:creationId xmlns:a16="http://schemas.microsoft.com/office/drawing/2014/main" id="{D53A4FFD-53E2-480D-939E-7191C1EACADD}"/>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1741" name="Text Box 106">
          <a:extLst>
            <a:ext uri="{FF2B5EF4-FFF2-40B4-BE49-F238E27FC236}">
              <a16:creationId xmlns:a16="http://schemas.microsoft.com/office/drawing/2014/main" id="{D430E75B-3076-48FA-9010-78125CDD04D2}"/>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1742" name="Text Box 108">
          <a:extLst>
            <a:ext uri="{FF2B5EF4-FFF2-40B4-BE49-F238E27FC236}">
              <a16:creationId xmlns:a16="http://schemas.microsoft.com/office/drawing/2014/main" id="{177CDD26-3F21-4EA0-8B09-CFBF2AE15918}"/>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1743" name="Text Box 30">
          <a:extLst>
            <a:ext uri="{FF2B5EF4-FFF2-40B4-BE49-F238E27FC236}">
              <a16:creationId xmlns:a16="http://schemas.microsoft.com/office/drawing/2014/main" id="{720CA119-BF61-47F1-9B96-8F4AA8355359}"/>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1744" name="Text Box 106">
          <a:extLst>
            <a:ext uri="{FF2B5EF4-FFF2-40B4-BE49-F238E27FC236}">
              <a16:creationId xmlns:a16="http://schemas.microsoft.com/office/drawing/2014/main" id="{A2FC15F2-CE0E-4FFC-A9EF-960F00C87222}"/>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1745" name="Text Box 30">
          <a:extLst>
            <a:ext uri="{FF2B5EF4-FFF2-40B4-BE49-F238E27FC236}">
              <a16:creationId xmlns:a16="http://schemas.microsoft.com/office/drawing/2014/main" id="{3298C3B6-74CE-4B1B-BF50-8F3626FC3079}"/>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1746" name="Text Box 106">
          <a:extLst>
            <a:ext uri="{FF2B5EF4-FFF2-40B4-BE49-F238E27FC236}">
              <a16:creationId xmlns:a16="http://schemas.microsoft.com/office/drawing/2014/main" id="{57F3B5E9-774A-484E-933B-0A6F5C63674B}"/>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1747" name="Text Box 30">
          <a:extLst>
            <a:ext uri="{FF2B5EF4-FFF2-40B4-BE49-F238E27FC236}">
              <a16:creationId xmlns:a16="http://schemas.microsoft.com/office/drawing/2014/main" id="{1CB7FB62-E1E7-4B88-87DE-25A9A46EA9F1}"/>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1748" name="Text Box 106">
          <a:extLst>
            <a:ext uri="{FF2B5EF4-FFF2-40B4-BE49-F238E27FC236}">
              <a16:creationId xmlns:a16="http://schemas.microsoft.com/office/drawing/2014/main" id="{347AAA2C-E85C-4BD6-85EC-B84DC0786633}"/>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1749" name="Text Box 30">
          <a:extLst>
            <a:ext uri="{FF2B5EF4-FFF2-40B4-BE49-F238E27FC236}">
              <a16:creationId xmlns:a16="http://schemas.microsoft.com/office/drawing/2014/main" id="{670EF824-2E36-4DFC-96FB-2D04A4B51087}"/>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1750" name="Text Box 106">
          <a:extLst>
            <a:ext uri="{FF2B5EF4-FFF2-40B4-BE49-F238E27FC236}">
              <a16:creationId xmlns:a16="http://schemas.microsoft.com/office/drawing/2014/main" id="{5DFFEE77-18B3-482D-B872-77BCF20B9796}"/>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603739</xdr:colOff>
      <xdr:row>71</xdr:row>
      <xdr:rowOff>0</xdr:rowOff>
    </xdr:from>
    <xdr:ext cx="72122" cy="1458804"/>
    <xdr:sp macro="" textlink="">
      <xdr:nvSpPr>
        <xdr:cNvPr id="1751" name="Text Box 108">
          <a:extLst>
            <a:ext uri="{FF2B5EF4-FFF2-40B4-BE49-F238E27FC236}">
              <a16:creationId xmlns:a16="http://schemas.microsoft.com/office/drawing/2014/main" id="{E8CAEF4D-7F62-4C56-A72A-51C6602E0275}"/>
            </a:ext>
          </a:extLst>
        </xdr:cNvPr>
        <xdr:cNvSpPr txBox="1">
          <a:spLocks noChangeArrowheads="1"/>
        </xdr:cNvSpPr>
      </xdr:nvSpPr>
      <xdr:spPr bwMode="auto">
        <a:xfrm>
          <a:off x="4909039" y="1856232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2"/>
    <xdr:sp macro="" textlink="">
      <xdr:nvSpPr>
        <xdr:cNvPr id="1752" name="Text Box 30">
          <a:extLst>
            <a:ext uri="{FF2B5EF4-FFF2-40B4-BE49-F238E27FC236}">
              <a16:creationId xmlns:a16="http://schemas.microsoft.com/office/drawing/2014/main" id="{E0E87552-1CC3-42B2-A223-2A2BBA6F8EAB}"/>
            </a:ext>
          </a:extLst>
        </xdr:cNvPr>
        <xdr:cNvSpPr txBox="1">
          <a:spLocks noChangeArrowheads="1"/>
        </xdr:cNvSpPr>
      </xdr:nvSpPr>
      <xdr:spPr bwMode="auto">
        <a:xfrm>
          <a:off x="4366260" y="4474464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2"/>
    <xdr:sp macro="" textlink="">
      <xdr:nvSpPr>
        <xdr:cNvPr id="1753" name="Text Box 106">
          <a:extLst>
            <a:ext uri="{FF2B5EF4-FFF2-40B4-BE49-F238E27FC236}">
              <a16:creationId xmlns:a16="http://schemas.microsoft.com/office/drawing/2014/main" id="{09477055-0A52-40A4-BE74-479FE44A2E6C}"/>
            </a:ext>
          </a:extLst>
        </xdr:cNvPr>
        <xdr:cNvSpPr txBox="1">
          <a:spLocks noChangeArrowheads="1"/>
        </xdr:cNvSpPr>
      </xdr:nvSpPr>
      <xdr:spPr bwMode="auto">
        <a:xfrm>
          <a:off x="4366260" y="4474464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2"/>
    <xdr:sp macro="" textlink="">
      <xdr:nvSpPr>
        <xdr:cNvPr id="1754" name="Text Box 30">
          <a:extLst>
            <a:ext uri="{FF2B5EF4-FFF2-40B4-BE49-F238E27FC236}">
              <a16:creationId xmlns:a16="http://schemas.microsoft.com/office/drawing/2014/main" id="{B8A39A35-8841-46FF-93DF-C625D0AA3CF6}"/>
            </a:ext>
          </a:extLst>
        </xdr:cNvPr>
        <xdr:cNvSpPr txBox="1">
          <a:spLocks noChangeArrowheads="1"/>
        </xdr:cNvSpPr>
      </xdr:nvSpPr>
      <xdr:spPr bwMode="auto">
        <a:xfrm>
          <a:off x="4366260" y="4474464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2"/>
    <xdr:sp macro="" textlink="">
      <xdr:nvSpPr>
        <xdr:cNvPr id="1755" name="Text Box 106">
          <a:extLst>
            <a:ext uri="{FF2B5EF4-FFF2-40B4-BE49-F238E27FC236}">
              <a16:creationId xmlns:a16="http://schemas.microsoft.com/office/drawing/2014/main" id="{F7A01BB9-EADB-4530-89BC-5A86C8337A9F}"/>
            </a:ext>
          </a:extLst>
        </xdr:cNvPr>
        <xdr:cNvSpPr txBox="1">
          <a:spLocks noChangeArrowheads="1"/>
        </xdr:cNvSpPr>
      </xdr:nvSpPr>
      <xdr:spPr bwMode="auto">
        <a:xfrm>
          <a:off x="4366260" y="4474464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1"/>
    <xdr:sp macro="" textlink="">
      <xdr:nvSpPr>
        <xdr:cNvPr id="1756" name="Text Box 30">
          <a:extLst>
            <a:ext uri="{FF2B5EF4-FFF2-40B4-BE49-F238E27FC236}">
              <a16:creationId xmlns:a16="http://schemas.microsoft.com/office/drawing/2014/main" id="{7EA3D858-7C2B-4302-BE26-07D583D9B67A}"/>
            </a:ext>
          </a:extLst>
        </xdr:cNvPr>
        <xdr:cNvSpPr txBox="1">
          <a:spLocks noChangeArrowheads="1"/>
        </xdr:cNvSpPr>
      </xdr:nvSpPr>
      <xdr:spPr bwMode="auto">
        <a:xfrm>
          <a:off x="4366260" y="4474464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1"/>
    <xdr:sp macro="" textlink="">
      <xdr:nvSpPr>
        <xdr:cNvPr id="1757" name="Text Box 106">
          <a:extLst>
            <a:ext uri="{FF2B5EF4-FFF2-40B4-BE49-F238E27FC236}">
              <a16:creationId xmlns:a16="http://schemas.microsoft.com/office/drawing/2014/main" id="{EA0E67EB-6CC5-4DEE-80AD-66A9509E4BBD}"/>
            </a:ext>
          </a:extLst>
        </xdr:cNvPr>
        <xdr:cNvSpPr txBox="1">
          <a:spLocks noChangeArrowheads="1"/>
        </xdr:cNvSpPr>
      </xdr:nvSpPr>
      <xdr:spPr bwMode="auto">
        <a:xfrm>
          <a:off x="4366260" y="4474464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1"/>
    <xdr:sp macro="" textlink="">
      <xdr:nvSpPr>
        <xdr:cNvPr id="1758" name="Text Box 30">
          <a:extLst>
            <a:ext uri="{FF2B5EF4-FFF2-40B4-BE49-F238E27FC236}">
              <a16:creationId xmlns:a16="http://schemas.microsoft.com/office/drawing/2014/main" id="{FBDFCE31-7F11-4CF6-8811-12343B8675FB}"/>
            </a:ext>
          </a:extLst>
        </xdr:cNvPr>
        <xdr:cNvSpPr txBox="1">
          <a:spLocks noChangeArrowheads="1"/>
        </xdr:cNvSpPr>
      </xdr:nvSpPr>
      <xdr:spPr bwMode="auto">
        <a:xfrm>
          <a:off x="4366260" y="4474464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1"/>
    <xdr:sp macro="" textlink="">
      <xdr:nvSpPr>
        <xdr:cNvPr id="1759" name="Text Box 106">
          <a:extLst>
            <a:ext uri="{FF2B5EF4-FFF2-40B4-BE49-F238E27FC236}">
              <a16:creationId xmlns:a16="http://schemas.microsoft.com/office/drawing/2014/main" id="{9499F8E2-FAEF-400C-8F7A-608BC500BE9F}"/>
            </a:ext>
          </a:extLst>
        </xdr:cNvPr>
        <xdr:cNvSpPr txBox="1">
          <a:spLocks noChangeArrowheads="1"/>
        </xdr:cNvSpPr>
      </xdr:nvSpPr>
      <xdr:spPr bwMode="auto">
        <a:xfrm>
          <a:off x="4366260" y="4474464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80923"/>
    <xdr:sp macro="" textlink="">
      <xdr:nvSpPr>
        <xdr:cNvPr id="1760" name="Text Box 30">
          <a:extLst>
            <a:ext uri="{FF2B5EF4-FFF2-40B4-BE49-F238E27FC236}">
              <a16:creationId xmlns:a16="http://schemas.microsoft.com/office/drawing/2014/main" id="{E394841F-8222-4F8F-9113-3ED94FEFB755}"/>
            </a:ext>
          </a:extLst>
        </xdr:cNvPr>
        <xdr:cNvSpPr txBox="1">
          <a:spLocks noChangeArrowheads="1"/>
        </xdr:cNvSpPr>
      </xdr:nvSpPr>
      <xdr:spPr bwMode="auto">
        <a:xfrm>
          <a:off x="4366260" y="4474464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80923"/>
    <xdr:sp macro="" textlink="">
      <xdr:nvSpPr>
        <xdr:cNvPr id="1761" name="Text Box 106">
          <a:extLst>
            <a:ext uri="{FF2B5EF4-FFF2-40B4-BE49-F238E27FC236}">
              <a16:creationId xmlns:a16="http://schemas.microsoft.com/office/drawing/2014/main" id="{52CFA68D-E05A-4D2B-8EFB-B98AABB42222}"/>
            </a:ext>
          </a:extLst>
        </xdr:cNvPr>
        <xdr:cNvSpPr txBox="1">
          <a:spLocks noChangeArrowheads="1"/>
        </xdr:cNvSpPr>
      </xdr:nvSpPr>
      <xdr:spPr bwMode="auto">
        <a:xfrm>
          <a:off x="4366260" y="4474464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8063"/>
    <xdr:sp macro="" textlink="">
      <xdr:nvSpPr>
        <xdr:cNvPr id="1762" name="Text Box 30">
          <a:extLst>
            <a:ext uri="{FF2B5EF4-FFF2-40B4-BE49-F238E27FC236}">
              <a16:creationId xmlns:a16="http://schemas.microsoft.com/office/drawing/2014/main" id="{9F47EBD2-E150-4FBA-BDDB-401B2FAC9ADA}"/>
            </a:ext>
          </a:extLst>
        </xdr:cNvPr>
        <xdr:cNvSpPr txBox="1">
          <a:spLocks noChangeArrowheads="1"/>
        </xdr:cNvSpPr>
      </xdr:nvSpPr>
      <xdr:spPr bwMode="auto">
        <a:xfrm>
          <a:off x="4366260" y="4474464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8063"/>
    <xdr:sp macro="" textlink="">
      <xdr:nvSpPr>
        <xdr:cNvPr id="1763" name="Text Box 106">
          <a:extLst>
            <a:ext uri="{FF2B5EF4-FFF2-40B4-BE49-F238E27FC236}">
              <a16:creationId xmlns:a16="http://schemas.microsoft.com/office/drawing/2014/main" id="{602AC0BC-8A03-412F-A3C4-F4FB0E34059E}"/>
            </a:ext>
          </a:extLst>
        </xdr:cNvPr>
        <xdr:cNvSpPr txBox="1">
          <a:spLocks noChangeArrowheads="1"/>
        </xdr:cNvSpPr>
      </xdr:nvSpPr>
      <xdr:spPr bwMode="auto">
        <a:xfrm>
          <a:off x="4366260" y="4474464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5683"/>
    <xdr:sp macro="" textlink="">
      <xdr:nvSpPr>
        <xdr:cNvPr id="1764" name="Text Box 30">
          <a:extLst>
            <a:ext uri="{FF2B5EF4-FFF2-40B4-BE49-F238E27FC236}">
              <a16:creationId xmlns:a16="http://schemas.microsoft.com/office/drawing/2014/main" id="{BFF2C3C1-942D-4B62-97C6-418FA0BCE9A7}"/>
            </a:ext>
          </a:extLst>
        </xdr:cNvPr>
        <xdr:cNvSpPr txBox="1">
          <a:spLocks noChangeArrowheads="1"/>
        </xdr:cNvSpPr>
      </xdr:nvSpPr>
      <xdr:spPr bwMode="auto">
        <a:xfrm>
          <a:off x="4366260" y="4474464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1765" name="Text Box 32">
          <a:extLst>
            <a:ext uri="{FF2B5EF4-FFF2-40B4-BE49-F238E27FC236}">
              <a16:creationId xmlns:a16="http://schemas.microsoft.com/office/drawing/2014/main" id="{6B5B443B-1AB0-4979-B452-7E0A0166C714}"/>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5683"/>
    <xdr:sp macro="" textlink="">
      <xdr:nvSpPr>
        <xdr:cNvPr id="1766" name="Text Box 106">
          <a:extLst>
            <a:ext uri="{FF2B5EF4-FFF2-40B4-BE49-F238E27FC236}">
              <a16:creationId xmlns:a16="http://schemas.microsoft.com/office/drawing/2014/main" id="{42B180A7-783F-4A97-86F8-52CBFC1C48F7}"/>
            </a:ext>
          </a:extLst>
        </xdr:cNvPr>
        <xdr:cNvSpPr txBox="1">
          <a:spLocks noChangeArrowheads="1"/>
        </xdr:cNvSpPr>
      </xdr:nvSpPr>
      <xdr:spPr bwMode="auto">
        <a:xfrm>
          <a:off x="4366260" y="4474464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1767" name="Text Box 108">
          <a:extLst>
            <a:ext uri="{FF2B5EF4-FFF2-40B4-BE49-F238E27FC236}">
              <a16:creationId xmlns:a16="http://schemas.microsoft.com/office/drawing/2014/main" id="{ED0384D3-0AC4-4943-8F56-A2C4B4BFA80D}"/>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2396"/>
    <xdr:sp macro="" textlink="">
      <xdr:nvSpPr>
        <xdr:cNvPr id="1768" name="Text Box 30">
          <a:extLst>
            <a:ext uri="{FF2B5EF4-FFF2-40B4-BE49-F238E27FC236}">
              <a16:creationId xmlns:a16="http://schemas.microsoft.com/office/drawing/2014/main" id="{37676BA9-F1AB-48D0-AEF2-3C3CB664A0E9}"/>
            </a:ext>
          </a:extLst>
        </xdr:cNvPr>
        <xdr:cNvSpPr txBox="1">
          <a:spLocks noChangeArrowheads="1"/>
        </xdr:cNvSpPr>
      </xdr:nvSpPr>
      <xdr:spPr bwMode="auto">
        <a:xfrm>
          <a:off x="4366260" y="4474464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1769" name="Text Box 32">
          <a:extLst>
            <a:ext uri="{FF2B5EF4-FFF2-40B4-BE49-F238E27FC236}">
              <a16:creationId xmlns:a16="http://schemas.microsoft.com/office/drawing/2014/main" id="{D351C55F-1EF5-463B-9AC8-356741B964E2}"/>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2396"/>
    <xdr:sp macro="" textlink="">
      <xdr:nvSpPr>
        <xdr:cNvPr id="1770" name="Text Box 106">
          <a:extLst>
            <a:ext uri="{FF2B5EF4-FFF2-40B4-BE49-F238E27FC236}">
              <a16:creationId xmlns:a16="http://schemas.microsoft.com/office/drawing/2014/main" id="{25689AC2-3402-43EB-9CF7-A04D6B64AC97}"/>
            </a:ext>
          </a:extLst>
        </xdr:cNvPr>
        <xdr:cNvSpPr txBox="1">
          <a:spLocks noChangeArrowheads="1"/>
        </xdr:cNvSpPr>
      </xdr:nvSpPr>
      <xdr:spPr bwMode="auto">
        <a:xfrm>
          <a:off x="4366260" y="4474464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1771" name="Text Box 108">
          <a:extLst>
            <a:ext uri="{FF2B5EF4-FFF2-40B4-BE49-F238E27FC236}">
              <a16:creationId xmlns:a16="http://schemas.microsoft.com/office/drawing/2014/main" id="{03ABF5AB-3D68-49E0-8C7F-D22189266A2A}"/>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2"/>
    <xdr:sp macro="" textlink="">
      <xdr:nvSpPr>
        <xdr:cNvPr id="1772" name="Text Box 30">
          <a:extLst>
            <a:ext uri="{FF2B5EF4-FFF2-40B4-BE49-F238E27FC236}">
              <a16:creationId xmlns:a16="http://schemas.microsoft.com/office/drawing/2014/main" id="{901CB9E5-D894-4585-A5CF-7A7646B64770}"/>
            </a:ext>
          </a:extLst>
        </xdr:cNvPr>
        <xdr:cNvSpPr txBox="1">
          <a:spLocks noChangeArrowheads="1"/>
        </xdr:cNvSpPr>
      </xdr:nvSpPr>
      <xdr:spPr bwMode="auto">
        <a:xfrm>
          <a:off x="436626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1773" name="Text Box 32">
          <a:extLst>
            <a:ext uri="{FF2B5EF4-FFF2-40B4-BE49-F238E27FC236}">
              <a16:creationId xmlns:a16="http://schemas.microsoft.com/office/drawing/2014/main" id="{1AA62112-6F6E-4D60-8C57-5AB6E92CA7B9}"/>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2"/>
    <xdr:sp macro="" textlink="">
      <xdr:nvSpPr>
        <xdr:cNvPr id="1774" name="Text Box 106">
          <a:extLst>
            <a:ext uri="{FF2B5EF4-FFF2-40B4-BE49-F238E27FC236}">
              <a16:creationId xmlns:a16="http://schemas.microsoft.com/office/drawing/2014/main" id="{AC0A90DC-994C-4776-8463-5614E9F6D2A6}"/>
            </a:ext>
          </a:extLst>
        </xdr:cNvPr>
        <xdr:cNvSpPr txBox="1">
          <a:spLocks noChangeArrowheads="1"/>
        </xdr:cNvSpPr>
      </xdr:nvSpPr>
      <xdr:spPr bwMode="auto">
        <a:xfrm>
          <a:off x="436626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1775" name="Text Box 108">
          <a:extLst>
            <a:ext uri="{FF2B5EF4-FFF2-40B4-BE49-F238E27FC236}">
              <a16:creationId xmlns:a16="http://schemas.microsoft.com/office/drawing/2014/main" id="{B196B079-E203-4CBB-A2AE-5F60336FC3C9}"/>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86862"/>
    <xdr:sp macro="" textlink="">
      <xdr:nvSpPr>
        <xdr:cNvPr id="1776" name="Text Box 30">
          <a:extLst>
            <a:ext uri="{FF2B5EF4-FFF2-40B4-BE49-F238E27FC236}">
              <a16:creationId xmlns:a16="http://schemas.microsoft.com/office/drawing/2014/main" id="{63F73C57-E390-4B9E-BF72-1D79D4A2100F}"/>
            </a:ext>
          </a:extLst>
        </xdr:cNvPr>
        <xdr:cNvSpPr txBox="1">
          <a:spLocks noChangeArrowheads="1"/>
        </xdr:cNvSpPr>
      </xdr:nvSpPr>
      <xdr:spPr bwMode="auto">
        <a:xfrm>
          <a:off x="436626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1777" name="Text Box 32">
          <a:extLst>
            <a:ext uri="{FF2B5EF4-FFF2-40B4-BE49-F238E27FC236}">
              <a16:creationId xmlns:a16="http://schemas.microsoft.com/office/drawing/2014/main" id="{19C6CEA6-516D-4FBC-84DB-814992FCE11A}"/>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86862"/>
    <xdr:sp macro="" textlink="">
      <xdr:nvSpPr>
        <xdr:cNvPr id="1778" name="Text Box 106">
          <a:extLst>
            <a:ext uri="{FF2B5EF4-FFF2-40B4-BE49-F238E27FC236}">
              <a16:creationId xmlns:a16="http://schemas.microsoft.com/office/drawing/2014/main" id="{C53744A1-AC6A-4CD7-ACC3-7EB5F2EC8D4E}"/>
            </a:ext>
          </a:extLst>
        </xdr:cNvPr>
        <xdr:cNvSpPr txBox="1">
          <a:spLocks noChangeArrowheads="1"/>
        </xdr:cNvSpPr>
      </xdr:nvSpPr>
      <xdr:spPr bwMode="auto">
        <a:xfrm>
          <a:off x="436626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1779" name="Text Box 108">
          <a:extLst>
            <a:ext uri="{FF2B5EF4-FFF2-40B4-BE49-F238E27FC236}">
              <a16:creationId xmlns:a16="http://schemas.microsoft.com/office/drawing/2014/main" id="{63047B0F-EC14-4864-A53E-5DAB121A0C5D}"/>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94482"/>
    <xdr:sp macro="" textlink="">
      <xdr:nvSpPr>
        <xdr:cNvPr id="1780" name="Text Box 30">
          <a:extLst>
            <a:ext uri="{FF2B5EF4-FFF2-40B4-BE49-F238E27FC236}">
              <a16:creationId xmlns:a16="http://schemas.microsoft.com/office/drawing/2014/main" id="{5EDC1A46-3B75-4F52-922C-28C8329DC7D3}"/>
            </a:ext>
          </a:extLst>
        </xdr:cNvPr>
        <xdr:cNvSpPr txBox="1">
          <a:spLocks noChangeArrowheads="1"/>
        </xdr:cNvSpPr>
      </xdr:nvSpPr>
      <xdr:spPr bwMode="auto">
        <a:xfrm>
          <a:off x="436626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1781" name="Text Box 32">
          <a:extLst>
            <a:ext uri="{FF2B5EF4-FFF2-40B4-BE49-F238E27FC236}">
              <a16:creationId xmlns:a16="http://schemas.microsoft.com/office/drawing/2014/main" id="{8066456A-FCA7-4B9D-9B14-097007A15AE0}"/>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94482"/>
    <xdr:sp macro="" textlink="">
      <xdr:nvSpPr>
        <xdr:cNvPr id="1782" name="Text Box 106">
          <a:extLst>
            <a:ext uri="{FF2B5EF4-FFF2-40B4-BE49-F238E27FC236}">
              <a16:creationId xmlns:a16="http://schemas.microsoft.com/office/drawing/2014/main" id="{9A55470A-7BB1-4E5D-9836-FCF2F80686F3}"/>
            </a:ext>
          </a:extLst>
        </xdr:cNvPr>
        <xdr:cNvSpPr txBox="1">
          <a:spLocks noChangeArrowheads="1"/>
        </xdr:cNvSpPr>
      </xdr:nvSpPr>
      <xdr:spPr bwMode="auto">
        <a:xfrm>
          <a:off x="436626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1783" name="Text Box 108">
          <a:extLst>
            <a:ext uri="{FF2B5EF4-FFF2-40B4-BE49-F238E27FC236}">
              <a16:creationId xmlns:a16="http://schemas.microsoft.com/office/drawing/2014/main" id="{DECF6B05-52FB-4709-911F-4383CAAC0F1C}"/>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61071"/>
    <xdr:sp macro="" textlink="">
      <xdr:nvSpPr>
        <xdr:cNvPr id="1784" name="Text Box 30">
          <a:extLst>
            <a:ext uri="{FF2B5EF4-FFF2-40B4-BE49-F238E27FC236}">
              <a16:creationId xmlns:a16="http://schemas.microsoft.com/office/drawing/2014/main" id="{D85CB3F9-1391-4058-BD33-BB9020E1F563}"/>
            </a:ext>
          </a:extLst>
        </xdr:cNvPr>
        <xdr:cNvSpPr txBox="1">
          <a:spLocks noChangeArrowheads="1"/>
        </xdr:cNvSpPr>
      </xdr:nvSpPr>
      <xdr:spPr bwMode="auto">
        <a:xfrm>
          <a:off x="436626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1785" name="Text Box 32">
          <a:extLst>
            <a:ext uri="{FF2B5EF4-FFF2-40B4-BE49-F238E27FC236}">
              <a16:creationId xmlns:a16="http://schemas.microsoft.com/office/drawing/2014/main" id="{FE9E400A-DE8E-441B-84D2-3944C49215F0}"/>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61071"/>
    <xdr:sp macro="" textlink="">
      <xdr:nvSpPr>
        <xdr:cNvPr id="1786" name="Text Box 106">
          <a:extLst>
            <a:ext uri="{FF2B5EF4-FFF2-40B4-BE49-F238E27FC236}">
              <a16:creationId xmlns:a16="http://schemas.microsoft.com/office/drawing/2014/main" id="{A7BA7C84-8A25-416A-B0C6-5EECC83F2AC9}"/>
            </a:ext>
          </a:extLst>
        </xdr:cNvPr>
        <xdr:cNvSpPr txBox="1">
          <a:spLocks noChangeArrowheads="1"/>
        </xdr:cNvSpPr>
      </xdr:nvSpPr>
      <xdr:spPr bwMode="auto">
        <a:xfrm>
          <a:off x="436626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1787" name="Text Box 108">
          <a:extLst>
            <a:ext uri="{FF2B5EF4-FFF2-40B4-BE49-F238E27FC236}">
              <a16:creationId xmlns:a16="http://schemas.microsoft.com/office/drawing/2014/main" id="{53CD56B5-B005-43B9-BCC8-DF36189D2506}"/>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1788" name="Text Box 30">
          <a:extLst>
            <a:ext uri="{FF2B5EF4-FFF2-40B4-BE49-F238E27FC236}">
              <a16:creationId xmlns:a16="http://schemas.microsoft.com/office/drawing/2014/main" id="{08BE5A7A-B2C7-49DB-A303-2E01B400F52C}"/>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89" name="Text Box 32">
          <a:extLst>
            <a:ext uri="{FF2B5EF4-FFF2-40B4-BE49-F238E27FC236}">
              <a16:creationId xmlns:a16="http://schemas.microsoft.com/office/drawing/2014/main" id="{C26846D9-7217-4F01-94BB-3D62BBA1E621}"/>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1790" name="Text Box 106">
          <a:extLst>
            <a:ext uri="{FF2B5EF4-FFF2-40B4-BE49-F238E27FC236}">
              <a16:creationId xmlns:a16="http://schemas.microsoft.com/office/drawing/2014/main" id="{31634B88-879E-4A9F-B9A3-469CFFCF4F1F}"/>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91" name="Text Box 108">
          <a:extLst>
            <a:ext uri="{FF2B5EF4-FFF2-40B4-BE49-F238E27FC236}">
              <a16:creationId xmlns:a16="http://schemas.microsoft.com/office/drawing/2014/main" id="{098DA5F8-968C-4AEF-9121-0EE3B27C8A67}"/>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1792" name="Text Box 30">
          <a:extLst>
            <a:ext uri="{FF2B5EF4-FFF2-40B4-BE49-F238E27FC236}">
              <a16:creationId xmlns:a16="http://schemas.microsoft.com/office/drawing/2014/main" id="{6C5429AD-00E3-470F-872E-199335419CFD}"/>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93" name="Text Box 32">
          <a:extLst>
            <a:ext uri="{FF2B5EF4-FFF2-40B4-BE49-F238E27FC236}">
              <a16:creationId xmlns:a16="http://schemas.microsoft.com/office/drawing/2014/main" id="{62C41725-B01F-4DC9-AB86-C3CB0318416F}"/>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1794" name="Text Box 106">
          <a:extLst>
            <a:ext uri="{FF2B5EF4-FFF2-40B4-BE49-F238E27FC236}">
              <a16:creationId xmlns:a16="http://schemas.microsoft.com/office/drawing/2014/main" id="{7AAB4CC9-99BD-4EE2-8E04-1DE05CF746ED}"/>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95" name="Text Box 108">
          <a:extLst>
            <a:ext uri="{FF2B5EF4-FFF2-40B4-BE49-F238E27FC236}">
              <a16:creationId xmlns:a16="http://schemas.microsoft.com/office/drawing/2014/main" id="{8DA1C090-C584-4069-B76A-94ED3C89928F}"/>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1796" name="Text Box 30">
          <a:extLst>
            <a:ext uri="{FF2B5EF4-FFF2-40B4-BE49-F238E27FC236}">
              <a16:creationId xmlns:a16="http://schemas.microsoft.com/office/drawing/2014/main" id="{4B90C635-EB75-4372-9534-5B1F1774A2C0}"/>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97" name="Text Box 32">
          <a:extLst>
            <a:ext uri="{FF2B5EF4-FFF2-40B4-BE49-F238E27FC236}">
              <a16:creationId xmlns:a16="http://schemas.microsoft.com/office/drawing/2014/main" id="{1CFDBF4E-D11C-4911-A37A-64AF286A0FC2}"/>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1798" name="Text Box 106">
          <a:extLst>
            <a:ext uri="{FF2B5EF4-FFF2-40B4-BE49-F238E27FC236}">
              <a16:creationId xmlns:a16="http://schemas.microsoft.com/office/drawing/2014/main" id="{C86F0124-CECD-40BB-BFE7-F6B6F1491260}"/>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799" name="Text Box 108">
          <a:extLst>
            <a:ext uri="{FF2B5EF4-FFF2-40B4-BE49-F238E27FC236}">
              <a16:creationId xmlns:a16="http://schemas.microsoft.com/office/drawing/2014/main" id="{988C8101-7D61-4B75-83D0-772230E7506C}"/>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1800" name="Text Box 30">
          <a:extLst>
            <a:ext uri="{FF2B5EF4-FFF2-40B4-BE49-F238E27FC236}">
              <a16:creationId xmlns:a16="http://schemas.microsoft.com/office/drawing/2014/main" id="{837054CD-2EA6-4EBF-86EE-52B98C89275A}"/>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801" name="Text Box 32">
          <a:extLst>
            <a:ext uri="{FF2B5EF4-FFF2-40B4-BE49-F238E27FC236}">
              <a16:creationId xmlns:a16="http://schemas.microsoft.com/office/drawing/2014/main" id="{999E48F9-6933-40BC-8CE7-42B5EDEE9AE7}"/>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1802" name="Text Box 106">
          <a:extLst>
            <a:ext uri="{FF2B5EF4-FFF2-40B4-BE49-F238E27FC236}">
              <a16:creationId xmlns:a16="http://schemas.microsoft.com/office/drawing/2014/main" id="{9A0D6102-D79B-48DA-863E-61593BA9570F}"/>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1803" name="Text Box 108">
          <a:extLst>
            <a:ext uri="{FF2B5EF4-FFF2-40B4-BE49-F238E27FC236}">
              <a16:creationId xmlns:a16="http://schemas.microsoft.com/office/drawing/2014/main" id="{675AFB33-4F9E-4100-8E54-0E3C8DDEBDE4}"/>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1804" name="Text Box 30">
          <a:extLst>
            <a:ext uri="{FF2B5EF4-FFF2-40B4-BE49-F238E27FC236}">
              <a16:creationId xmlns:a16="http://schemas.microsoft.com/office/drawing/2014/main" id="{13FC755B-9079-4ACC-8509-0BB80F3778C9}"/>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1805" name="Text Box 106">
          <a:extLst>
            <a:ext uri="{FF2B5EF4-FFF2-40B4-BE49-F238E27FC236}">
              <a16:creationId xmlns:a16="http://schemas.microsoft.com/office/drawing/2014/main" id="{B8279B19-0892-4781-9196-8AAF52EA87BD}"/>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1806" name="Text Box 30">
          <a:extLst>
            <a:ext uri="{FF2B5EF4-FFF2-40B4-BE49-F238E27FC236}">
              <a16:creationId xmlns:a16="http://schemas.microsoft.com/office/drawing/2014/main" id="{80DB8F6E-C371-4BBF-972E-775357A8DD08}"/>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1807" name="Text Box 106">
          <a:extLst>
            <a:ext uri="{FF2B5EF4-FFF2-40B4-BE49-F238E27FC236}">
              <a16:creationId xmlns:a16="http://schemas.microsoft.com/office/drawing/2014/main" id="{BD823325-9DE3-4502-AD4A-43D63246E1C5}"/>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1808" name="Text Box 30">
          <a:extLst>
            <a:ext uri="{FF2B5EF4-FFF2-40B4-BE49-F238E27FC236}">
              <a16:creationId xmlns:a16="http://schemas.microsoft.com/office/drawing/2014/main" id="{8031AD20-029A-4526-B65F-89CF121E5209}"/>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1809" name="Text Box 106">
          <a:extLst>
            <a:ext uri="{FF2B5EF4-FFF2-40B4-BE49-F238E27FC236}">
              <a16:creationId xmlns:a16="http://schemas.microsoft.com/office/drawing/2014/main" id="{65D5C337-5136-4F66-B10C-5BE4D1BE3E46}"/>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1810" name="Text Box 30">
          <a:extLst>
            <a:ext uri="{FF2B5EF4-FFF2-40B4-BE49-F238E27FC236}">
              <a16:creationId xmlns:a16="http://schemas.microsoft.com/office/drawing/2014/main" id="{6D20AF9D-3C61-442F-A325-95A30750E45B}"/>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1811" name="Text Box 106">
          <a:extLst>
            <a:ext uri="{FF2B5EF4-FFF2-40B4-BE49-F238E27FC236}">
              <a16:creationId xmlns:a16="http://schemas.microsoft.com/office/drawing/2014/main" id="{6D1FDEC5-6C95-4171-AA4C-11A517AD1975}"/>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8"/>
    <xdr:sp macro="" textlink="">
      <xdr:nvSpPr>
        <xdr:cNvPr id="1812" name="Text Box 30">
          <a:extLst>
            <a:ext uri="{FF2B5EF4-FFF2-40B4-BE49-F238E27FC236}">
              <a16:creationId xmlns:a16="http://schemas.microsoft.com/office/drawing/2014/main" id="{158DCFA5-2003-4F58-A08A-C9D387073698}"/>
            </a:ext>
          </a:extLst>
        </xdr:cNvPr>
        <xdr:cNvSpPr txBox="1">
          <a:spLocks noChangeArrowheads="1"/>
        </xdr:cNvSpPr>
      </xdr:nvSpPr>
      <xdr:spPr bwMode="auto">
        <a:xfrm>
          <a:off x="3741420" y="4474464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8"/>
    <xdr:sp macro="" textlink="">
      <xdr:nvSpPr>
        <xdr:cNvPr id="1813" name="Text Box 106">
          <a:extLst>
            <a:ext uri="{FF2B5EF4-FFF2-40B4-BE49-F238E27FC236}">
              <a16:creationId xmlns:a16="http://schemas.microsoft.com/office/drawing/2014/main" id="{3380443E-1DC4-4268-B4CD-C40B97AC301A}"/>
            </a:ext>
          </a:extLst>
        </xdr:cNvPr>
        <xdr:cNvSpPr txBox="1">
          <a:spLocks noChangeArrowheads="1"/>
        </xdr:cNvSpPr>
      </xdr:nvSpPr>
      <xdr:spPr bwMode="auto">
        <a:xfrm>
          <a:off x="3741420" y="4474464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8"/>
    <xdr:sp macro="" textlink="">
      <xdr:nvSpPr>
        <xdr:cNvPr id="1814" name="Text Box 30">
          <a:extLst>
            <a:ext uri="{FF2B5EF4-FFF2-40B4-BE49-F238E27FC236}">
              <a16:creationId xmlns:a16="http://schemas.microsoft.com/office/drawing/2014/main" id="{B1E13514-7C8E-44F3-907E-AC863238CCC6}"/>
            </a:ext>
          </a:extLst>
        </xdr:cNvPr>
        <xdr:cNvSpPr txBox="1">
          <a:spLocks noChangeArrowheads="1"/>
        </xdr:cNvSpPr>
      </xdr:nvSpPr>
      <xdr:spPr bwMode="auto">
        <a:xfrm>
          <a:off x="3741420" y="4474464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8"/>
    <xdr:sp macro="" textlink="">
      <xdr:nvSpPr>
        <xdr:cNvPr id="1815" name="Text Box 106">
          <a:extLst>
            <a:ext uri="{FF2B5EF4-FFF2-40B4-BE49-F238E27FC236}">
              <a16:creationId xmlns:a16="http://schemas.microsoft.com/office/drawing/2014/main" id="{9AF75408-507A-4F77-BFDD-04FDD1C46F8E}"/>
            </a:ext>
          </a:extLst>
        </xdr:cNvPr>
        <xdr:cNvSpPr txBox="1">
          <a:spLocks noChangeArrowheads="1"/>
        </xdr:cNvSpPr>
      </xdr:nvSpPr>
      <xdr:spPr bwMode="auto">
        <a:xfrm>
          <a:off x="3741420" y="4474464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7"/>
    <xdr:sp macro="" textlink="">
      <xdr:nvSpPr>
        <xdr:cNvPr id="1816" name="Text Box 30">
          <a:extLst>
            <a:ext uri="{FF2B5EF4-FFF2-40B4-BE49-F238E27FC236}">
              <a16:creationId xmlns:a16="http://schemas.microsoft.com/office/drawing/2014/main" id="{98F6B7B7-9F0E-474F-B638-BA7507427A26}"/>
            </a:ext>
          </a:extLst>
        </xdr:cNvPr>
        <xdr:cNvSpPr txBox="1">
          <a:spLocks noChangeArrowheads="1"/>
        </xdr:cNvSpPr>
      </xdr:nvSpPr>
      <xdr:spPr bwMode="auto">
        <a:xfrm>
          <a:off x="3741420" y="4474464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7"/>
    <xdr:sp macro="" textlink="">
      <xdr:nvSpPr>
        <xdr:cNvPr id="1817" name="Text Box 106">
          <a:extLst>
            <a:ext uri="{FF2B5EF4-FFF2-40B4-BE49-F238E27FC236}">
              <a16:creationId xmlns:a16="http://schemas.microsoft.com/office/drawing/2014/main" id="{395757DE-45B2-4B54-AD07-7F9A506B358F}"/>
            </a:ext>
          </a:extLst>
        </xdr:cNvPr>
        <xdr:cNvSpPr txBox="1">
          <a:spLocks noChangeArrowheads="1"/>
        </xdr:cNvSpPr>
      </xdr:nvSpPr>
      <xdr:spPr bwMode="auto">
        <a:xfrm>
          <a:off x="3741420" y="4474464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7"/>
    <xdr:sp macro="" textlink="">
      <xdr:nvSpPr>
        <xdr:cNvPr id="1818" name="Text Box 30">
          <a:extLst>
            <a:ext uri="{FF2B5EF4-FFF2-40B4-BE49-F238E27FC236}">
              <a16:creationId xmlns:a16="http://schemas.microsoft.com/office/drawing/2014/main" id="{673B00FE-CE0E-4B4F-87DC-ADC3F0E12DD3}"/>
            </a:ext>
          </a:extLst>
        </xdr:cNvPr>
        <xdr:cNvSpPr txBox="1">
          <a:spLocks noChangeArrowheads="1"/>
        </xdr:cNvSpPr>
      </xdr:nvSpPr>
      <xdr:spPr bwMode="auto">
        <a:xfrm>
          <a:off x="3741420" y="4474464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7"/>
    <xdr:sp macro="" textlink="">
      <xdr:nvSpPr>
        <xdr:cNvPr id="1819" name="Text Box 106">
          <a:extLst>
            <a:ext uri="{FF2B5EF4-FFF2-40B4-BE49-F238E27FC236}">
              <a16:creationId xmlns:a16="http://schemas.microsoft.com/office/drawing/2014/main" id="{45F0D895-BE6D-421C-B0A1-DA3FB19A65CB}"/>
            </a:ext>
          </a:extLst>
        </xdr:cNvPr>
        <xdr:cNvSpPr txBox="1">
          <a:spLocks noChangeArrowheads="1"/>
        </xdr:cNvSpPr>
      </xdr:nvSpPr>
      <xdr:spPr bwMode="auto">
        <a:xfrm>
          <a:off x="3741420" y="4474464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8800"/>
    <xdr:sp macro="" textlink="">
      <xdr:nvSpPr>
        <xdr:cNvPr id="1820" name="Text Box 30">
          <a:extLst>
            <a:ext uri="{FF2B5EF4-FFF2-40B4-BE49-F238E27FC236}">
              <a16:creationId xmlns:a16="http://schemas.microsoft.com/office/drawing/2014/main" id="{9F8712E7-905B-473B-967F-5937CD39B5A1}"/>
            </a:ext>
          </a:extLst>
        </xdr:cNvPr>
        <xdr:cNvSpPr txBox="1">
          <a:spLocks noChangeArrowheads="1"/>
        </xdr:cNvSpPr>
      </xdr:nvSpPr>
      <xdr:spPr bwMode="auto">
        <a:xfrm>
          <a:off x="3741420" y="4474464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1821" name="Text Box 32">
          <a:extLst>
            <a:ext uri="{FF2B5EF4-FFF2-40B4-BE49-F238E27FC236}">
              <a16:creationId xmlns:a16="http://schemas.microsoft.com/office/drawing/2014/main" id="{D9367D56-4F26-4CA4-A8CF-4122D4446243}"/>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8800"/>
    <xdr:sp macro="" textlink="">
      <xdr:nvSpPr>
        <xdr:cNvPr id="1822" name="Text Box 106">
          <a:extLst>
            <a:ext uri="{FF2B5EF4-FFF2-40B4-BE49-F238E27FC236}">
              <a16:creationId xmlns:a16="http://schemas.microsoft.com/office/drawing/2014/main" id="{99419FEC-5D48-496E-AB43-C460455165BC}"/>
            </a:ext>
          </a:extLst>
        </xdr:cNvPr>
        <xdr:cNvSpPr txBox="1">
          <a:spLocks noChangeArrowheads="1"/>
        </xdr:cNvSpPr>
      </xdr:nvSpPr>
      <xdr:spPr bwMode="auto">
        <a:xfrm>
          <a:off x="3741420" y="4474464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1823" name="Text Box 108">
          <a:extLst>
            <a:ext uri="{FF2B5EF4-FFF2-40B4-BE49-F238E27FC236}">
              <a16:creationId xmlns:a16="http://schemas.microsoft.com/office/drawing/2014/main" id="{EE84B19B-E189-45C8-B483-51D0795D07FE}"/>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45940"/>
    <xdr:sp macro="" textlink="">
      <xdr:nvSpPr>
        <xdr:cNvPr id="1824" name="Text Box 30">
          <a:extLst>
            <a:ext uri="{FF2B5EF4-FFF2-40B4-BE49-F238E27FC236}">
              <a16:creationId xmlns:a16="http://schemas.microsoft.com/office/drawing/2014/main" id="{34ADB3E3-3DA5-480C-AD72-F5BD85DAE329}"/>
            </a:ext>
          </a:extLst>
        </xdr:cNvPr>
        <xdr:cNvSpPr txBox="1">
          <a:spLocks noChangeArrowheads="1"/>
        </xdr:cNvSpPr>
      </xdr:nvSpPr>
      <xdr:spPr bwMode="auto">
        <a:xfrm>
          <a:off x="3741420" y="4474464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1825" name="Text Box 32">
          <a:extLst>
            <a:ext uri="{FF2B5EF4-FFF2-40B4-BE49-F238E27FC236}">
              <a16:creationId xmlns:a16="http://schemas.microsoft.com/office/drawing/2014/main" id="{5C89DF3C-47BA-41C8-A439-AF47155C58F7}"/>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45940"/>
    <xdr:sp macro="" textlink="">
      <xdr:nvSpPr>
        <xdr:cNvPr id="1826" name="Text Box 106">
          <a:extLst>
            <a:ext uri="{FF2B5EF4-FFF2-40B4-BE49-F238E27FC236}">
              <a16:creationId xmlns:a16="http://schemas.microsoft.com/office/drawing/2014/main" id="{2EBC5C43-6826-49CA-A2E7-2F6DDAFF5CE2}"/>
            </a:ext>
          </a:extLst>
        </xdr:cNvPr>
        <xdr:cNvSpPr txBox="1">
          <a:spLocks noChangeArrowheads="1"/>
        </xdr:cNvSpPr>
      </xdr:nvSpPr>
      <xdr:spPr bwMode="auto">
        <a:xfrm>
          <a:off x="3741420" y="4474464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1827" name="Text Box 108">
          <a:extLst>
            <a:ext uri="{FF2B5EF4-FFF2-40B4-BE49-F238E27FC236}">
              <a16:creationId xmlns:a16="http://schemas.microsoft.com/office/drawing/2014/main" id="{356D1D9A-EC4E-462C-A8A4-3BB2FEDFD08A}"/>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3560"/>
    <xdr:sp macro="" textlink="">
      <xdr:nvSpPr>
        <xdr:cNvPr id="1828" name="Text Box 30">
          <a:extLst>
            <a:ext uri="{FF2B5EF4-FFF2-40B4-BE49-F238E27FC236}">
              <a16:creationId xmlns:a16="http://schemas.microsoft.com/office/drawing/2014/main" id="{82F1D7DB-F02C-40FE-B987-1F0FEEBA123B}"/>
            </a:ext>
          </a:extLst>
        </xdr:cNvPr>
        <xdr:cNvSpPr txBox="1">
          <a:spLocks noChangeArrowheads="1"/>
        </xdr:cNvSpPr>
      </xdr:nvSpPr>
      <xdr:spPr bwMode="auto">
        <a:xfrm>
          <a:off x="3741420" y="4474464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1829" name="Text Box 32">
          <a:extLst>
            <a:ext uri="{FF2B5EF4-FFF2-40B4-BE49-F238E27FC236}">
              <a16:creationId xmlns:a16="http://schemas.microsoft.com/office/drawing/2014/main" id="{86A7DE56-DA9F-46FC-8405-D7F5C4170CB7}"/>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3560"/>
    <xdr:sp macro="" textlink="">
      <xdr:nvSpPr>
        <xdr:cNvPr id="1830" name="Text Box 106">
          <a:extLst>
            <a:ext uri="{FF2B5EF4-FFF2-40B4-BE49-F238E27FC236}">
              <a16:creationId xmlns:a16="http://schemas.microsoft.com/office/drawing/2014/main" id="{42C8A91C-7DBC-40A9-B642-27A6532CB9F6}"/>
            </a:ext>
          </a:extLst>
        </xdr:cNvPr>
        <xdr:cNvSpPr txBox="1">
          <a:spLocks noChangeArrowheads="1"/>
        </xdr:cNvSpPr>
      </xdr:nvSpPr>
      <xdr:spPr bwMode="auto">
        <a:xfrm>
          <a:off x="3741420" y="4474464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1831" name="Text Box 108">
          <a:extLst>
            <a:ext uri="{FF2B5EF4-FFF2-40B4-BE49-F238E27FC236}">
              <a16:creationId xmlns:a16="http://schemas.microsoft.com/office/drawing/2014/main" id="{8CBAFAFE-09DE-4F5C-8792-1AF39576B983}"/>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26335"/>
    <xdr:sp macro="" textlink="">
      <xdr:nvSpPr>
        <xdr:cNvPr id="1832" name="Text Box 30">
          <a:extLst>
            <a:ext uri="{FF2B5EF4-FFF2-40B4-BE49-F238E27FC236}">
              <a16:creationId xmlns:a16="http://schemas.microsoft.com/office/drawing/2014/main" id="{4BB297D2-1434-40E7-B3C8-89088139720F}"/>
            </a:ext>
          </a:extLst>
        </xdr:cNvPr>
        <xdr:cNvSpPr txBox="1">
          <a:spLocks noChangeArrowheads="1"/>
        </xdr:cNvSpPr>
      </xdr:nvSpPr>
      <xdr:spPr bwMode="auto">
        <a:xfrm>
          <a:off x="3741420" y="4474464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1833" name="Text Box 32">
          <a:extLst>
            <a:ext uri="{FF2B5EF4-FFF2-40B4-BE49-F238E27FC236}">
              <a16:creationId xmlns:a16="http://schemas.microsoft.com/office/drawing/2014/main" id="{F51A05EF-2735-41AA-9621-A1CC539F8C58}"/>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26335"/>
    <xdr:sp macro="" textlink="">
      <xdr:nvSpPr>
        <xdr:cNvPr id="1834" name="Text Box 106">
          <a:extLst>
            <a:ext uri="{FF2B5EF4-FFF2-40B4-BE49-F238E27FC236}">
              <a16:creationId xmlns:a16="http://schemas.microsoft.com/office/drawing/2014/main" id="{2A1DF7B7-1F3A-4061-B3D6-FAF6F191F924}"/>
            </a:ext>
          </a:extLst>
        </xdr:cNvPr>
        <xdr:cNvSpPr txBox="1">
          <a:spLocks noChangeArrowheads="1"/>
        </xdr:cNvSpPr>
      </xdr:nvSpPr>
      <xdr:spPr bwMode="auto">
        <a:xfrm>
          <a:off x="3741420" y="4474464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1835" name="Text Box 108">
          <a:extLst>
            <a:ext uri="{FF2B5EF4-FFF2-40B4-BE49-F238E27FC236}">
              <a16:creationId xmlns:a16="http://schemas.microsoft.com/office/drawing/2014/main" id="{72EC6E6B-9818-482E-A249-567522C96343}"/>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2"/>
    <xdr:sp macro="" textlink="">
      <xdr:nvSpPr>
        <xdr:cNvPr id="1836" name="Text Box 30">
          <a:extLst>
            <a:ext uri="{FF2B5EF4-FFF2-40B4-BE49-F238E27FC236}">
              <a16:creationId xmlns:a16="http://schemas.microsoft.com/office/drawing/2014/main" id="{7D330957-15C9-481C-8F5B-D00B62290C7B}"/>
            </a:ext>
          </a:extLst>
        </xdr:cNvPr>
        <xdr:cNvSpPr txBox="1">
          <a:spLocks noChangeArrowheads="1"/>
        </xdr:cNvSpPr>
      </xdr:nvSpPr>
      <xdr:spPr bwMode="auto">
        <a:xfrm>
          <a:off x="374142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1837" name="Text Box 32">
          <a:extLst>
            <a:ext uri="{FF2B5EF4-FFF2-40B4-BE49-F238E27FC236}">
              <a16:creationId xmlns:a16="http://schemas.microsoft.com/office/drawing/2014/main" id="{74259F64-B21D-46E3-B41A-D1E055FA815C}"/>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2"/>
    <xdr:sp macro="" textlink="">
      <xdr:nvSpPr>
        <xdr:cNvPr id="1838" name="Text Box 106">
          <a:extLst>
            <a:ext uri="{FF2B5EF4-FFF2-40B4-BE49-F238E27FC236}">
              <a16:creationId xmlns:a16="http://schemas.microsoft.com/office/drawing/2014/main" id="{B82BF770-F8D9-489E-A1D3-7CA08A3F907B}"/>
            </a:ext>
          </a:extLst>
        </xdr:cNvPr>
        <xdr:cNvSpPr txBox="1">
          <a:spLocks noChangeArrowheads="1"/>
        </xdr:cNvSpPr>
      </xdr:nvSpPr>
      <xdr:spPr bwMode="auto">
        <a:xfrm>
          <a:off x="374142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1839" name="Text Box 108">
          <a:extLst>
            <a:ext uri="{FF2B5EF4-FFF2-40B4-BE49-F238E27FC236}">
              <a16:creationId xmlns:a16="http://schemas.microsoft.com/office/drawing/2014/main" id="{368A7794-0819-42E9-9B0F-4A1F6D48B794}"/>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86862"/>
    <xdr:sp macro="" textlink="">
      <xdr:nvSpPr>
        <xdr:cNvPr id="1840" name="Text Box 30">
          <a:extLst>
            <a:ext uri="{FF2B5EF4-FFF2-40B4-BE49-F238E27FC236}">
              <a16:creationId xmlns:a16="http://schemas.microsoft.com/office/drawing/2014/main" id="{9609F36D-5894-44A6-A4D8-6E326BBDD891}"/>
            </a:ext>
          </a:extLst>
        </xdr:cNvPr>
        <xdr:cNvSpPr txBox="1">
          <a:spLocks noChangeArrowheads="1"/>
        </xdr:cNvSpPr>
      </xdr:nvSpPr>
      <xdr:spPr bwMode="auto">
        <a:xfrm>
          <a:off x="374142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1841" name="Text Box 32">
          <a:extLst>
            <a:ext uri="{FF2B5EF4-FFF2-40B4-BE49-F238E27FC236}">
              <a16:creationId xmlns:a16="http://schemas.microsoft.com/office/drawing/2014/main" id="{F0876BD2-7E23-45D3-BDB6-D4DD4089FE11}"/>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86862"/>
    <xdr:sp macro="" textlink="">
      <xdr:nvSpPr>
        <xdr:cNvPr id="1842" name="Text Box 106">
          <a:extLst>
            <a:ext uri="{FF2B5EF4-FFF2-40B4-BE49-F238E27FC236}">
              <a16:creationId xmlns:a16="http://schemas.microsoft.com/office/drawing/2014/main" id="{D09A44A1-A183-4986-AD85-08E2700777CF}"/>
            </a:ext>
          </a:extLst>
        </xdr:cNvPr>
        <xdr:cNvSpPr txBox="1">
          <a:spLocks noChangeArrowheads="1"/>
        </xdr:cNvSpPr>
      </xdr:nvSpPr>
      <xdr:spPr bwMode="auto">
        <a:xfrm>
          <a:off x="374142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1843" name="Text Box 108">
          <a:extLst>
            <a:ext uri="{FF2B5EF4-FFF2-40B4-BE49-F238E27FC236}">
              <a16:creationId xmlns:a16="http://schemas.microsoft.com/office/drawing/2014/main" id="{2856721E-110A-420B-B419-962A4509725B}"/>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94482"/>
    <xdr:sp macro="" textlink="">
      <xdr:nvSpPr>
        <xdr:cNvPr id="1844" name="Text Box 30">
          <a:extLst>
            <a:ext uri="{FF2B5EF4-FFF2-40B4-BE49-F238E27FC236}">
              <a16:creationId xmlns:a16="http://schemas.microsoft.com/office/drawing/2014/main" id="{CCC14A34-1854-4653-BC41-5C71751FBB8B}"/>
            </a:ext>
          </a:extLst>
        </xdr:cNvPr>
        <xdr:cNvSpPr txBox="1">
          <a:spLocks noChangeArrowheads="1"/>
        </xdr:cNvSpPr>
      </xdr:nvSpPr>
      <xdr:spPr bwMode="auto">
        <a:xfrm>
          <a:off x="374142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1845" name="Text Box 32">
          <a:extLst>
            <a:ext uri="{FF2B5EF4-FFF2-40B4-BE49-F238E27FC236}">
              <a16:creationId xmlns:a16="http://schemas.microsoft.com/office/drawing/2014/main" id="{F729C34E-4099-4A55-8CB7-25CAF6298377}"/>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94482"/>
    <xdr:sp macro="" textlink="">
      <xdr:nvSpPr>
        <xdr:cNvPr id="1846" name="Text Box 106">
          <a:extLst>
            <a:ext uri="{FF2B5EF4-FFF2-40B4-BE49-F238E27FC236}">
              <a16:creationId xmlns:a16="http://schemas.microsoft.com/office/drawing/2014/main" id="{82761EA3-DEF0-4EC4-8348-B43E8DD285AD}"/>
            </a:ext>
          </a:extLst>
        </xdr:cNvPr>
        <xdr:cNvSpPr txBox="1">
          <a:spLocks noChangeArrowheads="1"/>
        </xdr:cNvSpPr>
      </xdr:nvSpPr>
      <xdr:spPr bwMode="auto">
        <a:xfrm>
          <a:off x="374142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1847" name="Text Box 108">
          <a:extLst>
            <a:ext uri="{FF2B5EF4-FFF2-40B4-BE49-F238E27FC236}">
              <a16:creationId xmlns:a16="http://schemas.microsoft.com/office/drawing/2014/main" id="{7384DD7B-53D9-461E-A35E-D74FBDAD7D18}"/>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61071"/>
    <xdr:sp macro="" textlink="">
      <xdr:nvSpPr>
        <xdr:cNvPr id="1848" name="Text Box 30">
          <a:extLst>
            <a:ext uri="{FF2B5EF4-FFF2-40B4-BE49-F238E27FC236}">
              <a16:creationId xmlns:a16="http://schemas.microsoft.com/office/drawing/2014/main" id="{35BD668E-5C94-4EC9-835D-D1E27DDA3A9F}"/>
            </a:ext>
          </a:extLst>
        </xdr:cNvPr>
        <xdr:cNvSpPr txBox="1">
          <a:spLocks noChangeArrowheads="1"/>
        </xdr:cNvSpPr>
      </xdr:nvSpPr>
      <xdr:spPr bwMode="auto">
        <a:xfrm>
          <a:off x="374142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1849" name="Text Box 32">
          <a:extLst>
            <a:ext uri="{FF2B5EF4-FFF2-40B4-BE49-F238E27FC236}">
              <a16:creationId xmlns:a16="http://schemas.microsoft.com/office/drawing/2014/main" id="{CC564395-3C47-460D-830A-CAC134C8F2B9}"/>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61071"/>
    <xdr:sp macro="" textlink="">
      <xdr:nvSpPr>
        <xdr:cNvPr id="1850" name="Text Box 106">
          <a:extLst>
            <a:ext uri="{FF2B5EF4-FFF2-40B4-BE49-F238E27FC236}">
              <a16:creationId xmlns:a16="http://schemas.microsoft.com/office/drawing/2014/main" id="{8E0A4610-D0DE-4443-A45B-8AD6ED5201EF}"/>
            </a:ext>
          </a:extLst>
        </xdr:cNvPr>
        <xdr:cNvSpPr txBox="1">
          <a:spLocks noChangeArrowheads="1"/>
        </xdr:cNvSpPr>
      </xdr:nvSpPr>
      <xdr:spPr bwMode="auto">
        <a:xfrm>
          <a:off x="374142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1851" name="Text Box 108">
          <a:extLst>
            <a:ext uri="{FF2B5EF4-FFF2-40B4-BE49-F238E27FC236}">
              <a16:creationId xmlns:a16="http://schemas.microsoft.com/office/drawing/2014/main" id="{88800182-D2DC-435C-B154-D550D40002B5}"/>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1852" name="Text Box 30">
          <a:extLst>
            <a:ext uri="{FF2B5EF4-FFF2-40B4-BE49-F238E27FC236}">
              <a16:creationId xmlns:a16="http://schemas.microsoft.com/office/drawing/2014/main" id="{0C99EB54-9814-4AED-9E85-8D008791C71F}"/>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53" name="Text Box 32">
          <a:extLst>
            <a:ext uri="{FF2B5EF4-FFF2-40B4-BE49-F238E27FC236}">
              <a16:creationId xmlns:a16="http://schemas.microsoft.com/office/drawing/2014/main" id="{E521BB2A-5403-4808-8E0C-ABB2E677D538}"/>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1854" name="Text Box 106">
          <a:extLst>
            <a:ext uri="{FF2B5EF4-FFF2-40B4-BE49-F238E27FC236}">
              <a16:creationId xmlns:a16="http://schemas.microsoft.com/office/drawing/2014/main" id="{3CD1D499-1931-4080-9FF7-BA8E59F07016}"/>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55" name="Text Box 108">
          <a:extLst>
            <a:ext uri="{FF2B5EF4-FFF2-40B4-BE49-F238E27FC236}">
              <a16:creationId xmlns:a16="http://schemas.microsoft.com/office/drawing/2014/main" id="{05C89304-69F6-40E7-A685-2ED086A3C154}"/>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1856" name="Text Box 30">
          <a:extLst>
            <a:ext uri="{FF2B5EF4-FFF2-40B4-BE49-F238E27FC236}">
              <a16:creationId xmlns:a16="http://schemas.microsoft.com/office/drawing/2014/main" id="{777E33E6-7F6A-4EBF-87EC-84E5315AD719}"/>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57" name="Text Box 32">
          <a:extLst>
            <a:ext uri="{FF2B5EF4-FFF2-40B4-BE49-F238E27FC236}">
              <a16:creationId xmlns:a16="http://schemas.microsoft.com/office/drawing/2014/main" id="{C23168F8-95DF-4614-9D19-814B1E81EB08}"/>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1858" name="Text Box 106">
          <a:extLst>
            <a:ext uri="{FF2B5EF4-FFF2-40B4-BE49-F238E27FC236}">
              <a16:creationId xmlns:a16="http://schemas.microsoft.com/office/drawing/2014/main" id="{A340F550-A355-409C-9642-DC6C8D88F8E9}"/>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59" name="Text Box 108">
          <a:extLst>
            <a:ext uri="{FF2B5EF4-FFF2-40B4-BE49-F238E27FC236}">
              <a16:creationId xmlns:a16="http://schemas.microsoft.com/office/drawing/2014/main" id="{0B517664-E203-43DF-B407-6D4C30B8B0CB}"/>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1860" name="Text Box 30">
          <a:extLst>
            <a:ext uri="{FF2B5EF4-FFF2-40B4-BE49-F238E27FC236}">
              <a16:creationId xmlns:a16="http://schemas.microsoft.com/office/drawing/2014/main" id="{6ECFA9E8-A903-4E16-8AC5-E2D971EE12DD}"/>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61" name="Text Box 32">
          <a:extLst>
            <a:ext uri="{FF2B5EF4-FFF2-40B4-BE49-F238E27FC236}">
              <a16:creationId xmlns:a16="http://schemas.microsoft.com/office/drawing/2014/main" id="{EBFC50D6-ACDE-4DBC-969B-AAF32A5F14A2}"/>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1862" name="Text Box 106">
          <a:extLst>
            <a:ext uri="{FF2B5EF4-FFF2-40B4-BE49-F238E27FC236}">
              <a16:creationId xmlns:a16="http://schemas.microsoft.com/office/drawing/2014/main" id="{E51CB63A-4325-4E16-9840-BB277717CB89}"/>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63" name="Text Box 108">
          <a:extLst>
            <a:ext uri="{FF2B5EF4-FFF2-40B4-BE49-F238E27FC236}">
              <a16:creationId xmlns:a16="http://schemas.microsoft.com/office/drawing/2014/main" id="{0C389B27-489F-43C1-B928-CE4C23434935}"/>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1864" name="Text Box 30">
          <a:extLst>
            <a:ext uri="{FF2B5EF4-FFF2-40B4-BE49-F238E27FC236}">
              <a16:creationId xmlns:a16="http://schemas.microsoft.com/office/drawing/2014/main" id="{FC46DDB0-8C4C-4F22-89FD-979FC91A5DB8}"/>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65" name="Text Box 32">
          <a:extLst>
            <a:ext uri="{FF2B5EF4-FFF2-40B4-BE49-F238E27FC236}">
              <a16:creationId xmlns:a16="http://schemas.microsoft.com/office/drawing/2014/main" id="{A23A0A98-CF65-498E-8231-B6380926CE98}"/>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1866" name="Text Box 106">
          <a:extLst>
            <a:ext uri="{FF2B5EF4-FFF2-40B4-BE49-F238E27FC236}">
              <a16:creationId xmlns:a16="http://schemas.microsoft.com/office/drawing/2014/main" id="{087B23AA-9497-418B-BD70-5665D553642D}"/>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1867" name="Text Box 108">
          <a:extLst>
            <a:ext uri="{FF2B5EF4-FFF2-40B4-BE49-F238E27FC236}">
              <a16:creationId xmlns:a16="http://schemas.microsoft.com/office/drawing/2014/main" id="{FDC4BCCD-AF89-429B-9905-BD12A6F8AB5B}"/>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1868" name="Text Box 30">
          <a:extLst>
            <a:ext uri="{FF2B5EF4-FFF2-40B4-BE49-F238E27FC236}">
              <a16:creationId xmlns:a16="http://schemas.microsoft.com/office/drawing/2014/main" id="{AE9C76C7-E9FA-4CCF-BA4F-7B2C282CA1D5}"/>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1869" name="Text Box 106">
          <a:extLst>
            <a:ext uri="{FF2B5EF4-FFF2-40B4-BE49-F238E27FC236}">
              <a16:creationId xmlns:a16="http://schemas.microsoft.com/office/drawing/2014/main" id="{6E1C98B4-161F-4A0F-9F3E-CFAB64366C23}"/>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1870" name="Text Box 30">
          <a:extLst>
            <a:ext uri="{FF2B5EF4-FFF2-40B4-BE49-F238E27FC236}">
              <a16:creationId xmlns:a16="http://schemas.microsoft.com/office/drawing/2014/main" id="{F3DA3FE6-F840-44C6-87C3-9DD502D4DCFD}"/>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1871" name="Text Box 106">
          <a:extLst>
            <a:ext uri="{FF2B5EF4-FFF2-40B4-BE49-F238E27FC236}">
              <a16:creationId xmlns:a16="http://schemas.microsoft.com/office/drawing/2014/main" id="{0AE1F770-6E7C-4525-AD38-2C88FE845E7F}"/>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1872" name="Text Box 30">
          <a:extLst>
            <a:ext uri="{FF2B5EF4-FFF2-40B4-BE49-F238E27FC236}">
              <a16:creationId xmlns:a16="http://schemas.microsoft.com/office/drawing/2014/main" id="{46E184D8-7E57-431F-96CD-43BFA281DE81}"/>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1873" name="Text Box 106">
          <a:extLst>
            <a:ext uri="{FF2B5EF4-FFF2-40B4-BE49-F238E27FC236}">
              <a16:creationId xmlns:a16="http://schemas.microsoft.com/office/drawing/2014/main" id="{B2D2B57B-AB73-4700-91CE-400D9CCC67AA}"/>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1874" name="Text Box 30">
          <a:extLst>
            <a:ext uri="{FF2B5EF4-FFF2-40B4-BE49-F238E27FC236}">
              <a16:creationId xmlns:a16="http://schemas.microsoft.com/office/drawing/2014/main" id="{CBDD8B05-3308-4C9B-8B60-34634BF9A26F}"/>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1875" name="Text Box 106">
          <a:extLst>
            <a:ext uri="{FF2B5EF4-FFF2-40B4-BE49-F238E27FC236}">
              <a16:creationId xmlns:a16="http://schemas.microsoft.com/office/drawing/2014/main" id="{5192F802-8AED-4043-B4A4-6856D3461337}"/>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2"/>
    <xdr:sp macro="" textlink="">
      <xdr:nvSpPr>
        <xdr:cNvPr id="1876" name="Text Box 30">
          <a:extLst>
            <a:ext uri="{FF2B5EF4-FFF2-40B4-BE49-F238E27FC236}">
              <a16:creationId xmlns:a16="http://schemas.microsoft.com/office/drawing/2014/main" id="{E6B8DCE0-5EE9-416A-991F-F05340ABFF08}"/>
            </a:ext>
          </a:extLst>
        </xdr:cNvPr>
        <xdr:cNvSpPr txBox="1">
          <a:spLocks noChangeArrowheads="1"/>
        </xdr:cNvSpPr>
      </xdr:nvSpPr>
      <xdr:spPr bwMode="auto">
        <a:xfrm>
          <a:off x="4366260" y="6267450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2"/>
    <xdr:sp macro="" textlink="">
      <xdr:nvSpPr>
        <xdr:cNvPr id="1877" name="Text Box 106">
          <a:extLst>
            <a:ext uri="{FF2B5EF4-FFF2-40B4-BE49-F238E27FC236}">
              <a16:creationId xmlns:a16="http://schemas.microsoft.com/office/drawing/2014/main" id="{16249C85-EF66-417E-B71F-D1C4E395757F}"/>
            </a:ext>
          </a:extLst>
        </xdr:cNvPr>
        <xdr:cNvSpPr txBox="1">
          <a:spLocks noChangeArrowheads="1"/>
        </xdr:cNvSpPr>
      </xdr:nvSpPr>
      <xdr:spPr bwMode="auto">
        <a:xfrm>
          <a:off x="4366260" y="6267450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2"/>
    <xdr:sp macro="" textlink="">
      <xdr:nvSpPr>
        <xdr:cNvPr id="1878" name="Text Box 30">
          <a:extLst>
            <a:ext uri="{FF2B5EF4-FFF2-40B4-BE49-F238E27FC236}">
              <a16:creationId xmlns:a16="http://schemas.microsoft.com/office/drawing/2014/main" id="{C4285AFD-3487-4238-97A3-AEF558A7D39A}"/>
            </a:ext>
          </a:extLst>
        </xdr:cNvPr>
        <xdr:cNvSpPr txBox="1">
          <a:spLocks noChangeArrowheads="1"/>
        </xdr:cNvSpPr>
      </xdr:nvSpPr>
      <xdr:spPr bwMode="auto">
        <a:xfrm>
          <a:off x="4366260" y="6267450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2"/>
    <xdr:sp macro="" textlink="">
      <xdr:nvSpPr>
        <xdr:cNvPr id="1879" name="Text Box 106">
          <a:extLst>
            <a:ext uri="{FF2B5EF4-FFF2-40B4-BE49-F238E27FC236}">
              <a16:creationId xmlns:a16="http://schemas.microsoft.com/office/drawing/2014/main" id="{ECBDD7A5-5EC7-4805-9024-CE332C1795F4}"/>
            </a:ext>
          </a:extLst>
        </xdr:cNvPr>
        <xdr:cNvSpPr txBox="1">
          <a:spLocks noChangeArrowheads="1"/>
        </xdr:cNvSpPr>
      </xdr:nvSpPr>
      <xdr:spPr bwMode="auto">
        <a:xfrm>
          <a:off x="4366260" y="6267450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1"/>
    <xdr:sp macro="" textlink="">
      <xdr:nvSpPr>
        <xdr:cNvPr id="1880" name="Text Box 30">
          <a:extLst>
            <a:ext uri="{FF2B5EF4-FFF2-40B4-BE49-F238E27FC236}">
              <a16:creationId xmlns:a16="http://schemas.microsoft.com/office/drawing/2014/main" id="{3013E9B1-2E68-4028-A401-6E2F31E0297F}"/>
            </a:ext>
          </a:extLst>
        </xdr:cNvPr>
        <xdr:cNvSpPr txBox="1">
          <a:spLocks noChangeArrowheads="1"/>
        </xdr:cNvSpPr>
      </xdr:nvSpPr>
      <xdr:spPr bwMode="auto">
        <a:xfrm>
          <a:off x="4366260" y="6267450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1"/>
    <xdr:sp macro="" textlink="">
      <xdr:nvSpPr>
        <xdr:cNvPr id="1881" name="Text Box 106">
          <a:extLst>
            <a:ext uri="{FF2B5EF4-FFF2-40B4-BE49-F238E27FC236}">
              <a16:creationId xmlns:a16="http://schemas.microsoft.com/office/drawing/2014/main" id="{ADA83A76-A5C4-44AC-9BD8-8384D47B9109}"/>
            </a:ext>
          </a:extLst>
        </xdr:cNvPr>
        <xdr:cNvSpPr txBox="1">
          <a:spLocks noChangeArrowheads="1"/>
        </xdr:cNvSpPr>
      </xdr:nvSpPr>
      <xdr:spPr bwMode="auto">
        <a:xfrm>
          <a:off x="4366260" y="6267450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1"/>
    <xdr:sp macro="" textlink="">
      <xdr:nvSpPr>
        <xdr:cNvPr id="1882" name="Text Box 30">
          <a:extLst>
            <a:ext uri="{FF2B5EF4-FFF2-40B4-BE49-F238E27FC236}">
              <a16:creationId xmlns:a16="http://schemas.microsoft.com/office/drawing/2014/main" id="{92B65953-6D75-4FB6-94AD-47C27F166ADC}"/>
            </a:ext>
          </a:extLst>
        </xdr:cNvPr>
        <xdr:cNvSpPr txBox="1">
          <a:spLocks noChangeArrowheads="1"/>
        </xdr:cNvSpPr>
      </xdr:nvSpPr>
      <xdr:spPr bwMode="auto">
        <a:xfrm>
          <a:off x="4366260" y="6267450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1"/>
    <xdr:sp macro="" textlink="">
      <xdr:nvSpPr>
        <xdr:cNvPr id="1883" name="Text Box 106">
          <a:extLst>
            <a:ext uri="{FF2B5EF4-FFF2-40B4-BE49-F238E27FC236}">
              <a16:creationId xmlns:a16="http://schemas.microsoft.com/office/drawing/2014/main" id="{FA329DD0-AFF8-4FE4-A9F5-51D0AC2EC022}"/>
            </a:ext>
          </a:extLst>
        </xdr:cNvPr>
        <xdr:cNvSpPr txBox="1">
          <a:spLocks noChangeArrowheads="1"/>
        </xdr:cNvSpPr>
      </xdr:nvSpPr>
      <xdr:spPr bwMode="auto">
        <a:xfrm>
          <a:off x="4366260" y="6267450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80923"/>
    <xdr:sp macro="" textlink="">
      <xdr:nvSpPr>
        <xdr:cNvPr id="1884" name="Text Box 30">
          <a:extLst>
            <a:ext uri="{FF2B5EF4-FFF2-40B4-BE49-F238E27FC236}">
              <a16:creationId xmlns:a16="http://schemas.microsoft.com/office/drawing/2014/main" id="{C5031E36-7CC2-41AB-8CCF-8F17F6983E52}"/>
            </a:ext>
          </a:extLst>
        </xdr:cNvPr>
        <xdr:cNvSpPr txBox="1">
          <a:spLocks noChangeArrowheads="1"/>
        </xdr:cNvSpPr>
      </xdr:nvSpPr>
      <xdr:spPr bwMode="auto">
        <a:xfrm>
          <a:off x="4366260" y="6267450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80923"/>
    <xdr:sp macro="" textlink="">
      <xdr:nvSpPr>
        <xdr:cNvPr id="1885" name="Text Box 106">
          <a:extLst>
            <a:ext uri="{FF2B5EF4-FFF2-40B4-BE49-F238E27FC236}">
              <a16:creationId xmlns:a16="http://schemas.microsoft.com/office/drawing/2014/main" id="{50D2968E-F2D1-4120-9B9E-0A53D112EC32}"/>
            </a:ext>
          </a:extLst>
        </xdr:cNvPr>
        <xdr:cNvSpPr txBox="1">
          <a:spLocks noChangeArrowheads="1"/>
        </xdr:cNvSpPr>
      </xdr:nvSpPr>
      <xdr:spPr bwMode="auto">
        <a:xfrm>
          <a:off x="4366260" y="6267450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8063"/>
    <xdr:sp macro="" textlink="">
      <xdr:nvSpPr>
        <xdr:cNvPr id="1886" name="Text Box 30">
          <a:extLst>
            <a:ext uri="{FF2B5EF4-FFF2-40B4-BE49-F238E27FC236}">
              <a16:creationId xmlns:a16="http://schemas.microsoft.com/office/drawing/2014/main" id="{0B023305-47F5-4724-B02B-B00419AC23F8}"/>
            </a:ext>
          </a:extLst>
        </xdr:cNvPr>
        <xdr:cNvSpPr txBox="1">
          <a:spLocks noChangeArrowheads="1"/>
        </xdr:cNvSpPr>
      </xdr:nvSpPr>
      <xdr:spPr bwMode="auto">
        <a:xfrm>
          <a:off x="4366260" y="6267450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8063"/>
    <xdr:sp macro="" textlink="">
      <xdr:nvSpPr>
        <xdr:cNvPr id="1887" name="Text Box 106">
          <a:extLst>
            <a:ext uri="{FF2B5EF4-FFF2-40B4-BE49-F238E27FC236}">
              <a16:creationId xmlns:a16="http://schemas.microsoft.com/office/drawing/2014/main" id="{93D370DB-7D24-47A1-9CAC-0F99352DFBD3}"/>
            </a:ext>
          </a:extLst>
        </xdr:cNvPr>
        <xdr:cNvSpPr txBox="1">
          <a:spLocks noChangeArrowheads="1"/>
        </xdr:cNvSpPr>
      </xdr:nvSpPr>
      <xdr:spPr bwMode="auto">
        <a:xfrm>
          <a:off x="4366260" y="6267450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5683"/>
    <xdr:sp macro="" textlink="">
      <xdr:nvSpPr>
        <xdr:cNvPr id="1888" name="Text Box 30">
          <a:extLst>
            <a:ext uri="{FF2B5EF4-FFF2-40B4-BE49-F238E27FC236}">
              <a16:creationId xmlns:a16="http://schemas.microsoft.com/office/drawing/2014/main" id="{EEEC5CCD-6AB9-4060-8612-F203201A777B}"/>
            </a:ext>
          </a:extLst>
        </xdr:cNvPr>
        <xdr:cNvSpPr txBox="1">
          <a:spLocks noChangeArrowheads="1"/>
        </xdr:cNvSpPr>
      </xdr:nvSpPr>
      <xdr:spPr bwMode="auto">
        <a:xfrm>
          <a:off x="4366260" y="6267450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1889" name="Text Box 32">
          <a:extLst>
            <a:ext uri="{FF2B5EF4-FFF2-40B4-BE49-F238E27FC236}">
              <a16:creationId xmlns:a16="http://schemas.microsoft.com/office/drawing/2014/main" id="{A60B1CC0-E42C-4B6D-93A1-7A231D41E252}"/>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5683"/>
    <xdr:sp macro="" textlink="">
      <xdr:nvSpPr>
        <xdr:cNvPr id="1890" name="Text Box 106">
          <a:extLst>
            <a:ext uri="{FF2B5EF4-FFF2-40B4-BE49-F238E27FC236}">
              <a16:creationId xmlns:a16="http://schemas.microsoft.com/office/drawing/2014/main" id="{FBFC1B29-7665-4FBB-914E-5E1A128B6D30}"/>
            </a:ext>
          </a:extLst>
        </xdr:cNvPr>
        <xdr:cNvSpPr txBox="1">
          <a:spLocks noChangeArrowheads="1"/>
        </xdr:cNvSpPr>
      </xdr:nvSpPr>
      <xdr:spPr bwMode="auto">
        <a:xfrm>
          <a:off x="4366260" y="6267450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1891" name="Text Box 108">
          <a:extLst>
            <a:ext uri="{FF2B5EF4-FFF2-40B4-BE49-F238E27FC236}">
              <a16:creationId xmlns:a16="http://schemas.microsoft.com/office/drawing/2014/main" id="{8A8B8E2C-4388-468C-B8C3-169EAC7DBA1F}"/>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2396"/>
    <xdr:sp macro="" textlink="">
      <xdr:nvSpPr>
        <xdr:cNvPr id="1892" name="Text Box 30">
          <a:extLst>
            <a:ext uri="{FF2B5EF4-FFF2-40B4-BE49-F238E27FC236}">
              <a16:creationId xmlns:a16="http://schemas.microsoft.com/office/drawing/2014/main" id="{73310BAA-9D0D-4304-9BE0-13950FE5E1E6}"/>
            </a:ext>
          </a:extLst>
        </xdr:cNvPr>
        <xdr:cNvSpPr txBox="1">
          <a:spLocks noChangeArrowheads="1"/>
        </xdr:cNvSpPr>
      </xdr:nvSpPr>
      <xdr:spPr bwMode="auto">
        <a:xfrm>
          <a:off x="4366260" y="6267450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1893" name="Text Box 32">
          <a:extLst>
            <a:ext uri="{FF2B5EF4-FFF2-40B4-BE49-F238E27FC236}">
              <a16:creationId xmlns:a16="http://schemas.microsoft.com/office/drawing/2014/main" id="{804539CD-B147-40BB-A4C5-A93A1EDDA184}"/>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2396"/>
    <xdr:sp macro="" textlink="">
      <xdr:nvSpPr>
        <xdr:cNvPr id="1894" name="Text Box 106">
          <a:extLst>
            <a:ext uri="{FF2B5EF4-FFF2-40B4-BE49-F238E27FC236}">
              <a16:creationId xmlns:a16="http://schemas.microsoft.com/office/drawing/2014/main" id="{AF6F7E7D-FDA8-418D-8409-001944A1F879}"/>
            </a:ext>
          </a:extLst>
        </xdr:cNvPr>
        <xdr:cNvSpPr txBox="1">
          <a:spLocks noChangeArrowheads="1"/>
        </xdr:cNvSpPr>
      </xdr:nvSpPr>
      <xdr:spPr bwMode="auto">
        <a:xfrm>
          <a:off x="4366260" y="6267450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1895" name="Text Box 108">
          <a:extLst>
            <a:ext uri="{FF2B5EF4-FFF2-40B4-BE49-F238E27FC236}">
              <a16:creationId xmlns:a16="http://schemas.microsoft.com/office/drawing/2014/main" id="{BDC2D3E5-65D0-42F5-8030-C4DCF9237ABF}"/>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2"/>
    <xdr:sp macro="" textlink="">
      <xdr:nvSpPr>
        <xdr:cNvPr id="1896" name="Text Box 30">
          <a:extLst>
            <a:ext uri="{FF2B5EF4-FFF2-40B4-BE49-F238E27FC236}">
              <a16:creationId xmlns:a16="http://schemas.microsoft.com/office/drawing/2014/main" id="{4102FDE9-DA1E-4D40-A653-F126A9B58320}"/>
            </a:ext>
          </a:extLst>
        </xdr:cNvPr>
        <xdr:cNvSpPr txBox="1">
          <a:spLocks noChangeArrowheads="1"/>
        </xdr:cNvSpPr>
      </xdr:nvSpPr>
      <xdr:spPr bwMode="auto">
        <a:xfrm>
          <a:off x="436626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1897" name="Text Box 32">
          <a:extLst>
            <a:ext uri="{FF2B5EF4-FFF2-40B4-BE49-F238E27FC236}">
              <a16:creationId xmlns:a16="http://schemas.microsoft.com/office/drawing/2014/main" id="{339E0258-454F-485C-A281-390821E428F3}"/>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2"/>
    <xdr:sp macro="" textlink="">
      <xdr:nvSpPr>
        <xdr:cNvPr id="1898" name="Text Box 106">
          <a:extLst>
            <a:ext uri="{FF2B5EF4-FFF2-40B4-BE49-F238E27FC236}">
              <a16:creationId xmlns:a16="http://schemas.microsoft.com/office/drawing/2014/main" id="{B900F9B6-5C90-425A-909E-017260A0BEEE}"/>
            </a:ext>
          </a:extLst>
        </xdr:cNvPr>
        <xdr:cNvSpPr txBox="1">
          <a:spLocks noChangeArrowheads="1"/>
        </xdr:cNvSpPr>
      </xdr:nvSpPr>
      <xdr:spPr bwMode="auto">
        <a:xfrm>
          <a:off x="436626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1899" name="Text Box 108">
          <a:extLst>
            <a:ext uri="{FF2B5EF4-FFF2-40B4-BE49-F238E27FC236}">
              <a16:creationId xmlns:a16="http://schemas.microsoft.com/office/drawing/2014/main" id="{93E5118F-C3FF-4519-94E0-34ED4766117C}"/>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86862"/>
    <xdr:sp macro="" textlink="">
      <xdr:nvSpPr>
        <xdr:cNvPr id="1900" name="Text Box 30">
          <a:extLst>
            <a:ext uri="{FF2B5EF4-FFF2-40B4-BE49-F238E27FC236}">
              <a16:creationId xmlns:a16="http://schemas.microsoft.com/office/drawing/2014/main" id="{7ED45DB8-867A-4622-AE55-5E64B48851E7}"/>
            </a:ext>
          </a:extLst>
        </xdr:cNvPr>
        <xdr:cNvSpPr txBox="1">
          <a:spLocks noChangeArrowheads="1"/>
        </xdr:cNvSpPr>
      </xdr:nvSpPr>
      <xdr:spPr bwMode="auto">
        <a:xfrm>
          <a:off x="436626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1901" name="Text Box 32">
          <a:extLst>
            <a:ext uri="{FF2B5EF4-FFF2-40B4-BE49-F238E27FC236}">
              <a16:creationId xmlns:a16="http://schemas.microsoft.com/office/drawing/2014/main" id="{08344E8E-9A1B-4C80-B9EB-FD21314BF81C}"/>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86862"/>
    <xdr:sp macro="" textlink="">
      <xdr:nvSpPr>
        <xdr:cNvPr id="1902" name="Text Box 106">
          <a:extLst>
            <a:ext uri="{FF2B5EF4-FFF2-40B4-BE49-F238E27FC236}">
              <a16:creationId xmlns:a16="http://schemas.microsoft.com/office/drawing/2014/main" id="{AB615D93-5F90-4A86-AA79-A7C113D698FF}"/>
            </a:ext>
          </a:extLst>
        </xdr:cNvPr>
        <xdr:cNvSpPr txBox="1">
          <a:spLocks noChangeArrowheads="1"/>
        </xdr:cNvSpPr>
      </xdr:nvSpPr>
      <xdr:spPr bwMode="auto">
        <a:xfrm>
          <a:off x="436626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1903" name="Text Box 108">
          <a:extLst>
            <a:ext uri="{FF2B5EF4-FFF2-40B4-BE49-F238E27FC236}">
              <a16:creationId xmlns:a16="http://schemas.microsoft.com/office/drawing/2014/main" id="{26745F11-A1A9-45B5-A2A2-C21F17A51F7A}"/>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94482"/>
    <xdr:sp macro="" textlink="">
      <xdr:nvSpPr>
        <xdr:cNvPr id="1904" name="Text Box 30">
          <a:extLst>
            <a:ext uri="{FF2B5EF4-FFF2-40B4-BE49-F238E27FC236}">
              <a16:creationId xmlns:a16="http://schemas.microsoft.com/office/drawing/2014/main" id="{ECE3226F-AFD1-48B9-846E-AEABEF9B8EFF}"/>
            </a:ext>
          </a:extLst>
        </xdr:cNvPr>
        <xdr:cNvSpPr txBox="1">
          <a:spLocks noChangeArrowheads="1"/>
        </xdr:cNvSpPr>
      </xdr:nvSpPr>
      <xdr:spPr bwMode="auto">
        <a:xfrm>
          <a:off x="436626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1905" name="Text Box 32">
          <a:extLst>
            <a:ext uri="{FF2B5EF4-FFF2-40B4-BE49-F238E27FC236}">
              <a16:creationId xmlns:a16="http://schemas.microsoft.com/office/drawing/2014/main" id="{D8438869-93E9-400F-8BE6-8265421DAE32}"/>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94482"/>
    <xdr:sp macro="" textlink="">
      <xdr:nvSpPr>
        <xdr:cNvPr id="1906" name="Text Box 106">
          <a:extLst>
            <a:ext uri="{FF2B5EF4-FFF2-40B4-BE49-F238E27FC236}">
              <a16:creationId xmlns:a16="http://schemas.microsoft.com/office/drawing/2014/main" id="{3751E038-B62F-495C-B736-F1D3A7599BB9}"/>
            </a:ext>
          </a:extLst>
        </xdr:cNvPr>
        <xdr:cNvSpPr txBox="1">
          <a:spLocks noChangeArrowheads="1"/>
        </xdr:cNvSpPr>
      </xdr:nvSpPr>
      <xdr:spPr bwMode="auto">
        <a:xfrm>
          <a:off x="436626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1907" name="Text Box 108">
          <a:extLst>
            <a:ext uri="{FF2B5EF4-FFF2-40B4-BE49-F238E27FC236}">
              <a16:creationId xmlns:a16="http://schemas.microsoft.com/office/drawing/2014/main" id="{5E0CA07B-37BC-4D2C-A4CB-3DACB512F32D}"/>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61071"/>
    <xdr:sp macro="" textlink="">
      <xdr:nvSpPr>
        <xdr:cNvPr id="1908" name="Text Box 30">
          <a:extLst>
            <a:ext uri="{FF2B5EF4-FFF2-40B4-BE49-F238E27FC236}">
              <a16:creationId xmlns:a16="http://schemas.microsoft.com/office/drawing/2014/main" id="{8C275C83-0662-42E7-8516-AD75D6551653}"/>
            </a:ext>
          </a:extLst>
        </xdr:cNvPr>
        <xdr:cNvSpPr txBox="1">
          <a:spLocks noChangeArrowheads="1"/>
        </xdr:cNvSpPr>
      </xdr:nvSpPr>
      <xdr:spPr bwMode="auto">
        <a:xfrm>
          <a:off x="436626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1909" name="Text Box 32">
          <a:extLst>
            <a:ext uri="{FF2B5EF4-FFF2-40B4-BE49-F238E27FC236}">
              <a16:creationId xmlns:a16="http://schemas.microsoft.com/office/drawing/2014/main" id="{397A41D4-E506-42D0-B63C-0D360B187DCA}"/>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61071"/>
    <xdr:sp macro="" textlink="">
      <xdr:nvSpPr>
        <xdr:cNvPr id="1910" name="Text Box 106">
          <a:extLst>
            <a:ext uri="{FF2B5EF4-FFF2-40B4-BE49-F238E27FC236}">
              <a16:creationId xmlns:a16="http://schemas.microsoft.com/office/drawing/2014/main" id="{5DAC0A93-43A9-4F3E-901E-EE04704F20A4}"/>
            </a:ext>
          </a:extLst>
        </xdr:cNvPr>
        <xdr:cNvSpPr txBox="1">
          <a:spLocks noChangeArrowheads="1"/>
        </xdr:cNvSpPr>
      </xdr:nvSpPr>
      <xdr:spPr bwMode="auto">
        <a:xfrm>
          <a:off x="436626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1911" name="Text Box 108">
          <a:extLst>
            <a:ext uri="{FF2B5EF4-FFF2-40B4-BE49-F238E27FC236}">
              <a16:creationId xmlns:a16="http://schemas.microsoft.com/office/drawing/2014/main" id="{6D303702-A846-4C42-A988-4F0D33CDAF8C}"/>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1912" name="Text Box 30">
          <a:extLst>
            <a:ext uri="{FF2B5EF4-FFF2-40B4-BE49-F238E27FC236}">
              <a16:creationId xmlns:a16="http://schemas.microsoft.com/office/drawing/2014/main" id="{77658D2B-5F76-4F92-B2A5-E3D8B5414867}"/>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13" name="Text Box 32">
          <a:extLst>
            <a:ext uri="{FF2B5EF4-FFF2-40B4-BE49-F238E27FC236}">
              <a16:creationId xmlns:a16="http://schemas.microsoft.com/office/drawing/2014/main" id="{03D7E016-F550-4609-96B6-8540A09F01E7}"/>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1914" name="Text Box 106">
          <a:extLst>
            <a:ext uri="{FF2B5EF4-FFF2-40B4-BE49-F238E27FC236}">
              <a16:creationId xmlns:a16="http://schemas.microsoft.com/office/drawing/2014/main" id="{8DAB06D5-D687-4B98-BCCB-CC5D1DF825F2}"/>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15" name="Text Box 108">
          <a:extLst>
            <a:ext uri="{FF2B5EF4-FFF2-40B4-BE49-F238E27FC236}">
              <a16:creationId xmlns:a16="http://schemas.microsoft.com/office/drawing/2014/main" id="{73672056-A5C2-43F6-824B-9DF342C7F18B}"/>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1916" name="Text Box 30">
          <a:extLst>
            <a:ext uri="{FF2B5EF4-FFF2-40B4-BE49-F238E27FC236}">
              <a16:creationId xmlns:a16="http://schemas.microsoft.com/office/drawing/2014/main" id="{293AA001-C284-4E3E-A9E6-6B19E4E9E6F3}"/>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17" name="Text Box 32">
          <a:extLst>
            <a:ext uri="{FF2B5EF4-FFF2-40B4-BE49-F238E27FC236}">
              <a16:creationId xmlns:a16="http://schemas.microsoft.com/office/drawing/2014/main" id="{C1F54C7D-2F91-4D64-A8EC-6246D3A6E7DC}"/>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1918" name="Text Box 106">
          <a:extLst>
            <a:ext uri="{FF2B5EF4-FFF2-40B4-BE49-F238E27FC236}">
              <a16:creationId xmlns:a16="http://schemas.microsoft.com/office/drawing/2014/main" id="{4A079837-D8AE-49AF-99B2-E0F1B85C0510}"/>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19" name="Text Box 108">
          <a:extLst>
            <a:ext uri="{FF2B5EF4-FFF2-40B4-BE49-F238E27FC236}">
              <a16:creationId xmlns:a16="http://schemas.microsoft.com/office/drawing/2014/main" id="{D8EF4D9C-F59C-4C1F-8167-0A7AA0EB009A}"/>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1920" name="Text Box 30">
          <a:extLst>
            <a:ext uri="{FF2B5EF4-FFF2-40B4-BE49-F238E27FC236}">
              <a16:creationId xmlns:a16="http://schemas.microsoft.com/office/drawing/2014/main" id="{3EE2C404-471F-4B34-94B8-E0D53F3A9748}"/>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21" name="Text Box 32">
          <a:extLst>
            <a:ext uri="{FF2B5EF4-FFF2-40B4-BE49-F238E27FC236}">
              <a16:creationId xmlns:a16="http://schemas.microsoft.com/office/drawing/2014/main" id="{5BAFEAEF-F646-4F4B-8941-8F9F07BE563A}"/>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1922" name="Text Box 106">
          <a:extLst>
            <a:ext uri="{FF2B5EF4-FFF2-40B4-BE49-F238E27FC236}">
              <a16:creationId xmlns:a16="http://schemas.microsoft.com/office/drawing/2014/main" id="{B478DC72-537A-406F-A9C0-2D01DF97FC90}"/>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23" name="Text Box 108">
          <a:extLst>
            <a:ext uri="{FF2B5EF4-FFF2-40B4-BE49-F238E27FC236}">
              <a16:creationId xmlns:a16="http://schemas.microsoft.com/office/drawing/2014/main" id="{2402A6ED-29C7-46DB-B936-FF06A38E9620}"/>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1924" name="Text Box 30">
          <a:extLst>
            <a:ext uri="{FF2B5EF4-FFF2-40B4-BE49-F238E27FC236}">
              <a16:creationId xmlns:a16="http://schemas.microsoft.com/office/drawing/2014/main" id="{83B6E945-AA4E-4E37-B50B-22A509889264}"/>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25" name="Text Box 32">
          <a:extLst>
            <a:ext uri="{FF2B5EF4-FFF2-40B4-BE49-F238E27FC236}">
              <a16:creationId xmlns:a16="http://schemas.microsoft.com/office/drawing/2014/main" id="{2EF914DA-2921-4907-805E-351BA96B9FAE}"/>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1926" name="Text Box 106">
          <a:extLst>
            <a:ext uri="{FF2B5EF4-FFF2-40B4-BE49-F238E27FC236}">
              <a16:creationId xmlns:a16="http://schemas.microsoft.com/office/drawing/2014/main" id="{32F04A73-D8A5-4CE6-A601-2B33101AE9FD}"/>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1927" name="Text Box 108">
          <a:extLst>
            <a:ext uri="{FF2B5EF4-FFF2-40B4-BE49-F238E27FC236}">
              <a16:creationId xmlns:a16="http://schemas.microsoft.com/office/drawing/2014/main" id="{E4EC9052-97F8-4200-89C1-EB7AA0FF2EC7}"/>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1928" name="Text Box 30">
          <a:extLst>
            <a:ext uri="{FF2B5EF4-FFF2-40B4-BE49-F238E27FC236}">
              <a16:creationId xmlns:a16="http://schemas.microsoft.com/office/drawing/2014/main" id="{9E56BAB6-4CC5-4136-B090-B3B71CD6145D}"/>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1929" name="Text Box 106">
          <a:extLst>
            <a:ext uri="{FF2B5EF4-FFF2-40B4-BE49-F238E27FC236}">
              <a16:creationId xmlns:a16="http://schemas.microsoft.com/office/drawing/2014/main" id="{CCB5642B-916D-4E38-959D-5DA65927E92E}"/>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1930" name="Text Box 30">
          <a:extLst>
            <a:ext uri="{FF2B5EF4-FFF2-40B4-BE49-F238E27FC236}">
              <a16:creationId xmlns:a16="http://schemas.microsoft.com/office/drawing/2014/main" id="{FF4BB013-6E91-4A1D-B867-C628052F8B5A}"/>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1931" name="Text Box 106">
          <a:extLst>
            <a:ext uri="{FF2B5EF4-FFF2-40B4-BE49-F238E27FC236}">
              <a16:creationId xmlns:a16="http://schemas.microsoft.com/office/drawing/2014/main" id="{2FD603B4-4D9A-4953-9BE7-2A8B29F0C73E}"/>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1932" name="Text Box 30">
          <a:extLst>
            <a:ext uri="{FF2B5EF4-FFF2-40B4-BE49-F238E27FC236}">
              <a16:creationId xmlns:a16="http://schemas.microsoft.com/office/drawing/2014/main" id="{11B9D955-504A-4E35-BFD0-155DD739ED94}"/>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1933" name="Text Box 106">
          <a:extLst>
            <a:ext uri="{FF2B5EF4-FFF2-40B4-BE49-F238E27FC236}">
              <a16:creationId xmlns:a16="http://schemas.microsoft.com/office/drawing/2014/main" id="{8AE89E2E-38F5-471C-8B56-40D3FE5E2B66}"/>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1934" name="Text Box 30">
          <a:extLst>
            <a:ext uri="{FF2B5EF4-FFF2-40B4-BE49-F238E27FC236}">
              <a16:creationId xmlns:a16="http://schemas.microsoft.com/office/drawing/2014/main" id="{7A1BE10C-67C0-45FF-87AE-76EE1AAF3C53}"/>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1935" name="Text Box 106">
          <a:extLst>
            <a:ext uri="{FF2B5EF4-FFF2-40B4-BE49-F238E27FC236}">
              <a16:creationId xmlns:a16="http://schemas.microsoft.com/office/drawing/2014/main" id="{0CC9D686-BDE7-4A94-957D-F52414926C3E}"/>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8"/>
    <xdr:sp macro="" textlink="">
      <xdr:nvSpPr>
        <xdr:cNvPr id="1936" name="Text Box 30">
          <a:extLst>
            <a:ext uri="{FF2B5EF4-FFF2-40B4-BE49-F238E27FC236}">
              <a16:creationId xmlns:a16="http://schemas.microsoft.com/office/drawing/2014/main" id="{11E270E3-2624-4E5A-8335-7296D8F0E0C0}"/>
            </a:ext>
          </a:extLst>
        </xdr:cNvPr>
        <xdr:cNvSpPr txBox="1">
          <a:spLocks noChangeArrowheads="1"/>
        </xdr:cNvSpPr>
      </xdr:nvSpPr>
      <xdr:spPr bwMode="auto">
        <a:xfrm>
          <a:off x="3741420" y="6267450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8"/>
    <xdr:sp macro="" textlink="">
      <xdr:nvSpPr>
        <xdr:cNvPr id="1937" name="Text Box 106">
          <a:extLst>
            <a:ext uri="{FF2B5EF4-FFF2-40B4-BE49-F238E27FC236}">
              <a16:creationId xmlns:a16="http://schemas.microsoft.com/office/drawing/2014/main" id="{AA171D1F-29D5-4CF4-A607-C84240A30ED1}"/>
            </a:ext>
          </a:extLst>
        </xdr:cNvPr>
        <xdr:cNvSpPr txBox="1">
          <a:spLocks noChangeArrowheads="1"/>
        </xdr:cNvSpPr>
      </xdr:nvSpPr>
      <xdr:spPr bwMode="auto">
        <a:xfrm>
          <a:off x="3741420" y="6267450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8"/>
    <xdr:sp macro="" textlink="">
      <xdr:nvSpPr>
        <xdr:cNvPr id="1938" name="Text Box 30">
          <a:extLst>
            <a:ext uri="{FF2B5EF4-FFF2-40B4-BE49-F238E27FC236}">
              <a16:creationId xmlns:a16="http://schemas.microsoft.com/office/drawing/2014/main" id="{FAA3E99E-A39F-4BEA-99EF-ABE3D847429F}"/>
            </a:ext>
          </a:extLst>
        </xdr:cNvPr>
        <xdr:cNvSpPr txBox="1">
          <a:spLocks noChangeArrowheads="1"/>
        </xdr:cNvSpPr>
      </xdr:nvSpPr>
      <xdr:spPr bwMode="auto">
        <a:xfrm>
          <a:off x="3741420" y="6267450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8"/>
    <xdr:sp macro="" textlink="">
      <xdr:nvSpPr>
        <xdr:cNvPr id="1939" name="Text Box 106">
          <a:extLst>
            <a:ext uri="{FF2B5EF4-FFF2-40B4-BE49-F238E27FC236}">
              <a16:creationId xmlns:a16="http://schemas.microsoft.com/office/drawing/2014/main" id="{8ADAFFAE-7F39-419B-A343-01F8BFDE8AC3}"/>
            </a:ext>
          </a:extLst>
        </xdr:cNvPr>
        <xdr:cNvSpPr txBox="1">
          <a:spLocks noChangeArrowheads="1"/>
        </xdr:cNvSpPr>
      </xdr:nvSpPr>
      <xdr:spPr bwMode="auto">
        <a:xfrm>
          <a:off x="3741420" y="6267450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7"/>
    <xdr:sp macro="" textlink="">
      <xdr:nvSpPr>
        <xdr:cNvPr id="1940" name="Text Box 30">
          <a:extLst>
            <a:ext uri="{FF2B5EF4-FFF2-40B4-BE49-F238E27FC236}">
              <a16:creationId xmlns:a16="http://schemas.microsoft.com/office/drawing/2014/main" id="{94AEDEAD-786E-4B52-9E6F-8C66119F17BB}"/>
            </a:ext>
          </a:extLst>
        </xdr:cNvPr>
        <xdr:cNvSpPr txBox="1">
          <a:spLocks noChangeArrowheads="1"/>
        </xdr:cNvSpPr>
      </xdr:nvSpPr>
      <xdr:spPr bwMode="auto">
        <a:xfrm>
          <a:off x="3741420" y="6267450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7"/>
    <xdr:sp macro="" textlink="">
      <xdr:nvSpPr>
        <xdr:cNvPr id="1941" name="Text Box 106">
          <a:extLst>
            <a:ext uri="{FF2B5EF4-FFF2-40B4-BE49-F238E27FC236}">
              <a16:creationId xmlns:a16="http://schemas.microsoft.com/office/drawing/2014/main" id="{71D812B0-990D-4478-AF20-BAF1DF062397}"/>
            </a:ext>
          </a:extLst>
        </xdr:cNvPr>
        <xdr:cNvSpPr txBox="1">
          <a:spLocks noChangeArrowheads="1"/>
        </xdr:cNvSpPr>
      </xdr:nvSpPr>
      <xdr:spPr bwMode="auto">
        <a:xfrm>
          <a:off x="3741420" y="6267450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7"/>
    <xdr:sp macro="" textlink="">
      <xdr:nvSpPr>
        <xdr:cNvPr id="1942" name="Text Box 30">
          <a:extLst>
            <a:ext uri="{FF2B5EF4-FFF2-40B4-BE49-F238E27FC236}">
              <a16:creationId xmlns:a16="http://schemas.microsoft.com/office/drawing/2014/main" id="{6913EEE4-B8B9-4B9A-9FA5-B71F572A882C}"/>
            </a:ext>
          </a:extLst>
        </xdr:cNvPr>
        <xdr:cNvSpPr txBox="1">
          <a:spLocks noChangeArrowheads="1"/>
        </xdr:cNvSpPr>
      </xdr:nvSpPr>
      <xdr:spPr bwMode="auto">
        <a:xfrm>
          <a:off x="3741420" y="6267450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7"/>
    <xdr:sp macro="" textlink="">
      <xdr:nvSpPr>
        <xdr:cNvPr id="1943" name="Text Box 106">
          <a:extLst>
            <a:ext uri="{FF2B5EF4-FFF2-40B4-BE49-F238E27FC236}">
              <a16:creationId xmlns:a16="http://schemas.microsoft.com/office/drawing/2014/main" id="{55FB2834-C7A3-4451-9A22-B4103162E99F}"/>
            </a:ext>
          </a:extLst>
        </xdr:cNvPr>
        <xdr:cNvSpPr txBox="1">
          <a:spLocks noChangeArrowheads="1"/>
        </xdr:cNvSpPr>
      </xdr:nvSpPr>
      <xdr:spPr bwMode="auto">
        <a:xfrm>
          <a:off x="3741420" y="6267450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8800"/>
    <xdr:sp macro="" textlink="">
      <xdr:nvSpPr>
        <xdr:cNvPr id="1944" name="Text Box 30">
          <a:extLst>
            <a:ext uri="{FF2B5EF4-FFF2-40B4-BE49-F238E27FC236}">
              <a16:creationId xmlns:a16="http://schemas.microsoft.com/office/drawing/2014/main" id="{24438A82-14F2-4C1F-AF7F-1D362E887323}"/>
            </a:ext>
          </a:extLst>
        </xdr:cNvPr>
        <xdr:cNvSpPr txBox="1">
          <a:spLocks noChangeArrowheads="1"/>
        </xdr:cNvSpPr>
      </xdr:nvSpPr>
      <xdr:spPr bwMode="auto">
        <a:xfrm>
          <a:off x="3741420" y="6267450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1945" name="Text Box 32">
          <a:extLst>
            <a:ext uri="{FF2B5EF4-FFF2-40B4-BE49-F238E27FC236}">
              <a16:creationId xmlns:a16="http://schemas.microsoft.com/office/drawing/2014/main" id="{A20FBA27-9B35-4E96-87E4-F3F2DB71A3AA}"/>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8800"/>
    <xdr:sp macro="" textlink="">
      <xdr:nvSpPr>
        <xdr:cNvPr id="1946" name="Text Box 106">
          <a:extLst>
            <a:ext uri="{FF2B5EF4-FFF2-40B4-BE49-F238E27FC236}">
              <a16:creationId xmlns:a16="http://schemas.microsoft.com/office/drawing/2014/main" id="{F5819414-7FFE-44FF-816D-C01802162302}"/>
            </a:ext>
          </a:extLst>
        </xdr:cNvPr>
        <xdr:cNvSpPr txBox="1">
          <a:spLocks noChangeArrowheads="1"/>
        </xdr:cNvSpPr>
      </xdr:nvSpPr>
      <xdr:spPr bwMode="auto">
        <a:xfrm>
          <a:off x="3741420" y="6267450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1947" name="Text Box 108">
          <a:extLst>
            <a:ext uri="{FF2B5EF4-FFF2-40B4-BE49-F238E27FC236}">
              <a16:creationId xmlns:a16="http://schemas.microsoft.com/office/drawing/2014/main" id="{3A72F68A-D353-4628-9C61-A885AC41CD14}"/>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45940"/>
    <xdr:sp macro="" textlink="">
      <xdr:nvSpPr>
        <xdr:cNvPr id="1948" name="Text Box 30">
          <a:extLst>
            <a:ext uri="{FF2B5EF4-FFF2-40B4-BE49-F238E27FC236}">
              <a16:creationId xmlns:a16="http://schemas.microsoft.com/office/drawing/2014/main" id="{6B722D0E-0A06-4EFB-BAEC-7C1005ABDD78}"/>
            </a:ext>
          </a:extLst>
        </xdr:cNvPr>
        <xdr:cNvSpPr txBox="1">
          <a:spLocks noChangeArrowheads="1"/>
        </xdr:cNvSpPr>
      </xdr:nvSpPr>
      <xdr:spPr bwMode="auto">
        <a:xfrm>
          <a:off x="3741420" y="6267450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1949" name="Text Box 32">
          <a:extLst>
            <a:ext uri="{FF2B5EF4-FFF2-40B4-BE49-F238E27FC236}">
              <a16:creationId xmlns:a16="http://schemas.microsoft.com/office/drawing/2014/main" id="{8E480687-F4B4-4840-91D8-61AE0C280631}"/>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45940"/>
    <xdr:sp macro="" textlink="">
      <xdr:nvSpPr>
        <xdr:cNvPr id="1950" name="Text Box 106">
          <a:extLst>
            <a:ext uri="{FF2B5EF4-FFF2-40B4-BE49-F238E27FC236}">
              <a16:creationId xmlns:a16="http://schemas.microsoft.com/office/drawing/2014/main" id="{7692F356-B511-4223-8CD5-4F400D9EF706}"/>
            </a:ext>
          </a:extLst>
        </xdr:cNvPr>
        <xdr:cNvSpPr txBox="1">
          <a:spLocks noChangeArrowheads="1"/>
        </xdr:cNvSpPr>
      </xdr:nvSpPr>
      <xdr:spPr bwMode="auto">
        <a:xfrm>
          <a:off x="3741420" y="6267450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1951" name="Text Box 108">
          <a:extLst>
            <a:ext uri="{FF2B5EF4-FFF2-40B4-BE49-F238E27FC236}">
              <a16:creationId xmlns:a16="http://schemas.microsoft.com/office/drawing/2014/main" id="{550ABF9D-A1C1-4A95-8BC8-8EFE6D6A719A}"/>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3560"/>
    <xdr:sp macro="" textlink="">
      <xdr:nvSpPr>
        <xdr:cNvPr id="1952" name="Text Box 30">
          <a:extLst>
            <a:ext uri="{FF2B5EF4-FFF2-40B4-BE49-F238E27FC236}">
              <a16:creationId xmlns:a16="http://schemas.microsoft.com/office/drawing/2014/main" id="{06DE9A5F-F2A9-40D0-B386-4B4D1ACC49BD}"/>
            </a:ext>
          </a:extLst>
        </xdr:cNvPr>
        <xdr:cNvSpPr txBox="1">
          <a:spLocks noChangeArrowheads="1"/>
        </xdr:cNvSpPr>
      </xdr:nvSpPr>
      <xdr:spPr bwMode="auto">
        <a:xfrm>
          <a:off x="3741420" y="6267450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1953" name="Text Box 32">
          <a:extLst>
            <a:ext uri="{FF2B5EF4-FFF2-40B4-BE49-F238E27FC236}">
              <a16:creationId xmlns:a16="http://schemas.microsoft.com/office/drawing/2014/main" id="{76A80A10-E5F3-49D2-85EE-0E7686EBA6F7}"/>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3560"/>
    <xdr:sp macro="" textlink="">
      <xdr:nvSpPr>
        <xdr:cNvPr id="1954" name="Text Box 106">
          <a:extLst>
            <a:ext uri="{FF2B5EF4-FFF2-40B4-BE49-F238E27FC236}">
              <a16:creationId xmlns:a16="http://schemas.microsoft.com/office/drawing/2014/main" id="{BAD8D123-0EAA-4A2E-BC72-A946946C98EE}"/>
            </a:ext>
          </a:extLst>
        </xdr:cNvPr>
        <xdr:cNvSpPr txBox="1">
          <a:spLocks noChangeArrowheads="1"/>
        </xdr:cNvSpPr>
      </xdr:nvSpPr>
      <xdr:spPr bwMode="auto">
        <a:xfrm>
          <a:off x="3741420" y="6267450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1955" name="Text Box 108">
          <a:extLst>
            <a:ext uri="{FF2B5EF4-FFF2-40B4-BE49-F238E27FC236}">
              <a16:creationId xmlns:a16="http://schemas.microsoft.com/office/drawing/2014/main" id="{BE002B6B-E24A-4D5E-9855-E367C7D861AE}"/>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26335"/>
    <xdr:sp macro="" textlink="">
      <xdr:nvSpPr>
        <xdr:cNvPr id="1956" name="Text Box 30">
          <a:extLst>
            <a:ext uri="{FF2B5EF4-FFF2-40B4-BE49-F238E27FC236}">
              <a16:creationId xmlns:a16="http://schemas.microsoft.com/office/drawing/2014/main" id="{4FA74F6D-F5EA-4074-A077-9A28C3D5E70A}"/>
            </a:ext>
          </a:extLst>
        </xdr:cNvPr>
        <xdr:cNvSpPr txBox="1">
          <a:spLocks noChangeArrowheads="1"/>
        </xdr:cNvSpPr>
      </xdr:nvSpPr>
      <xdr:spPr bwMode="auto">
        <a:xfrm>
          <a:off x="3741420" y="6267450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1957" name="Text Box 32">
          <a:extLst>
            <a:ext uri="{FF2B5EF4-FFF2-40B4-BE49-F238E27FC236}">
              <a16:creationId xmlns:a16="http://schemas.microsoft.com/office/drawing/2014/main" id="{E033A90D-965A-423C-8C4A-FCB5754983D7}"/>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26335"/>
    <xdr:sp macro="" textlink="">
      <xdr:nvSpPr>
        <xdr:cNvPr id="1958" name="Text Box 106">
          <a:extLst>
            <a:ext uri="{FF2B5EF4-FFF2-40B4-BE49-F238E27FC236}">
              <a16:creationId xmlns:a16="http://schemas.microsoft.com/office/drawing/2014/main" id="{3A2956CC-E13C-43B6-A275-7DBDB4F33F27}"/>
            </a:ext>
          </a:extLst>
        </xdr:cNvPr>
        <xdr:cNvSpPr txBox="1">
          <a:spLocks noChangeArrowheads="1"/>
        </xdr:cNvSpPr>
      </xdr:nvSpPr>
      <xdr:spPr bwMode="auto">
        <a:xfrm>
          <a:off x="3741420" y="6267450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1959" name="Text Box 108">
          <a:extLst>
            <a:ext uri="{FF2B5EF4-FFF2-40B4-BE49-F238E27FC236}">
              <a16:creationId xmlns:a16="http://schemas.microsoft.com/office/drawing/2014/main" id="{C6472308-CD63-424F-8C52-BEC426102B77}"/>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2"/>
    <xdr:sp macro="" textlink="">
      <xdr:nvSpPr>
        <xdr:cNvPr id="1960" name="Text Box 30">
          <a:extLst>
            <a:ext uri="{FF2B5EF4-FFF2-40B4-BE49-F238E27FC236}">
              <a16:creationId xmlns:a16="http://schemas.microsoft.com/office/drawing/2014/main" id="{A5945DE3-F82B-4217-869B-A0FC64839294}"/>
            </a:ext>
          </a:extLst>
        </xdr:cNvPr>
        <xdr:cNvSpPr txBox="1">
          <a:spLocks noChangeArrowheads="1"/>
        </xdr:cNvSpPr>
      </xdr:nvSpPr>
      <xdr:spPr bwMode="auto">
        <a:xfrm>
          <a:off x="374142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1961" name="Text Box 32">
          <a:extLst>
            <a:ext uri="{FF2B5EF4-FFF2-40B4-BE49-F238E27FC236}">
              <a16:creationId xmlns:a16="http://schemas.microsoft.com/office/drawing/2014/main" id="{67402CD5-528D-488D-97EC-81F0D6F8D0F2}"/>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2"/>
    <xdr:sp macro="" textlink="">
      <xdr:nvSpPr>
        <xdr:cNvPr id="1962" name="Text Box 106">
          <a:extLst>
            <a:ext uri="{FF2B5EF4-FFF2-40B4-BE49-F238E27FC236}">
              <a16:creationId xmlns:a16="http://schemas.microsoft.com/office/drawing/2014/main" id="{7A19960E-1C79-449E-969B-6213D8A927AD}"/>
            </a:ext>
          </a:extLst>
        </xdr:cNvPr>
        <xdr:cNvSpPr txBox="1">
          <a:spLocks noChangeArrowheads="1"/>
        </xdr:cNvSpPr>
      </xdr:nvSpPr>
      <xdr:spPr bwMode="auto">
        <a:xfrm>
          <a:off x="374142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1963" name="Text Box 108">
          <a:extLst>
            <a:ext uri="{FF2B5EF4-FFF2-40B4-BE49-F238E27FC236}">
              <a16:creationId xmlns:a16="http://schemas.microsoft.com/office/drawing/2014/main" id="{44826166-21E5-4594-9AFF-05EA7D824B8A}"/>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86862"/>
    <xdr:sp macro="" textlink="">
      <xdr:nvSpPr>
        <xdr:cNvPr id="1964" name="Text Box 30">
          <a:extLst>
            <a:ext uri="{FF2B5EF4-FFF2-40B4-BE49-F238E27FC236}">
              <a16:creationId xmlns:a16="http://schemas.microsoft.com/office/drawing/2014/main" id="{800E728F-77FE-4006-8BC4-F45D0ACFC48E}"/>
            </a:ext>
          </a:extLst>
        </xdr:cNvPr>
        <xdr:cNvSpPr txBox="1">
          <a:spLocks noChangeArrowheads="1"/>
        </xdr:cNvSpPr>
      </xdr:nvSpPr>
      <xdr:spPr bwMode="auto">
        <a:xfrm>
          <a:off x="374142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1965" name="Text Box 32">
          <a:extLst>
            <a:ext uri="{FF2B5EF4-FFF2-40B4-BE49-F238E27FC236}">
              <a16:creationId xmlns:a16="http://schemas.microsoft.com/office/drawing/2014/main" id="{14F7B506-3E0E-4B95-AC99-92036B997CC4}"/>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86862"/>
    <xdr:sp macro="" textlink="">
      <xdr:nvSpPr>
        <xdr:cNvPr id="1966" name="Text Box 106">
          <a:extLst>
            <a:ext uri="{FF2B5EF4-FFF2-40B4-BE49-F238E27FC236}">
              <a16:creationId xmlns:a16="http://schemas.microsoft.com/office/drawing/2014/main" id="{7AD1D64C-B079-4963-917B-936E042AC215}"/>
            </a:ext>
          </a:extLst>
        </xdr:cNvPr>
        <xdr:cNvSpPr txBox="1">
          <a:spLocks noChangeArrowheads="1"/>
        </xdr:cNvSpPr>
      </xdr:nvSpPr>
      <xdr:spPr bwMode="auto">
        <a:xfrm>
          <a:off x="374142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1967" name="Text Box 108">
          <a:extLst>
            <a:ext uri="{FF2B5EF4-FFF2-40B4-BE49-F238E27FC236}">
              <a16:creationId xmlns:a16="http://schemas.microsoft.com/office/drawing/2014/main" id="{D2A2282F-D362-40E6-9AA9-603AC46C67FE}"/>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94482"/>
    <xdr:sp macro="" textlink="">
      <xdr:nvSpPr>
        <xdr:cNvPr id="1968" name="Text Box 30">
          <a:extLst>
            <a:ext uri="{FF2B5EF4-FFF2-40B4-BE49-F238E27FC236}">
              <a16:creationId xmlns:a16="http://schemas.microsoft.com/office/drawing/2014/main" id="{67FEAF8E-318E-4BE0-B148-688A88EB766B}"/>
            </a:ext>
          </a:extLst>
        </xdr:cNvPr>
        <xdr:cNvSpPr txBox="1">
          <a:spLocks noChangeArrowheads="1"/>
        </xdr:cNvSpPr>
      </xdr:nvSpPr>
      <xdr:spPr bwMode="auto">
        <a:xfrm>
          <a:off x="374142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1969" name="Text Box 32">
          <a:extLst>
            <a:ext uri="{FF2B5EF4-FFF2-40B4-BE49-F238E27FC236}">
              <a16:creationId xmlns:a16="http://schemas.microsoft.com/office/drawing/2014/main" id="{058A7EB5-2C1E-4D0A-A02F-8FD40AEF6E68}"/>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94482"/>
    <xdr:sp macro="" textlink="">
      <xdr:nvSpPr>
        <xdr:cNvPr id="1970" name="Text Box 106">
          <a:extLst>
            <a:ext uri="{FF2B5EF4-FFF2-40B4-BE49-F238E27FC236}">
              <a16:creationId xmlns:a16="http://schemas.microsoft.com/office/drawing/2014/main" id="{CFE48A2B-0A6F-4310-B5F5-0B6ABC602572}"/>
            </a:ext>
          </a:extLst>
        </xdr:cNvPr>
        <xdr:cNvSpPr txBox="1">
          <a:spLocks noChangeArrowheads="1"/>
        </xdr:cNvSpPr>
      </xdr:nvSpPr>
      <xdr:spPr bwMode="auto">
        <a:xfrm>
          <a:off x="374142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1971" name="Text Box 108">
          <a:extLst>
            <a:ext uri="{FF2B5EF4-FFF2-40B4-BE49-F238E27FC236}">
              <a16:creationId xmlns:a16="http://schemas.microsoft.com/office/drawing/2014/main" id="{0367A53B-ECF3-4A73-B78B-E41264CE4480}"/>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61071"/>
    <xdr:sp macro="" textlink="">
      <xdr:nvSpPr>
        <xdr:cNvPr id="1972" name="Text Box 30">
          <a:extLst>
            <a:ext uri="{FF2B5EF4-FFF2-40B4-BE49-F238E27FC236}">
              <a16:creationId xmlns:a16="http://schemas.microsoft.com/office/drawing/2014/main" id="{1A1217D7-F759-4151-A8E0-420B48082D60}"/>
            </a:ext>
          </a:extLst>
        </xdr:cNvPr>
        <xdr:cNvSpPr txBox="1">
          <a:spLocks noChangeArrowheads="1"/>
        </xdr:cNvSpPr>
      </xdr:nvSpPr>
      <xdr:spPr bwMode="auto">
        <a:xfrm>
          <a:off x="374142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1973" name="Text Box 32">
          <a:extLst>
            <a:ext uri="{FF2B5EF4-FFF2-40B4-BE49-F238E27FC236}">
              <a16:creationId xmlns:a16="http://schemas.microsoft.com/office/drawing/2014/main" id="{7C7660D7-3A80-4917-BB6A-A9B93C24FC8E}"/>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61071"/>
    <xdr:sp macro="" textlink="">
      <xdr:nvSpPr>
        <xdr:cNvPr id="1974" name="Text Box 106">
          <a:extLst>
            <a:ext uri="{FF2B5EF4-FFF2-40B4-BE49-F238E27FC236}">
              <a16:creationId xmlns:a16="http://schemas.microsoft.com/office/drawing/2014/main" id="{12B0707E-3C4A-4982-A188-A843B8433640}"/>
            </a:ext>
          </a:extLst>
        </xdr:cNvPr>
        <xdr:cNvSpPr txBox="1">
          <a:spLocks noChangeArrowheads="1"/>
        </xdr:cNvSpPr>
      </xdr:nvSpPr>
      <xdr:spPr bwMode="auto">
        <a:xfrm>
          <a:off x="374142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1975" name="Text Box 108">
          <a:extLst>
            <a:ext uri="{FF2B5EF4-FFF2-40B4-BE49-F238E27FC236}">
              <a16:creationId xmlns:a16="http://schemas.microsoft.com/office/drawing/2014/main" id="{F454BF2B-02E7-4736-A900-B5CCB528908E}"/>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1976" name="Text Box 30">
          <a:extLst>
            <a:ext uri="{FF2B5EF4-FFF2-40B4-BE49-F238E27FC236}">
              <a16:creationId xmlns:a16="http://schemas.microsoft.com/office/drawing/2014/main" id="{D8C8AAAA-FBFA-4EBA-B461-AABF5C2F33B1}"/>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77" name="Text Box 32">
          <a:extLst>
            <a:ext uri="{FF2B5EF4-FFF2-40B4-BE49-F238E27FC236}">
              <a16:creationId xmlns:a16="http://schemas.microsoft.com/office/drawing/2014/main" id="{136FB71C-0AF5-48F5-850E-9D91E796ED7A}"/>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1978" name="Text Box 106">
          <a:extLst>
            <a:ext uri="{FF2B5EF4-FFF2-40B4-BE49-F238E27FC236}">
              <a16:creationId xmlns:a16="http://schemas.microsoft.com/office/drawing/2014/main" id="{B3B5EFC1-A097-4D78-B5DE-8A7D57A576F8}"/>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79" name="Text Box 108">
          <a:extLst>
            <a:ext uri="{FF2B5EF4-FFF2-40B4-BE49-F238E27FC236}">
              <a16:creationId xmlns:a16="http://schemas.microsoft.com/office/drawing/2014/main" id="{F3E369FD-35BB-4D9E-9222-B949F008F150}"/>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1980" name="Text Box 30">
          <a:extLst>
            <a:ext uri="{FF2B5EF4-FFF2-40B4-BE49-F238E27FC236}">
              <a16:creationId xmlns:a16="http://schemas.microsoft.com/office/drawing/2014/main" id="{E4DA717C-0734-4D73-A3D1-DB7688F4BD5E}"/>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81" name="Text Box 32">
          <a:extLst>
            <a:ext uri="{FF2B5EF4-FFF2-40B4-BE49-F238E27FC236}">
              <a16:creationId xmlns:a16="http://schemas.microsoft.com/office/drawing/2014/main" id="{045AF34E-37A2-4091-AFF5-F325D06D8FE1}"/>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1982" name="Text Box 106">
          <a:extLst>
            <a:ext uri="{FF2B5EF4-FFF2-40B4-BE49-F238E27FC236}">
              <a16:creationId xmlns:a16="http://schemas.microsoft.com/office/drawing/2014/main" id="{F4E2E700-7537-44DF-A04C-7732C6F8C06F}"/>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83" name="Text Box 108">
          <a:extLst>
            <a:ext uri="{FF2B5EF4-FFF2-40B4-BE49-F238E27FC236}">
              <a16:creationId xmlns:a16="http://schemas.microsoft.com/office/drawing/2014/main" id="{9FC9A998-FB77-4F37-B09D-58B8B99BDB02}"/>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1984" name="Text Box 30">
          <a:extLst>
            <a:ext uri="{FF2B5EF4-FFF2-40B4-BE49-F238E27FC236}">
              <a16:creationId xmlns:a16="http://schemas.microsoft.com/office/drawing/2014/main" id="{0ABAF47F-D8CD-435F-8AE4-791D5372B736}"/>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85" name="Text Box 32">
          <a:extLst>
            <a:ext uri="{FF2B5EF4-FFF2-40B4-BE49-F238E27FC236}">
              <a16:creationId xmlns:a16="http://schemas.microsoft.com/office/drawing/2014/main" id="{F8384906-D74A-413C-9968-9C34BBC0ADCB}"/>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1986" name="Text Box 106">
          <a:extLst>
            <a:ext uri="{FF2B5EF4-FFF2-40B4-BE49-F238E27FC236}">
              <a16:creationId xmlns:a16="http://schemas.microsoft.com/office/drawing/2014/main" id="{E26F5661-6ABE-4342-8D16-0855CEC73327}"/>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87" name="Text Box 108">
          <a:extLst>
            <a:ext uri="{FF2B5EF4-FFF2-40B4-BE49-F238E27FC236}">
              <a16:creationId xmlns:a16="http://schemas.microsoft.com/office/drawing/2014/main" id="{17AC16D7-9A24-42CD-941F-EB99E6CF7B13}"/>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1988" name="Text Box 30">
          <a:extLst>
            <a:ext uri="{FF2B5EF4-FFF2-40B4-BE49-F238E27FC236}">
              <a16:creationId xmlns:a16="http://schemas.microsoft.com/office/drawing/2014/main" id="{449F8FAA-06F3-4420-B4C7-62BD9BBC9B65}"/>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89" name="Text Box 32">
          <a:extLst>
            <a:ext uri="{FF2B5EF4-FFF2-40B4-BE49-F238E27FC236}">
              <a16:creationId xmlns:a16="http://schemas.microsoft.com/office/drawing/2014/main" id="{1AA2ED26-D023-4A3B-9332-BA33837E39EA}"/>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1990" name="Text Box 106">
          <a:extLst>
            <a:ext uri="{FF2B5EF4-FFF2-40B4-BE49-F238E27FC236}">
              <a16:creationId xmlns:a16="http://schemas.microsoft.com/office/drawing/2014/main" id="{3A353B5C-88C3-4020-AA62-18360A77CF42}"/>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1991" name="Text Box 108">
          <a:extLst>
            <a:ext uri="{FF2B5EF4-FFF2-40B4-BE49-F238E27FC236}">
              <a16:creationId xmlns:a16="http://schemas.microsoft.com/office/drawing/2014/main" id="{4A8767DF-D96E-420E-843E-A373DBE72381}"/>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1992" name="Text Box 30">
          <a:extLst>
            <a:ext uri="{FF2B5EF4-FFF2-40B4-BE49-F238E27FC236}">
              <a16:creationId xmlns:a16="http://schemas.microsoft.com/office/drawing/2014/main" id="{0ADC36D5-3079-44E7-BF1B-A2397ECE4B88}"/>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1993" name="Text Box 106">
          <a:extLst>
            <a:ext uri="{FF2B5EF4-FFF2-40B4-BE49-F238E27FC236}">
              <a16:creationId xmlns:a16="http://schemas.microsoft.com/office/drawing/2014/main" id="{AE071A55-7393-44D6-9D5C-4A7F07D96919}"/>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1994" name="Text Box 30">
          <a:extLst>
            <a:ext uri="{FF2B5EF4-FFF2-40B4-BE49-F238E27FC236}">
              <a16:creationId xmlns:a16="http://schemas.microsoft.com/office/drawing/2014/main" id="{99131E39-3773-4949-A045-873921DEF76F}"/>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1995" name="Text Box 106">
          <a:extLst>
            <a:ext uri="{FF2B5EF4-FFF2-40B4-BE49-F238E27FC236}">
              <a16:creationId xmlns:a16="http://schemas.microsoft.com/office/drawing/2014/main" id="{79A71D39-ECDB-4F87-92E9-4DEC0C422BA4}"/>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1996" name="Text Box 30">
          <a:extLst>
            <a:ext uri="{FF2B5EF4-FFF2-40B4-BE49-F238E27FC236}">
              <a16:creationId xmlns:a16="http://schemas.microsoft.com/office/drawing/2014/main" id="{13361E27-A47D-4914-B8AB-CCDF0F0780EC}"/>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1997" name="Text Box 106">
          <a:extLst>
            <a:ext uri="{FF2B5EF4-FFF2-40B4-BE49-F238E27FC236}">
              <a16:creationId xmlns:a16="http://schemas.microsoft.com/office/drawing/2014/main" id="{D6E1384B-E762-47DE-84E3-607859CC914A}"/>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1998" name="Text Box 30">
          <a:extLst>
            <a:ext uri="{FF2B5EF4-FFF2-40B4-BE49-F238E27FC236}">
              <a16:creationId xmlns:a16="http://schemas.microsoft.com/office/drawing/2014/main" id="{77D0FDDF-B9DA-48D6-9CD3-51199CCA72EE}"/>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1999" name="Text Box 106">
          <a:extLst>
            <a:ext uri="{FF2B5EF4-FFF2-40B4-BE49-F238E27FC236}">
              <a16:creationId xmlns:a16="http://schemas.microsoft.com/office/drawing/2014/main" id="{26948C4F-71C9-48E2-8A57-345D49733E5F}"/>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4"/>
    <xdr:sp macro="" textlink="">
      <xdr:nvSpPr>
        <xdr:cNvPr id="2000" name="Text Box 30">
          <a:extLst>
            <a:ext uri="{FF2B5EF4-FFF2-40B4-BE49-F238E27FC236}">
              <a16:creationId xmlns:a16="http://schemas.microsoft.com/office/drawing/2014/main" id="{F978CBB9-FAC7-4B70-B43C-F519BF5B4E9C}"/>
            </a:ext>
          </a:extLst>
        </xdr:cNvPr>
        <xdr:cNvSpPr txBox="1">
          <a:spLocks noChangeArrowheads="1"/>
        </xdr:cNvSpPr>
      </xdr:nvSpPr>
      <xdr:spPr bwMode="auto">
        <a:xfrm>
          <a:off x="4366260" y="582472800"/>
          <a:ext cx="76200" cy="341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2001" name="Text Box 32">
          <a:extLst>
            <a:ext uri="{FF2B5EF4-FFF2-40B4-BE49-F238E27FC236}">
              <a16:creationId xmlns:a16="http://schemas.microsoft.com/office/drawing/2014/main" id="{48CA4CB1-5CA3-4980-892F-2EA732738F29}"/>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4"/>
    <xdr:sp macro="" textlink="">
      <xdr:nvSpPr>
        <xdr:cNvPr id="2002" name="Text Box 106">
          <a:extLst>
            <a:ext uri="{FF2B5EF4-FFF2-40B4-BE49-F238E27FC236}">
              <a16:creationId xmlns:a16="http://schemas.microsoft.com/office/drawing/2014/main" id="{4EF46A3B-D8E5-4B74-8D83-F200587F8257}"/>
            </a:ext>
          </a:extLst>
        </xdr:cNvPr>
        <xdr:cNvSpPr txBox="1">
          <a:spLocks noChangeArrowheads="1"/>
        </xdr:cNvSpPr>
      </xdr:nvSpPr>
      <xdr:spPr bwMode="auto">
        <a:xfrm>
          <a:off x="4366260" y="582472800"/>
          <a:ext cx="76200" cy="341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2003" name="Text Box 108">
          <a:extLst>
            <a:ext uri="{FF2B5EF4-FFF2-40B4-BE49-F238E27FC236}">
              <a16:creationId xmlns:a16="http://schemas.microsoft.com/office/drawing/2014/main" id="{75C7DDA7-BED6-4E73-9A7C-5EBC01018092}"/>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4"/>
    <xdr:sp macro="" textlink="">
      <xdr:nvSpPr>
        <xdr:cNvPr id="2004" name="Text Box 30">
          <a:extLst>
            <a:ext uri="{FF2B5EF4-FFF2-40B4-BE49-F238E27FC236}">
              <a16:creationId xmlns:a16="http://schemas.microsoft.com/office/drawing/2014/main" id="{CDC2D16C-722B-419E-9F71-8C509EBAC3F1}"/>
            </a:ext>
          </a:extLst>
        </xdr:cNvPr>
        <xdr:cNvSpPr txBox="1">
          <a:spLocks noChangeArrowheads="1"/>
        </xdr:cNvSpPr>
      </xdr:nvSpPr>
      <xdr:spPr bwMode="auto">
        <a:xfrm>
          <a:off x="4366260" y="582472800"/>
          <a:ext cx="76200" cy="3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2005" name="Text Box 32">
          <a:extLst>
            <a:ext uri="{FF2B5EF4-FFF2-40B4-BE49-F238E27FC236}">
              <a16:creationId xmlns:a16="http://schemas.microsoft.com/office/drawing/2014/main" id="{E1CE273F-0D01-4735-8B4C-DF88FF3F8CD6}"/>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4"/>
    <xdr:sp macro="" textlink="">
      <xdr:nvSpPr>
        <xdr:cNvPr id="2006" name="Text Box 106">
          <a:extLst>
            <a:ext uri="{FF2B5EF4-FFF2-40B4-BE49-F238E27FC236}">
              <a16:creationId xmlns:a16="http://schemas.microsoft.com/office/drawing/2014/main" id="{5CFAF46F-D02E-4A46-B2FF-CE2760D5B5B2}"/>
            </a:ext>
          </a:extLst>
        </xdr:cNvPr>
        <xdr:cNvSpPr txBox="1">
          <a:spLocks noChangeArrowheads="1"/>
        </xdr:cNvSpPr>
      </xdr:nvSpPr>
      <xdr:spPr bwMode="auto">
        <a:xfrm>
          <a:off x="4366260" y="582472800"/>
          <a:ext cx="76200" cy="3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2007" name="Text Box 108">
          <a:extLst>
            <a:ext uri="{FF2B5EF4-FFF2-40B4-BE49-F238E27FC236}">
              <a16:creationId xmlns:a16="http://schemas.microsoft.com/office/drawing/2014/main" id="{63E6E5BD-5A6D-48D3-9F26-CF9305B8FB69}"/>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6"/>
    <xdr:sp macro="" textlink="">
      <xdr:nvSpPr>
        <xdr:cNvPr id="2008" name="Text Box 30">
          <a:extLst>
            <a:ext uri="{FF2B5EF4-FFF2-40B4-BE49-F238E27FC236}">
              <a16:creationId xmlns:a16="http://schemas.microsoft.com/office/drawing/2014/main" id="{1015ECA6-D15E-482F-B7A1-5C1854908697}"/>
            </a:ext>
          </a:extLst>
        </xdr:cNvPr>
        <xdr:cNvSpPr txBox="1">
          <a:spLocks noChangeArrowheads="1"/>
        </xdr:cNvSpPr>
      </xdr:nvSpPr>
      <xdr:spPr bwMode="auto">
        <a:xfrm>
          <a:off x="4366260" y="582472800"/>
          <a:ext cx="76200" cy="34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2009" name="Text Box 32">
          <a:extLst>
            <a:ext uri="{FF2B5EF4-FFF2-40B4-BE49-F238E27FC236}">
              <a16:creationId xmlns:a16="http://schemas.microsoft.com/office/drawing/2014/main" id="{8E697C65-E2F1-4556-A5D7-9D08018408E7}"/>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6"/>
    <xdr:sp macro="" textlink="">
      <xdr:nvSpPr>
        <xdr:cNvPr id="2010" name="Text Box 106">
          <a:extLst>
            <a:ext uri="{FF2B5EF4-FFF2-40B4-BE49-F238E27FC236}">
              <a16:creationId xmlns:a16="http://schemas.microsoft.com/office/drawing/2014/main" id="{9598A7C0-1E8E-4D47-927B-9C9346BDDDEB}"/>
            </a:ext>
          </a:extLst>
        </xdr:cNvPr>
        <xdr:cNvSpPr txBox="1">
          <a:spLocks noChangeArrowheads="1"/>
        </xdr:cNvSpPr>
      </xdr:nvSpPr>
      <xdr:spPr bwMode="auto">
        <a:xfrm>
          <a:off x="4366260" y="582472800"/>
          <a:ext cx="76200" cy="34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2011" name="Text Box 108">
          <a:extLst>
            <a:ext uri="{FF2B5EF4-FFF2-40B4-BE49-F238E27FC236}">
              <a16:creationId xmlns:a16="http://schemas.microsoft.com/office/drawing/2014/main" id="{CB2548F2-E968-4000-B61A-41C92DB6F658}"/>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6"/>
    <xdr:sp macro="" textlink="">
      <xdr:nvSpPr>
        <xdr:cNvPr id="2012" name="Text Box 30">
          <a:extLst>
            <a:ext uri="{FF2B5EF4-FFF2-40B4-BE49-F238E27FC236}">
              <a16:creationId xmlns:a16="http://schemas.microsoft.com/office/drawing/2014/main" id="{2517B319-0399-4031-93F6-ADDA60EE5AB1}"/>
            </a:ext>
          </a:extLst>
        </xdr:cNvPr>
        <xdr:cNvSpPr txBox="1">
          <a:spLocks noChangeArrowheads="1"/>
        </xdr:cNvSpPr>
      </xdr:nvSpPr>
      <xdr:spPr bwMode="auto">
        <a:xfrm>
          <a:off x="4366260" y="582472800"/>
          <a:ext cx="76200" cy="325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2013" name="Text Box 32">
          <a:extLst>
            <a:ext uri="{FF2B5EF4-FFF2-40B4-BE49-F238E27FC236}">
              <a16:creationId xmlns:a16="http://schemas.microsoft.com/office/drawing/2014/main" id="{7C37156F-C9ED-4456-8C67-31C039986554}"/>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6"/>
    <xdr:sp macro="" textlink="">
      <xdr:nvSpPr>
        <xdr:cNvPr id="2014" name="Text Box 106">
          <a:extLst>
            <a:ext uri="{FF2B5EF4-FFF2-40B4-BE49-F238E27FC236}">
              <a16:creationId xmlns:a16="http://schemas.microsoft.com/office/drawing/2014/main" id="{4E6E14BB-AAAD-48FF-A54F-DCD04C11DC4C}"/>
            </a:ext>
          </a:extLst>
        </xdr:cNvPr>
        <xdr:cNvSpPr txBox="1">
          <a:spLocks noChangeArrowheads="1"/>
        </xdr:cNvSpPr>
      </xdr:nvSpPr>
      <xdr:spPr bwMode="auto">
        <a:xfrm>
          <a:off x="4366260" y="582472800"/>
          <a:ext cx="76200" cy="325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2015" name="Text Box 108">
          <a:extLst>
            <a:ext uri="{FF2B5EF4-FFF2-40B4-BE49-F238E27FC236}">
              <a16:creationId xmlns:a16="http://schemas.microsoft.com/office/drawing/2014/main" id="{BDAA0536-58FC-418F-99F0-E491ED09A50E}"/>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6521"/>
    <xdr:sp macro="" textlink="">
      <xdr:nvSpPr>
        <xdr:cNvPr id="2016" name="Text Box 30">
          <a:extLst>
            <a:ext uri="{FF2B5EF4-FFF2-40B4-BE49-F238E27FC236}">
              <a16:creationId xmlns:a16="http://schemas.microsoft.com/office/drawing/2014/main" id="{83B1766A-C6DF-4AE4-A73A-8E3C427846CD}"/>
            </a:ext>
          </a:extLst>
        </xdr:cNvPr>
        <xdr:cNvSpPr txBox="1">
          <a:spLocks noChangeArrowheads="1"/>
        </xdr:cNvSpPr>
      </xdr:nvSpPr>
      <xdr:spPr bwMode="auto">
        <a:xfrm>
          <a:off x="4366260" y="582472800"/>
          <a:ext cx="76200" cy="45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2017" name="Text Box 32">
          <a:extLst>
            <a:ext uri="{FF2B5EF4-FFF2-40B4-BE49-F238E27FC236}">
              <a16:creationId xmlns:a16="http://schemas.microsoft.com/office/drawing/2014/main" id="{61BE22A3-36DD-48EB-8614-5FB4B3318A20}"/>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6521"/>
    <xdr:sp macro="" textlink="">
      <xdr:nvSpPr>
        <xdr:cNvPr id="2018" name="Text Box 106">
          <a:extLst>
            <a:ext uri="{FF2B5EF4-FFF2-40B4-BE49-F238E27FC236}">
              <a16:creationId xmlns:a16="http://schemas.microsoft.com/office/drawing/2014/main" id="{928B74C0-996D-4AA4-9810-A2FA44858DA1}"/>
            </a:ext>
          </a:extLst>
        </xdr:cNvPr>
        <xdr:cNvSpPr txBox="1">
          <a:spLocks noChangeArrowheads="1"/>
        </xdr:cNvSpPr>
      </xdr:nvSpPr>
      <xdr:spPr bwMode="auto">
        <a:xfrm>
          <a:off x="4366260" y="582472800"/>
          <a:ext cx="76200" cy="45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2019" name="Text Box 108">
          <a:extLst>
            <a:ext uri="{FF2B5EF4-FFF2-40B4-BE49-F238E27FC236}">
              <a16:creationId xmlns:a16="http://schemas.microsoft.com/office/drawing/2014/main" id="{7BCABA55-5584-4C97-AC30-CC26F02673DB}"/>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3661"/>
    <xdr:sp macro="" textlink="">
      <xdr:nvSpPr>
        <xdr:cNvPr id="2020" name="Text Box 30">
          <a:extLst>
            <a:ext uri="{FF2B5EF4-FFF2-40B4-BE49-F238E27FC236}">
              <a16:creationId xmlns:a16="http://schemas.microsoft.com/office/drawing/2014/main" id="{04C2D61E-7BB7-440C-A3FC-3E66E21F500E}"/>
            </a:ext>
          </a:extLst>
        </xdr:cNvPr>
        <xdr:cNvSpPr txBox="1">
          <a:spLocks noChangeArrowheads="1"/>
        </xdr:cNvSpPr>
      </xdr:nvSpPr>
      <xdr:spPr bwMode="auto">
        <a:xfrm>
          <a:off x="4366260" y="582472800"/>
          <a:ext cx="76200" cy="433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2021" name="Text Box 32">
          <a:extLst>
            <a:ext uri="{FF2B5EF4-FFF2-40B4-BE49-F238E27FC236}">
              <a16:creationId xmlns:a16="http://schemas.microsoft.com/office/drawing/2014/main" id="{39737D05-A234-40E4-B12D-0340BC1DCFCE}"/>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3661"/>
    <xdr:sp macro="" textlink="">
      <xdr:nvSpPr>
        <xdr:cNvPr id="2022" name="Text Box 106">
          <a:extLst>
            <a:ext uri="{FF2B5EF4-FFF2-40B4-BE49-F238E27FC236}">
              <a16:creationId xmlns:a16="http://schemas.microsoft.com/office/drawing/2014/main" id="{B1FA273E-756D-463F-8DC0-76BB9F7EEAE0}"/>
            </a:ext>
          </a:extLst>
        </xdr:cNvPr>
        <xdr:cNvSpPr txBox="1">
          <a:spLocks noChangeArrowheads="1"/>
        </xdr:cNvSpPr>
      </xdr:nvSpPr>
      <xdr:spPr bwMode="auto">
        <a:xfrm>
          <a:off x="4366260" y="582472800"/>
          <a:ext cx="76200" cy="433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2023" name="Text Box 108">
          <a:extLst>
            <a:ext uri="{FF2B5EF4-FFF2-40B4-BE49-F238E27FC236}">
              <a16:creationId xmlns:a16="http://schemas.microsoft.com/office/drawing/2014/main" id="{B2C7E8E1-9E21-47D3-9ABE-29BE10D7145F}"/>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74158"/>
    <xdr:sp macro="" textlink="">
      <xdr:nvSpPr>
        <xdr:cNvPr id="2024" name="Text Box 30">
          <a:extLst>
            <a:ext uri="{FF2B5EF4-FFF2-40B4-BE49-F238E27FC236}">
              <a16:creationId xmlns:a16="http://schemas.microsoft.com/office/drawing/2014/main" id="{95001706-034D-4184-854E-16EF1A8CE65A}"/>
            </a:ext>
          </a:extLst>
        </xdr:cNvPr>
        <xdr:cNvSpPr txBox="1">
          <a:spLocks noChangeArrowheads="1"/>
        </xdr:cNvSpPr>
      </xdr:nvSpPr>
      <xdr:spPr bwMode="auto">
        <a:xfrm>
          <a:off x="4366260" y="582472800"/>
          <a:ext cx="76200" cy="1674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2025" name="Text Box 32">
          <a:extLst>
            <a:ext uri="{FF2B5EF4-FFF2-40B4-BE49-F238E27FC236}">
              <a16:creationId xmlns:a16="http://schemas.microsoft.com/office/drawing/2014/main" id="{CD903DAF-14EF-41B6-97BF-17F8B4369F46}"/>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74158"/>
    <xdr:sp macro="" textlink="">
      <xdr:nvSpPr>
        <xdr:cNvPr id="2026" name="Text Box 106">
          <a:extLst>
            <a:ext uri="{FF2B5EF4-FFF2-40B4-BE49-F238E27FC236}">
              <a16:creationId xmlns:a16="http://schemas.microsoft.com/office/drawing/2014/main" id="{9D4A2D97-1613-4131-B2E1-F31DAC97CA6E}"/>
            </a:ext>
          </a:extLst>
        </xdr:cNvPr>
        <xdr:cNvSpPr txBox="1">
          <a:spLocks noChangeArrowheads="1"/>
        </xdr:cNvSpPr>
      </xdr:nvSpPr>
      <xdr:spPr bwMode="auto">
        <a:xfrm>
          <a:off x="4366260" y="582472800"/>
          <a:ext cx="76200" cy="1674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2027" name="Text Box 108">
          <a:extLst>
            <a:ext uri="{FF2B5EF4-FFF2-40B4-BE49-F238E27FC236}">
              <a16:creationId xmlns:a16="http://schemas.microsoft.com/office/drawing/2014/main" id="{1905DF48-B3EC-4F5C-9C83-667F0E18DB1E}"/>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51298"/>
    <xdr:sp macro="" textlink="">
      <xdr:nvSpPr>
        <xdr:cNvPr id="2028" name="Text Box 30">
          <a:extLst>
            <a:ext uri="{FF2B5EF4-FFF2-40B4-BE49-F238E27FC236}">
              <a16:creationId xmlns:a16="http://schemas.microsoft.com/office/drawing/2014/main" id="{13F2C091-2524-40EC-89EF-33D29EC37EEE}"/>
            </a:ext>
          </a:extLst>
        </xdr:cNvPr>
        <xdr:cNvSpPr txBox="1">
          <a:spLocks noChangeArrowheads="1"/>
        </xdr:cNvSpPr>
      </xdr:nvSpPr>
      <xdr:spPr bwMode="auto">
        <a:xfrm>
          <a:off x="4366260" y="582472800"/>
          <a:ext cx="76200" cy="165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2029" name="Text Box 32">
          <a:extLst>
            <a:ext uri="{FF2B5EF4-FFF2-40B4-BE49-F238E27FC236}">
              <a16:creationId xmlns:a16="http://schemas.microsoft.com/office/drawing/2014/main" id="{2A7AD404-6AC3-4069-BE0A-A7FAB5FC12D6}"/>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51298"/>
    <xdr:sp macro="" textlink="">
      <xdr:nvSpPr>
        <xdr:cNvPr id="2030" name="Text Box 106">
          <a:extLst>
            <a:ext uri="{FF2B5EF4-FFF2-40B4-BE49-F238E27FC236}">
              <a16:creationId xmlns:a16="http://schemas.microsoft.com/office/drawing/2014/main" id="{F9666BE0-8D8B-4224-A819-048863C08D10}"/>
            </a:ext>
          </a:extLst>
        </xdr:cNvPr>
        <xdr:cNvSpPr txBox="1">
          <a:spLocks noChangeArrowheads="1"/>
        </xdr:cNvSpPr>
      </xdr:nvSpPr>
      <xdr:spPr bwMode="auto">
        <a:xfrm>
          <a:off x="4366260" y="582472800"/>
          <a:ext cx="76200" cy="165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2031" name="Text Box 108">
          <a:extLst>
            <a:ext uri="{FF2B5EF4-FFF2-40B4-BE49-F238E27FC236}">
              <a16:creationId xmlns:a16="http://schemas.microsoft.com/office/drawing/2014/main" id="{82681499-884D-4CAF-A5F8-8957C4CBC284}"/>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2032" name="Text Box 30">
          <a:extLst>
            <a:ext uri="{FF2B5EF4-FFF2-40B4-BE49-F238E27FC236}">
              <a16:creationId xmlns:a16="http://schemas.microsoft.com/office/drawing/2014/main" id="{41BDE640-1943-4E5D-9D1E-6B17309B0D73}"/>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33" name="Text Box 32">
          <a:extLst>
            <a:ext uri="{FF2B5EF4-FFF2-40B4-BE49-F238E27FC236}">
              <a16:creationId xmlns:a16="http://schemas.microsoft.com/office/drawing/2014/main" id="{11BF5EEF-2AB4-47F5-82C0-B221280F7F16}"/>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2034" name="Text Box 106">
          <a:extLst>
            <a:ext uri="{FF2B5EF4-FFF2-40B4-BE49-F238E27FC236}">
              <a16:creationId xmlns:a16="http://schemas.microsoft.com/office/drawing/2014/main" id="{9F478861-A863-4254-91CE-2C2A2A11C172}"/>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35" name="Text Box 108">
          <a:extLst>
            <a:ext uri="{FF2B5EF4-FFF2-40B4-BE49-F238E27FC236}">
              <a16:creationId xmlns:a16="http://schemas.microsoft.com/office/drawing/2014/main" id="{052AC25C-10D6-40C2-9F32-BD036FFDF121}"/>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2036" name="Text Box 30">
          <a:extLst>
            <a:ext uri="{FF2B5EF4-FFF2-40B4-BE49-F238E27FC236}">
              <a16:creationId xmlns:a16="http://schemas.microsoft.com/office/drawing/2014/main" id="{C3029F67-ED30-48B2-979B-6C165860DFAF}"/>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37" name="Text Box 32">
          <a:extLst>
            <a:ext uri="{FF2B5EF4-FFF2-40B4-BE49-F238E27FC236}">
              <a16:creationId xmlns:a16="http://schemas.microsoft.com/office/drawing/2014/main" id="{D0C18B15-C9CC-4FE0-B4BA-3C820B7955FC}"/>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2038" name="Text Box 106">
          <a:extLst>
            <a:ext uri="{FF2B5EF4-FFF2-40B4-BE49-F238E27FC236}">
              <a16:creationId xmlns:a16="http://schemas.microsoft.com/office/drawing/2014/main" id="{D873DE31-1F90-492E-8CC4-6C7CFEA3773D}"/>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39" name="Text Box 108">
          <a:extLst>
            <a:ext uri="{FF2B5EF4-FFF2-40B4-BE49-F238E27FC236}">
              <a16:creationId xmlns:a16="http://schemas.microsoft.com/office/drawing/2014/main" id="{E49F9DA6-1C49-4CC0-A17C-1AE656ECD13F}"/>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41281"/>
    <xdr:sp macro="" textlink="">
      <xdr:nvSpPr>
        <xdr:cNvPr id="2040" name="Text Box 30">
          <a:extLst>
            <a:ext uri="{FF2B5EF4-FFF2-40B4-BE49-F238E27FC236}">
              <a16:creationId xmlns:a16="http://schemas.microsoft.com/office/drawing/2014/main" id="{70286E96-A086-4F85-86DF-8DE6054B4682}"/>
            </a:ext>
          </a:extLst>
        </xdr:cNvPr>
        <xdr:cNvSpPr txBox="1">
          <a:spLocks noChangeArrowheads="1"/>
        </xdr:cNvSpPr>
      </xdr:nvSpPr>
      <xdr:spPr bwMode="auto">
        <a:xfrm>
          <a:off x="4366260" y="582472800"/>
          <a:ext cx="76200" cy="441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2041" name="Text Box 32">
          <a:extLst>
            <a:ext uri="{FF2B5EF4-FFF2-40B4-BE49-F238E27FC236}">
              <a16:creationId xmlns:a16="http://schemas.microsoft.com/office/drawing/2014/main" id="{4F53EADC-B399-4BF4-A42D-BDD663947765}"/>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41281"/>
    <xdr:sp macro="" textlink="">
      <xdr:nvSpPr>
        <xdr:cNvPr id="2042" name="Text Box 106">
          <a:extLst>
            <a:ext uri="{FF2B5EF4-FFF2-40B4-BE49-F238E27FC236}">
              <a16:creationId xmlns:a16="http://schemas.microsoft.com/office/drawing/2014/main" id="{56837F95-041B-4880-8B8F-6F8D39A2FF9D}"/>
            </a:ext>
          </a:extLst>
        </xdr:cNvPr>
        <xdr:cNvSpPr txBox="1">
          <a:spLocks noChangeArrowheads="1"/>
        </xdr:cNvSpPr>
      </xdr:nvSpPr>
      <xdr:spPr bwMode="auto">
        <a:xfrm>
          <a:off x="4366260" y="582472800"/>
          <a:ext cx="76200" cy="441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2043" name="Text Box 108">
          <a:extLst>
            <a:ext uri="{FF2B5EF4-FFF2-40B4-BE49-F238E27FC236}">
              <a16:creationId xmlns:a16="http://schemas.microsoft.com/office/drawing/2014/main" id="{5607E44C-CB12-426D-92A2-B7FE67066F89}"/>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10799"/>
    <xdr:sp macro="" textlink="">
      <xdr:nvSpPr>
        <xdr:cNvPr id="2044" name="Text Box 30">
          <a:extLst>
            <a:ext uri="{FF2B5EF4-FFF2-40B4-BE49-F238E27FC236}">
              <a16:creationId xmlns:a16="http://schemas.microsoft.com/office/drawing/2014/main" id="{8C6CEBDD-D4C2-4D63-86DA-A7F19B69986D}"/>
            </a:ext>
          </a:extLst>
        </xdr:cNvPr>
        <xdr:cNvSpPr txBox="1">
          <a:spLocks noChangeArrowheads="1"/>
        </xdr:cNvSpPr>
      </xdr:nvSpPr>
      <xdr:spPr bwMode="auto">
        <a:xfrm>
          <a:off x="4366260" y="582472800"/>
          <a:ext cx="76200" cy="410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2045" name="Text Box 32">
          <a:extLst>
            <a:ext uri="{FF2B5EF4-FFF2-40B4-BE49-F238E27FC236}">
              <a16:creationId xmlns:a16="http://schemas.microsoft.com/office/drawing/2014/main" id="{694A98ED-9B50-4B1A-A6A2-DEAAC4009684}"/>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10799"/>
    <xdr:sp macro="" textlink="">
      <xdr:nvSpPr>
        <xdr:cNvPr id="2046" name="Text Box 106">
          <a:extLst>
            <a:ext uri="{FF2B5EF4-FFF2-40B4-BE49-F238E27FC236}">
              <a16:creationId xmlns:a16="http://schemas.microsoft.com/office/drawing/2014/main" id="{8C0A4B40-88FE-45EC-8C85-424D3352CFB1}"/>
            </a:ext>
          </a:extLst>
        </xdr:cNvPr>
        <xdr:cNvSpPr txBox="1">
          <a:spLocks noChangeArrowheads="1"/>
        </xdr:cNvSpPr>
      </xdr:nvSpPr>
      <xdr:spPr bwMode="auto">
        <a:xfrm>
          <a:off x="4366260" y="582472800"/>
          <a:ext cx="76200" cy="410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2047" name="Text Box 108">
          <a:extLst>
            <a:ext uri="{FF2B5EF4-FFF2-40B4-BE49-F238E27FC236}">
              <a16:creationId xmlns:a16="http://schemas.microsoft.com/office/drawing/2014/main" id="{A3609F1D-F070-4D63-85BA-628810432B47}"/>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95827"/>
    <xdr:sp macro="" textlink="">
      <xdr:nvSpPr>
        <xdr:cNvPr id="2048" name="Text Box 30">
          <a:extLst>
            <a:ext uri="{FF2B5EF4-FFF2-40B4-BE49-F238E27FC236}">
              <a16:creationId xmlns:a16="http://schemas.microsoft.com/office/drawing/2014/main" id="{68D7A970-AB5B-482B-B2A2-15B09ECFD220}"/>
            </a:ext>
          </a:extLst>
        </xdr:cNvPr>
        <xdr:cNvSpPr txBox="1">
          <a:spLocks noChangeArrowheads="1"/>
        </xdr:cNvSpPr>
      </xdr:nvSpPr>
      <xdr:spPr bwMode="auto">
        <a:xfrm>
          <a:off x="4366260" y="582472800"/>
          <a:ext cx="76200" cy="1195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2049" name="Text Box 32">
          <a:extLst>
            <a:ext uri="{FF2B5EF4-FFF2-40B4-BE49-F238E27FC236}">
              <a16:creationId xmlns:a16="http://schemas.microsoft.com/office/drawing/2014/main" id="{5448E968-534F-42D8-AEC2-07F6DE1BDC40}"/>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95827"/>
    <xdr:sp macro="" textlink="">
      <xdr:nvSpPr>
        <xdr:cNvPr id="2050" name="Text Box 106">
          <a:extLst>
            <a:ext uri="{FF2B5EF4-FFF2-40B4-BE49-F238E27FC236}">
              <a16:creationId xmlns:a16="http://schemas.microsoft.com/office/drawing/2014/main" id="{86996064-A7B1-4707-A6A5-7C9916B94A12}"/>
            </a:ext>
          </a:extLst>
        </xdr:cNvPr>
        <xdr:cNvSpPr txBox="1">
          <a:spLocks noChangeArrowheads="1"/>
        </xdr:cNvSpPr>
      </xdr:nvSpPr>
      <xdr:spPr bwMode="auto">
        <a:xfrm>
          <a:off x="4366260" y="582472800"/>
          <a:ext cx="76200" cy="1195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2051" name="Text Box 108">
          <a:extLst>
            <a:ext uri="{FF2B5EF4-FFF2-40B4-BE49-F238E27FC236}">
              <a16:creationId xmlns:a16="http://schemas.microsoft.com/office/drawing/2014/main" id="{0DF9A7BD-ECDD-45A5-BD73-72529B0518FD}"/>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80587"/>
    <xdr:sp macro="" textlink="">
      <xdr:nvSpPr>
        <xdr:cNvPr id="2052" name="Text Box 30">
          <a:extLst>
            <a:ext uri="{FF2B5EF4-FFF2-40B4-BE49-F238E27FC236}">
              <a16:creationId xmlns:a16="http://schemas.microsoft.com/office/drawing/2014/main" id="{5170B10D-FAD5-4BC8-BE0E-0C657D3A9A2C}"/>
            </a:ext>
          </a:extLst>
        </xdr:cNvPr>
        <xdr:cNvSpPr txBox="1">
          <a:spLocks noChangeArrowheads="1"/>
        </xdr:cNvSpPr>
      </xdr:nvSpPr>
      <xdr:spPr bwMode="auto">
        <a:xfrm>
          <a:off x="4366260" y="582472800"/>
          <a:ext cx="76200" cy="118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2053" name="Text Box 32">
          <a:extLst>
            <a:ext uri="{FF2B5EF4-FFF2-40B4-BE49-F238E27FC236}">
              <a16:creationId xmlns:a16="http://schemas.microsoft.com/office/drawing/2014/main" id="{70B34910-E6CD-4E21-BBDB-8BE292470D01}"/>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80587"/>
    <xdr:sp macro="" textlink="">
      <xdr:nvSpPr>
        <xdr:cNvPr id="2054" name="Text Box 106">
          <a:extLst>
            <a:ext uri="{FF2B5EF4-FFF2-40B4-BE49-F238E27FC236}">
              <a16:creationId xmlns:a16="http://schemas.microsoft.com/office/drawing/2014/main" id="{D44F63E9-A515-409A-A2EC-18765C02BC5B}"/>
            </a:ext>
          </a:extLst>
        </xdr:cNvPr>
        <xdr:cNvSpPr txBox="1">
          <a:spLocks noChangeArrowheads="1"/>
        </xdr:cNvSpPr>
      </xdr:nvSpPr>
      <xdr:spPr bwMode="auto">
        <a:xfrm>
          <a:off x="4366260" y="582472800"/>
          <a:ext cx="76200" cy="118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603739</xdr:colOff>
      <xdr:row>2381</xdr:row>
      <xdr:rowOff>0</xdr:rowOff>
    </xdr:from>
    <xdr:ext cx="75571" cy="1501083"/>
    <xdr:sp macro="" textlink="">
      <xdr:nvSpPr>
        <xdr:cNvPr id="2055" name="Text Box 108">
          <a:extLst>
            <a:ext uri="{FF2B5EF4-FFF2-40B4-BE49-F238E27FC236}">
              <a16:creationId xmlns:a16="http://schemas.microsoft.com/office/drawing/2014/main" id="{7FAC88D6-472E-4C72-BE5A-A2D23A4EFD2B}"/>
            </a:ext>
          </a:extLst>
        </xdr:cNvPr>
        <xdr:cNvSpPr txBox="1">
          <a:spLocks noChangeArrowheads="1"/>
        </xdr:cNvSpPr>
      </xdr:nvSpPr>
      <xdr:spPr bwMode="auto">
        <a:xfrm>
          <a:off x="4345159" y="582472800"/>
          <a:ext cx="75571"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2056" name="Text Box 30">
          <a:extLst>
            <a:ext uri="{FF2B5EF4-FFF2-40B4-BE49-F238E27FC236}">
              <a16:creationId xmlns:a16="http://schemas.microsoft.com/office/drawing/2014/main" id="{ADC2FC96-A19C-4867-BF03-B8A03874F84E}"/>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57" name="Text Box 32">
          <a:extLst>
            <a:ext uri="{FF2B5EF4-FFF2-40B4-BE49-F238E27FC236}">
              <a16:creationId xmlns:a16="http://schemas.microsoft.com/office/drawing/2014/main" id="{65E6C37E-EB01-429E-9F90-E131BE17CB0A}"/>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2058" name="Text Box 106">
          <a:extLst>
            <a:ext uri="{FF2B5EF4-FFF2-40B4-BE49-F238E27FC236}">
              <a16:creationId xmlns:a16="http://schemas.microsoft.com/office/drawing/2014/main" id="{A32B3EAB-9012-4A9D-AE8C-183108F18E29}"/>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59" name="Text Box 108">
          <a:extLst>
            <a:ext uri="{FF2B5EF4-FFF2-40B4-BE49-F238E27FC236}">
              <a16:creationId xmlns:a16="http://schemas.microsoft.com/office/drawing/2014/main" id="{4D476146-3FDB-4F70-B96E-939AEB3070FB}"/>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2060" name="Text Box 30">
          <a:extLst>
            <a:ext uri="{FF2B5EF4-FFF2-40B4-BE49-F238E27FC236}">
              <a16:creationId xmlns:a16="http://schemas.microsoft.com/office/drawing/2014/main" id="{2C899EAD-EC45-4DC2-87B7-55EA455CDE9C}"/>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61" name="Text Box 32">
          <a:extLst>
            <a:ext uri="{FF2B5EF4-FFF2-40B4-BE49-F238E27FC236}">
              <a16:creationId xmlns:a16="http://schemas.microsoft.com/office/drawing/2014/main" id="{727E20BE-5B57-4F55-8A0A-1D1ADD7C081D}"/>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2062" name="Text Box 106">
          <a:extLst>
            <a:ext uri="{FF2B5EF4-FFF2-40B4-BE49-F238E27FC236}">
              <a16:creationId xmlns:a16="http://schemas.microsoft.com/office/drawing/2014/main" id="{51F2F183-F58C-4A9D-9392-A9D5CAA8B392}"/>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2063" name="Text Box 108">
          <a:extLst>
            <a:ext uri="{FF2B5EF4-FFF2-40B4-BE49-F238E27FC236}">
              <a16:creationId xmlns:a16="http://schemas.microsoft.com/office/drawing/2014/main" id="{45246237-3E51-4632-BCE9-664E548FEE66}"/>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76275"/>
    <xdr:sp macro="" textlink="">
      <xdr:nvSpPr>
        <xdr:cNvPr id="2064" name="Text Box 30">
          <a:extLst>
            <a:ext uri="{FF2B5EF4-FFF2-40B4-BE49-F238E27FC236}">
              <a16:creationId xmlns:a16="http://schemas.microsoft.com/office/drawing/2014/main" id="{1C9F57BB-0D60-468F-91E0-C664C2CBDB14}"/>
            </a:ext>
          </a:extLst>
        </xdr:cNvPr>
        <xdr:cNvSpPr txBox="1">
          <a:spLocks noChangeArrowheads="1"/>
        </xdr:cNvSpPr>
      </xdr:nvSpPr>
      <xdr:spPr bwMode="auto">
        <a:xfrm>
          <a:off x="436626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2065" name="Text Box 32">
          <a:extLst>
            <a:ext uri="{FF2B5EF4-FFF2-40B4-BE49-F238E27FC236}">
              <a16:creationId xmlns:a16="http://schemas.microsoft.com/office/drawing/2014/main" id="{8676006F-04BE-44C7-A716-80412EF83DB7}"/>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76275"/>
    <xdr:sp macro="" textlink="">
      <xdr:nvSpPr>
        <xdr:cNvPr id="2066" name="Text Box 106">
          <a:extLst>
            <a:ext uri="{FF2B5EF4-FFF2-40B4-BE49-F238E27FC236}">
              <a16:creationId xmlns:a16="http://schemas.microsoft.com/office/drawing/2014/main" id="{3FF7901D-889E-4BAC-9695-511A478D9781}"/>
            </a:ext>
          </a:extLst>
        </xdr:cNvPr>
        <xdr:cNvSpPr txBox="1">
          <a:spLocks noChangeArrowheads="1"/>
        </xdr:cNvSpPr>
      </xdr:nvSpPr>
      <xdr:spPr bwMode="auto">
        <a:xfrm>
          <a:off x="436626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2067" name="Text Box 108">
          <a:extLst>
            <a:ext uri="{FF2B5EF4-FFF2-40B4-BE49-F238E27FC236}">
              <a16:creationId xmlns:a16="http://schemas.microsoft.com/office/drawing/2014/main" id="{6E7B2AAF-290C-433E-82E5-12B81AEF2422}"/>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57225"/>
    <xdr:sp macro="" textlink="">
      <xdr:nvSpPr>
        <xdr:cNvPr id="2068" name="Text Box 30">
          <a:extLst>
            <a:ext uri="{FF2B5EF4-FFF2-40B4-BE49-F238E27FC236}">
              <a16:creationId xmlns:a16="http://schemas.microsoft.com/office/drawing/2014/main" id="{6EB0237D-E16D-4E2A-8FC0-A2DCEE36A402}"/>
            </a:ext>
          </a:extLst>
        </xdr:cNvPr>
        <xdr:cNvSpPr txBox="1">
          <a:spLocks noChangeArrowheads="1"/>
        </xdr:cNvSpPr>
      </xdr:nvSpPr>
      <xdr:spPr bwMode="auto">
        <a:xfrm>
          <a:off x="436626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2069" name="Text Box 32">
          <a:extLst>
            <a:ext uri="{FF2B5EF4-FFF2-40B4-BE49-F238E27FC236}">
              <a16:creationId xmlns:a16="http://schemas.microsoft.com/office/drawing/2014/main" id="{46658A64-64AC-4376-B7A9-38A08B940BC5}"/>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57225"/>
    <xdr:sp macro="" textlink="">
      <xdr:nvSpPr>
        <xdr:cNvPr id="2070" name="Text Box 106">
          <a:extLst>
            <a:ext uri="{FF2B5EF4-FFF2-40B4-BE49-F238E27FC236}">
              <a16:creationId xmlns:a16="http://schemas.microsoft.com/office/drawing/2014/main" id="{5AE2D6BE-401A-4C04-A3A0-2D2B17E946FD}"/>
            </a:ext>
          </a:extLst>
        </xdr:cNvPr>
        <xdr:cNvSpPr txBox="1">
          <a:spLocks noChangeArrowheads="1"/>
        </xdr:cNvSpPr>
      </xdr:nvSpPr>
      <xdr:spPr bwMode="auto">
        <a:xfrm>
          <a:off x="436626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2071" name="Text Box 108">
          <a:extLst>
            <a:ext uri="{FF2B5EF4-FFF2-40B4-BE49-F238E27FC236}">
              <a16:creationId xmlns:a16="http://schemas.microsoft.com/office/drawing/2014/main" id="{88F936E5-7579-4C46-A122-DA9E82792ABE}"/>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2072" name="Text Box 30">
          <a:extLst>
            <a:ext uri="{FF2B5EF4-FFF2-40B4-BE49-F238E27FC236}">
              <a16:creationId xmlns:a16="http://schemas.microsoft.com/office/drawing/2014/main" id="{47A528C6-7E6D-4021-B2F2-B11B2A0373A2}"/>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073" name="Text Box 32">
          <a:extLst>
            <a:ext uri="{FF2B5EF4-FFF2-40B4-BE49-F238E27FC236}">
              <a16:creationId xmlns:a16="http://schemas.microsoft.com/office/drawing/2014/main" id="{BDAD9122-D5CA-4F39-9B15-7E4C07AF92B3}"/>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2074" name="Text Box 106">
          <a:extLst>
            <a:ext uri="{FF2B5EF4-FFF2-40B4-BE49-F238E27FC236}">
              <a16:creationId xmlns:a16="http://schemas.microsoft.com/office/drawing/2014/main" id="{19178165-E16B-444A-82B3-57BE6598D2B3}"/>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075" name="Text Box 108">
          <a:extLst>
            <a:ext uri="{FF2B5EF4-FFF2-40B4-BE49-F238E27FC236}">
              <a16:creationId xmlns:a16="http://schemas.microsoft.com/office/drawing/2014/main" id="{924DE219-9CF4-4396-BA7B-B1A3775D30D1}"/>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2076" name="Text Box 30">
          <a:extLst>
            <a:ext uri="{FF2B5EF4-FFF2-40B4-BE49-F238E27FC236}">
              <a16:creationId xmlns:a16="http://schemas.microsoft.com/office/drawing/2014/main" id="{5A511DE8-ED5B-4216-BFF9-95C99ADBD42B}"/>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077" name="Text Box 32">
          <a:extLst>
            <a:ext uri="{FF2B5EF4-FFF2-40B4-BE49-F238E27FC236}">
              <a16:creationId xmlns:a16="http://schemas.microsoft.com/office/drawing/2014/main" id="{210AC415-55DA-4154-8F1F-5E46958118CE}"/>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2078" name="Text Box 106">
          <a:extLst>
            <a:ext uri="{FF2B5EF4-FFF2-40B4-BE49-F238E27FC236}">
              <a16:creationId xmlns:a16="http://schemas.microsoft.com/office/drawing/2014/main" id="{8FCE6DE7-5A94-4A21-8FA8-8557697500CC}"/>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079" name="Text Box 108">
          <a:extLst>
            <a:ext uri="{FF2B5EF4-FFF2-40B4-BE49-F238E27FC236}">
              <a16:creationId xmlns:a16="http://schemas.microsoft.com/office/drawing/2014/main" id="{C209E55C-E828-4688-A6FF-CE5C1C642638}"/>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2080" name="Text Box 30">
          <a:extLst>
            <a:ext uri="{FF2B5EF4-FFF2-40B4-BE49-F238E27FC236}">
              <a16:creationId xmlns:a16="http://schemas.microsoft.com/office/drawing/2014/main" id="{B3D265AB-F6B3-42E6-8597-FB0ED3BDE647}"/>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081" name="Text Box 32">
          <a:extLst>
            <a:ext uri="{FF2B5EF4-FFF2-40B4-BE49-F238E27FC236}">
              <a16:creationId xmlns:a16="http://schemas.microsoft.com/office/drawing/2014/main" id="{D8651CAB-CA32-48CD-A868-14B26B59AFB3}"/>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2082" name="Text Box 106">
          <a:extLst>
            <a:ext uri="{FF2B5EF4-FFF2-40B4-BE49-F238E27FC236}">
              <a16:creationId xmlns:a16="http://schemas.microsoft.com/office/drawing/2014/main" id="{36D43C52-CF73-4A4E-846A-E2DC97AA8D1F}"/>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083" name="Text Box 108">
          <a:extLst>
            <a:ext uri="{FF2B5EF4-FFF2-40B4-BE49-F238E27FC236}">
              <a16:creationId xmlns:a16="http://schemas.microsoft.com/office/drawing/2014/main" id="{E74B2E13-75C5-4258-AF9A-E18B58B90AC3}"/>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2084" name="Text Box 30">
          <a:extLst>
            <a:ext uri="{FF2B5EF4-FFF2-40B4-BE49-F238E27FC236}">
              <a16:creationId xmlns:a16="http://schemas.microsoft.com/office/drawing/2014/main" id="{1BB014B2-92ED-4400-86E0-83DA99891C6A}"/>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085" name="Text Box 32">
          <a:extLst>
            <a:ext uri="{FF2B5EF4-FFF2-40B4-BE49-F238E27FC236}">
              <a16:creationId xmlns:a16="http://schemas.microsoft.com/office/drawing/2014/main" id="{45DF9079-CD3F-4BEF-8D40-DCC1E81395F0}"/>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2086" name="Text Box 106">
          <a:extLst>
            <a:ext uri="{FF2B5EF4-FFF2-40B4-BE49-F238E27FC236}">
              <a16:creationId xmlns:a16="http://schemas.microsoft.com/office/drawing/2014/main" id="{6B410F20-7CD6-4C8F-81B9-396006D819D4}"/>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087" name="Text Box 108">
          <a:extLst>
            <a:ext uri="{FF2B5EF4-FFF2-40B4-BE49-F238E27FC236}">
              <a16:creationId xmlns:a16="http://schemas.microsoft.com/office/drawing/2014/main" id="{FCBE88CE-8D04-4992-BC3F-733BE4DA3EB7}"/>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23943"/>
    <xdr:sp macro="" textlink="">
      <xdr:nvSpPr>
        <xdr:cNvPr id="2088" name="Text Box 30">
          <a:extLst>
            <a:ext uri="{FF2B5EF4-FFF2-40B4-BE49-F238E27FC236}">
              <a16:creationId xmlns:a16="http://schemas.microsoft.com/office/drawing/2014/main" id="{9E7AEA6C-DD60-48BF-AEE7-9825D8B24048}"/>
            </a:ext>
          </a:extLst>
        </xdr:cNvPr>
        <xdr:cNvSpPr txBox="1">
          <a:spLocks noChangeArrowheads="1"/>
        </xdr:cNvSpPr>
      </xdr:nvSpPr>
      <xdr:spPr bwMode="auto">
        <a:xfrm>
          <a:off x="4366260" y="582472800"/>
          <a:ext cx="76200" cy="1523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23943"/>
    <xdr:sp macro="" textlink="">
      <xdr:nvSpPr>
        <xdr:cNvPr id="2089" name="Text Box 106">
          <a:extLst>
            <a:ext uri="{FF2B5EF4-FFF2-40B4-BE49-F238E27FC236}">
              <a16:creationId xmlns:a16="http://schemas.microsoft.com/office/drawing/2014/main" id="{910B981E-EC53-4277-912B-DFC66B31476E}"/>
            </a:ext>
          </a:extLst>
        </xdr:cNvPr>
        <xdr:cNvSpPr txBox="1">
          <a:spLocks noChangeArrowheads="1"/>
        </xdr:cNvSpPr>
      </xdr:nvSpPr>
      <xdr:spPr bwMode="auto">
        <a:xfrm>
          <a:off x="4366260" y="582472800"/>
          <a:ext cx="76200" cy="1523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1"/>
    <xdr:sp macro="" textlink="">
      <xdr:nvSpPr>
        <xdr:cNvPr id="2090" name="Text Box 30">
          <a:extLst>
            <a:ext uri="{FF2B5EF4-FFF2-40B4-BE49-F238E27FC236}">
              <a16:creationId xmlns:a16="http://schemas.microsoft.com/office/drawing/2014/main" id="{9A14AEAE-DD4F-4B90-9BD5-2BA7080347D3}"/>
            </a:ext>
          </a:extLst>
        </xdr:cNvPr>
        <xdr:cNvSpPr txBox="1">
          <a:spLocks noChangeArrowheads="1"/>
        </xdr:cNvSpPr>
      </xdr:nvSpPr>
      <xdr:spPr bwMode="auto">
        <a:xfrm>
          <a:off x="4366260" y="582472800"/>
          <a:ext cx="76200" cy="1501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1"/>
    <xdr:sp macro="" textlink="">
      <xdr:nvSpPr>
        <xdr:cNvPr id="2091" name="Text Box 106">
          <a:extLst>
            <a:ext uri="{FF2B5EF4-FFF2-40B4-BE49-F238E27FC236}">
              <a16:creationId xmlns:a16="http://schemas.microsoft.com/office/drawing/2014/main" id="{FF70DC9C-4FD0-4D80-A04E-1B0EB54ADAE8}"/>
            </a:ext>
          </a:extLst>
        </xdr:cNvPr>
        <xdr:cNvSpPr txBox="1">
          <a:spLocks noChangeArrowheads="1"/>
        </xdr:cNvSpPr>
      </xdr:nvSpPr>
      <xdr:spPr bwMode="auto">
        <a:xfrm>
          <a:off x="4366260" y="582472800"/>
          <a:ext cx="76200" cy="1501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15143"/>
    <xdr:sp macro="" textlink="">
      <xdr:nvSpPr>
        <xdr:cNvPr id="2092" name="Text Box 30">
          <a:extLst>
            <a:ext uri="{FF2B5EF4-FFF2-40B4-BE49-F238E27FC236}">
              <a16:creationId xmlns:a16="http://schemas.microsoft.com/office/drawing/2014/main" id="{67D63C9A-DA68-490D-8058-21E3A7C6B130}"/>
            </a:ext>
          </a:extLst>
        </xdr:cNvPr>
        <xdr:cNvSpPr txBox="1">
          <a:spLocks noChangeArrowheads="1"/>
        </xdr:cNvSpPr>
      </xdr:nvSpPr>
      <xdr:spPr bwMode="auto">
        <a:xfrm>
          <a:off x="4366260" y="582472800"/>
          <a:ext cx="76200" cy="111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2093" name="Text Box 32">
          <a:extLst>
            <a:ext uri="{FF2B5EF4-FFF2-40B4-BE49-F238E27FC236}">
              <a16:creationId xmlns:a16="http://schemas.microsoft.com/office/drawing/2014/main" id="{5B51ECD1-88BA-4340-AC18-85D36F89333B}"/>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15143"/>
    <xdr:sp macro="" textlink="">
      <xdr:nvSpPr>
        <xdr:cNvPr id="2094" name="Text Box 106">
          <a:extLst>
            <a:ext uri="{FF2B5EF4-FFF2-40B4-BE49-F238E27FC236}">
              <a16:creationId xmlns:a16="http://schemas.microsoft.com/office/drawing/2014/main" id="{1265211C-C659-4F2A-A6A6-4A3EAD40C83D}"/>
            </a:ext>
          </a:extLst>
        </xdr:cNvPr>
        <xdr:cNvSpPr txBox="1">
          <a:spLocks noChangeArrowheads="1"/>
        </xdr:cNvSpPr>
      </xdr:nvSpPr>
      <xdr:spPr bwMode="auto">
        <a:xfrm>
          <a:off x="4366260" y="582472800"/>
          <a:ext cx="76200" cy="111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2095" name="Text Box 108">
          <a:extLst>
            <a:ext uri="{FF2B5EF4-FFF2-40B4-BE49-F238E27FC236}">
              <a16:creationId xmlns:a16="http://schemas.microsoft.com/office/drawing/2014/main" id="{71F084C1-C9B6-431C-A26B-A5921AE0BDA2}"/>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099903"/>
    <xdr:sp macro="" textlink="">
      <xdr:nvSpPr>
        <xdr:cNvPr id="2096" name="Text Box 30">
          <a:extLst>
            <a:ext uri="{FF2B5EF4-FFF2-40B4-BE49-F238E27FC236}">
              <a16:creationId xmlns:a16="http://schemas.microsoft.com/office/drawing/2014/main" id="{03BB689A-4BB6-4422-A302-9DA8C695C5A9}"/>
            </a:ext>
          </a:extLst>
        </xdr:cNvPr>
        <xdr:cNvSpPr txBox="1">
          <a:spLocks noChangeArrowheads="1"/>
        </xdr:cNvSpPr>
      </xdr:nvSpPr>
      <xdr:spPr bwMode="auto">
        <a:xfrm>
          <a:off x="4366260" y="582472800"/>
          <a:ext cx="76200" cy="1099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2097" name="Text Box 32">
          <a:extLst>
            <a:ext uri="{FF2B5EF4-FFF2-40B4-BE49-F238E27FC236}">
              <a16:creationId xmlns:a16="http://schemas.microsoft.com/office/drawing/2014/main" id="{D74C5928-70C3-4C26-AD25-A9F3DC1F97A2}"/>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099903"/>
    <xdr:sp macro="" textlink="">
      <xdr:nvSpPr>
        <xdr:cNvPr id="2098" name="Text Box 106">
          <a:extLst>
            <a:ext uri="{FF2B5EF4-FFF2-40B4-BE49-F238E27FC236}">
              <a16:creationId xmlns:a16="http://schemas.microsoft.com/office/drawing/2014/main" id="{8EAAE2E9-62CE-4804-8153-ED7B5A9229B6}"/>
            </a:ext>
          </a:extLst>
        </xdr:cNvPr>
        <xdr:cNvSpPr txBox="1">
          <a:spLocks noChangeArrowheads="1"/>
        </xdr:cNvSpPr>
      </xdr:nvSpPr>
      <xdr:spPr bwMode="auto">
        <a:xfrm>
          <a:off x="4366260" y="582472800"/>
          <a:ext cx="76200" cy="1099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2099" name="Text Box 108">
          <a:extLst>
            <a:ext uri="{FF2B5EF4-FFF2-40B4-BE49-F238E27FC236}">
              <a16:creationId xmlns:a16="http://schemas.microsoft.com/office/drawing/2014/main" id="{60D82F63-5B28-4850-8D3D-E15AF28C70A3}"/>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00" name="Text Box 30">
          <a:extLst>
            <a:ext uri="{FF2B5EF4-FFF2-40B4-BE49-F238E27FC236}">
              <a16:creationId xmlns:a16="http://schemas.microsoft.com/office/drawing/2014/main" id="{5F17B802-0DA8-4769-BA4C-B31FB9ACD9B5}"/>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01" name="Text Box 32">
          <a:extLst>
            <a:ext uri="{FF2B5EF4-FFF2-40B4-BE49-F238E27FC236}">
              <a16:creationId xmlns:a16="http://schemas.microsoft.com/office/drawing/2014/main" id="{3097762A-A40F-4DF3-9AAA-B32699E10A7C}"/>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02" name="Text Box 106">
          <a:extLst>
            <a:ext uri="{FF2B5EF4-FFF2-40B4-BE49-F238E27FC236}">
              <a16:creationId xmlns:a16="http://schemas.microsoft.com/office/drawing/2014/main" id="{D3852990-4223-41FE-A79C-B8231AEE1FC7}"/>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03" name="Text Box 108">
          <a:extLst>
            <a:ext uri="{FF2B5EF4-FFF2-40B4-BE49-F238E27FC236}">
              <a16:creationId xmlns:a16="http://schemas.microsoft.com/office/drawing/2014/main" id="{AB45CB4D-0937-4308-853C-57FCA7B31ADA}"/>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04" name="Text Box 30">
          <a:extLst>
            <a:ext uri="{FF2B5EF4-FFF2-40B4-BE49-F238E27FC236}">
              <a16:creationId xmlns:a16="http://schemas.microsoft.com/office/drawing/2014/main" id="{78AA5B72-D416-48FD-B561-80E80194A956}"/>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05" name="Text Box 32">
          <a:extLst>
            <a:ext uri="{FF2B5EF4-FFF2-40B4-BE49-F238E27FC236}">
              <a16:creationId xmlns:a16="http://schemas.microsoft.com/office/drawing/2014/main" id="{57E9DC6A-9F2B-4AE2-9CFA-87FD2A3FCE67}"/>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06" name="Text Box 106">
          <a:extLst>
            <a:ext uri="{FF2B5EF4-FFF2-40B4-BE49-F238E27FC236}">
              <a16:creationId xmlns:a16="http://schemas.microsoft.com/office/drawing/2014/main" id="{9C1B7E19-5320-4A1E-8936-745F03A2A69E}"/>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07" name="Text Box 108">
          <a:extLst>
            <a:ext uri="{FF2B5EF4-FFF2-40B4-BE49-F238E27FC236}">
              <a16:creationId xmlns:a16="http://schemas.microsoft.com/office/drawing/2014/main" id="{F12A08C2-0924-4C79-BCDF-6045E57529EA}"/>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08" name="Text Box 30">
          <a:extLst>
            <a:ext uri="{FF2B5EF4-FFF2-40B4-BE49-F238E27FC236}">
              <a16:creationId xmlns:a16="http://schemas.microsoft.com/office/drawing/2014/main" id="{59C583F6-F960-49F1-A3AF-71A1D48B829A}"/>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09" name="Text Box 32">
          <a:extLst>
            <a:ext uri="{FF2B5EF4-FFF2-40B4-BE49-F238E27FC236}">
              <a16:creationId xmlns:a16="http://schemas.microsoft.com/office/drawing/2014/main" id="{10111931-B888-449B-A8AC-E352AAC1DAD4}"/>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10" name="Text Box 106">
          <a:extLst>
            <a:ext uri="{FF2B5EF4-FFF2-40B4-BE49-F238E27FC236}">
              <a16:creationId xmlns:a16="http://schemas.microsoft.com/office/drawing/2014/main" id="{5F86ECA0-2311-43F8-B14B-BA59A1EF4C6F}"/>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11" name="Text Box 108">
          <a:extLst>
            <a:ext uri="{FF2B5EF4-FFF2-40B4-BE49-F238E27FC236}">
              <a16:creationId xmlns:a16="http://schemas.microsoft.com/office/drawing/2014/main" id="{F9A2EB54-D6F4-466A-B5B4-6333FF1F8EDA}"/>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12" name="Text Box 30">
          <a:extLst>
            <a:ext uri="{FF2B5EF4-FFF2-40B4-BE49-F238E27FC236}">
              <a16:creationId xmlns:a16="http://schemas.microsoft.com/office/drawing/2014/main" id="{4B3807C8-2934-4266-AC1B-C6A024217F2B}"/>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13" name="Text Box 32">
          <a:extLst>
            <a:ext uri="{FF2B5EF4-FFF2-40B4-BE49-F238E27FC236}">
              <a16:creationId xmlns:a16="http://schemas.microsoft.com/office/drawing/2014/main" id="{2098B662-B298-4DCE-B1E8-9FBAC010D305}"/>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14" name="Text Box 106">
          <a:extLst>
            <a:ext uri="{FF2B5EF4-FFF2-40B4-BE49-F238E27FC236}">
              <a16:creationId xmlns:a16="http://schemas.microsoft.com/office/drawing/2014/main" id="{E13C8150-849E-457D-8939-F604585A7CD8}"/>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2115" name="Text Box 108">
          <a:extLst>
            <a:ext uri="{FF2B5EF4-FFF2-40B4-BE49-F238E27FC236}">
              <a16:creationId xmlns:a16="http://schemas.microsoft.com/office/drawing/2014/main" id="{20B39FC5-A3F5-46D8-8D6E-96821B29AE24}"/>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70"/>
    <xdr:sp macro="" textlink="">
      <xdr:nvSpPr>
        <xdr:cNvPr id="2116" name="Text Box 30">
          <a:extLst>
            <a:ext uri="{FF2B5EF4-FFF2-40B4-BE49-F238E27FC236}">
              <a16:creationId xmlns:a16="http://schemas.microsoft.com/office/drawing/2014/main" id="{29E60B5B-B087-4532-8392-BE2B9E93C3FE}"/>
            </a:ext>
          </a:extLst>
        </xdr:cNvPr>
        <xdr:cNvSpPr txBox="1">
          <a:spLocks noChangeArrowheads="1"/>
        </xdr:cNvSpPr>
      </xdr:nvSpPr>
      <xdr:spPr bwMode="auto">
        <a:xfrm>
          <a:off x="4366260" y="582472800"/>
          <a:ext cx="76200" cy="346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2117" name="Text Box 32">
          <a:extLst>
            <a:ext uri="{FF2B5EF4-FFF2-40B4-BE49-F238E27FC236}">
              <a16:creationId xmlns:a16="http://schemas.microsoft.com/office/drawing/2014/main" id="{7FC65360-4EB8-447C-B931-AF0E7E0E4F32}"/>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70"/>
    <xdr:sp macro="" textlink="">
      <xdr:nvSpPr>
        <xdr:cNvPr id="2118" name="Text Box 106">
          <a:extLst>
            <a:ext uri="{FF2B5EF4-FFF2-40B4-BE49-F238E27FC236}">
              <a16:creationId xmlns:a16="http://schemas.microsoft.com/office/drawing/2014/main" id="{4C8A28F8-4DC3-4B8D-A529-A84AEB3AA6A1}"/>
            </a:ext>
          </a:extLst>
        </xdr:cNvPr>
        <xdr:cNvSpPr txBox="1">
          <a:spLocks noChangeArrowheads="1"/>
        </xdr:cNvSpPr>
      </xdr:nvSpPr>
      <xdr:spPr bwMode="auto">
        <a:xfrm>
          <a:off x="4366260" y="582472800"/>
          <a:ext cx="76200" cy="346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2119" name="Text Box 108">
          <a:extLst>
            <a:ext uri="{FF2B5EF4-FFF2-40B4-BE49-F238E27FC236}">
              <a16:creationId xmlns:a16="http://schemas.microsoft.com/office/drawing/2014/main" id="{BD807279-28F8-4524-AD19-C2BC031168FD}"/>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30"/>
    <xdr:sp macro="" textlink="">
      <xdr:nvSpPr>
        <xdr:cNvPr id="2120" name="Text Box 30">
          <a:extLst>
            <a:ext uri="{FF2B5EF4-FFF2-40B4-BE49-F238E27FC236}">
              <a16:creationId xmlns:a16="http://schemas.microsoft.com/office/drawing/2014/main" id="{55137C40-6A8A-4405-AA11-F65AB08C8CE3}"/>
            </a:ext>
          </a:extLst>
        </xdr:cNvPr>
        <xdr:cNvSpPr txBox="1">
          <a:spLocks noChangeArrowheads="1"/>
        </xdr:cNvSpPr>
      </xdr:nvSpPr>
      <xdr:spPr bwMode="auto">
        <a:xfrm>
          <a:off x="4366260" y="582472800"/>
          <a:ext cx="76200" cy="3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2121" name="Text Box 32">
          <a:extLst>
            <a:ext uri="{FF2B5EF4-FFF2-40B4-BE49-F238E27FC236}">
              <a16:creationId xmlns:a16="http://schemas.microsoft.com/office/drawing/2014/main" id="{1A3CF980-D2C8-4447-9A22-B933F1444CC1}"/>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30"/>
    <xdr:sp macro="" textlink="">
      <xdr:nvSpPr>
        <xdr:cNvPr id="2122" name="Text Box 106">
          <a:extLst>
            <a:ext uri="{FF2B5EF4-FFF2-40B4-BE49-F238E27FC236}">
              <a16:creationId xmlns:a16="http://schemas.microsoft.com/office/drawing/2014/main" id="{88079EFD-B71D-4912-8ABB-C962FDC96970}"/>
            </a:ext>
          </a:extLst>
        </xdr:cNvPr>
        <xdr:cNvSpPr txBox="1">
          <a:spLocks noChangeArrowheads="1"/>
        </xdr:cNvSpPr>
      </xdr:nvSpPr>
      <xdr:spPr bwMode="auto">
        <a:xfrm>
          <a:off x="4366260" y="582472800"/>
          <a:ext cx="76200" cy="3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2123" name="Text Box 108">
          <a:extLst>
            <a:ext uri="{FF2B5EF4-FFF2-40B4-BE49-F238E27FC236}">
              <a16:creationId xmlns:a16="http://schemas.microsoft.com/office/drawing/2014/main" id="{8C6F9F94-4422-427C-85F9-0933931C4509}"/>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69"/>
    <xdr:sp macro="" textlink="">
      <xdr:nvSpPr>
        <xdr:cNvPr id="2124" name="Text Box 30">
          <a:extLst>
            <a:ext uri="{FF2B5EF4-FFF2-40B4-BE49-F238E27FC236}">
              <a16:creationId xmlns:a16="http://schemas.microsoft.com/office/drawing/2014/main" id="{680875F9-BD2A-4E80-A508-07DCC833C151}"/>
            </a:ext>
          </a:extLst>
        </xdr:cNvPr>
        <xdr:cNvSpPr txBox="1">
          <a:spLocks noChangeArrowheads="1"/>
        </xdr:cNvSpPr>
      </xdr:nvSpPr>
      <xdr:spPr bwMode="auto">
        <a:xfrm>
          <a:off x="4366260" y="582472800"/>
          <a:ext cx="76200" cy="34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2125" name="Text Box 32">
          <a:extLst>
            <a:ext uri="{FF2B5EF4-FFF2-40B4-BE49-F238E27FC236}">
              <a16:creationId xmlns:a16="http://schemas.microsoft.com/office/drawing/2014/main" id="{87AF16A9-90E4-415C-93CC-EDA8A535F88B}"/>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69"/>
    <xdr:sp macro="" textlink="">
      <xdr:nvSpPr>
        <xdr:cNvPr id="2126" name="Text Box 106">
          <a:extLst>
            <a:ext uri="{FF2B5EF4-FFF2-40B4-BE49-F238E27FC236}">
              <a16:creationId xmlns:a16="http://schemas.microsoft.com/office/drawing/2014/main" id="{C6C7F326-A42F-46EE-B500-A91D01EAB4F1}"/>
            </a:ext>
          </a:extLst>
        </xdr:cNvPr>
        <xdr:cNvSpPr txBox="1">
          <a:spLocks noChangeArrowheads="1"/>
        </xdr:cNvSpPr>
      </xdr:nvSpPr>
      <xdr:spPr bwMode="auto">
        <a:xfrm>
          <a:off x="4366260" y="582472800"/>
          <a:ext cx="76200" cy="34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2127" name="Text Box 108">
          <a:extLst>
            <a:ext uri="{FF2B5EF4-FFF2-40B4-BE49-F238E27FC236}">
              <a16:creationId xmlns:a16="http://schemas.microsoft.com/office/drawing/2014/main" id="{9E210148-9CCF-41C0-813D-3292DB019E69}"/>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29"/>
    <xdr:sp macro="" textlink="">
      <xdr:nvSpPr>
        <xdr:cNvPr id="2128" name="Text Box 30">
          <a:extLst>
            <a:ext uri="{FF2B5EF4-FFF2-40B4-BE49-F238E27FC236}">
              <a16:creationId xmlns:a16="http://schemas.microsoft.com/office/drawing/2014/main" id="{7477006F-BD74-4C4E-A836-D6B50EC9755B}"/>
            </a:ext>
          </a:extLst>
        </xdr:cNvPr>
        <xdr:cNvSpPr txBox="1">
          <a:spLocks noChangeArrowheads="1"/>
        </xdr:cNvSpPr>
      </xdr:nvSpPr>
      <xdr:spPr bwMode="auto">
        <a:xfrm>
          <a:off x="4366260" y="582472800"/>
          <a:ext cx="76200" cy="33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2129" name="Text Box 32">
          <a:extLst>
            <a:ext uri="{FF2B5EF4-FFF2-40B4-BE49-F238E27FC236}">
              <a16:creationId xmlns:a16="http://schemas.microsoft.com/office/drawing/2014/main" id="{6D50EC1E-AE25-4123-AB5B-278DB880B9B7}"/>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29"/>
    <xdr:sp macro="" textlink="">
      <xdr:nvSpPr>
        <xdr:cNvPr id="2130" name="Text Box 106">
          <a:extLst>
            <a:ext uri="{FF2B5EF4-FFF2-40B4-BE49-F238E27FC236}">
              <a16:creationId xmlns:a16="http://schemas.microsoft.com/office/drawing/2014/main" id="{67E6AD9A-762C-41A7-8CAD-80740FD09563}"/>
            </a:ext>
          </a:extLst>
        </xdr:cNvPr>
        <xdr:cNvSpPr txBox="1">
          <a:spLocks noChangeArrowheads="1"/>
        </xdr:cNvSpPr>
      </xdr:nvSpPr>
      <xdr:spPr bwMode="auto">
        <a:xfrm>
          <a:off x="4366260" y="582472800"/>
          <a:ext cx="76200" cy="33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2131" name="Text Box 108">
          <a:extLst>
            <a:ext uri="{FF2B5EF4-FFF2-40B4-BE49-F238E27FC236}">
              <a16:creationId xmlns:a16="http://schemas.microsoft.com/office/drawing/2014/main" id="{A73DE676-3174-48DF-9782-82054A5166A0}"/>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2132" name="Text Box 30">
          <a:extLst>
            <a:ext uri="{FF2B5EF4-FFF2-40B4-BE49-F238E27FC236}">
              <a16:creationId xmlns:a16="http://schemas.microsoft.com/office/drawing/2014/main" id="{4A77683D-2F60-4CF1-915E-CD99CBEDD46D}"/>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133" name="Text Box 32">
          <a:extLst>
            <a:ext uri="{FF2B5EF4-FFF2-40B4-BE49-F238E27FC236}">
              <a16:creationId xmlns:a16="http://schemas.microsoft.com/office/drawing/2014/main" id="{3F5360EE-6281-4E39-AFB7-F5670C3E8394}"/>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2134" name="Text Box 106">
          <a:extLst>
            <a:ext uri="{FF2B5EF4-FFF2-40B4-BE49-F238E27FC236}">
              <a16:creationId xmlns:a16="http://schemas.microsoft.com/office/drawing/2014/main" id="{5913CFC4-1583-4450-85A4-D2CBDBB82EDC}"/>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135" name="Text Box 108">
          <a:extLst>
            <a:ext uri="{FF2B5EF4-FFF2-40B4-BE49-F238E27FC236}">
              <a16:creationId xmlns:a16="http://schemas.microsoft.com/office/drawing/2014/main" id="{0E1706A9-2628-46A2-A399-E0AC14E0820A}"/>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2136" name="Text Box 30">
          <a:extLst>
            <a:ext uri="{FF2B5EF4-FFF2-40B4-BE49-F238E27FC236}">
              <a16:creationId xmlns:a16="http://schemas.microsoft.com/office/drawing/2014/main" id="{5F196818-9D02-464D-8B1F-2A9175F1060B}"/>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137" name="Text Box 32">
          <a:extLst>
            <a:ext uri="{FF2B5EF4-FFF2-40B4-BE49-F238E27FC236}">
              <a16:creationId xmlns:a16="http://schemas.microsoft.com/office/drawing/2014/main" id="{393F966B-F815-4296-BB4F-7433A1D0681C}"/>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2138" name="Text Box 106">
          <a:extLst>
            <a:ext uri="{FF2B5EF4-FFF2-40B4-BE49-F238E27FC236}">
              <a16:creationId xmlns:a16="http://schemas.microsoft.com/office/drawing/2014/main" id="{92565C32-0704-4AEC-9F39-AC256DDD83CB}"/>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2139" name="Text Box 108">
          <a:extLst>
            <a:ext uri="{FF2B5EF4-FFF2-40B4-BE49-F238E27FC236}">
              <a16:creationId xmlns:a16="http://schemas.microsoft.com/office/drawing/2014/main" id="{CF90F06B-129A-41B7-AD20-961E36017051}"/>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2140" name="Text Box 30">
          <a:extLst>
            <a:ext uri="{FF2B5EF4-FFF2-40B4-BE49-F238E27FC236}">
              <a16:creationId xmlns:a16="http://schemas.microsoft.com/office/drawing/2014/main" id="{04F1139A-41CD-4105-AA7A-A296B7F8639E}"/>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141" name="Text Box 32">
          <a:extLst>
            <a:ext uri="{FF2B5EF4-FFF2-40B4-BE49-F238E27FC236}">
              <a16:creationId xmlns:a16="http://schemas.microsoft.com/office/drawing/2014/main" id="{3485BCB5-1532-4438-95BA-7C8205377F36}"/>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2142" name="Text Box 106">
          <a:extLst>
            <a:ext uri="{FF2B5EF4-FFF2-40B4-BE49-F238E27FC236}">
              <a16:creationId xmlns:a16="http://schemas.microsoft.com/office/drawing/2014/main" id="{0DE5B78C-FCBC-40B4-866F-75E534C09ED1}"/>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143" name="Text Box 108">
          <a:extLst>
            <a:ext uri="{FF2B5EF4-FFF2-40B4-BE49-F238E27FC236}">
              <a16:creationId xmlns:a16="http://schemas.microsoft.com/office/drawing/2014/main" id="{15856A4D-AE98-4F07-BEBD-65ED24CEB672}"/>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2144" name="Text Box 30">
          <a:extLst>
            <a:ext uri="{FF2B5EF4-FFF2-40B4-BE49-F238E27FC236}">
              <a16:creationId xmlns:a16="http://schemas.microsoft.com/office/drawing/2014/main" id="{55927802-D041-4A3E-9F82-C44ED4850413}"/>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145" name="Text Box 32">
          <a:extLst>
            <a:ext uri="{FF2B5EF4-FFF2-40B4-BE49-F238E27FC236}">
              <a16:creationId xmlns:a16="http://schemas.microsoft.com/office/drawing/2014/main" id="{F4FF39B7-FCCE-4E0C-827A-6B507E18F7EA}"/>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2146" name="Text Box 106">
          <a:extLst>
            <a:ext uri="{FF2B5EF4-FFF2-40B4-BE49-F238E27FC236}">
              <a16:creationId xmlns:a16="http://schemas.microsoft.com/office/drawing/2014/main" id="{8716754A-48CC-4956-A695-B17940A569A4}"/>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2147" name="Text Box 108">
          <a:extLst>
            <a:ext uri="{FF2B5EF4-FFF2-40B4-BE49-F238E27FC236}">
              <a16:creationId xmlns:a16="http://schemas.microsoft.com/office/drawing/2014/main" id="{59E3E289-7A1A-42C7-8C6B-F344A1DCDB0A}"/>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48" name="Text Box 30">
          <a:extLst>
            <a:ext uri="{FF2B5EF4-FFF2-40B4-BE49-F238E27FC236}">
              <a16:creationId xmlns:a16="http://schemas.microsoft.com/office/drawing/2014/main" id="{EC757152-D29A-4386-A114-7740A13B0911}"/>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49" name="Text Box 106">
          <a:extLst>
            <a:ext uri="{FF2B5EF4-FFF2-40B4-BE49-F238E27FC236}">
              <a16:creationId xmlns:a16="http://schemas.microsoft.com/office/drawing/2014/main" id="{C7130920-2C82-4B81-B1A7-07235640D76C}"/>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50" name="Text Box 30">
          <a:extLst>
            <a:ext uri="{FF2B5EF4-FFF2-40B4-BE49-F238E27FC236}">
              <a16:creationId xmlns:a16="http://schemas.microsoft.com/office/drawing/2014/main" id="{731875AC-060A-4913-9228-E6E6B8DEC1B3}"/>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51" name="Text Box 106">
          <a:extLst>
            <a:ext uri="{FF2B5EF4-FFF2-40B4-BE49-F238E27FC236}">
              <a16:creationId xmlns:a16="http://schemas.microsoft.com/office/drawing/2014/main" id="{1DDA0FB9-A9E1-4E8A-BE27-E71F0B79FB51}"/>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52" name="Text Box 30">
          <a:extLst>
            <a:ext uri="{FF2B5EF4-FFF2-40B4-BE49-F238E27FC236}">
              <a16:creationId xmlns:a16="http://schemas.microsoft.com/office/drawing/2014/main" id="{C9E89EEA-B843-4204-A7AE-B0E87238408A}"/>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2153" name="Text Box 106">
          <a:extLst>
            <a:ext uri="{FF2B5EF4-FFF2-40B4-BE49-F238E27FC236}">
              <a16:creationId xmlns:a16="http://schemas.microsoft.com/office/drawing/2014/main" id="{E5B8F858-94E1-4989-B196-7A8AF4BB4966}"/>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54" name="Text Box 30">
          <a:extLst>
            <a:ext uri="{FF2B5EF4-FFF2-40B4-BE49-F238E27FC236}">
              <a16:creationId xmlns:a16="http://schemas.microsoft.com/office/drawing/2014/main" id="{F5CD5977-300E-4BE1-9495-A380C4B07C36}"/>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2155" name="Text Box 106">
          <a:extLst>
            <a:ext uri="{FF2B5EF4-FFF2-40B4-BE49-F238E27FC236}">
              <a16:creationId xmlns:a16="http://schemas.microsoft.com/office/drawing/2014/main" id="{9631D013-AE0E-423C-9C80-276FCD9D1B63}"/>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5"/>
    <xdr:sp macro="" textlink="">
      <xdr:nvSpPr>
        <xdr:cNvPr id="2156" name="Text Box 30">
          <a:extLst>
            <a:ext uri="{FF2B5EF4-FFF2-40B4-BE49-F238E27FC236}">
              <a16:creationId xmlns:a16="http://schemas.microsoft.com/office/drawing/2014/main" id="{83537F9E-C56A-4175-A00C-2F3773A09F69}"/>
            </a:ext>
          </a:extLst>
        </xdr:cNvPr>
        <xdr:cNvSpPr txBox="1">
          <a:spLocks noChangeArrowheads="1"/>
        </xdr:cNvSpPr>
      </xdr:nvSpPr>
      <xdr:spPr bwMode="auto">
        <a:xfrm>
          <a:off x="4366260" y="582114660"/>
          <a:ext cx="76200" cy="47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2157" name="Text Box 32">
          <a:extLst>
            <a:ext uri="{FF2B5EF4-FFF2-40B4-BE49-F238E27FC236}">
              <a16:creationId xmlns:a16="http://schemas.microsoft.com/office/drawing/2014/main" id="{C0CC1307-A961-4DBC-BA9E-0F76940D6EFE}"/>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5"/>
    <xdr:sp macro="" textlink="">
      <xdr:nvSpPr>
        <xdr:cNvPr id="2158" name="Text Box 106">
          <a:extLst>
            <a:ext uri="{FF2B5EF4-FFF2-40B4-BE49-F238E27FC236}">
              <a16:creationId xmlns:a16="http://schemas.microsoft.com/office/drawing/2014/main" id="{C3F31D8A-A3FC-4763-8C5D-E3C99DFAD85A}"/>
            </a:ext>
          </a:extLst>
        </xdr:cNvPr>
        <xdr:cNvSpPr txBox="1">
          <a:spLocks noChangeArrowheads="1"/>
        </xdr:cNvSpPr>
      </xdr:nvSpPr>
      <xdr:spPr bwMode="auto">
        <a:xfrm>
          <a:off x="4366260" y="582114660"/>
          <a:ext cx="76200" cy="47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2159" name="Text Box 108">
          <a:extLst>
            <a:ext uri="{FF2B5EF4-FFF2-40B4-BE49-F238E27FC236}">
              <a16:creationId xmlns:a16="http://schemas.microsoft.com/office/drawing/2014/main" id="{0E55697D-3222-48A5-B316-1C9D350205CA}"/>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5"/>
    <xdr:sp macro="" textlink="">
      <xdr:nvSpPr>
        <xdr:cNvPr id="2160" name="Text Box 30">
          <a:extLst>
            <a:ext uri="{FF2B5EF4-FFF2-40B4-BE49-F238E27FC236}">
              <a16:creationId xmlns:a16="http://schemas.microsoft.com/office/drawing/2014/main" id="{DBF5D824-39E9-4C9A-BA71-003565E64088}"/>
            </a:ext>
          </a:extLst>
        </xdr:cNvPr>
        <xdr:cNvSpPr txBox="1">
          <a:spLocks noChangeArrowheads="1"/>
        </xdr:cNvSpPr>
      </xdr:nvSpPr>
      <xdr:spPr bwMode="auto">
        <a:xfrm>
          <a:off x="4366260" y="582114660"/>
          <a:ext cx="76200" cy="46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2161" name="Text Box 32">
          <a:extLst>
            <a:ext uri="{FF2B5EF4-FFF2-40B4-BE49-F238E27FC236}">
              <a16:creationId xmlns:a16="http://schemas.microsoft.com/office/drawing/2014/main" id="{0A4BFE29-418E-4A2A-8D7D-6921A2864A1A}"/>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5"/>
    <xdr:sp macro="" textlink="">
      <xdr:nvSpPr>
        <xdr:cNvPr id="2162" name="Text Box 106">
          <a:extLst>
            <a:ext uri="{FF2B5EF4-FFF2-40B4-BE49-F238E27FC236}">
              <a16:creationId xmlns:a16="http://schemas.microsoft.com/office/drawing/2014/main" id="{53742F99-85BC-4063-B550-27FB0658099A}"/>
            </a:ext>
          </a:extLst>
        </xdr:cNvPr>
        <xdr:cNvSpPr txBox="1">
          <a:spLocks noChangeArrowheads="1"/>
        </xdr:cNvSpPr>
      </xdr:nvSpPr>
      <xdr:spPr bwMode="auto">
        <a:xfrm>
          <a:off x="4366260" y="582114660"/>
          <a:ext cx="76200" cy="46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2163" name="Text Box 108">
          <a:extLst>
            <a:ext uri="{FF2B5EF4-FFF2-40B4-BE49-F238E27FC236}">
              <a16:creationId xmlns:a16="http://schemas.microsoft.com/office/drawing/2014/main" id="{36AF6A32-F852-4B43-8624-2CC9467A1611}"/>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4"/>
    <xdr:sp macro="" textlink="">
      <xdr:nvSpPr>
        <xdr:cNvPr id="2164" name="Text Box 30">
          <a:extLst>
            <a:ext uri="{FF2B5EF4-FFF2-40B4-BE49-F238E27FC236}">
              <a16:creationId xmlns:a16="http://schemas.microsoft.com/office/drawing/2014/main" id="{F6031568-C410-4242-AA7A-836C6C51E605}"/>
            </a:ext>
          </a:extLst>
        </xdr:cNvPr>
        <xdr:cNvSpPr txBox="1">
          <a:spLocks noChangeArrowheads="1"/>
        </xdr:cNvSpPr>
      </xdr:nvSpPr>
      <xdr:spPr bwMode="auto">
        <a:xfrm>
          <a:off x="4366260" y="582114660"/>
          <a:ext cx="76200"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2165" name="Text Box 32">
          <a:extLst>
            <a:ext uri="{FF2B5EF4-FFF2-40B4-BE49-F238E27FC236}">
              <a16:creationId xmlns:a16="http://schemas.microsoft.com/office/drawing/2014/main" id="{9A4692BC-37BB-43FC-89B6-0B6CCD681141}"/>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4"/>
    <xdr:sp macro="" textlink="">
      <xdr:nvSpPr>
        <xdr:cNvPr id="2166" name="Text Box 106">
          <a:extLst>
            <a:ext uri="{FF2B5EF4-FFF2-40B4-BE49-F238E27FC236}">
              <a16:creationId xmlns:a16="http://schemas.microsoft.com/office/drawing/2014/main" id="{0482C9B7-DE8F-40DF-B122-502DCC081700}"/>
            </a:ext>
          </a:extLst>
        </xdr:cNvPr>
        <xdr:cNvSpPr txBox="1">
          <a:spLocks noChangeArrowheads="1"/>
        </xdr:cNvSpPr>
      </xdr:nvSpPr>
      <xdr:spPr bwMode="auto">
        <a:xfrm>
          <a:off x="4366260" y="582114660"/>
          <a:ext cx="76200"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2167" name="Text Box 108">
          <a:extLst>
            <a:ext uri="{FF2B5EF4-FFF2-40B4-BE49-F238E27FC236}">
              <a16:creationId xmlns:a16="http://schemas.microsoft.com/office/drawing/2014/main" id="{E2574A51-C446-46FA-BCFE-E6D42326ABA2}"/>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4"/>
    <xdr:sp macro="" textlink="">
      <xdr:nvSpPr>
        <xdr:cNvPr id="2168" name="Text Box 30">
          <a:extLst>
            <a:ext uri="{FF2B5EF4-FFF2-40B4-BE49-F238E27FC236}">
              <a16:creationId xmlns:a16="http://schemas.microsoft.com/office/drawing/2014/main" id="{B54174DB-7695-4423-AB60-CAA0F02C141C}"/>
            </a:ext>
          </a:extLst>
        </xdr:cNvPr>
        <xdr:cNvSpPr txBox="1">
          <a:spLocks noChangeArrowheads="1"/>
        </xdr:cNvSpPr>
      </xdr:nvSpPr>
      <xdr:spPr bwMode="auto">
        <a:xfrm>
          <a:off x="4366260" y="582114660"/>
          <a:ext cx="76200" cy="46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2169" name="Text Box 32">
          <a:extLst>
            <a:ext uri="{FF2B5EF4-FFF2-40B4-BE49-F238E27FC236}">
              <a16:creationId xmlns:a16="http://schemas.microsoft.com/office/drawing/2014/main" id="{6554A729-9A35-45FE-B218-9BDEB4DE88CF}"/>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4"/>
    <xdr:sp macro="" textlink="">
      <xdr:nvSpPr>
        <xdr:cNvPr id="2170" name="Text Box 106">
          <a:extLst>
            <a:ext uri="{FF2B5EF4-FFF2-40B4-BE49-F238E27FC236}">
              <a16:creationId xmlns:a16="http://schemas.microsoft.com/office/drawing/2014/main" id="{EFF9A2EE-36DC-4698-943D-69BF5E707857}"/>
            </a:ext>
          </a:extLst>
        </xdr:cNvPr>
        <xdr:cNvSpPr txBox="1">
          <a:spLocks noChangeArrowheads="1"/>
        </xdr:cNvSpPr>
      </xdr:nvSpPr>
      <xdr:spPr bwMode="auto">
        <a:xfrm>
          <a:off x="4366260" y="582114660"/>
          <a:ext cx="76200" cy="46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2171" name="Text Box 108">
          <a:extLst>
            <a:ext uri="{FF2B5EF4-FFF2-40B4-BE49-F238E27FC236}">
              <a16:creationId xmlns:a16="http://schemas.microsoft.com/office/drawing/2014/main" id="{6FE62FF8-CAC2-4A8B-8F46-785122FB812A}"/>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82366"/>
    <xdr:sp macro="" textlink="">
      <xdr:nvSpPr>
        <xdr:cNvPr id="2172" name="Text Box 30">
          <a:extLst>
            <a:ext uri="{FF2B5EF4-FFF2-40B4-BE49-F238E27FC236}">
              <a16:creationId xmlns:a16="http://schemas.microsoft.com/office/drawing/2014/main" id="{C01640B1-AD84-4445-8FAC-1151DD9F5C98}"/>
            </a:ext>
          </a:extLst>
        </xdr:cNvPr>
        <xdr:cNvSpPr txBox="1">
          <a:spLocks noChangeArrowheads="1"/>
        </xdr:cNvSpPr>
      </xdr:nvSpPr>
      <xdr:spPr bwMode="auto">
        <a:xfrm>
          <a:off x="4366260" y="582114660"/>
          <a:ext cx="76200" cy="48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2173" name="Text Box 32">
          <a:extLst>
            <a:ext uri="{FF2B5EF4-FFF2-40B4-BE49-F238E27FC236}">
              <a16:creationId xmlns:a16="http://schemas.microsoft.com/office/drawing/2014/main" id="{147ECEE0-AF33-4EDE-A8D9-42635FD1E231}"/>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82366"/>
    <xdr:sp macro="" textlink="">
      <xdr:nvSpPr>
        <xdr:cNvPr id="2174" name="Text Box 106">
          <a:extLst>
            <a:ext uri="{FF2B5EF4-FFF2-40B4-BE49-F238E27FC236}">
              <a16:creationId xmlns:a16="http://schemas.microsoft.com/office/drawing/2014/main" id="{68EC5449-397F-45F6-B755-8296DAD3179F}"/>
            </a:ext>
          </a:extLst>
        </xdr:cNvPr>
        <xdr:cNvSpPr txBox="1">
          <a:spLocks noChangeArrowheads="1"/>
        </xdr:cNvSpPr>
      </xdr:nvSpPr>
      <xdr:spPr bwMode="auto">
        <a:xfrm>
          <a:off x="4366260" y="582114660"/>
          <a:ext cx="76200" cy="48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2175" name="Text Box 108">
          <a:extLst>
            <a:ext uri="{FF2B5EF4-FFF2-40B4-BE49-F238E27FC236}">
              <a16:creationId xmlns:a16="http://schemas.microsoft.com/office/drawing/2014/main" id="{834365AF-442F-41F0-A0A7-2871AAA4980F}"/>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9506"/>
    <xdr:sp macro="" textlink="">
      <xdr:nvSpPr>
        <xdr:cNvPr id="2176" name="Text Box 30">
          <a:extLst>
            <a:ext uri="{FF2B5EF4-FFF2-40B4-BE49-F238E27FC236}">
              <a16:creationId xmlns:a16="http://schemas.microsoft.com/office/drawing/2014/main" id="{2A4CD0E2-0BD8-40A3-A37C-60AE64387328}"/>
            </a:ext>
          </a:extLst>
        </xdr:cNvPr>
        <xdr:cNvSpPr txBox="1">
          <a:spLocks noChangeArrowheads="1"/>
        </xdr:cNvSpPr>
      </xdr:nvSpPr>
      <xdr:spPr bwMode="auto">
        <a:xfrm>
          <a:off x="4366260" y="582114660"/>
          <a:ext cx="76200" cy="45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2177" name="Text Box 32">
          <a:extLst>
            <a:ext uri="{FF2B5EF4-FFF2-40B4-BE49-F238E27FC236}">
              <a16:creationId xmlns:a16="http://schemas.microsoft.com/office/drawing/2014/main" id="{1F5ABD1F-626D-443D-B714-F3C79F514ED5}"/>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9506"/>
    <xdr:sp macro="" textlink="">
      <xdr:nvSpPr>
        <xdr:cNvPr id="2178" name="Text Box 106">
          <a:extLst>
            <a:ext uri="{FF2B5EF4-FFF2-40B4-BE49-F238E27FC236}">
              <a16:creationId xmlns:a16="http://schemas.microsoft.com/office/drawing/2014/main" id="{5C6CB037-E045-4340-9A70-16723FF146F6}"/>
            </a:ext>
          </a:extLst>
        </xdr:cNvPr>
        <xdr:cNvSpPr txBox="1">
          <a:spLocks noChangeArrowheads="1"/>
        </xdr:cNvSpPr>
      </xdr:nvSpPr>
      <xdr:spPr bwMode="auto">
        <a:xfrm>
          <a:off x="4366260" y="582114660"/>
          <a:ext cx="76200" cy="45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2179" name="Text Box 108">
          <a:extLst>
            <a:ext uri="{FF2B5EF4-FFF2-40B4-BE49-F238E27FC236}">
              <a16:creationId xmlns:a16="http://schemas.microsoft.com/office/drawing/2014/main" id="{5CA07044-2392-4802-AEE7-C7BAE04C3E08}"/>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10259"/>
    <xdr:sp macro="" textlink="">
      <xdr:nvSpPr>
        <xdr:cNvPr id="2180" name="Text Box 30">
          <a:extLst>
            <a:ext uri="{FF2B5EF4-FFF2-40B4-BE49-F238E27FC236}">
              <a16:creationId xmlns:a16="http://schemas.microsoft.com/office/drawing/2014/main" id="{565656C4-B58D-4054-AEA6-7C4075CE0602}"/>
            </a:ext>
          </a:extLst>
        </xdr:cNvPr>
        <xdr:cNvSpPr txBox="1">
          <a:spLocks noChangeArrowheads="1"/>
        </xdr:cNvSpPr>
      </xdr:nvSpPr>
      <xdr:spPr bwMode="auto">
        <a:xfrm>
          <a:off x="4366260" y="582114660"/>
          <a:ext cx="76200" cy="2110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2181" name="Text Box 32">
          <a:extLst>
            <a:ext uri="{FF2B5EF4-FFF2-40B4-BE49-F238E27FC236}">
              <a16:creationId xmlns:a16="http://schemas.microsoft.com/office/drawing/2014/main" id="{756E8C46-F92B-4216-B918-AFB9A96B1BDC}"/>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10259"/>
    <xdr:sp macro="" textlink="">
      <xdr:nvSpPr>
        <xdr:cNvPr id="2182" name="Text Box 106">
          <a:extLst>
            <a:ext uri="{FF2B5EF4-FFF2-40B4-BE49-F238E27FC236}">
              <a16:creationId xmlns:a16="http://schemas.microsoft.com/office/drawing/2014/main" id="{12CD2E3A-0287-4543-9EE6-F0AFC4FFA36A}"/>
            </a:ext>
          </a:extLst>
        </xdr:cNvPr>
        <xdr:cNvSpPr txBox="1">
          <a:spLocks noChangeArrowheads="1"/>
        </xdr:cNvSpPr>
      </xdr:nvSpPr>
      <xdr:spPr bwMode="auto">
        <a:xfrm>
          <a:off x="4366260" y="582114660"/>
          <a:ext cx="76200" cy="2110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2183" name="Text Box 108">
          <a:extLst>
            <a:ext uri="{FF2B5EF4-FFF2-40B4-BE49-F238E27FC236}">
              <a16:creationId xmlns:a16="http://schemas.microsoft.com/office/drawing/2014/main" id="{3E9B5524-4026-45B6-9F27-64B3B1A5B74E}"/>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087399"/>
    <xdr:sp macro="" textlink="">
      <xdr:nvSpPr>
        <xdr:cNvPr id="2184" name="Text Box 30">
          <a:extLst>
            <a:ext uri="{FF2B5EF4-FFF2-40B4-BE49-F238E27FC236}">
              <a16:creationId xmlns:a16="http://schemas.microsoft.com/office/drawing/2014/main" id="{A35B120E-2165-4EF7-A298-5B0DCDEFABF2}"/>
            </a:ext>
          </a:extLst>
        </xdr:cNvPr>
        <xdr:cNvSpPr txBox="1">
          <a:spLocks noChangeArrowheads="1"/>
        </xdr:cNvSpPr>
      </xdr:nvSpPr>
      <xdr:spPr bwMode="auto">
        <a:xfrm>
          <a:off x="4366260" y="582114660"/>
          <a:ext cx="76200" cy="20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2185" name="Text Box 32">
          <a:extLst>
            <a:ext uri="{FF2B5EF4-FFF2-40B4-BE49-F238E27FC236}">
              <a16:creationId xmlns:a16="http://schemas.microsoft.com/office/drawing/2014/main" id="{DC29187E-2ACE-4AD6-A2A3-CFF0D449F498}"/>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087399"/>
    <xdr:sp macro="" textlink="">
      <xdr:nvSpPr>
        <xdr:cNvPr id="2186" name="Text Box 106">
          <a:extLst>
            <a:ext uri="{FF2B5EF4-FFF2-40B4-BE49-F238E27FC236}">
              <a16:creationId xmlns:a16="http://schemas.microsoft.com/office/drawing/2014/main" id="{AB2CF51E-981A-4DF6-8964-24CA32E34B49}"/>
            </a:ext>
          </a:extLst>
        </xdr:cNvPr>
        <xdr:cNvSpPr txBox="1">
          <a:spLocks noChangeArrowheads="1"/>
        </xdr:cNvSpPr>
      </xdr:nvSpPr>
      <xdr:spPr bwMode="auto">
        <a:xfrm>
          <a:off x="4366260" y="582114660"/>
          <a:ext cx="76200" cy="20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2187" name="Text Box 108">
          <a:extLst>
            <a:ext uri="{FF2B5EF4-FFF2-40B4-BE49-F238E27FC236}">
              <a16:creationId xmlns:a16="http://schemas.microsoft.com/office/drawing/2014/main" id="{D14370A1-6294-48A8-A6CE-E4A161855831}"/>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2188" name="Text Box 30">
          <a:extLst>
            <a:ext uri="{FF2B5EF4-FFF2-40B4-BE49-F238E27FC236}">
              <a16:creationId xmlns:a16="http://schemas.microsoft.com/office/drawing/2014/main" id="{7145236A-9BD5-40A8-963E-49E27BE87AD0}"/>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189" name="Text Box 32">
          <a:extLst>
            <a:ext uri="{FF2B5EF4-FFF2-40B4-BE49-F238E27FC236}">
              <a16:creationId xmlns:a16="http://schemas.microsoft.com/office/drawing/2014/main" id="{1A8D6B2D-BFBB-41AA-BD8E-21B7CA11E954}"/>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2190" name="Text Box 106">
          <a:extLst>
            <a:ext uri="{FF2B5EF4-FFF2-40B4-BE49-F238E27FC236}">
              <a16:creationId xmlns:a16="http://schemas.microsoft.com/office/drawing/2014/main" id="{1806DA40-25C8-4CEE-83C6-D56656CFA729}"/>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191" name="Text Box 108">
          <a:extLst>
            <a:ext uri="{FF2B5EF4-FFF2-40B4-BE49-F238E27FC236}">
              <a16:creationId xmlns:a16="http://schemas.microsoft.com/office/drawing/2014/main" id="{0B44768E-C5D9-4D16-A901-1C22993FE319}"/>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2192" name="Text Box 30">
          <a:extLst>
            <a:ext uri="{FF2B5EF4-FFF2-40B4-BE49-F238E27FC236}">
              <a16:creationId xmlns:a16="http://schemas.microsoft.com/office/drawing/2014/main" id="{C36AE7D9-5EF6-4981-BF31-EBB4EA711519}"/>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193" name="Text Box 32">
          <a:extLst>
            <a:ext uri="{FF2B5EF4-FFF2-40B4-BE49-F238E27FC236}">
              <a16:creationId xmlns:a16="http://schemas.microsoft.com/office/drawing/2014/main" id="{70652E69-7460-4A9B-A893-C9173E62E4C6}"/>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2194" name="Text Box 106">
          <a:extLst>
            <a:ext uri="{FF2B5EF4-FFF2-40B4-BE49-F238E27FC236}">
              <a16:creationId xmlns:a16="http://schemas.microsoft.com/office/drawing/2014/main" id="{F747B0F6-D02E-4E88-A855-55CC2B03C3C5}"/>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195" name="Text Box 108">
          <a:extLst>
            <a:ext uri="{FF2B5EF4-FFF2-40B4-BE49-F238E27FC236}">
              <a16:creationId xmlns:a16="http://schemas.microsoft.com/office/drawing/2014/main" id="{B0A8A66D-29C7-4F31-9CD1-62842523922B}"/>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7126"/>
    <xdr:sp macro="" textlink="">
      <xdr:nvSpPr>
        <xdr:cNvPr id="2196" name="Text Box 30">
          <a:extLst>
            <a:ext uri="{FF2B5EF4-FFF2-40B4-BE49-F238E27FC236}">
              <a16:creationId xmlns:a16="http://schemas.microsoft.com/office/drawing/2014/main" id="{0C60C471-E1FC-4943-A450-6904F04203B2}"/>
            </a:ext>
          </a:extLst>
        </xdr:cNvPr>
        <xdr:cNvSpPr txBox="1">
          <a:spLocks noChangeArrowheads="1"/>
        </xdr:cNvSpPr>
      </xdr:nvSpPr>
      <xdr:spPr bwMode="auto">
        <a:xfrm>
          <a:off x="4366260" y="582114660"/>
          <a:ext cx="76200" cy="467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2197" name="Text Box 32">
          <a:extLst>
            <a:ext uri="{FF2B5EF4-FFF2-40B4-BE49-F238E27FC236}">
              <a16:creationId xmlns:a16="http://schemas.microsoft.com/office/drawing/2014/main" id="{207778D6-DD7A-460F-8784-4BA8F2E3CE7F}"/>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7126"/>
    <xdr:sp macro="" textlink="">
      <xdr:nvSpPr>
        <xdr:cNvPr id="2198" name="Text Box 106">
          <a:extLst>
            <a:ext uri="{FF2B5EF4-FFF2-40B4-BE49-F238E27FC236}">
              <a16:creationId xmlns:a16="http://schemas.microsoft.com/office/drawing/2014/main" id="{61F42B9C-8D7A-4EF0-9E1A-277FC776CCDA}"/>
            </a:ext>
          </a:extLst>
        </xdr:cNvPr>
        <xdr:cNvSpPr txBox="1">
          <a:spLocks noChangeArrowheads="1"/>
        </xdr:cNvSpPr>
      </xdr:nvSpPr>
      <xdr:spPr bwMode="auto">
        <a:xfrm>
          <a:off x="4366260" y="582114660"/>
          <a:ext cx="76200" cy="467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2199" name="Text Box 108">
          <a:extLst>
            <a:ext uri="{FF2B5EF4-FFF2-40B4-BE49-F238E27FC236}">
              <a16:creationId xmlns:a16="http://schemas.microsoft.com/office/drawing/2014/main" id="{4D539235-9114-4C96-BB99-6D18C85B960D}"/>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3839"/>
    <xdr:sp macro="" textlink="">
      <xdr:nvSpPr>
        <xdr:cNvPr id="2200" name="Text Box 30">
          <a:extLst>
            <a:ext uri="{FF2B5EF4-FFF2-40B4-BE49-F238E27FC236}">
              <a16:creationId xmlns:a16="http://schemas.microsoft.com/office/drawing/2014/main" id="{74F418AA-A41D-42C1-BF88-4A18C7D98285}"/>
            </a:ext>
          </a:extLst>
        </xdr:cNvPr>
        <xdr:cNvSpPr txBox="1">
          <a:spLocks noChangeArrowheads="1"/>
        </xdr:cNvSpPr>
      </xdr:nvSpPr>
      <xdr:spPr bwMode="auto">
        <a:xfrm>
          <a:off x="4366260" y="582114660"/>
          <a:ext cx="76200" cy="33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2201" name="Text Box 32">
          <a:extLst>
            <a:ext uri="{FF2B5EF4-FFF2-40B4-BE49-F238E27FC236}">
              <a16:creationId xmlns:a16="http://schemas.microsoft.com/office/drawing/2014/main" id="{F6E684D0-D227-4AEA-8E1E-EAC668C9C1CF}"/>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3839"/>
    <xdr:sp macro="" textlink="">
      <xdr:nvSpPr>
        <xdr:cNvPr id="2202" name="Text Box 106">
          <a:extLst>
            <a:ext uri="{FF2B5EF4-FFF2-40B4-BE49-F238E27FC236}">
              <a16:creationId xmlns:a16="http://schemas.microsoft.com/office/drawing/2014/main" id="{57EEB017-04C3-47AF-8495-B000FFF64A84}"/>
            </a:ext>
          </a:extLst>
        </xdr:cNvPr>
        <xdr:cNvSpPr txBox="1">
          <a:spLocks noChangeArrowheads="1"/>
        </xdr:cNvSpPr>
      </xdr:nvSpPr>
      <xdr:spPr bwMode="auto">
        <a:xfrm>
          <a:off x="4366260" y="582114660"/>
          <a:ext cx="76200" cy="33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2203" name="Text Box 108">
          <a:extLst>
            <a:ext uri="{FF2B5EF4-FFF2-40B4-BE49-F238E27FC236}">
              <a16:creationId xmlns:a16="http://schemas.microsoft.com/office/drawing/2014/main" id="{2684330D-7386-4C20-8957-93A5699DA55D}"/>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217912"/>
    <xdr:sp macro="" textlink="">
      <xdr:nvSpPr>
        <xdr:cNvPr id="2204" name="Text Box 30">
          <a:extLst>
            <a:ext uri="{FF2B5EF4-FFF2-40B4-BE49-F238E27FC236}">
              <a16:creationId xmlns:a16="http://schemas.microsoft.com/office/drawing/2014/main" id="{39B4EB77-8C58-44E2-98DA-BA55832089F4}"/>
            </a:ext>
          </a:extLst>
        </xdr:cNvPr>
        <xdr:cNvSpPr txBox="1">
          <a:spLocks noChangeArrowheads="1"/>
        </xdr:cNvSpPr>
      </xdr:nvSpPr>
      <xdr:spPr bwMode="auto">
        <a:xfrm>
          <a:off x="4366260" y="582114660"/>
          <a:ext cx="76200" cy="1217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2205" name="Text Box 32">
          <a:extLst>
            <a:ext uri="{FF2B5EF4-FFF2-40B4-BE49-F238E27FC236}">
              <a16:creationId xmlns:a16="http://schemas.microsoft.com/office/drawing/2014/main" id="{255A6D1A-45E6-4BFA-BB27-EA5650A69E3F}"/>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217912"/>
    <xdr:sp macro="" textlink="">
      <xdr:nvSpPr>
        <xdr:cNvPr id="2206" name="Text Box 106">
          <a:extLst>
            <a:ext uri="{FF2B5EF4-FFF2-40B4-BE49-F238E27FC236}">
              <a16:creationId xmlns:a16="http://schemas.microsoft.com/office/drawing/2014/main" id="{E62A87FD-CD45-4BBF-80B4-22E49AE2AD0A}"/>
            </a:ext>
          </a:extLst>
        </xdr:cNvPr>
        <xdr:cNvSpPr txBox="1">
          <a:spLocks noChangeArrowheads="1"/>
        </xdr:cNvSpPr>
      </xdr:nvSpPr>
      <xdr:spPr bwMode="auto">
        <a:xfrm>
          <a:off x="4366260" y="582114660"/>
          <a:ext cx="76200" cy="1217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2207" name="Text Box 108">
          <a:extLst>
            <a:ext uri="{FF2B5EF4-FFF2-40B4-BE49-F238E27FC236}">
              <a16:creationId xmlns:a16="http://schemas.microsoft.com/office/drawing/2014/main" id="{2BA68324-7796-436B-93AE-C02697162E1F}"/>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8062"/>
    <xdr:sp macro="" textlink="">
      <xdr:nvSpPr>
        <xdr:cNvPr id="2208" name="Text Box 30">
          <a:extLst>
            <a:ext uri="{FF2B5EF4-FFF2-40B4-BE49-F238E27FC236}">
              <a16:creationId xmlns:a16="http://schemas.microsoft.com/office/drawing/2014/main" id="{3E9E8E57-6D7D-4E55-BDB7-9F79FFADB507}"/>
            </a:ext>
          </a:extLst>
        </xdr:cNvPr>
        <xdr:cNvSpPr txBox="1">
          <a:spLocks noChangeArrowheads="1"/>
        </xdr:cNvSpPr>
      </xdr:nvSpPr>
      <xdr:spPr bwMode="auto">
        <a:xfrm>
          <a:off x="4366260" y="582114660"/>
          <a:ext cx="76200" cy="2198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2209" name="Text Box 32">
          <a:extLst>
            <a:ext uri="{FF2B5EF4-FFF2-40B4-BE49-F238E27FC236}">
              <a16:creationId xmlns:a16="http://schemas.microsoft.com/office/drawing/2014/main" id="{2B8D76FB-639F-43EF-871A-6D9F6E3EFDD9}"/>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8062"/>
    <xdr:sp macro="" textlink="">
      <xdr:nvSpPr>
        <xdr:cNvPr id="2210" name="Text Box 106">
          <a:extLst>
            <a:ext uri="{FF2B5EF4-FFF2-40B4-BE49-F238E27FC236}">
              <a16:creationId xmlns:a16="http://schemas.microsoft.com/office/drawing/2014/main" id="{772642A5-8384-4DCB-B293-BE331359175B}"/>
            </a:ext>
          </a:extLst>
        </xdr:cNvPr>
        <xdr:cNvSpPr txBox="1">
          <a:spLocks noChangeArrowheads="1"/>
        </xdr:cNvSpPr>
      </xdr:nvSpPr>
      <xdr:spPr bwMode="auto">
        <a:xfrm>
          <a:off x="4366260" y="582114660"/>
          <a:ext cx="76200" cy="2198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2211" name="Text Box 30">
          <a:extLst>
            <a:ext uri="{FF2B5EF4-FFF2-40B4-BE49-F238E27FC236}">
              <a16:creationId xmlns:a16="http://schemas.microsoft.com/office/drawing/2014/main" id="{70F50D26-76BE-4830-8FF8-CECFF1CC3FBA}"/>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212" name="Text Box 32">
          <a:extLst>
            <a:ext uri="{FF2B5EF4-FFF2-40B4-BE49-F238E27FC236}">
              <a16:creationId xmlns:a16="http://schemas.microsoft.com/office/drawing/2014/main" id="{6279778F-EAF6-4026-AF18-B013105F2C3F}"/>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2213" name="Text Box 106">
          <a:extLst>
            <a:ext uri="{FF2B5EF4-FFF2-40B4-BE49-F238E27FC236}">
              <a16:creationId xmlns:a16="http://schemas.microsoft.com/office/drawing/2014/main" id="{FEFAB7D6-CA8E-462E-92EE-211099EFC347}"/>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214" name="Text Box 108">
          <a:extLst>
            <a:ext uri="{FF2B5EF4-FFF2-40B4-BE49-F238E27FC236}">
              <a16:creationId xmlns:a16="http://schemas.microsoft.com/office/drawing/2014/main" id="{625B683D-AFDD-4E5B-A990-2CBCCFB13408}"/>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2215" name="Text Box 30">
          <a:extLst>
            <a:ext uri="{FF2B5EF4-FFF2-40B4-BE49-F238E27FC236}">
              <a16:creationId xmlns:a16="http://schemas.microsoft.com/office/drawing/2014/main" id="{8EC284D0-0A1A-4AAF-92C3-9EF738CFDF63}"/>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216" name="Text Box 32">
          <a:extLst>
            <a:ext uri="{FF2B5EF4-FFF2-40B4-BE49-F238E27FC236}">
              <a16:creationId xmlns:a16="http://schemas.microsoft.com/office/drawing/2014/main" id="{FEC91482-F04F-4F4E-BD5B-E2E243DEC626}"/>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2217" name="Text Box 106">
          <a:extLst>
            <a:ext uri="{FF2B5EF4-FFF2-40B4-BE49-F238E27FC236}">
              <a16:creationId xmlns:a16="http://schemas.microsoft.com/office/drawing/2014/main" id="{4AD81F8B-A08E-4FA7-B76A-F4905D6E9B6D}"/>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2218" name="Text Box 108">
          <a:extLst>
            <a:ext uri="{FF2B5EF4-FFF2-40B4-BE49-F238E27FC236}">
              <a16:creationId xmlns:a16="http://schemas.microsoft.com/office/drawing/2014/main" id="{4CA00D54-69F0-4A6A-BC59-FEF28A23B243}"/>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2"/>
    <xdr:sp macro="" textlink="">
      <xdr:nvSpPr>
        <xdr:cNvPr id="2219" name="Text Box 30">
          <a:extLst>
            <a:ext uri="{FF2B5EF4-FFF2-40B4-BE49-F238E27FC236}">
              <a16:creationId xmlns:a16="http://schemas.microsoft.com/office/drawing/2014/main" id="{F8A9D5B2-CE94-46B2-B4CF-1565914003B8}"/>
            </a:ext>
          </a:extLst>
        </xdr:cNvPr>
        <xdr:cNvSpPr txBox="1">
          <a:spLocks noChangeArrowheads="1"/>
        </xdr:cNvSpPr>
      </xdr:nvSpPr>
      <xdr:spPr bwMode="auto">
        <a:xfrm>
          <a:off x="436626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2220" name="Text Box 32">
          <a:extLst>
            <a:ext uri="{FF2B5EF4-FFF2-40B4-BE49-F238E27FC236}">
              <a16:creationId xmlns:a16="http://schemas.microsoft.com/office/drawing/2014/main" id="{489293F5-35D1-4614-8459-EC3F4329ABC3}"/>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2"/>
    <xdr:sp macro="" textlink="">
      <xdr:nvSpPr>
        <xdr:cNvPr id="2221" name="Text Box 106">
          <a:extLst>
            <a:ext uri="{FF2B5EF4-FFF2-40B4-BE49-F238E27FC236}">
              <a16:creationId xmlns:a16="http://schemas.microsoft.com/office/drawing/2014/main" id="{42F820D6-518C-443A-8D29-70EE982C5829}"/>
            </a:ext>
          </a:extLst>
        </xdr:cNvPr>
        <xdr:cNvSpPr txBox="1">
          <a:spLocks noChangeArrowheads="1"/>
        </xdr:cNvSpPr>
      </xdr:nvSpPr>
      <xdr:spPr bwMode="auto">
        <a:xfrm>
          <a:off x="436626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2222" name="Text Box 108">
          <a:extLst>
            <a:ext uri="{FF2B5EF4-FFF2-40B4-BE49-F238E27FC236}">
              <a16:creationId xmlns:a16="http://schemas.microsoft.com/office/drawing/2014/main" id="{DDD69926-10D5-4BBF-AF02-AFFDEE2121CF}"/>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86862"/>
    <xdr:sp macro="" textlink="">
      <xdr:nvSpPr>
        <xdr:cNvPr id="2223" name="Text Box 30">
          <a:extLst>
            <a:ext uri="{FF2B5EF4-FFF2-40B4-BE49-F238E27FC236}">
              <a16:creationId xmlns:a16="http://schemas.microsoft.com/office/drawing/2014/main" id="{CB890F15-4DBE-4DFB-B258-CCC41AD28419}"/>
            </a:ext>
          </a:extLst>
        </xdr:cNvPr>
        <xdr:cNvSpPr txBox="1">
          <a:spLocks noChangeArrowheads="1"/>
        </xdr:cNvSpPr>
      </xdr:nvSpPr>
      <xdr:spPr bwMode="auto">
        <a:xfrm>
          <a:off x="436626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2224" name="Text Box 32">
          <a:extLst>
            <a:ext uri="{FF2B5EF4-FFF2-40B4-BE49-F238E27FC236}">
              <a16:creationId xmlns:a16="http://schemas.microsoft.com/office/drawing/2014/main" id="{E901BA44-271F-4C49-817C-4E0636F55407}"/>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86862"/>
    <xdr:sp macro="" textlink="">
      <xdr:nvSpPr>
        <xdr:cNvPr id="2225" name="Text Box 106">
          <a:extLst>
            <a:ext uri="{FF2B5EF4-FFF2-40B4-BE49-F238E27FC236}">
              <a16:creationId xmlns:a16="http://schemas.microsoft.com/office/drawing/2014/main" id="{A47BDB36-6958-44D5-AACF-F02FC432CA48}"/>
            </a:ext>
          </a:extLst>
        </xdr:cNvPr>
        <xdr:cNvSpPr txBox="1">
          <a:spLocks noChangeArrowheads="1"/>
        </xdr:cNvSpPr>
      </xdr:nvSpPr>
      <xdr:spPr bwMode="auto">
        <a:xfrm>
          <a:off x="436626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2226" name="Text Box 108">
          <a:extLst>
            <a:ext uri="{FF2B5EF4-FFF2-40B4-BE49-F238E27FC236}">
              <a16:creationId xmlns:a16="http://schemas.microsoft.com/office/drawing/2014/main" id="{F42DEF03-0436-4DB5-B889-EEE0494B9823}"/>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94482"/>
    <xdr:sp macro="" textlink="">
      <xdr:nvSpPr>
        <xdr:cNvPr id="2227" name="Text Box 30">
          <a:extLst>
            <a:ext uri="{FF2B5EF4-FFF2-40B4-BE49-F238E27FC236}">
              <a16:creationId xmlns:a16="http://schemas.microsoft.com/office/drawing/2014/main" id="{B7F5C21B-FD10-4653-9CC9-4C292DFA17F0}"/>
            </a:ext>
          </a:extLst>
        </xdr:cNvPr>
        <xdr:cNvSpPr txBox="1">
          <a:spLocks noChangeArrowheads="1"/>
        </xdr:cNvSpPr>
      </xdr:nvSpPr>
      <xdr:spPr bwMode="auto">
        <a:xfrm>
          <a:off x="436626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2228" name="Text Box 32">
          <a:extLst>
            <a:ext uri="{FF2B5EF4-FFF2-40B4-BE49-F238E27FC236}">
              <a16:creationId xmlns:a16="http://schemas.microsoft.com/office/drawing/2014/main" id="{ABCC05EA-10B1-4BEC-A1B8-398378B92EAB}"/>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94482"/>
    <xdr:sp macro="" textlink="">
      <xdr:nvSpPr>
        <xdr:cNvPr id="2229" name="Text Box 106">
          <a:extLst>
            <a:ext uri="{FF2B5EF4-FFF2-40B4-BE49-F238E27FC236}">
              <a16:creationId xmlns:a16="http://schemas.microsoft.com/office/drawing/2014/main" id="{7512096A-25B1-4368-84E6-E14F888B47AA}"/>
            </a:ext>
          </a:extLst>
        </xdr:cNvPr>
        <xdr:cNvSpPr txBox="1">
          <a:spLocks noChangeArrowheads="1"/>
        </xdr:cNvSpPr>
      </xdr:nvSpPr>
      <xdr:spPr bwMode="auto">
        <a:xfrm>
          <a:off x="436626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2230" name="Text Box 108">
          <a:extLst>
            <a:ext uri="{FF2B5EF4-FFF2-40B4-BE49-F238E27FC236}">
              <a16:creationId xmlns:a16="http://schemas.microsoft.com/office/drawing/2014/main" id="{3A75C07F-2EA6-4F84-A6FB-4BC6B915B92D}"/>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61071"/>
    <xdr:sp macro="" textlink="">
      <xdr:nvSpPr>
        <xdr:cNvPr id="2231" name="Text Box 30">
          <a:extLst>
            <a:ext uri="{FF2B5EF4-FFF2-40B4-BE49-F238E27FC236}">
              <a16:creationId xmlns:a16="http://schemas.microsoft.com/office/drawing/2014/main" id="{3E5514CB-C928-4E39-B79A-FAD6B8DA09BB}"/>
            </a:ext>
          </a:extLst>
        </xdr:cNvPr>
        <xdr:cNvSpPr txBox="1">
          <a:spLocks noChangeArrowheads="1"/>
        </xdr:cNvSpPr>
      </xdr:nvSpPr>
      <xdr:spPr bwMode="auto">
        <a:xfrm>
          <a:off x="436626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2232" name="Text Box 32">
          <a:extLst>
            <a:ext uri="{FF2B5EF4-FFF2-40B4-BE49-F238E27FC236}">
              <a16:creationId xmlns:a16="http://schemas.microsoft.com/office/drawing/2014/main" id="{CA4CE8EF-4141-41F6-9CD8-6CB19F0301DA}"/>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61071"/>
    <xdr:sp macro="" textlink="">
      <xdr:nvSpPr>
        <xdr:cNvPr id="2233" name="Text Box 106">
          <a:extLst>
            <a:ext uri="{FF2B5EF4-FFF2-40B4-BE49-F238E27FC236}">
              <a16:creationId xmlns:a16="http://schemas.microsoft.com/office/drawing/2014/main" id="{695DD921-02F7-44B8-98F8-4CD5CE96F28A}"/>
            </a:ext>
          </a:extLst>
        </xdr:cNvPr>
        <xdr:cNvSpPr txBox="1">
          <a:spLocks noChangeArrowheads="1"/>
        </xdr:cNvSpPr>
      </xdr:nvSpPr>
      <xdr:spPr bwMode="auto">
        <a:xfrm>
          <a:off x="436626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2234" name="Text Box 108">
          <a:extLst>
            <a:ext uri="{FF2B5EF4-FFF2-40B4-BE49-F238E27FC236}">
              <a16:creationId xmlns:a16="http://schemas.microsoft.com/office/drawing/2014/main" id="{C551F149-657B-4500-8571-C0E157B65E4B}"/>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53067"/>
    <xdr:sp macro="" textlink="">
      <xdr:nvSpPr>
        <xdr:cNvPr id="2235" name="Text Box 30">
          <a:extLst>
            <a:ext uri="{FF2B5EF4-FFF2-40B4-BE49-F238E27FC236}">
              <a16:creationId xmlns:a16="http://schemas.microsoft.com/office/drawing/2014/main" id="{69320997-3DE1-440F-B603-8496654631CB}"/>
            </a:ext>
          </a:extLst>
        </xdr:cNvPr>
        <xdr:cNvSpPr txBox="1">
          <a:spLocks noChangeArrowheads="1"/>
        </xdr:cNvSpPr>
      </xdr:nvSpPr>
      <xdr:spPr bwMode="auto">
        <a:xfrm>
          <a:off x="4366260" y="582114660"/>
          <a:ext cx="76200" cy="265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53067"/>
    <xdr:sp macro="" textlink="">
      <xdr:nvSpPr>
        <xdr:cNvPr id="2236" name="Text Box 106">
          <a:extLst>
            <a:ext uri="{FF2B5EF4-FFF2-40B4-BE49-F238E27FC236}">
              <a16:creationId xmlns:a16="http://schemas.microsoft.com/office/drawing/2014/main" id="{DCD2CED6-5698-4EF8-A6B5-F39F5E61B02A}"/>
            </a:ext>
          </a:extLst>
        </xdr:cNvPr>
        <xdr:cNvSpPr txBox="1">
          <a:spLocks noChangeArrowheads="1"/>
        </xdr:cNvSpPr>
      </xdr:nvSpPr>
      <xdr:spPr bwMode="auto">
        <a:xfrm>
          <a:off x="4366260" y="582114660"/>
          <a:ext cx="76200" cy="265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24146"/>
    <xdr:sp macro="" textlink="">
      <xdr:nvSpPr>
        <xdr:cNvPr id="2237" name="Text Box 30">
          <a:extLst>
            <a:ext uri="{FF2B5EF4-FFF2-40B4-BE49-F238E27FC236}">
              <a16:creationId xmlns:a16="http://schemas.microsoft.com/office/drawing/2014/main" id="{FB9FD75F-16CC-4339-AE86-7D854D556FFD}"/>
            </a:ext>
          </a:extLst>
        </xdr:cNvPr>
        <xdr:cNvSpPr txBox="1">
          <a:spLocks noChangeArrowheads="1"/>
        </xdr:cNvSpPr>
      </xdr:nvSpPr>
      <xdr:spPr bwMode="auto">
        <a:xfrm>
          <a:off x="4366260" y="582114660"/>
          <a:ext cx="76200" cy="2624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26082"/>
    <xdr:sp macro="" textlink="">
      <xdr:nvSpPr>
        <xdr:cNvPr id="2238" name="Text Box 30">
          <a:extLst>
            <a:ext uri="{FF2B5EF4-FFF2-40B4-BE49-F238E27FC236}">
              <a16:creationId xmlns:a16="http://schemas.microsoft.com/office/drawing/2014/main" id="{4FA3D4C8-37D9-4D26-904E-BEDC296DA361}"/>
            </a:ext>
          </a:extLst>
        </xdr:cNvPr>
        <xdr:cNvSpPr txBox="1">
          <a:spLocks noChangeArrowheads="1"/>
        </xdr:cNvSpPr>
      </xdr:nvSpPr>
      <xdr:spPr bwMode="auto">
        <a:xfrm>
          <a:off x="4366260" y="582114660"/>
          <a:ext cx="76200" cy="212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2239" name="Text Box 32">
          <a:extLst>
            <a:ext uri="{FF2B5EF4-FFF2-40B4-BE49-F238E27FC236}">
              <a16:creationId xmlns:a16="http://schemas.microsoft.com/office/drawing/2014/main" id="{3E725A94-C924-480C-8CF9-17E05E16F462}"/>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26082"/>
    <xdr:sp macro="" textlink="">
      <xdr:nvSpPr>
        <xdr:cNvPr id="2240" name="Text Box 106">
          <a:extLst>
            <a:ext uri="{FF2B5EF4-FFF2-40B4-BE49-F238E27FC236}">
              <a16:creationId xmlns:a16="http://schemas.microsoft.com/office/drawing/2014/main" id="{BBA3EAD3-8D1F-4735-979F-730242ABF9E0}"/>
            </a:ext>
          </a:extLst>
        </xdr:cNvPr>
        <xdr:cNvSpPr txBox="1">
          <a:spLocks noChangeArrowheads="1"/>
        </xdr:cNvSpPr>
      </xdr:nvSpPr>
      <xdr:spPr bwMode="auto">
        <a:xfrm>
          <a:off x="4366260" y="582114660"/>
          <a:ext cx="76200" cy="212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2241" name="Text Box 108">
          <a:extLst>
            <a:ext uri="{FF2B5EF4-FFF2-40B4-BE49-F238E27FC236}">
              <a16:creationId xmlns:a16="http://schemas.microsoft.com/office/drawing/2014/main" id="{AF2D7219-927C-47F7-84D1-A86F6B134605}"/>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555646"/>
    <xdr:sp macro="" textlink="">
      <xdr:nvSpPr>
        <xdr:cNvPr id="2242" name="Text Box 30">
          <a:extLst>
            <a:ext uri="{FF2B5EF4-FFF2-40B4-BE49-F238E27FC236}">
              <a16:creationId xmlns:a16="http://schemas.microsoft.com/office/drawing/2014/main" id="{42B2F404-8583-4D59-91BD-97D3AFC067CA}"/>
            </a:ext>
          </a:extLst>
        </xdr:cNvPr>
        <xdr:cNvSpPr txBox="1">
          <a:spLocks noChangeArrowheads="1"/>
        </xdr:cNvSpPr>
      </xdr:nvSpPr>
      <xdr:spPr bwMode="auto">
        <a:xfrm>
          <a:off x="4366260" y="582114660"/>
          <a:ext cx="76200" cy="155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2243" name="Text Box 32">
          <a:extLst>
            <a:ext uri="{FF2B5EF4-FFF2-40B4-BE49-F238E27FC236}">
              <a16:creationId xmlns:a16="http://schemas.microsoft.com/office/drawing/2014/main" id="{A7478088-163C-4B52-99DF-52BEBCF3B283}"/>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555646"/>
    <xdr:sp macro="" textlink="">
      <xdr:nvSpPr>
        <xdr:cNvPr id="2244" name="Text Box 106">
          <a:extLst>
            <a:ext uri="{FF2B5EF4-FFF2-40B4-BE49-F238E27FC236}">
              <a16:creationId xmlns:a16="http://schemas.microsoft.com/office/drawing/2014/main" id="{F8C79CED-B96C-44CD-9D8E-9C270D7B67C3}"/>
            </a:ext>
          </a:extLst>
        </xdr:cNvPr>
        <xdr:cNvSpPr txBox="1">
          <a:spLocks noChangeArrowheads="1"/>
        </xdr:cNvSpPr>
      </xdr:nvSpPr>
      <xdr:spPr bwMode="auto">
        <a:xfrm>
          <a:off x="4366260" y="582114660"/>
          <a:ext cx="76200" cy="155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2245" name="Text Box 30">
          <a:extLst>
            <a:ext uri="{FF2B5EF4-FFF2-40B4-BE49-F238E27FC236}">
              <a16:creationId xmlns:a16="http://schemas.microsoft.com/office/drawing/2014/main" id="{A358D6C1-CB9E-46EB-9DCD-0CA70D7BBF28}"/>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46" name="Text Box 32">
          <a:extLst>
            <a:ext uri="{FF2B5EF4-FFF2-40B4-BE49-F238E27FC236}">
              <a16:creationId xmlns:a16="http://schemas.microsoft.com/office/drawing/2014/main" id="{1514EAD5-B847-4523-8DC6-7FA788B6A725}"/>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2247" name="Text Box 106">
          <a:extLst>
            <a:ext uri="{FF2B5EF4-FFF2-40B4-BE49-F238E27FC236}">
              <a16:creationId xmlns:a16="http://schemas.microsoft.com/office/drawing/2014/main" id="{A37DA69E-837B-411C-A2FB-8F0E1B71BE7C}"/>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48" name="Text Box 108">
          <a:extLst>
            <a:ext uri="{FF2B5EF4-FFF2-40B4-BE49-F238E27FC236}">
              <a16:creationId xmlns:a16="http://schemas.microsoft.com/office/drawing/2014/main" id="{1633F741-749A-4F0B-AC88-70DE55370264}"/>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2249" name="Text Box 30">
          <a:extLst>
            <a:ext uri="{FF2B5EF4-FFF2-40B4-BE49-F238E27FC236}">
              <a16:creationId xmlns:a16="http://schemas.microsoft.com/office/drawing/2014/main" id="{60FD4CC9-67ED-4087-807F-0D899A7DAC5D}"/>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50" name="Text Box 32">
          <a:extLst>
            <a:ext uri="{FF2B5EF4-FFF2-40B4-BE49-F238E27FC236}">
              <a16:creationId xmlns:a16="http://schemas.microsoft.com/office/drawing/2014/main" id="{3A9EE626-8E6C-4B91-A838-ACD92CD44121}"/>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2251" name="Text Box 106">
          <a:extLst>
            <a:ext uri="{FF2B5EF4-FFF2-40B4-BE49-F238E27FC236}">
              <a16:creationId xmlns:a16="http://schemas.microsoft.com/office/drawing/2014/main" id="{F61B7D95-68F2-4730-94E0-762EB6AC13A7}"/>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52" name="Text Box 108">
          <a:extLst>
            <a:ext uri="{FF2B5EF4-FFF2-40B4-BE49-F238E27FC236}">
              <a16:creationId xmlns:a16="http://schemas.microsoft.com/office/drawing/2014/main" id="{80268FDE-E305-49F1-A27E-58ECA1CA75CD}"/>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2253" name="Text Box 30">
          <a:extLst>
            <a:ext uri="{FF2B5EF4-FFF2-40B4-BE49-F238E27FC236}">
              <a16:creationId xmlns:a16="http://schemas.microsoft.com/office/drawing/2014/main" id="{588B3DA8-20FF-41E4-BF3D-2AB95A52B66E}"/>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54" name="Text Box 32">
          <a:extLst>
            <a:ext uri="{FF2B5EF4-FFF2-40B4-BE49-F238E27FC236}">
              <a16:creationId xmlns:a16="http://schemas.microsoft.com/office/drawing/2014/main" id="{73516E2A-9B8E-434C-B7B2-9F5EE8730E89}"/>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2255" name="Text Box 106">
          <a:extLst>
            <a:ext uri="{FF2B5EF4-FFF2-40B4-BE49-F238E27FC236}">
              <a16:creationId xmlns:a16="http://schemas.microsoft.com/office/drawing/2014/main" id="{15F6F31E-B906-48AF-9CE6-40AF9B248E8A}"/>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56" name="Text Box 108">
          <a:extLst>
            <a:ext uri="{FF2B5EF4-FFF2-40B4-BE49-F238E27FC236}">
              <a16:creationId xmlns:a16="http://schemas.microsoft.com/office/drawing/2014/main" id="{BADEC1C0-A086-4E06-A8F1-752A8DFE2A3F}"/>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2257" name="Text Box 30">
          <a:extLst>
            <a:ext uri="{FF2B5EF4-FFF2-40B4-BE49-F238E27FC236}">
              <a16:creationId xmlns:a16="http://schemas.microsoft.com/office/drawing/2014/main" id="{7808BE11-65A1-4702-A537-2E71B5763A04}"/>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58" name="Text Box 32">
          <a:extLst>
            <a:ext uri="{FF2B5EF4-FFF2-40B4-BE49-F238E27FC236}">
              <a16:creationId xmlns:a16="http://schemas.microsoft.com/office/drawing/2014/main" id="{FBFFDABD-A6C6-4A32-B3F2-C7AD16759A5D}"/>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2259" name="Text Box 106">
          <a:extLst>
            <a:ext uri="{FF2B5EF4-FFF2-40B4-BE49-F238E27FC236}">
              <a16:creationId xmlns:a16="http://schemas.microsoft.com/office/drawing/2014/main" id="{63F30D98-DF7B-47BE-AB03-930C9FB2A4AE}"/>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2260" name="Text Box 108">
          <a:extLst>
            <a:ext uri="{FF2B5EF4-FFF2-40B4-BE49-F238E27FC236}">
              <a16:creationId xmlns:a16="http://schemas.microsoft.com/office/drawing/2014/main" id="{EAB1308C-1DD4-46E1-9FC9-5CA8ACC8ABFE}"/>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2261" name="Text Box 30">
          <a:extLst>
            <a:ext uri="{FF2B5EF4-FFF2-40B4-BE49-F238E27FC236}">
              <a16:creationId xmlns:a16="http://schemas.microsoft.com/office/drawing/2014/main" id="{9B93252A-A17B-414E-B1EC-07A378988128}"/>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2262" name="Text Box 106">
          <a:extLst>
            <a:ext uri="{FF2B5EF4-FFF2-40B4-BE49-F238E27FC236}">
              <a16:creationId xmlns:a16="http://schemas.microsoft.com/office/drawing/2014/main" id="{84F6F6D6-F369-4CF9-89F2-FA742D2CC295}"/>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2263" name="Text Box 30">
          <a:extLst>
            <a:ext uri="{FF2B5EF4-FFF2-40B4-BE49-F238E27FC236}">
              <a16:creationId xmlns:a16="http://schemas.microsoft.com/office/drawing/2014/main" id="{6119C741-5D55-4435-94D5-FCA8CB6C9671}"/>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2264" name="Text Box 106">
          <a:extLst>
            <a:ext uri="{FF2B5EF4-FFF2-40B4-BE49-F238E27FC236}">
              <a16:creationId xmlns:a16="http://schemas.microsoft.com/office/drawing/2014/main" id="{D1CA5FD1-D8BD-4E1D-B542-11112F2E9263}"/>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2265" name="Text Box 30">
          <a:extLst>
            <a:ext uri="{FF2B5EF4-FFF2-40B4-BE49-F238E27FC236}">
              <a16:creationId xmlns:a16="http://schemas.microsoft.com/office/drawing/2014/main" id="{63734E54-ED67-47C2-9356-CC63BCFAB31C}"/>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2266" name="Text Box 106">
          <a:extLst>
            <a:ext uri="{FF2B5EF4-FFF2-40B4-BE49-F238E27FC236}">
              <a16:creationId xmlns:a16="http://schemas.microsoft.com/office/drawing/2014/main" id="{62E5C09B-36AD-43FC-8956-437676D36406}"/>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2267" name="Text Box 30">
          <a:extLst>
            <a:ext uri="{FF2B5EF4-FFF2-40B4-BE49-F238E27FC236}">
              <a16:creationId xmlns:a16="http://schemas.microsoft.com/office/drawing/2014/main" id="{1D324B22-E59D-4931-BEDF-A5E80746CDC0}"/>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2268" name="Text Box 106">
          <a:extLst>
            <a:ext uri="{FF2B5EF4-FFF2-40B4-BE49-F238E27FC236}">
              <a16:creationId xmlns:a16="http://schemas.microsoft.com/office/drawing/2014/main" id="{88520EF8-2A42-4F52-87C5-E128B0B56E4D}"/>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2381</xdr:row>
      <xdr:rowOff>0</xdr:rowOff>
    </xdr:from>
    <xdr:ext cx="72122" cy="1458804"/>
    <xdr:sp macro="" textlink="">
      <xdr:nvSpPr>
        <xdr:cNvPr id="2269" name="Text Box 108">
          <a:extLst>
            <a:ext uri="{FF2B5EF4-FFF2-40B4-BE49-F238E27FC236}">
              <a16:creationId xmlns:a16="http://schemas.microsoft.com/office/drawing/2014/main" id="{FDA17956-A3BC-4EE0-A036-5D39F6CA235F}"/>
            </a:ext>
          </a:extLst>
        </xdr:cNvPr>
        <xdr:cNvSpPr txBox="1">
          <a:spLocks noChangeArrowheads="1"/>
        </xdr:cNvSpPr>
      </xdr:nvSpPr>
      <xdr:spPr bwMode="auto">
        <a:xfrm>
          <a:off x="7353300" y="58247280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1"/>
    <xdr:sp macro="" textlink="">
      <xdr:nvSpPr>
        <xdr:cNvPr id="2270" name="Text Box 30">
          <a:extLst>
            <a:ext uri="{FF2B5EF4-FFF2-40B4-BE49-F238E27FC236}">
              <a16:creationId xmlns:a16="http://schemas.microsoft.com/office/drawing/2014/main" id="{817E65F5-786E-4EA6-AA5C-10D192E4535A}"/>
            </a:ext>
          </a:extLst>
        </xdr:cNvPr>
        <xdr:cNvSpPr txBox="1">
          <a:spLocks noChangeArrowheads="1"/>
        </xdr:cNvSpPr>
      </xdr:nvSpPr>
      <xdr:spPr bwMode="auto">
        <a:xfrm>
          <a:off x="3741420" y="58247280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2271" name="Text Box 32">
          <a:extLst>
            <a:ext uri="{FF2B5EF4-FFF2-40B4-BE49-F238E27FC236}">
              <a16:creationId xmlns:a16="http://schemas.microsoft.com/office/drawing/2014/main" id="{C5408B12-5005-4665-BCC7-C8C9026DD269}"/>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1"/>
    <xdr:sp macro="" textlink="">
      <xdr:nvSpPr>
        <xdr:cNvPr id="2272" name="Text Box 106">
          <a:extLst>
            <a:ext uri="{FF2B5EF4-FFF2-40B4-BE49-F238E27FC236}">
              <a16:creationId xmlns:a16="http://schemas.microsoft.com/office/drawing/2014/main" id="{85F7C203-2EF8-4C5D-9AB1-1D9C1319D6E8}"/>
            </a:ext>
          </a:extLst>
        </xdr:cNvPr>
        <xdr:cNvSpPr txBox="1">
          <a:spLocks noChangeArrowheads="1"/>
        </xdr:cNvSpPr>
      </xdr:nvSpPr>
      <xdr:spPr bwMode="auto">
        <a:xfrm>
          <a:off x="3741420" y="58247280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2273" name="Text Box 108">
          <a:extLst>
            <a:ext uri="{FF2B5EF4-FFF2-40B4-BE49-F238E27FC236}">
              <a16:creationId xmlns:a16="http://schemas.microsoft.com/office/drawing/2014/main" id="{3259BB97-7CBC-4454-82A1-D9BD42AEFA38}"/>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1"/>
    <xdr:sp macro="" textlink="">
      <xdr:nvSpPr>
        <xdr:cNvPr id="2274" name="Text Box 30">
          <a:extLst>
            <a:ext uri="{FF2B5EF4-FFF2-40B4-BE49-F238E27FC236}">
              <a16:creationId xmlns:a16="http://schemas.microsoft.com/office/drawing/2014/main" id="{BE969385-A7BE-48A9-BB6B-40684A74249B}"/>
            </a:ext>
          </a:extLst>
        </xdr:cNvPr>
        <xdr:cNvSpPr txBox="1">
          <a:spLocks noChangeArrowheads="1"/>
        </xdr:cNvSpPr>
      </xdr:nvSpPr>
      <xdr:spPr bwMode="auto">
        <a:xfrm>
          <a:off x="3741420" y="58247280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2275" name="Text Box 32">
          <a:extLst>
            <a:ext uri="{FF2B5EF4-FFF2-40B4-BE49-F238E27FC236}">
              <a16:creationId xmlns:a16="http://schemas.microsoft.com/office/drawing/2014/main" id="{49DB7250-7244-4D48-AFA9-2A87BE270B39}"/>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1"/>
    <xdr:sp macro="" textlink="">
      <xdr:nvSpPr>
        <xdr:cNvPr id="2276" name="Text Box 106">
          <a:extLst>
            <a:ext uri="{FF2B5EF4-FFF2-40B4-BE49-F238E27FC236}">
              <a16:creationId xmlns:a16="http://schemas.microsoft.com/office/drawing/2014/main" id="{938A3B55-ECCF-4041-AB26-1D098003CDF3}"/>
            </a:ext>
          </a:extLst>
        </xdr:cNvPr>
        <xdr:cNvSpPr txBox="1">
          <a:spLocks noChangeArrowheads="1"/>
        </xdr:cNvSpPr>
      </xdr:nvSpPr>
      <xdr:spPr bwMode="auto">
        <a:xfrm>
          <a:off x="3741420" y="58247280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2277" name="Text Box 108">
          <a:extLst>
            <a:ext uri="{FF2B5EF4-FFF2-40B4-BE49-F238E27FC236}">
              <a16:creationId xmlns:a16="http://schemas.microsoft.com/office/drawing/2014/main" id="{CFEA7730-BAD9-49D8-98F3-972B36A1F38C}"/>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3"/>
    <xdr:sp macro="" textlink="">
      <xdr:nvSpPr>
        <xdr:cNvPr id="2278" name="Text Box 30">
          <a:extLst>
            <a:ext uri="{FF2B5EF4-FFF2-40B4-BE49-F238E27FC236}">
              <a16:creationId xmlns:a16="http://schemas.microsoft.com/office/drawing/2014/main" id="{E2762DBF-407D-4B49-8A62-C6C2D7E5958C}"/>
            </a:ext>
          </a:extLst>
        </xdr:cNvPr>
        <xdr:cNvSpPr txBox="1">
          <a:spLocks noChangeArrowheads="1"/>
        </xdr:cNvSpPr>
      </xdr:nvSpPr>
      <xdr:spPr bwMode="auto">
        <a:xfrm>
          <a:off x="3741420" y="58247280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2279" name="Text Box 32">
          <a:extLst>
            <a:ext uri="{FF2B5EF4-FFF2-40B4-BE49-F238E27FC236}">
              <a16:creationId xmlns:a16="http://schemas.microsoft.com/office/drawing/2014/main" id="{85263B7C-FF62-4051-9491-2A02440F375B}"/>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3"/>
    <xdr:sp macro="" textlink="">
      <xdr:nvSpPr>
        <xdr:cNvPr id="2280" name="Text Box 106">
          <a:extLst>
            <a:ext uri="{FF2B5EF4-FFF2-40B4-BE49-F238E27FC236}">
              <a16:creationId xmlns:a16="http://schemas.microsoft.com/office/drawing/2014/main" id="{E01AEBF7-212C-4D02-98CA-C1A790DC66D9}"/>
            </a:ext>
          </a:extLst>
        </xdr:cNvPr>
        <xdr:cNvSpPr txBox="1">
          <a:spLocks noChangeArrowheads="1"/>
        </xdr:cNvSpPr>
      </xdr:nvSpPr>
      <xdr:spPr bwMode="auto">
        <a:xfrm>
          <a:off x="3741420" y="58247280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2281" name="Text Box 108">
          <a:extLst>
            <a:ext uri="{FF2B5EF4-FFF2-40B4-BE49-F238E27FC236}">
              <a16:creationId xmlns:a16="http://schemas.microsoft.com/office/drawing/2014/main" id="{F3181E3C-492E-4DDC-90FB-900C953BF2CF}"/>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3"/>
    <xdr:sp macro="" textlink="">
      <xdr:nvSpPr>
        <xdr:cNvPr id="2282" name="Text Box 30">
          <a:extLst>
            <a:ext uri="{FF2B5EF4-FFF2-40B4-BE49-F238E27FC236}">
              <a16:creationId xmlns:a16="http://schemas.microsoft.com/office/drawing/2014/main" id="{9A4BF72D-4EAA-4ED7-843C-76C310E3ABC6}"/>
            </a:ext>
          </a:extLst>
        </xdr:cNvPr>
        <xdr:cNvSpPr txBox="1">
          <a:spLocks noChangeArrowheads="1"/>
        </xdr:cNvSpPr>
      </xdr:nvSpPr>
      <xdr:spPr bwMode="auto">
        <a:xfrm>
          <a:off x="3741420" y="58247280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2283" name="Text Box 32">
          <a:extLst>
            <a:ext uri="{FF2B5EF4-FFF2-40B4-BE49-F238E27FC236}">
              <a16:creationId xmlns:a16="http://schemas.microsoft.com/office/drawing/2014/main" id="{9F2C8506-1965-4B48-9C72-6ECB108D7F85}"/>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3"/>
    <xdr:sp macro="" textlink="">
      <xdr:nvSpPr>
        <xdr:cNvPr id="2284" name="Text Box 106">
          <a:extLst>
            <a:ext uri="{FF2B5EF4-FFF2-40B4-BE49-F238E27FC236}">
              <a16:creationId xmlns:a16="http://schemas.microsoft.com/office/drawing/2014/main" id="{23B682F0-475F-4D81-A1EA-CF172D54DFAC}"/>
            </a:ext>
          </a:extLst>
        </xdr:cNvPr>
        <xdr:cNvSpPr txBox="1">
          <a:spLocks noChangeArrowheads="1"/>
        </xdr:cNvSpPr>
      </xdr:nvSpPr>
      <xdr:spPr bwMode="auto">
        <a:xfrm>
          <a:off x="3741420" y="58247280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2285" name="Text Box 108">
          <a:extLst>
            <a:ext uri="{FF2B5EF4-FFF2-40B4-BE49-F238E27FC236}">
              <a16:creationId xmlns:a16="http://schemas.microsoft.com/office/drawing/2014/main" id="{7775CFAB-DDB7-4477-9F0B-CA4C2E5A0F64}"/>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46174"/>
    <xdr:sp macro="" textlink="">
      <xdr:nvSpPr>
        <xdr:cNvPr id="2286" name="Text Box 30">
          <a:extLst>
            <a:ext uri="{FF2B5EF4-FFF2-40B4-BE49-F238E27FC236}">
              <a16:creationId xmlns:a16="http://schemas.microsoft.com/office/drawing/2014/main" id="{4D41A3A3-91AF-4CEC-B64B-23A30D4992CA}"/>
            </a:ext>
          </a:extLst>
        </xdr:cNvPr>
        <xdr:cNvSpPr txBox="1">
          <a:spLocks noChangeArrowheads="1"/>
        </xdr:cNvSpPr>
      </xdr:nvSpPr>
      <xdr:spPr bwMode="auto">
        <a:xfrm>
          <a:off x="3741420" y="58247280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2287" name="Text Box 32">
          <a:extLst>
            <a:ext uri="{FF2B5EF4-FFF2-40B4-BE49-F238E27FC236}">
              <a16:creationId xmlns:a16="http://schemas.microsoft.com/office/drawing/2014/main" id="{F6D952EF-14C9-4358-8580-E149F5B2909D}"/>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46174"/>
    <xdr:sp macro="" textlink="">
      <xdr:nvSpPr>
        <xdr:cNvPr id="2288" name="Text Box 106">
          <a:extLst>
            <a:ext uri="{FF2B5EF4-FFF2-40B4-BE49-F238E27FC236}">
              <a16:creationId xmlns:a16="http://schemas.microsoft.com/office/drawing/2014/main" id="{F1AB1EEA-5732-4A72-B616-5E9AD99BCB3C}"/>
            </a:ext>
          </a:extLst>
        </xdr:cNvPr>
        <xdr:cNvSpPr txBox="1">
          <a:spLocks noChangeArrowheads="1"/>
        </xdr:cNvSpPr>
      </xdr:nvSpPr>
      <xdr:spPr bwMode="auto">
        <a:xfrm>
          <a:off x="3741420" y="58247280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2289" name="Text Box 108">
          <a:extLst>
            <a:ext uri="{FF2B5EF4-FFF2-40B4-BE49-F238E27FC236}">
              <a16:creationId xmlns:a16="http://schemas.microsoft.com/office/drawing/2014/main" id="{F0B7B62E-5FF7-490A-8A7B-A2C608002DB3}"/>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3314"/>
    <xdr:sp macro="" textlink="">
      <xdr:nvSpPr>
        <xdr:cNvPr id="2290" name="Text Box 30">
          <a:extLst>
            <a:ext uri="{FF2B5EF4-FFF2-40B4-BE49-F238E27FC236}">
              <a16:creationId xmlns:a16="http://schemas.microsoft.com/office/drawing/2014/main" id="{9F7969E9-0D5F-496E-AF29-378FAE68706D}"/>
            </a:ext>
          </a:extLst>
        </xdr:cNvPr>
        <xdr:cNvSpPr txBox="1">
          <a:spLocks noChangeArrowheads="1"/>
        </xdr:cNvSpPr>
      </xdr:nvSpPr>
      <xdr:spPr bwMode="auto">
        <a:xfrm>
          <a:off x="3741420" y="58247280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2291" name="Text Box 32">
          <a:extLst>
            <a:ext uri="{FF2B5EF4-FFF2-40B4-BE49-F238E27FC236}">
              <a16:creationId xmlns:a16="http://schemas.microsoft.com/office/drawing/2014/main" id="{3DD902DE-ECCD-4CFB-95C0-FB3B9D6328FE}"/>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3314"/>
    <xdr:sp macro="" textlink="">
      <xdr:nvSpPr>
        <xdr:cNvPr id="2292" name="Text Box 106">
          <a:extLst>
            <a:ext uri="{FF2B5EF4-FFF2-40B4-BE49-F238E27FC236}">
              <a16:creationId xmlns:a16="http://schemas.microsoft.com/office/drawing/2014/main" id="{7A63F18B-B93C-47EC-9A5A-C07F565846C8}"/>
            </a:ext>
          </a:extLst>
        </xdr:cNvPr>
        <xdr:cNvSpPr txBox="1">
          <a:spLocks noChangeArrowheads="1"/>
        </xdr:cNvSpPr>
      </xdr:nvSpPr>
      <xdr:spPr bwMode="auto">
        <a:xfrm>
          <a:off x="3741420" y="58247280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2293" name="Text Box 108">
          <a:extLst>
            <a:ext uri="{FF2B5EF4-FFF2-40B4-BE49-F238E27FC236}">
              <a16:creationId xmlns:a16="http://schemas.microsoft.com/office/drawing/2014/main" id="{C7E64152-3E03-46FA-A728-225B44540667}"/>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619489"/>
    <xdr:sp macro="" textlink="">
      <xdr:nvSpPr>
        <xdr:cNvPr id="2294" name="Text Box 30">
          <a:extLst>
            <a:ext uri="{FF2B5EF4-FFF2-40B4-BE49-F238E27FC236}">
              <a16:creationId xmlns:a16="http://schemas.microsoft.com/office/drawing/2014/main" id="{F264CDC6-E59F-48F9-9E26-A3173364BA5F}"/>
            </a:ext>
          </a:extLst>
        </xdr:cNvPr>
        <xdr:cNvSpPr txBox="1">
          <a:spLocks noChangeArrowheads="1"/>
        </xdr:cNvSpPr>
      </xdr:nvSpPr>
      <xdr:spPr bwMode="auto">
        <a:xfrm>
          <a:off x="3741420" y="58247280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2295" name="Text Box 32">
          <a:extLst>
            <a:ext uri="{FF2B5EF4-FFF2-40B4-BE49-F238E27FC236}">
              <a16:creationId xmlns:a16="http://schemas.microsoft.com/office/drawing/2014/main" id="{0A18025D-4AE5-4405-B1E2-F6BEB411CE4F}"/>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619489"/>
    <xdr:sp macro="" textlink="">
      <xdr:nvSpPr>
        <xdr:cNvPr id="2296" name="Text Box 106">
          <a:extLst>
            <a:ext uri="{FF2B5EF4-FFF2-40B4-BE49-F238E27FC236}">
              <a16:creationId xmlns:a16="http://schemas.microsoft.com/office/drawing/2014/main" id="{7E8942CE-1F81-434E-B181-4E6D0DEAD7B1}"/>
            </a:ext>
          </a:extLst>
        </xdr:cNvPr>
        <xdr:cNvSpPr txBox="1">
          <a:spLocks noChangeArrowheads="1"/>
        </xdr:cNvSpPr>
      </xdr:nvSpPr>
      <xdr:spPr bwMode="auto">
        <a:xfrm>
          <a:off x="3741420" y="58247280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2297" name="Text Box 108">
          <a:extLst>
            <a:ext uri="{FF2B5EF4-FFF2-40B4-BE49-F238E27FC236}">
              <a16:creationId xmlns:a16="http://schemas.microsoft.com/office/drawing/2014/main" id="{B55A38DA-E1F5-4FE1-9E46-BC23E622E14E}"/>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596629"/>
    <xdr:sp macro="" textlink="">
      <xdr:nvSpPr>
        <xdr:cNvPr id="2298" name="Text Box 30">
          <a:extLst>
            <a:ext uri="{FF2B5EF4-FFF2-40B4-BE49-F238E27FC236}">
              <a16:creationId xmlns:a16="http://schemas.microsoft.com/office/drawing/2014/main" id="{BAF2E1AB-E5CB-4190-A26A-CE53B0F3577B}"/>
            </a:ext>
          </a:extLst>
        </xdr:cNvPr>
        <xdr:cNvSpPr txBox="1">
          <a:spLocks noChangeArrowheads="1"/>
        </xdr:cNvSpPr>
      </xdr:nvSpPr>
      <xdr:spPr bwMode="auto">
        <a:xfrm>
          <a:off x="3741420" y="58247280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2299" name="Text Box 32">
          <a:extLst>
            <a:ext uri="{FF2B5EF4-FFF2-40B4-BE49-F238E27FC236}">
              <a16:creationId xmlns:a16="http://schemas.microsoft.com/office/drawing/2014/main" id="{A0B8BF73-812A-4962-A337-40400316CF8E}"/>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596629"/>
    <xdr:sp macro="" textlink="">
      <xdr:nvSpPr>
        <xdr:cNvPr id="2300" name="Text Box 106">
          <a:extLst>
            <a:ext uri="{FF2B5EF4-FFF2-40B4-BE49-F238E27FC236}">
              <a16:creationId xmlns:a16="http://schemas.microsoft.com/office/drawing/2014/main" id="{A4EE28ED-F1AD-42D7-9463-77399550F297}"/>
            </a:ext>
          </a:extLst>
        </xdr:cNvPr>
        <xdr:cNvSpPr txBox="1">
          <a:spLocks noChangeArrowheads="1"/>
        </xdr:cNvSpPr>
      </xdr:nvSpPr>
      <xdr:spPr bwMode="auto">
        <a:xfrm>
          <a:off x="3741420" y="58247280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2301" name="Text Box 108">
          <a:extLst>
            <a:ext uri="{FF2B5EF4-FFF2-40B4-BE49-F238E27FC236}">
              <a16:creationId xmlns:a16="http://schemas.microsoft.com/office/drawing/2014/main" id="{3A32C371-56D7-43DC-B91F-6ED3ADB4A3D8}"/>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2302" name="Text Box 30">
          <a:extLst>
            <a:ext uri="{FF2B5EF4-FFF2-40B4-BE49-F238E27FC236}">
              <a16:creationId xmlns:a16="http://schemas.microsoft.com/office/drawing/2014/main" id="{2F47B7B6-6099-4763-9E18-248FCAA544F5}"/>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03" name="Text Box 32">
          <a:extLst>
            <a:ext uri="{FF2B5EF4-FFF2-40B4-BE49-F238E27FC236}">
              <a16:creationId xmlns:a16="http://schemas.microsoft.com/office/drawing/2014/main" id="{D5054AE0-A5E2-44E6-B199-6CE71A951419}"/>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2304" name="Text Box 106">
          <a:extLst>
            <a:ext uri="{FF2B5EF4-FFF2-40B4-BE49-F238E27FC236}">
              <a16:creationId xmlns:a16="http://schemas.microsoft.com/office/drawing/2014/main" id="{C48DD8D2-9D7B-4710-A133-8A0EE2F6372B}"/>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05" name="Text Box 108">
          <a:extLst>
            <a:ext uri="{FF2B5EF4-FFF2-40B4-BE49-F238E27FC236}">
              <a16:creationId xmlns:a16="http://schemas.microsoft.com/office/drawing/2014/main" id="{6699F80D-7D23-42C2-9393-764B8C2BC126}"/>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2306" name="Text Box 30">
          <a:extLst>
            <a:ext uri="{FF2B5EF4-FFF2-40B4-BE49-F238E27FC236}">
              <a16:creationId xmlns:a16="http://schemas.microsoft.com/office/drawing/2014/main" id="{000A8674-9EFA-413D-8173-FB067C08E6E1}"/>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07" name="Text Box 32">
          <a:extLst>
            <a:ext uri="{FF2B5EF4-FFF2-40B4-BE49-F238E27FC236}">
              <a16:creationId xmlns:a16="http://schemas.microsoft.com/office/drawing/2014/main" id="{065B64E2-8489-4CE2-ADDA-5C9B20D725AD}"/>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2308" name="Text Box 106">
          <a:extLst>
            <a:ext uri="{FF2B5EF4-FFF2-40B4-BE49-F238E27FC236}">
              <a16:creationId xmlns:a16="http://schemas.microsoft.com/office/drawing/2014/main" id="{0B88964B-EE4F-4B2A-AF7D-A163A060928B}"/>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09" name="Text Box 108">
          <a:extLst>
            <a:ext uri="{FF2B5EF4-FFF2-40B4-BE49-F238E27FC236}">
              <a16:creationId xmlns:a16="http://schemas.microsoft.com/office/drawing/2014/main" id="{D8467105-61F0-4CA6-91DB-D8F0D61EEEB3}"/>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30934"/>
    <xdr:sp macro="" textlink="">
      <xdr:nvSpPr>
        <xdr:cNvPr id="2310" name="Text Box 30">
          <a:extLst>
            <a:ext uri="{FF2B5EF4-FFF2-40B4-BE49-F238E27FC236}">
              <a16:creationId xmlns:a16="http://schemas.microsoft.com/office/drawing/2014/main" id="{42D069D2-E077-4390-9D51-85D54D1C8133}"/>
            </a:ext>
          </a:extLst>
        </xdr:cNvPr>
        <xdr:cNvSpPr txBox="1">
          <a:spLocks noChangeArrowheads="1"/>
        </xdr:cNvSpPr>
      </xdr:nvSpPr>
      <xdr:spPr bwMode="auto">
        <a:xfrm>
          <a:off x="3741420" y="58247280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2311" name="Text Box 32">
          <a:extLst>
            <a:ext uri="{FF2B5EF4-FFF2-40B4-BE49-F238E27FC236}">
              <a16:creationId xmlns:a16="http://schemas.microsoft.com/office/drawing/2014/main" id="{0D265DFB-B588-4D53-A74D-2DA81C3EA5EA}"/>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30934"/>
    <xdr:sp macro="" textlink="">
      <xdr:nvSpPr>
        <xdr:cNvPr id="2312" name="Text Box 106">
          <a:extLst>
            <a:ext uri="{FF2B5EF4-FFF2-40B4-BE49-F238E27FC236}">
              <a16:creationId xmlns:a16="http://schemas.microsoft.com/office/drawing/2014/main" id="{FDF2F785-18BF-4588-BE5A-243AAF0E3491}"/>
            </a:ext>
          </a:extLst>
        </xdr:cNvPr>
        <xdr:cNvSpPr txBox="1">
          <a:spLocks noChangeArrowheads="1"/>
        </xdr:cNvSpPr>
      </xdr:nvSpPr>
      <xdr:spPr bwMode="auto">
        <a:xfrm>
          <a:off x="3741420" y="58247280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2313" name="Text Box 108">
          <a:extLst>
            <a:ext uri="{FF2B5EF4-FFF2-40B4-BE49-F238E27FC236}">
              <a16:creationId xmlns:a16="http://schemas.microsoft.com/office/drawing/2014/main" id="{692F553A-B5DC-45B9-8BCC-329EC88FF987}"/>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0452"/>
    <xdr:sp macro="" textlink="">
      <xdr:nvSpPr>
        <xdr:cNvPr id="2314" name="Text Box 30">
          <a:extLst>
            <a:ext uri="{FF2B5EF4-FFF2-40B4-BE49-F238E27FC236}">
              <a16:creationId xmlns:a16="http://schemas.microsoft.com/office/drawing/2014/main" id="{A2EBF54F-E08E-4ADF-A20A-4DEC3133D9EA}"/>
            </a:ext>
          </a:extLst>
        </xdr:cNvPr>
        <xdr:cNvSpPr txBox="1">
          <a:spLocks noChangeArrowheads="1"/>
        </xdr:cNvSpPr>
      </xdr:nvSpPr>
      <xdr:spPr bwMode="auto">
        <a:xfrm>
          <a:off x="3741420" y="58247280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2315" name="Text Box 32">
          <a:extLst>
            <a:ext uri="{FF2B5EF4-FFF2-40B4-BE49-F238E27FC236}">
              <a16:creationId xmlns:a16="http://schemas.microsoft.com/office/drawing/2014/main" id="{19999377-B25A-422D-8E02-F9F73D7DC48B}"/>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0452"/>
    <xdr:sp macro="" textlink="">
      <xdr:nvSpPr>
        <xdr:cNvPr id="2316" name="Text Box 106">
          <a:extLst>
            <a:ext uri="{FF2B5EF4-FFF2-40B4-BE49-F238E27FC236}">
              <a16:creationId xmlns:a16="http://schemas.microsoft.com/office/drawing/2014/main" id="{1123B08E-A9FF-4C13-828E-55CFACBD41E5}"/>
            </a:ext>
          </a:extLst>
        </xdr:cNvPr>
        <xdr:cNvSpPr txBox="1">
          <a:spLocks noChangeArrowheads="1"/>
        </xdr:cNvSpPr>
      </xdr:nvSpPr>
      <xdr:spPr bwMode="auto">
        <a:xfrm>
          <a:off x="3741420" y="58247280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2317" name="Text Box 108">
          <a:extLst>
            <a:ext uri="{FF2B5EF4-FFF2-40B4-BE49-F238E27FC236}">
              <a16:creationId xmlns:a16="http://schemas.microsoft.com/office/drawing/2014/main" id="{466381D7-C5D6-44AA-9222-71647F0A0495}"/>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64785"/>
    <xdr:sp macro="" textlink="">
      <xdr:nvSpPr>
        <xdr:cNvPr id="2318" name="Text Box 30">
          <a:extLst>
            <a:ext uri="{FF2B5EF4-FFF2-40B4-BE49-F238E27FC236}">
              <a16:creationId xmlns:a16="http://schemas.microsoft.com/office/drawing/2014/main" id="{44D36600-56B9-49C0-ADD7-39F88569F3EF}"/>
            </a:ext>
          </a:extLst>
        </xdr:cNvPr>
        <xdr:cNvSpPr txBox="1">
          <a:spLocks noChangeArrowheads="1"/>
        </xdr:cNvSpPr>
      </xdr:nvSpPr>
      <xdr:spPr bwMode="auto">
        <a:xfrm>
          <a:off x="3741420" y="58247280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2319" name="Text Box 32">
          <a:extLst>
            <a:ext uri="{FF2B5EF4-FFF2-40B4-BE49-F238E27FC236}">
              <a16:creationId xmlns:a16="http://schemas.microsoft.com/office/drawing/2014/main" id="{C684EFA8-0D24-45C6-8AE2-BCC49793BCE2}"/>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64785"/>
    <xdr:sp macro="" textlink="">
      <xdr:nvSpPr>
        <xdr:cNvPr id="2320" name="Text Box 106">
          <a:extLst>
            <a:ext uri="{FF2B5EF4-FFF2-40B4-BE49-F238E27FC236}">
              <a16:creationId xmlns:a16="http://schemas.microsoft.com/office/drawing/2014/main" id="{EA753F42-32D2-4961-8245-82390F04C105}"/>
            </a:ext>
          </a:extLst>
        </xdr:cNvPr>
        <xdr:cNvSpPr txBox="1">
          <a:spLocks noChangeArrowheads="1"/>
        </xdr:cNvSpPr>
      </xdr:nvSpPr>
      <xdr:spPr bwMode="auto">
        <a:xfrm>
          <a:off x="3741420" y="58247280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2321" name="Text Box 108">
          <a:extLst>
            <a:ext uri="{FF2B5EF4-FFF2-40B4-BE49-F238E27FC236}">
              <a16:creationId xmlns:a16="http://schemas.microsoft.com/office/drawing/2014/main" id="{12FA48D3-BB75-4C47-8A85-594B23C64E9B}"/>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49545"/>
    <xdr:sp macro="" textlink="">
      <xdr:nvSpPr>
        <xdr:cNvPr id="2322" name="Text Box 30">
          <a:extLst>
            <a:ext uri="{FF2B5EF4-FFF2-40B4-BE49-F238E27FC236}">
              <a16:creationId xmlns:a16="http://schemas.microsoft.com/office/drawing/2014/main" id="{CCD45711-41E2-49C7-B2A1-3B6C019B71A6}"/>
            </a:ext>
          </a:extLst>
        </xdr:cNvPr>
        <xdr:cNvSpPr txBox="1">
          <a:spLocks noChangeArrowheads="1"/>
        </xdr:cNvSpPr>
      </xdr:nvSpPr>
      <xdr:spPr bwMode="auto">
        <a:xfrm>
          <a:off x="3741420" y="58247280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2323" name="Text Box 32">
          <a:extLst>
            <a:ext uri="{FF2B5EF4-FFF2-40B4-BE49-F238E27FC236}">
              <a16:creationId xmlns:a16="http://schemas.microsoft.com/office/drawing/2014/main" id="{9FD9FA4A-8E18-4862-BD46-79DA92E87227}"/>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49545"/>
    <xdr:sp macro="" textlink="">
      <xdr:nvSpPr>
        <xdr:cNvPr id="2324" name="Text Box 106">
          <a:extLst>
            <a:ext uri="{FF2B5EF4-FFF2-40B4-BE49-F238E27FC236}">
              <a16:creationId xmlns:a16="http://schemas.microsoft.com/office/drawing/2014/main" id="{EA70C911-ED64-4A77-ACD9-A16997E88358}"/>
            </a:ext>
          </a:extLst>
        </xdr:cNvPr>
        <xdr:cNvSpPr txBox="1">
          <a:spLocks noChangeArrowheads="1"/>
        </xdr:cNvSpPr>
      </xdr:nvSpPr>
      <xdr:spPr bwMode="auto">
        <a:xfrm>
          <a:off x="3741420" y="58247280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2325" name="Text Box 30">
          <a:extLst>
            <a:ext uri="{FF2B5EF4-FFF2-40B4-BE49-F238E27FC236}">
              <a16:creationId xmlns:a16="http://schemas.microsoft.com/office/drawing/2014/main" id="{691BA0E8-5085-4367-A1A2-7BD9CE123612}"/>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26" name="Text Box 32">
          <a:extLst>
            <a:ext uri="{FF2B5EF4-FFF2-40B4-BE49-F238E27FC236}">
              <a16:creationId xmlns:a16="http://schemas.microsoft.com/office/drawing/2014/main" id="{525072CA-F5B9-4A06-9CAB-AF7D0A526261}"/>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2327" name="Text Box 106">
          <a:extLst>
            <a:ext uri="{FF2B5EF4-FFF2-40B4-BE49-F238E27FC236}">
              <a16:creationId xmlns:a16="http://schemas.microsoft.com/office/drawing/2014/main" id="{53AC88AE-AC28-41D9-9D96-FC7EE206B211}"/>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28" name="Text Box 108">
          <a:extLst>
            <a:ext uri="{FF2B5EF4-FFF2-40B4-BE49-F238E27FC236}">
              <a16:creationId xmlns:a16="http://schemas.microsoft.com/office/drawing/2014/main" id="{AA867FE9-010E-450A-8F3D-062C4D579F21}"/>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2329" name="Text Box 30">
          <a:extLst>
            <a:ext uri="{FF2B5EF4-FFF2-40B4-BE49-F238E27FC236}">
              <a16:creationId xmlns:a16="http://schemas.microsoft.com/office/drawing/2014/main" id="{80A7FE2E-96D8-4F9E-B5A1-F3CEF11BA1DE}"/>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30" name="Text Box 32">
          <a:extLst>
            <a:ext uri="{FF2B5EF4-FFF2-40B4-BE49-F238E27FC236}">
              <a16:creationId xmlns:a16="http://schemas.microsoft.com/office/drawing/2014/main" id="{85A1D19E-8C02-4210-8B07-195D0830ABF0}"/>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2331" name="Text Box 106">
          <a:extLst>
            <a:ext uri="{FF2B5EF4-FFF2-40B4-BE49-F238E27FC236}">
              <a16:creationId xmlns:a16="http://schemas.microsoft.com/office/drawing/2014/main" id="{7E27B544-883C-436D-8A24-0CE9DFD68230}"/>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2332" name="Text Box 108">
          <a:extLst>
            <a:ext uri="{FF2B5EF4-FFF2-40B4-BE49-F238E27FC236}">
              <a16:creationId xmlns:a16="http://schemas.microsoft.com/office/drawing/2014/main" id="{8361667E-14E6-47DD-9A11-A18BCC0DBC73}"/>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76275"/>
    <xdr:sp macro="" textlink="">
      <xdr:nvSpPr>
        <xdr:cNvPr id="2333" name="Text Box 30">
          <a:extLst>
            <a:ext uri="{FF2B5EF4-FFF2-40B4-BE49-F238E27FC236}">
              <a16:creationId xmlns:a16="http://schemas.microsoft.com/office/drawing/2014/main" id="{579D467B-4D4F-4E1C-8DCF-D5B1BC1D2BAF}"/>
            </a:ext>
          </a:extLst>
        </xdr:cNvPr>
        <xdr:cNvSpPr txBox="1">
          <a:spLocks noChangeArrowheads="1"/>
        </xdr:cNvSpPr>
      </xdr:nvSpPr>
      <xdr:spPr bwMode="auto">
        <a:xfrm>
          <a:off x="374142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2334" name="Text Box 32">
          <a:extLst>
            <a:ext uri="{FF2B5EF4-FFF2-40B4-BE49-F238E27FC236}">
              <a16:creationId xmlns:a16="http://schemas.microsoft.com/office/drawing/2014/main" id="{6301FB0C-D237-4200-9F4F-5F86DA2C7D63}"/>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76275"/>
    <xdr:sp macro="" textlink="">
      <xdr:nvSpPr>
        <xdr:cNvPr id="2335" name="Text Box 106">
          <a:extLst>
            <a:ext uri="{FF2B5EF4-FFF2-40B4-BE49-F238E27FC236}">
              <a16:creationId xmlns:a16="http://schemas.microsoft.com/office/drawing/2014/main" id="{B50F34D8-CD82-43FD-A6BA-D3F316957566}"/>
            </a:ext>
          </a:extLst>
        </xdr:cNvPr>
        <xdr:cNvSpPr txBox="1">
          <a:spLocks noChangeArrowheads="1"/>
        </xdr:cNvSpPr>
      </xdr:nvSpPr>
      <xdr:spPr bwMode="auto">
        <a:xfrm>
          <a:off x="374142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2336" name="Text Box 108">
          <a:extLst>
            <a:ext uri="{FF2B5EF4-FFF2-40B4-BE49-F238E27FC236}">
              <a16:creationId xmlns:a16="http://schemas.microsoft.com/office/drawing/2014/main" id="{D66BA413-BA35-4573-B4AA-9C7E782F8309}"/>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57225"/>
    <xdr:sp macro="" textlink="">
      <xdr:nvSpPr>
        <xdr:cNvPr id="2337" name="Text Box 30">
          <a:extLst>
            <a:ext uri="{FF2B5EF4-FFF2-40B4-BE49-F238E27FC236}">
              <a16:creationId xmlns:a16="http://schemas.microsoft.com/office/drawing/2014/main" id="{B306EF94-DFC3-47CD-A73A-AE2659CC733D}"/>
            </a:ext>
          </a:extLst>
        </xdr:cNvPr>
        <xdr:cNvSpPr txBox="1">
          <a:spLocks noChangeArrowheads="1"/>
        </xdr:cNvSpPr>
      </xdr:nvSpPr>
      <xdr:spPr bwMode="auto">
        <a:xfrm>
          <a:off x="374142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2338" name="Text Box 32">
          <a:extLst>
            <a:ext uri="{FF2B5EF4-FFF2-40B4-BE49-F238E27FC236}">
              <a16:creationId xmlns:a16="http://schemas.microsoft.com/office/drawing/2014/main" id="{B1A98E0A-B2F6-4831-BC26-4C703E002D2D}"/>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57225"/>
    <xdr:sp macro="" textlink="">
      <xdr:nvSpPr>
        <xdr:cNvPr id="2339" name="Text Box 106">
          <a:extLst>
            <a:ext uri="{FF2B5EF4-FFF2-40B4-BE49-F238E27FC236}">
              <a16:creationId xmlns:a16="http://schemas.microsoft.com/office/drawing/2014/main" id="{9120E03A-6ACE-471D-AF13-4950172AFAE7}"/>
            </a:ext>
          </a:extLst>
        </xdr:cNvPr>
        <xdr:cNvSpPr txBox="1">
          <a:spLocks noChangeArrowheads="1"/>
        </xdr:cNvSpPr>
      </xdr:nvSpPr>
      <xdr:spPr bwMode="auto">
        <a:xfrm>
          <a:off x="374142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2340" name="Text Box 108">
          <a:extLst>
            <a:ext uri="{FF2B5EF4-FFF2-40B4-BE49-F238E27FC236}">
              <a16:creationId xmlns:a16="http://schemas.microsoft.com/office/drawing/2014/main" id="{61B77D7C-D618-4C36-B09C-246AFD168F7D}"/>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2341" name="Text Box 30">
          <a:extLst>
            <a:ext uri="{FF2B5EF4-FFF2-40B4-BE49-F238E27FC236}">
              <a16:creationId xmlns:a16="http://schemas.microsoft.com/office/drawing/2014/main" id="{F25C3421-B381-425A-8E38-D6AB2ED02E66}"/>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342" name="Text Box 32">
          <a:extLst>
            <a:ext uri="{FF2B5EF4-FFF2-40B4-BE49-F238E27FC236}">
              <a16:creationId xmlns:a16="http://schemas.microsoft.com/office/drawing/2014/main" id="{521796ED-3A27-4B97-854A-E332565901CD}"/>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2343" name="Text Box 106">
          <a:extLst>
            <a:ext uri="{FF2B5EF4-FFF2-40B4-BE49-F238E27FC236}">
              <a16:creationId xmlns:a16="http://schemas.microsoft.com/office/drawing/2014/main" id="{0D3D6729-E077-442E-89AB-1400E0716A52}"/>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344" name="Text Box 108">
          <a:extLst>
            <a:ext uri="{FF2B5EF4-FFF2-40B4-BE49-F238E27FC236}">
              <a16:creationId xmlns:a16="http://schemas.microsoft.com/office/drawing/2014/main" id="{E86EB39F-E50D-4908-833D-F1598F62AE2A}"/>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2345" name="Text Box 30">
          <a:extLst>
            <a:ext uri="{FF2B5EF4-FFF2-40B4-BE49-F238E27FC236}">
              <a16:creationId xmlns:a16="http://schemas.microsoft.com/office/drawing/2014/main" id="{2F039BDB-7DC3-45A7-B801-802DD19BABD5}"/>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346" name="Text Box 32">
          <a:extLst>
            <a:ext uri="{FF2B5EF4-FFF2-40B4-BE49-F238E27FC236}">
              <a16:creationId xmlns:a16="http://schemas.microsoft.com/office/drawing/2014/main" id="{2DD2813C-F0B4-438B-946F-030D5370237D}"/>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2347" name="Text Box 106">
          <a:extLst>
            <a:ext uri="{FF2B5EF4-FFF2-40B4-BE49-F238E27FC236}">
              <a16:creationId xmlns:a16="http://schemas.microsoft.com/office/drawing/2014/main" id="{8D7EB7AB-A86E-4E14-94A2-22C9ABCAC796}"/>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348" name="Text Box 108">
          <a:extLst>
            <a:ext uri="{FF2B5EF4-FFF2-40B4-BE49-F238E27FC236}">
              <a16:creationId xmlns:a16="http://schemas.microsoft.com/office/drawing/2014/main" id="{CD26F3F0-75CC-4710-800A-7549C201FF48}"/>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2349" name="Text Box 30">
          <a:extLst>
            <a:ext uri="{FF2B5EF4-FFF2-40B4-BE49-F238E27FC236}">
              <a16:creationId xmlns:a16="http://schemas.microsoft.com/office/drawing/2014/main" id="{9B85F727-218E-4C78-8CA4-CD4C00078618}"/>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350" name="Text Box 32">
          <a:extLst>
            <a:ext uri="{FF2B5EF4-FFF2-40B4-BE49-F238E27FC236}">
              <a16:creationId xmlns:a16="http://schemas.microsoft.com/office/drawing/2014/main" id="{5E756168-3460-46F3-83B4-00E7F44792D3}"/>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2351" name="Text Box 106">
          <a:extLst>
            <a:ext uri="{FF2B5EF4-FFF2-40B4-BE49-F238E27FC236}">
              <a16:creationId xmlns:a16="http://schemas.microsoft.com/office/drawing/2014/main" id="{7588248F-C024-46EF-B7E7-EBEF9C5DDF45}"/>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352" name="Text Box 108">
          <a:extLst>
            <a:ext uri="{FF2B5EF4-FFF2-40B4-BE49-F238E27FC236}">
              <a16:creationId xmlns:a16="http://schemas.microsoft.com/office/drawing/2014/main" id="{BDE488CE-FC7F-4BDA-8CF7-B297C16562CE}"/>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2353" name="Text Box 30">
          <a:extLst>
            <a:ext uri="{FF2B5EF4-FFF2-40B4-BE49-F238E27FC236}">
              <a16:creationId xmlns:a16="http://schemas.microsoft.com/office/drawing/2014/main" id="{9EB3539D-48DE-4BF4-8D99-7F8EE1106B1C}"/>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354" name="Text Box 32">
          <a:extLst>
            <a:ext uri="{FF2B5EF4-FFF2-40B4-BE49-F238E27FC236}">
              <a16:creationId xmlns:a16="http://schemas.microsoft.com/office/drawing/2014/main" id="{0669FD39-6BF1-4AB2-94EB-50D640348B3E}"/>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2355" name="Text Box 106">
          <a:extLst>
            <a:ext uri="{FF2B5EF4-FFF2-40B4-BE49-F238E27FC236}">
              <a16:creationId xmlns:a16="http://schemas.microsoft.com/office/drawing/2014/main" id="{0BF9D602-C332-4B1B-A1EA-126BBEBEB921}"/>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356" name="Text Box 108">
          <a:extLst>
            <a:ext uri="{FF2B5EF4-FFF2-40B4-BE49-F238E27FC236}">
              <a16:creationId xmlns:a16="http://schemas.microsoft.com/office/drawing/2014/main" id="{FBA1FCAC-FFD9-444E-87B2-07DD382319BF}"/>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81664"/>
    <xdr:sp macro="" textlink="">
      <xdr:nvSpPr>
        <xdr:cNvPr id="2357" name="Text Box 30">
          <a:extLst>
            <a:ext uri="{FF2B5EF4-FFF2-40B4-BE49-F238E27FC236}">
              <a16:creationId xmlns:a16="http://schemas.microsoft.com/office/drawing/2014/main" id="{753AA8A0-3505-4201-8C5B-1E45DD8538DA}"/>
            </a:ext>
          </a:extLst>
        </xdr:cNvPr>
        <xdr:cNvSpPr txBox="1">
          <a:spLocks noChangeArrowheads="1"/>
        </xdr:cNvSpPr>
      </xdr:nvSpPr>
      <xdr:spPr bwMode="auto">
        <a:xfrm>
          <a:off x="3741420" y="58247280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81664"/>
    <xdr:sp macro="" textlink="">
      <xdr:nvSpPr>
        <xdr:cNvPr id="2358" name="Text Box 106">
          <a:extLst>
            <a:ext uri="{FF2B5EF4-FFF2-40B4-BE49-F238E27FC236}">
              <a16:creationId xmlns:a16="http://schemas.microsoft.com/office/drawing/2014/main" id="{2875EDCE-237F-4487-8382-B07F5CD3B4F0}"/>
            </a:ext>
          </a:extLst>
        </xdr:cNvPr>
        <xdr:cNvSpPr txBox="1">
          <a:spLocks noChangeArrowheads="1"/>
        </xdr:cNvSpPr>
      </xdr:nvSpPr>
      <xdr:spPr bwMode="auto">
        <a:xfrm>
          <a:off x="3741420" y="58247280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2"/>
    <xdr:sp macro="" textlink="">
      <xdr:nvSpPr>
        <xdr:cNvPr id="2359" name="Text Box 30">
          <a:extLst>
            <a:ext uri="{FF2B5EF4-FFF2-40B4-BE49-F238E27FC236}">
              <a16:creationId xmlns:a16="http://schemas.microsoft.com/office/drawing/2014/main" id="{D10288B0-42A6-4F08-8AA7-8B5FA40387BC}"/>
            </a:ext>
          </a:extLst>
        </xdr:cNvPr>
        <xdr:cNvSpPr txBox="1">
          <a:spLocks noChangeArrowheads="1"/>
        </xdr:cNvSpPr>
      </xdr:nvSpPr>
      <xdr:spPr bwMode="auto">
        <a:xfrm>
          <a:off x="3741420" y="58247280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2"/>
    <xdr:sp macro="" textlink="">
      <xdr:nvSpPr>
        <xdr:cNvPr id="2360" name="Text Box 106">
          <a:extLst>
            <a:ext uri="{FF2B5EF4-FFF2-40B4-BE49-F238E27FC236}">
              <a16:creationId xmlns:a16="http://schemas.microsoft.com/office/drawing/2014/main" id="{EE087737-F93F-4F57-9E28-2ADE620FA9DF}"/>
            </a:ext>
          </a:extLst>
        </xdr:cNvPr>
        <xdr:cNvSpPr txBox="1">
          <a:spLocks noChangeArrowheads="1"/>
        </xdr:cNvSpPr>
      </xdr:nvSpPr>
      <xdr:spPr bwMode="auto">
        <a:xfrm>
          <a:off x="3741420" y="58247280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84101"/>
    <xdr:sp macro="" textlink="">
      <xdr:nvSpPr>
        <xdr:cNvPr id="2361" name="Text Box 30">
          <a:extLst>
            <a:ext uri="{FF2B5EF4-FFF2-40B4-BE49-F238E27FC236}">
              <a16:creationId xmlns:a16="http://schemas.microsoft.com/office/drawing/2014/main" id="{573F3A94-FED8-4336-A9AF-DA0DB19182D3}"/>
            </a:ext>
          </a:extLst>
        </xdr:cNvPr>
        <xdr:cNvSpPr txBox="1">
          <a:spLocks noChangeArrowheads="1"/>
        </xdr:cNvSpPr>
      </xdr:nvSpPr>
      <xdr:spPr bwMode="auto">
        <a:xfrm>
          <a:off x="3741420" y="58247280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2362" name="Text Box 32">
          <a:extLst>
            <a:ext uri="{FF2B5EF4-FFF2-40B4-BE49-F238E27FC236}">
              <a16:creationId xmlns:a16="http://schemas.microsoft.com/office/drawing/2014/main" id="{2296A28D-E39E-42A8-9432-F5609EF790B4}"/>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84101"/>
    <xdr:sp macro="" textlink="">
      <xdr:nvSpPr>
        <xdr:cNvPr id="2363" name="Text Box 106">
          <a:extLst>
            <a:ext uri="{FF2B5EF4-FFF2-40B4-BE49-F238E27FC236}">
              <a16:creationId xmlns:a16="http://schemas.microsoft.com/office/drawing/2014/main" id="{4369DB39-72EC-43D5-AC8B-286145B01A1C}"/>
            </a:ext>
          </a:extLst>
        </xdr:cNvPr>
        <xdr:cNvSpPr txBox="1">
          <a:spLocks noChangeArrowheads="1"/>
        </xdr:cNvSpPr>
      </xdr:nvSpPr>
      <xdr:spPr bwMode="auto">
        <a:xfrm>
          <a:off x="3741420" y="58247280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2364" name="Text Box 108">
          <a:extLst>
            <a:ext uri="{FF2B5EF4-FFF2-40B4-BE49-F238E27FC236}">
              <a16:creationId xmlns:a16="http://schemas.microsoft.com/office/drawing/2014/main" id="{D3DECC60-E608-4F40-A3B9-9B62AD4149C5}"/>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68861"/>
    <xdr:sp macro="" textlink="">
      <xdr:nvSpPr>
        <xdr:cNvPr id="2365" name="Text Box 30">
          <a:extLst>
            <a:ext uri="{FF2B5EF4-FFF2-40B4-BE49-F238E27FC236}">
              <a16:creationId xmlns:a16="http://schemas.microsoft.com/office/drawing/2014/main" id="{28988857-734E-4EFB-807B-36D2CBF21CB0}"/>
            </a:ext>
          </a:extLst>
        </xdr:cNvPr>
        <xdr:cNvSpPr txBox="1">
          <a:spLocks noChangeArrowheads="1"/>
        </xdr:cNvSpPr>
      </xdr:nvSpPr>
      <xdr:spPr bwMode="auto">
        <a:xfrm>
          <a:off x="3741420" y="58247280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2366" name="Text Box 32">
          <a:extLst>
            <a:ext uri="{FF2B5EF4-FFF2-40B4-BE49-F238E27FC236}">
              <a16:creationId xmlns:a16="http://schemas.microsoft.com/office/drawing/2014/main" id="{44EF8204-300E-4F12-B69E-F9D3C4A5B490}"/>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68861"/>
    <xdr:sp macro="" textlink="">
      <xdr:nvSpPr>
        <xdr:cNvPr id="2367" name="Text Box 106">
          <a:extLst>
            <a:ext uri="{FF2B5EF4-FFF2-40B4-BE49-F238E27FC236}">
              <a16:creationId xmlns:a16="http://schemas.microsoft.com/office/drawing/2014/main" id="{8935D93E-03DC-4BD2-8745-236B75A65865}"/>
            </a:ext>
          </a:extLst>
        </xdr:cNvPr>
        <xdr:cNvSpPr txBox="1">
          <a:spLocks noChangeArrowheads="1"/>
        </xdr:cNvSpPr>
      </xdr:nvSpPr>
      <xdr:spPr bwMode="auto">
        <a:xfrm>
          <a:off x="3741420" y="58247280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2368" name="Text Box 108">
          <a:extLst>
            <a:ext uri="{FF2B5EF4-FFF2-40B4-BE49-F238E27FC236}">
              <a16:creationId xmlns:a16="http://schemas.microsoft.com/office/drawing/2014/main" id="{6F16C3A7-9144-47B1-9397-EAC990794B7A}"/>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369" name="Text Box 30">
          <a:extLst>
            <a:ext uri="{FF2B5EF4-FFF2-40B4-BE49-F238E27FC236}">
              <a16:creationId xmlns:a16="http://schemas.microsoft.com/office/drawing/2014/main" id="{C4B9B8B0-A680-4CDC-8E20-99A1EDAEFF63}"/>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70" name="Text Box 32">
          <a:extLst>
            <a:ext uri="{FF2B5EF4-FFF2-40B4-BE49-F238E27FC236}">
              <a16:creationId xmlns:a16="http://schemas.microsoft.com/office/drawing/2014/main" id="{80D98C5D-7D02-4AC2-B52B-8A9114FA303D}"/>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371" name="Text Box 106">
          <a:extLst>
            <a:ext uri="{FF2B5EF4-FFF2-40B4-BE49-F238E27FC236}">
              <a16:creationId xmlns:a16="http://schemas.microsoft.com/office/drawing/2014/main" id="{F4377C02-F5DB-4CEA-84F3-B017122995A4}"/>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72" name="Text Box 108">
          <a:extLst>
            <a:ext uri="{FF2B5EF4-FFF2-40B4-BE49-F238E27FC236}">
              <a16:creationId xmlns:a16="http://schemas.microsoft.com/office/drawing/2014/main" id="{30360EDA-15A9-4CF7-B67F-F7DC18B0BD14}"/>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373" name="Text Box 30">
          <a:extLst>
            <a:ext uri="{FF2B5EF4-FFF2-40B4-BE49-F238E27FC236}">
              <a16:creationId xmlns:a16="http://schemas.microsoft.com/office/drawing/2014/main" id="{49459C7C-0482-4E4D-8204-71F56650CB89}"/>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74" name="Text Box 32">
          <a:extLst>
            <a:ext uri="{FF2B5EF4-FFF2-40B4-BE49-F238E27FC236}">
              <a16:creationId xmlns:a16="http://schemas.microsoft.com/office/drawing/2014/main" id="{4D186843-1BE4-4554-81C6-D56875AEF03F}"/>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375" name="Text Box 106">
          <a:extLst>
            <a:ext uri="{FF2B5EF4-FFF2-40B4-BE49-F238E27FC236}">
              <a16:creationId xmlns:a16="http://schemas.microsoft.com/office/drawing/2014/main" id="{BC484181-B227-4776-B6FF-D011959CC99A}"/>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76" name="Text Box 108">
          <a:extLst>
            <a:ext uri="{FF2B5EF4-FFF2-40B4-BE49-F238E27FC236}">
              <a16:creationId xmlns:a16="http://schemas.microsoft.com/office/drawing/2014/main" id="{1AC8C262-0469-4949-BB5F-BBDF70481666}"/>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377" name="Text Box 30">
          <a:extLst>
            <a:ext uri="{FF2B5EF4-FFF2-40B4-BE49-F238E27FC236}">
              <a16:creationId xmlns:a16="http://schemas.microsoft.com/office/drawing/2014/main" id="{70F975FC-BA32-494C-A7FA-8004DC873A44}"/>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78" name="Text Box 32">
          <a:extLst>
            <a:ext uri="{FF2B5EF4-FFF2-40B4-BE49-F238E27FC236}">
              <a16:creationId xmlns:a16="http://schemas.microsoft.com/office/drawing/2014/main" id="{3A444FCD-D82B-4670-BCA8-647A9C9A94E2}"/>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379" name="Text Box 106">
          <a:extLst>
            <a:ext uri="{FF2B5EF4-FFF2-40B4-BE49-F238E27FC236}">
              <a16:creationId xmlns:a16="http://schemas.microsoft.com/office/drawing/2014/main" id="{0626DB25-E6EC-4608-8FB6-78A3E8843742}"/>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80" name="Text Box 108">
          <a:extLst>
            <a:ext uri="{FF2B5EF4-FFF2-40B4-BE49-F238E27FC236}">
              <a16:creationId xmlns:a16="http://schemas.microsoft.com/office/drawing/2014/main" id="{240CB5C3-A054-4951-AAD7-2866E5D7590A}"/>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381" name="Text Box 30">
          <a:extLst>
            <a:ext uri="{FF2B5EF4-FFF2-40B4-BE49-F238E27FC236}">
              <a16:creationId xmlns:a16="http://schemas.microsoft.com/office/drawing/2014/main" id="{04AE8D5E-24BE-4489-8AC5-6E337C39F88E}"/>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82" name="Text Box 32">
          <a:extLst>
            <a:ext uri="{FF2B5EF4-FFF2-40B4-BE49-F238E27FC236}">
              <a16:creationId xmlns:a16="http://schemas.microsoft.com/office/drawing/2014/main" id="{F7DB88A2-27B0-4484-9438-483E9686C525}"/>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383" name="Text Box 106">
          <a:extLst>
            <a:ext uri="{FF2B5EF4-FFF2-40B4-BE49-F238E27FC236}">
              <a16:creationId xmlns:a16="http://schemas.microsoft.com/office/drawing/2014/main" id="{CBCA9B32-B4ED-4C1F-9706-8563E8FDE2CE}"/>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2384" name="Text Box 108">
          <a:extLst>
            <a:ext uri="{FF2B5EF4-FFF2-40B4-BE49-F238E27FC236}">
              <a16:creationId xmlns:a16="http://schemas.microsoft.com/office/drawing/2014/main" id="{B4F73847-525F-4D96-86CE-4B15A5249243}"/>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7"/>
    <xdr:sp macro="" textlink="">
      <xdr:nvSpPr>
        <xdr:cNvPr id="2385" name="Text Box 30">
          <a:extLst>
            <a:ext uri="{FF2B5EF4-FFF2-40B4-BE49-F238E27FC236}">
              <a16:creationId xmlns:a16="http://schemas.microsoft.com/office/drawing/2014/main" id="{DED36EDE-19A9-449C-B9FF-4F9A5BE1A848}"/>
            </a:ext>
          </a:extLst>
        </xdr:cNvPr>
        <xdr:cNvSpPr txBox="1">
          <a:spLocks noChangeArrowheads="1"/>
        </xdr:cNvSpPr>
      </xdr:nvSpPr>
      <xdr:spPr bwMode="auto">
        <a:xfrm>
          <a:off x="3741420" y="58247280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2386" name="Text Box 32">
          <a:extLst>
            <a:ext uri="{FF2B5EF4-FFF2-40B4-BE49-F238E27FC236}">
              <a16:creationId xmlns:a16="http://schemas.microsoft.com/office/drawing/2014/main" id="{B83D4B9C-90DA-403E-9F83-6EFF860DA9D1}"/>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7"/>
    <xdr:sp macro="" textlink="">
      <xdr:nvSpPr>
        <xdr:cNvPr id="2387" name="Text Box 106">
          <a:extLst>
            <a:ext uri="{FF2B5EF4-FFF2-40B4-BE49-F238E27FC236}">
              <a16:creationId xmlns:a16="http://schemas.microsoft.com/office/drawing/2014/main" id="{E3D0D79B-445F-40A2-B238-D613B17E71FC}"/>
            </a:ext>
          </a:extLst>
        </xdr:cNvPr>
        <xdr:cNvSpPr txBox="1">
          <a:spLocks noChangeArrowheads="1"/>
        </xdr:cNvSpPr>
      </xdr:nvSpPr>
      <xdr:spPr bwMode="auto">
        <a:xfrm>
          <a:off x="3741420" y="58247280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2388" name="Text Box 108">
          <a:extLst>
            <a:ext uri="{FF2B5EF4-FFF2-40B4-BE49-F238E27FC236}">
              <a16:creationId xmlns:a16="http://schemas.microsoft.com/office/drawing/2014/main" id="{24D8FC5E-ABB9-4460-883F-CE455C27F0D1}"/>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7"/>
    <xdr:sp macro="" textlink="">
      <xdr:nvSpPr>
        <xdr:cNvPr id="2389" name="Text Box 30">
          <a:extLst>
            <a:ext uri="{FF2B5EF4-FFF2-40B4-BE49-F238E27FC236}">
              <a16:creationId xmlns:a16="http://schemas.microsoft.com/office/drawing/2014/main" id="{6B486163-FAE0-4982-8ECB-3F481782EEF8}"/>
            </a:ext>
          </a:extLst>
        </xdr:cNvPr>
        <xdr:cNvSpPr txBox="1">
          <a:spLocks noChangeArrowheads="1"/>
        </xdr:cNvSpPr>
      </xdr:nvSpPr>
      <xdr:spPr bwMode="auto">
        <a:xfrm>
          <a:off x="3741420" y="58247280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2390" name="Text Box 32">
          <a:extLst>
            <a:ext uri="{FF2B5EF4-FFF2-40B4-BE49-F238E27FC236}">
              <a16:creationId xmlns:a16="http://schemas.microsoft.com/office/drawing/2014/main" id="{57C8C8DD-DD1C-4B48-8040-4BAE2D6C5F4A}"/>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7"/>
    <xdr:sp macro="" textlink="">
      <xdr:nvSpPr>
        <xdr:cNvPr id="2391" name="Text Box 106">
          <a:extLst>
            <a:ext uri="{FF2B5EF4-FFF2-40B4-BE49-F238E27FC236}">
              <a16:creationId xmlns:a16="http://schemas.microsoft.com/office/drawing/2014/main" id="{09432CF2-2398-4D9E-8C30-4E186C393C28}"/>
            </a:ext>
          </a:extLst>
        </xdr:cNvPr>
        <xdr:cNvSpPr txBox="1">
          <a:spLocks noChangeArrowheads="1"/>
        </xdr:cNvSpPr>
      </xdr:nvSpPr>
      <xdr:spPr bwMode="auto">
        <a:xfrm>
          <a:off x="3741420" y="58247280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2392" name="Text Box 108">
          <a:extLst>
            <a:ext uri="{FF2B5EF4-FFF2-40B4-BE49-F238E27FC236}">
              <a16:creationId xmlns:a16="http://schemas.microsoft.com/office/drawing/2014/main" id="{9811B205-A79B-4CE6-8F7A-FAA4154A05A0}"/>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6"/>
    <xdr:sp macro="" textlink="">
      <xdr:nvSpPr>
        <xdr:cNvPr id="2393" name="Text Box 30">
          <a:extLst>
            <a:ext uri="{FF2B5EF4-FFF2-40B4-BE49-F238E27FC236}">
              <a16:creationId xmlns:a16="http://schemas.microsoft.com/office/drawing/2014/main" id="{CE359D5F-B65E-4BB1-930A-46E8E1C383B0}"/>
            </a:ext>
          </a:extLst>
        </xdr:cNvPr>
        <xdr:cNvSpPr txBox="1">
          <a:spLocks noChangeArrowheads="1"/>
        </xdr:cNvSpPr>
      </xdr:nvSpPr>
      <xdr:spPr bwMode="auto">
        <a:xfrm>
          <a:off x="3741420" y="58247280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2394" name="Text Box 32">
          <a:extLst>
            <a:ext uri="{FF2B5EF4-FFF2-40B4-BE49-F238E27FC236}">
              <a16:creationId xmlns:a16="http://schemas.microsoft.com/office/drawing/2014/main" id="{B4AAD16A-6454-47BC-8360-D10F05FF1170}"/>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6"/>
    <xdr:sp macro="" textlink="">
      <xdr:nvSpPr>
        <xdr:cNvPr id="2395" name="Text Box 106">
          <a:extLst>
            <a:ext uri="{FF2B5EF4-FFF2-40B4-BE49-F238E27FC236}">
              <a16:creationId xmlns:a16="http://schemas.microsoft.com/office/drawing/2014/main" id="{AE10682D-34D7-415C-92C9-F7241318E796}"/>
            </a:ext>
          </a:extLst>
        </xdr:cNvPr>
        <xdr:cNvSpPr txBox="1">
          <a:spLocks noChangeArrowheads="1"/>
        </xdr:cNvSpPr>
      </xdr:nvSpPr>
      <xdr:spPr bwMode="auto">
        <a:xfrm>
          <a:off x="3741420" y="58247280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2396" name="Text Box 108">
          <a:extLst>
            <a:ext uri="{FF2B5EF4-FFF2-40B4-BE49-F238E27FC236}">
              <a16:creationId xmlns:a16="http://schemas.microsoft.com/office/drawing/2014/main" id="{64DB14BB-D072-46A5-857F-031D69BA1BC4}"/>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6"/>
    <xdr:sp macro="" textlink="">
      <xdr:nvSpPr>
        <xdr:cNvPr id="2397" name="Text Box 30">
          <a:extLst>
            <a:ext uri="{FF2B5EF4-FFF2-40B4-BE49-F238E27FC236}">
              <a16:creationId xmlns:a16="http://schemas.microsoft.com/office/drawing/2014/main" id="{D9E24FC5-7FBE-4EFC-B14E-C6DE86F0EE7E}"/>
            </a:ext>
          </a:extLst>
        </xdr:cNvPr>
        <xdr:cNvSpPr txBox="1">
          <a:spLocks noChangeArrowheads="1"/>
        </xdr:cNvSpPr>
      </xdr:nvSpPr>
      <xdr:spPr bwMode="auto">
        <a:xfrm>
          <a:off x="3741420" y="58247280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2398" name="Text Box 32">
          <a:extLst>
            <a:ext uri="{FF2B5EF4-FFF2-40B4-BE49-F238E27FC236}">
              <a16:creationId xmlns:a16="http://schemas.microsoft.com/office/drawing/2014/main" id="{D5B6AD0F-99D3-4D96-AD93-4C0B122199CE}"/>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6"/>
    <xdr:sp macro="" textlink="">
      <xdr:nvSpPr>
        <xdr:cNvPr id="2399" name="Text Box 106">
          <a:extLst>
            <a:ext uri="{FF2B5EF4-FFF2-40B4-BE49-F238E27FC236}">
              <a16:creationId xmlns:a16="http://schemas.microsoft.com/office/drawing/2014/main" id="{91DF02B1-56FB-4817-8E34-18DD9109FE39}"/>
            </a:ext>
          </a:extLst>
        </xdr:cNvPr>
        <xdr:cNvSpPr txBox="1">
          <a:spLocks noChangeArrowheads="1"/>
        </xdr:cNvSpPr>
      </xdr:nvSpPr>
      <xdr:spPr bwMode="auto">
        <a:xfrm>
          <a:off x="3741420" y="58247280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2400" name="Text Box 108">
          <a:extLst>
            <a:ext uri="{FF2B5EF4-FFF2-40B4-BE49-F238E27FC236}">
              <a16:creationId xmlns:a16="http://schemas.microsoft.com/office/drawing/2014/main" id="{04317CB1-8B0C-4637-ACC5-8FE2D03B8F6B}"/>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2401" name="Text Box 30">
          <a:extLst>
            <a:ext uri="{FF2B5EF4-FFF2-40B4-BE49-F238E27FC236}">
              <a16:creationId xmlns:a16="http://schemas.microsoft.com/office/drawing/2014/main" id="{31C58F76-5CFD-4C1F-BCC5-60C603F3AF14}"/>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402" name="Text Box 32">
          <a:extLst>
            <a:ext uri="{FF2B5EF4-FFF2-40B4-BE49-F238E27FC236}">
              <a16:creationId xmlns:a16="http://schemas.microsoft.com/office/drawing/2014/main" id="{AE0C8435-E01B-401D-8B84-0DA3C802C987}"/>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2403" name="Text Box 106">
          <a:extLst>
            <a:ext uri="{FF2B5EF4-FFF2-40B4-BE49-F238E27FC236}">
              <a16:creationId xmlns:a16="http://schemas.microsoft.com/office/drawing/2014/main" id="{CD0E12DF-F2D5-473F-9C84-DB80ABFD827B}"/>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404" name="Text Box 108">
          <a:extLst>
            <a:ext uri="{FF2B5EF4-FFF2-40B4-BE49-F238E27FC236}">
              <a16:creationId xmlns:a16="http://schemas.microsoft.com/office/drawing/2014/main" id="{67350A39-EE6E-4D88-A7F1-17CD30E2D264}"/>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2405" name="Text Box 30">
          <a:extLst>
            <a:ext uri="{FF2B5EF4-FFF2-40B4-BE49-F238E27FC236}">
              <a16:creationId xmlns:a16="http://schemas.microsoft.com/office/drawing/2014/main" id="{2EECB39D-3C2C-4A67-B81C-A5EF56D349BE}"/>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406" name="Text Box 32">
          <a:extLst>
            <a:ext uri="{FF2B5EF4-FFF2-40B4-BE49-F238E27FC236}">
              <a16:creationId xmlns:a16="http://schemas.microsoft.com/office/drawing/2014/main" id="{0A7F220E-9422-40AC-9F02-75F79AFE461E}"/>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2407" name="Text Box 106">
          <a:extLst>
            <a:ext uri="{FF2B5EF4-FFF2-40B4-BE49-F238E27FC236}">
              <a16:creationId xmlns:a16="http://schemas.microsoft.com/office/drawing/2014/main" id="{C32C99D9-4647-4FBF-B315-35A81E1EDFEA}"/>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2408" name="Text Box 108">
          <a:extLst>
            <a:ext uri="{FF2B5EF4-FFF2-40B4-BE49-F238E27FC236}">
              <a16:creationId xmlns:a16="http://schemas.microsoft.com/office/drawing/2014/main" id="{F5AD26A8-0C45-487A-96A9-255CBBAF482C}"/>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2409" name="Text Box 30">
          <a:extLst>
            <a:ext uri="{FF2B5EF4-FFF2-40B4-BE49-F238E27FC236}">
              <a16:creationId xmlns:a16="http://schemas.microsoft.com/office/drawing/2014/main" id="{0B1217E9-279D-4E98-B8E6-52F9F9153C40}"/>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410" name="Text Box 32">
          <a:extLst>
            <a:ext uri="{FF2B5EF4-FFF2-40B4-BE49-F238E27FC236}">
              <a16:creationId xmlns:a16="http://schemas.microsoft.com/office/drawing/2014/main" id="{E104408E-F85E-4052-B0F4-5AE432B8F341}"/>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2411" name="Text Box 106">
          <a:extLst>
            <a:ext uri="{FF2B5EF4-FFF2-40B4-BE49-F238E27FC236}">
              <a16:creationId xmlns:a16="http://schemas.microsoft.com/office/drawing/2014/main" id="{43DFB8F4-A8C5-472A-8EFA-8F4A6E4C03D6}"/>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412" name="Text Box 108">
          <a:extLst>
            <a:ext uri="{FF2B5EF4-FFF2-40B4-BE49-F238E27FC236}">
              <a16:creationId xmlns:a16="http://schemas.microsoft.com/office/drawing/2014/main" id="{D4852EC5-E539-4AEC-8B6D-D8E9BD9CB282}"/>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2413" name="Text Box 30">
          <a:extLst>
            <a:ext uri="{FF2B5EF4-FFF2-40B4-BE49-F238E27FC236}">
              <a16:creationId xmlns:a16="http://schemas.microsoft.com/office/drawing/2014/main" id="{A2A6CFF7-81C5-4928-8BDF-84063F338CC4}"/>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414" name="Text Box 32">
          <a:extLst>
            <a:ext uri="{FF2B5EF4-FFF2-40B4-BE49-F238E27FC236}">
              <a16:creationId xmlns:a16="http://schemas.microsoft.com/office/drawing/2014/main" id="{AA5C5440-2130-49E4-BDA3-114D0AFD3F16}"/>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2415" name="Text Box 106">
          <a:extLst>
            <a:ext uri="{FF2B5EF4-FFF2-40B4-BE49-F238E27FC236}">
              <a16:creationId xmlns:a16="http://schemas.microsoft.com/office/drawing/2014/main" id="{A9E6DF7C-D682-41DA-8416-95EA83692882}"/>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2416" name="Text Box 108">
          <a:extLst>
            <a:ext uri="{FF2B5EF4-FFF2-40B4-BE49-F238E27FC236}">
              <a16:creationId xmlns:a16="http://schemas.microsoft.com/office/drawing/2014/main" id="{29091EA1-97E5-4627-AE59-9EC0D2D4710C}"/>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417" name="Text Box 30">
          <a:extLst>
            <a:ext uri="{FF2B5EF4-FFF2-40B4-BE49-F238E27FC236}">
              <a16:creationId xmlns:a16="http://schemas.microsoft.com/office/drawing/2014/main" id="{D73062E7-ECD5-4C6B-A674-4EF0B0DA15EF}"/>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418" name="Text Box 106">
          <a:extLst>
            <a:ext uri="{FF2B5EF4-FFF2-40B4-BE49-F238E27FC236}">
              <a16:creationId xmlns:a16="http://schemas.microsoft.com/office/drawing/2014/main" id="{C7CAD7EE-9F85-4C15-8782-12428657680B}"/>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419" name="Text Box 30">
          <a:extLst>
            <a:ext uri="{FF2B5EF4-FFF2-40B4-BE49-F238E27FC236}">
              <a16:creationId xmlns:a16="http://schemas.microsoft.com/office/drawing/2014/main" id="{9ECE61F2-3D54-4AED-8154-1DDAD709DB28}"/>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420" name="Text Box 106">
          <a:extLst>
            <a:ext uri="{FF2B5EF4-FFF2-40B4-BE49-F238E27FC236}">
              <a16:creationId xmlns:a16="http://schemas.microsoft.com/office/drawing/2014/main" id="{8692518F-6D50-42E2-921F-47BDFACDD297}"/>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421" name="Text Box 30">
          <a:extLst>
            <a:ext uri="{FF2B5EF4-FFF2-40B4-BE49-F238E27FC236}">
              <a16:creationId xmlns:a16="http://schemas.microsoft.com/office/drawing/2014/main" id="{3CA1999B-AB81-4D12-838E-D73321E92CDA}"/>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2422" name="Text Box 106">
          <a:extLst>
            <a:ext uri="{FF2B5EF4-FFF2-40B4-BE49-F238E27FC236}">
              <a16:creationId xmlns:a16="http://schemas.microsoft.com/office/drawing/2014/main" id="{8960A53B-2D71-4390-9949-B86C950FD267}"/>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423" name="Text Box 30">
          <a:extLst>
            <a:ext uri="{FF2B5EF4-FFF2-40B4-BE49-F238E27FC236}">
              <a16:creationId xmlns:a16="http://schemas.microsoft.com/office/drawing/2014/main" id="{57DA82A9-8A87-4C0F-8155-98A37FC73D3E}"/>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2424" name="Text Box 106">
          <a:extLst>
            <a:ext uri="{FF2B5EF4-FFF2-40B4-BE49-F238E27FC236}">
              <a16:creationId xmlns:a16="http://schemas.microsoft.com/office/drawing/2014/main" id="{94BFCEA2-6E7E-4A87-B48E-D5EBF810101F}"/>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8"/>
    <xdr:sp macro="" textlink="">
      <xdr:nvSpPr>
        <xdr:cNvPr id="2425" name="Text Box 30">
          <a:extLst>
            <a:ext uri="{FF2B5EF4-FFF2-40B4-BE49-F238E27FC236}">
              <a16:creationId xmlns:a16="http://schemas.microsoft.com/office/drawing/2014/main" id="{62D1D6D9-0F1E-4B2A-97E4-D706AE29F69A}"/>
            </a:ext>
          </a:extLst>
        </xdr:cNvPr>
        <xdr:cNvSpPr txBox="1">
          <a:spLocks noChangeArrowheads="1"/>
        </xdr:cNvSpPr>
      </xdr:nvSpPr>
      <xdr:spPr bwMode="auto">
        <a:xfrm>
          <a:off x="3741420" y="58211466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2426" name="Text Box 32">
          <a:extLst>
            <a:ext uri="{FF2B5EF4-FFF2-40B4-BE49-F238E27FC236}">
              <a16:creationId xmlns:a16="http://schemas.microsoft.com/office/drawing/2014/main" id="{3614EC20-FB03-4B2D-A0C5-011534FFCF06}"/>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8"/>
    <xdr:sp macro="" textlink="">
      <xdr:nvSpPr>
        <xdr:cNvPr id="2427" name="Text Box 106">
          <a:extLst>
            <a:ext uri="{FF2B5EF4-FFF2-40B4-BE49-F238E27FC236}">
              <a16:creationId xmlns:a16="http://schemas.microsoft.com/office/drawing/2014/main" id="{80071F7B-B015-4F98-9E93-0C82AC7C9E82}"/>
            </a:ext>
          </a:extLst>
        </xdr:cNvPr>
        <xdr:cNvSpPr txBox="1">
          <a:spLocks noChangeArrowheads="1"/>
        </xdr:cNvSpPr>
      </xdr:nvSpPr>
      <xdr:spPr bwMode="auto">
        <a:xfrm>
          <a:off x="3741420" y="58211466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2428" name="Text Box 108">
          <a:extLst>
            <a:ext uri="{FF2B5EF4-FFF2-40B4-BE49-F238E27FC236}">
              <a16:creationId xmlns:a16="http://schemas.microsoft.com/office/drawing/2014/main" id="{7D6F3B09-70F1-4330-93F5-9AC3319476DA}"/>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8"/>
    <xdr:sp macro="" textlink="">
      <xdr:nvSpPr>
        <xdr:cNvPr id="2429" name="Text Box 30">
          <a:extLst>
            <a:ext uri="{FF2B5EF4-FFF2-40B4-BE49-F238E27FC236}">
              <a16:creationId xmlns:a16="http://schemas.microsoft.com/office/drawing/2014/main" id="{4308262F-C8A9-43E2-BC4F-41DB8D26BE76}"/>
            </a:ext>
          </a:extLst>
        </xdr:cNvPr>
        <xdr:cNvSpPr txBox="1">
          <a:spLocks noChangeArrowheads="1"/>
        </xdr:cNvSpPr>
      </xdr:nvSpPr>
      <xdr:spPr bwMode="auto">
        <a:xfrm>
          <a:off x="3741420" y="58211466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2430" name="Text Box 32">
          <a:extLst>
            <a:ext uri="{FF2B5EF4-FFF2-40B4-BE49-F238E27FC236}">
              <a16:creationId xmlns:a16="http://schemas.microsoft.com/office/drawing/2014/main" id="{DA3B9995-173C-427D-AB33-143719B6DE5B}"/>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8"/>
    <xdr:sp macro="" textlink="">
      <xdr:nvSpPr>
        <xdr:cNvPr id="2431" name="Text Box 106">
          <a:extLst>
            <a:ext uri="{FF2B5EF4-FFF2-40B4-BE49-F238E27FC236}">
              <a16:creationId xmlns:a16="http://schemas.microsoft.com/office/drawing/2014/main" id="{E93F01AD-B884-49F7-8890-62444F67F315}"/>
            </a:ext>
          </a:extLst>
        </xdr:cNvPr>
        <xdr:cNvSpPr txBox="1">
          <a:spLocks noChangeArrowheads="1"/>
        </xdr:cNvSpPr>
      </xdr:nvSpPr>
      <xdr:spPr bwMode="auto">
        <a:xfrm>
          <a:off x="3741420" y="58211466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2432" name="Text Box 108">
          <a:extLst>
            <a:ext uri="{FF2B5EF4-FFF2-40B4-BE49-F238E27FC236}">
              <a16:creationId xmlns:a16="http://schemas.microsoft.com/office/drawing/2014/main" id="{E3E79B0C-DADD-4723-BBCC-CEFF2575CD53}"/>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7"/>
    <xdr:sp macro="" textlink="">
      <xdr:nvSpPr>
        <xdr:cNvPr id="2433" name="Text Box 30">
          <a:extLst>
            <a:ext uri="{FF2B5EF4-FFF2-40B4-BE49-F238E27FC236}">
              <a16:creationId xmlns:a16="http://schemas.microsoft.com/office/drawing/2014/main" id="{3D05C2AF-DA51-4340-9A13-B853996D9D8A}"/>
            </a:ext>
          </a:extLst>
        </xdr:cNvPr>
        <xdr:cNvSpPr txBox="1">
          <a:spLocks noChangeArrowheads="1"/>
        </xdr:cNvSpPr>
      </xdr:nvSpPr>
      <xdr:spPr bwMode="auto">
        <a:xfrm>
          <a:off x="3741420" y="58211466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2434" name="Text Box 32">
          <a:extLst>
            <a:ext uri="{FF2B5EF4-FFF2-40B4-BE49-F238E27FC236}">
              <a16:creationId xmlns:a16="http://schemas.microsoft.com/office/drawing/2014/main" id="{EF014959-ECF5-4C0F-81CC-EE9BEFE8D962}"/>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7"/>
    <xdr:sp macro="" textlink="">
      <xdr:nvSpPr>
        <xdr:cNvPr id="2435" name="Text Box 106">
          <a:extLst>
            <a:ext uri="{FF2B5EF4-FFF2-40B4-BE49-F238E27FC236}">
              <a16:creationId xmlns:a16="http://schemas.microsoft.com/office/drawing/2014/main" id="{EC44491D-51C5-4616-BF60-5F62636D545C}"/>
            </a:ext>
          </a:extLst>
        </xdr:cNvPr>
        <xdr:cNvSpPr txBox="1">
          <a:spLocks noChangeArrowheads="1"/>
        </xdr:cNvSpPr>
      </xdr:nvSpPr>
      <xdr:spPr bwMode="auto">
        <a:xfrm>
          <a:off x="3741420" y="58211466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2436" name="Text Box 108">
          <a:extLst>
            <a:ext uri="{FF2B5EF4-FFF2-40B4-BE49-F238E27FC236}">
              <a16:creationId xmlns:a16="http://schemas.microsoft.com/office/drawing/2014/main" id="{29A60D33-584F-470B-827D-B9DAF1F027B1}"/>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7"/>
    <xdr:sp macro="" textlink="">
      <xdr:nvSpPr>
        <xdr:cNvPr id="2437" name="Text Box 30">
          <a:extLst>
            <a:ext uri="{FF2B5EF4-FFF2-40B4-BE49-F238E27FC236}">
              <a16:creationId xmlns:a16="http://schemas.microsoft.com/office/drawing/2014/main" id="{8FA2D9A9-8004-4A15-90C0-01F4684BF60C}"/>
            </a:ext>
          </a:extLst>
        </xdr:cNvPr>
        <xdr:cNvSpPr txBox="1">
          <a:spLocks noChangeArrowheads="1"/>
        </xdr:cNvSpPr>
      </xdr:nvSpPr>
      <xdr:spPr bwMode="auto">
        <a:xfrm>
          <a:off x="3741420" y="58211466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2438" name="Text Box 32">
          <a:extLst>
            <a:ext uri="{FF2B5EF4-FFF2-40B4-BE49-F238E27FC236}">
              <a16:creationId xmlns:a16="http://schemas.microsoft.com/office/drawing/2014/main" id="{D539BB48-C7B7-4A0C-BCC4-7AE86EF9B824}"/>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7"/>
    <xdr:sp macro="" textlink="">
      <xdr:nvSpPr>
        <xdr:cNvPr id="2439" name="Text Box 106">
          <a:extLst>
            <a:ext uri="{FF2B5EF4-FFF2-40B4-BE49-F238E27FC236}">
              <a16:creationId xmlns:a16="http://schemas.microsoft.com/office/drawing/2014/main" id="{0C4CA3D1-3A35-4F17-B38A-740C09E7B69D}"/>
            </a:ext>
          </a:extLst>
        </xdr:cNvPr>
        <xdr:cNvSpPr txBox="1">
          <a:spLocks noChangeArrowheads="1"/>
        </xdr:cNvSpPr>
      </xdr:nvSpPr>
      <xdr:spPr bwMode="auto">
        <a:xfrm>
          <a:off x="3741420" y="58211466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2440" name="Text Box 108">
          <a:extLst>
            <a:ext uri="{FF2B5EF4-FFF2-40B4-BE49-F238E27FC236}">
              <a16:creationId xmlns:a16="http://schemas.microsoft.com/office/drawing/2014/main" id="{9DC94D92-2E18-4D43-B474-6139F2B49837}"/>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8800"/>
    <xdr:sp macro="" textlink="">
      <xdr:nvSpPr>
        <xdr:cNvPr id="2441" name="Text Box 30">
          <a:extLst>
            <a:ext uri="{FF2B5EF4-FFF2-40B4-BE49-F238E27FC236}">
              <a16:creationId xmlns:a16="http://schemas.microsoft.com/office/drawing/2014/main" id="{18048511-33CD-4246-A1B4-5F3BE3170146}"/>
            </a:ext>
          </a:extLst>
        </xdr:cNvPr>
        <xdr:cNvSpPr txBox="1">
          <a:spLocks noChangeArrowheads="1"/>
        </xdr:cNvSpPr>
      </xdr:nvSpPr>
      <xdr:spPr bwMode="auto">
        <a:xfrm>
          <a:off x="3741420" y="58211466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2442" name="Text Box 32">
          <a:extLst>
            <a:ext uri="{FF2B5EF4-FFF2-40B4-BE49-F238E27FC236}">
              <a16:creationId xmlns:a16="http://schemas.microsoft.com/office/drawing/2014/main" id="{4C5AB6B7-D526-4C8E-AE73-C0F6706EE0C7}"/>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8800"/>
    <xdr:sp macro="" textlink="">
      <xdr:nvSpPr>
        <xdr:cNvPr id="2443" name="Text Box 106">
          <a:extLst>
            <a:ext uri="{FF2B5EF4-FFF2-40B4-BE49-F238E27FC236}">
              <a16:creationId xmlns:a16="http://schemas.microsoft.com/office/drawing/2014/main" id="{14CC761B-5DB0-40E8-A67D-07DC2B0495D7}"/>
            </a:ext>
          </a:extLst>
        </xdr:cNvPr>
        <xdr:cNvSpPr txBox="1">
          <a:spLocks noChangeArrowheads="1"/>
        </xdr:cNvSpPr>
      </xdr:nvSpPr>
      <xdr:spPr bwMode="auto">
        <a:xfrm>
          <a:off x="3741420" y="58211466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2444" name="Text Box 108">
          <a:extLst>
            <a:ext uri="{FF2B5EF4-FFF2-40B4-BE49-F238E27FC236}">
              <a16:creationId xmlns:a16="http://schemas.microsoft.com/office/drawing/2014/main" id="{D8370644-FA5A-4819-9011-F34ACD6BF49C}"/>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45940"/>
    <xdr:sp macro="" textlink="">
      <xdr:nvSpPr>
        <xdr:cNvPr id="2445" name="Text Box 30">
          <a:extLst>
            <a:ext uri="{FF2B5EF4-FFF2-40B4-BE49-F238E27FC236}">
              <a16:creationId xmlns:a16="http://schemas.microsoft.com/office/drawing/2014/main" id="{DFDF99EB-A105-4144-B861-A3D9B1213216}"/>
            </a:ext>
          </a:extLst>
        </xdr:cNvPr>
        <xdr:cNvSpPr txBox="1">
          <a:spLocks noChangeArrowheads="1"/>
        </xdr:cNvSpPr>
      </xdr:nvSpPr>
      <xdr:spPr bwMode="auto">
        <a:xfrm>
          <a:off x="3741420" y="58211466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2446" name="Text Box 32">
          <a:extLst>
            <a:ext uri="{FF2B5EF4-FFF2-40B4-BE49-F238E27FC236}">
              <a16:creationId xmlns:a16="http://schemas.microsoft.com/office/drawing/2014/main" id="{CCD61B75-D309-48A6-881F-12133A9CDE63}"/>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45940"/>
    <xdr:sp macro="" textlink="">
      <xdr:nvSpPr>
        <xdr:cNvPr id="2447" name="Text Box 106">
          <a:extLst>
            <a:ext uri="{FF2B5EF4-FFF2-40B4-BE49-F238E27FC236}">
              <a16:creationId xmlns:a16="http://schemas.microsoft.com/office/drawing/2014/main" id="{A93706DA-3D1B-4299-8144-102F280130A9}"/>
            </a:ext>
          </a:extLst>
        </xdr:cNvPr>
        <xdr:cNvSpPr txBox="1">
          <a:spLocks noChangeArrowheads="1"/>
        </xdr:cNvSpPr>
      </xdr:nvSpPr>
      <xdr:spPr bwMode="auto">
        <a:xfrm>
          <a:off x="3741420" y="58211466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2448" name="Text Box 108">
          <a:extLst>
            <a:ext uri="{FF2B5EF4-FFF2-40B4-BE49-F238E27FC236}">
              <a16:creationId xmlns:a16="http://schemas.microsoft.com/office/drawing/2014/main" id="{74E01E5B-B423-40B4-AD06-C22200EA2EDF}"/>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47166"/>
    <xdr:sp macro="" textlink="">
      <xdr:nvSpPr>
        <xdr:cNvPr id="2449" name="Text Box 30">
          <a:extLst>
            <a:ext uri="{FF2B5EF4-FFF2-40B4-BE49-F238E27FC236}">
              <a16:creationId xmlns:a16="http://schemas.microsoft.com/office/drawing/2014/main" id="{A54A64A9-C7B2-46B5-8C5A-7CB9CDBD979A}"/>
            </a:ext>
          </a:extLst>
        </xdr:cNvPr>
        <xdr:cNvSpPr txBox="1">
          <a:spLocks noChangeArrowheads="1"/>
        </xdr:cNvSpPr>
      </xdr:nvSpPr>
      <xdr:spPr bwMode="auto">
        <a:xfrm>
          <a:off x="3741420" y="58211466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2450" name="Text Box 32">
          <a:extLst>
            <a:ext uri="{FF2B5EF4-FFF2-40B4-BE49-F238E27FC236}">
              <a16:creationId xmlns:a16="http://schemas.microsoft.com/office/drawing/2014/main" id="{91B6523F-9A4E-416F-A44A-253754E867DE}"/>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47166"/>
    <xdr:sp macro="" textlink="">
      <xdr:nvSpPr>
        <xdr:cNvPr id="2451" name="Text Box 106">
          <a:extLst>
            <a:ext uri="{FF2B5EF4-FFF2-40B4-BE49-F238E27FC236}">
              <a16:creationId xmlns:a16="http://schemas.microsoft.com/office/drawing/2014/main" id="{D1677F80-7D2C-4B2A-995C-F9A153E2FB70}"/>
            </a:ext>
          </a:extLst>
        </xdr:cNvPr>
        <xdr:cNvSpPr txBox="1">
          <a:spLocks noChangeArrowheads="1"/>
        </xdr:cNvSpPr>
      </xdr:nvSpPr>
      <xdr:spPr bwMode="auto">
        <a:xfrm>
          <a:off x="3741420" y="58211466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2452" name="Text Box 108">
          <a:extLst>
            <a:ext uri="{FF2B5EF4-FFF2-40B4-BE49-F238E27FC236}">
              <a16:creationId xmlns:a16="http://schemas.microsoft.com/office/drawing/2014/main" id="{2B3378AC-264D-4D1B-8DCE-D615B32F4949}"/>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24306"/>
    <xdr:sp macro="" textlink="">
      <xdr:nvSpPr>
        <xdr:cNvPr id="2453" name="Text Box 30">
          <a:extLst>
            <a:ext uri="{FF2B5EF4-FFF2-40B4-BE49-F238E27FC236}">
              <a16:creationId xmlns:a16="http://schemas.microsoft.com/office/drawing/2014/main" id="{8F62F9DB-7B91-4EC2-AC25-6B69479BFE1D}"/>
            </a:ext>
          </a:extLst>
        </xdr:cNvPr>
        <xdr:cNvSpPr txBox="1">
          <a:spLocks noChangeArrowheads="1"/>
        </xdr:cNvSpPr>
      </xdr:nvSpPr>
      <xdr:spPr bwMode="auto">
        <a:xfrm>
          <a:off x="3741420" y="58211466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2454" name="Text Box 32">
          <a:extLst>
            <a:ext uri="{FF2B5EF4-FFF2-40B4-BE49-F238E27FC236}">
              <a16:creationId xmlns:a16="http://schemas.microsoft.com/office/drawing/2014/main" id="{9FCF9042-A3D3-4297-91AD-C630D0E167C3}"/>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24306"/>
    <xdr:sp macro="" textlink="">
      <xdr:nvSpPr>
        <xdr:cNvPr id="2455" name="Text Box 106">
          <a:extLst>
            <a:ext uri="{FF2B5EF4-FFF2-40B4-BE49-F238E27FC236}">
              <a16:creationId xmlns:a16="http://schemas.microsoft.com/office/drawing/2014/main" id="{14A6595B-00E6-47C2-829C-24E572221262}"/>
            </a:ext>
          </a:extLst>
        </xdr:cNvPr>
        <xdr:cNvSpPr txBox="1">
          <a:spLocks noChangeArrowheads="1"/>
        </xdr:cNvSpPr>
      </xdr:nvSpPr>
      <xdr:spPr bwMode="auto">
        <a:xfrm>
          <a:off x="3741420" y="58211466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2456" name="Text Box 108">
          <a:extLst>
            <a:ext uri="{FF2B5EF4-FFF2-40B4-BE49-F238E27FC236}">
              <a16:creationId xmlns:a16="http://schemas.microsoft.com/office/drawing/2014/main" id="{239C8FD3-79A7-4E70-B300-9817925AA183}"/>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2457" name="Text Box 30">
          <a:extLst>
            <a:ext uri="{FF2B5EF4-FFF2-40B4-BE49-F238E27FC236}">
              <a16:creationId xmlns:a16="http://schemas.microsoft.com/office/drawing/2014/main" id="{AD94331A-8BBC-4D48-A021-C5475A5FB036}"/>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58" name="Text Box 32">
          <a:extLst>
            <a:ext uri="{FF2B5EF4-FFF2-40B4-BE49-F238E27FC236}">
              <a16:creationId xmlns:a16="http://schemas.microsoft.com/office/drawing/2014/main" id="{13CCEC6F-D481-4628-8738-4A26C2F6CFF2}"/>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2459" name="Text Box 106">
          <a:extLst>
            <a:ext uri="{FF2B5EF4-FFF2-40B4-BE49-F238E27FC236}">
              <a16:creationId xmlns:a16="http://schemas.microsoft.com/office/drawing/2014/main" id="{B718F87D-39E9-43D4-8B3F-2E4ADB1B6165}"/>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60" name="Text Box 108">
          <a:extLst>
            <a:ext uri="{FF2B5EF4-FFF2-40B4-BE49-F238E27FC236}">
              <a16:creationId xmlns:a16="http://schemas.microsoft.com/office/drawing/2014/main" id="{B26BFE98-105E-46A4-89B8-7132F3FAE42C}"/>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2461" name="Text Box 30">
          <a:extLst>
            <a:ext uri="{FF2B5EF4-FFF2-40B4-BE49-F238E27FC236}">
              <a16:creationId xmlns:a16="http://schemas.microsoft.com/office/drawing/2014/main" id="{EA474839-33DD-4BB4-8246-B63722161B34}"/>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62" name="Text Box 32">
          <a:extLst>
            <a:ext uri="{FF2B5EF4-FFF2-40B4-BE49-F238E27FC236}">
              <a16:creationId xmlns:a16="http://schemas.microsoft.com/office/drawing/2014/main" id="{A54A720C-E807-4039-8797-C95156068CB4}"/>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2463" name="Text Box 106">
          <a:extLst>
            <a:ext uri="{FF2B5EF4-FFF2-40B4-BE49-F238E27FC236}">
              <a16:creationId xmlns:a16="http://schemas.microsoft.com/office/drawing/2014/main" id="{4C384CFD-32CB-4294-B138-65F04F23A5F2}"/>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64" name="Text Box 108">
          <a:extLst>
            <a:ext uri="{FF2B5EF4-FFF2-40B4-BE49-F238E27FC236}">
              <a16:creationId xmlns:a16="http://schemas.microsoft.com/office/drawing/2014/main" id="{9888C23E-4E7A-4BAB-AD25-CC180554A73E}"/>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3560"/>
    <xdr:sp macro="" textlink="">
      <xdr:nvSpPr>
        <xdr:cNvPr id="2465" name="Text Box 30">
          <a:extLst>
            <a:ext uri="{FF2B5EF4-FFF2-40B4-BE49-F238E27FC236}">
              <a16:creationId xmlns:a16="http://schemas.microsoft.com/office/drawing/2014/main" id="{298A8102-96F0-475E-94BA-6CBC870ABB05}"/>
            </a:ext>
          </a:extLst>
        </xdr:cNvPr>
        <xdr:cNvSpPr txBox="1">
          <a:spLocks noChangeArrowheads="1"/>
        </xdr:cNvSpPr>
      </xdr:nvSpPr>
      <xdr:spPr bwMode="auto">
        <a:xfrm>
          <a:off x="3741420" y="58211466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2466" name="Text Box 32">
          <a:extLst>
            <a:ext uri="{FF2B5EF4-FFF2-40B4-BE49-F238E27FC236}">
              <a16:creationId xmlns:a16="http://schemas.microsoft.com/office/drawing/2014/main" id="{47CA722E-E1CF-4854-8E8F-1D63F391A057}"/>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3560"/>
    <xdr:sp macro="" textlink="">
      <xdr:nvSpPr>
        <xdr:cNvPr id="2467" name="Text Box 106">
          <a:extLst>
            <a:ext uri="{FF2B5EF4-FFF2-40B4-BE49-F238E27FC236}">
              <a16:creationId xmlns:a16="http://schemas.microsoft.com/office/drawing/2014/main" id="{805A3006-B8B7-4E45-ACC0-6FE8873F97D0}"/>
            </a:ext>
          </a:extLst>
        </xdr:cNvPr>
        <xdr:cNvSpPr txBox="1">
          <a:spLocks noChangeArrowheads="1"/>
        </xdr:cNvSpPr>
      </xdr:nvSpPr>
      <xdr:spPr bwMode="auto">
        <a:xfrm>
          <a:off x="3741420" y="58211466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2468" name="Text Box 108">
          <a:extLst>
            <a:ext uri="{FF2B5EF4-FFF2-40B4-BE49-F238E27FC236}">
              <a16:creationId xmlns:a16="http://schemas.microsoft.com/office/drawing/2014/main" id="{BE38B055-A056-49B9-9313-B5CA2706DD53}"/>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26335"/>
    <xdr:sp macro="" textlink="">
      <xdr:nvSpPr>
        <xdr:cNvPr id="2469" name="Text Box 30">
          <a:extLst>
            <a:ext uri="{FF2B5EF4-FFF2-40B4-BE49-F238E27FC236}">
              <a16:creationId xmlns:a16="http://schemas.microsoft.com/office/drawing/2014/main" id="{05AF2285-8F55-403E-8DE0-ECCF5942100C}"/>
            </a:ext>
          </a:extLst>
        </xdr:cNvPr>
        <xdr:cNvSpPr txBox="1">
          <a:spLocks noChangeArrowheads="1"/>
        </xdr:cNvSpPr>
      </xdr:nvSpPr>
      <xdr:spPr bwMode="auto">
        <a:xfrm>
          <a:off x="3741420" y="58211466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2470" name="Text Box 32">
          <a:extLst>
            <a:ext uri="{FF2B5EF4-FFF2-40B4-BE49-F238E27FC236}">
              <a16:creationId xmlns:a16="http://schemas.microsoft.com/office/drawing/2014/main" id="{0F0007E3-042E-4B8C-80EC-CDE174D11991}"/>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26335"/>
    <xdr:sp macro="" textlink="">
      <xdr:nvSpPr>
        <xdr:cNvPr id="2471" name="Text Box 106">
          <a:extLst>
            <a:ext uri="{FF2B5EF4-FFF2-40B4-BE49-F238E27FC236}">
              <a16:creationId xmlns:a16="http://schemas.microsoft.com/office/drawing/2014/main" id="{9335B170-34BE-4022-BFA8-66C980C77271}"/>
            </a:ext>
          </a:extLst>
        </xdr:cNvPr>
        <xdr:cNvSpPr txBox="1">
          <a:spLocks noChangeArrowheads="1"/>
        </xdr:cNvSpPr>
      </xdr:nvSpPr>
      <xdr:spPr bwMode="auto">
        <a:xfrm>
          <a:off x="3741420" y="58211466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2472" name="Text Box 108">
          <a:extLst>
            <a:ext uri="{FF2B5EF4-FFF2-40B4-BE49-F238E27FC236}">
              <a16:creationId xmlns:a16="http://schemas.microsoft.com/office/drawing/2014/main" id="{E24902AE-02F5-455D-9AAA-F8215F70C65A}"/>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181577"/>
    <xdr:sp macro="" textlink="">
      <xdr:nvSpPr>
        <xdr:cNvPr id="2473" name="Text Box 30">
          <a:extLst>
            <a:ext uri="{FF2B5EF4-FFF2-40B4-BE49-F238E27FC236}">
              <a16:creationId xmlns:a16="http://schemas.microsoft.com/office/drawing/2014/main" id="{D5A11AA2-990A-490B-B4A4-940FEAF8ADCE}"/>
            </a:ext>
          </a:extLst>
        </xdr:cNvPr>
        <xdr:cNvSpPr txBox="1">
          <a:spLocks noChangeArrowheads="1"/>
        </xdr:cNvSpPr>
      </xdr:nvSpPr>
      <xdr:spPr bwMode="auto">
        <a:xfrm>
          <a:off x="3741420" y="58211466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2474" name="Text Box 32">
          <a:extLst>
            <a:ext uri="{FF2B5EF4-FFF2-40B4-BE49-F238E27FC236}">
              <a16:creationId xmlns:a16="http://schemas.microsoft.com/office/drawing/2014/main" id="{C7A195FF-7C0E-447E-9431-59C07BF25AA5}"/>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181577"/>
    <xdr:sp macro="" textlink="">
      <xdr:nvSpPr>
        <xdr:cNvPr id="2475" name="Text Box 106">
          <a:extLst>
            <a:ext uri="{FF2B5EF4-FFF2-40B4-BE49-F238E27FC236}">
              <a16:creationId xmlns:a16="http://schemas.microsoft.com/office/drawing/2014/main" id="{BEF3FA99-45D5-4EF6-B727-A37AD0C25576}"/>
            </a:ext>
          </a:extLst>
        </xdr:cNvPr>
        <xdr:cNvSpPr txBox="1">
          <a:spLocks noChangeArrowheads="1"/>
        </xdr:cNvSpPr>
      </xdr:nvSpPr>
      <xdr:spPr bwMode="auto">
        <a:xfrm>
          <a:off x="3741420" y="58211466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2476" name="Text Box 108">
          <a:extLst>
            <a:ext uri="{FF2B5EF4-FFF2-40B4-BE49-F238E27FC236}">
              <a16:creationId xmlns:a16="http://schemas.microsoft.com/office/drawing/2014/main" id="{3D371E4E-E1E7-4EB7-802E-CCC3D242ABDE}"/>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38086"/>
    <xdr:sp macro="" textlink="">
      <xdr:nvSpPr>
        <xdr:cNvPr id="2477" name="Text Box 30">
          <a:extLst>
            <a:ext uri="{FF2B5EF4-FFF2-40B4-BE49-F238E27FC236}">
              <a16:creationId xmlns:a16="http://schemas.microsoft.com/office/drawing/2014/main" id="{BED789AC-0A83-49AD-949A-6BA5CDAC93B8}"/>
            </a:ext>
          </a:extLst>
        </xdr:cNvPr>
        <xdr:cNvSpPr txBox="1">
          <a:spLocks noChangeArrowheads="1"/>
        </xdr:cNvSpPr>
      </xdr:nvSpPr>
      <xdr:spPr bwMode="auto">
        <a:xfrm>
          <a:off x="3741420" y="58211466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2478" name="Text Box 32">
          <a:extLst>
            <a:ext uri="{FF2B5EF4-FFF2-40B4-BE49-F238E27FC236}">
              <a16:creationId xmlns:a16="http://schemas.microsoft.com/office/drawing/2014/main" id="{9C8E235D-7299-41EE-A48B-CAA18889AB19}"/>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38086"/>
    <xdr:sp macro="" textlink="">
      <xdr:nvSpPr>
        <xdr:cNvPr id="2479" name="Text Box 106">
          <a:extLst>
            <a:ext uri="{FF2B5EF4-FFF2-40B4-BE49-F238E27FC236}">
              <a16:creationId xmlns:a16="http://schemas.microsoft.com/office/drawing/2014/main" id="{C5965275-313E-4E96-9202-A04FE9504D3F}"/>
            </a:ext>
          </a:extLst>
        </xdr:cNvPr>
        <xdr:cNvSpPr txBox="1">
          <a:spLocks noChangeArrowheads="1"/>
        </xdr:cNvSpPr>
      </xdr:nvSpPr>
      <xdr:spPr bwMode="auto">
        <a:xfrm>
          <a:off x="3741420" y="58211466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2480" name="Text Box 30">
          <a:extLst>
            <a:ext uri="{FF2B5EF4-FFF2-40B4-BE49-F238E27FC236}">
              <a16:creationId xmlns:a16="http://schemas.microsoft.com/office/drawing/2014/main" id="{6439D76E-EBC2-4035-B1E1-C1C13A2FE606}"/>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81" name="Text Box 32">
          <a:extLst>
            <a:ext uri="{FF2B5EF4-FFF2-40B4-BE49-F238E27FC236}">
              <a16:creationId xmlns:a16="http://schemas.microsoft.com/office/drawing/2014/main" id="{DFDB9C95-F121-4AFD-96AA-99C4500E20DB}"/>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2482" name="Text Box 106">
          <a:extLst>
            <a:ext uri="{FF2B5EF4-FFF2-40B4-BE49-F238E27FC236}">
              <a16:creationId xmlns:a16="http://schemas.microsoft.com/office/drawing/2014/main" id="{3AEA286B-EAB9-4469-9AA6-7A3560F2B4FB}"/>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83" name="Text Box 108">
          <a:extLst>
            <a:ext uri="{FF2B5EF4-FFF2-40B4-BE49-F238E27FC236}">
              <a16:creationId xmlns:a16="http://schemas.microsoft.com/office/drawing/2014/main" id="{60F2E73E-A37C-4D73-A6AB-309E6D751BDF}"/>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2484" name="Text Box 30">
          <a:extLst>
            <a:ext uri="{FF2B5EF4-FFF2-40B4-BE49-F238E27FC236}">
              <a16:creationId xmlns:a16="http://schemas.microsoft.com/office/drawing/2014/main" id="{602931A5-2776-4E57-884E-A17A64E4ED9F}"/>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85" name="Text Box 32">
          <a:extLst>
            <a:ext uri="{FF2B5EF4-FFF2-40B4-BE49-F238E27FC236}">
              <a16:creationId xmlns:a16="http://schemas.microsoft.com/office/drawing/2014/main" id="{E0AB7835-2E6B-43E2-9D52-45E49B0EA49F}"/>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2486" name="Text Box 106">
          <a:extLst>
            <a:ext uri="{FF2B5EF4-FFF2-40B4-BE49-F238E27FC236}">
              <a16:creationId xmlns:a16="http://schemas.microsoft.com/office/drawing/2014/main" id="{5D347805-89AC-4617-ABAA-4DBDD6889562}"/>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2487" name="Text Box 108">
          <a:extLst>
            <a:ext uri="{FF2B5EF4-FFF2-40B4-BE49-F238E27FC236}">
              <a16:creationId xmlns:a16="http://schemas.microsoft.com/office/drawing/2014/main" id="{A550539B-6BF2-4D3B-8B47-35714DD87CDC}"/>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2"/>
    <xdr:sp macro="" textlink="">
      <xdr:nvSpPr>
        <xdr:cNvPr id="2488" name="Text Box 30">
          <a:extLst>
            <a:ext uri="{FF2B5EF4-FFF2-40B4-BE49-F238E27FC236}">
              <a16:creationId xmlns:a16="http://schemas.microsoft.com/office/drawing/2014/main" id="{0877CC41-689E-4611-98DA-A35E4F27B024}"/>
            </a:ext>
          </a:extLst>
        </xdr:cNvPr>
        <xdr:cNvSpPr txBox="1">
          <a:spLocks noChangeArrowheads="1"/>
        </xdr:cNvSpPr>
      </xdr:nvSpPr>
      <xdr:spPr bwMode="auto">
        <a:xfrm>
          <a:off x="374142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2489" name="Text Box 32">
          <a:extLst>
            <a:ext uri="{FF2B5EF4-FFF2-40B4-BE49-F238E27FC236}">
              <a16:creationId xmlns:a16="http://schemas.microsoft.com/office/drawing/2014/main" id="{A401CF6E-2147-451C-9015-078625C2F8E5}"/>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2"/>
    <xdr:sp macro="" textlink="">
      <xdr:nvSpPr>
        <xdr:cNvPr id="2490" name="Text Box 106">
          <a:extLst>
            <a:ext uri="{FF2B5EF4-FFF2-40B4-BE49-F238E27FC236}">
              <a16:creationId xmlns:a16="http://schemas.microsoft.com/office/drawing/2014/main" id="{1359FDF0-3ADF-4DA5-9CB1-C71E2FEBF91A}"/>
            </a:ext>
          </a:extLst>
        </xdr:cNvPr>
        <xdr:cNvSpPr txBox="1">
          <a:spLocks noChangeArrowheads="1"/>
        </xdr:cNvSpPr>
      </xdr:nvSpPr>
      <xdr:spPr bwMode="auto">
        <a:xfrm>
          <a:off x="374142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2491" name="Text Box 108">
          <a:extLst>
            <a:ext uri="{FF2B5EF4-FFF2-40B4-BE49-F238E27FC236}">
              <a16:creationId xmlns:a16="http://schemas.microsoft.com/office/drawing/2014/main" id="{2E1B7EF0-7DF5-4DD7-97E7-BA5A8C35EB91}"/>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86862"/>
    <xdr:sp macro="" textlink="">
      <xdr:nvSpPr>
        <xdr:cNvPr id="2492" name="Text Box 30">
          <a:extLst>
            <a:ext uri="{FF2B5EF4-FFF2-40B4-BE49-F238E27FC236}">
              <a16:creationId xmlns:a16="http://schemas.microsoft.com/office/drawing/2014/main" id="{4090EA85-9499-4196-82C1-9D840D8EA33A}"/>
            </a:ext>
          </a:extLst>
        </xdr:cNvPr>
        <xdr:cNvSpPr txBox="1">
          <a:spLocks noChangeArrowheads="1"/>
        </xdr:cNvSpPr>
      </xdr:nvSpPr>
      <xdr:spPr bwMode="auto">
        <a:xfrm>
          <a:off x="374142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2493" name="Text Box 32">
          <a:extLst>
            <a:ext uri="{FF2B5EF4-FFF2-40B4-BE49-F238E27FC236}">
              <a16:creationId xmlns:a16="http://schemas.microsoft.com/office/drawing/2014/main" id="{16F1479A-186F-43B3-B931-9EAF75F08AE3}"/>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86862"/>
    <xdr:sp macro="" textlink="">
      <xdr:nvSpPr>
        <xdr:cNvPr id="2494" name="Text Box 106">
          <a:extLst>
            <a:ext uri="{FF2B5EF4-FFF2-40B4-BE49-F238E27FC236}">
              <a16:creationId xmlns:a16="http://schemas.microsoft.com/office/drawing/2014/main" id="{D7B4CF7F-909B-4F38-B2D6-F76E70550B4F}"/>
            </a:ext>
          </a:extLst>
        </xdr:cNvPr>
        <xdr:cNvSpPr txBox="1">
          <a:spLocks noChangeArrowheads="1"/>
        </xdr:cNvSpPr>
      </xdr:nvSpPr>
      <xdr:spPr bwMode="auto">
        <a:xfrm>
          <a:off x="374142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2495" name="Text Box 108">
          <a:extLst>
            <a:ext uri="{FF2B5EF4-FFF2-40B4-BE49-F238E27FC236}">
              <a16:creationId xmlns:a16="http://schemas.microsoft.com/office/drawing/2014/main" id="{61C9278A-90DA-4215-8401-739020DDDA85}"/>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94482"/>
    <xdr:sp macro="" textlink="">
      <xdr:nvSpPr>
        <xdr:cNvPr id="2496" name="Text Box 30">
          <a:extLst>
            <a:ext uri="{FF2B5EF4-FFF2-40B4-BE49-F238E27FC236}">
              <a16:creationId xmlns:a16="http://schemas.microsoft.com/office/drawing/2014/main" id="{D2BB3733-0142-4B8B-928F-38FF08886625}"/>
            </a:ext>
          </a:extLst>
        </xdr:cNvPr>
        <xdr:cNvSpPr txBox="1">
          <a:spLocks noChangeArrowheads="1"/>
        </xdr:cNvSpPr>
      </xdr:nvSpPr>
      <xdr:spPr bwMode="auto">
        <a:xfrm>
          <a:off x="374142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2497" name="Text Box 32">
          <a:extLst>
            <a:ext uri="{FF2B5EF4-FFF2-40B4-BE49-F238E27FC236}">
              <a16:creationId xmlns:a16="http://schemas.microsoft.com/office/drawing/2014/main" id="{29E6E22A-10C4-43A8-A2EC-855E9199F02A}"/>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94482"/>
    <xdr:sp macro="" textlink="">
      <xdr:nvSpPr>
        <xdr:cNvPr id="2498" name="Text Box 106">
          <a:extLst>
            <a:ext uri="{FF2B5EF4-FFF2-40B4-BE49-F238E27FC236}">
              <a16:creationId xmlns:a16="http://schemas.microsoft.com/office/drawing/2014/main" id="{ACB782B7-14E3-4854-825D-7FD28E85F1F7}"/>
            </a:ext>
          </a:extLst>
        </xdr:cNvPr>
        <xdr:cNvSpPr txBox="1">
          <a:spLocks noChangeArrowheads="1"/>
        </xdr:cNvSpPr>
      </xdr:nvSpPr>
      <xdr:spPr bwMode="auto">
        <a:xfrm>
          <a:off x="374142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2499" name="Text Box 108">
          <a:extLst>
            <a:ext uri="{FF2B5EF4-FFF2-40B4-BE49-F238E27FC236}">
              <a16:creationId xmlns:a16="http://schemas.microsoft.com/office/drawing/2014/main" id="{7DB0230D-CC06-46AA-9718-E381D6C8D7F2}"/>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61071"/>
    <xdr:sp macro="" textlink="">
      <xdr:nvSpPr>
        <xdr:cNvPr id="2500" name="Text Box 30">
          <a:extLst>
            <a:ext uri="{FF2B5EF4-FFF2-40B4-BE49-F238E27FC236}">
              <a16:creationId xmlns:a16="http://schemas.microsoft.com/office/drawing/2014/main" id="{83D31A35-4EF7-4489-AEEA-0AFFF9F797D7}"/>
            </a:ext>
          </a:extLst>
        </xdr:cNvPr>
        <xdr:cNvSpPr txBox="1">
          <a:spLocks noChangeArrowheads="1"/>
        </xdr:cNvSpPr>
      </xdr:nvSpPr>
      <xdr:spPr bwMode="auto">
        <a:xfrm>
          <a:off x="374142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2501" name="Text Box 32">
          <a:extLst>
            <a:ext uri="{FF2B5EF4-FFF2-40B4-BE49-F238E27FC236}">
              <a16:creationId xmlns:a16="http://schemas.microsoft.com/office/drawing/2014/main" id="{6FF20A2D-605E-47A7-BD30-9347545EAC66}"/>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61071"/>
    <xdr:sp macro="" textlink="">
      <xdr:nvSpPr>
        <xdr:cNvPr id="2502" name="Text Box 106">
          <a:extLst>
            <a:ext uri="{FF2B5EF4-FFF2-40B4-BE49-F238E27FC236}">
              <a16:creationId xmlns:a16="http://schemas.microsoft.com/office/drawing/2014/main" id="{22A2E6CE-9564-4987-BE44-93AA15C21879}"/>
            </a:ext>
          </a:extLst>
        </xdr:cNvPr>
        <xdr:cNvSpPr txBox="1">
          <a:spLocks noChangeArrowheads="1"/>
        </xdr:cNvSpPr>
      </xdr:nvSpPr>
      <xdr:spPr bwMode="auto">
        <a:xfrm>
          <a:off x="374142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2503" name="Text Box 108">
          <a:extLst>
            <a:ext uri="{FF2B5EF4-FFF2-40B4-BE49-F238E27FC236}">
              <a16:creationId xmlns:a16="http://schemas.microsoft.com/office/drawing/2014/main" id="{8D479C50-2419-4BBF-9CA4-659F7DAA1972}"/>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76682"/>
    <xdr:sp macro="" textlink="">
      <xdr:nvSpPr>
        <xdr:cNvPr id="2504" name="Text Box 30">
          <a:extLst>
            <a:ext uri="{FF2B5EF4-FFF2-40B4-BE49-F238E27FC236}">
              <a16:creationId xmlns:a16="http://schemas.microsoft.com/office/drawing/2014/main" id="{BE96DB18-63B3-4ED6-8F04-3A6F6A2AB6FA}"/>
            </a:ext>
          </a:extLst>
        </xdr:cNvPr>
        <xdr:cNvSpPr txBox="1">
          <a:spLocks noChangeArrowheads="1"/>
        </xdr:cNvSpPr>
      </xdr:nvSpPr>
      <xdr:spPr bwMode="auto">
        <a:xfrm>
          <a:off x="3741420" y="58211466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76682"/>
    <xdr:sp macro="" textlink="">
      <xdr:nvSpPr>
        <xdr:cNvPr id="2505" name="Text Box 106">
          <a:extLst>
            <a:ext uri="{FF2B5EF4-FFF2-40B4-BE49-F238E27FC236}">
              <a16:creationId xmlns:a16="http://schemas.microsoft.com/office/drawing/2014/main" id="{683CD91D-1923-4CAC-9CD2-421AAB34EA14}"/>
            </a:ext>
          </a:extLst>
        </xdr:cNvPr>
        <xdr:cNvSpPr txBox="1">
          <a:spLocks noChangeArrowheads="1"/>
        </xdr:cNvSpPr>
      </xdr:nvSpPr>
      <xdr:spPr bwMode="auto">
        <a:xfrm>
          <a:off x="3741420" y="58211466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53823"/>
    <xdr:sp macro="" textlink="">
      <xdr:nvSpPr>
        <xdr:cNvPr id="2506" name="Text Box 30">
          <a:extLst>
            <a:ext uri="{FF2B5EF4-FFF2-40B4-BE49-F238E27FC236}">
              <a16:creationId xmlns:a16="http://schemas.microsoft.com/office/drawing/2014/main" id="{CFB6FB29-4EA2-462E-A3F7-3AFF12C15318}"/>
            </a:ext>
          </a:extLst>
        </xdr:cNvPr>
        <xdr:cNvSpPr txBox="1">
          <a:spLocks noChangeArrowheads="1"/>
        </xdr:cNvSpPr>
      </xdr:nvSpPr>
      <xdr:spPr bwMode="auto">
        <a:xfrm>
          <a:off x="3741420" y="58211466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53823"/>
    <xdr:sp macro="" textlink="">
      <xdr:nvSpPr>
        <xdr:cNvPr id="2507" name="Text Box 106">
          <a:extLst>
            <a:ext uri="{FF2B5EF4-FFF2-40B4-BE49-F238E27FC236}">
              <a16:creationId xmlns:a16="http://schemas.microsoft.com/office/drawing/2014/main" id="{5BBF62B5-3F36-4055-AFD2-60BDA5BF47E7}"/>
            </a:ext>
          </a:extLst>
        </xdr:cNvPr>
        <xdr:cNvSpPr txBox="1">
          <a:spLocks noChangeArrowheads="1"/>
        </xdr:cNvSpPr>
      </xdr:nvSpPr>
      <xdr:spPr bwMode="auto">
        <a:xfrm>
          <a:off x="3741420" y="58211466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72435"/>
    <xdr:sp macro="" textlink="">
      <xdr:nvSpPr>
        <xdr:cNvPr id="2508" name="Text Box 30">
          <a:extLst>
            <a:ext uri="{FF2B5EF4-FFF2-40B4-BE49-F238E27FC236}">
              <a16:creationId xmlns:a16="http://schemas.microsoft.com/office/drawing/2014/main" id="{710A8393-CCA1-432F-9AC8-E445D879E399}"/>
            </a:ext>
          </a:extLst>
        </xdr:cNvPr>
        <xdr:cNvSpPr txBox="1">
          <a:spLocks noChangeArrowheads="1"/>
        </xdr:cNvSpPr>
      </xdr:nvSpPr>
      <xdr:spPr bwMode="auto">
        <a:xfrm>
          <a:off x="3741420" y="58211466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2509" name="Text Box 32">
          <a:extLst>
            <a:ext uri="{FF2B5EF4-FFF2-40B4-BE49-F238E27FC236}">
              <a16:creationId xmlns:a16="http://schemas.microsoft.com/office/drawing/2014/main" id="{F3AD3E2F-F986-4C58-B549-630D37DF2A02}"/>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72435"/>
    <xdr:sp macro="" textlink="">
      <xdr:nvSpPr>
        <xdr:cNvPr id="2510" name="Text Box 106">
          <a:extLst>
            <a:ext uri="{FF2B5EF4-FFF2-40B4-BE49-F238E27FC236}">
              <a16:creationId xmlns:a16="http://schemas.microsoft.com/office/drawing/2014/main" id="{2394F146-BA5B-4725-8C49-04D3B08773FB}"/>
            </a:ext>
          </a:extLst>
        </xdr:cNvPr>
        <xdr:cNvSpPr txBox="1">
          <a:spLocks noChangeArrowheads="1"/>
        </xdr:cNvSpPr>
      </xdr:nvSpPr>
      <xdr:spPr bwMode="auto">
        <a:xfrm>
          <a:off x="3741420" y="58211466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2511" name="Text Box 108">
          <a:extLst>
            <a:ext uri="{FF2B5EF4-FFF2-40B4-BE49-F238E27FC236}">
              <a16:creationId xmlns:a16="http://schemas.microsoft.com/office/drawing/2014/main" id="{23521DE4-B333-4C3F-AD8B-81A049D336D4}"/>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509880"/>
    <xdr:sp macro="" textlink="">
      <xdr:nvSpPr>
        <xdr:cNvPr id="2512" name="Text Box 30">
          <a:extLst>
            <a:ext uri="{FF2B5EF4-FFF2-40B4-BE49-F238E27FC236}">
              <a16:creationId xmlns:a16="http://schemas.microsoft.com/office/drawing/2014/main" id="{3DE8EA58-7DAA-4F64-8B99-9F72E092E9D7}"/>
            </a:ext>
          </a:extLst>
        </xdr:cNvPr>
        <xdr:cNvSpPr txBox="1">
          <a:spLocks noChangeArrowheads="1"/>
        </xdr:cNvSpPr>
      </xdr:nvSpPr>
      <xdr:spPr bwMode="auto">
        <a:xfrm>
          <a:off x="3741420" y="58211466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2513" name="Text Box 32">
          <a:extLst>
            <a:ext uri="{FF2B5EF4-FFF2-40B4-BE49-F238E27FC236}">
              <a16:creationId xmlns:a16="http://schemas.microsoft.com/office/drawing/2014/main" id="{F1BD928C-EED6-4BE2-9979-1B375C8CED54}"/>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509880"/>
    <xdr:sp macro="" textlink="">
      <xdr:nvSpPr>
        <xdr:cNvPr id="2514" name="Text Box 106">
          <a:extLst>
            <a:ext uri="{FF2B5EF4-FFF2-40B4-BE49-F238E27FC236}">
              <a16:creationId xmlns:a16="http://schemas.microsoft.com/office/drawing/2014/main" id="{FBF5923D-E850-4ECB-8EA8-C87954A85F44}"/>
            </a:ext>
          </a:extLst>
        </xdr:cNvPr>
        <xdr:cNvSpPr txBox="1">
          <a:spLocks noChangeArrowheads="1"/>
        </xdr:cNvSpPr>
      </xdr:nvSpPr>
      <xdr:spPr bwMode="auto">
        <a:xfrm>
          <a:off x="3741420" y="58211466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2515" name="Text Box 108">
          <a:extLst>
            <a:ext uri="{FF2B5EF4-FFF2-40B4-BE49-F238E27FC236}">
              <a16:creationId xmlns:a16="http://schemas.microsoft.com/office/drawing/2014/main" id="{6C602297-70E4-42AE-A47E-500C308A4D14}"/>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2516" name="Text Box 30">
          <a:extLst>
            <a:ext uri="{FF2B5EF4-FFF2-40B4-BE49-F238E27FC236}">
              <a16:creationId xmlns:a16="http://schemas.microsoft.com/office/drawing/2014/main" id="{3037BA06-55AA-474D-9148-14575288E450}"/>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17" name="Text Box 32">
          <a:extLst>
            <a:ext uri="{FF2B5EF4-FFF2-40B4-BE49-F238E27FC236}">
              <a16:creationId xmlns:a16="http://schemas.microsoft.com/office/drawing/2014/main" id="{FF297160-F41D-4724-8FDF-2F900EAD6B5A}"/>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2518" name="Text Box 106">
          <a:extLst>
            <a:ext uri="{FF2B5EF4-FFF2-40B4-BE49-F238E27FC236}">
              <a16:creationId xmlns:a16="http://schemas.microsoft.com/office/drawing/2014/main" id="{79D5EB7E-08C3-4575-AA51-E4ADD1C77499}"/>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19" name="Text Box 108">
          <a:extLst>
            <a:ext uri="{FF2B5EF4-FFF2-40B4-BE49-F238E27FC236}">
              <a16:creationId xmlns:a16="http://schemas.microsoft.com/office/drawing/2014/main" id="{66C5C823-B409-4698-A93E-01D19F8A454A}"/>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2520" name="Text Box 30">
          <a:extLst>
            <a:ext uri="{FF2B5EF4-FFF2-40B4-BE49-F238E27FC236}">
              <a16:creationId xmlns:a16="http://schemas.microsoft.com/office/drawing/2014/main" id="{BB3C5A71-3328-4077-BA39-37AD2E74D0EC}"/>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21" name="Text Box 32">
          <a:extLst>
            <a:ext uri="{FF2B5EF4-FFF2-40B4-BE49-F238E27FC236}">
              <a16:creationId xmlns:a16="http://schemas.microsoft.com/office/drawing/2014/main" id="{25DEEC4B-88FC-4434-B190-82AD451578B9}"/>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2522" name="Text Box 106">
          <a:extLst>
            <a:ext uri="{FF2B5EF4-FFF2-40B4-BE49-F238E27FC236}">
              <a16:creationId xmlns:a16="http://schemas.microsoft.com/office/drawing/2014/main" id="{83BAD382-3A6D-45FE-BC22-DF91B7D1F24B}"/>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23" name="Text Box 108">
          <a:extLst>
            <a:ext uri="{FF2B5EF4-FFF2-40B4-BE49-F238E27FC236}">
              <a16:creationId xmlns:a16="http://schemas.microsoft.com/office/drawing/2014/main" id="{1F0E9232-36F6-44C6-ADD4-7E6B2A1D024A}"/>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2524" name="Text Box 30">
          <a:extLst>
            <a:ext uri="{FF2B5EF4-FFF2-40B4-BE49-F238E27FC236}">
              <a16:creationId xmlns:a16="http://schemas.microsoft.com/office/drawing/2014/main" id="{A26BDB13-915D-4A98-85EE-D72C3DA6DB27}"/>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25" name="Text Box 32">
          <a:extLst>
            <a:ext uri="{FF2B5EF4-FFF2-40B4-BE49-F238E27FC236}">
              <a16:creationId xmlns:a16="http://schemas.microsoft.com/office/drawing/2014/main" id="{275F6E66-4785-4E78-B6F7-A1866D5DACD8}"/>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2526" name="Text Box 106">
          <a:extLst>
            <a:ext uri="{FF2B5EF4-FFF2-40B4-BE49-F238E27FC236}">
              <a16:creationId xmlns:a16="http://schemas.microsoft.com/office/drawing/2014/main" id="{3B55DA38-2E9C-40B2-9108-C54C52E878E8}"/>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27" name="Text Box 108">
          <a:extLst>
            <a:ext uri="{FF2B5EF4-FFF2-40B4-BE49-F238E27FC236}">
              <a16:creationId xmlns:a16="http://schemas.microsoft.com/office/drawing/2014/main" id="{212F7F79-682B-4809-AAEC-9603255EB71E}"/>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2528" name="Text Box 30">
          <a:extLst>
            <a:ext uri="{FF2B5EF4-FFF2-40B4-BE49-F238E27FC236}">
              <a16:creationId xmlns:a16="http://schemas.microsoft.com/office/drawing/2014/main" id="{C27CCF9C-8667-4D26-8F70-3F64B87D8679}"/>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29" name="Text Box 32">
          <a:extLst>
            <a:ext uri="{FF2B5EF4-FFF2-40B4-BE49-F238E27FC236}">
              <a16:creationId xmlns:a16="http://schemas.microsoft.com/office/drawing/2014/main" id="{934C5F24-BF81-4A6F-981B-C56A98F3E016}"/>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2530" name="Text Box 106">
          <a:extLst>
            <a:ext uri="{FF2B5EF4-FFF2-40B4-BE49-F238E27FC236}">
              <a16:creationId xmlns:a16="http://schemas.microsoft.com/office/drawing/2014/main" id="{41F54103-1323-4219-B824-7BADDEDDC3A1}"/>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2531" name="Text Box 108">
          <a:extLst>
            <a:ext uri="{FF2B5EF4-FFF2-40B4-BE49-F238E27FC236}">
              <a16:creationId xmlns:a16="http://schemas.microsoft.com/office/drawing/2014/main" id="{C1292F26-50CD-4DFC-8A6C-3FBCEF518780}"/>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2532" name="Text Box 30">
          <a:extLst>
            <a:ext uri="{FF2B5EF4-FFF2-40B4-BE49-F238E27FC236}">
              <a16:creationId xmlns:a16="http://schemas.microsoft.com/office/drawing/2014/main" id="{C5CDC2F8-005F-4B9A-BA2C-0E59F8052350}"/>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2533" name="Text Box 106">
          <a:extLst>
            <a:ext uri="{FF2B5EF4-FFF2-40B4-BE49-F238E27FC236}">
              <a16:creationId xmlns:a16="http://schemas.microsoft.com/office/drawing/2014/main" id="{4AEC73C5-DA9A-47BB-9F1E-22629413B983}"/>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2534" name="Text Box 30">
          <a:extLst>
            <a:ext uri="{FF2B5EF4-FFF2-40B4-BE49-F238E27FC236}">
              <a16:creationId xmlns:a16="http://schemas.microsoft.com/office/drawing/2014/main" id="{B2DE9416-4757-4436-9DE2-3B099281793E}"/>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2535" name="Text Box 106">
          <a:extLst>
            <a:ext uri="{FF2B5EF4-FFF2-40B4-BE49-F238E27FC236}">
              <a16:creationId xmlns:a16="http://schemas.microsoft.com/office/drawing/2014/main" id="{541DAE6A-D969-4328-B750-B4DB5737FCF8}"/>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2536" name="Text Box 30">
          <a:extLst>
            <a:ext uri="{FF2B5EF4-FFF2-40B4-BE49-F238E27FC236}">
              <a16:creationId xmlns:a16="http://schemas.microsoft.com/office/drawing/2014/main" id="{4C0147C5-9DE8-4700-BE99-C814512B8030}"/>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2537" name="Text Box 106">
          <a:extLst>
            <a:ext uri="{FF2B5EF4-FFF2-40B4-BE49-F238E27FC236}">
              <a16:creationId xmlns:a16="http://schemas.microsoft.com/office/drawing/2014/main" id="{B4380DF8-1EB1-461D-8007-6CCF0657E742}"/>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2538" name="Text Box 30">
          <a:extLst>
            <a:ext uri="{FF2B5EF4-FFF2-40B4-BE49-F238E27FC236}">
              <a16:creationId xmlns:a16="http://schemas.microsoft.com/office/drawing/2014/main" id="{79DA0268-9770-4702-8E40-A677D9AD7D69}"/>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2539" name="Text Box 106">
          <a:extLst>
            <a:ext uri="{FF2B5EF4-FFF2-40B4-BE49-F238E27FC236}">
              <a16:creationId xmlns:a16="http://schemas.microsoft.com/office/drawing/2014/main" id="{B1A28263-8C72-461C-82A4-B2FBE0B7B38C}"/>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603739</xdr:colOff>
      <xdr:row>2381</xdr:row>
      <xdr:rowOff>0</xdr:rowOff>
    </xdr:from>
    <xdr:ext cx="72122" cy="1458804"/>
    <xdr:sp macro="" textlink="">
      <xdr:nvSpPr>
        <xdr:cNvPr id="2540" name="Text Box 108">
          <a:extLst>
            <a:ext uri="{FF2B5EF4-FFF2-40B4-BE49-F238E27FC236}">
              <a16:creationId xmlns:a16="http://schemas.microsoft.com/office/drawing/2014/main" id="{F0C801A2-5D16-40BE-8C36-83FEE73688FB}"/>
            </a:ext>
          </a:extLst>
        </xdr:cNvPr>
        <xdr:cNvSpPr txBox="1">
          <a:spLocks noChangeArrowheads="1"/>
        </xdr:cNvSpPr>
      </xdr:nvSpPr>
      <xdr:spPr bwMode="auto">
        <a:xfrm>
          <a:off x="4909039" y="58247280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541" name="Text Box 30">
          <a:extLst>
            <a:ext uri="{FF2B5EF4-FFF2-40B4-BE49-F238E27FC236}">
              <a16:creationId xmlns:a16="http://schemas.microsoft.com/office/drawing/2014/main" id="{E3674D04-A6B9-47EB-BECE-88091AE5AE46}"/>
            </a:ext>
          </a:extLst>
        </xdr:cNvPr>
        <xdr:cNvSpPr txBox="1">
          <a:spLocks noChangeArrowheads="1"/>
        </xdr:cNvSpPr>
      </xdr:nvSpPr>
      <xdr:spPr bwMode="auto">
        <a:xfrm>
          <a:off x="4366260" y="693420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542" name="Text Box 32">
          <a:extLst>
            <a:ext uri="{FF2B5EF4-FFF2-40B4-BE49-F238E27FC236}">
              <a16:creationId xmlns:a16="http://schemas.microsoft.com/office/drawing/2014/main" id="{9001C75F-AD35-4962-A2D4-FBD32480AF6C}"/>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543" name="Text Box 106">
          <a:extLst>
            <a:ext uri="{FF2B5EF4-FFF2-40B4-BE49-F238E27FC236}">
              <a16:creationId xmlns:a16="http://schemas.microsoft.com/office/drawing/2014/main" id="{C27AEDC3-E158-4768-AB4F-739F4E76F3BE}"/>
            </a:ext>
          </a:extLst>
        </xdr:cNvPr>
        <xdr:cNvSpPr txBox="1">
          <a:spLocks noChangeArrowheads="1"/>
        </xdr:cNvSpPr>
      </xdr:nvSpPr>
      <xdr:spPr bwMode="auto">
        <a:xfrm>
          <a:off x="4366260" y="693420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544" name="Text Box 108">
          <a:extLst>
            <a:ext uri="{FF2B5EF4-FFF2-40B4-BE49-F238E27FC236}">
              <a16:creationId xmlns:a16="http://schemas.microsoft.com/office/drawing/2014/main" id="{B16A573A-35EE-4842-AA46-BBE886972F4C}"/>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545" name="Text Box 30">
          <a:extLst>
            <a:ext uri="{FF2B5EF4-FFF2-40B4-BE49-F238E27FC236}">
              <a16:creationId xmlns:a16="http://schemas.microsoft.com/office/drawing/2014/main" id="{DF7722FB-6898-4D20-805F-D7F96459354B}"/>
            </a:ext>
          </a:extLst>
        </xdr:cNvPr>
        <xdr:cNvSpPr txBox="1">
          <a:spLocks noChangeArrowheads="1"/>
        </xdr:cNvSpPr>
      </xdr:nvSpPr>
      <xdr:spPr bwMode="auto">
        <a:xfrm>
          <a:off x="4366260" y="693420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546" name="Text Box 32">
          <a:extLst>
            <a:ext uri="{FF2B5EF4-FFF2-40B4-BE49-F238E27FC236}">
              <a16:creationId xmlns:a16="http://schemas.microsoft.com/office/drawing/2014/main" id="{B65BCE56-3F8F-44C3-AE2A-F3B86F5D5295}"/>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547" name="Text Box 106">
          <a:extLst>
            <a:ext uri="{FF2B5EF4-FFF2-40B4-BE49-F238E27FC236}">
              <a16:creationId xmlns:a16="http://schemas.microsoft.com/office/drawing/2014/main" id="{75EF5328-6087-4D78-AA29-CCD445162153}"/>
            </a:ext>
          </a:extLst>
        </xdr:cNvPr>
        <xdr:cNvSpPr txBox="1">
          <a:spLocks noChangeArrowheads="1"/>
        </xdr:cNvSpPr>
      </xdr:nvSpPr>
      <xdr:spPr bwMode="auto">
        <a:xfrm>
          <a:off x="4366260" y="693420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548" name="Text Box 108">
          <a:extLst>
            <a:ext uri="{FF2B5EF4-FFF2-40B4-BE49-F238E27FC236}">
              <a16:creationId xmlns:a16="http://schemas.microsoft.com/office/drawing/2014/main" id="{9A559792-2EF7-4490-AB60-E73A41690D0B}"/>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123906</xdr:rowOff>
    </xdr:to>
    <xdr:sp macro="" textlink="">
      <xdr:nvSpPr>
        <xdr:cNvPr id="2549" name="Text Box 30">
          <a:extLst>
            <a:ext uri="{FF2B5EF4-FFF2-40B4-BE49-F238E27FC236}">
              <a16:creationId xmlns:a16="http://schemas.microsoft.com/office/drawing/2014/main" id="{8DEE239B-A883-48BC-B2A8-F167581E4BE9}"/>
            </a:ext>
          </a:extLst>
        </xdr:cNvPr>
        <xdr:cNvSpPr txBox="1">
          <a:spLocks noChangeArrowheads="1"/>
        </xdr:cNvSpPr>
      </xdr:nvSpPr>
      <xdr:spPr bwMode="auto">
        <a:xfrm>
          <a:off x="4366260" y="66888360"/>
          <a:ext cx="76200" cy="29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2550" name="Text Box 32">
          <a:extLst>
            <a:ext uri="{FF2B5EF4-FFF2-40B4-BE49-F238E27FC236}">
              <a16:creationId xmlns:a16="http://schemas.microsoft.com/office/drawing/2014/main" id="{D48BF662-DBBB-470C-B06B-0E5FCBA88C76}"/>
            </a:ext>
          </a:extLst>
        </xdr:cNvPr>
        <xdr:cNvSpPr txBox="1">
          <a:spLocks noChangeArrowheads="1"/>
        </xdr:cNvSpPr>
      </xdr:nvSpPr>
      <xdr:spPr bwMode="auto">
        <a:xfrm>
          <a:off x="4366260" y="66888360"/>
          <a:ext cx="76200" cy="230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2551" name="Text Box 106">
          <a:extLst>
            <a:ext uri="{FF2B5EF4-FFF2-40B4-BE49-F238E27FC236}">
              <a16:creationId xmlns:a16="http://schemas.microsoft.com/office/drawing/2014/main" id="{74A888E9-572A-46F6-B405-51ED5075B45E}"/>
            </a:ext>
          </a:extLst>
        </xdr:cNvPr>
        <xdr:cNvSpPr txBox="1">
          <a:spLocks noChangeArrowheads="1"/>
        </xdr:cNvSpPr>
      </xdr:nvSpPr>
      <xdr:spPr bwMode="auto">
        <a:xfrm>
          <a:off x="4366260" y="66888360"/>
          <a:ext cx="76200" cy="29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2552" name="Text Box 108">
          <a:extLst>
            <a:ext uri="{FF2B5EF4-FFF2-40B4-BE49-F238E27FC236}">
              <a16:creationId xmlns:a16="http://schemas.microsoft.com/office/drawing/2014/main" id="{D431BD19-1DB8-4C1B-A9AF-E6CA435F1148}"/>
            </a:ext>
          </a:extLst>
        </xdr:cNvPr>
        <xdr:cNvSpPr txBox="1">
          <a:spLocks noChangeArrowheads="1"/>
        </xdr:cNvSpPr>
      </xdr:nvSpPr>
      <xdr:spPr bwMode="auto">
        <a:xfrm>
          <a:off x="4366260" y="66888360"/>
          <a:ext cx="76200" cy="230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2553" name="Text Box 30">
          <a:extLst>
            <a:ext uri="{FF2B5EF4-FFF2-40B4-BE49-F238E27FC236}">
              <a16:creationId xmlns:a16="http://schemas.microsoft.com/office/drawing/2014/main" id="{16580AA2-370C-4B2B-96EC-2E33C5D11870}"/>
            </a:ext>
          </a:extLst>
        </xdr:cNvPr>
        <xdr:cNvSpPr txBox="1">
          <a:spLocks noChangeArrowheads="1"/>
        </xdr:cNvSpPr>
      </xdr:nvSpPr>
      <xdr:spPr bwMode="auto">
        <a:xfrm>
          <a:off x="4366260" y="66888360"/>
          <a:ext cx="76200" cy="29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2554" name="Text Box 32">
          <a:extLst>
            <a:ext uri="{FF2B5EF4-FFF2-40B4-BE49-F238E27FC236}">
              <a16:creationId xmlns:a16="http://schemas.microsoft.com/office/drawing/2014/main" id="{AF99D21C-57C3-4997-A8D5-17F709EF6F52}"/>
            </a:ext>
          </a:extLst>
        </xdr:cNvPr>
        <xdr:cNvSpPr txBox="1">
          <a:spLocks noChangeArrowheads="1"/>
        </xdr:cNvSpPr>
      </xdr:nvSpPr>
      <xdr:spPr bwMode="auto">
        <a:xfrm>
          <a:off x="4366260" y="66888360"/>
          <a:ext cx="76200" cy="230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2555" name="Text Box 106">
          <a:extLst>
            <a:ext uri="{FF2B5EF4-FFF2-40B4-BE49-F238E27FC236}">
              <a16:creationId xmlns:a16="http://schemas.microsoft.com/office/drawing/2014/main" id="{05150F30-55AD-4728-BF0F-E228C023FF60}"/>
            </a:ext>
          </a:extLst>
        </xdr:cNvPr>
        <xdr:cNvSpPr txBox="1">
          <a:spLocks noChangeArrowheads="1"/>
        </xdr:cNvSpPr>
      </xdr:nvSpPr>
      <xdr:spPr bwMode="auto">
        <a:xfrm>
          <a:off x="4366260" y="66888360"/>
          <a:ext cx="76200" cy="29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2556" name="Text Box 108">
          <a:extLst>
            <a:ext uri="{FF2B5EF4-FFF2-40B4-BE49-F238E27FC236}">
              <a16:creationId xmlns:a16="http://schemas.microsoft.com/office/drawing/2014/main" id="{394152B9-8C13-4158-BAB5-AF35C3950DE9}"/>
            </a:ext>
          </a:extLst>
        </xdr:cNvPr>
        <xdr:cNvSpPr txBox="1">
          <a:spLocks noChangeArrowheads="1"/>
        </xdr:cNvSpPr>
      </xdr:nvSpPr>
      <xdr:spPr bwMode="auto">
        <a:xfrm>
          <a:off x="4366260" y="66888360"/>
          <a:ext cx="76200" cy="230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2557" name="Text Box 30">
          <a:extLst>
            <a:ext uri="{FF2B5EF4-FFF2-40B4-BE49-F238E27FC236}">
              <a16:creationId xmlns:a16="http://schemas.microsoft.com/office/drawing/2014/main" id="{1B1FFCE5-3101-4147-AC0C-5A439287957E}"/>
            </a:ext>
          </a:extLst>
        </xdr:cNvPr>
        <xdr:cNvSpPr txBox="1">
          <a:spLocks noChangeArrowheads="1"/>
        </xdr:cNvSpPr>
      </xdr:nvSpPr>
      <xdr:spPr bwMode="auto">
        <a:xfrm>
          <a:off x="4366260" y="66888360"/>
          <a:ext cx="76200" cy="29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58" name="Text Box 32">
          <a:extLst>
            <a:ext uri="{FF2B5EF4-FFF2-40B4-BE49-F238E27FC236}">
              <a16:creationId xmlns:a16="http://schemas.microsoft.com/office/drawing/2014/main" id="{A089EEC1-28B6-489E-988D-ABD23BA53A04}"/>
            </a:ext>
          </a:extLst>
        </xdr:cNvPr>
        <xdr:cNvSpPr txBox="1">
          <a:spLocks noChangeArrowheads="1"/>
        </xdr:cNvSpPr>
      </xdr:nvSpPr>
      <xdr:spPr bwMode="auto">
        <a:xfrm>
          <a:off x="4366260" y="66888360"/>
          <a:ext cx="76200" cy="19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2559" name="Text Box 106">
          <a:extLst>
            <a:ext uri="{FF2B5EF4-FFF2-40B4-BE49-F238E27FC236}">
              <a16:creationId xmlns:a16="http://schemas.microsoft.com/office/drawing/2014/main" id="{D8D16330-7A10-41C4-A9A7-4749D3E2AD64}"/>
            </a:ext>
          </a:extLst>
        </xdr:cNvPr>
        <xdr:cNvSpPr txBox="1">
          <a:spLocks noChangeArrowheads="1"/>
        </xdr:cNvSpPr>
      </xdr:nvSpPr>
      <xdr:spPr bwMode="auto">
        <a:xfrm>
          <a:off x="4366260" y="66888360"/>
          <a:ext cx="76200" cy="29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60" name="Text Box 108">
          <a:extLst>
            <a:ext uri="{FF2B5EF4-FFF2-40B4-BE49-F238E27FC236}">
              <a16:creationId xmlns:a16="http://schemas.microsoft.com/office/drawing/2014/main" id="{F6227447-DA99-4ED3-8625-D29FD424C021}"/>
            </a:ext>
          </a:extLst>
        </xdr:cNvPr>
        <xdr:cNvSpPr txBox="1">
          <a:spLocks noChangeArrowheads="1"/>
        </xdr:cNvSpPr>
      </xdr:nvSpPr>
      <xdr:spPr bwMode="auto">
        <a:xfrm>
          <a:off x="4366260" y="66888360"/>
          <a:ext cx="76200" cy="19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561" name="Text Box 30">
          <a:extLst>
            <a:ext uri="{FF2B5EF4-FFF2-40B4-BE49-F238E27FC236}">
              <a16:creationId xmlns:a16="http://schemas.microsoft.com/office/drawing/2014/main" id="{719E02CB-1529-4ADA-B4AE-ECAEF661A0E6}"/>
            </a:ext>
          </a:extLst>
        </xdr:cNvPr>
        <xdr:cNvSpPr txBox="1">
          <a:spLocks noChangeArrowheads="1"/>
        </xdr:cNvSpPr>
      </xdr:nvSpPr>
      <xdr:spPr bwMode="auto">
        <a:xfrm>
          <a:off x="4366260" y="66888360"/>
          <a:ext cx="76200" cy="26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62" name="Text Box 32">
          <a:extLst>
            <a:ext uri="{FF2B5EF4-FFF2-40B4-BE49-F238E27FC236}">
              <a16:creationId xmlns:a16="http://schemas.microsoft.com/office/drawing/2014/main" id="{366D70F4-A3D9-4AC1-A7BC-3FFF9CFE66A3}"/>
            </a:ext>
          </a:extLst>
        </xdr:cNvPr>
        <xdr:cNvSpPr txBox="1">
          <a:spLocks noChangeArrowheads="1"/>
        </xdr:cNvSpPr>
      </xdr:nvSpPr>
      <xdr:spPr bwMode="auto">
        <a:xfrm>
          <a:off x="4366260" y="66888360"/>
          <a:ext cx="76200" cy="19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563" name="Text Box 106">
          <a:extLst>
            <a:ext uri="{FF2B5EF4-FFF2-40B4-BE49-F238E27FC236}">
              <a16:creationId xmlns:a16="http://schemas.microsoft.com/office/drawing/2014/main" id="{FEEA81C6-C176-495E-939A-B2B7037451BF}"/>
            </a:ext>
          </a:extLst>
        </xdr:cNvPr>
        <xdr:cNvSpPr txBox="1">
          <a:spLocks noChangeArrowheads="1"/>
        </xdr:cNvSpPr>
      </xdr:nvSpPr>
      <xdr:spPr bwMode="auto">
        <a:xfrm>
          <a:off x="4366260" y="66888360"/>
          <a:ext cx="76200" cy="26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64" name="Text Box 108">
          <a:extLst>
            <a:ext uri="{FF2B5EF4-FFF2-40B4-BE49-F238E27FC236}">
              <a16:creationId xmlns:a16="http://schemas.microsoft.com/office/drawing/2014/main" id="{366ACE0D-F9EA-4540-9E40-357D78306996}"/>
            </a:ext>
          </a:extLst>
        </xdr:cNvPr>
        <xdr:cNvSpPr txBox="1">
          <a:spLocks noChangeArrowheads="1"/>
        </xdr:cNvSpPr>
      </xdr:nvSpPr>
      <xdr:spPr bwMode="auto">
        <a:xfrm>
          <a:off x="4366260" y="66888360"/>
          <a:ext cx="76200" cy="19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565" name="Text Box 30">
          <a:extLst>
            <a:ext uri="{FF2B5EF4-FFF2-40B4-BE49-F238E27FC236}">
              <a16:creationId xmlns:a16="http://schemas.microsoft.com/office/drawing/2014/main" id="{FB48E815-437F-492C-BD96-FACCA48DA531}"/>
            </a:ext>
          </a:extLst>
        </xdr:cNvPr>
        <xdr:cNvSpPr txBox="1">
          <a:spLocks noChangeArrowheads="1"/>
        </xdr:cNvSpPr>
      </xdr:nvSpPr>
      <xdr:spPr bwMode="auto">
        <a:xfrm>
          <a:off x="4366260" y="66888360"/>
          <a:ext cx="76200" cy="29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66" name="Text Box 32">
          <a:extLst>
            <a:ext uri="{FF2B5EF4-FFF2-40B4-BE49-F238E27FC236}">
              <a16:creationId xmlns:a16="http://schemas.microsoft.com/office/drawing/2014/main" id="{7427C7E3-3B74-4882-A49A-4F9199CD0639}"/>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567" name="Text Box 106">
          <a:extLst>
            <a:ext uri="{FF2B5EF4-FFF2-40B4-BE49-F238E27FC236}">
              <a16:creationId xmlns:a16="http://schemas.microsoft.com/office/drawing/2014/main" id="{72D48A7D-F028-470F-A436-E3AD8EEEADF6}"/>
            </a:ext>
          </a:extLst>
        </xdr:cNvPr>
        <xdr:cNvSpPr txBox="1">
          <a:spLocks noChangeArrowheads="1"/>
        </xdr:cNvSpPr>
      </xdr:nvSpPr>
      <xdr:spPr bwMode="auto">
        <a:xfrm>
          <a:off x="4366260" y="66888360"/>
          <a:ext cx="76200" cy="29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68" name="Text Box 108">
          <a:extLst>
            <a:ext uri="{FF2B5EF4-FFF2-40B4-BE49-F238E27FC236}">
              <a16:creationId xmlns:a16="http://schemas.microsoft.com/office/drawing/2014/main" id="{054D1E08-C90C-456D-9F97-097038200F96}"/>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2569" name="Text Box 30">
          <a:extLst>
            <a:ext uri="{FF2B5EF4-FFF2-40B4-BE49-F238E27FC236}">
              <a16:creationId xmlns:a16="http://schemas.microsoft.com/office/drawing/2014/main" id="{B3F9534F-4BA1-47EA-9357-CC6F3BC768F5}"/>
            </a:ext>
          </a:extLst>
        </xdr:cNvPr>
        <xdr:cNvSpPr txBox="1">
          <a:spLocks noChangeArrowheads="1"/>
        </xdr:cNvSpPr>
      </xdr:nvSpPr>
      <xdr:spPr bwMode="auto">
        <a:xfrm>
          <a:off x="4366260" y="66888360"/>
          <a:ext cx="76200" cy="268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70" name="Text Box 32">
          <a:extLst>
            <a:ext uri="{FF2B5EF4-FFF2-40B4-BE49-F238E27FC236}">
              <a16:creationId xmlns:a16="http://schemas.microsoft.com/office/drawing/2014/main" id="{41C845E4-2E7D-41D4-8A90-A79F190F339B}"/>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2571" name="Text Box 106">
          <a:extLst>
            <a:ext uri="{FF2B5EF4-FFF2-40B4-BE49-F238E27FC236}">
              <a16:creationId xmlns:a16="http://schemas.microsoft.com/office/drawing/2014/main" id="{E275587E-48C7-4431-8C3C-4FD621C601ED}"/>
            </a:ext>
          </a:extLst>
        </xdr:cNvPr>
        <xdr:cNvSpPr txBox="1">
          <a:spLocks noChangeArrowheads="1"/>
        </xdr:cNvSpPr>
      </xdr:nvSpPr>
      <xdr:spPr bwMode="auto">
        <a:xfrm>
          <a:off x="4366260" y="66888360"/>
          <a:ext cx="76200" cy="268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72" name="Text Box 108">
          <a:extLst>
            <a:ext uri="{FF2B5EF4-FFF2-40B4-BE49-F238E27FC236}">
              <a16:creationId xmlns:a16="http://schemas.microsoft.com/office/drawing/2014/main" id="{3BBA8A26-E833-4C84-8E60-77555BDC9B76}"/>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573" name="Text Box 30">
          <a:extLst>
            <a:ext uri="{FF2B5EF4-FFF2-40B4-BE49-F238E27FC236}">
              <a16:creationId xmlns:a16="http://schemas.microsoft.com/office/drawing/2014/main" id="{EA07881A-F858-47B7-BAEC-E9AD51A1FD4A}"/>
            </a:ext>
          </a:extLst>
        </xdr:cNvPr>
        <xdr:cNvSpPr txBox="1">
          <a:spLocks noChangeArrowheads="1"/>
        </xdr:cNvSpPr>
      </xdr:nvSpPr>
      <xdr:spPr bwMode="auto">
        <a:xfrm>
          <a:off x="4366260" y="66888360"/>
          <a:ext cx="76200" cy="29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74" name="Text Box 32">
          <a:extLst>
            <a:ext uri="{FF2B5EF4-FFF2-40B4-BE49-F238E27FC236}">
              <a16:creationId xmlns:a16="http://schemas.microsoft.com/office/drawing/2014/main" id="{0F30B22E-607B-4BF1-934A-DF31D54BF947}"/>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575" name="Text Box 106">
          <a:extLst>
            <a:ext uri="{FF2B5EF4-FFF2-40B4-BE49-F238E27FC236}">
              <a16:creationId xmlns:a16="http://schemas.microsoft.com/office/drawing/2014/main" id="{8F0675BF-6814-4B1E-A76A-BD4EADF3B32C}"/>
            </a:ext>
          </a:extLst>
        </xdr:cNvPr>
        <xdr:cNvSpPr txBox="1">
          <a:spLocks noChangeArrowheads="1"/>
        </xdr:cNvSpPr>
      </xdr:nvSpPr>
      <xdr:spPr bwMode="auto">
        <a:xfrm>
          <a:off x="4366260" y="66888360"/>
          <a:ext cx="76200" cy="29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76" name="Text Box 108">
          <a:extLst>
            <a:ext uri="{FF2B5EF4-FFF2-40B4-BE49-F238E27FC236}">
              <a16:creationId xmlns:a16="http://schemas.microsoft.com/office/drawing/2014/main" id="{B85C1477-D8E4-4046-A6DD-52F02733F9D2}"/>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2577" name="Text Box 30">
          <a:extLst>
            <a:ext uri="{FF2B5EF4-FFF2-40B4-BE49-F238E27FC236}">
              <a16:creationId xmlns:a16="http://schemas.microsoft.com/office/drawing/2014/main" id="{DB1AF0F8-F1A0-47AD-9796-B05C2C44A6D7}"/>
            </a:ext>
          </a:extLst>
        </xdr:cNvPr>
        <xdr:cNvSpPr txBox="1">
          <a:spLocks noChangeArrowheads="1"/>
        </xdr:cNvSpPr>
      </xdr:nvSpPr>
      <xdr:spPr bwMode="auto">
        <a:xfrm>
          <a:off x="4366260" y="66888360"/>
          <a:ext cx="76200" cy="268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78" name="Text Box 32">
          <a:extLst>
            <a:ext uri="{FF2B5EF4-FFF2-40B4-BE49-F238E27FC236}">
              <a16:creationId xmlns:a16="http://schemas.microsoft.com/office/drawing/2014/main" id="{BF2E4EFB-0936-4B7A-9950-B14097F3A7A0}"/>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2579" name="Text Box 106">
          <a:extLst>
            <a:ext uri="{FF2B5EF4-FFF2-40B4-BE49-F238E27FC236}">
              <a16:creationId xmlns:a16="http://schemas.microsoft.com/office/drawing/2014/main" id="{71E0DEF8-33A7-4C2B-8ADC-6346CE9D6365}"/>
            </a:ext>
          </a:extLst>
        </xdr:cNvPr>
        <xdr:cNvSpPr txBox="1">
          <a:spLocks noChangeArrowheads="1"/>
        </xdr:cNvSpPr>
      </xdr:nvSpPr>
      <xdr:spPr bwMode="auto">
        <a:xfrm>
          <a:off x="4366260" y="66888360"/>
          <a:ext cx="76200" cy="268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580" name="Text Box 108">
          <a:extLst>
            <a:ext uri="{FF2B5EF4-FFF2-40B4-BE49-F238E27FC236}">
              <a16:creationId xmlns:a16="http://schemas.microsoft.com/office/drawing/2014/main" id="{41379C17-57A5-4347-85BB-E408C2571BF9}"/>
            </a:ext>
          </a:extLst>
        </xdr:cNvPr>
        <xdr:cNvSpPr txBox="1">
          <a:spLocks noChangeArrowheads="1"/>
        </xdr:cNvSpPr>
      </xdr:nvSpPr>
      <xdr:spPr bwMode="auto">
        <a:xfrm>
          <a:off x="4366260" y="66888360"/>
          <a:ext cx="76200" cy="34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2581" name="Text Box 30">
          <a:extLst>
            <a:ext uri="{FF2B5EF4-FFF2-40B4-BE49-F238E27FC236}">
              <a16:creationId xmlns:a16="http://schemas.microsoft.com/office/drawing/2014/main" id="{D2460A19-E2FA-4492-8BAE-91424A9EC202}"/>
            </a:ext>
          </a:extLst>
        </xdr:cNvPr>
        <xdr:cNvSpPr txBox="1">
          <a:spLocks noChangeArrowheads="1"/>
        </xdr:cNvSpPr>
      </xdr:nvSpPr>
      <xdr:spPr bwMode="auto">
        <a:xfrm>
          <a:off x="4366260" y="66888360"/>
          <a:ext cx="76200" cy="305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2582" name="Text Box 32">
          <a:extLst>
            <a:ext uri="{FF2B5EF4-FFF2-40B4-BE49-F238E27FC236}">
              <a16:creationId xmlns:a16="http://schemas.microsoft.com/office/drawing/2014/main" id="{C7DF8F30-B42C-43ED-81FC-89472451E983}"/>
            </a:ext>
          </a:extLst>
        </xdr:cNvPr>
        <xdr:cNvSpPr txBox="1">
          <a:spLocks noChangeArrowheads="1"/>
        </xdr:cNvSpPr>
      </xdr:nvSpPr>
      <xdr:spPr bwMode="auto">
        <a:xfrm>
          <a:off x="4366260" y="66888360"/>
          <a:ext cx="76200" cy="38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2583" name="Text Box 106">
          <a:extLst>
            <a:ext uri="{FF2B5EF4-FFF2-40B4-BE49-F238E27FC236}">
              <a16:creationId xmlns:a16="http://schemas.microsoft.com/office/drawing/2014/main" id="{2BBACBB9-9D5D-42DA-A028-98803D0116CC}"/>
            </a:ext>
          </a:extLst>
        </xdr:cNvPr>
        <xdr:cNvSpPr txBox="1">
          <a:spLocks noChangeArrowheads="1"/>
        </xdr:cNvSpPr>
      </xdr:nvSpPr>
      <xdr:spPr bwMode="auto">
        <a:xfrm>
          <a:off x="4366260" y="66888360"/>
          <a:ext cx="76200" cy="305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2584" name="Text Box 108">
          <a:extLst>
            <a:ext uri="{FF2B5EF4-FFF2-40B4-BE49-F238E27FC236}">
              <a16:creationId xmlns:a16="http://schemas.microsoft.com/office/drawing/2014/main" id="{6D579108-84DD-4CB7-8FDC-2404E023089A}"/>
            </a:ext>
          </a:extLst>
        </xdr:cNvPr>
        <xdr:cNvSpPr txBox="1">
          <a:spLocks noChangeArrowheads="1"/>
        </xdr:cNvSpPr>
      </xdr:nvSpPr>
      <xdr:spPr bwMode="auto">
        <a:xfrm>
          <a:off x="4366260" y="66888360"/>
          <a:ext cx="76200" cy="38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108669</xdr:rowOff>
    </xdr:to>
    <xdr:sp macro="" textlink="">
      <xdr:nvSpPr>
        <xdr:cNvPr id="2585" name="Text Box 30">
          <a:extLst>
            <a:ext uri="{FF2B5EF4-FFF2-40B4-BE49-F238E27FC236}">
              <a16:creationId xmlns:a16="http://schemas.microsoft.com/office/drawing/2014/main" id="{C7E84161-0232-46B2-AE32-12635E46AB1B}"/>
            </a:ext>
          </a:extLst>
        </xdr:cNvPr>
        <xdr:cNvSpPr txBox="1">
          <a:spLocks noChangeArrowheads="1"/>
        </xdr:cNvSpPr>
      </xdr:nvSpPr>
      <xdr:spPr bwMode="auto">
        <a:xfrm>
          <a:off x="4366260" y="66888360"/>
          <a:ext cx="76200" cy="283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2586" name="Text Box 30">
          <a:extLst>
            <a:ext uri="{FF2B5EF4-FFF2-40B4-BE49-F238E27FC236}">
              <a16:creationId xmlns:a16="http://schemas.microsoft.com/office/drawing/2014/main" id="{BF9E9CF5-4034-4CE7-B8D9-37B1021543E9}"/>
            </a:ext>
          </a:extLst>
        </xdr:cNvPr>
        <xdr:cNvSpPr txBox="1">
          <a:spLocks noChangeArrowheads="1"/>
        </xdr:cNvSpPr>
      </xdr:nvSpPr>
      <xdr:spPr bwMode="auto">
        <a:xfrm>
          <a:off x="4366260" y="66888360"/>
          <a:ext cx="76200" cy="305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2587" name="Text Box 32">
          <a:extLst>
            <a:ext uri="{FF2B5EF4-FFF2-40B4-BE49-F238E27FC236}">
              <a16:creationId xmlns:a16="http://schemas.microsoft.com/office/drawing/2014/main" id="{43EBE83B-71B1-4988-A6FF-494027686D50}"/>
            </a:ext>
          </a:extLst>
        </xdr:cNvPr>
        <xdr:cNvSpPr txBox="1">
          <a:spLocks noChangeArrowheads="1"/>
        </xdr:cNvSpPr>
      </xdr:nvSpPr>
      <xdr:spPr bwMode="auto">
        <a:xfrm>
          <a:off x="4366260" y="66888360"/>
          <a:ext cx="76200" cy="38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2588" name="Text Box 106">
          <a:extLst>
            <a:ext uri="{FF2B5EF4-FFF2-40B4-BE49-F238E27FC236}">
              <a16:creationId xmlns:a16="http://schemas.microsoft.com/office/drawing/2014/main" id="{E7BF20A5-417D-41A7-8022-2005979DE4CD}"/>
            </a:ext>
          </a:extLst>
        </xdr:cNvPr>
        <xdr:cNvSpPr txBox="1">
          <a:spLocks noChangeArrowheads="1"/>
        </xdr:cNvSpPr>
      </xdr:nvSpPr>
      <xdr:spPr bwMode="auto">
        <a:xfrm>
          <a:off x="4366260" y="66888360"/>
          <a:ext cx="76200" cy="305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37947</xdr:rowOff>
    </xdr:to>
    <xdr:sp macro="" textlink="">
      <xdr:nvSpPr>
        <xdr:cNvPr id="2589" name="Text Box 108">
          <a:extLst>
            <a:ext uri="{FF2B5EF4-FFF2-40B4-BE49-F238E27FC236}">
              <a16:creationId xmlns:a16="http://schemas.microsoft.com/office/drawing/2014/main" id="{272D2864-86F9-4D9F-AFE2-BB1679020DE9}"/>
            </a:ext>
          </a:extLst>
        </xdr:cNvPr>
        <xdr:cNvSpPr txBox="1">
          <a:spLocks noChangeArrowheads="1"/>
        </xdr:cNvSpPr>
      </xdr:nvSpPr>
      <xdr:spPr bwMode="auto">
        <a:xfrm>
          <a:off x="4366260" y="66888360"/>
          <a:ext cx="76200" cy="388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106906</xdr:rowOff>
    </xdr:to>
    <xdr:sp macro="" textlink="">
      <xdr:nvSpPr>
        <xdr:cNvPr id="2590" name="Text Box 30">
          <a:extLst>
            <a:ext uri="{FF2B5EF4-FFF2-40B4-BE49-F238E27FC236}">
              <a16:creationId xmlns:a16="http://schemas.microsoft.com/office/drawing/2014/main" id="{68553144-C1D7-4BDF-AF51-29D00B025499}"/>
            </a:ext>
          </a:extLst>
        </xdr:cNvPr>
        <xdr:cNvSpPr txBox="1">
          <a:spLocks noChangeArrowheads="1"/>
        </xdr:cNvSpPr>
      </xdr:nvSpPr>
      <xdr:spPr bwMode="auto">
        <a:xfrm>
          <a:off x="4366260" y="66888360"/>
          <a:ext cx="76200" cy="282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2591" name="Text Box 30">
          <a:extLst>
            <a:ext uri="{FF2B5EF4-FFF2-40B4-BE49-F238E27FC236}">
              <a16:creationId xmlns:a16="http://schemas.microsoft.com/office/drawing/2014/main" id="{D5926E62-9708-4448-A30B-3985371B92A9}"/>
            </a:ext>
          </a:extLst>
        </xdr:cNvPr>
        <xdr:cNvSpPr txBox="1">
          <a:spLocks noChangeArrowheads="1"/>
        </xdr:cNvSpPr>
      </xdr:nvSpPr>
      <xdr:spPr bwMode="auto">
        <a:xfrm>
          <a:off x="4366260" y="66888360"/>
          <a:ext cx="76200" cy="2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592" name="Text Box 32">
          <a:extLst>
            <a:ext uri="{FF2B5EF4-FFF2-40B4-BE49-F238E27FC236}">
              <a16:creationId xmlns:a16="http://schemas.microsoft.com/office/drawing/2014/main" id="{53868905-CDA8-49A4-91C4-18807C125490}"/>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2593" name="Text Box 106">
          <a:extLst>
            <a:ext uri="{FF2B5EF4-FFF2-40B4-BE49-F238E27FC236}">
              <a16:creationId xmlns:a16="http://schemas.microsoft.com/office/drawing/2014/main" id="{1A6647F1-C78E-4307-8FE1-AED23839C28B}"/>
            </a:ext>
          </a:extLst>
        </xdr:cNvPr>
        <xdr:cNvSpPr txBox="1">
          <a:spLocks noChangeArrowheads="1"/>
        </xdr:cNvSpPr>
      </xdr:nvSpPr>
      <xdr:spPr bwMode="auto">
        <a:xfrm>
          <a:off x="4366260" y="66888360"/>
          <a:ext cx="76200" cy="2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594" name="Text Box 108">
          <a:extLst>
            <a:ext uri="{FF2B5EF4-FFF2-40B4-BE49-F238E27FC236}">
              <a16:creationId xmlns:a16="http://schemas.microsoft.com/office/drawing/2014/main" id="{65644FD3-1DD0-4CC0-B38E-B9106ACF0131}"/>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2595" name="Text Box 30">
          <a:extLst>
            <a:ext uri="{FF2B5EF4-FFF2-40B4-BE49-F238E27FC236}">
              <a16:creationId xmlns:a16="http://schemas.microsoft.com/office/drawing/2014/main" id="{415B391A-742A-4252-98DC-670C5C3F7FA4}"/>
            </a:ext>
          </a:extLst>
        </xdr:cNvPr>
        <xdr:cNvSpPr txBox="1">
          <a:spLocks noChangeArrowheads="1"/>
        </xdr:cNvSpPr>
      </xdr:nvSpPr>
      <xdr:spPr bwMode="auto">
        <a:xfrm>
          <a:off x="4366260" y="66888360"/>
          <a:ext cx="76200" cy="26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596" name="Text Box 32">
          <a:extLst>
            <a:ext uri="{FF2B5EF4-FFF2-40B4-BE49-F238E27FC236}">
              <a16:creationId xmlns:a16="http://schemas.microsoft.com/office/drawing/2014/main" id="{5B7F1184-9549-42A1-A9FC-6BB94BC4FB2E}"/>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2597" name="Text Box 106">
          <a:extLst>
            <a:ext uri="{FF2B5EF4-FFF2-40B4-BE49-F238E27FC236}">
              <a16:creationId xmlns:a16="http://schemas.microsoft.com/office/drawing/2014/main" id="{6D955258-E9BF-456B-9842-B5F5DA663D0B}"/>
            </a:ext>
          </a:extLst>
        </xdr:cNvPr>
        <xdr:cNvSpPr txBox="1">
          <a:spLocks noChangeArrowheads="1"/>
        </xdr:cNvSpPr>
      </xdr:nvSpPr>
      <xdr:spPr bwMode="auto">
        <a:xfrm>
          <a:off x="4366260" y="66888360"/>
          <a:ext cx="76200" cy="26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598" name="Text Box 108">
          <a:extLst>
            <a:ext uri="{FF2B5EF4-FFF2-40B4-BE49-F238E27FC236}">
              <a16:creationId xmlns:a16="http://schemas.microsoft.com/office/drawing/2014/main" id="{D1A99582-8A3A-42BB-A43C-C1146A9C947C}"/>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2599" name="Text Box 30">
          <a:extLst>
            <a:ext uri="{FF2B5EF4-FFF2-40B4-BE49-F238E27FC236}">
              <a16:creationId xmlns:a16="http://schemas.microsoft.com/office/drawing/2014/main" id="{F002A386-2352-48EC-944D-C3A4C175A2EA}"/>
            </a:ext>
          </a:extLst>
        </xdr:cNvPr>
        <xdr:cNvSpPr txBox="1">
          <a:spLocks noChangeArrowheads="1"/>
        </xdr:cNvSpPr>
      </xdr:nvSpPr>
      <xdr:spPr bwMode="auto">
        <a:xfrm>
          <a:off x="4366260" y="66888360"/>
          <a:ext cx="76200" cy="29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2600" name="Text Box 32">
          <a:extLst>
            <a:ext uri="{FF2B5EF4-FFF2-40B4-BE49-F238E27FC236}">
              <a16:creationId xmlns:a16="http://schemas.microsoft.com/office/drawing/2014/main" id="{E900F3EF-4E38-493B-827A-5F6D471ADCC1}"/>
            </a:ext>
          </a:extLst>
        </xdr:cNvPr>
        <xdr:cNvSpPr txBox="1">
          <a:spLocks noChangeArrowheads="1"/>
        </xdr:cNvSpPr>
      </xdr:nvSpPr>
      <xdr:spPr bwMode="auto">
        <a:xfrm>
          <a:off x="4366260" y="66888360"/>
          <a:ext cx="76200" cy="36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2601" name="Text Box 106">
          <a:extLst>
            <a:ext uri="{FF2B5EF4-FFF2-40B4-BE49-F238E27FC236}">
              <a16:creationId xmlns:a16="http://schemas.microsoft.com/office/drawing/2014/main" id="{2C8252C3-0FE7-4495-91A5-0C0D0BCCCE35}"/>
            </a:ext>
          </a:extLst>
        </xdr:cNvPr>
        <xdr:cNvSpPr txBox="1">
          <a:spLocks noChangeArrowheads="1"/>
        </xdr:cNvSpPr>
      </xdr:nvSpPr>
      <xdr:spPr bwMode="auto">
        <a:xfrm>
          <a:off x="4366260" y="66888360"/>
          <a:ext cx="76200" cy="29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2602" name="Text Box 108">
          <a:extLst>
            <a:ext uri="{FF2B5EF4-FFF2-40B4-BE49-F238E27FC236}">
              <a16:creationId xmlns:a16="http://schemas.microsoft.com/office/drawing/2014/main" id="{16ACF197-2583-46A8-A2D3-17B9B63FF5B8}"/>
            </a:ext>
          </a:extLst>
        </xdr:cNvPr>
        <xdr:cNvSpPr txBox="1">
          <a:spLocks noChangeArrowheads="1"/>
        </xdr:cNvSpPr>
      </xdr:nvSpPr>
      <xdr:spPr bwMode="auto">
        <a:xfrm>
          <a:off x="4366260" y="66888360"/>
          <a:ext cx="76200" cy="36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2603" name="Text Box 30">
          <a:extLst>
            <a:ext uri="{FF2B5EF4-FFF2-40B4-BE49-F238E27FC236}">
              <a16:creationId xmlns:a16="http://schemas.microsoft.com/office/drawing/2014/main" id="{599A01D6-7A06-4803-80F4-4444F28A72C3}"/>
            </a:ext>
          </a:extLst>
        </xdr:cNvPr>
        <xdr:cNvSpPr txBox="1">
          <a:spLocks noChangeArrowheads="1"/>
        </xdr:cNvSpPr>
      </xdr:nvSpPr>
      <xdr:spPr bwMode="auto">
        <a:xfrm>
          <a:off x="4366260" y="66888360"/>
          <a:ext cx="76200" cy="2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11042</xdr:rowOff>
    </xdr:to>
    <xdr:sp macro="" textlink="">
      <xdr:nvSpPr>
        <xdr:cNvPr id="2604" name="Text Box 32">
          <a:extLst>
            <a:ext uri="{FF2B5EF4-FFF2-40B4-BE49-F238E27FC236}">
              <a16:creationId xmlns:a16="http://schemas.microsoft.com/office/drawing/2014/main" id="{902908FC-BC9F-4A9F-B449-C615763B6E96}"/>
            </a:ext>
          </a:extLst>
        </xdr:cNvPr>
        <xdr:cNvSpPr txBox="1">
          <a:spLocks noChangeArrowheads="1"/>
        </xdr:cNvSpPr>
      </xdr:nvSpPr>
      <xdr:spPr bwMode="auto">
        <a:xfrm>
          <a:off x="4366260" y="66888360"/>
          <a:ext cx="76200" cy="36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2605" name="Text Box 106">
          <a:extLst>
            <a:ext uri="{FF2B5EF4-FFF2-40B4-BE49-F238E27FC236}">
              <a16:creationId xmlns:a16="http://schemas.microsoft.com/office/drawing/2014/main" id="{81E72CC0-C40A-44F3-9212-9FF433DE9C44}"/>
            </a:ext>
          </a:extLst>
        </xdr:cNvPr>
        <xdr:cNvSpPr txBox="1">
          <a:spLocks noChangeArrowheads="1"/>
        </xdr:cNvSpPr>
      </xdr:nvSpPr>
      <xdr:spPr bwMode="auto">
        <a:xfrm>
          <a:off x="4366260" y="66888360"/>
          <a:ext cx="76200" cy="2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9283</xdr:rowOff>
    </xdr:to>
    <xdr:sp macro="" textlink="">
      <xdr:nvSpPr>
        <xdr:cNvPr id="2606" name="Text Box 108">
          <a:extLst>
            <a:ext uri="{FF2B5EF4-FFF2-40B4-BE49-F238E27FC236}">
              <a16:creationId xmlns:a16="http://schemas.microsoft.com/office/drawing/2014/main" id="{8F874E0E-6189-4803-898B-FAC1B89867FC}"/>
            </a:ext>
          </a:extLst>
        </xdr:cNvPr>
        <xdr:cNvSpPr txBox="1">
          <a:spLocks noChangeArrowheads="1"/>
        </xdr:cNvSpPr>
      </xdr:nvSpPr>
      <xdr:spPr bwMode="auto">
        <a:xfrm>
          <a:off x="4389120" y="66888360"/>
          <a:ext cx="68580" cy="35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163663</xdr:rowOff>
    </xdr:to>
    <xdr:sp macro="" textlink="">
      <xdr:nvSpPr>
        <xdr:cNvPr id="2607" name="Text Box 30">
          <a:extLst>
            <a:ext uri="{FF2B5EF4-FFF2-40B4-BE49-F238E27FC236}">
              <a16:creationId xmlns:a16="http://schemas.microsoft.com/office/drawing/2014/main" id="{8672F696-84F3-482B-94F4-25C3D426C17C}"/>
            </a:ext>
          </a:extLst>
        </xdr:cNvPr>
        <xdr:cNvSpPr txBox="1">
          <a:spLocks noChangeArrowheads="1"/>
        </xdr:cNvSpPr>
      </xdr:nvSpPr>
      <xdr:spPr bwMode="auto">
        <a:xfrm>
          <a:off x="4366260" y="25747980"/>
          <a:ext cx="76200" cy="33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2608" name="Text Box 32">
          <a:extLst>
            <a:ext uri="{FF2B5EF4-FFF2-40B4-BE49-F238E27FC236}">
              <a16:creationId xmlns:a16="http://schemas.microsoft.com/office/drawing/2014/main" id="{776BE733-8814-4032-8A41-D91D35D70CEC}"/>
            </a:ext>
          </a:extLst>
        </xdr:cNvPr>
        <xdr:cNvSpPr txBox="1">
          <a:spLocks noChangeArrowheads="1"/>
        </xdr:cNvSpPr>
      </xdr:nvSpPr>
      <xdr:spPr bwMode="auto">
        <a:xfrm>
          <a:off x="4366260" y="2574798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163663</xdr:rowOff>
    </xdr:to>
    <xdr:sp macro="" textlink="">
      <xdr:nvSpPr>
        <xdr:cNvPr id="2609" name="Text Box 106">
          <a:extLst>
            <a:ext uri="{FF2B5EF4-FFF2-40B4-BE49-F238E27FC236}">
              <a16:creationId xmlns:a16="http://schemas.microsoft.com/office/drawing/2014/main" id="{61794A5A-131E-4F9E-B8F4-5E0B09E6CA1A}"/>
            </a:ext>
          </a:extLst>
        </xdr:cNvPr>
        <xdr:cNvSpPr txBox="1">
          <a:spLocks noChangeArrowheads="1"/>
        </xdr:cNvSpPr>
      </xdr:nvSpPr>
      <xdr:spPr bwMode="auto">
        <a:xfrm>
          <a:off x="4366260" y="25747980"/>
          <a:ext cx="76200" cy="33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2610" name="Text Box 108">
          <a:extLst>
            <a:ext uri="{FF2B5EF4-FFF2-40B4-BE49-F238E27FC236}">
              <a16:creationId xmlns:a16="http://schemas.microsoft.com/office/drawing/2014/main" id="{69348DDC-EBDC-481E-9279-03E1E1DD4B17}"/>
            </a:ext>
          </a:extLst>
        </xdr:cNvPr>
        <xdr:cNvSpPr txBox="1">
          <a:spLocks noChangeArrowheads="1"/>
        </xdr:cNvSpPr>
      </xdr:nvSpPr>
      <xdr:spPr bwMode="auto">
        <a:xfrm>
          <a:off x="4366260" y="2574798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148423</xdr:rowOff>
    </xdr:to>
    <xdr:sp macro="" textlink="">
      <xdr:nvSpPr>
        <xdr:cNvPr id="2611" name="Text Box 30">
          <a:extLst>
            <a:ext uri="{FF2B5EF4-FFF2-40B4-BE49-F238E27FC236}">
              <a16:creationId xmlns:a16="http://schemas.microsoft.com/office/drawing/2014/main" id="{00AFD3BD-B19B-40A3-89ED-231EA92FE058}"/>
            </a:ext>
          </a:extLst>
        </xdr:cNvPr>
        <xdr:cNvSpPr txBox="1">
          <a:spLocks noChangeArrowheads="1"/>
        </xdr:cNvSpPr>
      </xdr:nvSpPr>
      <xdr:spPr bwMode="auto">
        <a:xfrm>
          <a:off x="4366260" y="25747980"/>
          <a:ext cx="76200" cy="32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2612" name="Text Box 32">
          <a:extLst>
            <a:ext uri="{FF2B5EF4-FFF2-40B4-BE49-F238E27FC236}">
              <a16:creationId xmlns:a16="http://schemas.microsoft.com/office/drawing/2014/main" id="{65585F1C-5C1B-4F2E-A744-FDBCFC9BC90A}"/>
            </a:ext>
          </a:extLst>
        </xdr:cNvPr>
        <xdr:cNvSpPr txBox="1">
          <a:spLocks noChangeArrowheads="1"/>
        </xdr:cNvSpPr>
      </xdr:nvSpPr>
      <xdr:spPr bwMode="auto">
        <a:xfrm>
          <a:off x="4366260" y="2574798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148423</xdr:rowOff>
    </xdr:to>
    <xdr:sp macro="" textlink="">
      <xdr:nvSpPr>
        <xdr:cNvPr id="2613" name="Text Box 106">
          <a:extLst>
            <a:ext uri="{FF2B5EF4-FFF2-40B4-BE49-F238E27FC236}">
              <a16:creationId xmlns:a16="http://schemas.microsoft.com/office/drawing/2014/main" id="{AFD897A9-427A-49EB-B162-F1273D146539}"/>
            </a:ext>
          </a:extLst>
        </xdr:cNvPr>
        <xdr:cNvSpPr txBox="1">
          <a:spLocks noChangeArrowheads="1"/>
        </xdr:cNvSpPr>
      </xdr:nvSpPr>
      <xdr:spPr bwMode="auto">
        <a:xfrm>
          <a:off x="4366260" y="25747980"/>
          <a:ext cx="76200" cy="32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65577</xdr:rowOff>
    </xdr:to>
    <xdr:sp macro="" textlink="">
      <xdr:nvSpPr>
        <xdr:cNvPr id="2614" name="Text Box 108">
          <a:extLst>
            <a:ext uri="{FF2B5EF4-FFF2-40B4-BE49-F238E27FC236}">
              <a16:creationId xmlns:a16="http://schemas.microsoft.com/office/drawing/2014/main" id="{AAE1BBEB-9628-4134-A27B-69B0A8056CE2}"/>
            </a:ext>
          </a:extLst>
        </xdr:cNvPr>
        <xdr:cNvSpPr txBox="1">
          <a:spLocks noChangeArrowheads="1"/>
        </xdr:cNvSpPr>
      </xdr:nvSpPr>
      <xdr:spPr bwMode="auto">
        <a:xfrm>
          <a:off x="4366260" y="2574798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163665</xdr:rowOff>
    </xdr:to>
    <xdr:sp macro="" textlink="">
      <xdr:nvSpPr>
        <xdr:cNvPr id="2615" name="Text Box 30">
          <a:extLst>
            <a:ext uri="{FF2B5EF4-FFF2-40B4-BE49-F238E27FC236}">
              <a16:creationId xmlns:a16="http://schemas.microsoft.com/office/drawing/2014/main" id="{23AC0212-ECFB-442C-A399-C00B1C1CE989}"/>
            </a:ext>
          </a:extLst>
        </xdr:cNvPr>
        <xdr:cNvSpPr txBox="1">
          <a:spLocks noChangeArrowheads="1"/>
        </xdr:cNvSpPr>
      </xdr:nvSpPr>
      <xdr:spPr bwMode="auto">
        <a:xfrm>
          <a:off x="4366260" y="25747980"/>
          <a:ext cx="76200" cy="33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2616" name="Text Box 32">
          <a:extLst>
            <a:ext uri="{FF2B5EF4-FFF2-40B4-BE49-F238E27FC236}">
              <a16:creationId xmlns:a16="http://schemas.microsoft.com/office/drawing/2014/main" id="{108BFA68-E360-45EA-B562-1C67540DB009}"/>
            </a:ext>
          </a:extLst>
        </xdr:cNvPr>
        <xdr:cNvSpPr txBox="1">
          <a:spLocks noChangeArrowheads="1"/>
        </xdr:cNvSpPr>
      </xdr:nvSpPr>
      <xdr:spPr bwMode="auto">
        <a:xfrm>
          <a:off x="4366260" y="2574798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163665</xdr:rowOff>
    </xdr:to>
    <xdr:sp macro="" textlink="">
      <xdr:nvSpPr>
        <xdr:cNvPr id="2617" name="Text Box 106">
          <a:extLst>
            <a:ext uri="{FF2B5EF4-FFF2-40B4-BE49-F238E27FC236}">
              <a16:creationId xmlns:a16="http://schemas.microsoft.com/office/drawing/2014/main" id="{6F5799E1-EB40-464F-AF0A-5E57C780E4DC}"/>
            </a:ext>
          </a:extLst>
        </xdr:cNvPr>
        <xdr:cNvSpPr txBox="1">
          <a:spLocks noChangeArrowheads="1"/>
        </xdr:cNvSpPr>
      </xdr:nvSpPr>
      <xdr:spPr bwMode="auto">
        <a:xfrm>
          <a:off x="4366260" y="25747980"/>
          <a:ext cx="76200" cy="33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2618" name="Text Box 108">
          <a:extLst>
            <a:ext uri="{FF2B5EF4-FFF2-40B4-BE49-F238E27FC236}">
              <a16:creationId xmlns:a16="http://schemas.microsoft.com/office/drawing/2014/main" id="{B5C92720-A9D0-433F-9D82-A02E8FE69E05}"/>
            </a:ext>
          </a:extLst>
        </xdr:cNvPr>
        <xdr:cNvSpPr txBox="1">
          <a:spLocks noChangeArrowheads="1"/>
        </xdr:cNvSpPr>
      </xdr:nvSpPr>
      <xdr:spPr bwMode="auto">
        <a:xfrm>
          <a:off x="4366260" y="2574798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148425</xdr:rowOff>
    </xdr:to>
    <xdr:sp macro="" textlink="">
      <xdr:nvSpPr>
        <xdr:cNvPr id="2619" name="Text Box 30">
          <a:extLst>
            <a:ext uri="{FF2B5EF4-FFF2-40B4-BE49-F238E27FC236}">
              <a16:creationId xmlns:a16="http://schemas.microsoft.com/office/drawing/2014/main" id="{96B01E57-CA5F-4887-A5C2-A06B5C360572}"/>
            </a:ext>
          </a:extLst>
        </xdr:cNvPr>
        <xdr:cNvSpPr txBox="1">
          <a:spLocks noChangeArrowheads="1"/>
        </xdr:cNvSpPr>
      </xdr:nvSpPr>
      <xdr:spPr bwMode="auto">
        <a:xfrm>
          <a:off x="4366260" y="25747980"/>
          <a:ext cx="76200" cy="323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2620" name="Text Box 32">
          <a:extLst>
            <a:ext uri="{FF2B5EF4-FFF2-40B4-BE49-F238E27FC236}">
              <a16:creationId xmlns:a16="http://schemas.microsoft.com/office/drawing/2014/main" id="{64175113-04B4-4716-A4D7-3B81F6596A17}"/>
            </a:ext>
          </a:extLst>
        </xdr:cNvPr>
        <xdr:cNvSpPr txBox="1">
          <a:spLocks noChangeArrowheads="1"/>
        </xdr:cNvSpPr>
      </xdr:nvSpPr>
      <xdr:spPr bwMode="auto">
        <a:xfrm>
          <a:off x="4366260" y="2574798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148425</xdr:rowOff>
    </xdr:to>
    <xdr:sp macro="" textlink="">
      <xdr:nvSpPr>
        <xdr:cNvPr id="2621" name="Text Box 106">
          <a:extLst>
            <a:ext uri="{FF2B5EF4-FFF2-40B4-BE49-F238E27FC236}">
              <a16:creationId xmlns:a16="http://schemas.microsoft.com/office/drawing/2014/main" id="{0444831B-AA14-4103-887E-73CE6382AE73}"/>
            </a:ext>
          </a:extLst>
        </xdr:cNvPr>
        <xdr:cNvSpPr txBox="1">
          <a:spLocks noChangeArrowheads="1"/>
        </xdr:cNvSpPr>
      </xdr:nvSpPr>
      <xdr:spPr bwMode="auto">
        <a:xfrm>
          <a:off x="4366260" y="25747980"/>
          <a:ext cx="76200" cy="323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80815</xdr:rowOff>
    </xdr:to>
    <xdr:sp macro="" textlink="">
      <xdr:nvSpPr>
        <xdr:cNvPr id="2622" name="Text Box 108">
          <a:extLst>
            <a:ext uri="{FF2B5EF4-FFF2-40B4-BE49-F238E27FC236}">
              <a16:creationId xmlns:a16="http://schemas.microsoft.com/office/drawing/2014/main" id="{844EC403-3DBA-44E4-A26D-A0478D95DAF3}"/>
            </a:ext>
          </a:extLst>
        </xdr:cNvPr>
        <xdr:cNvSpPr txBox="1">
          <a:spLocks noChangeArrowheads="1"/>
        </xdr:cNvSpPr>
      </xdr:nvSpPr>
      <xdr:spPr bwMode="auto">
        <a:xfrm>
          <a:off x="4366260" y="2574798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101617</xdr:rowOff>
    </xdr:to>
    <xdr:sp macro="" textlink="">
      <xdr:nvSpPr>
        <xdr:cNvPr id="2623" name="Text Box 30">
          <a:extLst>
            <a:ext uri="{FF2B5EF4-FFF2-40B4-BE49-F238E27FC236}">
              <a16:creationId xmlns:a16="http://schemas.microsoft.com/office/drawing/2014/main" id="{31025B1E-5C18-4674-B4B8-529C18A075CB}"/>
            </a:ext>
          </a:extLst>
        </xdr:cNvPr>
        <xdr:cNvSpPr txBox="1">
          <a:spLocks noChangeArrowheads="1"/>
        </xdr:cNvSpPr>
      </xdr:nvSpPr>
      <xdr:spPr bwMode="auto">
        <a:xfrm>
          <a:off x="4366260" y="2574798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2624" name="Text Box 32">
          <a:extLst>
            <a:ext uri="{FF2B5EF4-FFF2-40B4-BE49-F238E27FC236}">
              <a16:creationId xmlns:a16="http://schemas.microsoft.com/office/drawing/2014/main" id="{2F61401E-8B32-4F46-A2D4-4C75D19927BE}"/>
            </a:ext>
          </a:extLst>
        </xdr:cNvPr>
        <xdr:cNvSpPr txBox="1">
          <a:spLocks noChangeArrowheads="1"/>
        </xdr:cNvSpPr>
      </xdr:nvSpPr>
      <xdr:spPr bwMode="auto">
        <a:xfrm>
          <a:off x="4366260" y="2574798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101617</xdr:rowOff>
    </xdr:to>
    <xdr:sp macro="" textlink="">
      <xdr:nvSpPr>
        <xdr:cNvPr id="2625" name="Text Box 106">
          <a:extLst>
            <a:ext uri="{FF2B5EF4-FFF2-40B4-BE49-F238E27FC236}">
              <a16:creationId xmlns:a16="http://schemas.microsoft.com/office/drawing/2014/main" id="{955E9617-326C-41C3-A79E-F764D670BB12}"/>
            </a:ext>
          </a:extLst>
        </xdr:cNvPr>
        <xdr:cNvSpPr txBox="1">
          <a:spLocks noChangeArrowheads="1"/>
        </xdr:cNvSpPr>
      </xdr:nvSpPr>
      <xdr:spPr bwMode="auto">
        <a:xfrm>
          <a:off x="4366260" y="2574798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2626" name="Text Box 108">
          <a:extLst>
            <a:ext uri="{FF2B5EF4-FFF2-40B4-BE49-F238E27FC236}">
              <a16:creationId xmlns:a16="http://schemas.microsoft.com/office/drawing/2014/main" id="{F4159E3B-E22F-458B-809E-F6B64C45907E}"/>
            </a:ext>
          </a:extLst>
        </xdr:cNvPr>
        <xdr:cNvSpPr txBox="1">
          <a:spLocks noChangeArrowheads="1"/>
        </xdr:cNvSpPr>
      </xdr:nvSpPr>
      <xdr:spPr bwMode="auto">
        <a:xfrm>
          <a:off x="4366260" y="2574798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78757</xdr:rowOff>
    </xdr:to>
    <xdr:sp macro="" textlink="">
      <xdr:nvSpPr>
        <xdr:cNvPr id="2627" name="Text Box 30">
          <a:extLst>
            <a:ext uri="{FF2B5EF4-FFF2-40B4-BE49-F238E27FC236}">
              <a16:creationId xmlns:a16="http://schemas.microsoft.com/office/drawing/2014/main" id="{DD7C694B-B618-4201-9A89-4F1359461F66}"/>
            </a:ext>
          </a:extLst>
        </xdr:cNvPr>
        <xdr:cNvSpPr txBox="1">
          <a:spLocks noChangeArrowheads="1"/>
        </xdr:cNvSpPr>
      </xdr:nvSpPr>
      <xdr:spPr bwMode="auto">
        <a:xfrm>
          <a:off x="4366260" y="2574798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2628" name="Text Box 32">
          <a:extLst>
            <a:ext uri="{FF2B5EF4-FFF2-40B4-BE49-F238E27FC236}">
              <a16:creationId xmlns:a16="http://schemas.microsoft.com/office/drawing/2014/main" id="{E5924F45-805E-46A5-AE6D-E59537599587}"/>
            </a:ext>
          </a:extLst>
        </xdr:cNvPr>
        <xdr:cNvSpPr txBox="1">
          <a:spLocks noChangeArrowheads="1"/>
        </xdr:cNvSpPr>
      </xdr:nvSpPr>
      <xdr:spPr bwMode="auto">
        <a:xfrm>
          <a:off x="4366260" y="2574798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78757</xdr:rowOff>
    </xdr:to>
    <xdr:sp macro="" textlink="">
      <xdr:nvSpPr>
        <xdr:cNvPr id="2629" name="Text Box 106">
          <a:extLst>
            <a:ext uri="{FF2B5EF4-FFF2-40B4-BE49-F238E27FC236}">
              <a16:creationId xmlns:a16="http://schemas.microsoft.com/office/drawing/2014/main" id="{615CA2D2-D423-4B48-8FC5-BD4FC74E3498}"/>
            </a:ext>
          </a:extLst>
        </xdr:cNvPr>
        <xdr:cNvSpPr txBox="1">
          <a:spLocks noChangeArrowheads="1"/>
        </xdr:cNvSpPr>
      </xdr:nvSpPr>
      <xdr:spPr bwMode="auto">
        <a:xfrm>
          <a:off x="4366260" y="2574798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162577</xdr:rowOff>
    </xdr:to>
    <xdr:sp macro="" textlink="">
      <xdr:nvSpPr>
        <xdr:cNvPr id="2630" name="Text Box 108">
          <a:extLst>
            <a:ext uri="{FF2B5EF4-FFF2-40B4-BE49-F238E27FC236}">
              <a16:creationId xmlns:a16="http://schemas.microsoft.com/office/drawing/2014/main" id="{97257266-6D51-4BDB-81BF-CA25F8D41E43}"/>
            </a:ext>
          </a:extLst>
        </xdr:cNvPr>
        <xdr:cNvSpPr txBox="1">
          <a:spLocks noChangeArrowheads="1"/>
        </xdr:cNvSpPr>
      </xdr:nvSpPr>
      <xdr:spPr bwMode="auto">
        <a:xfrm>
          <a:off x="4366260" y="2574798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68985</xdr:rowOff>
    </xdr:to>
    <xdr:sp macro="" textlink="">
      <xdr:nvSpPr>
        <xdr:cNvPr id="2631" name="Text Box 30">
          <a:extLst>
            <a:ext uri="{FF2B5EF4-FFF2-40B4-BE49-F238E27FC236}">
              <a16:creationId xmlns:a16="http://schemas.microsoft.com/office/drawing/2014/main" id="{42912079-9927-431E-A769-5941A08228EC}"/>
            </a:ext>
          </a:extLst>
        </xdr:cNvPr>
        <xdr:cNvSpPr txBox="1">
          <a:spLocks noChangeArrowheads="1"/>
        </xdr:cNvSpPr>
      </xdr:nvSpPr>
      <xdr:spPr bwMode="auto">
        <a:xfrm>
          <a:off x="4366260" y="25747980"/>
          <a:ext cx="76200" cy="16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2632" name="Text Box 32">
          <a:extLst>
            <a:ext uri="{FF2B5EF4-FFF2-40B4-BE49-F238E27FC236}">
              <a16:creationId xmlns:a16="http://schemas.microsoft.com/office/drawing/2014/main" id="{BBF06054-88F4-4859-AB55-F6FFCCEB652B}"/>
            </a:ext>
          </a:extLst>
        </xdr:cNvPr>
        <xdr:cNvSpPr txBox="1">
          <a:spLocks noChangeArrowheads="1"/>
        </xdr:cNvSpPr>
      </xdr:nvSpPr>
      <xdr:spPr bwMode="auto">
        <a:xfrm>
          <a:off x="4366260" y="25747980"/>
          <a:ext cx="76200" cy="180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68985</xdr:rowOff>
    </xdr:to>
    <xdr:sp macro="" textlink="">
      <xdr:nvSpPr>
        <xdr:cNvPr id="2633" name="Text Box 106">
          <a:extLst>
            <a:ext uri="{FF2B5EF4-FFF2-40B4-BE49-F238E27FC236}">
              <a16:creationId xmlns:a16="http://schemas.microsoft.com/office/drawing/2014/main" id="{FDD25C87-1C8E-4C01-B784-BF257824F3A4}"/>
            </a:ext>
          </a:extLst>
        </xdr:cNvPr>
        <xdr:cNvSpPr txBox="1">
          <a:spLocks noChangeArrowheads="1"/>
        </xdr:cNvSpPr>
      </xdr:nvSpPr>
      <xdr:spPr bwMode="auto">
        <a:xfrm>
          <a:off x="4366260" y="25747980"/>
          <a:ext cx="76200" cy="164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2634" name="Text Box 108">
          <a:extLst>
            <a:ext uri="{FF2B5EF4-FFF2-40B4-BE49-F238E27FC236}">
              <a16:creationId xmlns:a16="http://schemas.microsoft.com/office/drawing/2014/main" id="{5B4C6BED-359C-45B4-8E28-E7C4DB9C1E9F}"/>
            </a:ext>
          </a:extLst>
        </xdr:cNvPr>
        <xdr:cNvSpPr txBox="1">
          <a:spLocks noChangeArrowheads="1"/>
        </xdr:cNvSpPr>
      </xdr:nvSpPr>
      <xdr:spPr bwMode="auto">
        <a:xfrm>
          <a:off x="4366260" y="25747980"/>
          <a:ext cx="76200" cy="180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46125</xdr:rowOff>
    </xdr:to>
    <xdr:sp macro="" textlink="">
      <xdr:nvSpPr>
        <xdr:cNvPr id="2635" name="Text Box 30">
          <a:extLst>
            <a:ext uri="{FF2B5EF4-FFF2-40B4-BE49-F238E27FC236}">
              <a16:creationId xmlns:a16="http://schemas.microsoft.com/office/drawing/2014/main" id="{5B8F6083-C815-4216-9DF4-637CE888FE7B}"/>
            </a:ext>
          </a:extLst>
        </xdr:cNvPr>
        <xdr:cNvSpPr txBox="1">
          <a:spLocks noChangeArrowheads="1"/>
        </xdr:cNvSpPr>
      </xdr:nvSpPr>
      <xdr:spPr bwMode="auto">
        <a:xfrm>
          <a:off x="4366260" y="25747980"/>
          <a:ext cx="76200" cy="162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2636" name="Text Box 32">
          <a:extLst>
            <a:ext uri="{FF2B5EF4-FFF2-40B4-BE49-F238E27FC236}">
              <a16:creationId xmlns:a16="http://schemas.microsoft.com/office/drawing/2014/main" id="{6E7B3436-63CD-49D5-A948-5DD67C8CC2DE}"/>
            </a:ext>
          </a:extLst>
        </xdr:cNvPr>
        <xdr:cNvSpPr txBox="1">
          <a:spLocks noChangeArrowheads="1"/>
        </xdr:cNvSpPr>
      </xdr:nvSpPr>
      <xdr:spPr bwMode="auto">
        <a:xfrm>
          <a:off x="4366260" y="25747980"/>
          <a:ext cx="76200" cy="180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46125</xdr:rowOff>
    </xdr:to>
    <xdr:sp macro="" textlink="">
      <xdr:nvSpPr>
        <xdr:cNvPr id="2637" name="Text Box 106">
          <a:extLst>
            <a:ext uri="{FF2B5EF4-FFF2-40B4-BE49-F238E27FC236}">
              <a16:creationId xmlns:a16="http://schemas.microsoft.com/office/drawing/2014/main" id="{F259DA5F-391D-46C6-B573-F43AC5A2F289}"/>
            </a:ext>
          </a:extLst>
        </xdr:cNvPr>
        <xdr:cNvSpPr txBox="1">
          <a:spLocks noChangeArrowheads="1"/>
        </xdr:cNvSpPr>
      </xdr:nvSpPr>
      <xdr:spPr bwMode="auto">
        <a:xfrm>
          <a:off x="4366260" y="25747980"/>
          <a:ext cx="76200" cy="162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120</xdr:row>
      <xdr:rowOff>67074</xdr:rowOff>
    </xdr:to>
    <xdr:sp macro="" textlink="">
      <xdr:nvSpPr>
        <xdr:cNvPr id="2638" name="Text Box 108">
          <a:extLst>
            <a:ext uri="{FF2B5EF4-FFF2-40B4-BE49-F238E27FC236}">
              <a16:creationId xmlns:a16="http://schemas.microsoft.com/office/drawing/2014/main" id="{9B351238-7AEF-434B-9DD5-74FD20B4F9F8}"/>
            </a:ext>
          </a:extLst>
        </xdr:cNvPr>
        <xdr:cNvSpPr txBox="1">
          <a:spLocks noChangeArrowheads="1"/>
        </xdr:cNvSpPr>
      </xdr:nvSpPr>
      <xdr:spPr bwMode="auto">
        <a:xfrm>
          <a:off x="4366260" y="25747980"/>
          <a:ext cx="76200" cy="1804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2639" name="Text Box 30">
          <a:extLst>
            <a:ext uri="{FF2B5EF4-FFF2-40B4-BE49-F238E27FC236}">
              <a16:creationId xmlns:a16="http://schemas.microsoft.com/office/drawing/2014/main" id="{3D4F8E39-F46A-4749-ABF5-458CA36F8C2C}"/>
            </a:ext>
          </a:extLst>
        </xdr:cNvPr>
        <xdr:cNvSpPr txBox="1">
          <a:spLocks noChangeArrowheads="1"/>
        </xdr:cNvSpPr>
      </xdr:nvSpPr>
      <xdr:spPr bwMode="auto">
        <a:xfrm>
          <a:off x="4366260" y="2574798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40" name="Text Box 32">
          <a:extLst>
            <a:ext uri="{FF2B5EF4-FFF2-40B4-BE49-F238E27FC236}">
              <a16:creationId xmlns:a16="http://schemas.microsoft.com/office/drawing/2014/main" id="{12D7E057-0B18-4284-8632-6E16DB7798EC}"/>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2641" name="Text Box 106">
          <a:extLst>
            <a:ext uri="{FF2B5EF4-FFF2-40B4-BE49-F238E27FC236}">
              <a16:creationId xmlns:a16="http://schemas.microsoft.com/office/drawing/2014/main" id="{D86A7293-B3CC-4C32-AB7B-00B8FED7C63C}"/>
            </a:ext>
          </a:extLst>
        </xdr:cNvPr>
        <xdr:cNvSpPr txBox="1">
          <a:spLocks noChangeArrowheads="1"/>
        </xdr:cNvSpPr>
      </xdr:nvSpPr>
      <xdr:spPr bwMode="auto">
        <a:xfrm>
          <a:off x="4366260" y="2574798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42" name="Text Box 108">
          <a:extLst>
            <a:ext uri="{FF2B5EF4-FFF2-40B4-BE49-F238E27FC236}">
              <a16:creationId xmlns:a16="http://schemas.microsoft.com/office/drawing/2014/main" id="{6046B5D5-0E87-489A-A45C-C01FF9A860C8}"/>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2643" name="Text Box 30">
          <a:extLst>
            <a:ext uri="{FF2B5EF4-FFF2-40B4-BE49-F238E27FC236}">
              <a16:creationId xmlns:a16="http://schemas.microsoft.com/office/drawing/2014/main" id="{5597A806-F391-4594-8352-525E862382F4}"/>
            </a:ext>
          </a:extLst>
        </xdr:cNvPr>
        <xdr:cNvSpPr txBox="1">
          <a:spLocks noChangeArrowheads="1"/>
        </xdr:cNvSpPr>
      </xdr:nvSpPr>
      <xdr:spPr bwMode="auto">
        <a:xfrm>
          <a:off x="4366260" y="25747980"/>
          <a:ext cx="76200" cy="33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44" name="Text Box 32">
          <a:extLst>
            <a:ext uri="{FF2B5EF4-FFF2-40B4-BE49-F238E27FC236}">
              <a16:creationId xmlns:a16="http://schemas.microsoft.com/office/drawing/2014/main" id="{0E304F33-D73B-434D-BE28-6E3AB853F07C}"/>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2645" name="Text Box 106">
          <a:extLst>
            <a:ext uri="{FF2B5EF4-FFF2-40B4-BE49-F238E27FC236}">
              <a16:creationId xmlns:a16="http://schemas.microsoft.com/office/drawing/2014/main" id="{D1C9E3A3-A922-4787-B72F-B83C0D1DAAAD}"/>
            </a:ext>
          </a:extLst>
        </xdr:cNvPr>
        <xdr:cNvSpPr txBox="1">
          <a:spLocks noChangeArrowheads="1"/>
        </xdr:cNvSpPr>
      </xdr:nvSpPr>
      <xdr:spPr bwMode="auto">
        <a:xfrm>
          <a:off x="4366260" y="25747980"/>
          <a:ext cx="76200" cy="33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46" name="Text Box 108">
          <a:extLst>
            <a:ext uri="{FF2B5EF4-FFF2-40B4-BE49-F238E27FC236}">
              <a16:creationId xmlns:a16="http://schemas.microsoft.com/office/drawing/2014/main" id="{72CBBD25-74A9-479D-B031-5A7A88680198}"/>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86377</xdr:rowOff>
    </xdr:to>
    <xdr:sp macro="" textlink="">
      <xdr:nvSpPr>
        <xdr:cNvPr id="2647" name="Text Box 30">
          <a:extLst>
            <a:ext uri="{FF2B5EF4-FFF2-40B4-BE49-F238E27FC236}">
              <a16:creationId xmlns:a16="http://schemas.microsoft.com/office/drawing/2014/main" id="{EFAC7004-BAA6-45D9-A6A0-DBF0A364F5E7}"/>
            </a:ext>
          </a:extLst>
        </xdr:cNvPr>
        <xdr:cNvSpPr txBox="1">
          <a:spLocks noChangeArrowheads="1"/>
        </xdr:cNvSpPr>
      </xdr:nvSpPr>
      <xdr:spPr bwMode="auto">
        <a:xfrm>
          <a:off x="4366260" y="2574798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2648" name="Text Box 32">
          <a:extLst>
            <a:ext uri="{FF2B5EF4-FFF2-40B4-BE49-F238E27FC236}">
              <a16:creationId xmlns:a16="http://schemas.microsoft.com/office/drawing/2014/main" id="{FAB036CB-0F08-4C55-90BE-73DEE400A5DD}"/>
            </a:ext>
          </a:extLst>
        </xdr:cNvPr>
        <xdr:cNvSpPr txBox="1">
          <a:spLocks noChangeArrowheads="1"/>
        </xdr:cNvSpPr>
      </xdr:nvSpPr>
      <xdr:spPr bwMode="auto">
        <a:xfrm>
          <a:off x="4366260" y="2574798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86377</xdr:rowOff>
    </xdr:to>
    <xdr:sp macro="" textlink="">
      <xdr:nvSpPr>
        <xdr:cNvPr id="2649" name="Text Box 106">
          <a:extLst>
            <a:ext uri="{FF2B5EF4-FFF2-40B4-BE49-F238E27FC236}">
              <a16:creationId xmlns:a16="http://schemas.microsoft.com/office/drawing/2014/main" id="{29158DB3-7452-4CDF-817E-3BB1EB2B3305}"/>
            </a:ext>
          </a:extLst>
        </xdr:cNvPr>
        <xdr:cNvSpPr txBox="1">
          <a:spLocks noChangeArrowheads="1"/>
        </xdr:cNvSpPr>
      </xdr:nvSpPr>
      <xdr:spPr bwMode="auto">
        <a:xfrm>
          <a:off x="4366260" y="2574798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2650" name="Text Box 108">
          <a:extLst>
            <a:ext uri="{FF2B5EF4-FFF2-40B4-BE49-F238E27FC236}">
              <a16:creationId xmlns:a16="http://schemas.microsoft.com/office/drawing/2014/main" id="{F460B865-1116-46D6-B3BF-BE5A90B2F4E6}"/>
            </a:ext>
          </a:extLst>
        </xdr:cNvPr>
        <xdr:cNvSpPr txBox="1">
          <a:spLocks noChangeArrowheads="1"/>
        </xdr:cNvSpPr>
      </xdr:nvSpPr>
      <xdr:spPr bwMode="auto">
        <a:xfrm>
          <a:off x="4366260" y="2574798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55895</xdr:rowOff>
    </xdr:to>
    <xdr:sp macro="" textlink="">
      <xdr:nvSpPr>
        <xdr:cNvPr id="2651" name="Text Box 30">
          <a:extLst>
            <a:ext uri="{FF2B5EF4-FFF2-40B4-BE49-F238E27FC236}">
              <a16:creationId xmlns:a16="http://schemas.microsoft.com/office/drawing/2014/main" id="{14409486-B797-44F8-9D7B-434888CC9445}"/>
            </a:ext>
          </a:extLst>
        </xdr:cNvPr>
        <xdr:cNvSpPr txBox="1">
          <a:spLocks noChangeArrowheads="1"/>
        </xdr:cNvSpPr>
      </xdr:nvSpPr>
      <xdr:spPr bwMode="auto">
        <a:xfrm>
          <a:off x="4366260" y="2574798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2652" name="Text Box 32">
          <a:extLst>
            <a:ext uri="{FF2B5EF4-FFF2-40B4-BE49-F238E27FC236}">
              <a16:creationId xmlns:a16="http://schemas.microsoft.com/office/drawing/2014/main" id="{34ACF580-8127-4A5A-9C3F-D7B73D399047}"/>
            </a:ext>
          </a:extLst>
        </xdr:cNvPr>
        <xdr:cNvSpPr txBox="1">
          <a:spLocks noChangeArrowheads="1"/>
        </xdr:cNvSpPr>
      </xdr:nvSpPr>
      <xdr:spPr bwMode="auto">
        <a:xfrm>
          <a:off x="4366260" y="2574798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55895</xdr:rowOff>
    </xdr:to>
    <xdr:sp macro="" textlink="">
      <xdr:nvSpPr>
        <xdr:cNvPr id="2653" name="Text Box 106">
          <a:extLst>
            <a:ext uri="{FF2B5EF4-FFF2-40B4-BE49-F238E27FC236}">
              <a16:creationId xmlns:a16="http://schemas.microsoft.com/office/drawing/2014/main" id="{D114C95E-01E2-47DA-898A-E53E6DB6CE96}"/>
            </a:ext>
          </a:extLst>
        </xdr:cNvPr>
        <xdr:cNvSpPr txBox="1">
          <a:spLocks noChangeArrowheads="1"/>
        </xdr:cNvSpPr>
      </xdr:nvSpPr>
      <xdr:spPr bwMode="auto">
        <a:xfrm>
          <a:off x="4366260" y="2574798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147337</xdr:rowOff>
    </xdr:to>
    <xdr:sp macro="" textlink="">
      <xdr:nvSpPr>
        <xdr:cNvPr id="2654" name="Text Box 108">
          <a:extLst>
            <a:ext uri="{FF2B5EF4-FFF2-40B4-BE49-F238E27FC236}">
              <a16:creationId xmlns:a16="http://schemas.microsoft.com/office/drawing/2014/main" id="{B6E91926-010C-436D-88DC-CDA1895D30AA}"/>
            </a:ext>
          </a:extLst>
        </xdr:cNvPr>
        <xdr:cNvSpPr txBox="1">
          <a:spLocks noChangeArrowheads="1"/>
        </xdr:cNvSpPr>
      </xdr:nvSpPr>
      <xdr:spPr bwMode="auto">
        <a:xfrm>
          <a:off x="4366260" y="2574798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131115</xdr:rowOff>
    </xdr:to>
    <xdr:sp macro="" textlink="">
      <xdr:nvSpPr>
        <xdr:cNvPr id="2655" name="Text Box 30">
          <a:extLst>
            <a:ext uri="{FF2B5EF4-FFF2-40B4-BE49-F238E27FC236}">
              <a16:creationId xmlns:a16="http://schemas.microsoft.com/office/drawing/2014/main" id="{6C4A3A74-85D8-463D-883A-BF6BB35FCB18}"/>
            </a:ext>
          </a:extLst>
        </xdr:cNvPr>
        <xdr:cNvSpPr txBox="1">
          <a:spLocks noChangeArrowheads="1"/>
        </xdr:cNvSpPr>
      </xdr:nvSpPr>
      <xdr:spPr bwMode="auto">
        <a:xfrm>
          <a:off x="4366260" y="25747980"/>
          <a:ext cx="76200" cy="11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2656" name="Text Box 32">
          <a:extLst>
            <a:ext uri="{FF2B5EF4-FFF2-40B4-BE49-F238E27FC236}">
              <a16:creationId xmlns:a16="http://schemas.microsoft.com/office/drawing/2014/main" id="{3659A699-49BE-424A-9973-CBF7BC0598E0}"/>
            </a:ext>
          </a:extLst>
        </xdr:cNvPr>
        <xdr:cNvSpPr txBox="1">
          <a:spLocks noChangeArrowheads="1"/>
        </xdr:cNvSpPr>
      </xdr:nvSpPr>
      <xdr:spPr bwMode="auto">
        <a:xfrm>
          <a:off x="4366260" y="25747980"/>
          <a:ext cx="76200" cy="1497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131115</xdr:rowOff>
    </xdr:to>
    <xdr:sp macro="" textlink="">
      <xdr:nvSpPr>
        <xdr:cNvPr id="2657" name="Text Box 106">
          <a:extLst>
            <a:ext uri="{FF2B5EF4-FFF2-40B4-BE49-F238E27FC236}">
              <a16:creationId xmlns:a16="http://schemas.microsoft.com/office/drawing/2014/main" id="{F6A45C44-0752-4A2C-A76D-352767E5011B}"/>
            </a:ext>
          </a:extLst>
        </xdr:cNvPr>
        <xdr:cNvSpPr txBox="1">
          <a:spLocks noChangeArrowheads="1"/>
        </xdr:cNvSpPr>
      </xdr:nvSpPr>
      <xdr:spPr bwMode="auto">
        <a:xfrm>
          <a:off x="4366260" y="25747980"/>
          <a:ext cx="76200" cy="11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2658" name="Text Box 108">
          <a:extLst>
            <a:ext uri="{FF2B5EF4-FFF2-40B4-BE49-F238E27FC236}">
              <a16:creationId xmlns:a16="http://schemas.microsoft.com/office/drawing/2014/main" id="{596825DF-EADF-4D66-8289-4246FA5DCB14}"/>
            </a:ext>
          </a:extLst>
        </xdr:cNvPr>
        <xdr:cNvSpPr txBox="1">
          <a:spLocks noChangeArrowheads="1"/>
        </xdr:cNvSpPr>
      </xdr:nvSpPr>
      <xdr:spPr bwMode="auto">
        <a:xfrm>
          <a:off x="4366260" y="25747980"/>
          <a:ext cx="76200" cy="1497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115875</xdr:rowOff>
    </xdr:to>
    <xdr:sp macro="" textlink="">
      <xdr:nvSpPr>
        <xdr:cNvPr id="2659" name="Text Box 30">
          <a:extLst>
            <a:ext uri="{FF2B5EF4-FFF2-40B4-BE49-F238E27FC236}">
              <a16:creationId xmlns:a16="http://schemas.microsoft.com/office/drawing/2014/main" id="{A2B3B698-6465-4959-8C53-756F0A2F16A8}"/>
            </a:ext>
          </a:extLst>
        </xdr:cNvPr>
        <xdr:cNvSpPr txBox="1">
          <a:spLocks noChangeArrowheads="1"/>
        </xdr:cNvSpPr>
      </xdr:nvSpPr>
      <xdr:spPr bwMode="auto">
        <a:xfrm>
          <a:off x="4366260" y="2574798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80578</xdr:rowOff>
    </xdr:to>
    <xdr:sp macro="" textlink="">
      <xdr:nvSpPr>
        <xdr:cNvPr id="2660" name="Text Box 32">
          <a:extLst>
            <a:ext uri="{FF2B5EF4-FFF2-40B4-BE49-F238E27FC236}">
              <a16:creationId xmlns:a16="http://schemas.microsoft.com/office/drawing/2014/main" id="{8D002980-D954-4C43-AC3A-F37CFBBD2247}"/>
            </a:ext>
          </a:extLst>
        </xdr:cNvPr>
        <xdr:cNvSpPr txBox="1">
          <a:spLocks noChangeArrowheads="1"/>
        </xdr:cNvSpPr>
      </xdr:nvSpPr>
      <xdr:spPr bwMode="auto">
        <a:xfrm>
          <a:off x="4366260" y="25747980"/>
          <a:ext cx="76200" cy="1497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115875</xdr:rowOff>
    </xdr:to>
    <xdr:sp macro="" textlink="">
      <xdr:nvSpPr>
        <xdr:cNvPr id="2661" name="Text Box 106">
          <a:extLst>
            <a:ext uri="{FF2B5EF4-FFF2-40B4-BE49-F238E27FC236}">
              <a16:creationId xmlns:a16="http://schemas.microsoft.com/office/drawing/2014/main" id="{E5A5564A-374F-4F0A-B72D-05C31BAE3379}"/>
            </a:ext>
          </a:extLst>
        </xdr:cNvPr>
        <xdr:cNvSpPr txBox="1">
          <a:spLocks noChangeArrowheads="1"/>
        </xdr:cNvSpPr>
      </xdr:nvSpPr>
      <xdr:spPr bwMode="auto">
        <a:xfrm>
          <a:off x="4366260" y="2574798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110</xdr:row>
      <xdr:rowOff>0</xdr:rowOff>
    </xdr:from>
    <xdr:to>
      <xdr:col>3</xdr:col>
      <xdr:colOff>53009</xdr:colOff>
      <xdr:row>118</xdr:row>
      <xdr:rowOff>80578</xdr:rowOff>
    </xdr:to>
    <xdr:sp macro="" textlink="">
      <xdr:nvSpPr>
        <xdr:cNvPr id="2662" name="Text Box 108">
          <a:extLst>
            <a:ext uri="{FF2B5EF4-FFF2-40B4-BE49-F238E27FC236}">
              <a16:creationId xmlns:a16="http://schemas.microsoft.com/office/drawing/2014/main" id="{7B513FDD-8C61-4500-A5FD-00DBDEA718B8}"/>
            </a:ext>
          </a:extLst>
        </xdr:cNvPr>
        <xdr:cNvSpPr txBox="1">
          <a:spLocks noChangeArrowheads="1"/>
        </xdr:cNvSpPr>
      </xdr:nvSpPr>
      <xdr:spPr bwMode="auto">
        <a:xfrm>
          <a:off x="4345159" y="25747980"/>
          <a:ext cx="74110" cy="1497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2663" name="Text Box 30">
          <a:extLst>
            <a:ext uri="{FF2B5EF4-FFF2-40B4-BE49-F238E27FC236}">
              <a16:creationId xmlns:a16="http://schemas.microsoft.com/office/drawing/2014/main" id="{9109A332-DADB-4AF4-9A93-29604D799A1C}"/>
            </a:ext>
          </a:extLst>
        </xdr:cNvPr>
        <xdr:cNvSpPr txBox="1">
          <a:spLocks noChangeArrowheads="1"/>
        </xdr:cNvSpPr>
      </xdr:nvSpPr>
      <xdr:spPr bwMode="auto">
        <a:xfrm>
          <a:off x="4366260" y="2574798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64" name="Text Box 32">
          <a:extLst>
            <a:ext uri="{FF2B5EF4-FFF2-40B4-BE49-F238E27FC236}">
              <a16:creationId xmlns:a16="http://schemas.microsoft.com/office/drawing/2014/main" id="{50525795-7A46-47FB-BF43-2424986C62BD}"/>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11981</xdr:rowOff>
    </xdr:to>
    <xdr:sp macro="" textlink="">
      <xdr:nvSpPr>
        <xdr:cNvPr id="2665" name="Text Box 106">
          <a:extLst>
            <a:ext uri="{FF2B5EF4-FFF2-40B4-BE49-F238E27FC236}">
              <a16:creationId xmlns:a16="http://schemas.microsoft.com/office/drawing/2014/main" id="{83728336-1602-4658-A33A-346429A7495A}"/>
            </a:ext>
          </a:extLst>
        </xdr:cNvPr>
        <xdr:cNvSpPr txBox="1">
          <a:spLocks noChangeArrowheads="1"/>
        </xdr:cNvSpPr>
      </xdr:nvSpPr>
      <xdr:spPr bwMode="auto">
        <a:xfrm>
          <a:off x="4366260" y="2574798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66" name="Text Box 108">
          <a:extLst>
            <a:ext uri="{FF2B5EF4-FFF2-40B4-BE49-F238E27FC236}">
              <a16:creationId xmlns:a16="http://schemas.microsoft.com/office/drawing/2014/main" id="{FDF26F45-ABCA-4DE0-95DE-24E7A295D9BB}"/>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2667" name="Text Box 30">
          <a:extLst>
            <a:ext uri="{FF2B5EF4-FFF2-40B4-BE49-F238E27FC236}">
              <a16:creationId xmlns:a16="http://schemas.microsoft.com/office/drawing/2014/main" id="{5D0ADDA8-1C9C-40E8-8799-3803650BD881}"/>
            </a:ext>
          </a:extLst>
        </xdr:cNvPr>
        <xdr:cNvSpPr txBox="1">
          <a:spLocks noChangeArrowheads="1"/>
        </xdr:cNvSpPr>
      </xdr:nvSpPr>
      <xdr:spPr bwMode="auto">
        <a:xfrm>
          <a:off x="4366260" y="25747980"/>
          <a:ext cx="76200" cy="33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68" name="Text Box 32">
          <a:extLst>
            <a:ext uri="{FF2B5EF4-FFF2-40B4-BE49-F238E27FC236}">
              <a16:creationId xmlns:a16="http://schemas.microsoft.com/office/drawing/2014/main" id="{B0E449A4-557E-4B39-8D3F-4B7F945D5139}"/>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161400</xdr:rowOff>
    </xdr:to>
    <xdr:sp macro="" textlink="">
      <xdr:nvSpPr>
        <xdr:cNvPr id="2669" name="Text Box 106">
          <a:extLst>
            <a:ext uri="{FF2B5EF4-FFF2-40B4-BE49-F238E27FC236}">
              <a16:creationId xmlns:a16="http://schemas.microsoft.com/office/drawing/2014/main" id="{4469C278-2879-4D8D-8434-254EADA22DF4}"/>
            </a:ext>
          </a:extLst>
        </xdr:cNvPr>
        <xdr:cNvSpPr txBox="1">
          <a:spLocks noChangeArrowheads="1"/>
        </xdr:cNvSpPr>
      </xdr:nvSpPr>
      <xdr:spPr bwMode="auto">
        <a:xfrm>
          <a:off x="4366260" y="25747980"/>
          <a:ext cx="76200" cy="33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105513</xdr:rowOff>
    </xdr:to>
    <xdr:sp macro="" textlink="">
      <xdr:nvSpPr>
        <xdr:cNvPr id="2670" name="Text Box 108">
          <a:extLst>
            <a:ext uri="{FF2B5EF4-FFF2-40B4-BE49-F238E27FC236}">
              <a16:creationId xmlns:a16="http://schemas.microsoft.com/office/drawing/2014/main" id="{B178AE03-2714-4CE9-89FB-E55FA9C3604C}"/>
            </a:ext>
          </a:extLst>
        </xdr:cNvPr>
        <xdr:cNvSpPr txBox="1">
          <a:spLocks noChangeArrowheads="1"/>
        </xdr:cNvSpPr>
      </xdr:nvSpPr>
      <xdr:spPr bwMode="auto">
        <a:xfrm>
          <a:off x="4366260" y="2574798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122</xdr:row>
      <xdr:rowOff>0</xdr:rowOff>
    </xdr:from>
    <xdr:ext cx="76200" cy="676275"/>
    <xdr:sp macro="" textlink="">
      <xdr:nvSpPr>
        <xdr:cNvPr id="2671" name="Text Box 30">
          <a:extLst>
            <a:ext uri="{FF2B5EF4-FFF2-40B4-BE49-F238E27FC236}">
              <a16:creationId xmlns:a16="http://schemas.microsoft.com/office/drawing/2014/main" id="{2AF0557B-86BE-482F-8D13-1AA7F5556E5A}"/>
            </a:ext>
          </a:extLst>
        </xdr:cNvPr>
        <xdr:cNvSpPr txBox="1">
          <a:spLocks noChangeArrowheads="1"/>
        </xdr:cNvSpPr>
      </xdr:nvSpPr>
      <xdr:spPr bwMode="auto">
        <a:xfrm>
          <a:off x="4366260" y="27805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2672" name="Text Box 32">
          <a:extLst>
            <a:ext uri="{FF2B5EF4-FFF2-40B4-BE49-F238E27FC236}">
              <a16:creationId xmlns:a16="http://schemas.microsoft.com/office/drawing/2014/main" id="{55BCF467-029C-4C82-BC3C-3E2377ED2701}"/>
            </a:ext>
          </a:extLst>
        </xdr:cNvPr>
        <xdr:cNvSpPr txBox="1">
          <a:spLocks noChangeArrowheads="1"/>
        </xdr:cNvSpPr>
      </xdr:nvSpPr>
      <xdr:spPr bwMode="auto">
        <a:xfrm>
          <a:off x="4366260" y="27805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76275"/>
    <xdr:sp macro="" textlink="">
      <xdr:nvSpPr>
        <xdr:cNvPr id="2673" name="Text Box 106">
          <a:extLst>
            <a:ext uri="{FF2B5EF4-FFF2-40B4-BE49-F238E27FC236}">
              <a16:creationId xmlns:a16="http://schemas.microsoft.com/office/drawing/2014/main" id="{AFCEFE72-D2CF-4D03-AE66-39089EBA180C}"/>
            </a:ext>
          </a:extLst>
        </xdr:cNvPr>
        <xdr:cNvSpPr txBox="1">
          <a:spLocks noChangeArrowheads="1"/>
        </xdr:cNvSpPr>
      </xdr:nvSpPr>
      <xdr:spPr bwMode="auto">
        <a:xfrm>
          <a:off x="4366260" y="27805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2674" name="Text Box 108">
          <a:extLst>
            <a:ext uri="{FF2B5EF4-FFF2-40B4-BE49-F238E27FC236}">
              <a16:creationId xmlns:a16="http://schemas.microsoft.com/office/drawing/2014/main" id="{D0633102-526B-4AFB-BF35-6C5F99F5CAA9}"/>
            </a:ext>
          </a:extLst>
        </xdr:cNvPr>
        <xdr:cNvSpPr txBox="1">
          <a:spLocks noChangeArrowheads="1"/>
        </xdr:cNvSpPr>
      </xdr:nvSpPr>
      <xdr:spPr bwMode="auto">
        <a:xfrm>
          <a:off x="4366260" y="27805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2675" name="Text Box 30">
          <a:extLst>
            <a:ext uri="{FF2B5EF4-FFF2-40B4-BE49-F238E27FC236}">
              <a16:creationId xmlns:a16="http://schemas.microsoft.com/office/drawing/2014/main" id="{31262D71-AE9F-4E36-B736-DB20E0921CE2}"/>
            </a:ext>
          </a:extLst>
        </xdr:cNvPr>
        <xdr:cNvSpPr txBox="1">
          <a:spLocks noChangeArrowheads="1"/>
        </xdr:cNvSpPr>
      </xdr:nvSpPr>
      <xdr:spPr bwMode="auto">
        <a:xfrm>
          <a:off x="4366260" y="27805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2676" name="Text Box 32">
          <a:extLst>
            <a:ext uri="{FF2B5EF4-FFF2-40B4-BE49-F238E27FC236}">
              <a16:creationId xmlns:a16="http://schemas.microsoft.com/office/drawing/2014/main" id="{C0A4D7F2-636F-4A5F-86BD-6D1CD481B349}"/>
            </a:ext>
          </a:extLst>
        </xdr:cNvPr>
        <xdr:cNvSpPr txBox="1">
          <a:spLocks noChangeArrowheads="1"/>
        </xdr:cNvSpPr>
      </xdr:nvSpPr>
      <xdr:spPr bwMode="auto">
        <a:xfrm>
          <a:off x="4366260" y="27805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2677" name="Text Box 106">
          <a:extLst>
            <a:ext uri="{FF2B5EF4-FFF2-40B4-BE49-F238E27FC236}">
              <a16:creationId xmlns:a16="http://schemas.microsoft.com/office/drawing/2014/main" id="{F8E56E41-6DA9-4443-A0BC-91D2E777089B}"/>
            </a:ext>
          </a:extLst>
        </xdr:cNvPr>
        <xdr:cNvSpPr txBox="1">
          <a:spLocks noChangeArrowheads="1"/>
        </xdr:cNvSpPr>
      </xdr:nvSpPr>
      <xdr:spPr bwMode="auto">
        <a:xfrm>
          <a:off x="4366260" y="27805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2678" name="Text Box 108">
          <a:extLst>
            <a:ext uri="{FF2B5EF4-FFF2-40B4-BE49-F238E27FC236}">
              <a16:creationId xmlns:a16="http://schemas.microsoft.com/office/drawing/2014/main" id="{2AC169C1-4B44-4154-BDDE-E2F65E1A6D92}"/>
            </a:ext>
          </a:extLst>
        </xdr:cNvPr>
        <xdr:cNvSpPr txBox="1">
          <a:spLocks noChangeArrowheads="1"/>
        </xdr:cNvSpPr>
      </xdr:nvSpPr>
      <xdr:spPr bwMode="auto">
        <a:xfrm>
          <a:off x="4366260" y="27805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679" name="Text Box 30">
          <a:extLst>
            <a:ext uri="{FF2B5EF4-FFF2-40B4-BE49-F238E27FC236}">
              <a16:creationId xmlns:a16="http://schemas.microsoft.com/office/drawing/2014/main" id="{F6A9FBA7-3F43-4764-A93D-1B89670FF966}"/>
            </a:ext>
          </a:extLst>
        </xdr:cNvPr>
        <xdr:cNvSpPr txBox="1">
          <a:spLocks noChangeArrowheads="1"/>
        </xdr:cNvSpPr>
      </xdr:nvSpPr>
      <xdr:spPr bwMode="auto">
        <a:xfrm>
          <a:off x="4366260" y="257479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80" name="Text Box 32">
          <a:extLst>
            <a:ext uri="{FF2B5EF4-FFF2-40B4-BE49-F238E27FC236}">
              <a16:creationId xmlns:a16="http://schemas.microsoft.com/office/drawing/2014/main" id="{FC729826-7C04-4448-9E1E-B9AC146AEFD8}"/>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681" name="Text Box 106">
          <a:extLst>
            <a:ext uri="{FF2B5EF4-FFF2-40B4-BE49-F238E27FC236}">
              <a16:creationId xmlns:a16="http://schemas.microsoft.com/office/drawing/2014/main" id="{162FB86D-B62D-430D-A218-CADF64EA2E0C}"/>
            </a:ext>
          </a:extLst>
        </xdr:cNvPr>
        <xdr:cNvSpPr txBox="1">
          <a:spLocks noChangeArrowheads="1"/>
        </xdr:cNvSpPr>
      </xdr:nvSpPr>
      <xdr:spPr bwMode="auto">
        <a:xfrm>
          <a:off x="4366260" y="257479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82" name="Text Box 108">
          <a:extLst>
            <a:ext uri="{FF2B5EF4-FFF2-40B4-BE49-F238E27FC236}">
              <a16:creationId xmlns:a16="http://schemas.microsoft.com/office/drawing/2014/main" id="{05402086-F1BF-4B5B-9D4A-BF815AAC2C69}"/>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683" name="Text Box 30">
          <a:extLst>
            <a:ext uri="{FF2B5EF4-FFF2-40B4-BE49-F238E27FC236}">
              <a16:creationId xmlns:a16="http://schemas.microsoft.com/office/drawing/2014/main" id="{8E38C3DC-5357-4B8C-B786-8B52B161B0B4}"/>
            </a:ext>
          </a:extLst>
        </xdr:cNvPr>
        <xdr:cNvSpPr txBox="1">
          <a:spLocks noChangeArrowheads="1"/>
        </xdr:cNvSpPr>
      </xdr:nvSpPr>
      <xdr:spPr bwMode="auto">
        <a:xfrm>
          <a:off x="4366260" y="257479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84" name="Text Box 32">
          <a:extLst>
            <a:ext uri="{FF2B5EF4-FFF2-40B4-BE49-F238E27FC236}">
              <a16:creationId xmlns:a16="http://schemas.microsoft.com/office/drawing/2014/main" id="{D10C0AA3-2E3B-4BDE-A316-085FD92EE2B9}"/>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685" name="Text Box 106">
          <a:extLst>
            <a:ext uri="{FF2B5EF4-FFF2-40B4-BE49-F238E27FC236}">
              <a16:creationId xmlns:a16="http://schemas.microsoft.com/office/drawing/2014/main" id="{B100312C-4529-4F9E-9968-2BFF0EBFED32}"/>
            </a:ext>
          </a:extLst>
        </xdr:cNvPr>
        <xdr:cNvSpPr txBox="1">
          <a:spLocks noChangeArrowheads="1"/>
        </xdr:cNvSpPr>
      </xdr:nvSpPr>
      <xdr:spPr bwMode="auto">
        <a:xfrm>
          <a:off x="4366260" y="257479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86" name="Text Box 108">
          <a:extLst>
            <a:ext uri="{FF2B5EF4-FFF2-40B4-BE49-F238E27FC236}">
              <a16:creationId xmlns:a16="http://schemas.microsoft.com/office/drawing/2014/main" id="{25CF35D1-9EF9-4829-95B9-6E99813D42F4}"/>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687" name="Text Box 30">
          <a:extLst>
            <a:ext uri="{FF2B5EF4-FFF2-40B4-BE49-F238E27FC236}">
              <a16:creationId xmlns:a16="http://schemas.microsoft.com/office/drawing/2014/main" id="{116248C7-0037-43AA-B2CE-7CA4B2293E75}"/>
            </a:ext>
          </a:extLst>
        </xdr:cNvPr>
        <xdr:cNvSpPr txBox="1">
          <a:spLocks noChangeArrowheads="1"/>
        </xdr:cNvSpPr>
      </xdr:nvSpPr>
      <xdr:spPr bwMode="auto">
        <a:xfrm>
          <a:off x="4366260" y="257479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688" name="Text Box 32">
          <a:extLst>
            <a:ext uri="{FF2B5EF4-FFF2-40B4-BE49-F238E27FC236}">
              <a16:creationId xmlns:a16="http://schemas.microsoft.com/office/drawing/2014/main" id="{FA87DE44-9A8D-47E8-9681-BCB0EBF827C5}"/>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689" name="Text Box 106">
          <a:extLst>
            <a:ext uri="{FF2B5EF4-FFF2-40B4-BE49-F238E27FC236}">
              <a16:creationId xmlns:a16="http://schemas.microsoft.com/office/drawing/2014/main" id="{90EB33E5-1242-4D68-B079-7FA175A9B02A}"/>
            </a:ext>
          </a:extLst>
        </xdr:cNvPr>
        <xdr:cNvSpPr txBox="1">
          <a:spLocks noChangeArrowheads="1"/>
        </xdr:cNvSpPr>
      </xdr:nvSpPr>
      <xdr:spPr bwMode="auto">
        <a:xfrm>
          <a:off x="4366260" y="257479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690" name="Text Box 108">
          <a:extLst>
            <a:ext uri="{FF2B5EF4-FFF2-40B4-BE49-F238E27FC236}">
              <a16:creationId xmlns:a16="http://schemas.microsoft.com/office/drawing/2014/main" id="{0F9E9A6D-41E4-45B9-97FE-B77DC10B4587}"/>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691" name="Text Box 30">
          <a:extLst>
            <a:ext uri="{FF2B5EF4-FFF2-40B4-BE49-F238E27FC236}">
              <a16:creationId xmlns:a16="http://schemas.microsoft.com/office/drawing/2014/main" id="{9686CCD7-6DB2-43C4-9D4B-21A31F381F54}"/>
            </a:ext>
          </a:extLst>
        </xdr:cNvPr>
        <xdr:cNvSpPr txBox="1">
          <a:spLocks noChangeArrowheads="1"/>
        </xdr:cNvSpPr>
      </xdr:nvSpPr>
      <xdr:spPr bwMode="auto">
        <a:xfrm>
          <a:off x="4366260" y="257479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692" name="Text Box 32">
          <a:extLst>
            <a:ext uri="{FF2B5EF4-FFF2-40B4-BE49-F238E27FC236}">
              <a16:creationId xmlns:a16="http://schemas.microsoft.com/office/drawing/2014/main" id="{1D7DFF07-2A6A-4F94-BAD4-1EDCA4795A2E}"/>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693" name="Text Box 106">
          <a:extLst>
            <a:ext uri="{FF2B5EF4-FFF2-40B4-BE49-F238E27FC236}">
              <a16:creationId xmlns:a16="http://schemas.microsoft.com/office/drawing/2014/main" id="{F903C156-F9FF-4DA2-AD5A-C4DF49C9DBEA}"/>
            </a:ext>
          </a:extLst>
        </xdr:cNvPr>
        <xdr:cNvSpPr txBox="1">
          <a:spLocks noChangeArrowheads="1"/>
        </xdr:cNvSpPr>
      </xdr:nvSpPr>
      <xdr:spPr bwMode="auto">
        <a:xfrm>
          <a:off x="4366260" y="257479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694" name="Text Box 108">
          <a:extLst>
            <a:ext uri="{FF2B5EF4-FFF2-40B4-BE49-F238E27FC236}">
              <a16:creationId xmlns:a16="http://schemas.microsoft.com/office/drawing/2014/main" id="{BCF0ECA4-D44B-4D41-80ED-F5372064C781}"/>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118</xdr:row>
      <xdr:rowOff>103438</xdr:rowOff>
    </xdr:to>
    <xdr:sp macro="" textlink="">
      <xdr:nvSpPr>
        <xdr:cNvPr id="2695" name="Text Box 30">
          <a:extLst>
            <a:ext uri="{FF2B5EF4-FFF2-40B4-BE49-F238E27FC236}">
              <a16:creationId xmlns:a16="http://schemas.microsoft.com/office/drawing/2014/main" id="{DD8D0C2A-FADD-4312-8EEB-22C7BB53D555}"/>
            </a:ext>
          </a:extLst>
        </xdr:cNvPr>
        <xdr:cNvSpPr txBox="1">
          <a:spLocks noChangeArrowheads="1"/>
        </xdr:cNvSpPr>
      </xdr:nvSpPr>
      <xdr:spPr bwMode="auto">
        <a:xfrm>
          <a:off x="4366260" y="25747980"/>
          <a:ext cx="76200" cy="1520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103438</xdr:rowOff>
    </xdr:to>
    <xdr:sp macro="" textlink="">
      <xdr:nvSpPr>
        <xdr:cNvPr id="2696" name="Text Box 106">
          <a:extLst>
            <a:ext uri="{FF2B5EF4-FFF2-40B4-BE49-F238E27FC236}">
              <a16:creationId xmlns:a16="http://schemas.microsoft.com/office/drawing/2014/main" id="{7923862B-3A3E-4D8A-8E99-7E2B2315B914}"/>
            </a:ext>
          </a:extLst>
        </xdr:cNvPr>
        <xdr:cNvSpPr txBox="1">
          <a:spLocks noChangeArrowheads="1"/>
        </xdr:cNvSpPr>
      </xdr:nvSpPr>
      <xdr:spPr bwMode="auto">
        <a:xfrm>
          <a:off x="4366260" y="25747980"/>
          <a:ext cx="76200" cy="1520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80576</xdr:rowOff>
    </xdr:to>
    <xdr:sp macro="" textlink="">
      <xdr:nvSpPr>
        <xdr:cNvPr id="2697" name="Text Box 30">
          <a:extLst>
            <a:ext uri="{FF2B5EF4-FFF2-40B4-BE49-F238E27FC236}">
              <a16:creationId xmlns:a16="http://schemas.microsoft.com/office/drawing/2014/main" id="{D077766B-F875-4C2B-9164-BA2E013EB24E}"/>
            </a:ext>
          </a:extLst>
        </xdr:cNvPr>
        <xdr:cNvSpPr txBox="1">
          <a:spLocks noChangeArrowheads="1"/>
        </xdr:cNvSpPr>
      </xdr:nvSpPr>
      <xdr:spPr bwMode="auto">
        <a:xfrm>
          <a:off x="4366260" y="25747980"/>
          <a:ext cx="76200" cy="1497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80576</xdr:rowOff>
    </xdr:to>
    <xdr:sp macro="" textlink="">
      <xdr:nvSpPr>
        <xdr:cNvPr id="2698" name="Text Box 106">
          <a:extLst>
            <a:ext uri="{FF2B5EF4-FFF2-40B4-BE49-F238E27FC236}">
              <a16:creationId xmlns:a16="http://schemas.microsoft.com/office/drawing/2014/main" id="{B051F22A-03FC-49DD-9B15-BD404485F203}"/>
            </a:ext>
          </a:extLst>
        </xdr:cNvPr>
        <xdr:cNvSpPr txBox="1">
          <a:spLocks noChangeArrowheads="1"/>
        </xdr:cNvSpPr>
      </xdr:nvSpPr>
      <xdr:spPr bwMode="auto">
        <a:xfrm>
          <a:off x="4366260" y="25747980"/>
          <a:ext cx="76200" cy="1497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50431</xdr:rowOff>
    </xdr:to>
    <xdr:sp macro="" textlink="">
      <xdr:nvSpPr>
        <xdr:cNvPr id="2699" name="Text Box 30">
          <a:extLst>
            <a:ext uri="{FF2B5EF4-FFF2-40B4-BE49-F238E27FC236}">
              <a16:creationId xmlns:a16="http://schemas.microsoft.com/office/drawing/2014/main" id="{33D9BEFE-33BF-4907-A521-A29A3E843431}"/>
            </a:ext>
          </a:extLst>
        </xdr:cNvPr>
        <xdr:cNvSpPr txBox="1">
          <a:spLocks noChangeArrowheads="1"/>
        </xdr:cNvSpPr>
      </xdr:nvSpPr>
      <xdr:spPr bwMode="auto">
        <a:xfrm>
          <a:off x="4366260" y="25747980"/>
          <a:ext cx="76200" cy="110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2700" name="Text Box 32">
          <a:extLst>
            <a:ext uri="{FF2B5EF4-FFF2-40B4-BE49-F238E27FC236}">
              <a16:creationId xmlns:a16="http://schemas.microsoft.com/office/drawing/2014/main" id="{4D8A031A-DC91-4646-821F-DA50C62352A1}"/>
            </a:ext>
          </a:extLst>
        </xdr:cNvPr>
        <xdr:cNvSpPr txBox="1">
          <a:spLocks noChangeArrowheads="1"/>
        </xdr:cNvSpPr>
      </xdr:nvSpPr>
      <xdr:spPr bwMode="auto">
        <a:xfrm>
          <a:off x="4366260" y="25747980"/>
          <a:ext cx="76200" cy="137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50431</xdr:rowOff>
    </xdr:to>
    <xdr:sp macro="" textlink="">
      <xdr:nvSpPr>
        <xdr:cNvPr id="2701" name="Text Box 106">
          <a:extLst>
            <a:ext uri="{FF2B5EF4-FFF2-40B4-BE49-F238E27FC236}">
              <a16:creationId xmlns:a16="http://schemas.microsoft.com/office/drawing/2014/main" id="{E2D09A58-E23A-4DD1-A77B-0EAD8B9C2DFA}"/>
            </a:ext>
          </a:extLst>
        </xdr:cNvPr>
        <xdr:cNvSpPr txBox="1">
          <a:spLocks noChangeArrowheads="1"/>
        </xdr:cNvSpPr>
      </xdr:nvSpPr>
      <xdr:spPr bwMode="auto">
        <a:xfrm>
          <a:off x="4366260" y="25747980"/>
          <a:ext cx="76200" cy="110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2702" name="Text Box 108">
          <a:extLst>
            <a:ext uri="{FF2B5EF4-FFF2-40B4-BE49-F238E27FC236}">
              <a16:creationId xmlns:a16="http://schemas.microsoft.com/office/drawing/2014/main" id="{19A0BB94-F543-4F3A-90A3-1789A4C02EA7}"/>
            </a:ext>
          </a:extLst>
        </xdr:cNvPr>
        <xdr:cNvSpPr txBox="1">
          <a:spLocks noChangeArrowheads="1"/>
        </xdr:cNvSpPr>
      </xdr:nvSpPr>
      <xdr:spPr bwMode="auto">
        <a:xfrm>
          <a:off x="4366260" y="25747980"/>
          <a:ext cx="76200" cy="137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35191</xdr:rowOff>
    </xdr:to>
    <xdr:sp macro="" textlink="">
      <xdr:nvSpPr>
        <xdr:cNvPr id="2703" name="Text Box 30">
          <a:extLst>
            <a:ext uri="{FF2B5EF4-FFF2-40B4-BE49-F238E27FC236}">
              <a16:creationId xmlns:a16="http://schemas.microsoft.com/office/drawing/2014/main" id="{D2614DED-2334-414F-B38B-97B278246324}"/>
            </a:ext>
          </a:extLst>
        </xdr:cNvPr>
        <xdr:cNvSpPr txBox="1">
          <a:spLocks noChangeArrowheads="1"/>
        </xdr:cNvSpPr>
      </xdr:nvSpPr>
      <xdr:spPr bwMode="auto">
        <a:xfrm>
          <a:off x="4366260" y="2574798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2704" name="Text Box 32">
          <a:extLst>
            <a:ext uri="{FF2B5EF4-FFF2-40B4-BE49-F238E27FC236}">
              <a16:creationId xmlns:a16="http://schemas.microsoft.com/office/drawing/2014/main" id="{F50354DC-7C9D-4F6D-8C20-2CDE4A4BEE0A}"/>
            </a:ext>
          </a:extLst>
        </xdr:cNvPr>
        <xdr:cNvSpPr txBox="1">
          <a:spLocks noChangeArrowheads="1"/>
        </xdr:cNvSpPr>
      </xdr:nvSpPr>
      <xdr:spPr bwMode="auto">
        <a:xfrm>
          <a:off x="4366260" y="25747980"/>
          <a:ext cx="76200" cy="137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35191</xdr:rowOff>
    </xdr:to>
    <xdr:sp macro="" textlink="">
      <xdr:nvSpPr>
        <xdr:cNvPr id="2705" name="Text Box 106">
          <a:extLst>
            <a:ext uri="{FF2B5EF4-FFF2-40B4-BE49-F238E27FC236}">
              <a16:creationId xmlns:a16="http://schemas.microsoft.com/office/drawing/2014/main" id="{9B50D729-9028-40EA-8823-11D26B544293}"/>
            </a:ext>
          </a:extLst>
        </xdr:cNvPr>
        <xdr:cNvSpPr txBox="1">
          <a:spLocks noChangeArrowheads="1"/>
        </xdr:cNvSpPr>
      </xdr:nvSpPr>
      <xdr:spPr bwMode="auto">
        <a:xfrm>
          <a:off x="4366260" y="2574798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143402</xdr:rowOff>
    </xdr:to>
    <xdr:sp macro="" textlink="">
      <xdr:nvSpPr>
        <xdr:cNvPr id="2706" name="Text Box 108">
          <a:extLst>
            <a:ext uri="{FF2B5EF4-FFF2-40B4-BE49-F238E27FC236}">
              <a16:creationId xmlns:a16="http://schemas.microsoft.com/office/drawing/2014/main" id="{793B5472-E02D-4945-8AAF-660170687620}"/>
            </a:ext>
          </a:extLst>
        </xdr:cNvPr>
        <xdr:cNvSpPr txBox="1">
          <a:spLocks noChangeArrowheads="1"/>
        </xdr:cNvSpPr>
      </xdr:nvSpPr>
      <xdr:spPr bwMode="auto">
        <a:xfrm>
          <a:off x="4366260" y="25747980"/>
          <a:ext cx="76200" cy="137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330590"/>
    <xdr:sp macro="" textlink="">
      <xdr:nvSpPr>
        <xdr:cNvPr id="2707" name="Text Box 30">
          <a:extLst>
            <a:ext uri="{FF2B5EF4-FFF2-40B4-BE49-F238E27FC236}">
              <a16:creationId xmlns:a16="http://schemas.microsoft.com/office/drawing/2014/main" id="{628F6404-08B5-48A5-8194-267DDE48C448}"/>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08" name="Text Box 32">
          <a:extLst>
            <a:ext uri="{FF2B5EF4-FFF2-40B4-BE49-F238E27FC236}">
              <a16:creationId xmlns:a16="http://schemas.microsoft.com/office/drawing/2014/main" id="{3035362F-B10A-405B-ADA5-2C03187E8E3F}"/>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709" name="Text Box 106">
          <a:extLst>
            <a:ext uri="{FF2B5EF4-FFF2-40B4-BE49-F238E27FC236}">
              <a16:creationId xmlns:a16="http://schemas.microsoft.com/office/drawing/2014/main" id="{3D55486B-91E9-4EB8-9BD4-68B8B5E2EC8A}"/>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10" name="Text Box 108">
          <a:extLst>
            <a:ext uri="{FF2B5EF4-FFF2-40B4-BE49-F238E27FC236}">
              <a16:creationId xmlns:a16="http://schemas.microsoft.com/office/drawing/2014/main" id="{8C73B90A-3EA0-4875-98B4-8E5B00E94C69}"/>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711" name="Text Box 30">
          <a:extLst>
            <a:ext uri="{FF2B5EF4-FFF2-40B4-BE49-F238E27FC236}">
              <a16:creationId xmlns:a16="http://schemas.microsoft.com/office/drawing/2014/main" id="{751EF16B-2268-4904-B944-F574CC4290F8}"/>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12" name="Text Box 32">
          <a:extLst>
            <a:ext uri="{FF2B5EF4-FFF2-40B4-BE49-F238E27FC236}">
              <a16:creationId xmlns:a16="http://schemas.microsoft.com/office/drawing/2014/main" id="{1450A240-6C88-4B82-8DD6-1D2BFE635220}"/>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713" name="Text Box 106">
          <a:extLst>
            <a:ext uri="{FF2B5EF4-FFF2-40B4-BE49-F238E27FC236}">
              <a16:creationId xmlns:a16="http://schemas.microsoft.com/office/drawing/2014/main" id="{799D1FEE-7CEE-4FED-AB89-ECAF3DD0ED60}"/>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14" name="Text Box 108">
          <a:extLst>
            <a:ext uri="{FF2B5EF4-FFF2-40B4-BE49-F238E27FC236}">
              <a16:creationId xmlns:a16="http://schemas.microsoft.com/office/drawing/2014/main" id="{622B65C4-9326-4D5C-815C-D5699FD98D98}"/>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715" name="Text Box 30">
          <a:extLst>
            <a:ext uri="{FF2B5EF4-FFF2-40B4-BE49-F238E27FC236}">
              <a16:creationId xmlns:a16="http://schemas.microsoft.com/office/drawing/2014/main" id="{53424ADC-807F-403B-9090-F79086AFCE67}"/>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16" name="Text Box 32">
          <a:extLst>
            <a:ext uri="{FF2B5EF4-FFF2-40B4-BE49-F238E27FC236}">
              <a16:creationId xmlns:a16="http://schemas.microsoft.com/office/drawing/2014/main" id="{B099E92E-8FEF-48A4-8CD3-70AB366A3F97}"/>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717" name="Text Box 106">
          <a:extLst>
            <a:ext uri="{FF2B5EF4-FFF2-40B4-BE49-F238E27FC236}">
              <a16:creationId xmlns:a16="http://schemas.microsoft.com/office/drawing/2014/main" id="{D23A7CEC-B39D-4547-87B3-8456098211EF}"/>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18" name="Text Box 108">
          <a:extLst>
            <a:ext uri="{FF2B5EF4-FFF2-40B4-BE49-F238E27FC236}">
              <a16:creationId xmlns:a16="http://schemas.microsoft.com/office/drawing/2014/main" id="{6361B9F3-9197-479E-9DFE-63FB698E58CD}"/>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719" name="Text Box 30">
          <a:extLst>
            <a:ext uri="{FF2B5EF4-FFF2-40B4-BE49-F238E27FC236}">
              <a16:creationId xmlns:a16="http://schemas.microsoft.com/office/drawing/2014/main" id="{6929E29F-5C9E-4198-9E91-85CF15B6DC48}"/>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20" name="Text Box 32">
          <a:extLst>
            <a:ext uri="{FF2B5EF4-FFF2-40B4-BE49-F238E27FC236}">
              <a16:creationId xmlns:a16="http://schemas.microsoft.com/office/drawing/2014/main" id="{BB2CA462-AA52-47F8-907B-1916D94684D6}"/>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721" name="Text Box 106">
          <a:extLst>
            <a:ext uri="{FF2B5EF4-FFF2-40B4-BE49-F238E27FC236}">
              <a16:creationId xmlns:a16="http://schemas.microsoft.com/office/drawing/2014/main" id="{FCB3F6CD-BFEE-4410-B2FC-D55693EF2FD4}"/>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2722" name="Text Box 108">
          <a:extLst>
            <a:ext uri="{FF2B5EF4-FFF2-40B4-BE49-F238E27FC236}">
              <a16:creationId xmlns:a16="http://schemas.microsoft.com/office/drawing/2014/main" id="{AD25092A-3AEA-417E-A7A4-F6D70D835E31}"/>
            </a:ext>
          </a:extLst>
        </xdr:cNvPr>
        <xdr:cNvSpPr txBox="1">
          <a:spLocks noChangeArrowheads="1"/>
        </xdr:cNvSpPr>
      </xdr:nvSpPr>
      <xdr:spPr bwMode="auto">
        <a:xfrm>
          <a:off x="4366260" y="257479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2723" name="Text Box 30">
          <a:extLst>
            <a:ext uri="{FF2B5EF4-FFF2-40B4-BE49-F238E27FC236}">
              <a16:creationId xmlns:a16="http://schemas.microsoft.com/office/drawing/2014/main" id="{2FA08990-2025-4E82-8EF4-765CC1D26787}"/>
            </a:ext>
          </a:extLst>
        </xdr:cNvPr>
        <xdr:cNvSpPr txBox="1">
          <a:spLocks noChangeArrowheads="1"/>
        </xdr:cNvSpPr>
      </xdr:nvSpPr>
      <xdr:spPr bwMode="auto">
        <a:xfrm>
          <a:off x="4366260" y="38374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24" name="Text Box 32">
          <a:extLst>
            <a:ext uri="{FF2B5EF4-FFF2-40B4-BE49-F238E27FC236}">
              <a16:creationId xmlns:a16="http://schemas.microsoft.com/office/drawing/2014/main" id="{16A41016-62F7-4BE1-B315-02D582C06379}"/>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2725" name="Text Box 106">
          <a:extLst>
            <a:ext uri="{FF2B5EF4-FFF2-40B4-BE49-F238E27FC236}">
              <a16:creationId xmlns:a16="http://schemas.microsoft.com/office/drawing/2014/main" id="{8BC12AE6-41FB-4703-96B4-C0B11C050784}"/>
            </a:ext>
          </a:extLst>
        </xdr:cNvPr>
        <xdr:cNvSpPr txBox="1">
          <a:spLocks noChangeArrowheads="1"/>
        </xdr:cNvSpPr>
      </xdr:nvSpPr>
      <xdr:spPr bwMode="auto">
        <a:xfrm>
          <a:off x="4366260" y="38374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26" name="Text Box 108">
          <a:extLst>
            <a:ext uri="{FF2B5EF4-FFF2-40B4-BE49-F238E27FC236}">
              <a16:creationId xmlns:a16="http://schemas.microsoft.com/office/drawing/2014/main" id="{F7D1220B-E60E-461F-88FA-3D839F5AE6FA}"/>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2727" name="Text Box 30">
          <a:extLst>
            <a:ext uri="{FF2B5EF4-FFF2-40B4-BE49-F238E27FC236}">
              <a16:creationId xmlns:a16="http://schemas.microsoft.com/office/drawing/2014/main" id="{1022BD70-D32D-48D9-AB33-70117E173ED5}"/>
            </a:ext>
          </a:extLst>
        </xdr:cNvPr>
        <xdr:cNvSpPr txBox="1">
          <a:spLocks noChangeArrowheads="1"/>
        </xdr:cNvSpPr>
      </xdr:nvSpPr>
      <xdr:spPr bwMode="auto">
        <a:xfrm>
          <a:off x="4366260" y="38374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28" name="Text Box 32">
          <a:extLst>
            <a:ext uri="{FF2B5EF4-FFF2-40B4-BE49-F238E27FC236}">
              <a16:creationId xmlns:a16="http://schemas.microsoft.com/office/drawing/2014/main" id="{7ABE91E2-F90A-4129-A277-C03C3E99754F}"/>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2729" name="Text Box 106">
          <a:extLst>
            <a:ext uri="{FF2B5EF4-FFF2-40B4-BE49-F238E27FC236}">
              <a16:creationId xmlns:a16="http://schemas.microsoft.com/office/drawing/2014/main" id="{BCE0080A-3F89-447E-B95E-445F7BDCAF0B}"/>
            </a:ext>
          </a:extLst>
        </xdr:cNvPr>
        <xdr:cNvSpPr txBox="1">
          <a:spLocks noChangeArrowheads="1"/>
        </xdr:cNvSpPr>
      </xdr:nvSpPr>
      <xdr:spPr bwMode="auto">
        <a:xfrm>
          <a:off x="4366260" y="38374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30" name="Text Box 108">
          <a:extLst>
            <a:ext uri="{FF2B5EF4-FFF2-40B4-BE49-F238E27FC236}">
              <a16:creationId xmlns:a16="http://schemas.microsoft.com/office/drawing/2014/main" id="{659A7FF9-B36C-4187-8181-365A11FDA27D}"/>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2731" name="Text Box 30">
          <a:extLst>
            <a:ext uri="{FF2B5EF4-FFF2-40B4-BE49-F238E27FC236}">
              <a16:creationId xmlns:a16="http://schemas.microsoft.com/office/drawing/2014/main" id="{BFB9622E-E4A4-4173-8B09-03C27C5A1A82}"/>
            </a:ext>
          </a:extLst>
        </xdr:cNvPr>
        <xdr:cNvSpPr txBox="1">
          <a:spLocks noChangeArrowheads="1"/>
        </xdr:cNvSpPr>
      </xdr:nvSpPr>
      <xdr:spPr bwMode="auto">
        <a:xfrm>
          <a:off x="4366260" y="38374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32" name="Text Box 32">
          <a:extLst>
            <a:ext uri="{FF2B5EF4-FFF2-40B4-BE49-F238E27FC236}">
              <a16:creationId xmlns:a16="http://schemas.microsoft.com/office/drawing/2014/main" id="{6A7F80CE-BD95-4C9B-B16E-9865A0C2D997}"/>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2733" name="Text Box 106">
          <a:extLst>
            <a:ext uri="{FF2B5EF4-FFF2-40B4-BE49-F238E27FC236}">
              <a16:creationId xmlns:a16="http://schemas.microsoft.com/office/drawing/2014/main" id="{490214AE-55EF-414D-BA0F-631231993FB1}"/>
            </a:ext>
          </a:extLst>
        </xdr:cNvPr>
        <xdr:cNvSpPr txBox="1">
          <a:spLocks noChangeArrowheads="1"/>
        </xdr:cNvSpPr>
      </xdr:nvSpPr>
      <xdr:spPr bwMode="auto">
        <a:xfrm>
          <a:off x="4366260" y="38374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34" name="Text Box 108">
          <a:extLst>
            <a:ext uri="{FF2B5EF4-FFF2-40B4-BE49-F238E27FC236}">
              <a16:creationId xmlns:a16="http://schemas.microsoft.com/office/drawing/2014/main" id="{C2850EA7-8D2F-4EEE-A52C-51465DEF07CA}"/>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2735" name="Text Box 30">
          <a:extLst>
            <a:ext uri="{FF2B5EF4-FFF2-40B4-BE49-F238E27FC236}">
              <a16:creationId xmlns:a16="http://schemas.microsoft.com/office/drawing/2014/main" id="{08669880-3144-439F-9C1E-8A22F57FB872}"/>
            </a:ext>
          </a:extLst>
        </xdr:cNvPr>
        <xdr:cNvSpPr txBox="1">
          <a:spLocks noChangeArrowheads="1"/>
        </xdr:cNvSpPr>
      </xdr:nvSpPr>
      <xdr:spPr bwMode="auto">
        <a:xfrm>
          <a:off x="4366260" y="38374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36" name="Text Box 32">
          <a:extLst>
            <a:ext uri="{FF2B5EF4-FFF2-40B4-BE49-F238E27FC236}">
              <a16:creationId xmlns:a16="http://schemas.microsoft.com/office/drawing/2014/main" id="{E6BF825B-0C5E-433C-984E-BEBD4F46F10B}"/>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2737" name="Text Box 106">
          <a:extLst>
            <a:ext uri="{FF2B5EF4-FFF2-40B4-BE49-F238E27FC236}">
              <a16:creationId xmlns:a16="http://schemas.microsoft.com/office/drawing/2014/main" id="{493B43DD-64F6-433F-A965-870B2B9CD100}"/>
            </a:ext>
          </a:extLst>
        </xdr:cNvPr>
        <xdr:cNvSpPr txBox="1">
          <a:spLocks noChangeArrowheads="1"/>
        </xdr:cNvSpPr>
      </xdr:nvSpPr>
      <xdr:spPr bwMode="auto">
        <a:xfrm>
          <a:off x="4366260" y="38374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2738" name="Text Box 108">
          <a:extLst>
            <a:ext uri="{FF2B5EF4-FFF2-40B4-BE49-F238E27FC236}">
              <a16:creationId xmlns:a16="http://schemas.microsoft.com/office/drawing/2014/main" id="{FB441E79-0B85-47D9-A0D0-B9DE4179876E}"/>
            </a:ext>
          </a:extLst>
        </xdr:cNvPr>
        <xdr:cNvSpPr txBox="1">
          <a:spLocks noChangeArrowheads="1"/>
        </xdr:cNvSpPr>
      </xdr:nvSpPr>
      <xdr:spPr bwMode="auto">
        <a:xfrm>
          <a:off x="4366260" y="38374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76275"/>
    <xdr:sp macro="" textlink="">
      <xdr:nvSpPr>
        <xdr:cNvPr id="2739" name="Text Box 30">
          <a:extLst>
            <a:ext uri="{FF2B5EF4-FFF2-40B4-BE49-F238E27FC236}">
              <a16:creationId xmlns:a16="http://schemas.microsoft.com/office/drawing/2014/main" id="{45F4EF73-0069-4EB6-AC93-9829A4080399}"/>
            </a:ext>
          </a:extLst>
        </xdr:cNvPr>
        <xdr:cNvSpPr txBox="1">
          <a:spLocks noChangeArrowheads="1"/>
        </xdr:cNvSpPr>
      </xdr:nvSpPr>
      <xdr:spPr bwMode="auto">
        <a:xfrm>
          <a:off x="4366260" y="701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740" name="Text Box 32">
          <a:extLst>
            <a:ext uri="{FF2B5EF4-FFF2-40B4-BE49-F238E27FC236}">
              <a16:creationId xmlns:a16="http://schemas.microsoft.com/office/drawing/2014/main" id="{9204D3B2-85DA-4ED0-823C-36CF59EE73B2}"/>
            </a:ext>
          </a:extLst>
        </xdr:cNvPr>
        <xdr:cNvSpPr txBox="1">
          <a:spLocks noChangeArrowheads="1"/>
        </xdr:cNvSpPr>
      </xdr:nvSpPr>
      <xdr:spPr bwMode="auto">
        <a:xfrm>
          <a:off x="4366260" y="701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76275"/>
    <xdr:sp macro="" textlink="">
      <xdr:nvSpPr>
        <xdr:cNvPr id="2741" name="Text Box 106">
          <a:extLst>
            <a:ext uri="{FF2B5EF4-FFF2-40B4-BE49-F238E27FC236}">
              <a16:creationId xmlns:a16="http://schemas.microsoft.com/office/drawing/2014/main" id="{5E14C231-840D-49A8-80CF-D2BBDD910A26}"/>
            </a:ext>
          </a:extLst>
        </xdr:cNvPr>
        <xdr:cNvSpPr txBox="1">
          <a:spLocks noChangeArrowheads="1"/>
        </xdr:cNvSpPr>
      </xdr:nvSpPr>
      <xdr:spPr bwMode="auto">
        <a:xfrm>
          <a:off x="4366260" y="701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742" name="Text Box 108">
          <a:extLst>
            <a:ext uri="{FF2B5EF4-FFF2-40B4-BE49-F238E27FC236}">
              <a16:creationId xmlns:a16="http://schemas.microsoft.com/office/drawing/2014/main" id="{37AD98ED-9E0B-4CC4-A82B-47DF638355CB}"/>
            </a:ext>
          </a:extLst>
        </xdr:cNvPr>
        <xdr:cNvSpPr txBox="1">
          <a:spLocks noChangeArrowheads="1"/>
        </xdr:cNvSpPr>
      </xdr:nvSpPr>
      <xdr:spPr bwMode="auto">
        <a:xfrm>
          <a:off x="4366260" y="701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57225"/>
    <xdr:sp macro="" textlink="">
      <xdr:nvSpPr>
        <xdr:cNvPr id="2743" name="Text Box 30">
          <a:extLst>
            <a:ext uri="{FF2B5EF4-FFF2-40B4-BE49-F238E27FC236}">
              <a16:creationId xmlns:a16="http://schemas.microsoft.com/office/drawing/2014/main" id="{D59BE0D3-4CE8-45C4-9ADB-C142048581A2}"/>
            </a:ext>
          </a:extLst>
        </xdr:cNvPr>
        <xdr:cNvSpPr txBox="1">
          <a:spLocks noChangeArrowheads="1"/>
        </xdr:cNvSpPr>
      </xdr:nvSpPr>
      <xdr:spPr bwMode="auto">
        <a:xfrm>
          <a:off x="4366260" y="701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744" name="Text Box 32">
          <a:extLst>
            <a:ext uri="{FF2B5EF4-FFF2-40B4-BE49-F238E27FC236}">
              <a16:creationId xmlns:a16="http://schemas.microsoft.com/office/drawing/2014/main" id="{82BC2307-ADF9-467E-9A97-1B45B6294B4F}"/>
            </a:ext>
          </a:extLst>
        </xdr:cNvPr>
        <xdr:cNvSpPr txBox="1">
          <a:spLocks noChangeArrowheads="1"/>
        </xdr:cNvSpPr>
      </xdr:nvSpPr>
      <xdr:spPr bwMode="auto">
        <a:xfrm>
          <a:off x="4366260" y="701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657225"/>
    <xdr:sp macro="" textlink="">
      <xdr:nvSpPr>
        <xdr:cNvPr id="2745" name="Text Box 106">
          <a:extLst>
            <a:ext uri="{FF2B5EF4-FFF2-40B4-BE49-F238E27FC236}">
              <a16:creationId xmlns:a16="http://schemas.microsoft.com/office/drawing/2014/main" id="{4C083F26-3F27-4D29-9599-3049E3172113}"/>
            </a:ext>
          </a:extLst>
        </xdr:cNvPr>
        <xdr:cNvSpPr txBox="1">
          <a:spLocks noChangeArrowheads="1"/>
        </xdr:cNvSpPr>
      </xdr:nvSpPr>
      <xdr:spPr bwMode="auto">
        <a:xfrm>
          <a:off x="4366260" y="701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xdr:row>
      <xdr:rowOff>0</xdr:rowOff>
    </xdr:from>
    <xdr:ext cx="76200" cy="857250"/>
    <xdr:sp macro="" textlink="">
      <xdr:nvSpPr>
        <xdr:cNvPr id="2746" name="Text Box 108">
          <a:extLst>
            <a:ext uri="{FF2B5EF4-FFF2-40B4-BE49-F238E27FC236}">
              <a16:creationId xmlns:a16="http://schemas.microsoft.com/office/drawing/2014/main" id="{71E2264A-71C4-44AD-AC93-9E96612CC00F}"/>
            </a:ext>
          </a:extLst>
        </xdr:cNvPr>
        <xdr:cNvSpPr txBox="1">
          <a:spLocks noChangeArrowheads="1"/>
        </xdr:cNvSpPr>
      </xdr:nvSpPr>
      <xdr:spPr bwMode="auto">
        <a:xfrm>
          <a:off x="4366260" y="701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747" name="Text Box 30">
          <a:extLst>
            <a:ext uri="{FF2B5EF4-FFF2-40B4-BE49-F238E27FC236}">
              <a16:creationId xmlns:a16="http://schemas.microsoft.com/office/drawing/2014/main" id="{EC1494F6-572A-4D36-AE8F-9F95E3F8440D}"/>
            </a:ext>
          </a:extLst>
        </xdr:cNvPr>
        <xdr:cNvSpPr txBox="1">
          <a:spLocks noChangeArrowheads="1"/>
        </xdr:cNvSpPr>
      </xdr:nvSpPr>
      <xdr:spPr bwMode="auto">
        <a:xfrm>
          <a:off x="4366260" y="693420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748" name="Text Box 32">
          <a:extLst>
            <a:ext uri="{FF2B5EF4-FFF2-40B4-BE49-F238E27FC236}">
              <a16:creationId xmlns:a16="http://schemas.microsoft.com/office/drawing/2014/main" id="{7D82BCB8-B32D-470B-9212-A159DF7A7DE6}"/>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749" name="Text Box 106">
          <a:extLst>
            <a:ext uri="{FF2B5EF4-FFF2-40B4-BE49-F238E27FC236}">
              <a16:creationId xmlns:a16="http://schemas.microsoft.com/office/drawing/2014/main" id="{B5BF3BE3-E06F-4468-8146-D21C0FC0BC72}"/>
            </a:ext>
          </a:extLst>
        </xdr:cNvPr>
        <xdr:cNvSpPr txBox="1">
          <a:spLocks noChangeArrowheads="1"/>
        </xdr:cNvSpPr>
      </xdr:nvSpPr>
      <xdr:spPr bwMode="auto">
        <a:xfrm>
          <a:off x="4366260" y="693420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750" name="Text Box 108">
          <a:extLst>
            <a:ext uri="{FF2B5EF4-FFF2-40B4-BE49-F238E27FC236}">
              <a16:creationId xmlns:a16="http://schemas.microsoft.com/office/drawing/2014/main" id="{65D3CB4E-C391-4458-96BC-89B48889C55F}"/>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751" name="Text Box 30">
          <a:extLst>
            <a:ext uri="{FF2B5EF4-FFF2-40B4-BE49-F238E27FC236}">
              <a16:creationId xmlns:a16="http://schemas.microsoft.com/office/drawing/2014/main" id="{44FE3AB8-4769-4840-8B0B-3A3977E0CA13}"/>
            </a:ext>
          </a:extLst>
        </xdr:cNvPr>
        <xdr:cNvSpPr txBox="1">
          <a:spLocks noChangeArrowheads="1"/>
        </xdr:cNvSpPr>
      </xdr:nvSpPr>
      <xdr:spPr bwMode="auto">
        <a:xfrm>
          <a:off x="4366260" y="693420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752" name="Text Box 32">
          <a:extLst>
            <a:ext uri="{FF2B5EF4-FFF2-40B4-BE49-F238E27FC236}">
              <a16:creationId xmlns:a16="http://schemas.microsoft.com/office/drawing/2014/main" id="{5CDF9CE9-9AC1-4558-8E03-63FE1E1F0CB6}"/>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753" name="Text Box 106">
          <a:extLst>
            <a:ext uri="{FF2B5EF4-FFF2-40B4-BE49-F238E27FC236}">
              <a16:creationId xmlns:a16="http://schemas.microsoft.com/office/drawing/2014/main" id="{29B93C32-999A-4B9E-BCDF-21BCAF36B7A7}"/>
            </a:ext>
          </a:extLst>
        </xdr:cNvPr>
        <xdr:cNvSpPr txBox="1">
          <a:spLocks noChangeArrowheads="1"/>
        </xdr:cNvSpPr>
      </xdr:nvSpPr>
      <xdr:spPr bwMode="auto">
        <a:xfrm>
          <a:off x="4366260" y="693420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754" name="Text Box 108">
          <a:extLst>
            <a:ext uri="{FF2B5EF4-FFF2-40B4-BE49-F238E27FC236}">
              <a16:creationId xmlns:a16="http://schemas.microsoft.com/office/drawing/2014/main" id="{123DB01E-B3CA-430E-8FE3-9BE9DAABD215}"/>
            </a:ext>
          </a:extLst>
        </xdr:cNvPr>
        <xdr:cNvSpPr txBox="1">
          <a:spLocks noChangeArrowheads="1"/>
        </xdr:cNvSpPr>
      </xdr:nvSpPr>
      <xdr:spPr bwMode="auto">
        <a:xfrm>
          <a:off x="4366260" y="693420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55" name="Text Box 30">
          <a:extLst>
            <a:ext uri="{FF2B5EF4-FFF2-40B4-BE49-F238E27FC236}">
              <a16:creationId xmlns:a16="http://schemas.microsoft.com/office/drawing/2014/main" id="{AFF14328-EED8-4A30-A9AE-E973D2EDFD7C}"/>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56" name="Text Box 32">
          <a:extLst>
            <a:ext uri="{FF2B5EF4-FFF2-40B4-BE49-F238E27FC236}">
              <a16:creationId xmlns:a16="http://schemas.microsoft.com/office/drawing/2014/main" id="{A3A6FDF8-8855-4B71-AA46-8EEAA4149DFE}"/>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57" name="Text Box 106">
          <a:extLst>
            <a:ext uri="{FF2B5EF4-FFF2-40B4-BE49-F238E27FC236}">
              <a16:creationId xmlns:a16="http://schemas.microsoft.com/office/drawing/2014/main" id="{8229E194-4A91-4E24-8553-CD1B237966A1}"/>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58" name="Text Box 108">
          <a:extLst>
            <a:ext uri="{FF2B5EF4-FFF2-40B4-BE49-F238E27FC236}">
              <a16:creationId xmlns:a16="http://schemas.microsoft.com/office/drawing/2014/main" id="{F6F8DCEE-7280-4B60-80EF-6441426DCD1C}"/>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59" name="Text Box 30">
          <a:extLst>
            <a:ext uri="{FF2B5EF4-FFF2-40B4-BE49-F238E27FC236}">
              <a16:creationId xmlns:a16="http://schemas.microsoft.com/office/drawing/2014/main" id="{8EBB74D5-12AE-44CE-B25A-DD2CB1BAEB0E}"/>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60" name="Text Box 32">
          <a:extLst>
            <a:ext uri="{FF2B5EF4-FFF2-40B4-BE49-F238E27FC236}">
              <a16:creationId xmlns:a16="http://schemas.microsoft.com/office/drawing/2014/main" id="{6C7A0F20-4B23-4988-8177-A89CDA4DDDDB}"/>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61" name="Text Box 106">
          <a:extLst>
            <a:ext uri="{FF2B5EF4-FFF2-40B4-BE49-F238E27FC236}">
              <a16:creationId xmlns:a16="http://schemas.microsoft.com/office/drawing/2014/main" id="{0140B11B-FE70-4F9E-A9C7-F9BF1CE9E4A9}"/>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62" name="Text Box 108">
          <a:extLst>
            <a:ext uri="{FF2B5EF4-FFF2-40B4-BE49-F238E27FC236}">
              <a16:creationId xmlns:a16="http://schemas.microsoft.com/office/drawing/2014/main" id="{03B18A0C-DBA6-42C5-9394-3FB1519445F7}"/>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63" name="Text Box 30">
          <a:extLst>
            <a:ext uri="{FF2B5EF4-FFF2-40B4-BE49-F238E27FC236}">
              <a16:creationId xmlns:a16="http://schemas.microsoft.com/office/drawing/2014/main" id="{FDADB6AE-1683-499E-B160-3076428A91EC}"/>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64" name="Text Box 32">
          <a:extLst>
            <a:ext uri="{FF2B5EF4-FFF2-40B4-BE49-F238E27FC236}">
              <a16:creationId xmlns:a16="http://schemas.microsoft.com/office/drawing/2014/main" id="{2775115D-C8F2-44DE-BAB5-C54C52B26B8A}"/>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65" name="Text Box 106">
          <a:extLst>
            <a:ext uri="{FF2B5EF4-FFF2-40B4-BE49-F238E27FC236}">
              <a16:creationId xmlns:a16="http://schemas.microsoft.com/office/drawing/2014/main" id="{A1F43DF4-0C59-4AB8-9841-8E9EE63C9DA3}"/>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66" name="Text Box 108">
          <a:extLst>
            <a:ext uri="{FF2B5EF4-FFF2-40B4-BE49-F238E27FC236}">
              <a16:creationId xmlns:a16="http://schemas.microsoft.com/office/drawing/2014/main" id="{3ACED0D4-C1C7-4C0E-9CCB-5D63648B8629}"/>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67" name="Text Box 30">
          <a:extLst>
            <a:ext uri="{FF2B5EF4-FFF2-40B4-BE49-F238E27FC236}">
              <a16:creationId xmlns:a16="http://schemas.microsoft.com/office/drawing/2014/main" id="{AC8E184E-FD39-416D-87C4-930E9F66D2A2}"/>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68" name="Text Box 32">
          <a:extLst>
            <a:ext uri="{FF2B5EF4-FFF2-40B4-BE49-F238E27FC236}">
              <a16:creationId xmlns:a16="http://schemas.microsoft.com/office/drawing/2014/main" id="{A45AA4AC-87C5-43F7-AEA2-0BB0E3FB4ED8}"/>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69" name="Text Box 106">
          <a:extLst>
            <a:ext uri="{FF2B5EF4-FFF2-40B4-BE49-F238E27FC236}">
              <a16:creationId xmlns:a16="http://schemas.microsoft.com/office/drawing/2014/main" id="{AE74FCFF-EAAF-4585-8169-10B184CDAA05}"/>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70" name="Text Box 108">
          <a:extLst>
            <a:ext uri="{FF2B5EF4-FFF2-40B4-BE49-F238E27FC236}">
              <a16:creationId xmlns:a16="http://schemas.microsoft.com/office/drawing/2014/main" id="{0E5F59A7-0A4F-45C6-9398-FB86A9D9A050}"/>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71" name="Text Box 30">
          <a:extLst>
            <a:ext uri="{FF2B5EF4-FFF2-40B4-BE49-F238E27FC236}">
              <a16:creationId xmlns:a16="http://schemas.microsoft.com/office/drawing/2014/main" id="{ED79B5A8-3241-4072-85D3-7E9B70E951FB}"/>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72" name="Text Box 32">
          <a:extLst>
            <a:ext uri="{FF2B5EF4-FFF2-40B4-BE49-F238E27FC236}">
              <a16:creationId xmlns:a16="http://schemas.microsoft.com/office/drawing/2014/main" id="{8963A969-1D43-44BE-A3FF-48DDED48A54E}"/>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73" name="Text Box 106">
          <a:extLst>
            <a:ext uri="{FF2B5EF4-FFF2-40B4-BE49-F238E27FC236}">
              <a16:creationId xmlns:a16="http://schemas.microsoft.com/office/drawing/2014/main" id="{236DEEF4-81E6-4398-98A8-5855D2B113BA}"/>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74" name="Text Box 108">
          <a:extLst>
            <a:ext uri="{FF2B5EF4-FFF2-40B4-BE49-F238E27FC236}">
              <a16:creationId xmlns:a16="http://schemas.microsoft.com/office/drawing/2014/main" id="{FF65DAD2-2F96-4765-8A71-71106889BBD1}"/>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75" name="Text Box 30">
          <a:extLst>
            <a:ext uri="{FF2B5EF4-FFF2-40B4-BE49-F238E27FC236}">
              <a16:creationId xmlns:a16="http://schemas.microsoft.com/office/drawing/2014/main" id="{914C833D-F523-4419-BFB6-59F24121F4F7}"/>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76" name="Text Box 32">
          <a:extLst>
            <a:ext uri="{FF2B5EF4-FFF2-40B4-BE49-F238E27FC236}">
              <a16:creationId xmlns:a16="http://schemas.microsoft.com/office/drawing/2014/main" id="{51DDBCE5-B478-4270-9A21-C4C55414526A}"/>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77" name="Text Box 106">
          <a:extLst>
            <a:ext uri="{FF2B5EF4-FFF2-40B4-BE49-F238E27FC236}">
              <a16:creationId xmlns:a16="http://schemas.microsoft.com/office/drawing/2014/main" id="{539B7691-5212-43B8-BC9C-2795A01B28FB}"/>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78" name="Text Box 108">
          <a:extLst>
            <a:ext uri="{FF2B5EF4-FFF2-40B4-BE49-F238E27FC236}">
              <a16:creationId xmlns:a16="http://schemas.microsoft.com/office/drawing/2014/main" id="{BAED4A85-6F08-4A30-B8FB-A9ECBFA66E1B}"/>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79" name="Text Box 30">
          <a:extLst>
            <a:ext uri="{FF2B5EF4-FFF2-40B4-BE49-F238E27FC236}">
              <a16:creationId xmlns:a16="http://schemas.microsoft.com/office/drawing/2014/main" id="{D8C5A2AA-4DB8-4AFC-8F5A-0268F0EF2A3D}"/>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80" name="Text Box 32">
          <a:extLst>
            <a:ext uri="{FF2B5EF4-FFF2-40B4-BE49-F238E27FC236}">
              <a16:creationId xmlns:a16="http://schemas.microsoft.com/office/drawing/2014/main" id="{3CCBF68A-8302-40BC-A24B-2613873D0327}"/>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781" name="Text Box 106">
          <a:extLst>
            <a:ext uri="{FF2B5EF4-FFF2-40B4-BE49-F238E27FC236}">
              <a16:creationId xmlns:a16="http://schemas.microsoft.com/office/drawing/2014/main" id="{70D6CA32-D9CA-4363-BC07-39B13A545EB7}"/>
            </a:ext>
          </a:extLst>
        </xdr:cNvPr>
        <xdr:cNvSpPr txBox="1">
          <a:spLocks noChangeArrowheads="1"/>
        </xdr:cNvSpPr>
      </xdr:nvSpPr>
      <xdr:spPr bwMode="auto">
        <a:xfrm>
          <a:off x="4366260" y="693420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82" name="Text Box 108">
          <a:extLst>
            <a:ext uri="{FF2B5EF4-FFF2-40B4-BE49-F238E27FC236}">
              <a16:creationId xmlns:a16="http://schemas.microsoft.com/office/drawing/2014/main" id="{6B7CD216-E866-4824-AA39-C0113BDC198E}"/>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83" name="Text Box 30">
          <a:extLst>
            <a:ext uri="{FF2B5EF4-FFF2-40B4-BE49-F238E27FC236}">
              <a16:creationId xmlns:a16="http://schemas.microsoft.com/office/drawing/2014/main" id="{6CED9EC8-AC81-4A31-AA4D-FC44EC6E90AF}"/>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84" name="Text Box 32">
          <a:extLst>
            <a:ext uri="{FF2B5EF4-FFF2-40B4-BE49-F238E27FC236}">
              <a16:creationId xmlns:a16="http://schemas.microsoft.com/office/drawing/2014/main" id="{2DB1FAD3-76C1-44EA-B100-C0E94F951F9B}"/>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785" name="Text Box 106">
          <a:extLst>
            <a:ext uri="{FF2B5EF4-FFF2-40B4-BE49-F238E27FC236}">
              <a16:creationId xmlns:a16="http://schemas.microsoft.com/office/drawing/2014/main" id="{B8CDE562-18D2-43A2-A4FB-22DF277F70B6}"/>
            </a:ext>
          </a:extLst>
        </xdr:cNvPr>
        <xdr:cNvSpPr txBox="1">
          <a:spLocks noChangeArrowheads="1"/>
        </xdr:cNvSpPr>
      </xdr:nvSpPr>
      <xdr:spPr bwMode="auto">
        <a:xfrm>
          <a:off x="4366260" y="693420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786" name="Text Box 108">
          <a:extLst>
            <a:ext uri="{FF2B5EF4-FFF2-40B4-BE49-F238E27FC236}">
              <a16:creationId xmlns:a16="http://schemas.microsoft.com/office/drawing/2014/main" id="{3E99C5E9-612D-4E28-B421-117105AE362F}"/>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111</xdr:row>
      <xdr:rowOff>169019</xdr:rowOff>
    </xdr:to>
    <xdr:sp macro="" textlink="">
      <xdr:nvSpPr>
        <xdr:cNvPr id="2787" name="Text Box 30">
          <a:extLst>
            <a:ext uri="{FF2B5EF4-FFF2-40B4-BE49-F238E27FC236}">
              <a16:creationId xmlns:a16="http://schemas.microsoft.com/office/drawing/2014/main" id="{9C3119E5-F65E-40FB-855F-801CC2457FCD}"/>
            </a:ext>
          </a:extLst>
        </xdr:cNvPr>
        <xdr:cNvSpPr txBox="1">
          <a:spLocks noChangeArrowheads="1"/>
        </xdr:cNvSpPr>
      </xdr:nvSpPr>
      <xdr:spPr bwMode="auto">
        <a:xfrm>
          <a:off x="4366260" y="25747980"/>
          <a:ext cx="76200" cy="34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788" name="Text Box 32">
          <a:extLst>
            <a:ext uri="{FF2B5EF4-FFF2-40B4-BE49-F238E27FC236}">
              <a16:creationId xmlns:a16="http://schemas.microsoft.com/office/drawing/2014/main" id="{927D1D58-8178-40F1-86AA-8CCDD024E3A2}"/>
            </a:ext>
          </a:extLst>
        </xdr:cNvPr>
        <xdr:cNvSpPr txBox="1">
          <a:spLocks noChangeArrowheads="1"/>
        </xdr:cNvSpPr>
      </xdr:nvSpPr>
      <xdr:spPr bwMode="auto">
        <a:xfrm>
          <a:off x="4366260" y="2574798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169019</xdr:rowOff>
    </xdr:to>
    <xdr:sp macro="" textlink="">
      <xdr:nvSpPr>
        <xdr:cNvPr id="2789" name="Text Box 106">
          <a:extLst>
            <a:ext uri="{FF2B5EF4-FFF2-40B4-BE49-F238E27FC236}">
              <a16:creationId xmlns:a16="http://schemas.microsoft.com/office/drawing/2014/main" id="{020F251A-9878-4510-AA8B-82D5CE694A30}"/>
            </a:ext>
          </a:extLst>
        </xdr:cNvPr>
        <xdr:cNvSpPr txBox="1">
          <a:spLocks noChangeArrowheads="1"/>
        </xdr:cNvSpPr>
      </xdr:nvSpPr>
      <xdr:spPr bwMode="auto">
        <a:xfrm>
          <a:off x="4366260" y="25747980"/>
          <a:ext cx="76200" cy="34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790" name="Text Box 108">
          <a:extLst>
            <a:ext uri="{FF2B5EF4-FFF2-40B4-BE49-F238E27FC236}">
              <a16:creationId xmlns:a16="http://schemas.microsoft.com/office/drawing/2014/main" id="{45CBBE64-52ED-4F9A-88B6-9548163EDA13}"/>
            </a:ext>
          </a:extLst>
        </xdr:cNvPr>
        <xdr:cNvSpPr txBox="1">
          <a:spLocks noChangeArrowheads="1"/>
        </xdr:cNvSpPr>
      </xdr:nvSpPr>
      <xdr:spPr bwMode="auto">
        <a:xfrm>
          <a:off x="4366260" y="2574798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153779</xdr:rowOff>
    </xdr:to>
    <xdr:sp macro="" textlink="">
      <xdr:nvSpPr>
        <xdr:cNvPr id="2791" name="Text Box 30">
          <a:extLst>
            <a:ext uri="{FF2B5EF4-FFF2-40B4-BE49-F238E27FC236}">
              <a16:creationId xmlns:a16="http://schemas.microsoft.com/office/drawing/2014/main" id="{CA87389E-B6E6-413E-9FE3-81E59932C42E}"/>
            </a:ext>
          </a:extLst>
        </xdr:cNvPr>
        <xdr:cNvSpPr txBox="1">
          <a:spLocks noChangeArrowheads="1"/>
        </xdr:cNvSpPr>
      </xdr:nvSpPr>
      <xdr:spPr bwMode="auto">
        <a:xfrm>
          <a:off x="4366260" y="25747980"/>
          <a:ext cx="76200" cy="329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792" name="Text Box 32">
          <a:extLst>
            <a:ext uri="{FF2B5EF4-FFF2-40B4-BE49-F238E27FC236}">
              <a16:creationId xmlns:a16="http://schemas.microsoft.com/office/drawing/2014/main" id="{4F7A5242-5157-4631-8F13-31AA53265AAE}"/>
            </a:ext>
          </a:extLst>
        </xdr:cNvPr>
        <xdr:cNvSpPr txBox="1">
          <a:spLocks noChangeArrowheads="1"/>
        </xdr:cNvSpPr>
      </xdr:nvSpPr>
      <xdr:spPr bwMode="auto">
        <a:xfrm>
          <a:off x="4366260" y="2574798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153779</xdr:rowOff>
    </xdr:to>
    <xdr:sp macro="" textlink="">
      <xdr:nvSpPr>
        <xdr:cNvPr id="2793" name="Text Box 106">
          <a:extLst>
            <a:ext uri="{FF2B5EF4-FFF2-40B4-BE49-F238E27FC236}">
              <a16:creationId xmlns:a16="http://schemas.microsoft.com/office/drawing/2014/main" id="{FC514CC4-CEDC-41F0-84D9-F6BB1C1EB0AA}"/>
            </a:ext>
          </a:extLst>
        </xdr:cNvPr>
        <xdr:cNvSpPr txBox="1">
          <a:spLocks noChangeArrowheads="1"/>
        </xdr:cNvSpPr>
      </xdr:nvSpPr>
      <xdr:spPr bwMode="auto">
        <a:xfrm>
          <a:off x="4366260" y="25747980"/>
          <a:ext cx="76200" cy="329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73606</xdr:rowOff>
    </xdr:to>
    <xdr:sp macro="" textlink="">
      <xdr:nvSpPr>
        <xdr:cNvPr id="2794" name="Text Box 108">
          <a:extLst>
            <a:ext uri="{FF2B5EF4-FFF2-40B4-BE49-F238E27FC236}">
              <a16:creationId xmlns:a16="http://schemas.microsoft.com/office/drawing/2014/main" id="{2F905CF3-EBC5-4871-9E94-5F79758D8699}"/>
            </a:ext>
          </a:extLst>
        </xdr:cNvPr>
        <xdr:cNvSpPr txBox="1">
          <a:spLocks noChangeArrowheads="1"/>
        </xdr:cNvSpPr>
      </xdr:nvSpPr>
      <xdr:spPr bwMode="auto">
        <a:xfrm>
          <a:off x="4366260" y="2574798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169018</xdr:rowOff>
    </xdr:to>
    <xdr:sp macro="" textlink="">
      <xdr:nvSpPr>
        <xdr:cNvPr id="2795" name="Text Box 30">
          <a:extLst>
            <a:ext uri="{FF2B5EF4-FFF2-40B4-BE49-F238E27FC236}">
              <a16:creationId xmlns:a16="http://schemas.microsoft.com/office/drawing/2014/main" id="{ECE1733F-EF20-4C26-8B1B-D20AC126EC06}"/>
            </a:ext>
          </a:extLst>
        </xdr:cNvPr>
        <xdr:cNvSpPr txBox="1">
          <a:spLocks noChangeArrowheads="1"/>
        </xdr:cNvSpPr>
      </xdr:nvSpPr>
      <xdr:spPr bwMode="auto">
        <a:xfrm>
          <a:off x="4366260" y="2574798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796" name="Text Box 32">
          <a:extLst>
            <a:ext uri="{FF2B5EF4-FFF2-40B4-BE49-F238E27FC236}">
              <a16:creationId xmlns:a16="http://schemas.microsoft.com/office/drawing/2014/main" id="{74C1AD31-F28C-40DC-B2DA-45FBC1B5E5F9}"/>
            </a:ext>
          </a:extLst>
        </xdr:cNvPr>
        <xdr:cNvSpPr txBox="1">
          <a:spLocks noChangeArrowheads="1"/>
        </xdr:cNvSpPr>
      </xdr:nvSpPr>
      <xdr:spPr bwMode="auto">
        <a:xfrm>
          <a:off x="4366260" y="2574798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169018</xdr:rowOff>
    </xdr:to>
    <xdr:sp macro="" textlink="">
      <xdr:nvSpPr>
        <xdr:cNvPr id="2797" name="Text Box 106">
          <a:extLst>
            <a:ext uri="{FF2B5EF4-FFF2-40B4-BE49-F238E27FC236}">
              <a16:creationId xmlns:a16="http://schemas.microsoft.com/office/drawing/2014/main" id="{FE86FF35-0D65-48D0-B77A-4B99EB0E3BEA}"/>
            </a:ext>
          </a:extLst>
        </xdr:cNvPr>
        <xdr:cNvSpPr txBox="1">
          <a:spLocks noChangeArrowheads="1"/>
        </xdr:cNvSpPr>
      </xdr:nvSpPr>
      <xdr:spPr bwMode="auto">
        <a:xfrm>
          <a:off x="4366260" y="2574798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798" name="Text Box 108">
          <a:extLst>
            <a:ext uri="{FF2B5EF4-FFF2-40B4-BE49-F238E27FC236}">
              <a16:creationId xmlns:a16="http://schemas.microsoft.com/office/drawing/2014/main" id="{1FA42874-BFD4-46EE-A9A3-2897872D65A7}"/>
            </a:ext>
          </a:extLst>
        </xdr:cNvPr>
        <xdr:cNvSpPr txBox="1">
          <a:spLocks noChangeArrowheads="1"/>
        </xdr:cNvSpPr>
      </xdr:nvSpPr>
      <xdr:spPr bwMode="auto">
        <a:xfrm>
          <a:off x="4366260" y="2574798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153778</xdr:rowOff>
    </xdr:to>
    <xdr:sp macro="" textlink="">
      <xdr:nvSpPr>
        <xdr:cNvPr id="2799" name="Text Box 30">
          <a:extLst>
            <a:ext uri="{FF2B5EF4-FFF2-40B4-BE49-F238E27FC236}">
              <a16:creationId xmlns:a16="http://schemas.microsoft.com/office/drawing/2014/main" id="{8CE99252-6DC1-4B6F-9CB7-88A3822132A1}"/>
            </a:ext>
          </a:extLst>
        </xdr:cNvPr>
        <xdr:cNvSpPr txBox="1">
          <a:spLocks noChangeArrowheads="1"/>
        </xdr:cNvSpPr>
      </xdr:nvSpPr>
      <xdr:spPr bwMode="auto">
        <a:xfrm>
          <a:off x="4366260" y="2574798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800" name="Text Box 32">
          <a:extLst>
            <a:ext uri="{FF2B5EF4-FFF2-40B4-BE49-F238E27FC236}">
              <a16:creationId xmlns:a16="http://schemas.microsoft.com/office/drawing/2014/main" id="{55FB7A38-F7F6-46A0-A02C-83F1B990E0D4}"/>
            </a:ext>
          </a:extLst>
        </xdr:cNvPr>
        <xdr:cNvSpPr txBox="1">
          <a:spLocks noChangeArrowheads="1"/>
        </xdr:cNvSpPr>
      </xdr:nvSpPr>
      <xdr:spPr bwMode="auto">
        <a:xfrm>
          <a:off x="4366260" y="2574798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153778</xdr:rowOff>
    </xdr:to>
    <xdr:sp macro="" textlink="">
      <xdr:nvSpPr>
        <xdr:cNvPr id="2801" name="Text Box 106">
          <a:extLst>
            <a:ext uri="{FF2B5EF4-FFF2-40B4-BE49-F238E27FC236}">
              <a16:creationId xmlns:a16="http://schemas.microsoft.com/office/drawing/2014/main" id="{3489D156-BE12-4645-BD9D-B893FA8C1D4A}"/>
            </a:ext>
          </a:extLst>
        </xdr:cNvPr>
        <xdr:cNvSpPr txBox="1">
          <a:spLocks noChangeArrowheads="1"/>
        </xdr:cNvSpPr>
      </xdr:nvSpPr>
      <xdr:spPr bwMode="auto">
        <a:xfrm>
          <a:off x="4366260" y="2574798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81223</xdr:rowOff>
    </xdr:to>
    <xdr:sp macro="" textlink="">
      <xdr:nvSpPr>
        <xdr:cNvPr id="2802" name="Text Box 108">
          <a:extLst>
            <a:ext uri="{FF2B5EF4-FFF2-40B4-BE49-F238E27FC236}">
              <a16:creationId xmlns:a16="http://schemas.microsoft.com/office/drawing/2014/main" id="{A6B5C227-0E46-47C7-A396-899706B21A52}"/>
            </a:ext>
          </a:extLst>
        </xdr:cNvPr>
        <xdr:cNvSpPr txBox="1">
          <a:spLocks noChangeArrowheads="1"/>
        </xdr:cNvSpPr>
      </xdr:nvSpPr>
      <xdr:spPr bwMode="auto">
        <a:xfrm>
          <a:off x="4366260" y="2574798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409722"/>
    <xdr:sp macro="" textlink="">
      <xdr:nvSpPr>
        <xdr:cNvPr id="2803" name="Text Box 30">
          <a:extLst>
            <a:ext uri="{FF2B5EF4-FFF2-40B4-BE49-F238E27FC236}">
              <a16:creationId xmlns:a16="http://schemas.microsoft.com/office/drawing/2014/main" id="{DEB59170-EBA4-4527-8404-E68B0E5B3265}"/>
            </a:ext>
          </a:extLst>
        </xdr:cNvPr>
        <xdr:cNvSpPr txBox="1">
          <a:spLocks noChangeArrowheads="1"/>
        </xdr:cNvSpPr>
      </xdr:nvSpPr>
      <xdr:spPr bwMode="auto">
        <a:xfrm>
          <a:off x="4366260" y="257479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804" name="Text Box 32">
          <a:extLst>
            <a:ext uri="{FF2B5EF4-FFF2-40B4-BE49-F238E27FC236}">
              <a16:creationId xmlns:a16="http://schemas.microsoft.com/office/drawing/2014/main" id="{209D1CB5-3436-4DD4-A2B8-3D25ADADCBA4}"/>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805" name="Text Box 106">
          <a:extLst>
            <a:ext uri="{FF2B5EF4-FFF2-40B4-BE49-F238E27FC236}">
              <a16:creationId xmlns:a16="http://schemas.microsoft.com/office/drawing/2014/main" id="{1ABE3643-185E-45AC-BD28-3906A2941361}"/>
            </a:ext>
          </a:extLst>
        </xdr:cNvPr>
        <xdr:cNvSpPr txBox="1">
          <a:spLocks noChangeArrowheads="1"/>
        </xdr:cNvSpPr>
      </xdr:nvSpPr>
      <xdr:spPr bwMode="auto">
        <a:xfrm>
          <a:off x="4366260" y="2574798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806" name="Text Box 108">
          <a:extLst>
            <a:ext uri="{FF2B5EF4-FFF2-40B4-BE49-F238E27FC236}">
              <a16:creationId xmlns:a16="http://schemas.microsoft.com/office/drawing/2014/main" id="{6AC33C1B-DCB5-4779-A20A-1D953F49C177}"/>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807" name="Text Box 30">
          <a:extLst>
            <a:ext uri="{FF2B5EF4-FFF2-40B4-BE49-F238E27FC236}">
              <a16:creationId xmlns:a16="http://schemas.microsoft.com/office/drawing/2014/main" id="{2609459C-45E4-4F9A-A7A0-81A8EE9B1955}"/>
            </a:ext>
          </a:extLst>
        </xdr:cNvPr>
        <xdr:cNvSpPr txBox="1">
          <a:spLocks noChangeArrowheads="1"/>
        </xdr:cNvSpPr>
      </xdr:nvSpPr>
      <xdr:spPr bwMode="auto">
        <a:xfrm>
          <a:off x="4366260" y="257479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808" name="Text Box 32">
          <a:extLst>
            <a:ext uri="{FF2B5EF4-FFF2-40B4-BE49-F238E27FC236}">
              <a16:creationId xmlns:a16="http://schemas.microsoft.com/office/drawing/2014/main" id="{182B97F0-5C9B-45B3-8B53-553B33E08DBE}"/>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809" name="Text Box 106">
          <a:extLst>
            <a:ext uri="{FF2B5EF4-FFF2-40B4-BE49-F238E27FC236}">
              <a16:creationId xmlns:a16="http://schemas.microsoft.com/office/drawing/2014/main" id="{30026F23-02F4-4FD7-B49A-2CCFEDE0A6CF}"/>
            </a:ext>
          </a:extLst>
        </xdr:cNvPr>
        <xdr:cNvSpPr txBox="1">
          <a:spLocks noChangeArrowheads="1"/>
        </xdr:cNvSpPr>
      </xdr:nvSpPr>
      <xdr:spPr bwMode="auto">
        <a:xfrm>
          <a:off x="4366260" y="2574798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810" name="Text Box 108">
          <a:extLst>
            <a:ext uri="{FF2B5EF4-FFF2-40B4-BE49-F238E27FC236}">
              <a16:creationId xmlns:a16="http://schemas.microsoft.com/office/drawing/2014/main" id="{CD809FBD-DAEA-42E4-8D59-59E2A4C1B0C6}"/>
            </a:ext>
          </a:extLst>
        </xdr:cNvPr>
        <xdr:cNvSpPr txBox="1">
          <a:spLocks noChangeArrowheads="1"/>
        </xdr:cNvSpPr>
      </xdr:nvSpPr>
      <xdr:spPr bwMode="auto">
        <a:xfrm>
          <a:off x="4366260" y="2574798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811" name="Text Box 30">
          <a:extLst>
            <a:ext uri="{FF2B5EF4-FFF2-40B4-BE49-F238E27FC236}">
              <a16:creationId xmlns:a16="http://schemas.microsoft.com/office/drawing/2014/main" id="{B02082E4-7917-4415-B5B7-825062F639B0}"/>
            </a:ext>
          </a:extLst>
        </xdr:cNvPr>
        <xdr:cNvSpPr txBox="1">
          <a:spLocks noChangeArrowheads="1"/>
        </xdr:cNvSpPr>
      </xdr:nvSpPr>
      <xdr:spPr bwMode="auto">
        <a:xfrm>
          <a:off x="4366260" y="257479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812" name="Text Box 32">
          <a:extLst>
            <a:ext uri="{FF2B5EF4-FFF2-40B4-BE49-F238E27FC236}">
              <a16:creationId xmlns:a16="http://schemas.microsoft.com/office/drawing/2014/main" id="{4225ACFB-56EA-4C29-8AFE-4BF921AE6CB6}"/>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813" name="Text Box 106">
          <a:extLst>
            <a:ext uri="{FF2B5EF4-FFF2-40B4-BE49-F238E27FC236}">
              <a16:creationId xmlns:a16="http://schemas.microsoft.com/office/drawing/2014/main" id="{8E81D2F8-ECEA-460C-91CD-42D139CD27A1}"/>
            </a:ext>
          </a:extLst>
        </xdr:cNvPr>
        <xdr:cNvSpPr txBox="1">
          <a:spLocks noChangeArrowheads="1"/>
        </xdr:cNvSpPr>
      </xdr:nvSpPr>
      <xdr:spPr bwMode="auto">
        <a:xfrm>
          <a:off x="4366260" y="2574798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814" name="Text Box 108">
          <a:extLst>
            <a:ext uri="{FF2B5EF4-FFF2-40B4-BE49-F238E27FC236}">
              <a16:creationId xmlns:a16="http://schemas.microsoft.com/office/drawing/2014/main" id="{8A7218DF-F3FC-409B-9478-81F251ACDB16}"/>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815" name="Text Box 30">
          <a:extLst>
            <a:ext uri="{FF2B5EF4-FFF2-40B4-BE49-F238E27FC236}">
              <a16:creationId xmlns:a16="http://schemas.microsoft.com/office/drawing/2014/main" id="{FBA20200-7E09-4604-8972-F01468DD157B}"/>
            </a:ext>
          </a:extLst>
        </xdr:cNvPr>
        <xdr:cNvSpPr txBox="1">
          <a:spLocks noChangeArrowheads="1"/>
        </xdr:cNvSpPr>
      </xdr:nvSpPr>
      <xdr:spPr bwMode="auto">
        <a:xfrm>
          <a:off x="4366260" y="257479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816" name="Text Box 32">
          <a:extLst>
            <a:ext uri="{FF2B5EF4-FFF2-40B4-BE49-F238E27FC236}">
              <a16:creationId xmlns:a16="http://schemas.microsoft.com/office/drawing/2014/main" id="{FBB68FA7-DEB8-493B-8C5E-A91C3FBC3AD5}"/>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817" name="Text Box 106">
          <a:extLst>
            <a:ext uri="{FF2B5EF4-FFF2-40B4-BE49-F238E27FC236}">
              <a16:creationId xmlns:a16="http://schemas.microsoft.com/office/drawing/2014/main" id="{5D2B57DF-E730-4E15-A464-E76C2D2BD849}"/>
            </a:ext>
          </a:extLst>
        </xdr:cNvPr>
        <xdr:cNvSpPr txBox="1">
          <a:spLocks noChangeArrowheads="1"/>
        </xdr:cNvSpPr>
      </xdr:nvSpPr>
      <xdr:spPr bwMode="auto">
        <a:xfrm>
          <a:off x="4366260" y="2574798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818" name="Text Box 108">
          <a:extLst>
            <a:ext uri="{FF2B5EF4-FFF2-40B4-BE49-F238E27FC236}">
              <a16:creationId xmlns:a16="http://schemas.microsoft.com/office/drawing/2014/main" id="{F58710C0-92E7-436E-AB6A-89ADACDFE163}"/>
            </a:ext>
          </a:extLst>
        </xdr:cNvPr>
        <xdr:cNvSpPr txBox="1">
          <a:spLocks noChangeArrowheads="1"/>
        </xdr:cNvSpPr>
      </xdr:nvSpPr>
      <xdr:spPr bwMode="auto">
        <a:xfrm>
          <a:off x="4366260" y="2574798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19" name="Text Box 30">
          <a:extLst>
            <a:ext uri="{FF2B5EF4-FFF2-40B4-BE49-F238E27FC236}">
              <a16:creationId xmlns:a16="http://schemas.microsoft.com/office/drawing/2014/main" id="{43CCD6E8-391D-4CDC-B55B-BF8F3B0C4C39}"/>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20" name="Text Box 106">
          <a:extLst>
            <a:ext uri="{FF2B5EF4-FFF2-40B4-BE49-F238E27FC236}">
              <a16:creationId xmlns:a16="http://schemas.microsoft.com/office/drawing/2014/main" id="{C3B67586-3D23-488F-8C36-F3F764AE8394}"/>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1" name="Text Box 30">
          <a:extLst>
            <a:ext uri="{FF2B5EF4-FFF2-40B4-BE49-F238E27FC236}">
              <a16:creationId xmlns:a16="http://schemas.microsoft.com/office/drawing/2014/main" id="{15FE08FC-A249-4F7E-B489-54D52E686745}"/>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2" name="Text Box 106">
          <a:extLst>
            <a:ext uri="{FF2B5EF4-FFF2-40B4-BE49-F238E27FC236}">
              <a16:creationId xmlns:a16="http://schemas.microsoft.com/office/drawing/2014/main" id="{7AE035B6-30C0-4EE8-AD42-3DE6BF836ADA}"/>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23" name="Text Box 30">
          <a:extLst>
            <a:ext uri="{FF2B5EF4-FFF2-40B4-BE49-F238E27FC236}">
              <a16:creationId xmlns:a16="http://schemas.microsoft.com/office/drawing/2014/main" id="{3D5A7385-2CF1-4AE4-A86C-9E7794FB3EA3}"/>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24" name="Text Box 106">
          <a:extLst>
            <a:ext uri="{FF2B5EF4-FFF2-40B4-BE49-F238E27FC236}">
              <a16:creationId xmlns:a16="http://schemas.microsoft.com/office/drawing/2014/main" id="{708FBF4B-C543-4D07-B62F-C14ECB287A75}"/>
            </a:ext>
          </a:extLst>
        </xdr:cNvPr>
        <xdr:cNvSpPr txBox="1">
          <a:spLocks noChangeArrowheads="1"/>
        </xdr:cNvSpPr>
      </xdr:nvSpPr>
      <xdr:spPr bwMode="auto">
        <a:xfrm>
          <a:off x="4366260" y="257479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5" name="Text Box 30">
          <a:extLst>
            <a:ext uri="{FF2B5EF4-FFF2-40B4-BE49-F238E27FC236}">
              <a16:creationId xmlns:a16="http://schemas.microsoft.com/office/drawing/2014/main" id="{C705B67B-5790-487D-8607-02D46E2A1740}"/>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6" name="Text Box 106">
          <a:extLst>
            <a:ext uri="{FF2B5EF4-FFF2-40B4-BE49-F238E27FC236}">
              <a16:creationId xmlns:a16="http://schemas.microsoft.com/office/drawing/2014/main" id="{9E54695D-AE94-4231-911C-DAD93FA3AF4B}"/>
            </a:ext>
          </a:extLst>
        </xdr:cNvPr>
        <xdr:cNvSpPr txBox="1">
          <a:spLocks noChangeArrowheads="1"/>
        </xdr:cNvSpPr>
      </xdr:nvSpPr>
      <xdr:spPr bwMode="auto">
        <a:xfrm>
          <a:off x="4366260" y="257479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27" name="Text Box 32">
          <a:extLst>
            <a:ext uri="{FF2B5EF4-FFF2-40B4-BE49-F238E27FC236}">
              <a16:creationId xmlns:a16="http://schemas.microsoft.com/office/drawing/2014/main" id="{4B5F1987-4C2E-459A-A057-4F77EEA742CD}"/>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28" name="Text Box 108">
          <a:extLst>
            <a:ext uri="{FF2B5EF4-FFF2-40B4-BE49-F238E27FC236}">
              <a16:creationId xmlns:a16="http://schemas.microsoft.com/office/drawing/2014/main" id="{1CAD8B05-A4E1-4795-B1F8-E475A580AB3B}"/>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29" name="Text Box 32">
          <a:extLst>
            <a:ext uri="{FF2B5EF4-FFF2-40B4-BE49-F238E27FC236}">
              <a16:creationId xmlns:a16="http://schemas.microsoft.com/office/drawing/2014/main" id="{54DF8551-370B-41BA-A8CA-83C505E6ED2F}"/>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30" name="Text Box 108">
          <a:extLst>
            <a:ext uri="{FF2B5EF4-FFF2-40B4-BE49-F238E27FC236}">
              <a16:creationId xmlns:a16="http://schemas.microsoft.com/office/drawing/2014/main" id="{2C0221AA-E5BD-4AC7-A1A4-56702A8251AE}"/>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31" name="Text Box 32">
          <a:extLst>
            <a:ext uri="{FF2B5EF4-FFF2-40B4-BE49-F238E27FC236}">
              <a16:creationId xmlns:a16="http://schemas.microsoft.com/office/drawing/2014/main" id="{0C97A16E-63EE-46E0-B34B-C1D492231E4C}"/>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32" name="Text Box 108">
          <a:extLst>
            <a:ext uri="{FF2B5EF4-FFF2-40B4-BE49-F238E27FC236}">
              <a16:creationId xmlns:a16="http://schemas.microsoft.com/office/drawing/2014/main" id="{6F3D2E54-4E67-4682-A814-1CD762907F73}"/>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33" name="Text Box 32">
          <a:extLst>
            <a:ext uri="{FF2B5EF4-FFF2-40B4-BE49-F238E27FC236}">
              <a16:creationId xmlns:a16="http://schemas.microsoft.com/office/drawing/2014/main" id="{31D98703-1495-4FF8-A207-8E33248C4DC2}"/>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34" name="Text Box 108">
          <a:extLst>
            <a:ext uri="{FF2B5EF4-FFF2-40B4-BE49-F238E27FC236}">
              <a16:creationId xmlns:a16="http://schemas.microsoft.com/office/drawing/2014/main" id="{ADE8B63D-3B90-46F7-9E2F-036F17FDE8C4}"/>
            </a:ext>
          </a:extLst>
        </xdr:cNvPr>
        <xdr:cNvSpPr txBox="1">
          <a:spLocks noChangeArrowheads="1"/>
        </xdr:cNvSpPr>
      </xdr:nvSpPr>
      <xdr:spPr bwMode="auto">
        <a:xfrm>
          <a:off x="4366260" y="693420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2835" name="Text Box 30">
          <a:extLst>
            <a:ext uri="{FF2B5EF4-FFF2-40B4-BE49-F238E27FC236}">
              <a16:creationId xmlns:a16="http://schemas.microsoft.com/office/drawing/2014/main" id="{762EAEC0-0438-459B-A48D-BD933DABE386}"/>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836" name="Text Box 32">
          <a:extLst>
            <a:ext uri="{FF2B5EF4-FFF2-40B4-BE49-F238E27FC236}">
              <a16:creationId xmlns:a16="http://schemas.microsoft.com/office/drawing/2014/main" id="{C409A2A3-6CAD-49D7-BD0C-112A38A3D0D6}"/>
            </a:ext>
          </a:extLst>
        </xdr:cNvPr>
        <xdr:cNvSpPr txBox="1">
          <a:spLocks noChangeArrowheads="1"/>
        </xdr:cNvSpPr>
      </xdr:nvSpPr>
      <xdr:spPr bwMode="auto">
        <a:xfrm>
          <a:off x="4366260" y="66888360"/>
          <a:ext cx="76200" cy="2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37" name="Text Box 106">
          <a:extLst>
            <a:ext uri="{FF2B5EF4-FFF2-40B4-BE49-F238E27FC236}">
              <a16:creationId xmlns:a16="http://schemas.microsoft.com/office/drawing/2014/main" id="{46CFEA8F-82D0-4470-9284-4124285C4B20}"/>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838" name="Text Box 108">
          <a:extLst>
            <a:ext uri="{FF2B5EF4-FFF2-40B4-BE49-F238E27FC236}">
              <a16:creationId xmlns:a16="http://schemas.microsoft.com/office/drawing/2014/main" id="{D4E62580-2817-4958-AB44-1E0133DB3188}"/>
            </a:ext>
          </a:extLst>
        </xdr:cNvPr>
        <xdr:cNvSpPr txBox="1">
          <a:spLocks noChangeArrowheads="1"/>
        </xdr:cNvSpPr>
      </xdr:nvSpPr>
      <xdr:spPr bwMode="auto">
        <a:xfrm>
          <a:off x="4366260" y="66888360"/>
          <a:ext cx="76200" cy="2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2839" name="Text Box 30">
          <a:extLst>
            <a:ext uri="{FF2B5EF4-FFF2-40B4-BE49-F238E27FC236}">
              <a16:creationId xmlns:a16="http://schemas.microsoft.com/office/drawing/2014/main" id="{3540787F-1753-403A-B3BA-FB3C4204B4B5}"/>
            </a:ext>
          </a:extLst>
        </xdr:cNvPr>
        <xdr:cNvSpPr txBox="1">
          <a:spLocks noChangeArrowheads="1"/>
        </xdr:cNvSpPr>
      </xdr:nvSpPr>
      <xdr:spPr bwMode="auto">
        <a:xfrm>
          <a:off x="4366260" y="66888360"/>
          <a:ext cx="76200" cy="299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840" name="Text Box 32">
          <a:extLst>
            <a:ext uri="{FF2B5EF4-FFF2-40B4-BE49-F238E27FC236}">
              <a16:creationId xmlns:a16="http://schemas.microsoft.com/office/drawing/2014/main" id="{90888218-2DDE-47BC-9088-16A6FEA4DAD9}"/>
            </a:ext>
          </a:extLst>
        </xdr:cNvPr>
        <xdr:cNvSpPr txBox="1">
          <a:spLocks noChangeArrowheads="1"/>
        </xdr:cNvSpPr>
      </xdr:nvSpPr>
      <xdr:spPr bwMode="auto">
        <a:xfrm>
          <a:off x="4366260" y="66888360"/>
          <a:ext cx="76200" cy="2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2841" name="Text Box 106">
          <a:extLst>
            <a:ext uri="{FF2B5EF4-FFF2-40B4-BE49-F238E27FC236}">
              <a16:creationId xmlns:a16="http://schemas.microsoft.com/office/drawing/2014/main" id="{8C974CBA-EAB0-4814-B987-60D69CD33155}"/>
            </a:ext>
          </a:extLst>
        </xdr:cNvPr>
        <xdr:cNvSpPr txBox="1">
          <a:spLocks noChangeArrowheads="1"/>
        </xdr:cNvSpPr>
      </xdr:nvSpPr>
      <xdr:spPr bwMode="auto">
        <a:xfrm>
          <a:off x="4366260" y="66888360"/>
          <a:ext cx="76200" cy="299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842" name="Text Box 108">
          <a:extLst>
            <a:ext uri="{FF2B5EF4-FFF2-40B4-BE49-F238E27FC236}">
              <a16:creationId xmlns:a16="http://schemas.microsoft.com/office/drawing/2014/main" id="{41B739A3-183A-4778-BB73-93A95810242B}"/>
            </a:ext>
          </a:extLst>
        </xdr:cNvPr>
        <xdr:cNvSpPr txBox="1">
          <a:spLocks noChangeArrowheads="1"/>
        </xdr:cNvSpPr>
      </xdr:nvSpPr>
      <xdr:spPr bwMode="auto">
        <a:xfrm>
          <a:off x="4366260" y="66888360"/>
          <a:ext cx="76200" cy="2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43" name="Text Box 30">
          <a:extLst>
            <a:ext uri="{FF2B5EF4-FFF2-40B4-BE49-F238E27FC236}">
              <a16:creationId xmlns:a16="http://schemas.microsoft.com/office/drawing/2014/main" id="{A0B17714-F989-46F7-B202-2EDA512F6800}"/>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844" name="Text Box 32">
          <a:extLst>
            <a:ext uri="{FF2B5EF4-FFF2-40B4-BE49-F238E27FC236}">
              <a16:creationId xmlns:a16="http://schemas.microsoft.com/office/drawing/2014/main" id="{E33C6CA2-A10B-4C15-8845-D94439F05994}"/>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45" name="Text Box 106">
          <a:extLst>
            <a:ext uri="{FF2B5EF4-FFF2-40B4-BE49-F238E27FC236}">
              <a16:creationId xmlns:a16="http://schemas.microsoft.com/office/drawing/2014/main" id="{03A6D0F4-30E3-46D1-A4E7-6F749D1EF5E8}"/>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846" name="Text Box 108">
          <a:extLst>
            <a:ext uri="{FF2B5EF4-FFF2-40B4-BE49-F238E27FC236}">
              <a16:creationId xmlns:a16="http://schemas.microsoft.com/office/drawing/2014/main" id="{F7A87DDD-DDEB-4BFF-BF8C-DA5E334F2BA2}"/>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2847" name="Text Box 30">
          <a:extLst>
            <a:ext uri="{FF2B5EF4-FFF2-40B4-BE49-F238E27FC236}">
              <a16:creationId xmlns:a16="http://schemas.microsoft.com/office/drawing/2014/main" id="{A38C8A4D-822F-45E3-A49B-91D5825CE582}"/>
            </a:ext>
          </a:extLst>
        </xdr:cNvPr>
        <xdr:cNvSpPr txBox="1">
          <a:spLocks noChangeArrowheads="1"/>
        </xdr:cNvSpPr>
      </xdr:nvSpPr>
      <xdr:spPr bwMode="auto">
        <a:xfrm>
          <a:off x="4366260" y="668883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848" name="Text Box 32">
          <a:extLst>
            <a:ext uri="{FF2B5EF4-FFF2-40B4-BE49-F238E27FC236}">
              <a16:creationId xmlns:a16="http://schemas.microsoft.com/office/drawing/2014/main" id="{A0D8E1DA-F51C-4867-9798-B73E4BBCE322}"/>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2849" name="Text Box 106">
          <a:extLst>
            <a:ext uri="{FF2B5EF4-FFF2-40B4-BE49-F238E27FC236}">
              <a16:creationId xmlns:a16="http://schemas.microsoft.com/office/drawing/2014/main" id="{725542C2-AE60-497A-B222-9F631F271648}"/>
            </a:ext>
          </a:extLst>
        </xdr:cNvPr>
        <xdr:cNvSpPr txBox="1">
          <a:spLocks noChangeArrowheads="1"/>
        </xdr:cNvSpPr>
      </xdr:nvSpPr>
      <xdr:spPr bwMode="auto">
        <a:xfrm>
          <a:off x="4366260" y="668883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2850" name="Text Box 108">
          <a:extLst>
            <a:ext uri="{FF2B5EF4-FFF2-40B4-BE49-F238E27FC236}">
              <a16:creationId xmlns:a16="http://schemas.microsoft.com/office/drawing/2014/main" id="{8F226386-97AD-4D19-B178-F3ABCED959EC}"/>
            </a:ext>
          </a:extLst>
        </xdr:cNvPr>
        <xdr:cNvSpPr txBox="1">
          <a:spLocks noChangeArrowheads="1"/>
        </xdr:cNvSpPr>
      </xdr:nvSpPr>
      <xdr:spPr bwMode="auto">
        <a:xfrm>
          <a:off x="4366260" y="66888360"/>
          <a:ext cx="76200" cy="19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51" name="Text Box 30">
          <a:extLst>
            <a:ext uri="{FF2B5EF4-FFF2-40B4-BE49-F238E27FC236}">
              <a16:creationId xmlns:a16="http://schemas.microsoft.com/office/drawing/2014/main" id="{E304F73C-D8BB-4E9C-92E1-5C14E29B1BB6}"/>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52" name="Text Box 32">
          <a:extLst>
            <a:ext uri="{FF2B5EF4-FFF2-40B4-BE49-F238E27FC236}">
              <a16:creationId xmlns:a16="http://schemas.microsoft.com/office/drawing/2014/main" id="{7E43F658-0FA5-4A64-9C86-1A6E82427B99}"/>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53" name="Text Box 106">
          <a:extLst>
            <a:ext uri="{FF2B5EF4-FFF2-40B4-BE49-F238E27FC236}">
              <a16:creationId xmlns:a16="http://schemas.microsoft.com/office/drawing/2014/main" id="{4584BACE-FDE3-4FCB-B7F6-895B175E2391}"/>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54" name="Text Box 108">
          <a:extLst>
            <a:ext uri="{FF2B5EF4-FFF2-40B4-BE49-F238E27FC236}">
              <a16:creationId xmlns:a16="http://schemas.microsoft.com/office/drawing/2014/main" id="{0110D7D3-1930-4306-9DDC-81271D999246}"/>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855" name="Text Box 30">
          <a:extLst>
            <a:ext uri="{FF2B5EF4-FFF2-40B4-BE49-F238E27FC236}">
              <a16:creationId xmlns:a16="http://schemas.microsoft.com/office/drawing/2014/main" id="{955396A2-15B5-42B7-912F-1D56B5AC278F}"/>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56" name="Text Box 32">
          <a:extLst>
            <a:ext uri="{FF2B5EF4-FFF2-40B4-BE49-F238E27FC236}">
              <a16:creationId xmlns:a16="http://schemas.microsoft.com/office/drawing/2014/main" id="{24F865EB-305E-4AD3-83A7-0BAE36EE24FD}"/>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857" name="Text Box 106">
          <a:extLst>
            <a:ext uri="{FF2B5EF4-FFF2-40B4-BE49-F238E27FC236}">
              <a16:creationId xmlns:a16="http://schemas.microsoft.com/office/drawing/2014/main" id="{A8E74F9E-55B3-4438-88A6-594C490BF437}"/>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58" name="Text Box 108">
          <a:extLst>
            <a:ext uri="{FF2B5EF4-FFF2-40B4-BE49-F238E27FC236}">
              <a16:creationId xmlns:a16="http://schemas.microsoft.com/office/drawing/2014/main" id="{CA7FFF78-E2DD-4760-B26F-ADBFA39F5846}"/>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59" name="Text Box 30">
          <a:extLst>
            <a:ext uri="{FF2B5EF4-FFF2-40B4-BE49-F238E27FC236}">
              <a16:creationId xmlns:a16="http://schemas.microsoft.com/office/drawing/2014/main" id="{F983A696-C10D-44E0-B31E-FA086EE023AE}"/>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60" name="Text Box 32">
          <a:extLst>
            <a:ext uri="{FF2B5EF4-FFF2-40B4-BE49-F238E27FC236}">
              <a16:creationId xmlns:a16="http://schemas.microsoft.com/office/drawing/2014/main" id="{1324A2A5-ED0F-41D3-A8D7-2CA2926D3E51}"/>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861" name="Text Box 106">
          <a:extLst>
            <a:ext uri="{FF2B5EF4-FFF2-40B4-BE49-F238E27FC236}">
              <a16:creationId xmlns:a16="http://schemas.microsoft.com/office/drawing/2014/main" id="{FDBBB574-453E-466E-A589-73FA9680E511}"/>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62" name="Text Box 108">
          <a:extLst>
            <a:ext uri="{FF2B5EF4-FFF2-40B4-BE49-F238E27FC236}">
              <a16:creationId xmlns:a16="http://schemas.microsoft.com/office/drawing/2014/main" id="{DDD6689B-8ABE-4BB9-8D74-7D72066CF4A2}"/>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863" name="Text Box 30">
          <a:extLst>
            <a:ext uri="{FF2B5EF4-FFF2-40B4-BE49-F238E27FC236}">
              <a16:creationId xmlns:a16="http://schemas.microsoft.com/office/drawing/2014/main" id="{C9670E85-44BD-4FC8-884E-D90F8B0307C1}"/>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64" name="Text Box 32">
          <a:extLst>
            <a:ext uri="{FF2B5EF4-FFF2-40B4-BE49-F238E27FC236}">
              <a16:creationId xmlns:a16="http://schemas.microsoft.com/office/drawing/2014/main" id="{B04913F4-F77F-4322-9AF0-FF86AB26790A}"/>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865" name="Text Box 106">
          <a:extLst>
            <a:ext uri="{FF2B5EF4-FFF2-40B4-BE49-F238E27FC236}">
              <a16:creationId xmlns:a16="http://schemas.microsoft.com/office/drawing/2014/main" id="{C6122491-8CBC-4F51-81DC-9B2648F6605D}"/>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866" name="Text Box 108">
          <a:extLst>
            <a:ext uri="{FF2B5EF4-FFF2-40B4-BE49-F238E27FC236}">
              <a16:creationId xmlns:a16="http://schemas.microsoft.com/office/drawing/2014/main" id="{B4B5D0E7-77B7-4AC5-BE8D-0DE7BB7A2CA9}"/>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2867" name="Text Box 30">
          <a:extLst>
            <a:ext uri="{FF2B5EF4-FFF2-40B4-BE49-F238E27FC236}">
              <a16:creationId xmlns:a16="http://schemas.microsoft.com/office/drawing/2014/main" id="{1044F77B-E328-46A3-B4F7-211A242FF699}"/>
            </a:ext>
          </a:extLst>
        </xdr:cNvPr>
        <xdr:cNvSpPr txBox="1">
          <a:spLocks noChangeArrowheads="1"/>
        </xdr:cNvSpPr>
      </xdr:nvSpPr>
      <xdr:spPr bwMode="auto">
        <a:xfrm>
          <a:off x="4366260" y="66888360"/>
          <a:ext cx="76200" cy="3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2868" name="Text Box 32">
          <a:extLst>
            <a:ext uri="{FF2B5EF4-FFF2-40B4-BE49-F238E27FC236}">
              <a16:creationId xmlns:a16="http://schemas.microsoft.com/office/drawing/2014/main" id="{777A043C-D1EC-424B-84C9-0A400E8EA05E}"/>
            </a:ext>
          </a:extLst>
        </xdr:cNvPr>
        <xdr:cNvSpPr txBox="1">
          <a:spLocks noChangeArrowheads="1"/>
        </xdr:cNvSpPr>
      </xdr:nvSpPr>
      <xdr:spPr bwMode="auto">
        <a:xfrm>
          <a:off x="4366260" y="66888360"/>
          <a:ext cx="76200" cy="55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2869" name="Text Box 106">
          <a:extLst>
            <a:ext uri="{FF2B5EF4-FFF2-40B4-BE49-F238E27FC236}">
              <a16:creationId xmlns:a16="http://schemas.microsoft.com/office/drawing/2014/main" id="{381FEF09-DFDF-455B-A426-2BCF69930CC8}"/>
            </a:ext>
          </a:extLst>
        </xdr:cNvPr>
        <xdr:cNvSpPr txBox="1">
          <a:spLocks noChangeArrowheads="1"/>
        </xdr:cNvSpPr>
      </xdr:nvSpPr>
      <xdr:spPr bwMode="auto">
        <a:xfrm>
          <a:off x="4366260" y="66888360"/>
          <a:ext cx="76200" cy="3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2870" name="Text Box 108">
          <a:extLst>
            <a:ext uri="{FF2B5EF4-FFF2-40B4-BE49-F238E27FC236}">
              <a16:creationId xmlns:a16="http://schemas.microsoft.com/office/drawing/2014/main" id="{D02553CC-F99C-4C61-A6DD-841453993B4C}"/>
            </a:ext>
          </a:extLst>
        </xdr:cNvPr>
        <xdr:cNvSpPr txBox="1">
          <a:spLocks noChangeArrowheads="1"/>
        </xdr:cNvSpPr>
      </xdr:nvSpPr>
      <xdr:spPr bwMode="auto">
        <a:xfrm>
          <a:off x="4366260" y="66888360"/>
          <a:ext cx="76200" cy="55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111627</xdr:rowOff>
    </xdr:to>
    <xdr:sp macro="" textlink="">
      <xdr:nvSpPr>
        <xdr:cNvPr id="2871" name="Text Box 30">
          <a:extLst>
            <a:ext uri="{FF2B5EF4-FFF2-40B4-BE49-F238E27FC236}">
              <a16:creationId xmlns:a16="http://schemas.microsoft.com/office/drawing/2014/main" id="{1DB383F4-12AA-4899-BA64-0A3CBC73C96D}"/>
            </a:ext>
          </a:extLst>
        </xdr:cNvPr>
        <xdr:cNvSpPr txBox="1">
          <a:spLocks noChangeArrowheads="1"/>
        </xdr:cNvSpPr>
      </xdr:nvSpPr>
      <xdr:spPr bwMode="auto">
        <a:xfrm>
          <a:off x="4366260" y="66888360"/>
          <a:ext cx="76200" cy="286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2872" name="Text Box 30">
          <a:extLst>
            <a:ext uri="{FF2B5EF4-FFF2-40B4-BE49-F238E27FC236}">
              <a16:creationId xmlns:a16="http://schemas.microsoft.com/office/drawing/2014/main" id="{46EFC27F-8BEA-4057-94FC-2AA7F4AE4284}"/>
            </a:ext>
          </a:extLst>
        </xdr:cNvPr>
        <xdr:cNvSpPr txBox="1">
          <a:spLocks noChangeArrowheads="1"/>
        </xdr:cNvSpPr>
      </xdr:nvSpPr>
      <xdr:spPr bwMode="auto">
        <a:xfrm>
          <a:off x="4366260" y="66888360"/>
          <a:ext cx="76200" cy="3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2873" name="Text Box 32">
          <a:extLst>
            <a:ext uri="{FF2B5EF4-FFF2-40B4-BE49-F238E27FC236}">
              <a16:creationId xmlns:a16="http://schemas.microsoft.com/office/drawing/2014/main" id="{F89A942F-F7CE-49D0-8E9A-F0042E9E38C9}"/>
            </a:ext>
          </a:extLst>
        </xdr:cNvPr>
        <xdr:cNvSpPr txBox="1">
          <a:spLocks noChangeArrowheads="1"/>
        </xdr:cNvSpPr>
      </xdr:nvSpPr>
      <xdr:spPr bwMode="auto">
        <a:xfrm>
          <a:off x="4366260" y="66888360"/>
          <a:ext cx="76200" cy="55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2874" name="Text Box 106">
          <a:extLst>
            <a:ext uri="{FF2B5EF4-FFF2-40B4-BE49-F238E27FC236}">
              <a16:creationId xmlns:a16="http://schemas.microsoft.com/office/drawing/2014/main" id="{4844F9AB-7193-4293-9F33-22340120731A}"/>
            </a:ext>
          </a:extLst>
        </xdr:cNvPr>
        <xdr:cNvSpPr txBox="1">
          <a:spLocks noChangeArrowheads="1"/>
        </xdr:cNvSpPr>
      </xdr:nvSpPr>
      <xdr:spPr bwMode="auto">
        <a:xfrm>
          <a:off x="4366260" y="66888360"/>
          <a:ext cx="76200" cy="30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32987</xdr:rowOff>
    </xdr:to>
    <xdr:sp macro="" textlink="">
      <xdr:nvSpPr>
        <xdr:cNvPr id="2875" name="Text Box 108">
          <a:extLst>
            <a:ext uri="{FF2B5EF4-FFF2-40B4-BE49-F238E27FC236}">
              <a16:creationId xmlns:a16="http://schemas.microsoft.com/office/drawing/2014/main" id="{BADD4569-9E85-40DD-A2C8-173E7ED6DC28}"/>
            </a:ext>
          </a:extLst>
        </xdr:cNvPr>
        <xdr:cNvSpPr txBox="1">
          <a:spLocks noChangeArrowheads="1"/>
        </xdr:cNvSpPr>
      </xdr:nvSpPr>
      <xdr:spPr bwMode="auto">
        <a:xfrm>
          <a:off x="4366260" y="66888360"/>
          <a:ext cx="76200" cy="55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108340</xdr:rowOff>
    </xdr:to>
    <xdr:sp macro="" textlink="">
      <xdr:nvSpPr>
        <xdr:cNvPr id="2876" name="Text Box 30">
          <a:extLst>
            <a:ext uri="{FF2B5EF4-FFF2-40B4-BE49-F238E27FC236}">
              <a16:creationId xmlns:a16="http://schemas.microsoft.com/office/drawing/2014/main" id="{5E0A1D6D-8E7A-4B1F-8A0D-587E29383643}"/>
            </a:ext>
          </a:extLst>
        </xdr:cNvPr>
        <xdr:cNvSpPr txBox="1">
          <a:spLocks noChangeArrowheads="1"/>
        </xdr:cNvSpPr>
      </xdr:nvSpPr>
      <xdr:spPr bwMode="auto">
        <a:xfrm>
          <a:off x="4366260" y="66888360"/>
          <a:ext cx="76200" cy="28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2877" name="Text Box 30">
          <a:extLst>
            <a:ext uri="{FF2B5EF4-FFF2-40B4-BE49-F238E27FC236}">
              <a16:creationId xmlns:a16="http://schemas.microsoft.com/office/drawing/2014/main" id="{0D200877-77F5-47A9-A249-AF93EC6BEA1B}"/>
            </a:ext>
          </a:extLst>
        </xdr:cNvPr>
        <xdr:cNvSpPr txBox="1">
          <a:spLocks noChangeArrowheads="1"/>
        </xdr:cNvSpPr>
      </xdr:nvSpPr>
      <xdr:spPr bwMode="auto">
        <a:xfrm>
          <a:off x="4366260" y="66888360"/>
          <a:ext cx="76200" cy="213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878" name="Text Box 32">
          <a:extLst>
            <a:ext uri="{FF2B5EF4-FFF2-40B4-BE49-F238E27FC236}">
              <a16:creationId xmlns:a16="http://schemas.microsoft.com/office/drawing/2014/main" id="{0E040E29-2EDF-4614-95C6-A87A21229C48}"/>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2879" name="Text Box 106">
          <a:extLst>
            <a:ext uri="{FF2B5EF4-FFF2-40B4-BE49-F238E27FC236}">
              <a16:creationId xmlns:a16="http://schemas.microsoft.com/office/drawing/2014/main" id="{91336A78-D41B-4CEE-B86D-F7EFF2D5A246}"/>
            </a:ext>
          </a:extLst>
        </xdr:cNvPr>
        <xdr:cNvSpPr txBox="1">
          <a:spLocks noChangeArrowheads="1"/>
        </xdr:cNvSpPr>
      </xdr:nvSpPr>
      <xdr:spPr bwMode="auto">
        <a:xfrm>
          <a:off x="4366260" y="66888360"/>
          <a:ext cx="76200" cy="213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880" name="Text Box 108">
          <a:extLst>
            <a:ext uri="{FF2B5EF4-FFF2-40B4-BE49-F238E27FC236}">
              <a16:creationId xmlns:a16="http://schemas.microsoft.com/office/drawing/2014/main" id="{7D1F16FE-DD0E-49AA-91F5-8CAC94367968}"/>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2881" name="Text Box 30">
          <a:extLst>
            <a:ext uri="{FF2B5EF4-FFF2-40B4-BE49-F238E27FC236}">
              <a16:creationId xmlns:a16="http://schemas.microsoft.com/office/drawing/2014/main" id="{A2093E99-201A-4EC5-8CE9-E897F0162591}"/>
            </a:ext>
          </a:extLst>
        </xdr:cNvPr>
        <xdr:cNvSpPr txBox="1">
          <a:spLocks noChangeArrowheads="1"/>
        </xdr:cNvSpPr>
      </xdr:nvSpPr>
      <xdr:spPr bwMode="auto">
        <a:xfrm>
          <a:off x="4366260" y="66888360"/>
          <a:ext cx="76200" cy="26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882" name="Text Box 32">
          <a:extLst>
            <a:ext uri="{FF2B5EF4-FFF2-40B4-BE49-F238E27FC236}">
              <a16:creationId xmlns:a16="http://schemas.microsoft.com/office/drawing/2014/main" id="{E2024543-3D10-4265-A577-71E759E67AA4}"/>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112312</xdr:rowOff>
    </xdr:to>
    <xdr:sp macro="" textlink="">
      <xdr:nvSpPr>
        <xdr:cNvPr id="2883" name="Text Box 106">
          <a:extLst>
            <a:ext uri="{FF2B5EF4-FFF2-40B4-BE49-F238E27FC236}">
              <a16:creationId xmlns:a16="http://schemas.microsoft.com/office/drawing/2014/main" id="{AAA0B167-BF2C-4822-AC25-32ED6228284D}"/>
            </a:ext>
          </a:extLst>
        </xdr:cNvPr>
        <xdr:cNvSpPr txBox="1">
          <a:spLocks noChangeArrowheads="1"/>
        </xdr:cNvSpPr>
      </xdr:nvSpPr>
      <xdr:spPr bwMode="auto">
        <a:xfrm>
          <a:off x="4366260" y="69342000"/>
          <a:ext cx="76200" cy="28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43732</xdr:rowOff>
    </xdr:to>
    <xdr:sp macro="" textlink="">
      <xdr:nvSpPr>
        <xdr:cNvPr id="2884" name="Text Box 108">
          <a:extLst>
            <a:ext uri="{FF2B5EF4-FFF2-40B4-BE49-F238E27FC236}">
              <a16:creationId xmlns:a16="http://schemas.microsoft.com/office/drawing/2014/main" id="{60C27021-3203-4B7F-8C66-F8D1D35FD049}"/>
            </a:ext>
          </a:extLst>
        </xdr:cNvPr>
        <xdr:cNvSpPr txBox="1">
          <a:spLocks noChangeArrowheads="1"/>
        </xdr:cNvSpPr>
      </xdr:nvSpPr>
      <xdr:spPr bwMode="auto">
        <a:xfrm>
          <a:off x="4366260" y="69342000"/>
          <a:ext cx="76200" cy="218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2885" name="Text Box 30">
          <a:extLst>
            <a:ext uri="{FF2B5EF4-FFF2-40B4-BE49-F238E27FC236}">
              <a16:creationId xmlns:a16="http://schemas.microsoft.com/office/drawing/2014/main" id="{F137E934-22CF-4148-A7EE-58235B081B34}"/>
            </a:ext>
          </a:extLst>
        </xdr:cNvPr>
        <xdr:cNvSpPr txBox="1">
          <a:spLocks noChangeArrowheads="1"/>
        </xdr:cNvSpPr>
      </xdr:nvSpPr>
      <xdr:spPr bwMode="auto">
        <a:xfrm>
          <a:off x="4366260" y="66888360"/>
          <a:ext cx="76200" cy="17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36120</xdr:rowOff>
    </xdr:to>
    <xdr:sp macro="" textlink="">
      <xdr:nvSpPr>
        <xdr:cNvPr id="2886" name="Text Box 32">
          <a:extLst>
            <a:ext uri="{FF2B5EF4-FFF2-40B4-BE49-F238E27FC236}">
              <a16:creationId xmlns:a16="http://schemas.microsoft.com/office/drawing/2014/main" id="{F3C1EBD0-EB2B-4A97-88E6-D39CA63EE4EC}"/>
            </a:ext>
          </a:extLst>
        </xdr:cNvPr>
        <xdr:cNvSpPr txBox="1">
          <a:spLocks noChangeArrowheads="1"/>
        </xdr:cNvSpPr>
      </xdr:nvSpPr>
      <xdr:spPr bwMode="auto">
        <a:xfrm>
          <a:off x="4366260" y="69342000"/>
          <a:ext cx="76200" cy="211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2887" name="Text Box 106">
          <a:extLst>
            <a:ext uri="{FF2B5EF4-FFF2-40B4-BE49-F238E27FC236}">
              <a16:creationId xmlns:a16="http://schemas.microsoft.com/office/drawing/2014/main" id="{34819FC2-F426-4D0B-9D89-EC0BE0AD2BFB}"/>
            </a:ext>
          </a:extLst>
        </xdr:cNvPr>
        <xdr:cNvSpPr txBox="1">
          <a:spLocks noChangeArrowheads="1"/>
        </xdr:cNvSpPr>
      </xdr:nvSpPr>
      <xdr:spPr bwMode="auto">
        <a:xfrm>
          <a:off x="4366260" y="66888360"/>
          <a:ext cx="76200" cy="17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2888" name="Text Box 108">
          <a:extLst>
            <a:ext uri="{FF2B5EF4-FFF2-40B4-BE49-F238E27FC236}">
              <a16:creationId xmlns:a16="http://schemas.microsoft.com/office/drawing/2014/main" id="{4B3CB1A2-1C04-419B-931D-14D90CDC85FF}"/>
            </a:ext>
          </a:extLst>
        </xdr:cNvPr>
        <xdr:cNvSpPr txBox="1">
          <a:spLocks noChangeArrowheads="1"/>
        </xdr:cNvSpPr>
      </xdr:nvSpPr>
      <xdr:spPr bwMode="auto">
        <a:xfrm>
          <a:off x="4366260" y="66888360"/>
          <a:ext cx="76200" cy="184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2889" name="Text Box 30">
          <a:extLst>
            <a:ext uri="{FF2B5EF4-FFF2-40B4-BE49-F238E27FC236}">
              <a16:creationId xmlns:a16="http://schemas.microsoft.com/office/drawing/2014/main" id="{57BCF9B4-D580-4C9D-9A73-F89E07E71A98}"/>
            </a:ext>
          </a:extLst>
        </xdr:cNvPr>
        <xdr:cNvSpPr txBox="1">
          <a:spLocks noChangeArrowheads="1"/>
        </xdr:cNvSpPr>
      </xdr:nvSpPr>
      <xdr:spPr bwMode="auto">
        <a:xfrm>
          <a:off x="4366260" y="66888360"/>
          <a:ext cx="76200" cy="17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2890" name="Text Box 32">
          <a:extLst>
            <a:ext uri="{FF2B5EF4-FFF2-40B4-BE49-F238E27FC236}">
              <a16:creationId xmlns:a16="http://schemas.microsoft.com/office/drawing/2014/main" id="{0C956E2D-4B96-455C-A65F-65D554617DAC}"/>
            </a:ext>
          </a:extLst>
        </xdr:cNvPr>
        <xdr:cNvSpPr txBox="1">
          <a:spLocks noChangeArrowheads="1"/>
        </xdr:cNvSpPr>
      </xdr:nvSpPr>
      <xdr:spPr bwMode="auto">
        <a:xfrm>
          <a:off x="4366260" y="66888360"/>
          <a:ext cx="76200" cy="184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212</xdr:rowOff>
    </xdr:to>
    <xdr:sp macro="" textlink="">
      <xdr:nvSpPr>
        <xdr:cNvPr id="2891" name="Text Box 106">
          <a:extLst>
            <a:ext uri="{FF2B5EF4-FFF2-40B4-BE49-F238E27FC236}">
              <a16:creationId xmlns:a16="http://schemas.microsoft.com/office/drawing/2014/main" id="{3D2D9A27-E683-4EC2-9786-10BE566A36F3}"/>
            </a:ext>
          </a:extLst>
        </xdr:cNvPr>
        <xdr:cNvSpPr txBox="1">
          <a:spLocks noChangeArrowheads="1"/>
        </xdr:cNvSpPr>
      </xdr:nvSpPr>
      <xdr:spPr bwMode="auto">
        <a:xfrm>
          <a:off x="4366260" y="69342000"/>
          <a:ext cx="76200" cy="17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9284</xdr:rowOff>
    </xdr:to>
    <xdr:sp macro="" textlink="">
      <xdr:nvSpPr>
        <xdr:cNvPr id="2892" name="Text Box 108">
          <a:extLst>
            <a:ext uri="{FF2B5EF4-FFF2-40B4-BE49-F238E27FC236}">
              <a16:creationId xmlns:a16="http://schemas.microsoft.com/office/drawing/2014/main" id="{3C74F398-A6CE-425E-8B74-0C140781EC28}"/>
            </a:ext>
          </a:extLst>
        </xdr:cNvPr>
        <xdr:cNvSpPr txBox="1">
          <a:spLocks noChangeArrowheads="1"/>
        </xdr:cNvSpPr>
      </xdr:nvSpPr>
      <xdr:spPr bwMode="auto">
        <a:xfrm>
          <a:off x="4389120" y="66888360"/>
          <a:ext cx="68580" cy="184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275</xdr:row>
      <xdr:rowOff>0</xdr:rowOff>
    </xdr:from>
    <xdr:ext cx="76200" cy="297767"/>
    <xdr:sp macro="" textlink="">
      <xdr:nvSpPr>
        <xdr:cNvPr id="2893" name="Text Box 30">
          <a:extLst>
            <a:ext uri="{FF2B5EF4-FFF2-40B4-BE49-F238E27FC236}">
              <a16:creationId xmlns:a16="http://schemas.microsoft.com/office/drawing/2014/main" id="{9520CBDD-C45D-4E3F-B535-3241F2F45617}"/>
            </a:ext>
          </a:extLst>
        </xdr:cNvPr>
        <xdr:cNvSpPr txBox="1">
          <a:spLocks noChangeArrowheads="1"/>
        </xdr:cNvSpPr>
      </xdr:nvSpPr>
      <xdr:spPr bwMode="auto">
        <a:xfrm>
          <a:off x="4366260" y="6934200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2894" name="Text Box 30">
          <a:extLst>
            <a:ext uri="{FF2B5EF4-FFF2-40B4-BE49-F238E27FC236}">
              <a16:creationId xmlns:a16="http://schemas.microsoft.com/office/drawing/2014/main" id="{766B6161-6248-4D3B-865E-BDDF07155D91}"/>
            </a:ext>
          </a:extLst>
        </xdr:cNvPr>
        <xdr:cNvSpPr txBox="1">
          <a:spLocks noChangeArrowheads="1"/>
        </xdr:cNvSpPr>
      </xdr:nvSpPr>
      <xdr:spPr bwMode="auto">
        <a:xfrm>
          <a:off x="4366260" y="6934200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2895" name="Text Box 32">
          <a:extLst>
            <a:ext uri="{FF2B5EF4-FFF2-40B4-BE49-F238E27FC236}">
              <a16:creationId xmlns:a16="http://schemas.microsoft.com/office/drawing/2014/main" id="{79CBBBD8-B3CA-4270-96C3-02AA012BA3EA}"/>
            </a:ext>
          </a:extLst>
        </xdr:cNvPr>
        <xdr:cNvSpPr txBox="1">
          <a:spLocks noChangeArrowheads="1"/>
        </xdr:cNvSpPr>
      </xdr:nvSpPr>
      <xdr:spPr bwMode="auto">
        <a:xfrm>
          <a:off x="4366260" y="693420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2896" name="Text Box 106">
          <a:extLst>
            <a:ext uri="{FF2B5EF4-FFF2-40B4-BE49-F238E27FC236}">
              <a16:creationId xmlns:a16="http://schemas.microsoft.com/office/drawing/2014/main" id="{D0FD6E0A-CC03-43C9-AAC4-DAB38381DC62}"/>
            </a:ext>
          </a:extLst>
        </xdr:cNvPr>
        <xdr:cNvSpPr txBox="1">
          <a:spLocks noChangeArrowheads="1"/>
        </xdr:cNvSpPr>
      </xdr:nvSpPr>
      <xdr:spPr bwMode="auto">
        <a:xfrm>
          <a:off x="4366260" y="6934200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2897" name="Text Box 108">
          <a:extLst>
            <a:ext uri="{FF2B5EF4-FFF2-40B4-BE49-F238E27FC236}">
              <a16:creationId xmlns:a16="http://schemas.microsoft.com/office/drawing/2014/main" id="{B6C58956-5120-49EF-B9D9-88F3581296C8}"/>
            </a:ext>
          </a:extLst>
        </xdr:cNvPr>
        <xdr:cNvSpPr txBox="1">
          <a:spLocks noChangeArrowheads="1"/>
        </xdr:cNvSpPr>
      </xdr:nvSpPr>
      <xdr:spPr bwMode="auto">
        <a:xfrm>
          <a:off x="4366260" y="6934200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2898" name="Text Box 30">
          <a:extLst>
            <a:ext uri="{FF2B5EF4-FFF2-40B4-BE49-F238E27FC236}">
              <a16:creationId xmlns:a16="http://schemas.microsoft.com/office/drawing/2014/main" id="{575141BB-F555-4DF4-A423-9C7CA1761FBC}"/>
            </a:ext>
          </a:extLst>
        </xdr:cNvPr>
        <xdr:cNvSpPr txBox="1">
          <a:spLocks noChangeArrowheads="1"/>
        </xdr:cNvSpPr>
      </xdr:nvSpPr>
      <xdr:spPr bwMode="auto">
        <a:xfrm>
          <a:off x="4366260" y="668883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2899" name="Text Box 32">
          <a:extLst>
            <a:ext uri="{FF2B5EF4-FFF2-40B4-BE49-F238E27FC236}">
              <a16:creationId xmlns:a16="http://schemas.microsoft.com/office/drawing/2014/main" id="{FAD20AAD-C903-482D-A483-E3A1114597BB}"/>
            </a:ext>
          </a:extLst>
        </xdr:cNvPr>
        <xdr:cNvSpPr txBox="1">
          <a:spLocks noChangeArrowheads="1"/>
        </xdr:cNvSpPr>
      </xdr:nvSpPr>
      <xdr:spPr bwMode="auto">
        <a:xfrm>
          <a:off x="4366260" y="668883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2900" name="Text Box 106">
          <a:extLst>
            <a:ext uri="{FF2B5EF4-FFF2-40B4-BE49-F238E27FC236}">
              <a16:creationId xmlns:a16="http://schemas.microsoft.com/office/drawing/2014/main" id="{AABBC1CE-C646-4B7B-A084-C1E95D34B22E}"/>
            </a:ext>
          </a:extLst>
        </xdr:cNvPr>
        <xdr:cNvSpPr txBox="1">
          <a:spLocks noChangeArrowheads="1"/>
        </xdr:cNvSpPr>
      </xdr:nvSpPr>
      <xdr:spPr bwMode="auto">
        <a:xfrm>
          <a:off x="4366260" y="668883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2901" name="Text Box 108">
          <a:extLst>
            <a:ext uri="{FF2B5EF4-FFF2-40B4-BE49-F238E27FC236}">
              <a16:creationId xmlns:a16="http://schemas.microsoft.com/office/drawing/2014/main" id="{6A09768C-4B97-472A-A888-0043B001CF7E}"/>
            </a:ext>
          </a:extLst>
        </xdr:cNvPr>
        <xdr:cNvSpPr txBox="1">
          <a:spLocks noChangeArrowheads="1"/>
        </xdr:cNvSpPr>
      </xdr:nvSpPr>
      <xdr:spPr bwMode="auto">
        <a:xfrm>
          <a:off x="4366260" y="668883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2902" name="Text Box 30">
          <a:extLst>
            <a:ext uri="{FF2B5EF4-FFF2-40B4-BE49-F238E27FC236}">
              <a16:creationId xmlns:a16="http://schemas.microsoft.com/office/drawing/2014/main" id="{B8EA17BF-9A99-4C70-B889-C593B4334DB4}"/>
            </a:ext>
          </a:extLst>
        </xdr:cNvPr>
        <xdr:cNvSpPr txBox="1">
          <a:spLocks noChangeArrowheads="1"/>
        </xdr:cNvSpPr>
      </xdr:nvSpPr>
      <xdr:spPr bwMode="auto">
        <a:xfrm>
          <a:off x="4366260" y="668883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2903" name="Text Box 32">
          <a:extLst>
            <a:ext uri="{FF2B5EF4-FFF2-40B4-BE49-F238E27FC236}">
              <a16:creationId xmlns:a16="http://schemas.microsoft.com/office/drawing/2014/main" id="{24B5BCFB-9D60-43CD-86C4-ED983C2A3F74}"/>
            </a:ext>
          </a:extLst>
        </xdr:cNvPr>
        <xdr:cNvSpPr txBox="1">
          <a:spLocks noChangeArrowheads="1"/>
        </xdr:cNvSpPr>
      </xdr:nvSpPr>
      <xdr:spPr bwMode="auto">
        <a:xfrm>
          <a:off x="4366260" y="668883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2904" name="Text Box 106">
          <a:extLst>
            <a:ext uri="{FF2B5EF4-FFF2-40B4-BE49-F238E27FC236}">
              <a16:creationId xmlns:a16="http://schemas.microsoft.com/office/drawing/2014/main" id="{DF1E20A2-4F0A-44A8-A938-12331AA1E864}"/>
            </a:ext>
          </a:extLst>
        </xdr:cNvPr>
        <xdr:cNvSpPr txBox="1">
          <a:spLocks noChangeArrowheads="1"/>
        </xdr:cNvSpPr>
      </xdr:nvSpPr>
      <xdr:spPr bwMode="auto">
        <a:xfrm>
          <a:off x="4366260" y="668883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2905" name="Text Box 108">
          <a:extLst>
            <a:ext uri="{FF2B5EF4-FFF2-40B4-BE49-F238E27FC236}">
              <a16:creationId xmlns:a16="http://schemas.microsoft.com/office/drawing/2014/main" id="{6CBF6D3F-0907-47C5-B684-C5EF1E11881D}"/>
            </a:ext>
          </a:extLst>
        </xdr:cNvPr>
        <xdr:cNvSpPr txBox="1">
          <a:spLocks noChangeArrowheads="1"/>
        </xdr:cNvSpPr>
      </xdr:nvSpPr>
      <xdr:spPr bwMode="auto">
        <a:xfrm>
          <a:off x="4366260" y="668883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2906" name="Text Box 30">
          <a:extLst>
            <a:ext uri="{FF2B5EF4-FFF2-40B4-BE49-F238E27FC236}">
              <a16:creationId xmlns:a16="http://schemas.microsoft.com/office/drawing/2014/main" id="{CF387FF3-DCB8-4A30-9463-95FED9A51EA8}"/>
            </a:ext>
          </a:extLst>
        </xdr:cNvPr>
        <xdr:cNvSpPr txBox="1">
          <a:spLocks noChangeArrowheads="1"/>
        </xdr:cNvSpPr>
      </xdr:nvSpPr>
      <xdr:spPr bwMode="auto">
        <a:xfrm>
          <a:off x="4366260" y="668883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2907" name="Text Box 32">
          <a:extLst>
            <a:ext uri="{FF2B5EF4-FFF2-40B4-BE49-F238E27FC236}">
              <a16:creationId xmlns:a16="http://schemas.microsoft.com/office/drawing/2014/main" id="{D0834884-09B9-4B0A-AFF7-6FEBC5C03CF1}"/>
            </a:ext>
          </a:extLst>
        </xdr:cNvPr>
        <xdr:cNvSpPr txBox="1">
          <a:spLocks noChangeArrowheads="1"/>
        </xdr:cNvSpPr>
      </xdr:nvSpPr>
      <xdr:spPr bwMode="auto">
        <a:xfrm>
          <a:off x="4366260" y="668883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2908" name="Text Box 106">
          <a:extLst>
            <a:ext uri="{FF2B5EF4-FFF2-40B4-BE49-F238E27FC236}">
              <a16:creationId xmlns:a16="http://schemas.microsoft.com/office/drawing/2014/main" id="{8C851F35-5F9A-4B24-B28C-BAE5B5B96384}"/>
            </a:ext>
          </a:extLst>
        </xdr:cNvPr>
        <xdr:cNvSpPr txBox="1">
          <a:spLocks noChangeArrowheads="1"/>
        </xdr:cNvSpPr>
      </xdr:nvSpPr>
      <xdr:spPr bwMode="auto">
        <a:xfrm>
          <a:off x="4366260" y="668883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2909" name="Text Box 30">
          <a:extLst>
            <a:ext uri="{FF2B5EF4-FFF2-40B4-BE49-F238E27FC236}">
              <a16:creationId xmlns:a16="http://schemas.microsoft.com/office/drawing/2014/main" id="{696EC038-3131-4397-AD3E-5A35E5FE9401}"/>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2910" name="Text Box 32">
          <a:extLst>
            <a:ext uri="{FF2B5EF4-FFF2-40B4-BE49-F238E27FC236}">
              <a16:creationId xmlns:a16="http://schemas.microsoft.com/office/drawing/2014/main" id="{8A7DB666-6C7A-42D5-B707-D0DD1EEB4A71}"/>
            </a:ext>
          </a:extLst>
        </xdr:cNvPr>
        <xdr:cNvSpPr txBox="1">
          <a:spLocks noChangeArrowheads="1"/>
        </xdr:cNvSpPr>
      </xdr:nvSpPr>
      <xdr:spPr bwMode="auto">
        <a:xfrm>
          <a:off x="4366260" y="66888360"/>
          <a:ext cx="76200" cy="23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11" name="Text Box 106">
          <a:extLst>
            <a:ext uri="{FF2B5EF4-FFF2-40B4-BE49-F238E27FC236}">
              <a16:creationId xmlns:a16="http://schemas.microsoft.com/office/drawing/2014/main" id="{2F3F8E1B-8291-4978-AEAA-49D1231A82AF}"/>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2912" name="Text Box 108">
          <a:extLst>
            <a:ext uri="{FF2B5EF4-FFF2-40B4-BE49-F238E27FC236}">
              <a16:creationId xmlns:a16="http://schemas.microsoft.com/office/drawing/2014/main" id="{954D028A-F423-4283-BEE3-69B70E6BC504}"/>
            </a:ext>
          </a:extLst>
        </xdr:cNvPr>
        <xdr:cNvSpPr txBox="1">
          <a:spLocks noChangeArrowheads="1"/>
        </xdr:cNvSpPr>
      </xdr:nvSpPr>
      <xdr:spPr bwMode="auto">
        <a:xfrm>
          <a:off x="4366260" y="66888360"/>
          <a:ext cx="76200" cy="23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2913" name="Text Box 30">
          <a:extLst>
            <a:ext uri="{FF2B5EF4-FFF2-40B4-BE49-F238E27FC236}">
              <a16:creationId xmlns:a16="http://schemas.microsoft.com/office/drawing/2014/main" id="{5B90A89C-0A55-4370-A9AA-7922D775E1F4}"/>
            </a:ext>
          </a:extLst>
        </xdr:cNvPr>
        <xdr:cNvSpPr txBox="1">
          <a:spLocks noChangeArrowheads="1"/>
        </xdr:cNvSpPr>
      </xdr:nvSpPr>
      <xdr:spPr bwMode="auto">
        <a:xfrm>
          <a:off x="4366260" y="66888360"/>
          <a:ext cx="76200" cy="29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2914" name="Text Box 32">
          <a:extLst>
            <a:ext uri="{FF2B5EF4-FFF2-40B4-BE49-F238E27FC236}">
              <a16:creationId xmlns:a16="http://schemas.microsoft.com/office/drawing/2014/main" id="{CF4E32C5-60D7-4A69-AD3A-A458CE962437}"/>
            </a:ext>
          </a:extLst>
        </xdr:cNvPr>
        <xdr:cNvSpPr txBox="1">
          <a:spLocks noChangeArrowheads="1"/>
        </xdr:cNvSpPr>
      </xdr:nvSpPr>
      <xdr:spPr bwMode="auto">
        <a:xfrm>
          <a:off x="4366260" y="66888360"/>
          <a:ext cx="76200" cy="23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2915" name="Text Box 106">
          <a:extLst>
            <a:ext uri="{FF2B5EF4-FFF2-40B4-BE49-F238E27FC236}">
              <a16:creationId xmlns:a16="http://schemas.microsoft.com/office/drawing/2014/main" id="{F94C9D00-24DA-4DE1-9919-C4B71A608F6A}"/>
            </a:ext>
          </a:extLst>
        </xdr:cNvPr>
        <xdr:cNvSpPr txBox="1">
          <a:spLocks noChangeArrowheads="1"/>
        </xdr:cNvSpPr>
      </xdr:nvSpPr>
      <xdr:spPr bwMode="auto">
        <a:xfrm>
          <a:off x="4366260" y="66888360"/>
          <a:ext cx="76200" cy="299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2916" name="Text Box 108">
          <a:extLst>
            <a:ext uri="{FF2B5EF4-FFF2-40B4-BE49-F238E27FC236}">
              <a16:creationId xmlns:a16="http://schemas.microsoft.com/office/drawing/2014/main" id="{6F4A7235-12E1-4F72-8E85-2ED248DD4F2F}"/>
            </a:ext>
          </a:extLst>
        </xdr:cNvPr>
        <xdr:cNvSpPr txBox="1">
          <a:spLocks noChangeArrowheads="1"/>
        </xdr:cNvSpPr>
      </xdr:nvSpPr>
      <xdr:spPr bwMode="auto">
        <a:xfrm>
          <a:off x="4366260" y="66888360"/>
          <a:ext cx="76200" cy="23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17" name="Text Box 30">
          <a:extLst>
            <a:ext uri="{FF2B5EF4-FFF2-40B4-BE49-F238E27FC236}">
              <a16:creationId xmlns:a16="http://schemas.microsoft.com/office/drawing/2014/main" id="{A2DAC79C-3B06-4EF0-8413-4DB4DD0910FD}"/>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18" name="Text Box 32">
          <a:extLst>
            <a:ext uri="{FF2B5EF4-FFF2-40B4-BE49-F238E27FC236}">
              <a16:creationId xmlns:a16="http://schemas.microsoft.com/office/drawing/2014/main" id="{4D02D0C8-00FA-44B1-A758-780510921CC0}"/>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19" name="Text Box 106">
          <a:extLst>
            <a:ext uri="{FF2B5EF4-FFF2-40B4-BE49-F238E27FC236}">
              <a16:creationId xmlns:a16="http://schemas.microsoft.com/office/drawing/2014/main" id="{7B9AE5F2-24E9-4D51-B45F-4C2438A67A5F}"/>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20" name="Text Box 108">
          <a:extLst>
            <a:ext uri="{FF2B5EF4-FFF2-40B4-BE49-F238E27FC236}">
              <a16:creationId xmlns:a16="http://schemas.microsoft.com/office/drawing/2014/main" id="{C5CDA35B-76F9-4F32-9B43-35A6D5BB298E}"/>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2921" name="Text Box 30">
          <a:extLst>
            <a:ext uri="{FF2B5EF4-FFF2-40B4-BE49-F238E27FC236}">
              <a16:creationId xmlns:a16="http://schemas.microsoft.com/office/drawing/2014/main" id="{8DA00FE0-4F31-41B1-B212-6FEEBBC97559}"/>
            </a:ext>
          </a:extLst>
        </xdr:cNvPr>
        <xdr:cNvSpPr txBox="1">
          <a:spLocks noChangeArrowheads="1"/>
        </xdr:cNvSpPr>
      </xdr:nvSpPr>
      <xdr:spPr bwMode="auto">
        <a:xfrm>
          <a:off x="4366260" y="668883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22" name="Text Box 32">
          <a:extLst>
            <a:ext uri="{FF2B5EF4-FFF2-40B4-BE49-F238E27FC236}">
              <a16:creationId xmlns:a16="http://schemas.microsoft.com/office/drawing/2014/main" id="{4FD2A2DD-B0B5-4E3C-92F1-A3A303E91BFC}"/>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2923" name="Text Box 106">
          <a:extLst>
            <a:ext uri="{FF2B5EF4-FFF2-40B4-BE49-F238E27FC236}">
              <a16:creationId xmlns:a16="http://schemas.microsoft.com/office/drawing/2014/main" id="{5082EC5C-0E39-4E3D-B07E-50CBCDA48520}"/>
            </a:ext>
          </a:extLst>
        </xdr:cNvPr>
        <xdr:cNvSpPr txBox="1">
          <a:spLocks noChangeArrowheads="1"/>
        </xdr:cNvSpPr>
      </xdr:nvSpPr>
      <xdr:spPr bwMode="auto">
        <a:xfrm>
          <a:off x="4366260" y="668883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24" name="Text Box 108">
          <a:extLst>
            <a:ext uri="{FF2B5EF4-FFF2-40B4-BE49-F238E27FC236}">
              <a16:creationId xmlns:a16="http://schemas.microsoft.com/office/drawing/2014/main" id="{76A1ED0E-B713-4BD0-B184-721CA715ADBB}"/>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25" name="Text Box 30">
          <a:extLst>
            <a:ext uri="{FF2B5EF4-FFF2-40B4-BE49-F238E27FC236}">
              <a16:creationId xmlns:a16="http://schemas.microsoft.com/office/drawing/2014/main" id="{E99361FA-A3BF-46A6-B2B8-51C0E34A70E9}"/>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26" name="Text Box 32">
          <a:extLst>
            <a:ext uri="{FF2B5EF4-FFF2-40B4-BE49-F238E27FC236}">
              <a16:creationId xmlns:a16="http://schemas.microsoft.com/office/drawing/2014/main" id="{457308D7-84D6-4184-BA60-7ABF7ABA5F18}"/>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27" name="Text Box 106">
          <a:extLst>
            <a:ext uri="{FF2B5EF4-FFF2-40B4-BE49-F238E27FC236}">
              <a16:creationId xmlns:a16="http://schemas.microsoft.com/office/drawing/2014/main" id="{784892F8-E949-4569-91D7-66B8578C42FA}"/>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28" name="Text Box 108">
          <a:extLst>
            <a:ext uri="{FF2B5EF4-FFF2-40B4-BE49-F238E27FC236}">
              <a16:creationId xmlns:a16="http://schemas.microsoft.com/office/drawing/2014/main" id="{996E77F9-5A01-4887-9670-76430DAE3368}"/>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929" name="Text Box 30">
          <a:extLst>
            <a:ext uri="{FF2B5EF4-FFF2-40B4-BE49-F238E27FC236}">
              <a16:creationId xmlns:a16="http://schemas.microsoft.com/office/drawing/2014/main" id="{ABDD9973-BB35-47AF-8CC3-13FB0084093C}"/>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30" name="Text Box 32">
          <a:extLst>
            <a:ext uri="{FF2B5EF4-FFF2-40B4-BE49-F238E27FC236}">
              <a16:creationId xmlns:a16="http://schemas.microsoft.com/office/drawing/2014/main" id="{806B01FC-DF9F-4A3C-9994-B7008CA492D1}"/>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931" name="Text Box 106">
          <a:extLst>
            <a:ext uri="{FF2B5EF4-FFF2-40B4-BE49-F238E27FC236}">
              <a16:creationId xmlns:a16="http://schemas.microsoft.com/office/drawing/2014/main" id="{0A2FDB63-B8F4-4108-9EF8-980792EE1D18}"/>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32" name="Text Box 108">
          <a:extLst>
            <a:ext uri="{FF2B5EF4-FFF2-40B4-BE49-F238E27FC236}">
              <a16:creationId xmlns:a16="http://schemas.microsoft.com/office/drawing/2014/main" id="{67D7862C-6864-4FC5-B055-34BB7D767F61}"/>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33" name="Text Box 30">
          <a:extLst>
            <a:ext uri="{FF2B5EF4-FFF2-40B4-BE49-F238E27FC236}">
              <a16:creationId xmlns:a16="http://schemas.microsoft.com/office/drawing/2014/main" id="{91945852-F4E6-478B-B847-70CC0A97F183}"/>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34" name="Text Box 32">
          <a:extLst>
            <a:ext uri="{FF2B5EF4-FFF2-40B4-BE49-F238E27FC236}">
              <a16:creationId xmlns:a16="http://schemas.microsoft.com/office/drawing/2014/main" id="{3D2C0FB1-7C99-4C89-A46B-C483BB85579A}"/>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35" name="Text Box 106">
          <a:extLst>
            <a:ext uri="{FF2B5EF4-FFF2-40B4-BE49-F238E27FC236}">
              <a16:creationId xmlns:a16="http://schemas.microsoft.com/office/drawing/2014/main" id="{9BDBCD34-FDD9-49AA-9DDD-5ABC75853CD8}"/>
            </a:ext>
          </a:extLst>
        </xdr:cNvPr>
        <xdr:cNvSpPr txBox="1">
          <a:spLocks noChangeArrowheads="1"/>
        </xdr:cNvSpPr>
      </xdr:nvSpPr>
      <xdr:spPr bwMode="auto">
        <a:xfrm>
          <a:off x="4366260" y="66888360"/>
          <a:ext cx="76200" cy="29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36" name="Text Box 108">
          <a:extLst>
            <a:ext uri="{FF2B5EF4-FFF2-40B4-BE49-F238E27FC236}">
              <a16:creationId xmlns:a16="http://schemas.microsoft.com/office/drawing/2014/main" id="{89546C17-9D97-438F-B0DF-62FF7E8418C8}"/>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937" name="Text Box 30">
          <a:extLst>
            <a:ext uri="{FF2B5EF4-FFF2-40B4-BE49-F238E27FC236}">
              <a16:creationId xmlns:a16="http://schemas.microsoft.com/office/drawing/2014/main" id="{86ADD092-4543-4430-8BC0-F819287EEE4B}"/>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38" name="Text Box 32">
          <a:extLst>
            <a:ext uri="{FF2B5EF4-FFF2-40B4-BE49-F238E27FC236}">
              <a16:creationId xmlns:a16="http://schemas.microsoft.com/office/drawing/2014/main" id="{D8DD267E-6D7B-4AE0-8CBA-60A579907184}"/>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2939" name="Text Box 106">
          <a:extLst>
            <a:ext uri="{FF2B5EF4-FFF2-40B4-BE49-F238E27FC236}">
              <a16:creationId xmlns:a16="http://schemas.microsoft.com/office/drawing/2014/main" id="{4D59E939-0297-4095-9137-AD1BB78D2147}"/>
            </a:ext>
          </a:extLst>
        </xdr:cNvPr>
        <xdr:cNvSpPr txBox="1">
          <a:spLocks noChangeArrowheads="1"/>
        </xdr:cNvSpPr>
      </xdr:nvSpPr>
      <xdr:spPr bwMode="auto">
        <a:xfrm>
          <a:off x="4366260" y="66888360"/>
          <a:ext cx="76200" cy="268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2940" name="Text Box 108">
          <a:extLst>
            <a:ext uri="{FF2B5EF4-FFF2-40B4-BE49-F238E27FC236}">
              <a16:creationId xmlns:a16="http://schemas.microsoft.com/office/drawing/2014/main" id="{57D82640-A6D2-4BA3-84CF-3D28E0785990}"/>
            </a:ext>
          </a:extLst>
        </xdr:cNvPr>
        <xdr:cNvSpPr txBox="1">
          <a:spLocks noChangeArrowheads="1"/>
        </xdr:cNvSpPr>
      </xdr:nvSpPr>
      <xdr:spPr bwMode="auto">
        <a:xfrm>
          <a:off x="4366260" y="66888360"/>
          <a:ext cx="76200" cy="34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2941" name="Text Box 30">
          <a:extLst>
            <a:ext uri="{FF2B5EF4-FFF2-40B4-BE49-F238E27FC236}">
              <a16:creationId xmlns:a16="http://schemas.microsoft.com/office/drawing/2014/main" id="{4D4635A7-BBC9-4769-A6D1-93F412AC7EAE}"/>
            </a:ext>
          </a:extLst>
        </xdr:cNvPr>
        <xdr:cNvSpPr txBox="1">
          <a:spLocks noChangeArrowheads="1"/>
        </xdr:cNvSpPr>
      </xdr:nvSpPr>
      <xdr:spPr bwMode="auto">
        <a:xfrm>
          <a:off x="4366260" y="66888360"/>
          <a:ext cx="76200" cy="305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2942" name="Text Box 32">
          <a:extLst>
            <a:ext uri="{FF2B5EF4-FFF2-40B4-BE49-F238E27FC236}">
              <a16:creationId xmlns:a16="http://schemas.microsoft.com/office/drawing/2014/main" id="{601383D1-3FED-4503-93D9-C7F33B02829E}"/>
            </a:ext>
          </a:extLst>
        </xdr:cNvPr>
        <xdr:cNvSpPr txBox="1">
          <a:spLocks noChangeArrowheads="1"/>
        </xdr:cNvSpPr>
      </xdr:nvSpPr>
      <xdr:spPr bwMode="auto">
        <a:xfrm>
          <a:off x="4366260" y="66888360"/>
          <a:ext cx="76200" cy="391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2943" name="Text Box 106">
          <a:extLst>
            <a:ext uri="{FF2B5EF4-FFF2-40B4-BE49-F238E27FC236}">
              <a16:creationId xmlns:a16="http://schemas.microsoft.com/office/drawing/2014/main" id="{66A42B8D-25D7-409F-93AB-D9A371AA6782}"/>
            </a:ext>
          </a:extLst>
        </xdr:cNvPr>
        <xdr:cNvSpPr txBox="1">
          <a:spLocks noChangeArrowheads="1"/>
        </xdr:cNvSpPr>
      </xdr:nvSpPr>
      <xdr:spPr bwMode="auto">
        <a:xfrm>
          <a:off x="4366260" y="66888360"/>
          <a:ext cx="76200" cy="305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2944" name="Text Box 108">
          <a:extLst>
            <a:ext uri="{FF2B5EF4-FFF2-40B4-BE49-F238E27FC236}">
              <a16:creationId xmlns:a16="http://schemas.microsoft.com/office/drawing/2014/main" id="{14B3500D-395F-4C64-A1A8-839EE5DE7A79}"/>
            </a:ext>
          </a:extLst>
        </xdr:cNvPr>
        <xdr:cNvSpPr txBox="1">
          <a:spLocks noChangeArrowheads="1"/>
        </xdr:cNvSpPr>
      </xdr:nvSpPr>
      <xdr:spPr bwMode="auto">
        <a:xfrm>
          <a:off x="4366260" y="66888360"/>
          <a:ext cx="76200" cy="391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108672</xdr:rowOff>
    </xdr:to>
    <xdr:sp macro="" textlink="">
      <xdr:nvSpPr>
        <xdr:cNvPr id="2945" name="Text Box 30">
          <a:extLst>
            <a:ext uri="{FF2B5EF4-FFF2-40B4-BE49-F238E27FC236}">
              <a16:creationId xmlns:a16="http://schemas.microsoft.com/office/drawing/2014/main" id="{198E91AA-5242-4A85-9A53-73A603ADB9FB}"/>
            </a:ext>
          </a:extLst>
        </xdr:cNvPr>
        <xdr:cNvSpPr txBox="1">
          <a:spLocks noChangeArrowheads="1"/>
        </xdr:cNvSpPr>
      </xdr:nvSpPr>
      <xdr:spPr bwMode="auto">
        <a:xfrm>
          <a:off x="4366260" y="6688836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2946" name="Text Box 30">
          <a:extLst>
            <a:ext uri="{FF2B5EF4-FFF2-40B4-BE49-F238E27FC236}">
              <a16:creationId xmlns:a16="http://schemas.microsoft.com/office/drawing/2014/main" id="{030837DA-76A9-403A-8D1D-E3634F18C0A3}"/>
            </a:ext>
          </a:extLst>
        </xdr:cNvPr>
        <xdr:cNvSpPr txBox="1">
          <a:spLocks noChangeArrowheads="1"/>
        </xdr:cNvSpPr>
      </xdr:nvSpPr>
      <xdr:spPr bwMode="auto">
        <a:xfrm>
          <a:off x="4366260" y="66888360"/>
          <a:ext cx="76200" cy="305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2947" name="Text Box 32">
          <a:extLst>
            <a:ext uri="{FF2B5EF4-FFF2-40B4-BE49-F238E27FC236}">
              <a16:creationId xmlns:a16="http://schemas.microsoft.com/office/drawing/2014/main" id="{916B95DF-0F1B-4CC6-9F9D-37FB408C3773}"/>
            </a:ext>
          </a:extLst>
        </xdr:cNvPr>
        <xdr:cNvSpPr txBox="1">
          <a:spLocks noChangeArrowheads="1"/>
        </xdr:cNvSpPr>
      </xdr:nvSpPr>
      <xdr:spPr bwMode="auto">
        <a:xfrm>
          <a:off x="4366260" y="66888360"/>
          <a:ext cx="76200" cy="391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2948" name="Text Box 106">
          <a:extLst>
            <a:ext uri="{FF2B5EF4-FFF2-40B4-BE49-F238E27FC236}">
              <a16:creationId xmlns:a16="http://schemas.microsoft.com/office/drawing/2014/main" id="{F219C9AE-A32C-402A-B251-6FC8D9FF8316}"/>
            </a:ext>
          </a:extLst>
        </xdr:cNvPr>
        <xdr:cNvSpPr txBox="1">
          <a:spLocks noChangeArrowheads="1"/>
        </xdr:cNvSpPr>
      </xdr:nvSpPr>
      <xdr:spPr bwMode="auto">
        <a:xfrm>
          <a:off x="4366260" y="66888360"/>
          <a:ext cx="76200" cy="305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40724</xdr:rowOff>
    </xdr:to>
    <xdr:sp macro="" textlink="">
      <xdr:nvSpPr>
        <xdr:cNvPr id="2949" name="Text Box 108">
          <a:extLst>
            <a:ext uri="{FF2B5EF4-FFF2-40B4-BE49-F238E27FC236}">
              <a16:creationId xmlns:a16="http://schemas.microsoft.com/office/drawing/2014/main" id="{9F47DEEF-919B-4E0E-9CF2-9C470C8D95C9}"/>
            </a:ext>
          </a:extLst>
        </xdr:cNvPr>
        <xdr:cNvSpPr txBox="1">
          <a:spLocks noChangeArrowheads="1"/>
        </xdr:cNvSpPr>
      </xdr:nvSpPr>
      <xdr:spPr bwMode="auto">
        <a:xfrm>
          <a:off x="4366260" y="66888360"/>
          <a:ext cx="76200" cy="391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106907</xdr:rowOff>
    </xdr:to>
    <xdr:sp macro="" textlink="">
      <xdr:nvSpPr>
        <xdr:cNvPr id="2950" name="Text Box 30">
          <a:extLst>
            <a:ext uri="{FF2B5EF4-FFF2-40B4-BE49-F238E27FC236}">
              <a16:creationId xmlns:a16="http://schemas.microsoft.com/office/drawing/2014/main" id="{097CA967-B317-4E8C-AC3F-E2585505609D}"/>
            </a:ext>
          </a:extLst>
        </xdr:cNvPr>
        <xdr:cNvSpPr txBox="1">
          <a:spLocks noChangeArrowheads="1"/>
        </xdr:cNvSpPr>
      </xdr:nvSpPr>
      <xdr:spPr bwMode="auto">
        <a:xfrm>
          <a:off x="4366260" y="66888360"/>
          <a:ext cx="76200" cy="28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2951" name="Text Box 30">
          <a:extLst>
            <a:ext uri="{FF2B5EF4-FFF2-40B4-BE49-F238E27FC236}">
              <a16:creationId xmlns:a16="http://schemas.microsoft.com/office/drawing/2014/main" id="{19AFE308-238A-4F21-8204-4C364A05A3DA}"/>
            </a:ext>
          </a:extLst>
        </xdr:cNvPr>
        <xdr:cNvSpPr txBox="1">
          <a:spLocks noChangeArrowheads="1"/>
        </xdr:cNvSpPr>
      </xdr:nvSpPr>
      <xdr:spPr bwMode="auto">
        <a:xfrm>
          <a:off x="4366260" y="66888360"/>
          <a:ext cx="76200" cy="2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52" name="Text Box 32">
          <a:extLst>
            <a:ext uri="{FF2B5EF4-FFF2-40B4-BE49-F238E27FC236}">
              <a16:creationId xmlns:a16="http://schemas.microsoft.com/office/drawing/2014/main" id="{C1CF8E70-58CE-491D-9667-D0002C0D629C}"/>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2953" name="Text Box 106">
          <a:extLst>
            <a:ext uri="{FF2B5EF4-FFF2-40B4-BE49-F238E27FC236}">
              <a16:creationId xmlns:a16="http://schemas.microsoft.com/office/drawing/2014/main" id="{F2345F92-7975-41B1-ADA4-B6AC0BCCF4AF}"/>
            </a:ext>
          </a:extLst>
        </xdr:cNvPr>
        <xdr:cNvSpPr txBox="1">
          <a:spLocks noChangeArrowheads="1"/>
        </xdr:cNvSpPr>
      </xdr:nvSpPr>
      <xdr:spPr bwMode="auto">
        <a:xfrm>
          <a:off x="4366260" y="66888360"/>
          <a:ext cx="76200" cy="2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54" name="Text Box 108">
          <a:extLst>
            <a:ext uri="{FF2B5EF4-FFF2-40B4-BE49-F238E27FC236}">
              <a16:creationId xmlns:a16="http://schemas.microsoft.com/office/drawing/2014/main" id="{8491344E-E5A0-4681-A4F3-B3D331F9B96B}"/>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2955" name="Text Box 30">
          <a:extLst>
            <a:ext uri="{FF2B5EF4-FFF2-40B4-BE49-F238E27FC236}">
              <a16:creationId xmlns:a16="http://schemas.microsoft.com/office/drawing/2014/main" id="{A5763856-08AC-4491-B324-26DCA8788213}"/>
            </a:ext>
          </a:extLst>
        </xdr:cNvPr>
        <xdr:cNvSpPr txBox="1">
          <a:spLocks noChangeArrowheads="1"/>
        </xdr:cNvSpPr>
      </xdr:nvSpPr>
      <xdr:spPr bwMode="auto">
        <a:xfrm>
          <a:off x="4366260" y="66888360"/>
          <a:ext cx="76200" cy="26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56" name="Text Box 32">
          <a:extLst>
            <a:ext uri="{FF2B5EF4-FFF2-40B4-BE49-F238E27FC236}">
              <a16:creationId xmlns:a16="http://schemas.microsoft.com/office/drawing/2014/main" id="{A7E5656D-08E1-43A6-B813-A4EE267C9388}"/>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2957" name="Text Box 106">
          <a:extLst>
            <a:ext uri="{FF2B5EF4-FFF2-40B4-BE49-F238E27FC236}">
              <a16:creationId xmlns:a16="http://schemas.microsoft.com/office/drawing/2014/main" id="{B2E29EC6-447D-437D-84EF-F1731D455840}"/>
            </a:ext>
          </a:extLst>
        </xdr:cNvPr>
        <xdr:cNvSpPr txBox="1">
          <a:spLocks noChangeArrowheads="1"/>
        </xdr:cNvSpPr>
      </xdr:nvSpPr>
      <xdr:spPr bwMode="auto">
        <a:xfrm>
          <a:off x="4366260" y="66888360"/>
          <a:ext cx="76200" cy="26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2958" name="Text Box 108">
          <a:extLst>
            <a:ext uri="{FF2B5EF4-FFF2-40B4-BE49-F238E27FC236}">
              <a16:creationId xmlns:a16="http://schemas.microsoft.com/office/drawing/2014/main" id="{50C9B3D8-3D0B-4960-944B-43A24D7547A7}"/>
            </a:ext>
          </a:extLst>
        </xdr:cNvPr>
        <xdr:cNvSpPr txBox="1">
          <a:spLocks noChangeArrowheads="1"/>
        </xdr:cNvSpPr>
      </xdr:nvSpPr>
      <xdr:spPr bwMode="auto">
        <a:xfrm>
          <a:off x="4366260" y="66888360"/>
          <a:ext cx="76200" cy="192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2959" name="Text Box 30">
          <a:extLst>
            <a:ext uri="{FF2B5EF4-FFF2-40B4-BE49-F238E27FC236}">
              <a16:creationId xmlns:a16="http://schemas.microsoft.com/office/drawing/2014/main" id="{5F33A651-61CB-4C72-8EFC-0CFE50F3E236}"/>
            </a:ext>
          </a:extLst>
        </xdr:cNvPr>
        <xdr:cNvSpPr txBox="1">
          <a:spLocks noChangeArrowheads="1"/>
        </xdr:cNvSpPr>
      </xdr:nvSpPr>
      <xdr:spPr bwMode="auto">
        <a:xfrm>
          <a:off x="4366260" y="66888360"/>
          <a:ext cx="76200" cy="29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2960" name="Text Box 32">
          <a:extLst>
            <a:ext uri="{FF2B5EF4-FFF2-40B4-BE49-F238E27FC236}">
              <a16:creationId xmlns:a16="http://schemas.microsoft.com/office/drawing/2014/main" id="{A7E8E382-8402-44DD-AF36-AB2C66A97009}"/>
            </a:ext>
          </a:extLst>
        </xdr:cNvPr>
        <xdr:cNvSpPr txBox="1">
          <a:spLocks noChangeArrowheads="1"/>
        </xdr:cNvSpPr>
      </xdr:nvSpPr>
      <xdr:spPr bwMode="auto">
        <a:xfrm>
          <a:off x="4366260" y="66888360"/>
          <a:ext cx="76200" cy="360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2961" name="Text Box 106">
          <a:extLst>
            <a:ext uri="{FF2B5EF4-FFF2-40B4-BE49-F238E27FC236}">
              <a16:creationId xmlns:a16="http://schemas.microsoft.com/office/drawing/2014/main" id="{91AFF2D4-0320-49AC-B6B4-32E2633A3C1E}"/>
            </a:ext>
          </a:extLst>
        </xdr:cNvPr>
        <xdr:cNvSpPr txBox="1">
          <a:spLocks noChangeArrowheads="1"/>
        </xdr:cNvSpPr>
      </xdr:nvSpPr>
      <xdr:spPr bwMode="auto">
        <a:xfrm>
          <a:off x="4366260" y="66888360"/>
          <a:ext cx="76200" cy="29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2962" name="Text Box 108">
          <a:extLst>
            <a:ext uri="{FF2B5EF4-FFF2-40B4-BE49-F238E27FC236}">
              <a16:creationId xmlns:a16="http://schemas.microsoft.com/office/drawing/2014/main" id="{EB61D69D-B4F0-4ACF-8EA5-C12ED8F0E92F}"/>
            </a:ext>
          </a:extLst>
        </xdr:cNvPr>
        <xdr:cNvSpPr txBox="1">
          <a:spLocks noChangeArrowheads="1"/>
        </xdr:cNvSpPr>
      </xdr:nvSpPr>
      <xdr:spPr bwMode="auto">
        <a:xfrm>
          <a:off x="4366260" y="66888360"/>
          <a:ext cx="76200" cy="360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2963" name="Text Box 30">
          <a:extLst>
            <a:ext uri="{FF2B5EF4-FFF2-40B4-BE49-F238E27FC236}">
              <a16:creationId xmlns:a16="http://schemas.microsoft.com/office/drawing/2014/main" id="{7C889AA9-9615-43E3-8B29-2D8BA7030E89}"/>
            </a:ext>
          </a:extLst>
        </xdr:cNvPr>
        <xdr:cNvSpPr txBox="1">
          <a:spLocks noChangeArrowheads="1"/>
        </xdr:cNvSpPr>
      </xdr:nvSpPr>
      <xdr:spPr bwMode="auto">
        <a:xfrm>
          <a:off x="4366260" y="6688836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9616</xdr:rowOff>
    </xdr:to>
    <xdr:sp macro="" textlink="">
      <xdr:nvSpPr>
        <xdr:cNvPr id="2964" name="Text Box 32">
          <a:extLst>
            <a:ext uri="{FF2B5EF4-FFF2-40B4-BE49-F238E27FC236}">
              <a16:creationId xmlns:a16="http://schemas.microsoft.com/office/drawing/2014/main" id="{EBECC6EB-ED38-4F1A-B865-333A51585644}"/>
            </a:ext>
          </a:extLst>
        </xdr:cNvPr>
        <xdr:cNvSpPr txBox="1">
          <a:spLocks noChangeArrowheads="1"/>
        </xdr:cNvSpPr>
      </xdr:nvSpPr>
      <xdr:spPr bwMode="auto">
        <a:xfrm>
          <a:off x="4366260" y="66888360"/>
          <a:ext cx="76200" cy="360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2965" name="Text Box 106">
          <a:extLst>
            <a:ext uri="{FF2B5EF4-FFF2-40B4-BE49-F238E27FC236}">
              <a16:creationId xmlns:a16="http://schemas.microsoft.com/office/drawing/2014/main" id="{1F862F9B-2150-4653-AF44-4792A58BFC93}"/>
            </a:ext>
          </a:extLst>
        </xdr:cNvPr>
        <xdr:cNvSpPr txBox="1">
          <a:spLocks noChangeArrowheads="1"/>
        </xdr:cNvSpPr>
      </xdr:nvSpPr>
      <xdr:spPr bwMode="auto">
        <a:xfrm>
          <a:off x="4366260" y="6688836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7851</xdr:rowOff>
    </xdr:to>
    <xdr:sp macro="" textlink="">
      <xdr:nvSpPr>
        <xdr:cNvPr id="2966" name="Text Box 108">
          <a:extLst>
            <a:ext uri="{FF2B5EF4-FFF2-40B4-BE49-F238E27FC236}">
              <a16:creationId xmlns:a16="http://schemas.microsoft.com/office/drawing/2014/main" id="{516BB727-6255-424B-A95C-3EC287BC24D8}"/>
            </a:ext>
          </a:extLst>
        </xdr:cNvPr>
        <xdr:cNvSpPr txBox="1">
          <a:spLocks noChangeArrowheads="1"/>
        </xdr:cNvSpPr>
      </xdr:nvSpPr>
      <xdr:spPr bwMode="auto">
        <a:xfrm>
          <a:off x="4389120" y="66888360"/>
          <a:ext cx="68580" cy="358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121593</xdr:rowOff>
    </xdr:to>
    <xdr:sp macro="" textlink="">
      <xdr:nvSpPr>
        <xdr:cNvPr id="2967" name="Text Box 30">
          <a:extLst>
            <a:ext uri="{FF2B5EF4-FFF2-40B4-BE49-F238E27FC236}">
              <a16:creationId xmlns:a16="http://schemas.microsoft.com/office/drawing/2014/main" id="{0B7FC828-34E8-4593-BB16-35AEBE6696FB}"/>
            </a:ext>
          </a:extLst>
        </xdr:cNvPr>
        <xdr:cNvSpPr txBox="1">
          <a:spLocks noChangeArrowheads="1"/>
        </xdr:cNvSpPr>
      </xdr:nvSpPr>
      <xdr:spPr bwMode="auto">
        <a:xfrm>
          <a:off x="4366260" y="23294340"/>
          <a:ext cx="76200" cy="472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2968" name="Text Box 32">
          <a:extLst>
            <a:ext uri="{FF2B5EF4-FFF2-40B4-BE49-F238E27FC236}">
              <a16:creationId xmlns:a16="http://schemas.microsoft.com/office/drawing/2014/main" id="{9416FBB1-A631-46C3-B5A4-E6CF09FDC256}"/>
            </a:ext>
          </a:extLst>
        </xdr:cNvPr>
        <xdr:cNvSpPr txBox="1">
          <a:spLocks noChangeArrowheads="1"/>
        </xdr:cNvSpPr>
      </xdr:nvSpPr>
      <xdr:spPr bwMode="auto">
        <a:xfrm>
          <a:off x="4366260" y="23294340"/>
          <a:ext cx="76200" cy="62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121593</xdr:rowOff>
    </xdr:to>
    <xdr:sp macro="" textlink="">
      <xdr:nvSpPr>
        <xdr:cNvPr id="2969" name="Text Box 106">
          <a:extLst>
            <a:ext uri="{FF2B5EF4-FFF2-40B4-BE49-F238E27FC236}">
              <a16:creationId xmlns:a16="http://schemas.microsoft.com/office/drawing/2014/main" id="{D56FB0D1-A25C-406A-BFFC-F1FA73CF4DA3}"/>
            </a:ext>
          </a:extLst>
        </xdr:cNvPr>
        <xdr:cNvSpPr txBox="1">
          <a:spLocks noChangeArrowheads="1"/>
        </xdr:cNvSpPr>
      </xdr:nvSpPr>
      <xdr:spPr bwMode="auto">
        <a:xfrm>
          <a:off x="4366260" y="23294340"/>
          <a:ext cx="76200" cy="472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2970" name="Text Box 108">
          <a:extLst>
            <a:ext uri="{FF2B5EF4-FFF2-40B4-BE49-F238E27FC236}">
              <a16:creationId xmlns:a16="http://schemas.microsoft.com/office/drawing/2014/main" id="{A6B2772B-9CA6-4F96-B88A-C3CE2ED895F0}"/>
            </a:ext>
          </a:extLst>
        </xdr:cNvPr>
        <xdr:cNvSpPr txBox="1">
          <a:spLocks noChangeArrowheads="1"/>
        </xdr:cNvSpPr>
      </xdr:nvSpPr>
      <xdr:spPr bwMode="auto">
        <a:xfrm>
          <a:off x="4366260" y="23294340"/>
          <a:ext cx="76200" cy="62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106353</xdr:rowOff>
    </xdr:to>
    <xdr:sp macro="" textlink="">
      <xdr:nvSpPr>
        <xdr:cNvPr id="2971" name="Text Box 30">
          <a:extLst>
            <a:ext uri="{FF2B5EF4-FFF2-40B4-BE49-F238E27FC236}">
              <a16:creationId xmlns:a16="http://schemas.microsoft.com/office/drawing/2014/main" id="{AA303224-9009-4EFC-AB19-3BF32AFB0EE2}"/>
            </a:ext>
          </a:extLst>
        </xdr:cNvPr>
        <xdr:cNvSpPr txBox="1">
          <a:spLocks noChangeArrowheads="1"/>
        </xdr:cNvSpPr>
      </xdr:nvSpPr>
      <xdr:spPr bwMode="auto">
        <a:xfrm>
          <a:off x="4366260" y="23294340"/>
          <a:ext cx="76200" cy="456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2972" name="Text Box 32">
          <a:extLst>
            <a:ext uri="{FF2B5EF4-FFF2-40B4-BE49-F238E27FC236}">
              <a16:creationId xmlns:a16="http://schemas.microsoft.com/office/drawing/2014/main" id="{B61FA0AF-AC47-4DE1-9EB1-12CABB4EF30D}"/>
            </a:ext>
          </a:extLst>
        </xdr:cNvPr>
        <xdr:cNvSpPr txBox="1">
          <a:spLocks noChangeArrowheads="1"/>
        </xdr:cNvSpPr>
      </xdr:nvSpPr>
      <xdr:spPr bwMode="auto">
        <a:xfrm>
          <a:off x="4366260" y="23294340"/>
          <a:ext cx="76200" cy="62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106353</xdr:rowOff>
    </xdr:to>
    <xdr:sp macro="" textlink="">
      <xdr:nvSpPr>
        <xdr:cNvPr id="2973" name="Text Box 106">
          <a:extLst>
            <a:ext uri="{FF2B5EF4-FFF2-40B4-BE49-F238E27FC236}">
              <a16:creationId xmlns:a16="http://schemas.microsoft.com/office/drawing/2014/main" id="{DB78243E-983D-40D3-AC69-A3CDFD1535D4}"/>
            </a:ext>
          </a:extLst>
        </xdr:cNvPr>
        <xdr:cNvSpPr txBox="1">
          <a:spLocks noChangeArrowheads="1"/>
        </xdr:cNvSpPr>
      </xdr:nvSpPr>
      <xdr:spPr bwMode="auto">
        <a:xfrm>
          <a:off x="4366260" y="23294340"/>
          <a:ext cx="76200" cy="456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94753</xdr:rowOff>
    </xdr:to>
    <xdr:sp macro="" textlink="">
      <xdr:nvSpPr>
        <xdr:cNvPr id="2974" name="Text Box 108">
          <a:extLst>
            <a:ext uri="{FF2B5EF4-FFF2-40B4-BE49-F238E27FC236}">
              <a16:creationId xmlns:a16="http://schemas.microsoft.com/office/drawing/2014/main" id="{06003ACB-04E8-49ED-BD5D-DA7EA52C27B9}"/>
            </a:ext>
          </a:extLst>
        </xdr:cNvPr>
        <xdr:cNvSpPr txBox="1">
          <a:spLocks noChangeArrowheads="1"/>
        </xdr:cNvSpPr>
      </xdr:nvSpPr>
      <xdr:spPr bwMode="auto">
        <a:xfrm>
          <a:off x="4366260" y="23294340"/>
          <a:ext cx="76200" cy="62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121592</xdr:rowOff>
    </xdr:to>
    <xdr:sp macro="" textlink="">
      <xdr:nvSpPr>
        <xdr:cNvPr id="2975" name="Text Box 30">
          <a:extLst>
            <a:ext uri="{FF2B5EF4-FFF2-40B4-BE49-F238E27FC236}">
              <a16:creationId xmlns:a16="http://schemas.microsoft.com/office/drawing/2014/main" id="{45C17349-DB64-4D53-9BF7-9D338F1E3A92}"/>
            </a:ext>
          </a:extLst>
        </xdr:cNvPr>
        <xdr:cNvSpPr txBox="1">
          <a:spLocks noChangeArrowheads="1"/>
        </xdr:cNvSpPr>
      </xdr:nvSpPr>
      <xdr:spPr bwMode="auto">
        <a:xfrm>
          <a:off x="4366260" y="23294340"/>
          <a:ext cx="76200" cy="472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2976" name="Text Box 32">
          <a:extLst>
            <a:ext uri="{FF2B5EF4-FFF2-40B4-BE49-F238E27FC236}">
              <a16:creationId xmlns:a16="http://schemas.microsoft.com/office/drawing/2014/main" id="{8EE5DCAB-FCBD-48C5-BDC7-E7078A6C9580}"/>
            </a:ext>
          </a:extLst>
        </xdr:cNvPr>
        <xdr:cNvSpPr txBox="1">
          <a:spLocks noChangeArrowheads="1"/>
        </xdr:cNvSpPr>
      </xdr:nvSpPr>
      <xdr:spPr bwMode="auto">
        <a:xfrm>
          <a:off x="4366260" y="23294340"/>
          <a:ext cx="76200" cy="62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121592</xdr:rowOff>
    </xdr:to>
    <xdr:sp macro="" textlink="">
      <xdr:nvSpPr>
        <xdr:cNvPr id="2977" name="Text Box 106">
          <a:extLst>
            <a:ext uri="{FF2B5EF4-FFF2-40B4-BE49-F238E27FC236}">
              <a16:creationId xmlns:a16="http://schemas.microsoft.com/office/drawing/2014/main" id="{E8DB47C9-577F-4849-920F-D9F5B8146513}"/>
            </a:ext>
          </a:extLst>
        </xdr:cNvPr>
        <xdr:cNvSpPr txBox="1">
          <a:spLocks noChangeArrowheads="1"/>
        </xdr:cNvSpPr>
      </xdr:nvSpPr>
      <xdr:spPr bwMode="auto">
        <a:xfrm>
          <a:off x="4366260" y="23294340"/>
          <a:ext cx="76200" cy="472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2978" name="Text Box 108">
          <a:extLst>
            <a:ext uri="{FF2B5EF4-FFF2-40B4-BE49-F238E27FC236}">
              <a16:creationId xmlns:a16="http://schemas.microsoft.com/office/drawing/2014/main" id="{5C8CEAC6-C3AE-4501-B4F0-20C82083C709}"/>
            </a:ext>
          </a:extLst>
        </xdr:cNvPr>
        <xdr:cNvSpPr txBox="1">
          <a:spLocks noChangeArrowheads="1"/>
        </xdr:cNvSpPr>
      </xdr:nvSpPr>
      <xdr:spPr bwMode="auto">
        <a:xfrm>
          <a:off x="4366260" y="23294340"/>
          <a:ext cx="76200" cy="62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106352</xdr:rowOff>
    </xdr:to>
    <xdr:sp macro="" textlink="">
      <xdr:nvSpPr>
        <xdr:cNvPr id="2979" name="Text Box 30">
          <a:extLst>
            <a:ext uri="{FF2B5EF4-FFF2-40B4-BE49-F238E27FC236}">
              <a16:creationId xmlns:a16="http://schemas.microsoft.com/office/drawing/2014/main" id="{C756F911-ACC2-4E53-BBE2-5655B11A74F6}"/>
            </a:ext>
          </a:extLst>
        </xdr:cNvPr>
        <xdr:cNvSpPr txBox="1">
          <a:spLocks noChangeArrowheads="1"/>
        </xdr:cNvSpPr>
      </xdr:nvSpPr>
      <xdr:spPr bwMode="auto">
        <a:xfrm>
          <a:off x="4366260" y="23294340"/>
          <a:ext cx="76200" cy="4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2980" name="Text Box 32">
          <a:extLst>
            <a:ext uri="{FF2B5EF4-FFF2-40B4-BE49-F238E27FC236}">
              <a16:creationId xmlns:a16="http://schemas.microsoft.com/office/drawing/2014/main" id="{874D1769-3C03-4F49-8320-9DB11ED68337}"/>
            </a:ext>
          </a:extLst>
        </xdr:cNvPr>
        <xdr:cNvSpPr txBox="1">
          <a:spLocks noChangeArrowheads="1"/>
        </xdr:cNvSpPr>
      </xdr:nvSpPr>
      <xdr:spPr bwMode="auto">
        <a:xfrm>
          <a:off x="4366260" y="23294340"/>
          <a:ext cx="76200" cy="62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106352</xdr:rowOff>
    </xdr:to>
    <xdr:sp macro="" textlink="">
      <xdr:nvSpPr>
        <xdr:cNvPr id="2981" name="Text Box 106">
          <a:extLst>
            <a:ext uri="{FF2B5EF4-FFF2-40B4-BE49-F238E27FC236}">
              <a16:creationId xmlns:a16="http://schemas.microsoft.com/office/drawing/2014/main" id="{93D6A015-19FE-454B-83C4-402B94561C34}"/>
            </a:ext>
          </a:extLst>
        </xdr:cNvPr>
        <xdr:cNvSpPr txBox="1">
          <a:spLocks noChangeArrowheads="1"/>
        </xdr:cNvSpPr>
      </xdr:nvSpPr>
      <xdr:spPr bwMode="auto">
        <a:xfrm>
          <a:off x="4366260" y="23294340"/>
          <a:ext cx="76200" cy="4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102370</xdr:rowOff>
    </xdr:to>
    <xdr:sp macro="" textlink="">
      <xdr:nvSpPr>
        <xdr:cNvPr id="2982" name="Text Box 108">
          <a:extLst>
            <a:ext uri="{FF2B5EF4-FFF2-40B4-BE49-F238E27FC236}">
              <a16:creationId xmlns:a16="http://schemas.microsoft.com/office/drawing/2014/main" id="{942257C1-DE31-4D0E-A75E-84A77B233F3F}"/>
            </a:ext>
          </a:extLst>
        </xdr:cNvPr>
        <xdr:cNvSpPr txBox="1">
          <a:spLocks noChangeArrowheads="1"/>
        </xdr:cNvSpPr>
      </xdr:nvSpPr>
      <xdr:spPr bwMode="auto">
        <a:xfrm>
          <a:off x="4366260" y="23294340"/>
          <a:ext cx="76200" cy="62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124243</xdr:rowOff>
    </xdr:to>
    <xdr:sp macro="" textlink="">
      <xdr:nvSpPr>
        <xdr:cNvPr id="2983" name="Text Box 30">
          <a:extLst>
            <a:ext uri="{FF2B5EF4-FFF2-40B4-BE49-F238E27FC236}">
              <a16:creationId xmlns:a16="http://schemas.microsoft.com/office/drawing/2014/main" id="{ADDB60EF-29C3-48E6-869A-920CB4C422E0}"/>
            </a:ext>
          </a:extLst>
        </xdr:cNvPr>
        <xdr:cNvSpPr txBox="1">
          <a:spLocks noChangeArrowheads="1"/>
        </xdr:cNvSpPr>
      </xdr:nvSpPr>
      <xdr:spPr bwMode="auto">
        <a:xfrm>
          <a:off x="4366260" y="22768560"/>
          <a:ext cx="76200" cy="47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2984" name="Text Box 32">
          <a:extLst>
            <a:ext uri="{FF2B5EF4-FFF2-40B4-BE49-F238E27FC236}">
              <a16:creationId xmlns:a16="http://schemas.microsoft.com/office/drawing/2014/main" id="{544471CB-C2D4-4515-8ABB-A1E3A0B574C1}"/>
            </a:ext>
          </a:extLst>
        </xdr:cNvPr>
        <xdr:cNvSpPr txBox="1">
          <a:spLocks noChangeArrowheads="1"/>
        </xdr:cNvSpPr>
      </xdr:nvSpPr>
      <xdr:spPr bwMode="auto">
        <a:xfrm>
          <a:off x="4366260" y="22768560"/>
          <a:ext cx="76200" cy="538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124243</xdr:rowOff>
    </xdr:to>
    <xdr:sp macro="" textlink="">
      <xdr:nvSpPr>
        <xdr:cNvPr id="2985" name="Text Box 106">
          <a:extLst>
            <a:ext uri="{FF2B5EF4-FFF2-40B4-BE49-F238E27FC236}">
              <a16:creationId xmlns:a16="http://schemas.microsoft.com/office/drawing/2014/main" id="{F126B83C-82F6-4287-A2CE-8994E8CF197C}"/>
            </a:ext>
          </a:extLst>
        </xdr:cNvPr>
        <xdr:cNvSpPr txBox="1">
          <a:spLocks noChangeArrowheads="1"/>
        </xdr:cNvSpPr>
      </xdr:nvSpPr>
      <xdr:spPr bwMode="auto">
        <a:xfrm>
          <a:off x="4366260" y="22768560"/>
          <a:ext cx="76200" cy="47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2986" name="Text Box 108">
          <a:extLst>
            <a:ext uri="{FF2B5EF4-FFF2-40B4-BE49-F238E27FC236}">
              <a16:creationId xmlns:a16="http://schemas.microsoft.com/office/drawing/2014/main" id="{BF497EEE-FEEB-4717-9E43-89551B95F9C7}"/>
            </a:ext>
          </a:extLst>
        </xdr:cNvPr>
        <xdr:cNvSpPr txBox="1">
          <a:spLocks noChangeArrowheads="1"/>
        </xdr:cNvSpPr>
      </xdr:nvSpPr>
      <xdr:spPr bwMode="auto">
        <a:xfrm>
          <a:off x="4366260" y="22768560"/>
          <a:ext cx="76200" cy="538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101383</xdr:rowOff>
    </xdr:to>
    <xdr:sp macro="" textlink="">
      <xdr:nvSpPr>
        <xdr:cNvPr id="2987" name="Text Box 30">
          <a:extLst>
            <a:ext uri="{FF2B5EF4-FFF2-40B4-BE49-F238E27FC236}">
              <a16:creationId xmlns:a16="http://schemas.microsoft.com/office/drawing/2014/main" id="{BCADC328-7B3D-4161-9D00-9EE85DAC182B}"/>
            </a:ext>
          </a:extLst>
        </xdr:cNvPr>
        <xdr:cNvSpPr txBox="1">
          <a:spLocks noChangeArrowheads="1"/>
        </xdr:cNvSpPr>
      </xdr:nvSpPr>
      <xdr:spPr bwMode="auto">
        <a:xfrm>
          <a:off x="4366260" y="22768560"/>
          <a:ext cx="76200" cy="451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2988" name="Text Box 32">
          <a:extLst>
            <a:ext uri="{FF2B5EF4-FFF2-40B4-BE49-F238E27FC236}">
              <a16:creationId xmlns:a16="http://schemas.microsoft.com/office/drawing/2014/main" id="{C4B1F9CA-7123-44A0-B069-21B9FF8BB20A}"/>
            </a:ext>
          </a:extLst>
        </xdr:cNvPr>
        <xdr:cNvSpPr txBox="1">
          <a:spLocks noChangeArrowheads="1"/>
        </xdr:cNvSpPr>
      </xdr:nvSpPr>
      <xdr:spPr bwMode="auto">
        <a:xfrm>
          <a:off x="4366260" y="22768560"/>
          <a:ext cx="76200" cy="538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101383</xdr:rowOff>
    </xdr:to>
    <xdr:sp macro="" textlink="">
      <xdr:nvSpPr>
        <xdr:cNvPr id="2989" name="Text Box 106">
          <a:extLst>
            <a:ext uri="{FF2B5EF4-FFF2-40B4-BE49-F238E27FC236}">
              <a16:creationId xmlns:a16="http://schemas.microsoft.com/office/drawing/2014/main" id="{011B3577-D21A-443D-8060-A0AA4B282DC0}"/>
            </a:ext>
          </a:extLst>
        </xdr:cNvPr>
        <xdr:cNvSpPr txBox="1">
          <a:spLocks noChangeArrowheads="1"/>
        </xdr:cNvSpPr>
      </xdr:nvSpPr>
      <xdr:spPr bwMode="auto">
        <a:xfrm>
          <a:off x="4366260" y="22768560"/>
          <a:ext cx="76200" cy="451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12925</xdr:rowOff>
    </xdr:to>
    <xdr:sp macro="" textlink="">
      <xdr:nvSpPr>
        <xdr:cNvPr id="2990" name="Text Box 108">
          <a:extLst>
            <a:ext uri="{FF2B5EF4-FFF2-40B4-BE49-F238E27FC236}">
              <a16:creationId xmlns:a16="http://schemas.microsoft.com/office/drawing/2014/main" id="{E8BCDDD7-B9BB-42C5-A31E-263CAA961F3C}"/>
            </a:ext>
          </a:extLst>
        </xdr:cNvPr>
        <xdr:cNvSpPr txBox="1">
          <a:spLocks noChangeArrowheads="1"/>
        </xdr:cNvSpPr>
      </xdr:nvSpPr>
      <xdr:spPr bwMode="auto">
        <a:xfrm>
          <a:off x="4366260" y="22768560"/>
          <a:ext cx="76200" cy="538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138853</xdr:rowOff>
    </xdr:to>
    <xdr:sp macro="" textlink="">
      <xdr:nvSpPr>
        <xdr:cNvPr id="2991" name="Text Box 30">
          <a:extLst>
            <a:ext uri="{FF2B5EF4-FFF2-40B4-BE49-F238E27FC236}">
              <a16:creationId xmlns:a16="http://schemas.microsoft.com/office/drawing/2014/main" id="{3E25CEC4-6DE6-4BA0-A99F-02EAD464FC23}"/>
            </a:ext>
          </a:extLst>
        </xdr:cNvPr>
        <xdr:cNvSpPr txBox="1">
          <a:spLocks noChangeArrowheads="1"/>
        </xdr:cNvSpPr>
      </xdr:nvSpPr>
      <xdr:spPr bwMode="auto">
        <a:xfrm>
          <a:off x="4366260" y="19613880"/>
          <a:ext cx="76200" cy="2417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2992" name="Text Box 32">
          <a:extLst>
            <a:ext uri="{FF2B5EF4-FFF2-40B4-BE49-F238E27FC236}">
              <a16:creationId xmlns:a16="http://schemas.microsoft.com/office/drawing/2014/main" id="{2725E34B-EE93-47E1-B7B9-4905E4C426B2}"/>
            </a:ext>
          </a:extLst>
        </xdr:cNvPr>
        <xdr:cNvSpPr txBox="1">
          <a:spLocks noChangeArrowheads="1"/>
        </xdr:cNvSpPr>
      </xdr:nvSpPr>
      <xdr:spPr bwMode="auto">
        <a:xfrm>
          <a:off x="4366260" y="19613880"/>
          <a:ext cx="76200" cy="2492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138853</xdr:rowOff>
    </xdr:to>
    <xdr:sp macro="" textlink="">
      <xdr:nvSpPr>
        <xdr:cNvPr id="2993" name="Text Box 106">
          <a:extLst>
            <a:ext uri="{FF2B5EF4-FFF2-40B4-BE49-F238E27FC236}">
              <a16:creationId xmlns:a16="http://schemas.microsoft.com/office/drawing/2014/main" id="{E401F906-40F1-41DC-A325-594E44CC7F15}"/>
            </a:ext>
          </a:extLst>
        </xdr:cNvPr>
        <xdr:cNvSpPr txBox="1">
          <a:spLocks noChangeArrowheads="1"/>
        </xdr:cNvSpPr>
      </xdr:nvSpPr>
      <xdr:spPr bwMode="auto">
        <a:xfrm>
          <a:off x="4366260" y="19613880"/>
          <a:ext cx="76200" cy="2417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2994" name="Text Box 108">
          <a:extLst>
            <a:ext uri="{FF2B5EF4-FFF2-40B4-BE49-F238E27FC236}">
              <a16:creationId xmlns:a16="http://schemas.microsoft.com/office/drawing/2014/main" id="{D3C7B657-7A74-44FA-A1FB-E2479E574765}"/>
            </a:ext>
          </a:extLst>
        </xdr:cNvPr>
        <xdr:cNvSpPr txBox="1">
          <a:spLocks noChangeArrowheads="1"/>
        </xdr:cNvSpPr>
      </xdr:nvSpPr>
      <xdr:spPr bwMode="auto">
        <a:xfrm>
          <a:off x="4366260" y="19613880"/>
          <a:ext cx="76200" cy="2492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115993</xdr:rowOff>
    </xdr:to>
    <xdr:sp macro="" textlink="">
      <xdr:nvSpPr>
        <xdr:cNvPr id="2995" name="Text Box 30">
          <a:extLst>
            <a:ext uri="{FF2B5EF4-FFF2-40B4-BE49-F238E27FC236}">
              <a16:creationId xmlns:a16="http://schemas.microsoft.com/office/drawing/2014/main" id="{C84D82D5-5760-49F7-BFA4-90F7A759F89F}"/>
            </a:ext>
          </a:extLst>
        </xdr:cNvPr>
        <xdr:cNvSpPr txBox="1">
          <a:spLocks noChangeArrowheads="1"/>
        </xdr:cNvSpPr>
      </xdr:nvSpPr>
      <xdr:spPr bwMode="auto">
        <a:xfrm>
          <a:off x="4366260" y="19613880"/>
          <a:ext cx="76200" cy="239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2996" name="Text Box 32">
          <a:extLst>
            <a:ext uri="{FF2B5EF4-FFF2-40B4-BE49-F238E27FC236}">
              <a16:creationId xmlns:a16="http://schemas.microsoft.com/office/drawing/2014/main" id="{D062074B-0219-4A0F-A619-FEFA08ECEA67}"/>
            </a:ext>
          </a:extLst>
        </xdr:cNvPr>
        <xdr:cNvSpPr txBox="1">
          <a:spLocks noChangeArrowheads="1"/>
        </xdr:cNvSpPr>
      </xdr:nvSpPr>
      <xdr:spPr bwMode="auto">
        <a:xfrm>
          <a:off x="4366260" y="19613880"/>
          <a:ext cx="76200" cy="2492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115993</xdr:rowOff>
    </xdr:to>
    <xdr:sp macro="" textlink="">
      <xdr:nvSpPr>
        <xdr:cNvPr id="2997" name="Text Box 106">
          <a:extLst>
            <a:ext uri="{FF2B5EF4-FFF2-40B4-BE49-F238E27FC236}">
              <a16:creationId xmlns:a16="http://schemas.microsoft.com/office/drawing/2014/main" id="{78E3691C-25A5-47D6-8CAE-7A67628A977D}"/>
            </a:ext>
          </a:extLst>
        </xdr:cNvPr>
        <xdr:cNvSpPr txBox="1">
          <a:spLocks noChangeArrowheads="1"/>
        </xdr:cNvSpPr>
      </xdr:nvSpPr>
      <xdr:spPr bwMode="auto">
        <a:xfrm>
          <a:off x="4366260" y="19613880"/>
          <a:ext cx="76200" cy="239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38652</xdr:rowOff>
    </xdr:to>
    <xdr:sp macro="" textlink="">
      <xdr:nvSpPr>
        <xdr:cNvPr id="2998" name="Text Box 108">
          <a:extLst>
            <a:ext uri="{FF2B5EF4-FFF2-40B4-BE49-F238E27FC236}">
              <a16:creationId xmlns:a16="http://schemas.microsoft.com/office/drawing/2014/main" id="{B872D167-3678-4656-AB27-E9E443D1C583}"/>
            </a:ext>
          </a:extLst>
        </xdr:cNvPr>
        <xdr:cNvSpPr txBox="1">
          <a:spLocks noChangeArrowheads="1"/>
        </xdr:cNvSpPr>
      </xdr:nvSpPr>
      <xdr:spPr bwMode="auto">
        <a:xfrm>
          <a:off x="4366260" y="19613880"/>
          <a:ext cx="76200" cy="2492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2999" name="Text Box 30">
          <a:extLst>
            <a:ext uri="{FF2B5EF4-FFF2-40B4-BE49-F238E27FC236}">
              <a16:creationId xmlns:a16="http://schemas.microsoft.com/office/drawing/2014/main" id="{D229EACD-12A8-44F2-8882-DCD3D7B4C43D}"/>
            </a:ext>
          </a:extLst>
        </xdr:cNvPr>
        <xdr:cNvSpPr txBox="1">
          <a:spLocks noChangeArrowheads="1"/>
        </xdr:cNvSpPr>
      </xdr:nvSpPr>
      <xdr:spPr bwMode="auto">
        <a:xfrm>
          <a:off x="4366260" y="19613880"/>
          <a:ext cx="76200" cy="111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00" name="Text Box 32">
          <a:extLst>
            <a:ext uri="{FF2B5EF4-FFF2-40B4-BE49-F238E27FC236}">
              <a16:creationId xmlns:a16="http://schemas.microsoft.com/office/drawing/2014/main" id="{204B9322-EC16-4313-8A2B-50F49AAED015}"/>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3001" name="Text Box 106">
          <a:extLst>
            <a:ext uri="{FF2B5EF4-FFF2-40B4-BE49-F238E27FC236}">
              <a16:creationId xmlns:a16="http://schemas.microsoft.com/office/drawing/2014/main" id="{3D923CFB-5A83-4E63-9762-2331E92428A7}"/>
            </a:ext>
          </a:extLst>
        </xdr:cNvPr>
        <xdr:cNvSpPr txBox="1">
          <a:spLocks noChangeArrowheads="1"/>
        </xdr:cNvSpPr>
      </xdr:nvSpPr>
      <xdr:spPr bwMode="auto">
        <a:xfrm>
          <a:off x="4366260" y="19613880"/>
          <a:ext cx="76200" cy="111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02" name="Text Box 108">
          <a:extLst>
            <a:ext uri="{FF2B5EF4-FFF2-40B4-BE49-F238E27FC236}">
              <a16:creationId xmlns:a16="http://schemas.microsoft.com/office/drawing/2014/main" id="{F9075592-5DC5-456A-90B9-3FC3EB3CBD4E}"/>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3003" name="Text Box 30">
          <a:extLst>
            <a:ext uri="{FF2B5EF4-FFF2-40B4-BE49-F238E27FC236}">
              <a16:creationId xmlns:a16="http://schemas.microsoft.com/office/drawing/2014/main" id="{D03B44EE-81E6-4B79-B90C-99B0324DF506}"/>
            </a:ext>
          </a:extLst>
        </xdr:cNvPr>
        <xdr:cNvSpPr txBox="1">
          <a:spLocks noChangeArrowheads="1"/>
        </xdr:cNvSpPr>
      </xdr:nvSpPr>
      <xdr:spPr bwMode="auto">
        <a:xfrm>
          <a:off x="4366260" y="19613880"/>
          <a:ext cx="76200" cy="1064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04" name="Text Box 32">
          <a:extLst>
            <a:ext uri="{FF2B5EF4-FFF2-40B4-BE49-F238E27FC236}">
              <a16:creationId xmlns:a16="http://schemas.microsoft.com/office/drawing/2014/main" id="{1BB4551A-E0CF-49AD-8F71-068C4549FBA9}"/>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3005" name="Text Box 106">
          <a:extLst>
            <a:ext uri="{FF2B5EF4-FFF2-40B4-BE49-F238E27FC236}">
              <a16:creationId xmlns:a16="http://schemas.microsoft.com/office/drawing/2014/main" id="{0DB054E6-9579-438E-BEA5-94030571A1B3}"/>
            </a:ext>
          </a:extLst>
        </xdr:cNvPr>
        <xdr:cNvSpPr txBox="1">
          <a:spLocks noChangeArrowheads="1"/>
        </xdr:cNvSpPr>
      </xdr:nvSpPr>
      <xdr:spPr bwMode="auto">
        <a:xfrm>
          <a:off x="4366260" y="19613880"/>
          <a:ext cx="76200" cy="1064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06" name="Text Box 108">
          <a:extLst>
            <a:ext uri="{FF2B5EF4-FFF2-40B4-BE49-F238E27FC236}">
              <a16:creationId xmlns:a16="http://schemas.microsoft.com/office/drawing/2014/main" id="{D7232E90-CD7D-4BED-8F50-A5592055C1D1}"/>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109003</xdr:rowOff>
    </xdr:to>
    <xdr:sp macro="" textlink="">
      <xdr:nvSpPr>
        <xdr:cNvPr id="3007" name="Text Box 30">
          <a:extLst>
            <a:ext uri="{FF2B5EF4-FFF2-40B4-BE49-F238E27FC236}">
              <a16:creationId xmlns:a16="http://schemas.microsoft.com/office/drawing/2014/main" id="{67ED5263-D64E-4A45-834C-DC3D91948785}"/>
            </a:ext>
          </a:extLst>
        </xdr:cNvPr>
        <xdr:cNvSpPr txBox="1">
          <a:spLocks noChangeArrowheads="1"/>
        </xdr:cNvSpPr>
      </xdr:nvSpPr>
      <xdr:spPr bwMode="auto">
        <a:xfrm>
          <a:off x="4366260" y="22768560"/>
          <a:ext cx="76200" cy="4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3008" name="Text Box 32">
          <a:extLst>
            <a:ext uri="{FF2B5EF4-FFF2-40B4-BE49-F238E27FC236}">
              <a16:creationId xmlns:a16="http://schemas.microsoft.com/office/drawing/2014/main" id="{198928B5-4CC2-4335-9488-CD32532DA866}"/>
            </a:ext>
          </a:extLst>
        </xdr:cNvPr>
        <xdr:cNvSpPr txBox="1">
          <a:spLocks noChangeArrowheads="1"/>
        </xdr:cNvSpPr>
      </xdr:nvSpPr>
      <xdr:spPr bwMode="auto">
        <a:xfrm>
          <a:off x="4366260" y="22768560"/>
          <a:ext cx="76200" cy="52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109003</xdr:rowOff>
    </xdr:to>
    <xdr:sp macro="" textlink="">
      <xdr:nvSpPr>
        <xdr:cNvPr id="3009" name="Text Box 106">
          <a:extLst>
            <a:ext uri="{FF2B5EF4-FFF2-40B4-BE49-F238E27FC236}">
              <a16:creationId xmlns:a16="http://schemas.microsoft.com/office/drawing/2014/main" id="{8F92F006-65FF-4434-8A4D-F5EB2C074020}"/>
            </a:ext>
          </a:extLst>
        </xdr:cNvPr>
        <xdr:cNvSpPr txBox="1">
          <a:spLocks noChangeArrowheads="1"/>
        </xdr:cNvSpPr>
      </xdr:nvSpPr>
      <xdr:spPr bwMode="auto">
        <a:xfrm>
          <a:off x="4366260" y="22768560"/>
          <a:ext cx="76200" cy="4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3010" name="Text Box 108">
          <a:extLst>
            <a:ext uri="{FF2B5EF4-FFF2-40B4-BE49-F238E27FC236}">
              <a16:creationId xmlns:a16="http://schemas.microsoft.com/office/drawing/2014/main" id="{FAE8FA94-0F82-4D0D-91D4-C2723B42F661}"/>
            </a:ext>
          </a:extLst>
        </xdr:cNvPr>
        <xdr:cNvSpPr txBox="1">
          <a:spLocks noChangeArrowheads="1"/>
        </xdr:cNvSpPr>
      </xdr:nvSpPr>
      <xdr:spPr bwMode="auto">
        <a:xfrm>
          <a:off x="4366260" y="22768560"/>
          <a:ext cx="76200" cy="52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94</xdr:row>
      <xdr:rowOff>154058</xdr:rowOff>
    </xdr:to>
    <xdr:sp macro="" textlink="">
      <xdr:nvSpPr>
        <xdr:cNvPr id="3011" name="Text Box 30">
          <a:extLst>
            <a:ext uri="{FF2B5EF4-FFF2-40B4-BE49-F238E27FC236}">
              <a16:creationId xmlns:a16="http://schemas.microsoft.com/office/drawing/2014/main" id="{4DB635CA-C74A-4E9D-B801-4DD6B13302E0}"/>
            </a:ext>
          </a:extLst>
        </xdr:cNvPr>
        <xdr:cNvSpPr txBox="1">
          <a:spLocks noChangeArrowheads="1"/>
        </xdr:cNvSpPr>
      </xdr:nvSpPr>
      <xdr:spPr bwMode="auto">
        <a:xfrm>
          <a:off x="4366260" y="22768560"/>
          <a:ext cx="76200" cy="3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3012" name="Text Box 32">
          <a:extLst>
            <a:ext uri="{FF2B5EF4-FFF2-40B4-BE49-F238E27FC236}">
              <a16:creationId xmlns:a16="http://schemas.microsoft.com/office/drawing/2014/main" id="{B6BF399B-EAFB-4D57-AC3C-E4027A2BCCB3}"/>
            </a:ext>
          </a:extLst>
        </xdr:cNvPr>
        <xdr:cNvSpPr txBox="1">
          <a:spLocks noChangeArrowheads="1"/>
        </xdr:cNvSpPr>
      </xdr:nvSpPr>
      <xdr:spPr bwMode="auto">
        <a:xfrm>
          <a:off x="4366260" y="22768560"/>
          <a:ext cx="76200" cy="52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94</xdr:row>
      <xdr:rowOff>154058</xdr:rowOff>
    </xdr:to>
    <xdr:sp macro="" textlink="">
      <xdr:nvSpPr>
        <xdr:cNvPr id="3013" name="Text Box 106">
          <a:extLst>
            <a:ext uri="{FF2B5EF4-FFF2-40B4-BE49-F238E27FC236}">
              <a16:creationId xmlns:a16="http://schemas.microsoft.com/office/drawing/2014/main" id="{158F8475-9ECE-40F3-8180-60448036A2C1}"/>
            </a:ext>
          </a:extLst>
        </xdr:cNvPr>
        <xdr:cNvSpPr txBox="1">
          <a:spLocks noChangeArrowheads="1"/>
        </xdr:cNvSpPr>
      </xdr:nvSpPr>
      <xdr:spPr bwMode="auto">
        <a:xfrm>
          <a:off x="4366260" y="22768560"/>
          <a:ext cx="76200" cy="3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169963</xdr:rowOff>
    </xdr:to>
    <xdr:sp macro="" textlink="">
      <xdr:nvSpPr>
        <xdr:cNvPr id="3014" name="Text Box 108">
          <a:extLst>
            <a:ext uri="{FF2B5EF4-FFF2-40B4-BE49-F238E27FC236}">
              <a16:creationId xmlns:a16="http://schemas.microsoft.com/office/drawing/2014/main" id="{0FE15F71-5C89-421D-9FE3-92B26255C9DF}"/>
            </a:ext>
          </a:extLst>
        </xdr:cNvPr>
        <xdr:cNvSpPr txBox="1">
          <a:spLocks noChangeArrowheads="1"/>
        </xdr:cNvSpPr>
      </xdr:nvSpPr>
      <xdr:spPr bwMode="auto">
        <a:xfrm>
          <a:off x="4366260" y="22768560"/>
          <a:ext cx="76200" cy="520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83</xdr:row>
      <xdr:rowOff>134656</xdr:rowOff>
    </xdr:to>
    <xdr:sp macro="" textlink="">
      <xdr:nvSpPr>
        <xdr:cNvPr id="3015" name="Text Box 30">
          <a:extLst>
            <a:ext uri="{FF2B5EF4-FFF2-40B4-BE49-F238E27FC236}">
              <a16:creationId xmlns:a16="http://schemas.microsoft.com/office/drawing/2014/main" id="{3FE5F6FB-AF1D-4C11-ACB5-D1BFE9BDF794}"/>
            </a:ext>
          </a:extLst>
        </xdr:cNvPr>
        <xdr:cNvSpPr txBox="1">
          <a:spLocks noChangeArrowheads="1"/>
        </xdr:cNvSpPr>
      </xdr:nvSpPr>
      <xdr:spPr bwMode="auto">
        <a:xfrm>
          <a:off x="4366260" y="19613880"/>
          <a:ext cx="76200" cy="136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3016" name="Text Box 32">
          <a:extLst>
            <a:ext uri="{FF2B5EF4-FFF2-40B4-BE49-F238E27FC236}">
              <a16:creationId xmlns:a16="http://schemas.microsoft.com/office/drawing/2014/main" id="{5E10F178-19D5-460D-9382-FCF225F90E38}"/>
            </a:ext>
          </a:extLst>
        </xdr:cNvPr>
        <xdr:cNvSpPr txBox="1">
          <a:spLocks noChangeArrowheads="1"/>
        </xdr:cNvSpPr>
      </xdr:nvSpPr>
      <xdr:spPr bwMode="auto">
        <a:xfrm>
          <a:off x="4366260" y="19613880"/>
          <a:ext cx="76200" cy="217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83</xdr:row>
      <xdr:rowOff>134656</xdr:rowOff>
    </xdr:to>
    <xdr:sp macro="" textlink="">
      <xdr:nvSpPr>
        <xdr:cNvPr id="3017" name="Text Box 106">
          <a:extLst>
            <a:ext uri="{FF2B5EF4-FFF2-40B4-BE49-F238E27FC236}">
              <a16:creationId xmlns:a16="http://schemas.microsoft.com/office/drawing/2014/main" id="{9A1EE5E8-714B-465B-9306-49AC897B1F16}"/>
            </a:ext>
          </a:extLst>
        </xdr:cNvPr>
        <xdr:cNvSpPr txBox="1">
          <a:spLocks noChangeArrowheads="1"/>
        </xdr:cNvSpPr>
      </xdr:nvSpPr>
      <xdr:spPr bwMode="auto">
        <a:xfrm>
          <a:off x="4366260" y="19613880"/>
          <a:ext cx="76200" cy="136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3018" name="Text Box 108">
          <a:extLst>
            <a:ext uri="{FF2B5EF4-FFF2-40B4-BE49-F238E27FC236}">
              <a16:creationId xmlns:a16="http://schemas.microsoft.com/office/drawing/2014/main" id="{424F09D8-6A9A-4573-A073-B939B3CA1968}"/>
            </a:ext>
          </a:extLst>
        </xdr:cNvPr>
        <xdr:cNvSpPr txBox="1">
          <a:spLocks noChangeArrowheads="1"/>
        </xdr:cNvSpPr>
      </xdr:nvSpPr>
      <xdr:spPr bwMode="auto">
        <a:xfrm>
          <a:off x="4366260" y="19613880"/>
          <a:ext cx="76200" cy="217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90625</xdr:rowOff>
    </xdr:to>
    <xdr:sp macro="" textlink="">
      <xdr:nvSpPr>
        <xdr:cNvPr id="3019" name="Text Box 30">
          <a:extLst>
            <a:ext uri="{FF2B5EF4-FFF2-40B4-BE49-F238E27FC236}">
              <a16:creationId xmlns:a16="http://schemas.microsoft.com/office/drawing/2014/main" id="{43766BB8-3E6E-4A46-B23E-84351B0F217C}"/>
            </a:ext>
          </a:extLst>
        </xdr:cNvPr>
        <xdr:cNvSpPr txBox="1">
          <a:spLocks noChangeArrowheads="1"/>
        </xdr:cNvSpPr>
      </xdr:nvSpPr>
      <xdr:spPr bwMode="auto">
        <a:xfrm>
          <a:off x="4366260" y="23294340"/>
          <a:ext cx="76200" cy="1667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87</xdr:row>
      <xdr:rowOff>76518</xdr:rowOff>
    </xdr:to>
    <xdr:sp macro="" textlink="">
      <xdr:nvSpPr>
        <xdr:cNvPr id="3020" name="Text Box 32">
          <a:extLst>
            <a:ext uri="{FF2B5EF4-FFF2-40B4-BE49-F238E27FC236}">
              <a16:creationId xmlns:a16="http://schemas.microsoft.com/office/drawing/2014/main" id="{574C1CE9-DD50-47F0-A046-02AE711A193E}"/>
            </a:ext>
          </a:extLst>
        </xdr:cNvPr>
        <xdr:cNvSpPr txBox="1">
          <a:spLocks noChangeArrowheads="1"/>
        </xdr:cNvSpPr>
      </xdr:nvSpPr>
      <xdr:spPr bwMode="auto">
        <a:xfrm>
          <a:off x="4366260" y="19613880"/>
          <a:ext cx="76200" cy="217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90625</xdr:rowOff>
    </xdr:to>
    <xdr:sp macro="" textlink="">
      <xdr:nvSpPr>
        <xdr:cNvPr id="3021" name="Text Box 106">
          <a:extLst>
            <a:ext uri="{FF2B5EF4-FFF2-40B4-BE49-F238E27FC236}">
              <a16:creationId xmlns:a16="http://schemas.microsoft.com/office/drawing/2014/main" id="{FCD59ADD-1999-427A-A0D9-70BCDBA2BD86}"/>
            </a:ext>
          </a:extLst>
        </xdr:cNvPr>
        <xdr:cNvSpPr txBox="1">
          <a:spLocks noChangeArrowheads="1"/>
        </xdr:cNvSpPr>
      </xdr:nvSpPr>
      <xdr:spPr bwMode="auto">
        <a:xfrm>
          <a:off x="4366260" y="23294340"/>
          <a:ext cx="76200" cy="1667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3022" name="Text Box 30">
          <a:extLst>
            <a:ext uri="{FF2B5EF4-FFF2-40B4-BE49-F238E27FC236}">
              <a16:creationId xmlns:a16="http://schemas.microsoft.com/office/drawing/2014/main" id="{69F64EDE-5DC6-430D-ABC6-E60A725C35AB}"/>
            </a:ext>
          </a:extLst>
        </xdr:cNvPr>
        <xdr:cNvSpPr txBox="1">
          <a:spLocks noChangeArrowheads="1"/>
        </xdr:cNvSpPr>
      </xdr:nvSpPr>
      <xdr:spPr bwMode="auto">
        <a:xfrm>
          <a:off x="4366260" y="19613880"/>
          <a:ext cx="76200" cy="111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23" name="Text Box 32">
          <a:extLst>
            <a:ext uri="{FF2B5EF4-FFF2-40B4-BE49-F238E27FC236}">
              <a16:creationId xmlns:a16="http://schemas.microsoft.com/office/drawing/2014/main" id="{1196E02A-664A-4BF9-ACEC-C893B456C0F5}"/>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62330</xdr:rowOff>
    </xdr:to>
    <xdr:sp macro="" textlink="">
      <xdr:nvSpPr>
        <xdr:cNvPr id="3024" name="Text Box 106">
          <a:extLst>
            <a:ext uri="{FF2B5EF4-FFF2-40B4-BE49-F238E27FC236}">
              <a16:creationId xmlns:a16="http://schemas.microsoft.com/office/drawing/2014/main" id="{A8694655-6716-46B0-85A2-6CA24B166015}"/>
            </a:ext>
          </a:extLst>
        </xdr:cNvPr>
        <xdr:cNvSpPr txBox="1">
          <a:spLocks noChangeArrowheads="1"/>
        </xdr:cNvSpPr>
      </xdr:nvSpPr>
      <xdr:spPr bwMode="auto">
        <a:xfrm>
          <a:off x="4366260" y="19613880"/>
          <a:ext cx="76200" cy="111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25" name="Text Box 108">
          <a:extLst>
            <a:ext uri="{FF2B5EF4-FFF2-40B4-BE49-F238E27FC236}">
              <a16:creationId xmlns:a16="http://schemas.microsoft.com/office/drawing/2014/main" id="{C29B22FD-CC4C-458F-AEF6-2FCADFFF740A}"/>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3026" name="Text Box 30">
          <a:extLst>
            <a:ext uri="{FF2B5EF4-FFF2-40B4-BE49-F238E27FC236}">
              <a16:creationId xmlns:a16="http://schemas.microsoft.com/office/drawing/2014/main" id="{13F882BB-3502-4BD4-8362-F2C671A457D4}"/>
            </a:ext>
          </a:extLst>
        </xdr:cNvPr>
        <xdr:cNvSpPr txBox="1">
          <a:spLocks noChangeArrowheads="1"/>
        </xdr:cNvSpPr>
      </xdr:nvSpPr>
      <xdr:spPr bwMode="auto">
        <a:xfrm>
          <a:off x="4366260" y="19613880"/>
          <a:ext cx="76200" cy="1064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27" name="Text Box 32">
          <a:extLst>
            <a:ext uri="{FF2B5EF4-FFF2-40B4-BE49-F238E27FC236}">
              <a16:creationId xmlns:a16="http://schemas.microsoft.com/office/drawing/2014/main" id="{4702EFAA-B447-45AB-BD9A-1307460D67B2}"/>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82</xdr:row>
      <xdr:rowOff>12966</xdr:rowOff>
    </xdr:to>
    <xdr:sp macro="" textlink="">
      <xdr:nvSpPr>
        <xdr:cNvPr id="3028" name="Text Box 106">
          <a:extLst>
            <a:ext uri="{FF2B5EF4-FFF2-40B4-BE49-F238E27FC236}">
              <a16:creationId xmlns:a16="http://schemas.microsoft.com/office/drawing/2014/main" id="{3B679710-551F-4E63-B8AF-0F39E429775A}"/>
            </a:ext>
          </a:extLst>
        </xdr:cNvPr>
        <xdr:cNvSpPr txBox="1">
          <a:spLocks noChangeArrowheads="1"/>
        </xdr:cNvSpPr>
      </xdr:nvSpPr>
      <xdr:spPr bwMode="auto">
        <a:xfrm>
          <a:off x="4366260" y="19613880"/>
          <a:ext cx="76200" cy="1064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40821</xdr:rowOff>
    </xdr:to>
    <xdr:sp macro="" textlink="">
      <xdr:nvSpPr>
        <xdr:cNvPr id="3029" name="Text Box 108">
          <a:extLst>
            <a:ext uri="{FF2B5EF4-FFF2-40B4-BE49-F238E27FC236}">
              <a16:creationId xmlns:a16="http://schemas.microsoft.com/office/drawing/2014/main" id="{F85A3C7A-CBCF-426D-BF3F-538CF4A724F6}"/>
            </a:ext>
          </a:extLst>
        </xdr:cNvPr>
        <xdr:cNvSpPr txBox="1">
          <a:spLocks noChangeArrowheads="1"/>
        </xdr:cNvSpPr>
      </xdr:nvSpPr>
      <xdr:spPr bwMode="auto">
        <a:xfrm>
          <a:off x="4366260" y="18912840"/>
          <a:ext cx="76200" cy="566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409722"/>
    <xdr:sp macro="" textlink="">
      <xdr:nvSpPr>
        <xdr:cNvPr id="3030" name="Text Box 30">
          <a:extLst>
            <a:ext uri="{FF2B5EF4-FFF2-40B4-BE49-F238E27FC236}">
              <a16:creationId xmlns:a16="http://schemas.microsoft.com/office/drawing/2014/main" id="{70670890-C0DE-41E8-8DDF-C95DDC25137B}"/>
            </a:ext>
          </a:extLst>
        </xdr:cNvPr>
        <xdr:cNvSpPr txBox="1">
          <a:spLocks noChangeArrowheads="1"/>
        </xdr:cNvSpPr>
      </xdr:nvSpPr>
      <xdr:spPr bwMode="auto">
        <a:xfrm>
          <a:off x="4366260" y="232943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3031" name="Text Box 32">
          <a:extLst>
            <a:ext uri="{FF2B5EF4-FFF2-40B4-BE49-F238E27FC236}">
              <a16:creationId xmlns:a16="http://schemas.microsoft.com/office/drawing/2014/main" id="{D1F7244D-B353-43EB-A06D-E6526FE8DA49}"/>
            </a:ext>
          </a:extLst>
        </xdr:cNvPr>
        <xdr:cNvSpPr txBox="1">
          <a:spLocks noChangeArrowheads="1"/>
        </xdr:cNvSpPr>
      </xdr:nvSpPr>
      <xdr:spPr bwMode="auto">
        <a:xfrm>
          <a:off x="4366260" y="232943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09722"/>
    <xdr:sp macro="" textlink="">
      <xdr:nvSpPr>
        <xdr:cNvPr id="3032" name="Text Box 106">
          <a:extLst>
            <a:ext uri="{FF2B5EF4-FFF2-40B4-BE49-F238E27FC236}">
              <a16:creationId xmlns:a16="http://schemas.microsoft.com/office/drawing/2014/main" id="{5A48CFD8-B849-4FA0-A320-B333E1166AFD}"/>
            </a:ext>
          </a:extLst>
        </xdr:cNvPr>
        <xdr:cNvSpPr txBox="1">
          <a:spLocks noChangeArrowheads="1"/>
        </xdr:cNvSpPr>
      </xdr:nvSpPr>
      <xdr:spPr bwMode="auto">
        <a:xfrm>
          <a:off x="4366260" y="232943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3033" name="Text Box 108">
          <a:extLst>
            <a:ext uri="{FF2B5EF4-FFF2-40B4-BE49-F238E27FC236}">
              <a16:creationId xmlns:a16="http://schemas.microsoft.com/office/drawing/2014/main" id="{F4450604-5181-42B7-87DC-8161E11ECA0E}"/>
            </a:ext>
          </a:extLst>
        </xdr:cNvPr>
        <xdr:cNvSpPr txBox="1">
          <a:spLocks noChangeArrowheads="1"/>
        </xdr:cNvSpPr>
      </xdr:nvSpPr>
      <xdr:spPr bwMode="auto">
        <a:xfrm>
          <a:off x="4366260" y="232943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3034" name="Text Box 30">
          <a:extLst>
            <a:ext uri="{FF2B5EF4-FFF2-40B4-BE49-F238E27FC236}">
              <a16:creationId xmlns:a16="http://schemas.microsoft.com/office/drawing/2014/main" id="{FFE94908-195C-4EB0-86FC-FFF1D5A1228B}"/>
            </a:ext>
          </a:extLst>
        </xdr:cNvPr>
        <xdr:cNvSpPr txBox="1">
          <a:spLocks noChangeArrowheads="1"/>
        </xdr:cNvSpPr>
      </xdr:nvSpPr>
      <xdr:spPr bwMode="auto">
        <a:xfrm>
          <a:off x="4366260" y="232943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3035" name="Text Box 32">
          <a:extLst>
            <a:ext uri="{FF2B5EF4-FFF2-40B4-BE49-F238E27FC236}">
              <a16:creationId xmlns:a16="http://schemas.microsoft.com/office/drawing/2014/main" id="{6A547647-EB2A-411D-9DD8-214A6F4B8B24}"/>
            </a:ext>
          </a:extLst>
        </xdr:cNvPr>
        <xdr:cNvSpPr txBox="1">
          <a:spLocks noChangeArrowheads="1"/>
        </xdr:cNvSpPr>
      </xdr:nvSpPr>
      <xdr:spPr bwMode="auto">
        <a:xfrm>
          <a:off x="4366260" y="232943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3036" name="Text Box 106">
          <a:extLst>
            <a:ext uri="{FF2B5EF4-FFF2-40B4-BE49-F238E27FC236}">
              <a16:creationId xmlns:a16="http://schemas.microsoft.com/office/drawing/2014/main" id="{1440CA1A-D485-43AF-AC94-10F3699F0C45}"/>
            </a:ext>
          </a:extLst>
        </xdr:cNvPr>
        <xdr:cNvSpPr txBox="1">
          <a:spLocks noChangeArrowheads="1"/>
        </xdr:cNvSpPr>
      </xdr:nvSpPr>
      <xdr:spPr bwMode="auto">
        <a:xfrm>
          <a:off x="4366260" y="232943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3037" name="Text Box 108">
          <a:extLst>
            <a:ext uri="{FF2B5EF4-FFF2-40B4-BE49-F238E27FC236}">
              <a16:creationId xmlns:a16="http://schemas.microsoft.com/office/drawing/2014/main" id="{1DAC7F4B-94AE-4D81-ADF4-DE6B1C35BC83}"/>
            </a:ext>
          </a:extLst>
        </xdr:cNvPr>
        <xdr:cNvSpPr txBox="1">
          <a:spLocks noChangeArrowheads="1"/>
        </xdr:cNvSpPr>
      </xdr:nvSpPr>
      <xdr:spPr bwMode="auto">
        <a:xfrm>
          <a:off x="4366260" y="232943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3038" name="Text Box 30">
          <a:extLst>
            <a:ext uri="{FF2B5EF4-FFF2-40B4-BE49-F238E27FC236}">
              <a16:creationId xmlns:a16="http://schemas.microsoft.com/office/drawing/2014/main" id="{933B49F7-05FD-460B-B804-6F742D08350B}"/>
            </a:ext>
          </a:extLst>
        </xdr:cNvPr>
        <xdr:cNvSpPr txBox="1">
          <a:spLocks noChangeArrowheads="1"/>
        </xdr:cNvSpPr>
      </xdr:nvSpPr>
      <xdr:spPr bwMode="auto">
        <a:xfrm>
          <a:off x="4366260" y="232943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3039" name="Text Box 32">
          <a:extLst>
            <a:ext uri="{FF2B5EF4-FFF2-40B4-BE49-F238E27FC236}">
              <a16:creationId xmlns:a16="http://schemas.microsoft.com/office/drawing/2014/main" id="{5309EB59-A667-40D9-A108-C3D175469CF1}"/>
            </a:ext>
          </a:extLst>
        </xdr:cNvPr>
        <xdr:cNvSpPr txBox="1">
          <a:spLocks noChangeArrowheads="1"/>
        </xdr:cNvSpPr>
      </xdr:nvSpPr>
      <xdr:spPr bwMode="auto">
        <a:xfrm>
          <a:off x="4366260" y="232943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3040" name="Text Box 106">
          <a:extLst>
            <a:ext uri="{FF2B5EF4-FFF2-40B4-BE49-F238E27FC236}">
              <a16:creationId xmlns:a16="http://schemas.microsoft.com/office/drawing/2014/main" id="{6B6B04D9-D212-46AB-B0E7-1FCAB8DB2E28}"/>
            </a:ext>
          </a:extLst>
        </xdr:cNvPr>
        <xdr:cNvSpPr txBox="1">
          <a:spLocks noChangeArrowheads="1"/>
        </xdr:cNvSpPr>
      </xdr:nvSpPr>
      <xdr:spPr bwMode="auto">
        <a:xfrm>
          <a:off x="4366260" y="232943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3041" name="Text Box 108">
          <a:extLst>
            <a:ext uri="{FF2B5EF4-FFF2-40B4-BE49-F238E27FC236}">
              <a16:creationId xmlns:a16="http://schemas.microsoft.com/office/drawing/2014/main" id="{F962D679-2E62-4A6A-BB40-3C525EE437C3}"/>
            </a:ext>
          </a:extLst>
        </xdr:cNvPr>
        <xdr:cNvSpPr txBox="1">
          <a:spLocks noChangeArrowheads="1"/>
        </xdr:cNvSpPr>
      </xdr:nvSpPr>
      <xdr:spPr bwMode="auto">
        <a:xfrm>
          <a:off x="4366260" y="232943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3042" name="Text Box 30">
          <a:extLst>
            <a:ext uri="{FF2B5EF4-FFF2-40B4-BE49-F238E27FC236}">
              <a16:creationId xmlns:a16="http://schemas.microsoft.com/office/drawing/2014/main" id="{7C258181-F298-42DA-B947-1A4040979E06}"/>
            </a:ext>
          </a:extLst>
        </xdr:cNvPr>
        <xdr:cNvSpPr txBox="1">
          <a:spLocks noChangeArrowheads="1"/>
        </xdr:cNvSpPr>
      </xdr:nvSpPr>
      <xdr:spPr bwMode="auto">
        <a:xfrm>
          <a:off x="4366260" y="232943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3043" name="Text Box 32">
          <a:extLst>
            <a:ext uri="{FF2B5EF4-FFF2-40B4-BE49-F238E27FC236}">
              <a16:creationId xmlns:a16="http://schemas.microsoft.com/office/drawing/2014/main" id="{DC90A340-E46A-4076-917A-28CC53D89244}"/>
            </a:ext>
          </a:extLst>
        </xdr:cNvPr>
        <xdr:cNvSpPr txBox="1">
          <a:spLocks noChangeArrowheads="1"/>
        </xdr:cNvSpPr>
      </xdr:nvSpPr>
      <xdr:spPr bwMode="auto">
        <a:xfrm>
          <a:off x="4366260" y="232943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3044" name="Text Box 106">
          <a:extLst>
            <a:ext uri="{FF2B5EF4-FFF2-40B4-BE49-F238E27FC236}">
              <a16:creationId xmlns:a16="http://schemas.microsoft.com/office/drawing/2014/main" id="{42706186-0561-482F-BCFD-C33199435F39}"/>
            </a:ext>
          </a:extLst>
        </xdr:cNvPr>
        <xdr:cNvSpPr txBox="1">
          <a:spLocks noChangeArrowheads="1"/>
        </xdr:cNvSpPr>
      </xdr:nvSpPr>
      <xdr:spPr bwMode="auto">
        <a:xfrm>
          <a:off x="4366260" y="232943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3045" name="Text Box 108">
          <a:extLst>
            <a:ext uri="{FF2B5EF4-FFF2-40B4-BE49-F238E27FC236}">
              <a16:creationId xmlns:a16="http://schemas.microsoft.com/office/drawing/2014/main" id="{7CCA2F91-0101-4FD5-9B20-80A259EF96A3}"/>
            </a:ext>
          </a:extLst>
        </xdr:cNvPr>
        <xdr:cNvSpPr txBox="1">
          <a:spLocks noChangeArrowheads="1"/>
        </xdr:cNvSpPr>
      </xdr:nvSpPr>
      <xdr:spPr bwMode="auto">
        <a:xfrm>
          <a:off x="4366260" y="232943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96</xdr:row>
      <xdr:rowOff>0</xdr:rowOff>
    </xdr:from>
    <xdr:to>
      <xdr:col>3</xdr:col>
      <xdr:colOff>76200</xdr:colOff>
      <xdr:row>108</xdr:row>
      <xdr:rowOff>12386</xdr:rowOff>
    </xdr:to>
    <xdr:sp macro="" textlink="">
      <xdr:nvSpPr>
        <xdr:cNvPr id="3046" name="Text Box 30">
          <a:extLst>
            <a:ext uri="{FF2B5EF4-FFF2-40B4-BE49-F238E27FC236}">
              <a16:creationId xmlns:a16="http://schemas.microsoft.com/office/drawing/2014/main" id="{C6F45129-54EE-4BE9-A2FD-EB71675E7A58}"/>
            </a:ext>
          </a:extLst>
        </xdr:cNvPr>
        <xdr:cNvSpPr txBox="1">
          <a:spLocks noChangeArrowheads="1"/>
        </xdr:cNvSpPr>
      </xdr:nvSpPr>
      <xdr:spPr bwMode="auto">
        <a:xfrm>
          <a:off x="4366260" y="23294340"/>
          <a:ext cx="76200" cy="2115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108</xdr:row>
      <xdr:rowOff>12386</xdr:rowOff>
    </xdr:to>
    <xdr:sp macro="" textlink="">
      <xdr:nvSpPr>
        <xdr:cNvPr id="3047" name="Text Box 106">
          <a:extLst>
            <a:ext uri="{FF2B5EF4-FFF2-40B4-BE49-F238E27FC236}">
              <a16:creationId xmlns:a16="http://schemas.microsoft.com/office/drawing/2014/main" id="{CBF8CFF3-4B1C-4138-A6B6-7F7B0A0D57E7}"/>
            </a:ext>
          </a:extLst>
        </xdr:cNvPr>
        <xdr:cNvSpPr txBox="1">
          <a:spLocks noChangeArrowheads="1"/>
        </xdr:cNvSpPr>
      </xdr:nvSpPr>
      <xdr:spPr bwMode="auto">
        <a:xfrm>
          <a:off x="4366260" y="23294340"/>
          <a:ext cx="76200" cy="2115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107</xdr:row>
      <xdr:rowOff>161806</xdr:rowOff>
    </xdr:to>
    <xdr:sp macro="" textlink="">
      <xdr:nvSpPr>
        <xdr:cNvPr id="3048" name="Text Box 30">
          <a:extLst>
            <a:ext uri="{FF2B5EF4-FFF2-40B4-BE49-F238E27FC236}">
              <a16:creationId xmlns:a16="http://schemas.microsoft.com/office/drawing/2014/main" id="{1AD1038D-E745-4DA5-AD6D-19F40EE33B58}"/>
            </a:ext>
          </a:extLst>
        </xdr:cNvPr>
        <xdr:cNvSpPr txBox="1">
          <a:spLocks noChangeArrowheads="1"/>
        </xdr:cNvSpPr>
      </xdr:nvSpPr>
      <xdr:spPr bwMode="auto">
        <a:xfrm>
          <a:off x="4366260" y="23294340"/>
          <a:ext cx="76200" cy="208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107</xdr:row>
      <xdr:rowOff>161806</xdr:rowOff>
    </xdr:to>
    <xdr:sp macro="" textlink="">
      <xdr:nvSpPr>
        <xdr:cNvPr id="3049" name="Text Box 106">
          <a:extLst>
            <a:ext uri="{FF2B5EF4-FFF2-40B4-BE49-F238E27FC236}">
              <a16:creationId xmlns:a16="http://schemas.microsoft.com/office/drawing/2014/main" id="{82843994-2A70-44FF-9D4C-82A4C59272DA}"/>
            </a:ext>
          </a:extLst>
        </xdr:cNvPr>
        <xdr:cNvSpPr txBox="1">
          <a:spLocks noChangeArrowheads="1"/>
        </xdr:cNvSpPr>
      </xdr:nvSpPr>
      <xdr:spPr bwMode="auto">
        <a:xfrm>
          <a:off x="4366260" y="23294340"/>
          <a:ext cx="76200" cy="208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24974</xdr:rowOff>
    </xdr:to>
    <xdr:sp macro="" textlink="">
      <xdr:nvSpPr>
        <xdr:cNvPr id="3050" name="Text Box 30">
          <a:extLst>
            <a:ext uri="{FF2B5EF4-FFF2-40B4-BE49-F238E27FC236}">
              <a16:creationId xmlns:a16="http://schemas.microsoft.com/office/drawing/2014/main" id="{F5A70ACA-D34B-4325-8F19-AB457D336304}"/>
            </a:ext>
          </a:extLst>
        </xdr:cNvPr>
        <xdr:cNvSpPr txBox="1">
          <a:spLocks noChangeArrowheads="1"/>
        </xdr:cNvSpPr>
      </xdr:nvSpPr>
      <xdr:spPr bwMode="auto">
        <a:xfrm>
          <a:off x="4366260" y="23294340"/>
          <a:ext cx="76200" cy="1602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3051" name="Text Box 32">
          <a:extLst>
            <a:ext uri="{FF2B5EF4-FFF2-40B4-BE49-F238E27FC236}">
              <a16:creationId xmlns:a16="http://schemas.microsoft.com/office/drawing/2014/main" id="{F10C833D-6A6A-446C-860C-DD2B4554B59C}"/>
            </a:ext>
          </a:extLst>
        </xdr:cNvPr>
        <xdr:cNvSpPr txBox="1">
          <a:spLocks noChangeArrowheads="1"/>
        </xdr:cNvSpPr>
      </xdr:nvSpPr>
      <xdr:spPr bwMode="auto">
        <a:xfrm>
          <a:off x="4366260" y="23294340"/>
          <a:ext cx="76200" cy="1910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105</xdr:row>
      <xdr:rowOff>24974</xdr:rowOff>
    </xdr:to>
    <xdr:sp macro="" textlink="">
      <xdr:nvSpPr>
        <xdr:cNvPr id="3052" name="Text Box 106">
          <a:extLst>
            <a:ext uri="{FF2B5EF4-FFF2-40B4-BE49-F238E27FC236}">
              <a16:creationId xmlns:a16="http://schemas.microsoft.com/office/drawing/2014/main" id="{EC12F84A-BB0D-4AEC-9BD2-A4C42FFEFF17}"/>
            </a:ext>
          </a:extLst>
        </xdr:cNvPr>
        <xdr:cNvSpPr txBox="1">
          <a:spLocks noChangeArrowheads="1"/>
        </xdr:cNvSpPr>
      </xdr:nvSpPr>
      <xdr:spPr bwMode="auto">
        <a:xfrm>
          <a:off x="4366260" y="23294340"/>
          <a:ext cx="76200" cy="1602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3053" name="Text Box 108">
          <a:extLst>
            <a:ext uri="{FF2B5EF4-FFF2-40B4-BE49-F238E27FC236}">
              <a16:creationId xmlns:a16="http://schemas.microsoft.com/office/drawing/2014/main" id="{F59CE40C-82E2-44DC-8146-82181E116EC9}"/>
            </a:ext>
          </a:extLst>
        </xdr:cNvPr>
        <xdr:cNvSpPr txBox="1">
          <a:spLocks noChangeArrowheads="1"/>
        </xdr:cNvSpPr>
      </xdr:nvSpPr>
      <xdr:spPr bwMode="auto">
        <a:xfrm>
          <a:off x="4366260" y="23294340"/>
          <a:ext cx="76200" cy="1910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2114</xdr:rowOff>
    </xdr:to>
    <xdr:sp macro="" textlink="">
      <xdr:nvSpPr>
        <xdr:cNvPr id="3054" name="Text Box 30">
          <a:extLst>
            <a:ext uri="{FF2B5EF4-FFF2-40B4-BE49-F238E27FC236}">
              <a16:creationId xmlns:a16="http://schemas.microsoft.com/office/drawing/2014/main" id="{26465CA1-804D-4987-946A-3A0A40521358}"/>
            </a:ext>
          </a:extLst>
        </xdr:cNvPr>
        <xdr:cNvSpPr txBox="1">
          <a:spLocks noChangeArrowheads="1"/>
        </xdr:cNvSpPr>
      </xdr:nvSpPr>
      <xdr:spPr bwMode="auto">
        <a:xfrm>
          <a:off x="4366260" y="23294340"/>
          <a:ext cx="76200" cy="1404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3055" name="Text Box 32">
          <a:extLst>
            <a:ext uri="{FF2B5EF4-FFF2-40B4-BE49-F238E27FC236}">
              <a16:creationId xmlns:a16="http://schemas.microsoft.com/office/drawing/2014/main" id="{963EC2D3-9FA4-44EE-811F-C313555DB511}"/>
            </a:ext>
          </a:extLst>
        </xdr:cNvPr>
        <xdr:cNvSpPr txBox="1">
          <a:spLocks noChangeArrowheads="1"/>
        </xdr:cNvSpPr>
      </xdr:nvSpPr>
      <xdr:spPr bwMode="auto">
        <a:xfrm>
          <a:off x="4366260" y="23294340"/>
          <a:ext cx="76200" cy="1910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2114</xdr:rowOff>
    </xdr:to>
    <xdr:sp macro="" textlink="">
      <xdr:nvSpPr>
        <xdr:cNvPr id="3056" name="Text Box 106">
          <a:extLst>
            <a:ext uri="{FF2B5EF4-FFF2-40B4-BE49-F238E27FC236}">
              <a16:creationId xmlns:a16="http://schemas.microsoft.com/office/drawing/2014/main" id="{950BB1C4-59E4-48F6-8EC2-827E3ACD7084}"/>
            </a:ext>
          </a:extLst>
        </xdr:cNvPr>
        <xdr:cNvSpPr txBox="1">
          <a:spLocks noChangeArrowheads="1"/>
        </xdr:cNvSpPr>
      </xdr:nvSpPr>
      <xdr:spPr bwMode="auto">
        <a:xfrm>
          <a:off x="4366260" y="23294340"/>
          <a:ext cx="76200" cy="1404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106</xdr:row>
      <xdr:rowOff>158162</xdr:rowOff>
    </xdr:to>
    <xdr:sp macro="" textlink="">
      <xdr:nvSpPr>
        <xdr:cNvPr id="3057" name="Text Box 108">
          <a:extLst>
            <a:ext uri="{FF2B5EF4-FFF2-40B4-BE49-F238E27FC236}">
              <a16:creationId xmlns:a16="http://schemas.microsoft.com/office/drawing/2014/main" id="{5F8C0E50-E3B9-4671-A2D3-2157E8B6C809}"/>
            </a:ext>
          </a:extLst>
        </xdr:cNvPr>
        <xdr:cNvSpPr txBox="1">
          <a:spLocks noChangeArrowheads="1"/>
        </xdr:cNvSpPr>
      </xdr:nvSpPr>
      <xdr:spPr bwMode="auto">
        <a:xfrm>
          <a:off x="4366260" y="23294340"/>
          <a:ext cx="76200" cy="1910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330590"/>
    <xdr:sp macro="" textlink="">
      <xdr:nvSpPr>
        <xdr:cNvPr id="3058" name="Text Box 30">
          <a:extLst>
            <a:ext uri="{FF2B5EF4-FFF2-40B4-BE49-F238E27FC236}">
              <a16:creationId xmlns:a16="http://schemas.microsoft.com/office/drawing/2014/main" id="{3F4DB2C3-D3E9-4097-BD0B-208A7C6433F5}"/>
            </a:ext>
          </a:extLst>
        </xdr:cNvPr>
        <xdr:cNvSpPr txBox="1">
          <a:spLocks noChangeArrowheads="1"/>
        </xdr:cNvSpPr>
      </xdr:nvSpPr>
      <xdr:spPr bwMode="auto">
        <a:xfrm>
          <a:off x="4366260" y="232943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59" name="Text Box 32">
          <a:extLst>
            <a:ext uri="{FF2B5EF4-FFF2-40B4-BE49-F238E27FC236}">
              <a16:creationId xmlns:a16="http://schemas.microsoft.com/office/drawing/2014/main" id="{B9F35541-AB18-4F96-8893-24EBA3B253E1}"/>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3060" name="Text Box 106">
          <a:extLst>
            <a:ext uri="{FF2B5EF4-FFF2-40B4-BE49-F238E27FC236}">
              <a16:creationId xmlns:a16="http://schemas.microsoft.com/office/drawing/2014/main" id="{795C6C91-2202-4C36-9BDA-AE72D8C8E0AD}"/>
            </a:ext>
          </a:extLst>
        </xdr:cNvPr>
        <xdr:cNvSpPr txBox="1">
          <a:spLocks noChangeArrowheads="1"/>
        </xdr:cNvSpPr>
      </xdr:nvSpPr>
      <xdr:spPr bwMode="auto">
        <a:xfrm>
          <a:off x="4366260" y="232943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61" name="Text Box 108">
          <a:extLst>
            <a:ext uri="{FF2B5EF4-FFF2-40B4-BE49-F238E27FC236}">
              <a16:creationId xmlns:a16="http://schemas.microsoft.com/office/drawing/2014/main" id="{A60A42C2-EDAD-451A-A0BF-29BF212FDF1E}"/>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3062" name="Text Box 30">
          <a:extLst>
            <a:ext uri="{FF2B5EF4-FFF2-40B4-BE49-F238E27FC236}">
              <a16:creationId xmlns:a16="http://schemas.microsoft.com/office/drawing/2014/main" id="{98D4AABE-0314-494E-9C04-4ED087FAD8E9}"/>
            </a:ext>
          </a:extLst>
        </xdr:cNvPr>
        <xdr:cNvSpPr txBox="1">
          <a:spLocks noChangeArrowheads="1"/>
        </xdr:cNvSpPr>
      </xdr:nvSpPr>
      <xdr:spPr bwMode="auto">
        <a:xfrm>
          <a:off x="4366260" y="232943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63" name="Text Box 32">
          <a:extLst>
            <a:ext uri="{FF2B5EF4-FFF2-40B4-BE49-F238E27FC236}">
              <a16:creationId xmlns:a16="http://schemas.microsoft.com/office/drawing/2014/main" id="{308B0B64-7F82-4A93-A073-37E8F656031A}"/>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3064" name="Text Box 106">
          <a:extLst>
            <a:ext uri="{FF2B5EF4-FFF2-40B4-BE49-F238E27FC236}">
              <a16:creationId xmlns:a16="http://schemas.microsoft.com/office/drawing/2014/main" id="{A834FB5A-81F8-4574-BB61-F2FC6B2AB152}"/>
            </a:ext>
          </a:extLst>
        </xdr:cNvPr>
        <xdr:cNvSpPr txBox="1">
          <a:spLocks noChangeArrowheads="1"/>
        </xdr:cNvSpPr>
      </xdr:nvSpPr>
      <xdr:spPr bwMode="auto">
        <a:xfrm>
          <a:off x="4366260" y="232943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65" name="Text Box 108">
          <a:extLst>
            <a:ext uri="{FF2B5EF4-FFF2-40B4-BE49-F238E27FC236}">
              <a16:creationId xmlns:a16="http://schemas.microsoft.com/office/drawing/2014/main" id="{F2C9BB07-4BD8-4B20-9B1D-5CC912B204AD}"/>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3066" name="Text Box 30">
          <a:extLst>
            <a:ext uri="{FF2B5EF4-FFF2-40B4-BE49-F238E27FC236}">
              <a16:creationId xmlns:a16="http://schemas.microsoft.com/office/drawing/2014/main" id="{D14619B5-07ED-4076-B8F7-CBEF0E89A992}"/>
            </a:ext>
          </a:extLst>
        </xdr:cNvPr>
        <xdr:cNvSpPr txBox="1">
          <a:spLocks noChangeArrowheads="1"/>
        </xdr:cNvSpPr>
      </xdr:nvSpPr>
      <xdr:spPr bwMode="auto">
        <a:xfrm>
          <a:off x="4366260" y="232943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67" name="Text Box 32">
          <a:extLst>
            <a:ext uri="{FF2B5EF4-FFF2-40B4-BE49-F238E27FC236}">
              <a16:creationId xmlns:a16="http://schemas.microsoft.com/office/drawing/2014/main" id="{1AA570C8-5579-419C-B391-BBAB656E032D}"/>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3068" name="Text Box 106">
          <a:extLst>
            <a:ext uri="{FF2B5EF4-FFF2-40B4-BE49-F238E27FC236}">
              <a16:creationId xmlns:a16="http://schemas.microsoft.com/office/drawing/2014/main" id="{D83C803D-B547-463C-8AF3-81E0F8A91976}"/>
            </a:ext>
          </a:extLst>
        </xdr:cNvPr>
        <xdr:cNvSpPr txBox="1">
          <a:spLocks noChangeArrowheads="1"/>
        </xdr:cNvSpPr>
      </xdr:nvSpPr>
      <xdr:spPr bwMode="auto">
        <a:xfrm>
          <a:off x="4366260" y="232943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69" name="Text Box 108">
          <a:extLst>
            <a:ext uri="{FF2B5EF4-FFF2-40B4-BE49-F238E27FC236}">
              <a16:creationId xmlns:a16="http://schemas.microsoft.com/office/drawing/2014/main" id="{AEB79B9A-89E5-4F89-A106-B58048BB7E98}"/>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3070" name="Text Box 30">
          <a:extLst>
            <a:ext uri="{FF2B5EF4-FFF2-40B4-BE49-F238E27FC236}">
              <a16:creationId xmlns:a16="http://schemas.microsoft.com/office/drawing/2014/main" id="{EBBC4556-EDA4-4DDB-B610-6A34F670DEB3}"/>
            </a:ext>
          </a:extLst>
        </xdr:cNvPr>
        <xdr:cNvSpPr txBox="1">
          <a:spLocks noChangeArrowheads="1"/>
        </xdr:cNvSpPr>
      </xdr:nvSpPr>
      <xdr:spPr bwMode="auto">
        <a:xfrm>
          <a:off x="4366260" y="232943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71" name="Text Box 32">
          <a:extLst>
            <a:ext uri="{FF2B5EF4-FFF2-40B4-BE49-F238E27FC236}">
              <a16:creationId xmlns:a16="http://schemas.microsoft.com/office/drawing/2014/main" id="{574AE57F-6AB3-44E1-87F5-01FAF68EE3BB}"/>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3072" name="Text Box 106">
          <a:extLst>
            <a:ext uri="{FF2B5EF4-FFF2-40B4-BE49-F238E27FC236}">
              <a16:creationId xmlns:a16="http://schemas.microsoft.com/office/drawing/2014/main" id="{94EC7CE2-2356-4151-BC4E-378ACAC1C8BF}"/>
            </a:ext>
          </a:extLst>
        </xdr:cNvPr>
        <xdr:cNvSpPr txBox="1">
          <a:spLocks noChangeArrowheads="1"/>
        </xdr:cNvSpPr>
      </xdr:nvSpPr>
      <xdr:spPr bwMode="auto">
        <a:xfrm>
          <a:off x="4366260" y="232943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3073" name="Text Box 108">
          <a:extLst>
            <a:ext uri="{FF2B5EF4-FFF2-40B4-BE49-F238E27FC236}">
              <a16:creationId xmlns:a16="http://schemas.microsoft.com/office/drawing/2014/main" id="{C5032188-E00D-4466-AD4F-2D6E4582B74C}"/>
            </a:ext>
          </a:extLst>
        </xdr:cNvPr>
        <xdr:cNvSpPr txBox="1">
          <a:spLocks noChangeArrowheads="1"/>
        </xdr:cNvSpPr>
      </xdr:nvSpPr>
      <xdr:spPr bwMode="auto">
        <a:xfrm>
          <a:off x="4366260" y="19613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77</xdr:row>
      <xdr:rowOff>0</xdr:rowOff>
    </xdr:from>
    <xdr:to>
      <xdr:col>3</xdr:col>
      <xdr:colOff>76200</xdr:colOff>
      <xdr:row>78</xdr:row>
      <xdr:rowOff>134081</xdr:rowOff>
    </xdr:to>
    <xdr:sp macro="" textlink="">
      <xdr:nvSpPr>
        <xdr:cNvPr id="3074" name="Text Box 30">
          <a:extLst>
            <a:ext uri="{FF2B5EF4-FFF2-40B4-BE49-F238E27FC236}">
              <a16:creationId xmlns:a16="http://schemas.microsoft.com/office/drawing/2014/main" id="{6DA9CF95-F628-4AB7-80AB-E01B81943E52}"/>
            </a:ext>
          </a:extLst>
        </xdr:cNvPr>
        <xdr:cNvSpPr txBox="1">
          <a:spLocks noChangeArrowheads="1"/>
        </xdr:cNvSpPr>
      </xdr:nvSpPr>
      <xdr:spPr bwMode="auto">
        <a:xfrm>
          <a:off x="4366260" y="19613880"/>
          <a:ext cx="76200" cy="309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075" name="Text Box 106">
          <a:extLst>
            <a:ext uri="{FF2B5EF4-FFF2-40B4-BE49-F238E27FC236}">
              <a16:creationId xmlns:a16="http://schemas.microsoft.com/office/drawing/2014/main" id="{675B636C-EDF6-471B-89DE-7AE406A31021}"/>
            </a:ext>
          </a:extLst>
        </xdr:cNvPr>
        <xdr:cNvSpPr txBox="1">
          <a:spLocks noChangeArrowheads="1"/>
        </xdr:cNvSpPr>
      </xdr:nvSpPr>
      <xdr:spPr bwMode="auto">
        <a:xfrm>
          <a:off x="4366260" y="19613880"/>
          <a:ext cx="76200" cy="309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076" name="Text Box 30">
          <a:extLst>
            <a:ext uri="{FF2B5EF4-FFF2-40B4-BE49-F238E27FC236}">
              <a16:creationId xmlns:a16="http://schemas.microsoft.com/office/drawing/2014/main" id="{159F758F-DC44-4E2F-8FAD-CCC0E16AC59D}"/>
            </a:ext>
          </a:extLst>
        </xdr:cNvPr>
        <xdr:cNvSpPr txBox="1">
          <a:spLocks noChangeArrowheads="1"/>
        </xdr:cNvSpPr>
      </xdr:nvSpPr>
      <xdr:spPr bwMode="auto">
        <a:xfrm>
          <a:off x="4366260" y="19613880"/>
          <a:ext cx="76200" cy="28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077" name="Text Box 106">
          <a:extLst>
            <a:ext uri="{FF2B5EF4-FFF2-40B4-BE49-F238E27FC236}">
              <a16:creationId xmlns:a16="http://schemas.microsoft.com/office/drawing/2014/main" id="{EE88A688-8609-482D-9CD3-FFE20675762C}"/>
            </a:ext>
          </a:extLst>
        </xdr:cNvPr>
        <xdr:cNvSpPr txBox="1">
          <a:spLocks noChangeArrowheads="1"/>
        </xdr:cNvSpPr>
      </xdr:nvSpPr>
      <xdr:spPr bwMode="auto">
        <a:xfrm>
          <a:off x="4366260" y="19613880"/>
          <a:ext cx="76200" cy="28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078" name="Text Box 30">
          <a:extLst>
            <a:ext uri="{FF2B5EF4-FFF2-40B4-BE49-F238E27FC236}">
              <a16:creationId xmlns:a16="http://schemas.microsoft.com/office/drawing/2014/main" id="{3F0C1C26-1889-4385-A113-7676D7E73965}"/>
            </a:ext>
          </a:extLst>
        </xdr:cNvPr>
        <xdr:cNvSpPr txBox="1">
          <a:spLocks noChangeArrowheads="1"/>
        </xdr:cNvSpPr>
      </xdr:nvSpPr>
      <xdr:spPr bwMode="auto">
        <a:xfrm>
          <a:off x="4366260" y="19613880"/>
          <a:ext cx="76200" cy="309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134081</xdr:rowOff>
    </xdr:to>
    <xdr:sp macro="" textlink="">
      <xdr:nvSpPr>
        <xdr:cNvPr id="3079" name="Text Box 106">
          <a:extLst>
            <a:ext uri="{FF2B5EF4-FFF2-40B4-BE49-F238E27FC236}">
              <a16:creationId xmlns:a16="http://schemas.microsoft.com/office/drawing/2014/main" id="{AF014658-DE26-4403-9BC1-92B1D00EC8B4}"/>
            </a:ext>
          </a:extLst>
        </xdr:cNvPr>
        <xdr:cNvSpPr txBox="1">
          <a:spLocks noChangeArrowheads="1"/>
        </xdr:cNvSpPr>
      </xdr:nvSpPr>
      <xdr:spPr bwMode="auto">
        <a:xfrm>
          <a:off x="4366260" y="19613880"/>
          <a:ext cx="76200" cy="309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080" name="Text Box 30">
          <a:extLst>
            <a:ext uri="{FF2B5EF4-FFF2-40B4-BE49-F238E27FC236}">
              <a16:creationId xmlns:a16="http://schemas.microsoft.com/office/drawing/2014/main" id="{A46ED560-0E67-43F0-8901-C2CFF4ABDA4E}"/>
            </a:ext>
          </a:extLst>
        </xdr:cNvPr>
        <xdr:cNvSpPr txBox="1">
          <a:spLocks noChangeArrowheads="1"/>
        </xdr:cNvSpPr>
      </xdr:nvSpPr>
      <xdr:spPr bwMode="auto">
        <a:xfrm>
          <a:off x="4366260" y="19613880"/>
          <a:ext cx="76200" cy="28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78</xdr:row>
      <xdr:rowOff>111221</xdr:rowOff>
    </xdr:to>
    <xdr:sp macro="" textlink="">
      <xdr:nvSpPr>
        <xdr:cNvPr id="3081" name="Text Box 106">
          <a:extLst>
            <a:ext uri="{FF2B5EF4-FFF2-40B4-BE49-F238E27FC236}">
              <a16:creationId xmlns:a16="http://schemas.microsoft.com/office/drawing/2014/main" id="{62B7A9FC-2EFA-4A53-9ED6-BCF6EB79B268}"/>
            </a:ext>
          </a:extLst>
        </xdr:cNvPr>
        <xdr:cNvSpPr txBox="1">
          <a:spLocks noChangeArrowheads="1"/>
        </xdr:cNvSpPr>
      </xdr:nvSpPr>
      <xdr:spPr bwMode="auto">
        <a:xfrm>
          <a:off x="4366260" y="19613880"/>
          <a:ext cx="76200" cy="28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264</xdr:row>
      <xdr:rowOff>0</xdr:rowOff>
    </xdr:from>
    <xdr:ext cx="76200" cy="676275"/>
    <xdr:sp macro="" textlink="">
      <xdr:nvSpPr>
        <xdr:cNvPr id="3082" name="Text Box 30">
          <a:extLst>
            <a:ext uri="{FF2B5EF4-FFF2-40B4-BE49-F238E27FC236}">
              <a16:creationId xmlns:a16="http://schemas.microsoft.com/office/drawing/2014/main" id="{E6794ABF-38A9-447F-98FA-C2E18E6D3CBE}"/>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083" name="Text Box 32">
          <a:extLst>
            <a:ext uri="{FF2B5EF4-FFF2-40B4-BE49-F238E27FC236}">
              <a16:creationId xmlns:a16="http://schemas.microsoft.com/office/drawing/2014/main" id="{7BF04EF8-183D-4DCC-A377-DF81C666CE17}"/>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3084" name="Text Box 106">
          <a:extLst>
            <a:ext uri="{FF2B5EF4-FFF2-40B4-BE49-F238E27FC236}">
              <a16:creationId xmlns:a16="http://schemas.microsoft.com/office/drawing/2014/main" id="{52DEEE28-7894-413A-9892-9ECAAD8B4FB1}"/>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085" name="Text Box 108">
          <a:extLst>
            <a:ext uri="{FF2B5EF4-FFF2-40B4-BE49-F238E27FC236}">
              <a16:creationId xmlns:a16="http://schemas.microsoft.com/office/drawing/2014/main" id="{D8E64234-C548-4E35-95FE-2349EC15E0A0}"/>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3086" name="Text Box 30">
          <a:extLst>
            <a:ext uri="{FF2B5EF4-FFF2-40B4-BE49-F238E27FC236}">
              <a16:creationId xmlns:a16="http://schemas.microsoft.com/office/drawing/2014/main" id="{BF261901-AD74-47D4-9A5B-15EA7ED0EB08}"/>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087" name="Text Box 32">
          <a:extLst>
            <a:ext uri="{FF2B5EF4-FFF2-40B4-BE49-F238E27FC236}">
              <a16:creationId xmlns:a16="http://schemas.microsoft.com/office/drawing/2014/main" id="{3F0ABEAA-F031-4E00-A43B-25204A154FD6}"/>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3088" name="Text Box 106">
          <a:extLst>
            <a:ext uri="{FF2B5EF4-FFF2-40B4-BE49-F238E27FC236}">
              <a16:creationId xmlns:a16="http://schemas.microsoft.com/office/drawing/2014/main" id="{52D60F20-6B1F-4C51-B4B5-429734315E69}"/>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089" name="Text Box 108">
          <a:extLst>
            <a:ext uri="{FF2B5EF4-FFF2-40B4-BE49-F238E27FC236}">
              <a16:creationId xmlns:a16="http://schemas.microsoft.com/office/drawing/2014/main" id="{DDACD31C-1A7E-4BA8-9F5A-7833543B38C8}"/>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196861</xdr:rowOff>
    </xdr:to>
    <xdr:sp macro="" textlink="">
      <xdr:nvSpPr>
        <xdr:cNvPr id="3090" name="Text Box 30">
          <a:extLst>
            <a:ext uri="{FF2B5EF4-FFF2-40B4-BE49-F238E27FC236}">
              <a16:creationId xmlns:a16="http://schemas.microsoft.com/office/drawing/2014/main" id="{5091E494-AF62-419A-837F-0C4FB9B0750E}"/>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3091" name="Text Box 32">
          <a:extLst>
            <a:ext uri="{FF2B5EF4-FFF2-40B4-BE49-F238E27FC236}">
              <a16:creationId xmlns:a16="http://schemas.microsoft.com/office/drawing/2014/main" id="{D6BD94BA-5145-4469-9C5F-66CDDB5AB8C0}"/>
            </a:ext>
          </a:extLst>
        </xdr:cNvPr>
        <xdr:cNvSpPr txBox="1">
          <a:spLocks noChangeArrowheads="1"/>
        </xdr:cNvSpPr>
      </xdr:nvSpPr>
      <xdr:spPr bwMode="auto">
        <a:xfrm>
          <a:off x="4366260" y="63383160"/>
          <a:ext cx="76200" cy="30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3092" name="Text Box 106">
          <a:extLst>
            <a:ext uri="{FF2B5EF4-FFF2-40B4-BE49-F238E27FC236}">
              <a16:creationId xmlns:a16="http://schemas.microsoft.com/office/drawing/2014/main" id="{F71D29D7-F79B-4FF6-97AB-874DDE6421D0}"/>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3093" name="Text Box 108">
          <a:extLst>
            <a:ext uri="{FF2B5EF4-FFF2-40B4-BE49-F238E27FC236}">
              <a16:creationId xmlns:a16="http://schemas.microsoft.com/office/drawing/2014/main" id="{2342592C-457F-45F4-936E-5DC8F160E261}"/>
            </a:ext>
          </a:extLst>
        </xdr:cNvPr>
        <xdr:cNvSpPr txBox="1">
          <a:spLocks noChangeArrowheads="1"/>
        </xdr:cNvSpPr>
      </xdr:nvSpPr>
      <xdr:spPr bwMode="auto">
        <a:xfrm>
          <a:off x="4366260" y="63383160"/>
          <a:ext cx="76200" cy="30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196869</xdr:rowOff>
    </xdr:to>
    <xdr:sp macro="" textlink="">
      <xdr:nvSpPr>
        <xdr:cNvPr id="3094" name="Text Box 30">
          <a:extLst>
            <a:ext uri="{FF2B5EF4-FFF2-40B4-BE49-F238E27FC236}">
              <a16:creationId xmlns:a16="http://schemas.microsoft.com/office/drawing/2014/main" id="{40841C49-8328-4FEE-92F4-D47E96C52FF8}"/>
            </a:ext>
          </a:extLst>
        </xdr:cNvPr>
        <xdr:cNvSpPr txBox="1">
          <a:spLocks noChangeArrowheads="1"/>
        </xdr:cNvSpPr>
      </xdr:nvSpPr>
      <xdr:spPr bwMode="auto">
        <a:xfrm>
          <a:off x="4366260" y="63383160"/>
          <a:ext cx="76200" cy="37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3095" name="Text Box 32">
          <a:extLst>
            <a:ext uri="{FF2B5EF4-FFF2-40B4-BE49-F238E27FC236}">
              <a16:creationId xmlns:a16="http://schemas.microsoft.com/office/drawing/2014/main" id="{4557B009-C16F-4AB6-8538-B8A1DDD4381A}"/>
            </a:ext>
          </a:extLst>
        </xdr:cNvPr>
        <xdr:cNvSpPr txBox="1">
          <a:spLocks noChangeArrowheads="1"/>
        </xdr:cNvSpPr>
      </xdr:nvSpPr>
      <xdr:spPr bwMode="auto">
        <a:xfrm>
          <a:off x="4366260" y="63383160"/>
          <a:ext cx="76200" cy="30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196869</xdr:rowOff>
    </xdr:to>
    <xdr:sp macro="" textlink="">
      <xdr:nvSpPr>
        <xdr:cNvPr id="3096" name="Text Box 106">
          <a:extLst>
            <a:ext uri="{FF2B5EF4-FFF2-40B4-BE49-F238E27FC236}">
              <a16:creationId xmlns:a16="http://schemas.microsoft.com/office/drawing/2014/main" id="{CADB31DF-9188-4C7C-BB09-8F5C16F2FC45}"/>
            </a:ext>
          </a:extLst>
        </xdr:cNvPr>
        <xdr:cNvSpPr txBox="1">
          <a:spLocks noChangeArrowheads="1"/>
        </xdr:cNvSpPr>
      </xdr:nvSpPr>
      <xdr:spPr bwMode="auto">
        <a:xfrm>
          <a:off x="4366260" y="63383160"/>
          <a:ext cx="76200" cy="37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128289</xdr:rowOff>
    </xdr:to>
    <xdr:sp macro="" textlink="">
      <xdr:nvSpPr>
        <xdr:cNvPr id="3097" name="Text Box 108">
          <a:extLst>
            <a:ext uri="{FF2B5EF4-FFF2-40B4-BE49-F238E27FC236}">
              <a16:creationId xmlns:a16="http://schemas.microsoft.com/office/drawing/2014/main" id="{83858523-47E2-46D1-B038-55AFEB4EF7DA}"/>
            </a:ext>
          </a:extLst>
        </xdr:cNvPr>
        <xdr:cNvSpPr txBox="1">
          <a:spLocks noChangeArrowheads="1"/>
        </xdr:cNvSpPr>
      </xdr:nvSpPr>
      <xdr:spPr bwMode="auto">
        <a:xfrm>
          <a:off x="4366260" y="63383160"/>
          <a:ext cx="76200" cy="30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3098" name="Text Box 30">
          <a:extLst>
            <a:ext uri="{FF2B5EF4-FFF2-40B4-BE49-F238E27FC236}">
              <a16:creationId xmlns:a16="http://schemas.microsoft.com/office/drawing/2014/main" id="{679E3FEB-B5F9-4B85-B327-A57EFE6B2A6D}"/>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3099" name="Text Box 32">
          <a:extLst>
            <a:ext uri="{FF2B5EF4-FFF2-40B4-BE49-F238E27FC236}">
              <a16:creationId xmlns:a16="http://schemas.microsoft.com/office/drawing/2014/main" id="{9F16F9D8-08AF-420C-879B-230182C99384}"/>
            </a:ext>
          </a:extLst>
        </xdr:cNvPr>
        <xdr:cNvSpPr txBox="1">
          <a:spLocks noChangeArrowheads="1"/>
        </xdr:cNvSpPr>
      </xdr:nvSpPr>
      <xdr:spPr bwMode="auto">
        <a:xfrm>
          <a:off x="4366260" y="63383160"/>
          <a:ext cx="76200" cy="26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196861</xdr:rowOff>
    </xdr:to>
    <xdr:sp macro="" textlink="">
      <xdr:nvSpPr>
        <xdr:cNvPr id="3100" name="Text Box 106">
          <a:extLst>
            <a:ext uri="{FF2B5EF4-FFF2-40B4-BE49-F238E27FC236}">
              <a16:creationId xmlns:a16="http://schemas.microsoft.com/office/drawing/2014/main" id="{47CEB11E-B718-49B3-948D-887B641453A8}"/>
            </a:ext>
          </a:extLst>
        </xdr:cNvPr>
        <xdr:cNvSpPr txBox="1">
          <a:spLocks noChangeArrowheads="1"/>
        </xdr:cNvSpPr>
      </xdr:nvSpPr>
      <xdr:spPr bwMode="auto">
        <a:xfrm>
          <a:off x="4366260" y="63383160"/>
          <a:ext cx="76200" cy="37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3101" name="Text Box 108">
          <a:extLst>
            <a:ext uri="{FF2B5EF4-FFF2-40B4-BE49-F238E27FC236}">
              <a16:creationId xmlns:a16="http://schemas.microsoft.com/office/drawing/2014/main" id="{BDC13EE1-94F8-422C-B32D-7ECD6EC8D009}"/>
            </a:ext>
          </a:extLst>
        </xdr:cNvPr>
        <xdr:cNvSpPr txBox="1">
          <a:spLocks noChangeArrowheads="1"/>
        </xdr:cNvSpPr>
      </xdr:nvSpPr>
      <xdr:spPr bwMode="auto">
        <a:xfrm>
          <a:off x="4366260" y="63383160"/>
          <a:ext cx="76200" cy="26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166389</xdr:rowOff>
    </xdr:to>
    <xdr:sp macro="" textlink="">
      <xdr:nvSpPr>
        <xdr:cNvPr id="3102" name="Text Box 30">
          <a:extLst>
            <a:ext uri="{FF2B5EF4-FFF2-40B4-BE49-F238E27FC236}">
              <a16:creationId xmlns:a16="http://schemas.microsoft.com/office/drawing/2014/main" id="{72AF625D-024B-41C2-8058-DA3404685430}"/>
            </a:ext>
          </a:extLst>
        </xdr:cNvPr>
        <xdr:cNvSpPr txBox="1">
          <a:spLocks noChangeArrowheads="1"/>
        </xdr:cNvSpPr>
      </xdr:nvSpPr>
      <xdr:spPr bwMode="auto">
        <a:xfrm>
          <a:off x="4366260" y="63383160"/>
          <a:ext cx="76200" cy="341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3103" name="Text Box 32">
          <a:extLst>
            <a:ext uri="{FF2B5EF4-FFF2-40B4-BE49-F238E27FC236}">
              <a16:creationId xmlns:a16="http://schemas.microsoft.com/office/drawing/2014/main" id="{768663FB-50B7-420A-808F-8C8D9EF18A46}"/>
            </a:ext>
          </a:extLst>
        </xdr:cNvPr>
        <xdr:cNvSpPr txBox="1">
          <a:spLocks noChangeArrowheads="1"/>
        </xdr:cNvSpPr>
      </xdr:nvSpPr>
      <xdr:spPr bwMode="auto">
        <a:xfrm>
          <a:off x="4366260" y="63383160"/>
          <a:ext cx="76200" cy="26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166389</xdr:rowOff>
    </xdr:to>
    <xdr:sp macro="" textlink="">
      <xdr:nvSpPr>
        <xdr:cNvPr id="3104" name="Text Box 106">
          <a:extLst>
            <a:ext uri="{FF2B5EF4-FFF2-40B4-BE49-F238E27FC236}">
              <a16:creationId xmlns:a16="http://schemas.microsoft.com/office/drawing/2014/main" id="{0E391690-D609-4171-AAED-8537D4A111FD}"/>
            </a:ext>
          </a:extLst>
        </xdr:cNvPr>
        <xdr:cNvSpPr txBox="1">
          <a:spLocks noChangeArrowheads="1"/>
        </xdr:cNvSpPr>
      </xdr:nvSpPr>
      <xdr:spPr bwMode="auto">
        <a:xfrm>
          <a:off x="4366260" y="63383160"/>
          <a:ext cx="76200" cy="341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90189</xdr:rowOff>
    </xdr:to>
    <xdr:sp macro="" textlink="">
      <xdr:nvSpPr>
        <xdr:cNvPr id="3105" name="Text Box 108">
          <a:extLst>
            <a:ext uri="{FF2B5EF4-FFF2-40B4-BE49-F238E27FC236}">
              <a16:creationId xmlns:a16="http://schemas.microsoft.com/office/drawing/2014/main" id="{948D58F2-2F64-486D-8778-C263345A11DF}"/>
            </a:ext>
          </a:extLst>
        </xdr:cNvPr>
        <xdr:cNvSpPr txBox="1">
          <a:spLocks noChangeArrowheads="1"/>
        </xdr:cNvSpPr>
      </xdr:nvSpPr>
      <xdr:spPr bwMode="auto">
        <a:xfrm>
          <a:off x="4366260" y="63383160"/>
          <a:ext cx="76200" cy="26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3106" name="Text Box 30">
          <a:extLst>
            <a:ext uri="{FF2B5EF4-FFF2-40B4-BE49-F238E27FC236}">
              <a16:creationId xmlns:a16="http://schemas.microsoft.com/office/drawing/2014/main" id="{0DE8316F-C9C9-4A49-852E-5144AD62E8AC}"/>
            </a:ext>
          </a:extLst>
        </xdr:cNvPr>
        <xdr:cNvSpPr txBox="1">
          <a:spLocks noChangeArrowheads="1"/>
        </xdr:cNvSpPr>
      </xdr:nvSpPr>
      <xdr:spPr bwMode="auto">
        <a:xfrm>
          <a:off x="4366260" y="63383160"/>
          <a:ext cx="76200" cy="3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07" name="Text Box 32">
          <a:extLst>
            <a:ext uri="{FF2B5EF4-FFF2-40B4-BE49-F238E27FC236}">
              <a16:creationId xmlns:a16="http://schemas.microsoft.com/office/drawing/2014/main" id="{3C452275-5C50-4D78-9A6A-AD8D294CB90C}"/>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3108" name="Text Box 106">
          <a:extLst>
            <a:ext uri="{FF2B5EF4-FFF2-40B4-BE49-F238E27FC236}">
              <a16:creationId xmlns:a16="http://schemas.microsoft.com/office/drawing/2014/main" id="{BC874B64-FE32-4A74-8718-37073850F77D}"/>
            </a:ext>
          </a:extLst>
        </xdr:cNvPr>
        <xdr:cNvSpPr txBox="1">
          <a:spLocks noChangeArrowheads="1"/>
        </xdr:cNvSpPr>
      </xdr:nvSpPr>
      <xdr:spPr bwMode="auto">
        <a:xfrm>
          <a:off x="4366260" y="63383160"/>
          <a:ext cx="76200" cy="3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09" name="Text Box 108">
          <a:extLst>
            <a:ext uri="{FF2B5EF4-FFF2-40B4-BE49-F238E27FC236}">
              <a16:creationId xmlns:a16="http://schemas.microsoft.com/office/drawing/2014/main" id="{80B333B1-EB98-4EE3-B26A-B76756E8BC00}"/>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3110" name="Text Box 30">
          <a:extLst>
            <a:ext uri="{FF2B5EF4-FFF2-40B4-BE49-F238E27FC236}">
              <a16:creationId xmlns:a16="http://schemas.microsoft.com/office/drawing/2014/main" id="{85570A48-A184-469C-B39A-875914273D27}"/>
            </a:ext>
          </a:extLst>
        </xdr:cNvPr>
        <xdr:cNvSpPr txBox="1">
          <a:spLocks noChangeArrowheads="1"/>
        </xdr:cNvSpPr>
      </xdr:nvSpPr>
      <xdr:spPr bwMode="auto">
        <a:xfrm>
          <a:off x="4366260" y="63383160"/>
          <a:ext cx="76200" cy="34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11" name="Text Box 32">
          <a:extLst>
            <a:ext uri="{FF2B5EF4-FFF2-40B4-BE49-F238E27FC236}">
              <a16:creationId xmlns:a16="http://schemas.microsoft.com/office/drawing/2014/main" id="{8E73C9AB-B9F3-4CC6-9235-701DCC91928C}"/>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3112" name="Text Box 106">
          <a:extLst>
            <a:ext uri="{FF2B5EF4-FFF2-40B4-BE49-F238E27FC236}">
              <a16:creationId xmlns:a16="http://schemas.microsoft.com/office/drawing/2014/main" id="{7A3DC8FB-8095-4FA6-89C2-A1F2DEB33685}"/>
            </a:ext>
          </a:extLst>
        </xdr:cNvPr>
        <xdr:cNvSpPr txBox="1">
          <a:spLocks noChangeArrowheads="1"/>
        </xdr:cNvSpPr>
      </xdr:nvSpPr>
      <xdr:spPr bwMode="auto">
        <a:xfrm>
          <a:off x="4366260" y="63383160"/>
          <a:ext cx="76200" cy="34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13" name="Text Box 108">
          <a:extLst>
            <a:ext uri="{FF2B5EF4-FFF2-40B4-BE49-F238E27FC236}">
              <a16:creationId xmlns:a16="http://schemas.microsoft.com/office/drawing/2014/main" id="{078B1160-C269-4AE4-A2E0-F8A2AABAE76C}"/>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3114" name="Text Box 30">
          <a:extLst>
            <a:ext uri="{FF2B5EF4-FFF2-40B4-BE49-F238E27FC236}">
              <a16:creationId xmlns:a16="http://schemas.microsoft.com/office/drawing/2014/main" id="{D79E4D06-CBA0-4D24-A4E2-FD30ECE739B5}"/>
            </a:ext>
          </a:extLst>
        </xdr:cNvPr>
        <xdr:cNvSpPr txBox="1">
          <a:spLocks noChangeArrowheads="1"/>
        </xdr:cNvSpPr>
      </xdr:nvSpPr>
      <xdr:spPr bwMode="auto">
        <a:xfrm>
          <a:off x="4366260" y="63383160"/>
          <a:ext cx="76200" cy="3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15" name="Text Box 32">
          <a:extLst>
            <a:ext uri="{FF2B5EF4-FFF2-40B4-BE49-F238E27FC236}">
              <a16:creationId xmlns:a16="http://schemas.microsoft.com/office/drawing/2014/main" id="{85E1BFCE-3F00-46E5-BA8E-E11FA3AF992E}"/>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196860</xdr:rowOff>
    </xdr:to>
    <xdr:sp macro="" textlink="">
      <xdr:nvSpPr>
        <xdr:cNvPr id="3116" name="Text Box 106">
          <a:extLst>
            <a:ext uri="{FF2B5EF4-FFF2-40B4-BE49-F238E27FC236}">
              <a16:creationId xmlns:a16="http://schemas.microsoft.com/office/drawing/2014/main" id="{1DD14A29-081E-416C-8734-0488726950EF}"/>
            </a:ext>
          </a:extLst>
        </xdr:cNvPr>
        <xdr:cNvSpPr txBox="1">
          <a:spLocks noChangeArrowheads="1"/>
        </xdr:cNvSpPr>
      </xdr:nvSpPr>
      <xdr:spPr bwMode="auto">
        <a:xfrm>
          <a:off x="4366260" y="63383160"/>
          <a:ext cx="76200" cy="3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17" name="Text Box 108">
          <a:extLst>
            <a:ext uri="{FF2B5EF4-FFF2-40B4-BE49-F238E27FC236}">
              <a16:creationId xmlns:a16="http://schemas.microsoft.com/office/drawing/2014/main" id="{E2C91081-FD53-4A48-B5AF-7AEE42FC720D}"/>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3118" name="Text Box 30">
          <a:extLst>
            <a:ext uri="{FF2B5EF4-FFF2-40B4-BE49-F238E27FC236}">
              <a16:creationId xmlns:a16="http://schemas.microsoft.com/office/drawing/2014/main" id="{79172CD4-041B-4F48-BE83-AC28F9E66226}"/>
            </a:ext>
          </a:extLst>
        </xdr:cNvPr>
        <xdr:cNvSpPr txBox="1">
          <a:spLocks noChangeArrowheads="1"/>
        </xdr:cNvSpPr>
      </xdr:nvSpPr>
      <xdr:spPr bwMode="auto">
        <a:xfrm>
          <a:off x="4366260" y="63383160"/>
          <a:ext cx="76200" cy="34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19" name="Text Box 32">
          <a:extLst>
            <a:ext uri="{FF2B5EF4-FFF2-40B4-BE49-F238E27FC236}">
              <a16:creationId xmlns:a16="http://schemas.microsoft.com/office/drawing/2014/main" id="{5E66E5B9-B236-484F-B279-344DAD62E241}"/>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166380</xdr:rowOff>
    </xdr:to>
    <xdr:sp macro="" textlink="">
      <xdr:nvSpPr>
        <xdr:cNvPr id="3120" name="Text Box 106">
          <a:extLst>
            <a:ext uri="{FF2B5EF4-FFF2-40B4-BE49-F238E27FC236}">
              <a16:creationId xmlns:a16="http://schemas.microsoft.com/office/drawing/2014/main" id="{CDBD09D7-64C0-48A0-901C-3BCCAA8FB587}"/>
            </a:ext>
          </a:extLst>
        </xdr:cNvPr>
        <xdr:cNvSpPr txBox="1">
          <a:spLocks noChangeArrowheads="1"/>
        </xdr:cNvSpPr>
      </xdr:nvSpPr>
      <xdr:spPr bwMode="auto">
        <a:xfrm>
          <a:off x="4366260" y="63383160"/>
          <a:ext cx="76200" cy="34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239600</xdr:rowOff>
    </xdr:to>
    <xdr:sp macro="" textlink="">
      <xdr:nvSpPr>
        <xdr:cNvPr id="3121" name="Text Box 108">
          <a:extLst>
            <a:ext uri="{FF2B5EF4-FFF2-40B4-BE49-F238E27FC236}">
              <a16:creationId xmlns:a16="http://schemas.microsoft.com/office/drawing/2014/main" id="{72FE16C4-05AE-407D-989F-D83AA400FFC7}"/>
            </a:ext>
          </a:extLst>
        </xdr:cNvPr>
        <xdr:cNvSpPr txBox="1">
          <a:spLocks noChangeArrowheads="1"/>
        </xdr:cNvSpPr>
      </xdr:nvSpPr>
      <xdr:spPr bwMode="auto">
        <a:xfrm>
          <a:off x="4366260" y="63383160"/>
          <a:ext cx="76200" cy="41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3122" name="Text Box 30">
          <a:extLst>
            <a:ext uri="{FF2B5EF4-FFF2-40B4-BE49-F238E27FC236}">
              <a16:creationId xmlns:a16="http://schemas.microsoft.com/office/drawing/2014/main" id="{E0C3FCE9-CE57-43FC-B706-59641CFC4B01}"/>
            </a:ext>
          </a:extLst>
        </xdr:cNvPr>
        <xdr:cNvSpPr txBox="1">
          <a:spLocks noChangeArrowheads="1"/>
        </xdr:cNvSpPr>
      </xdr:nvSpPr>
      <xdr:spPr bwMode="auto">
        <a:xfrm>
          <a:off x="4366260" y="63383160"/>
          <a:ext cx="76200" cy="377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3123" name="Text Box 32">
          <a:extLst>
            <a:ext uri="{FF2B5EF4-FFF2-40B4-BE49-F238E27FC236}">
              <a16:creationId xmlns:a16="http://schemas.microsoft.com/office/drawing/2014/main" id="{DEDBCA95-FF3E-4D9F-A00F-41EAB9FF0DBA}"/>
            </a:ext>
          </a:extLst>
        </xdr:cNvPr>
        <xdr:cNvSpPr txBox="1">
          <a:spLocks noChangeArrowheads="1"/>
        </xdr:cNvSpPr>
      </xdr:nvSpPr>
      <xdr:spPr bwMode="auto">
        <a:xfrm>
          <a:off x="4366260" y="63383160"/>
          <a:ext cx="76200" cy="94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3124" name="Text Box 106">
          <a:extLst>
            <a:ext uri="{FF2B5EF4-FFF2-40B4-BE49-F238E27FC236}">
              <a16:creationId xmlns:a16="http://schemas.microsoft.com/office/drawing/2014/main" id="{5E0B32F1-16CC-40D3-A8CA-438B32154737}"/>
            </a:ext>
          </a:extLst>
        </xdr:cNvPr>
        <xdr:cNvSpPr txBox="1">
          <a:spLocks noChangeArrowheads="1"/>
        </xdr:cNvSpPr>
      </xdr:nvSpPr>
      <xdr:spPr bwMode="auto">
        <a:xfrm>
          <a:off x="4366260" y="63383160"/>
          <a:ext cx="76200" cy="377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3125" name="Text Box 108">
          <a:extLst>
            <a:ext uri="{FF2B5EF4-FFF2-40B4-BE49-F238E27FC236}">
              <a16:creationId xmlns:a16="http://schemas.microsoft.com/office/drawing/2014/main" id="{4A45EF2E-5223-4519-A16F-6A3C5202550C}"/>
            </a:ext>
          </a:extLst>
        </xdr:cNvPr>
        <xdr:cNvSpPr txBox="1">
          <a:spLocks noChangeArrowheads="1"/>
        </xdr:cNvSpPr>
      </xdr:nvSpPr>
      <xdr:spPr bwMode="auto">
        <a:xfrm>
          <a:off x="4366260" y="63383160"/>
          <a:ext cx="76200" cy="94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181624</xdr:rowOff>
    </xdr:to>
    <xdr:sp macro="" textlink="">
      <xdr:nvSpPr>
        <xdr:cNvPr id="3126" name="Text Box 30">
          <a:extLst>
            <a:ext uri="{FF2B5EF4-FFF2-40B4-BE49-F238E27FC236}">
              <a16:creationId xmlns:a16="http://schemas.microsoft.com/office/drawing/2014/main" id="{E07B5125-D712-490C-9959-7C612DB2BF5C}"/>
            </a:ext>
          </a:extLst>
        </xdr:cNvPr>
        <xdr:cNvSpPr txBox="1">
          <a:spLocks noChangeArrowheads="1"/>
        </xdr:cNvSpPr>
      </xdr:nvSpPr>
      <xdr:spPr bwMode="auto">
        <a:xfrm>
          <a:off x="4366260" y="63383160"/>
          <a:ext cx="76200" cy="35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3127" name="Text Box 30">
          <a:extLst>
            <a:ext uri="{FF2B5EF4-FFF2-40B4-BE49-F238E27FC236}">
              <a16:creationId xmlns:a16="http://schemas.microsoft.com/office/drawing/2014/main" id="{17747745-0B2E-4E73-AD4E-904EAFF166F7}"/>
            </a:ext>
          </a:extLst>
        </xdr:cNvPr>
        <xdr:cNvSpPr txBox="1">
          <a:spLocks noChangeArrowheads="1"/>
        </xdr:cNvSpPr>
      </xdr:nvSpPr>
      <xdr:spPr bwMode="auto">
        <a:xfrm>
          <a:off x="4366260" y="63383160"/>
          <a:ext cx="76200" cy="377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3128" name="Text Box 32">
          <a:extLst>
            <a:ext uri="{FF2B5EF4-FFF2-40B4-BE49-F238E27FC236}">
              <a16:creationId xmlns:a16="http://schemas.microsoft.com/office/drawing/2014/main" id="{F9FE6F9F-697D-45B3-9147-A7C03C2C2F89}"/>
            </a:ext>
          </a:extLst>
        </xdr:cNvPr>
        <xdr:cNvSpPr txBox="1">
          <a:spLocks noChangeArrowheads="1"/>
        </xdr:cNvSpPr>
      </xdr:nvSpPr>
      <xdr:spPr bwMode="auto">
        <a:xfrm>
          <a:off x="4366260" y="63383160"/>
          <a:ext cx="76200" cy="94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202721</xdr:rowOff>
    </xdr:to>
    <xdr:sp macro="" textlink="">
      <xdr:nvSpPr>
        <xdr:cNvPr id="3129" name="Text Box 106">
          <a:extLst>
            <a:ext uri="{FF2B5EF4-FFF2-40B4-BE49-F238E27FC236}">
              <a16:creationId xmlns:a16="http://schemas.microsoft.com/office/drawing/2014/main" id="{D5194330-08FE-41EC-B9E6-A25156569F0E}"/>
            </a:ext>
          </a:extLst>
        </xdr:cNvPr>
        <xdr:cNvSpPr txBox="1">
          <a:spLocks noChangeArrowheads="1"/>
        </xdr:cNvSpPr>
      </xdr:nvSpPr>
      <xdr:spPr bwMode="auto">
        <a:xfrm>
          <a:off x="4366260" y="63383160"/>
          <a:ext cx="76200" cy="377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72640</xdr:rowOff>
    </xdr:to>
    <xdr:sp macro="" textlink="">
      <xdr:nvSpPr>
        <xdr:cNvPr id="3130" name="Text Box 108">
          <a:extLst>
            <a:ext uri="{FF2B5EF4-FFF2-40B4-BE49-F238E27FC236}">
              <a16:creationId xmlns:a16="http://schemas.microsoft.com/office/drawing/2014/main" id="{A7EA8E7B-92F1-45F9-805E-CFD388417132}"/>
            </a:ext>
          </a:extLst>
        </xdr:cNvPr>
        <xdr:cNvSpPr txBox="1">
          <a:spLocks noChangeArrowheads="1"/>
        </xdr:cNvSpPr>
      </xdr:nvSpPr>
      <xdr:spPr bwMode="auto">
        <a:xfrm>
          <a:off x="4366260" y="63383160"/>
          <a:ext cx="76200" cy="94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179861</xdr:rowOff>
    </xdr:to>
    <xdr:sp macro="" textlink="">
      <xdr:nvSpPr>
        <xdr:cNvPr id="3131" name="Text Box 30">
          <a:extLst>
            <a:ext uri="{FF2B5EF4-FFF2-40B4-BE49-F238E27FC236}">
              <a16:creationId xmlns:a16="http://schemas.microsoft.com/office/drawing/2014/main" id="{F273D9A1-516B-4436-A0C8-757C2BC8071A}"/>
            </a:ext>
          </a:extLst>
        </xdr:cNvPr>
        <xdr:cNvSpPr txBox="1">
          <a:spLocks noChangeArrowheads="1"/>
        </xdr:cNvSpPr>
      </xdr:nvSpPr>
      <xdr:spPr bwMode="auto">
        <a:xfrm>
          <a:off x="4366260" y="63383160"/>
          <a:ext cx="76200" cy="355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3132" name="Text Box 30">
          <a:extLst>
            <a:ext uri="{FF2B5EF4-FFF2-40B4-BE49-F238E27FC236}">
              <a16:creationId xmlns:a16="http://schemas.microsoft.com/office/drawing/2014/main" id="{ABFC3CD5-18B2-42BD-99A0-28CB3713DBED}"/>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133" name="Text Box 32">
          <a:extLst>
            <a:ext uri="{FF2B5EF4-FFF2-40B4-BE49-F238E27FC236}">
              <a16:creationId xmlns:a16="http://schemas.microsoft.com/office/drawing/2014/main" id="{678890EA-F925-4297-9DE9-08EDC5F793DE}"/>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3134" name="Text Box 106">
          <a:extLst>
            <a:ext uri="{FF2B5EF4-FFF2-40B4-BE49-F238E27FC236}">
              <a16:creationId xmlns:a16="http://schemas.microsoft.com/office/drawing/2014/main" id="{37F2BE81-6CEE-475F-9070-E0967032EA0C}"/>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135" name="Text Box 108">
          <a:extLst>
            <a:ext uri="{FF2B5EF4-FFF2-40B4-BE49-F238E27FC236}">
              <a16:creationId xmlns:a16="http://schemas.microsoft.com/office/drawing/2014/main" id="{46F730B4-9302-42AE-92A2-7089B5FD01DB}"/>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158765</xdr:rowOff>
    </xdr:to>
    <xdr:sp macro="" textlink="">
      <xdr:nvSpPr>
        <xdr:cNvPr id="3136" name="Text Box 30">
          <a:extLst>
            <a:ext uri="{FF2B5EF4-FFF2-40B4-BE49-F238E27FC236}">
              <a16:creationId xmlns:a16="http://schemas.microsoft.com/office/drawing/2014/main" id="{A9A158DE-4008-41BB-ABEE-38D0EAD53C31}"/>
            </a:ext>
          </a:extLst>
        </xdr:cNvPr>
        <xdr:cNvSpPr txBox="1">
          <a:spLocks noChangeArrowheads="1"/>
        </xdr:cNvSpPr>
      </xdr:nvSpPr>
      <xdr:spPr bwMode="auto">
        <a:xfrm>
          <a:off x="4366260" y="63383160"/>
          <a:ext cx="76200" cy="33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137" name="Text Box 32">
          <a:extLst>
            <a:ext uri="{FF2B5EF4-FFF2-40B4-BE49-F238E27FC236}">
              <a16:creationId xmlns:a16="http://schemas.microsoft.com/office/drawing/2014/main" id="{B1A7AA1F-95E6-4192-A8FA-7046731B16D2}"/>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158765</xdr:rowOff>
    </xdr:to>
    <xdr:sp macro="" textlink="">
      <xdr:nvSpPr>
        <xdr:cNvPr id="3138" name="Text Box 106">
          <a:extLst>
            <a:ext uri="{FF2B5EF4-FFF2-40B4-BE49-F238E27FC236}">
              <a16:creationId xmlns:a16="http://schemas.microsoft.com/office/drawing/2014/main" id="{108109C7-AF3C-4084-83F5-5622982C20E3}"/>
            </a:ext>
          </a:extLst>
        </xdr:cNvPr>
        <xdr:cNvSpPr txBox="1">
          <a:spLocks noChangeArrowheads="1"/>
        </xdr:cNvSpPr>
      </xdr:nvSpPr>
      <xdr:spPr bwMode="auto">
        <a:xfrm>
          <a:off x="4366260" y="63383160"/>
          <a:ext cx="76200" cy="33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139" name="Text Box 108">
          <a:extLst>
            <a:ext uri="{FF2B5EF4-FFF2-40B4-BE49-F238E27FC236}">
              <a16:creationId xmlns:a16="http://schemas.microsoft.com/office/drawing/2014/main" id="{69374F65-6BDF-4A73-AFAD-64EB574D0F95}"/>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195520</xdr:rowOff>
    </xdr:to>
    <xdr:sp macro="" textlink="">
      <xdr:nvSpPr>
        <xdr:cNvPr id="3140" name="Text Box 30">
          <a:extLst>
            <a:ext uri="{FF2B5EF4-FFF2-40B4-BE49-F238E27FC236}">
              <a16:creationId xmlns:a16="http://schemas.microsoft.com/office/drawing/2014/main" id="{A0E07439-19B2-4381-90AB-B1D0D7648143}"/>
            </a:ext>
          </a:extLst>
        </xdr:cNvPr>
        <xdr:cNvSpPr txBox="1">
          <a:spLocks noChangeArrowheads="1"/>
        </xdr:cNvSpPr>
      </xdr:nvSpPr>
      <xdr:spPr bwMode="auto">
        <a:xfrm>
          <a:off x="4366260" y="63383160"/>
          <a:ext cx="76200" cy="370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3141" name="Text Box 32">
          <a:extLst>
            <a:ext uri="{FF2B5EF4-FFF2-40B4-BE49-F238E27FC236}">
              <a16:creationId xmlns:a16="http://schemas.microsoft.com/office/drawing/2014/main" id="{79B5EE2A-DD2F-4AC0-9C32-A212D0921FCC}"/>
            </a:ext>
          </a:extLst>
        </xdr:cNvPr>
        <xdr:cNvSpPr txBox="1">
          <a:spLocks noChangeArrowheads="1"/>
        </xdr:cNvSpPr>
      </xdr:nvSpPr>
      <xdr:spPr bwMode="auto">
        <a:xfrm>
          <a:off x="4366260" y="63383160"/>
          <a:ext cx="76200" cy="92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195520</xdr:rowOff>
    </xdr:to>
    <xdr:sp macro="" textlink="">
      <xdr:nvSpPr>
        <xdr:cNvPr id="3142" name="Text Box 106">
          <a:extLst>
            <a:ext uri="{FF2B5EF4-FFF2-40B4-BE49-F238E27FC236}">
              <a16:creationId xmlns:a16="http://schemas.microsoft.com/office/drawing/2014/main" id="{4643677E-70F2-4850-8A74-76D8D2449787}"/>
            </a:ext>
          </a:extLst>
        </xdr:cNvPr>
        <xdr:cNvSpPr txBox="1">
          <a:spLocks noChangeArrowheads="1"/>
        </xdr:cNvSpPr>
      </xdr:nvSpPr>
      <xdr:spPr bwMode="auto">
        <a:xfrm>
          <a:off x="4366260" y="63383160"/>
          <a:ext cx="76200" cy="370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3143" name="Text Box 108">
          <a:extLst>
            <a:ext uri="{FF2B5EF4-FFF2-40B4-BE49-F238E27FC236}">
              <a16:creationId xmlns:a16="http://schemas.microsoft.com/office/drawing/2014/main" id="{C14379A3-F3C5-4C71-BE61-C748C73FACAD}"/>
            </a:ext>
          </a:extLst>
        </xdr:cNvPr>
        <xdr:cNvSpPr txBox="1">
          <a:spLocks noChangeArrowheads="1"/>
        </xdr:cNvSpPr>
      </xdr:nvSpPr>
      <xdr:spPr bwMode="auto">
        <a:xfrm>
          <a:off x="4366260" y="63383160"/>
          <a:ext cx="76200" cy="92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175435</xdr:rowOff>
    </xdr:to>
    <xdr:sp macro="" textlink="">
      <xdr:nvSpPr>
        <xdr:cNvPr id="3144" name="Text Box 30">
          <a:extLst>
            <a:ext uri="{FF2B5EF4-FFF2-40B4-BE49-F238E27FC236}">
              <a16:creationId xmlns:a16="http://schemas.microsoft.com/office/drawing/2014/main" id="{67182147-CDA6-4E06-B055-A08F06D34A12}"/>
            </a:ext>
          </a:extLst>
        </xdr:cNvPr>
        <xdr:cNvSpPr txBox="1">
          <a:spLocks noChangeArrowheads="1"/>
        </xdr:cNvSpPr>
      </xdr:nvSpPr>
      <xdr:spPr bwMode="auto">
        <a:xfrm>
          <a:off x="4366260" y="63383160"/>
          <a:ext cx="76200" cy="350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45735</xdr:rowOff>
    </xdr:to>
    <xdr:sp macro="" textlink="">
      <xdr:nvSpPr>
        <xdr:cNvPr id="3145" name="Text Box 32">
          <a:extLst>
            <a:ext uri="{FF2B5EF4-FFF2-40B4-BE49-F238E27FC236}">
              <a16:creationId xmlns:a16="http://schemas.microsoft.com/office/drawing/2014/main" id="{73B92740-383D-43BD-B1E1-1ED0C68CC30B}"/>
            </a:ext>
          </a:extLst>
        </xdr:cNvPr>
        <xdr:cNvSpPr txBox="1">
          <a:spLocks noChangeArrowheads="1"/>
        </xdr:cNvSpPr>
      </xdr:nvSpPr>
      <xdr:spPr bwMode="auto">
        <a:xfrm>
          <a:off x="4366260" y="63383160"/>
          <a:ext cx="76200" cy="92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175435</xdr:rowOff>
    </xdr:to>
    <xdr:sp macro="" textlink="">
      <xdr:nvSpPr>
        <xdr:cNvPr id="3146" name="Text Box 106">
          <a:extLst>
            <a:ext uri="{FF2B5EF4-FFF2-40B4-BE49-F238E27FC236}">
              <a16:creationId xmlns:a16="http://schemas.microsoft.com/office/drawing/2014/main" id="{651AC28D-5B8F-4D5F-AFF7-7017F8E1E20E}"/>
            </a:ext>
          </a:extLst>
        </xdr:cNvPr>
        <xdr:cNvSpPr txBox="1">
          <a:spLocks noChangeArrowheads="1"/>
        </xdr:cNvSpPr>
      </xdr:nvSpPr>
      <xdr:spPr bwMode="auto">
        <a:xfrm>
          <a:off x="4366260" y="63383160"/>
          <a:ext cx="76200" cy="350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255</xdr:row>
      <xdr:rowOff>43976</xdr:rowOff>
    </xdr:to>
    <xdr:sp macro="" textlink="">
      <xdr:nvSpPr>
        <xdr:cNvPr id="3147" name="Text Box 108">
          <a:extLst>
            <a:ext uri="{FF2B5EF4-FFF2-40B4-BE49-F238E27FC236}">
              <a16:creationId xmlns:a16="http://schemas.microsoft.com/office/drawing/2014/main" id="{86A8C708-F907-4EF0-B91C-A263ED882A0A}"/>
            </a:ext>
          </a:extLst>
        </xdr:cNvPr>
        <xdr:cNvSpPr txBox="1">
          <a:spLocks noChangeArrowheads="1"/>
        </xdr:cNvSpPr>
      </xdr:nvSpPr>
      <xdr:spPr bwMode="auto">
        <a:xfrm>
          <a:off x="4389120" y="63383160"/>
          <a:ext cx="68580" cy="920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163662</xdr:rowOff>
    </xdr:to>
    <xdr:sp macro="" textlink="">
      <xdr:nvSpPr>
        <xdr:cNvPr id="3148" name="Text Box 30">
          <a:extLst>
            <a:ext uri="{FF2B5EF4-FFF2-40B4-BE49-F238E27FC236}">
              <a16:creationId xmlns:a16="http://schemas.microsoft.com/office/drawing/2014/main" id="{924BF4E6-B9F4-4E3E-B543-B45007C27EE6}"/>
            </a:ext>
          </a:extLst>
        </xdr:cNvPr>
        <xdr:cNvSpPr txBox="1">
          <a:spLocks noChangeArrowheads="1"/>
        </xdr:cNvSpPr>
      </xdr:nvSpPr>
      <xdr:spPr bwMode="auto">
        <a:xfrm>
          <a:off x="4366260" y="18562320"/>
          <a:ext cx="76200" cy="338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3149" name="Text Box 32">
          <a:extLst>
            <a:ext uri="{FF2B5EF4-FFF2-40B4-BE49-F238E27FC236}">
              <a16:creationId xmlns:a16="http://schemas.microsoft.com/office/drawing/2014/main" id="{E70846E3-AA9B-490F-B4E8-473C273D8ABD}"/>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163662</xdr:rowOff>
    </xdr:to>
    <xdr:sp macro="" textlink="">
      <xdr:nvSpPr>
        <xdr:cNvPr id="3150" name="Text Box 106">
          <a:extLst>
            <a:ext uri="{FF2B5EF4-FFF2-40B4-BE49-F238E27FC236}">
              <a16:creationId xmlns:a16="http://schemas.microsoft.com/office/drawing/2014/main" id="{8D6C77F0-415A-4E84-8972-1E73A854A52D}"/>
            </a:ext>
          </a:extLst>
        </xdr:cNvPr>
        <xdr:cNvSpPr txBox="1">
          <a:spLocks noChangeArrowheads="1"/>
        </xdr:cNvSpPr>
      </xdr:nvSpPr>
      <xdr:spPr bwMode="auto">
        <a:xfrm>
          <a:off x="4366260" y="18562320"/>
          <a:ext cx="76200" cy="338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3151" name="Text Box 108">
          <a:extLst>
            <a:ext uri="{FF2B5EF4-FFF2-40B4-BE49-F238E27FC236}">
              <a16:creationId xmlns:a16="http://schemas.microsoft.com/office/drawing/2014/main" id="{D5727BFE-62FB-4FAA-B6B9-197006F8CC89}"/>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148422</xdr:rowOff>
    </xdr:to>
    <xdr:sp macro="" textlink="">
      <xdr:nvSpPr>
        <xdr:cNvPr id="3152" name="Text Box 30">
          <a:extLst>
            <a:ext uri="{FF2B5EF4-FFF2-40B4-BE49-F238E27FC236}">
              <a16:creationId xmlns:a16="http://schemas.microsoft.com/office/drawing/2014/main" id="{FAF24BCF-96F9-4E84-9BAB-1426117878B7}"/>
            </a:ext>
          </a:extLst>
        </xdr:cNvPr>
        <xdr:cNvSpPr txBox="1">
          <a:spLocks noChangeArrowheads="1"/>
        </xdr:cNvSpPr>
      </xdr:nvSpPr>
      <xdr:spPr bwMode="auto">
        <a:xfrm>
          <a:off x="4366260" y="18562320"/>
          <a:ext cx="76200" cy="323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3153" name="Text Box 32">
          <a:extLst>
            <a:ext uri="{FF2B5EF4-FFF2-40B4-BE49-F238E27FC236}">
              <a16:creationId xmlns:a16="http://schemas.microsoft.com/office/drawing/2014/main" id="{AD6D8CB7-2D1D-42B9-8B25-784A59634560}"/>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148422</xdr:rowOff>
    </xdr:to>
    <xdr:sp macro="" textlink="">
      <xdr:nvSpPr>
        <xdr:cNvPr id="3154" name="Text Box 106">
          <a:extLst>
            <a:ext uri="{FF2B5EF4-FFF2-40B4-BE49-F238E27FC236}">
              <a16:creationId xmlns:a16="http://schemas.microsoft.com/office/drawing/2014/main" id="{56274EC7-80BB-422D-A16A-50C5E71963E8}"/>
            </a:ext>
          </a:extLst>
        </xdr:cNvPr>
        <xdr:cNvSpPr txBox="1">
          <a:spLocks noChangeArrowheads="1"/>
        </xdr:cNvSpPr>
      </xdr:nvSpPr>
      <xdr:spPr bwMode="auto">
        <a:xfrm>
          <a:off x="4366260" y="18562320"/>
          <a:ext cx="76200" cy="323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65577</xdr:rowOff>
    </xdr:to>
    <xdr:sp macro="" textlink="">
      <xdr:nvSpPr>
        <xdr:cNvPr id="3155" name="Text Box 108">
          <a:extLst>
            <a:ext uri="{FF2B5EF4-FFF2-40B4-BE49-F238E27FC236}">
              <a16:creationId xmlns:a16="http://schemas.microsoft.com/office/drawing/2014/main" id="{566799D4-0D00-44D8-A2B8-97EFD82EA4B9}"/>
            </a:ext>
          </a:extLst>
        </xdr:cNvPr>
        <xdr:cNvSpPr txBox="1">
          <a:spLocks noChangeArrowheads="1"/>
        </xdr:cNvSpPr>
      </xdr:nvSpPr>
      <xdr:spPr bwMode="auto">
        <a:xfrm>
          <a:off x="4366260" y="18562320"/>
          <a:ext cx="76200" cy="416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163664</xdr:rowOff>
    </xdr:to>
    <xdr:sp macro="" textlink="">
      <xdr:nvSpPr>
        <xdr:cNvPr id="3156" name="Text Box 30">
          <a:extLst>
            <a:ext uri="{FF2B5EF4-FFF2-40B4-BE49-F238E27FC236}">
              <a16:creationId xmlns:a16="http://schemas.microsoft.com/office/drawing/2014/main" id="{E6DF308F-26C6-456F-8B47-CE41432DD24D}"/>
            </a:ext>
          </a:extLst>
        </xdr:cNvPr>
        <xdr:cNvSpPr txBox="1">
          <a:spLocks noChangeArrowheads="1"/>
        </xdr:cNvSpPr>
      </xdr:nvSpPr>
      <xdr:spPr bwMode="auto">
        <a:xfrm>
          <a:off x="4366260" y="18562320"/>
          <a:ext cx="76200" cy="33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3157" name="Text Box 32">
          <a:extLst>
            <a:ext uri="{FF2B5EF4-FFF2-40B4-BE49-F238E27FC236}">
              <a16:creationId xmlns:a16="http://schemas.microsoft.com/office/drawing/2014/main" id="{9DBC9B68-6493-4768-8CF0-BBAB525724B5}"/>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163664</xdr:rowOff>
    </xdr:to>
    <xdr:sp macro="" textlink="">
      <xdr:nvSpPr>
        <xdr:cNvPr id="3158" name="Text Box 106">
          <a:extLst>
            <a:ext uri="{FF2B5EF4-FFF2-40B4-BE49-F238E27FC236}">
              <a16:creationId xmlns:a16="http://schemas.microsoft.com/office/drawing/2014/main" id="{1BA3A786-1F63-4EBA-8AE9-D68A736A0717}"/>
            </a:ext>
          </a:extLst>
        </xdr:cNvPr>
        <xdr:cNvSpPr txBox="1">
          <a:spLocks noChangeArrowheads="1"/>
        </xdr:cNvSpPr>
      </xdr:nvSpPr>
      <xdr:spPr bwMode="auto">
        <a:xfrm>
          <a:off x="4366260" y="18562320"/>
          <a:ext cx="76200" cy="33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3159" name="Text Box 108">
          <a:extLst>
            <a:ext uri="{FF2B5EF4-FFF2-40B4-BE49-F238E27FC236}">
              <a16:creationId xmlns:a16="http://schemas.microsoft.com/office/drawing/2014/main" id="{C6F26E5F-74AE-404D-931F-55409180397E}"/>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148424</xdr:rowOff>
    </xdr:to>
    <xdr:sp macro="" textlink="">
      <xdr:nvSpPr>
        <xdr:cNvPr id="3160" name="Text Box 30">
          <a:extLst>
            <a:ext uri="{FF2B5EF4-FFF2-40B4-BE49-F238E27FC236}">
              <a16:creationId xmlns:a16="http://schemas.microsoft.com/office/drawing/2014/main" id="{64F89D0A-0F94-4BC4-ACA2-24FEC57F529D}"/>
            </a:ext>
          </a:extLst>
        </xdr:cNvPr>
        <xdr:cNvSpPr txBox="1">
          <a:spLocks noChangeArrowheads="1"/>
        </xdr:cNvSpPr>
      </xdr:nvSpPr>
      <xdr:spPr bwMode="auto">
        <a:xfrm>
          <a:off x="4366260" y="18562320"/>
          <a:ext cx="76200" cy="32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3161" name="Text Box 32">
          <a:extLst>
            <a:ext uri="{FF2B5EF4-FFF2-40B4-BE49-F238E27FC236}">
              <a16:creationId xmlns:a16="http://schemas.microsoft.com/office/drawing/2014/main" id="{6B349580-C754-4651-978C-736E8F91BB60}"/>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148424</xdr:rowOff>
    </xdr:to>
    <xdr:sp macro="" textlink="">
      <xdr:nvSpPr>
        <xdr:cNvPr id="3162" name="Text Box 106">
          <a:extLst>
            <a:ext uri="{FF2B5EF4-FFF2-40B4-BE49-F238E27FC236}">
              <a16:creationId xmlns:a16="http://schemas.microsoft.com/office/drawing/2014/main" id="{7264D0B1-7D7F-482C-AC81-9DCC27A07AE1}"/>
            </a:ext>
          </a:extLst>
        </xdr:cNvPr>
        <xdr:cNvSpPr txBox="1">
          <a:spLocks noChangeArrowheads="1"/>
        </xdr:cNvSpPr>
      </xdr:nvSpPr>
      <xdr:spPr bwMode="auto">
        <a:xfrm>
          <a:off x="4366260" y="18562320"/>
          <a:ext cx="76200" cy="323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80815</xdr:rowOff>
    </xdr:to>
    <xdr:sp macro="" textlink="">
      <xdr:nvSpPr>
        <xdr:cNvPr id="3163" name="Text Box 108">
          <a:extLst>
            <a:ext uri="{FF2B5EF4-FFF2-40B4-BE49-F238E27FC236}">
              <a16:creationId xmlns:a16="http://schemas.microsoft.com/office/drawing/2014/main" id="{3F2E43B5-C1C0-42F8-8ACA-8C5BAF1C80E7}"/>
            </a:ext>
          </a:extLst>
        </xdr:cNvPr>
        <xdr:cNvSpPr txBox="1">
          <a:spLocks noChangeArrowheads="1"/>
        </xdr:cNvSpPr>
      </xdr:nvSpPr>
      <xdr:spPr bwMode="auto">
        <a:xfrm>
          <a:off x="4366260" y="18562320"/>
          <a:ext cx="76200" cy="43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101617</xdr:rowOff>
    </xdr:to>
    <xdr:sp macro="" textlink="">
      <xdr:nvSpPr>
        <xdr:cNvPr id="3164" name="Text Box 30">
          <a:extLst>
            <a:ext uri="{FF2B5EF4-FFF2-40B4-BE49-F238E27FC236}">
              <a16:creationId xmlns:a16="http://schemas.microsoft.com/office/drawing/2014/main" id="{33344C6A-07E3-4A80-BF41-D7FF48D85DFB}"/>
            </a:ext>
          </a:extLst>
        </xdr:cNvPr>
        <xdr:cNvSpPr txBox="1">
          <a:spLocks noChangeArrowheads="1"/>
        </xdr:cNvSpPr>
      </xdr:nvSpPr>
      <xdr:spPr bwMode="auto">
        <a:xfrm>
          <a:off x="4366260" y="1856232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3165" name="Text Box 32">
          <a:extLst>
            <a:ext uri="{FF2B5EF4-FFF2-40B4-BE49-F238E27FC236}">
              <a16:creationId xmlns:a16="http://schemas.microsoft.com/office/drawing/2014/main" id="{0226DD6D-4BD8-4805-A9C8-12542CD85525}"/>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101617</xdr:rowOff>
    </xdr:to>
    <xdr:sp macro="" textlink="">
      <xdr:nvSpPr>
        <xdr:cNvPr id="3166" name="Text Box 106">
          <a:extLst>
            <a:ext uri="{FF2B5EF4-FFF2-40B4-BE49-F238E27FC236}">
              <a16:creationId xmlns:a16="http://schemas.microsoft.com/office/drawing/2014/main" id="{FD52D706-9490-472F-94F5-BBF4F02A2A61}"/>
            </a:ext>
          </a:extLst>
        </xdr:cNvPr>
        <xdr:cNvSpPr txBox="1">
          <a:spLocks noChangeArrowheads="1"/>
        </xdr:cNvSpPr>
      </xdr:nvSpPr>
      <xdr:spPr bwMode="auto">
        <a:xfrm>
          <a:off x="4366260" y="18562320"/>
          <a:ext cx="76200" cy="45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3167" name="Text Box 108">
          <a:extLst>
            <a:ext uri="{FF2B5EF4-FFF2-40B4-BE49-F238E27FC236}">
              <a16:creationId xmlns:a16="http://schemas.microsoft.com/office/drawing/2014/main" id="{463BA4DE-553F-47D4-A873-77CF8B0A23D9}"/>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78757</xdr:rowOff>
    </xdr:to>
    <xdr:sp macro="" textlink="">
      <xdr:nvSpPr>
        <xdr:cNvPr id="3168" name="Text Box 30">
          <a:extLst>
            <a:ext uri="{FF2B5EF4-FFF2-40B4-BE49-F238E27FC236}">
              <a16:creationId xmlns:a16="http://schemas.microsoft.com/office/drawing/2014/main" id="{4C55CF86-17E8-4020-9D68-AC56EF6EA861}"/>
            </a:ext>
          </a:extLst>
        </xdr:cNvPr>
        <xdr:cNvSpPr txBox="1">
          <a:spLocks noChangeArrowheads="1"/>
        </xdr:cNvSpPr>
      </xdr:nvSpPr>
      <xdr:spPr bwMode="auto">
        <a:xfrm>
          <a:off x="4366260" y="1856232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3169" name="Text Box 32">
          <a:extLst>
            <a:ext uri="{FF2B5EF4-FFF2-40B4-BE49-F238E27FC236}">
              <a16:creationId xmlns:a16="http://schemas.microsoft.com/office/drawing/2014/main" id="{BE4279CA-56D3-48F0-97D5-30E13C26E088}"/>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78757</xdr:rowOff>
    </xdr:to>
    <xdr:sp macro="" textlink="">
      <xdr:nvSpPr>
        <xdr:cNvPr id="3170" name="Text Box 106">
          <a:extLst>
            <a:ext uri="{FF2B5EF4-FFF2-40B4-BE49-F238E27FC236}">
              <a16:creationId xmlns:a16="http://schemas.microsoft.com/office/drawing/2014/main" id="{0C1104E0-DF2B-4FB2-9366-93685F7F2E1A}"/>
            </a:ext>
          </a:extLst>
        </xdr:cNvPr>
        <xdr:cNvSpPr txBox="1">
          <a:spLocks noChangeArrowheads="1"/>
        </xdr:cNvSpPr>
      </xdr:nvSpPr>
      <xdr:spPr bwMode="auto">
        <a:xfrm>
          <a:off x="4366260" y="18562320"/>
          <a:ext cx="76200" cy="429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162577</xdr:rowOff>
    </xdr:to>
    <xdr:sp macro="" textlink="">
      <xdr:nvSpPr>
        <xdr:cNvPr id="3171" name="Text Box 108">
          <a:extLst>
            <a:ext uri="{FF2B5EF4-FFF2-40B4-BE49-F238E27FC236}">
              <a16:creationId xmlns:a16="http://schemas.microsoft.com/office/drawing/2014/main" id="{866968D9-B166-423B-9EC1-80B257EF37F8}"/>
            </a:ext>
          </a:extLst>
        </xdr:cNvPr>
        <xdr:cNvSpPr txBox="1">
          <a:spLocks noChangeArrowheads="1"/>
        </xdr:cNvSpPr>
      </xdr:nvSpPr>
      <xdr:spPr bwMode="auto">
        <a:xfrm>
          <a:off x="4366260" y="18562320"/>
          <a:ext cx="76200" cy="513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54231</xdr:rowOff>
    </xdr:to>
    <xdr:sp macro="" textlink="">
      <xdr:nvSpPr>
        <xdr:cNvPr id="3172" name="Text Box 30">
          <a:extLst>
            <a:ext uri="{FF2B5EF4-FFF2-40B4-BE49-F238E27FC236}">
              <a16:creationId xmlns:a16="http://schemas.microsoft.com/office/drawing/2014/main" id="{1385BC21-37C7-4E3C-A04A-E730698051FF}"/>
            </a:ext>
          </a:extLst>
        </xdr:cNvPr>
        <xdr:cNvSpPr txBox="1">
          <a:spLocks noChangeArrowheads="1"/>
        </xdr:cNvSpPr>
      </xdr:nvSpPr>
      <xdr:spPr bwMode="auto">
        <a:xfrm>
          <a:off x="4366260" y="18562320"/>
          <a:ext cx="76200" cy="1806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3173" name="Text Box 32">
          <a:extLst>
            <a:ext uri="{FF2B5EF4-FFF2-40B4-BE49-F238E27FC236}">
              <a16:creationId xmlns:a16="http://schemas.microsoft.com/office/drawing/2014/main" id="{CE4B95CF-3A75-4D43-AA60-F8BC2679D71C}"/>
            </a:ext>
          </a:extLst>
        </xdr:cNvPr>
        <xdr:cNvSpPr txBox="1">
          <a:spLocks noChangeArrowheads="1"/>
        </xdr:cNvSpPr>
      </xdr:nvSpPr>
      <xdr:spPr bwMode="auto">
        <a:xfrm>
          <a:off x="4366260" y="18562320"/>
          <a:ext cx="76200" cy="198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54231</xdr:rowOff>
    </xdr:to>
    <xdr:sp macro="" textlink="">
      <xdr:nvSpPr>
        <xdr:cNvPr id="3174" name="Text Box 106">
          <a:extLst>
            <a:ext uri="{FF2B5EF4-FFF2-40B4-BE49-F238E27FC236}">
              <a16:creationId xmlns:a16="http://schemas.microsoft.com/office/drawing/2014/main" id="{E798CC00-6AA2-4696-964B-40E0D869AA63}"/>
            </a:ext>
          </a:extLst>
        </xdr:cNvPr>
        <xdr:cNvSpPr txBox="1">
          <a:spLocks noChangeArrowheads="1"/>
        </xdr:cNvSpPr>
      </xdr:nvSpPr>
      <xdr:spPr bwMode="auto">
        <a:xfrm>
          <a:off x="4366260" y="18562320"/>
          <a:ext cx="76200" cy="1806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3175" name="Text Box 108">
          <a:extLst>
            <a:ext uri="{FF2B5EF4-FFF2-40B4-BE49-F238E27FC236}">
              <a16:creationId xmlns:a16="http://schemas.microsoft.com/office/drawing/2014/main" id="{DFFBBE44-EAA6-4A07-A7C2-11C5030CEA8B}"/>
            </a:ext>
          </a:extLst>
        </xdr:cNvPr>
        <xdr:cNvSpPr txBox="1">
          <a:spLocks noChangeArrowheads="1"/>
        </xdr:cNvSpPr>
      </xdr:nvSpPr>
      <xdr:spPr bwMode="auto">
        <a:xfrm>
          <a:off x="4366260" y="18562320"/>
          <a:ext cx="76200" cy="198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31371</xdr:rowOff>
    </xdr:to>
    <xdr:sp macro="" textlink="">
      <xdr:nvSpPr>
        <xdr:cNvPr id="3176" name="Text Box 30">
          <a:extLst>
            <a:ext uri="{FF2B5EF4-FFF2-40B4-BE49-F238E27FC236}">
              <a16:creationId xmlns:a16="http://schemas.microsoft.com/office/drawing/2014/main" id="{7EA27570-B52F-43E8-947B-7DE6C8C5DD62}"/>
            </a:ext>
          </a:extLst>
        </xdr:cNvPr>
        <xdr:cNvSpPr txBox="1">
          <a:spLocks noChangeArrowheads="1"/>
        </xdr:cNvSpPr>
      </xdr:nvSpPr>
      <xdr:spPr bwMode="auto">
        <a:xfrm>
          <a:off x="4366260" y="18562320"/>
          <a:ext cx="76200" cy="1783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3177" name="Text Box 32">
          <a:extLst>
            <a:ext uri="{FF2B5EF4-FFF2-40B4-BE49-F238E27FC236}">
              <a16:creationId xmlns:a16="http://schemas.microsoft.com/office/drawing/2014/main" id="{3AD8DD73-3C47-461E-85D1-E8CC2F7C3FCD}"/>
            </a:ext>
          </a:extLst>
        </xdr:cNvPr>
        <xdr:cNvSpPr txBox="1">
          <a:spLocks noChangeArrowheads="1"/>
        </xdr:cNvSpPr>
      </xdr:nvSpPr>
      <xdr:spPr bwMode="auto">
        <a:xfrm>
          <a:off x="4366260" y="18562320"/>
          <a:ext cx="76200" cy="198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31371</xdr:rowOff>
    </xdr:to>
    <xdr:sp macro="" textlink="">
      <xdr:nvSpPr>
        <xdr:cNvPr id="3178" name="Text Box 106">
          <a:extLst>
            <a:ext uri="{FF2B5EF4-FFF2-40B4-BE49-F238E27FC236}">
              <a16:creationId xmlns:a16="http://schemas.microsoft.com/office/drawing/2014/main" id="{04C21678-2027-42F9-BC0C-85E4939D59E3}"/>
            </a:ext>
          </a:extLst>
        </xdr:cNvPr>
        <xdr:cNvSpPr txBox="1">
          <a:spLocks noChangeArrowheads="1"/>
        </xdr:cNvSpPr>
      </xdr:nvSpPr>
      <xdr:spPr bwMode="auto">
        <a:xfrm>
          <a:off x="4366260" y="18562320"/>
          <a:ext cx="76200" cy="1783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52320</xdr:rowOff>
    </xdr:to>
    <xdr:sp macro="" textlink="">
      <xdr:nvSpPr>
        <xdr:cNvPr id="3179" name="Text Box 108">
          <a:extLst>
            <a:ext uri="{FF2B5EF4-FFF2-40B4-BE49-F238E27FC236}">
              <a16:creationId xmlns:a16="http://schemas.microsoft.com/office/drawing/2014/main" id="{D3B1E8FC-368B-4E71-B484-6FE736C904D1}"/>
            </a:ext>
          </a:extLst>
        </xdr:cNvPr>
        <xdr:cNvSpPr txBox="1">
          <a:spLocks noChangeArrowheads="1"/>
        </xdr:cNvSpPr>
      </xdr:nvSpPr>
      <xdr:spPr bwMode="auto">
        <a:xfrm>
          <a:off x="4366260" y="18562320"/>
          <a:ext cx="76200" cy="198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3180" name="Text Box 30">
          <a:extLst>
            <a:ext uri="{FF2B5EF4-FFF2-40B4-BE49-F238E27FC236}">
              <a16:creationId xmlns:a16="http://schemas.microsoft.com/office/drawing/2014/main" id="{F56EE8F2-4520-4B7C-AAF3-78A6E8003E80}"/>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181" name="Text Box 32">
          <a:extLst>
            <a:ext uri="{FF2B5EF4-FFF2-40B4-BE49-F238E27FC236}">
              <a16:creationId xmlns:a16="http://schemas.microsoft.com/office/drawing/2014/main" id="{DBC9F120-78B9-4700-9F5F-EA38E63CAB70}"/>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3182" name="Text Box 106">
          <a:extLst>
            <a:ext uri="{FF2B5EF4-FFF2-40B4-BE49-F238E27FC236}">
              <a16:creationId xmlns:a16="http://schemas.microsoft.com/office/drawing/2014/main" id="{A0345954-D8B2-417B-82C3-86A6D7D18D06}"/>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183" name="Text Box 108">
          <a:extLst>
            <a:ext uri="{FF2B5EF4-FFF2-40B4-BE49-F238E27FC236}">
              <a16:creationId xmlns:a16="http://schemas.microsoft.com/office/drawing/2014/main" id="{A821BA42-4450-4D52-BFB2-32BECCAF7388}"/>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3184" name="Text Box 30">
          <a:extLst>
            <a:ext uri="{FF2B5EF4-FFF2-40B4-BE49-F238E27FC236}">
              <a16:creationId xmlns:a16="http://schemas.microsoft.com/office/drawing/2014/main" id="{6E7AC97F-7ADD-4896-97C2-E56565AF37D6}"/>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185" name="Text Box 32">
          <a:extLst>
            <a:ext uri="{FF2B5EF4-FFF2-40B4-BE49-F238E27FC236}">
              <a16:creationId xmlns:a16="http://schemas.microsoft.com/office/drawing/2014/main" id="{3371A1C6-6138-4474-9BD3-44DF5E330567}"/>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3186" name="Text Box 106">
          <a:extLst>
            <a:ext uri="{FF2B5EF4-FFF2-40B4-BE49-F238E27FC236}">
              <a16:creationId xmlns:a16="http://schemas.microsoft.com/office/drawing/2014/main" id="{9FFF346B-E4E7-43DA-A956-F6C911CC0BE1}"/>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187" name="Text Box 108">
          <a:extLst>
            <a:ext uri="{FF2B5EF4-FFF2-40B4-BE49-F238E27FC236}">
              <a16:creationId xmlns:a16="http://schemas.microsoft.com/office/drawing/2014/main" id="{EB712453-4429-4E74-8565-B847A7DFA4DB}"/>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86377</xdr:rowOff>
    </xdr:to>
    <xdr:sp macro="" textlink="">
      <xdr:nvSpPr>
        <xdr:cNvPr id="3188" name="Text Box 30">
          <a:extLst>
            <a:ext uri="{FF2B5EF4-FFF2-40B4-BE49-F238E27FC236}">
              <a16:creationId xmlns:a16="http://schemas.microsoft.com/office/drawing/2014/main" id="{A0978202-D8A6-4134-A8E8-52C79EF0EF6B}"/>
            </a:ext>
          </a:extLst>
        </xdr:cNvPr>
        <xdr:cNvSpPr txBox="1">
          <a:spLocks noChangeArrowheads="1"/>
        </xdr:cNvSpPr>
      </xdr:nvSpPr>
      <xdr:spPr bwMode="auto">
        <a:xfrm>
          <a:off x="4366260" y="1856232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189" name="Text Box 32">
          <a:extLst>
            <a:ext uri="{FF2B5EF4-FFF2-40B4-BE49-F238E27FC236}">
              <a16:creationId xmlns:a16="http://schemas.microsoft.com/office/drawing/2014/main" id="{009D6C15-E117-45AC-866A-682DE6C5AD92}"/>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86377</xdr:rowOff>
    </xdr:to>
    <xdr:sp macro="" textlink="">
      <xdr:nvSpPr>
        <xdr:cNvPr id="3190" name="Text Box 106">
          <a:extLst>
            <a:ext uri="{FF2B5EF4-FFF2-40B4-BE49-F238E27FC236}">
              <a16:creationId xmlns:a16="http://schemas.microsoft.com/office/drawing/2014/main" id="{A6ADEAA0-A1BB-4ECD-BCBB-6072658D1017}"/>
            </a:ext>
          </a:extLst>
        </xdr:cNvPr>
        <xdr:cNvSpPr txBox="1">
          <a:spLocks noChangeArrowheads="1"/>
        </xdr:cNvSpPr>
      </xdr:nvSpPr>
      <xdr:spPr bwMode="auto">
        <a:xfrm>
          <a:off x="4366260" y="18562320"/>
          <a:ext cx="76200" cy="43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191" name="Text Box 108">
          <a:extLst>
            <a:ext uri="{FF2B5EF4-FFF2-40B4-BE49-F238E27FC236}">
              <a16:creationId xmlns:a16="http://schemas.microsoft.com/office/drawing/2014/main" id="{5088FEAA-EB02-46A2-A1C2-DF6B31114709}"/>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55895</xdr:rowOff>
    </xdr:to>
    <xdr:sp macro="" textlink="">
      <xdr:nvSpPr>
        <xdr:cNvPr id="3192" name="Text Box 30">
          <a:extLst>
            <a:ext uri="{FF2B5EF4-FFF2-40B4-BE49-F238E27FC236}">
              <a16:creationId xmlns:a16="http://schemas.microsoft.com/office/drawing/2014/main" id="{FB4FA792-EA2E-46BF-80BB-60AD86CFF350}"/>
            </a:ext>
          </a:extLst>
        </xdr:cNvPr>
        <xdr:cNvSpPr txBox="1">
          <a:spLocks noChangeArrowheads="1"/>
        </xdr:cNvSpPr>
      </xdr:nvSpPr>
      <xdr:spPr bwMode="auto">
        <a:xfrm>
          <a:off x="4366260" y="1856232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193" name="Text Box 32">
          <a:extLst>
            <a:ext uri="{FF2B5EF4-FFF2-40B4-BE49-F238E27FC236}">
              <a16:creationId xmlns:a16="http://schemas.microsoft.com/office/drawing/2014/main" id="{74A70C00-F8CA-4D68-A06E-20CB088C583D}"/>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55895</xdr:rowOff>
    </xdr:to>
    <xdr:sp macro="" textlink="">
      <xdr:nvSpPr>
        <xdr:cNvPr id="3194" name="Text Box 106">
          <a:extLst>
            <a:ext uri="{FF2B5EF4-FFF2-40B4-BE49-F238E27FC236}">
              <a16:creationId xmlns:a16="http://schemas.microsoft.com/office/drawing/2014/main" id="{14E0E526-0988-47CE-BAB7-05CA2B576E09}"/>
            </a:ext>
          </a:extLst>
        </xdr:cNvPr>
        <xdr:cNvSpPr txBox="1">
          <a:spLocks noChangeArrowheads="1"/>
        </xdr:cNvSpPr>
      </xdr:nvSpPr>
      <xdr:spPr bwMode="auto">
        <a:xfrm>
          <a:off x="4366260" y="18562320"/>
          <a:ext cx="76200" cy="40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147337</xdr:rowOff>
    </xdr:to>
    <xdr:sp macro="" textlink="">
      <xdr:nvSpPr>
        <xdr:cNvPr id="3195" name="Text Box 108">
          <a:extLst>
            <a:ext uri="{FF2B5EF4-FFF2-40B4-BE49-F238E27FC236}">
              <a16:creationId xmlns:a16="http://schemas.microsoft.com/office/drawing/2014/main" id="{0DF48473-FD72-4BB1-936B-103FC9FDCA98}"/>
            </a:ext>
          </a:extLst>
        </xdr:cNvPr>
        <xdr:cNvSpPr txBox="1">
          <a:spLocks noChangeArrowheads="1"/>
        </xdr:cNvSpPr>
      </xdr:nvSpPr>
      <xdr:spPr bwMode="auto">
        <a:xfrm>
          <a:off x="4366260" y="18562320"/>
          <a:ext cx="76200" cy="497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115875</xdr:rowOff>
    </xdr:to>
    <xdr:sp macro="" textlink="">
      <xdr:nvSpPr>
        <xdr:cNvPr id="3196" name="Text Box 30">
          <a:extLst>
            <a:ext uri="{FF2B5EF4-FFF2-40B4-BE49-F238E27FC236}">
              <a16:creationId xmlns:a16="http://schemas.microsoft.com/office/drawing/2014/main" id="{4C245E9B-EA83-4E9C-A6AA-6DBC66BA9697}"/>
            </a:ext>
          </a:extLst>
        </xdr:cNvPr>
        <xdr:cNvSpPr txBox="1">
          <a:spLocks noChangeArrowheads="1"/>
        </xdr:cNvSpPr>
      </xdr:nvSpPr>
      <xdr:spPr bwMode="auto">
        <a:xfrm>
          <a:off x="4366260" y="1856232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3197" name="Text Box 32">
          <a:extLst>
            <a:ext uri="{FF2B5EF4-FFF2-40B4-BE49-F238E27FC236}">
              <a16:creationId xmlns:a16="http://schemas.microsoft.com/office/drawing/2014/main" id="{26A769A8-0B38-489B-A0C7-934ECCD67104}"/>
            </a:ext>
          </a:extLst>
        </xdr:cNvPr>
        <xdr:cNvSpPr txBox="1">
          <a:spLocks noChangeArrowheads="1"/>
        </xdr:cNvSpPr>
      </xdr:nvSpPr>
      <xdr:spPr bwMode="auto">
        <a:xfrm>
          <a:off x="4366260" y="18562320"/>
          <a:ext cx="76200" cy="1638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115875</xdr:rowOff>
    </xdr:to>
    <xdr:sp macro="" textlink="">
      <xdr:nvSpPr>
        <xdr:cNvPr id="3198" name="Text Box 106">
          <a:extLst>
            <a:ext uri="{FF2B5EF4-FFF2-40B4-BE49-F238E27FC236}">
              <a16:creationId xmlns:a16="http://schemas.microsoft.com/office/drawing/2014/main" id="{ED9A831C-D085-4803-B605-A1626DDF4343}"/>
            </a:ext>
          </a:extLst>
        </xdr:cNvPr>
        <xdr:cNvSpPr txBox="1">
          <a:spLocks noChangeArrowheads="1"/>
        </xdr:cNvSpPr>
      </xdr:nvSpPr>
      <xdr:spPr bwMode="auto">
        <a:xfrm>
          <a:off x="4366260" y="18562320"/>
          <a:ext cx="76200" cy="1167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3199" name="Text Box 108">
          <a:extLst>
            <a:ext uri="{FF2B5EF4-FFF2-40B4-BE49-F238E27FC236}">
              <a16:creationId xmlns:a16="http://schemas.microsoft.com/office/drawing/2014/main" id="{422A01BE-C3E4-4FF0-8308-07DDD09B5FC1}"/>
            </a:ext>
          </a:extLst>
        </xdr:cNvPr>
        <xdr:cNvSpPr txBox="1">
          <a:spLocks noChangeArrowheads="1"/>
        </xdr:cNvSpPr>
      </xdr:nvSpPr>
      <xdr:spPr bwMode="auto">
        <a:xfrm>
          <a:off x="4366260" y="18562320"/>
          <a:ext cx="76200" cy="1638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100635</xdr:rowOff>
    </xdr:to>
    <xdr:sp macro="" textlink="">
      <xdr:nvSpPr>
        <xdr:cNvPr id="3200" name="Text Box 30">
          <a:extLst>
            <a:ext uri="{FF2B5EF4-FFF2-40B4-BE49-F238E27FC236}">
              <a16:creationId xmlns:a16="http://schemas.microsoft.com/office/drawing/2014/main" id="{9DFABCF7-320D-4C6F-95F8-D08234FDC482}"/>
            </a:ext>
          </a:extLst>
        </xdr:cNvPr>
        <xdr:cNvSpPr txBox="1">
          <a:spLocks noChangeArrowheads="1"/>
        </xdr:cNvSpPr>
      </xdr:nvSpPr>
      <xdr:spPr bwMode="auto">
        <a:xfrm>
          <a:off x="4366260" y="18562320"/>
          <a:ext cx="76200" cy="115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60799</xdr:rowOff>
    </xdr:to>
    <xdr:sp macro="" textlink="">
      <xdr:nvSpPr>
        <xdr:cNvPr id="3201" name="Text Box 32">
          <a:extLst>
            <a:ext uri="{FF2B5EF4-FFF2-40B4-BE49-F238E27FC236}">
              <a16:creationId xmlns:a16="http://schemas.microsoft.com/office/drawing/2014/main" id="{E0635E0B-30CA-4DB6-8ED2-14638D921CBA}"/>
            </a:ext>
          </a:extLst>
        </xdr:cNvPr>
        <xdr:cNvSpPr txBox="1">
          <a:spLocks noChangeArrowheads="1"/>
        </xdr:cNvSpPr>
      </xdr:nvSpPr>
      <xdr:spPr bwMode="auto">
        <a:xfrm>
          <a:off x="4366260" y="18562320"/>
          <a:ext cx="76200" cy="1638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100635</xdr:rowOff>
    </xdr:to>
    <xdr:sp macro="" textlink="">
      <xdr:nvSpPr>
        <xdr:cNvPr id="3202" name="Text Box 106">
          <a:extLst>
            <a:ext uri="{FF2B5EF4-FFF2-40B4-BE49-F238E27FC236}">
              <a16:creationId xmlns:a16="http://schemas.microsoft.com/office/drawing/2014/main" id="{71A613B9-2DF3-4754-8936-E5DB7E3B9458}"/>
            </a:ext>
          </a:extLst>
        </xdr:cNvPr>
        <xdr:cNvSpPr txBox="1">
          <a:spLocks noChangeArrowheads="1"/>
        </xdr:cNvSpPr>
      </xdr:nvSpPr>
      <xdr:spPr bwMode="auto">
        <a:xfrm>
          <a:off x="4366260" y="18562320"/>
          <a:ext cx="76200" cy="1152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71</xdr:row>
      <xdr:rowOff>0</xdr:rowOff>
    </xdr:from>
    <xdr:to>
      <xdr:col>3</xdr:col>
      <xdr:colOff>55660</xdr:colOff>
      <xdr:row>79</xdr:row>
      <xdr:rowOff>60799</xdr:rowOff>
    </xdr:to>
    <xdr:sp macro="" textlink="">
      <xdr:nvSpPr>
        <xdr:cNvPr id="3203" name="Text Box 108">
          <a:extLst>
            <a:ext uri="{FF2B5EF4-FFF2-40B4-BE49-F238E27FC236}">
              <a16:creationId xmlns:a16="http://schemas.microsoft.com/office/drawing/2014/main" id="{53669B13-66BE-46E9-809A-2342E8968180}"/>
            </a:ext>
          </a:extLst>
        </xdr:cNvPr>
        <xdr:cNvSpPr txBox="1">
          <a:spLocks noChangeArrowheads="1"/>
        </xdr:cNvSpPr>
      </xdr:nvSpPr>
      <xdr:spPr bwMode="auto">
        <a:xfrm>
          <a:off x="4345159" y="18562320"/>
          <a:ext cx="76761" cy="1638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3204" name="Text Box 30">
          <a:extLst>
            <a:ext uri="{FF2B5EF4-FFF2-40B4-BE49-F238E27FC236}">
              <a16:creationId xmlns:a16="http://schemas.microsoft.com/office/drawing/2014/main" id="{6B93B942-D1C0-411F-9EB1-5CE3B3FE51B3}"/>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205" name="Text Box 32">
          <a:extLst>
            <a:ext uri="{FF2B5EF4-FFF2-40B4-BE49-F238E27FC236}">
              <a16:creationId xmlns:a16="http://schemas.microsoft.com/office/drawing/2014/main" id="{F9852DF7-6B62-45C7-9378-BC2CD7CA39AB}"/>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11981</xdr:rowOff>
    </xdr:to>
    <xdr:sp macro="" textlink="">
      <xdr:nvSpPr>
        <xdr:cNvPr id="3206" name="Text Box 106">
          <a:extLst>
            <a:ext uri="{FF2B5EF4-FFF2-40B4-BE49-F238E27FC236}">
              <a16:creationId xmlns:a16="http://schemas.microsoft.com/office/drawing/2014/main" id="{CAAB16BC-AF35-4CEC-BAD2-F43934DDD550}"/>
            </a:ext>
          </a:extLst>
        </xdr:cNvPr>
        <xdr:cNvSpPr txBox="1">
          <a:spLocks noChangeArrowheads="1"/>
        </xdr:cNvSpPr>
      </xdr:nvSpPr>
      <xdr:spPr bwMode="auto">
        <a:xfrm>
          <a:off x="4366260" y="18562320"/>
          <a:ext cx="76200" cy="36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207" name="Text Box 108">
          <a:extLst>
            <a:ext uri="{FF2B5EF4-FFF2-40B4-BE49-F238E27FC236}">
              <a16:creationId xmlns:a16="http://schemas.microsoft.com/office/drawing/2014/main" id="{7C11F2F5-5189-4883-9976-B4383632F692}"/>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3208" name="Text Box 30">
          <a:extLst>
            <a:ext uri="{FF2B5EF4-FFF2-40B4-BE49-F238E27FC236}">
              <a16:creationId xmlns:a16="http://schemas.microsoft.com/office/drawing/2014/main" id="{4FCCAB2D-7CEE-4578-9F09-B39DC1CB763F}"/>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209" name="Text Box 32">
          <a:extLst>
            <a:ext uri="{FF2B5EF4-FFF2-40B4-BE49-F238E27FC236}">
              <a16:creationId xmlns:a16="http://schemas.microsoft.com/office/drawing/2014/main" id="{A0EAEB03-B7CA-4344-AB65-BF399476972D}"/>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161399</xdr:rowOff>
    </xdr:to>
    <xdr:sp macro="" textlink="">
      <xdr:nvSpPr>
        <xdr:cNvPr id="3210" name="Text Box 106">
          <a:extLst>
            <a:ext uri="{FF2B5EF4-FFF2-40B4-BE49-F238E27FC236}">
              <a16:creationId xmlns:a16="http://schemas.microsoft.com/office/drawing/2014/main" id="{181C3A26-9A66-4DF8-885A-13A09DDD1268}"/>
            </a:ext>
          </a:extLst>
        </xdr:cNvPr>
        <xdr:cNvSpPr txBox="1">
          <a:spLocks noChangeArrowheads="1"/>
        </xdr:cNvSpPr>
      </xdr:nvSpPr>
      <xdr:spPr bwMode="auto">
        <a:xfrm>
          <a:off x="4366260" y="18562320"/>
          <a:ext cx="76200" cy="336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105513</xdr:rowOff>
    </xdr:to>
    <xdr:sp macro="" textlink="">
      <xdr:nvSpPr>
        <xdr:cNvPr id="3211" name="Text Box 108">
          <a:extLst>
            <a:ext uri="{FF2B5EF4-FFF2-40B4-BE49-F238E27FC236}">
              <a16:creationId xmlns:a16="http://schemas.microsoft.com/office/drawing/2014/main" id="{307DD9D4-C0A0-4589-8640-3C24E133473F}"/>
            </a:ext>
          </a:extLst>
        </xdr:cNvPr>
        <xdr:cNvSpPr txBox="1">
          <a:spLocks noChangeArrowheads="1"/>
        </xdr:cNvSpPr>
      </xdr:nvSpPr>
      <xdr:spPr bwMode="auto">
        <a:xfrm>
          <a:off x="4366260" y="18562320"/>
          <a:ext cx="76200" cy="45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676275"/>
    <xdr:sp macro="" textlink="">
      <xdr:nvSpPr>
        <xdr:cNvPr id="3212" name="Text Box 30">
          <a:extLst>
            <a:ext uri="{FF2B5EF4-FFF2-40B4-BE49-F238E27FC236}">
              <a16:creationId xmlns:a16="http://schemas.microsoft.com/office/drawing/2014/main" id="{961FBC57-6103-421C-A6D7-43A4A6DA6ECD}"/>
            </a:ext>
          </a:extLst>
        </xdr:cNvPr>
        <xdr:cNvSpPr txBox="1">
          <a:spLocks noChangeArrowheads="1"/>
        </xdr:cNvSpPr>
      </xdr:nvSpPr>
      <xdr:spPr bwMode="auto">
        <a:xfrm>
          <a:off x="436626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3213" name="Text Box 32">
          <a:extLst>
            <a:ext uri="{FF2B5EF4-FFF2-40B4-BE49-F238E27FC236}">
              <a16:creationId xmlns:a16="http://schemas.microsoft.com/office/drawing/2014/main" id="{55FCE7E0-9D48-45FD-9C6E-FF08DC8C29F1}"/>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76275"/>
    <xdr:sp macro="" textlink="">
      <xdr:nvSpPr>
        <xdr:cNvPr id="3214" name="Text Box 106">
          <a:extLst>
            <a:ext uri="{FF2B5EF4-FFF2-40B4-BE49-F238E27FC236}">
              <a16:creationId xmlns:a16="http://schemas.microsoft.com/office/drawing/2014/main" id="{843FFAB5-243E-45DB-905E-8D7F201AF82A}"/>
            </a:ext>
          </a:extLst>
        </xdr:cNvPr>
        <xdr:cNvSpPr txBox="1">
          <a:spLocks noChangeArrowheads="1"/>
        </xdr:cNvSpPr>
      </xdr:nvSpPr>
      <xdr:spPr bwMode="auto">
        <a:xfrm>
          <a:off x="436626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3215" name="Text Box 108">
          <a:extLst>
            <a:ext uri="{FF2B5EF4-FFF2-40B4-BE49-F238E27FC236}">
              <a16:creationId xmlns:a16="http://schemas.microsoft.com/office/drawing/2014/main" id="{E806DCC5-0374-4D55-9287-BCA2265BA38B}"/>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57225"/>
    <xdr:sp macro="" textlink="">
      <xdr:nvSpPr>
        <xdr:cNvPr id="3216" name="Text Box 30">
          <a:extLst>
            <a:ext uri="{FF2B5EF4-FFF2-40B4-BE49-F238E27FC236}">
              <a16:creationId xmlns:a16="http://schemas.microsoft.com/office/drawing/2014/main" id="{9293B7D4-30AF-4B2A-BA20-F1A428D18DC4}"/>
            </a:ext>
          </a:extLst>
        </xdr:cNvPr>
        <xdr:cNvSpPr txBox="1">
          <a:spLocks noChangeArrowheads="1"/>
        </xdr:cNvSpPr>
      </xdr:nvSpPr>
      <xdr:spPr bwMode="auto">
        <a:xfrm>
          <a:off x="436626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3217" name="Text Box 32">
          <a:extLst>
            <a:ext uri="{FF2B5EF4-FFF2-40B4-BE49-F238E27FC236}">
              <a16:creationId xmlns:a16="http://schemas.microsoft.com/office/drawing/2014/main" id="{DA1503CD-FA80-4388-AD93-5A87449D5E4B}"/>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657225"/>
    <xdr:sp macro="" textlink="">
      <xdr:nvSpPr>
        <xdr:cNvPr id="3218" name="Text Box 106">
          <a:extLst>
            <a:ext uri="{FF2B5EF4-FFF2-40B4-BE49-F238E27FC236}">
              <a16:creationId xmlns:a16="http://schemas.microsoft.com/office/drawing/2014/main" id="{F51A2E43-49B3-4319-A011-1807B315C5A2}"/>
            </a:ext>
          </a:extLst>
        </xdr:cNvPr>
        <xdr:cNvSpPr txBox="1">
          <a:spLocks noChangeArrowheads="1"/>
        </xdr:cNvSpPr>
      </xdr:nvSpPr>
      <xdr:spPr bwMode="auto">
        <a:xfrm>
          <a:off x="436626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857250"/>
    <xdr:sp macro="" textlink="">
      <xdr:nvSpPr>
        <xdr:cNvPr id="3219" name="Text Box 108">
          <a:extLst>
            <a:ext uri="{FF2B5EF4-FFF2-40B4-BE49-F238E27FC236}">
              <a16:creationId xmlns:a16="http://schemas.microsoft.com/office/drawing/2014/main" id="{A9557F52-19C3-42E7-8476-F39C0E5029B5}"/>
            </a:ext>
          </a:extLst>
        </xdr:cNvPr>
        <xdr:cNvSpPr txBox="1">
          <a:spLocks noChangeArrowheads="1"/>
        </xdr:cNvSpPr>
      </xdr:nvSpPr>
      <xdr:spPr bwMode="auto">
        <a:xfrm>
          <a:off x="436626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3220" name="Text Box 30">
          <a:extLst>
            <a:ext uri="{FF2B5EF4-FFF2-40B4-BE49-F238E27FC236}">
              <a16:creationId xmlns:a16="http://schemas.microsoft.com/office/drawing/2014/main" id="{A72E6DFA-7CCE-44DC-90FA-3F29D9CB8009}"/>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221" name="Text Box 32">
          <a:extLst>
            <a:ext uri="{FF2B5EF4-FFF2-40B4-BE49-F238E27FC236}">
              <a16:creationId xmlns:a16="http://schemas.microsoft.com/office/drawing/2014/main" id="{CCF23BEA-B31D-4C8B-9357-6A456D04C6B8}"/>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3222" name="Text Box 106">
          <a:extLst>
            <a:ext uri="{FF2B5EF4-FFF2-40B4-BE49-F238E27FC236}">
              <a16:creationId xmlns:a16="http://schemas.microsoft.com/office/drawing/2014/main" id="{6C23859E-B48D-47DF-8475-64C9298F4B2D}"/>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223" name="Text Box 108">
          <a:extLst>
            <a:ext uri="{FF2B5EF4-FFF2-40B4-BE49-F238E27FC236}">
              <a16:creationId xmlns:a16="http://schemas.microsoft.com/office/drawing/2014/main" id="{C5D4AC4A-6D1A-4A48-887C-8169F967A829}"/>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3224" name="Text Box 30">
          <a:extLst>
            <a:ext uri="{FF2B5EF4-FFF2-40B4-BE49-F238E27FC236}">
              <a16:creationId xmlns:a16="http://schemas.microsoft.com/office/drawing/2014/main" id="{B6A32FBB-7C32-44D7-A1AF-7ED055DF6193}"/>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225" name="Text Box 32">
          <a:extLst>
            <a:ext uri="{FF2B5EF4-FFF2-40B4-BE49-F238E27FC236}">
              <a16:creationId xmlns:a16="http://schemas.microsoft.com/office/drawing/2014/main" id="{292FE060-1028-40BB-BBDE-2D834574C6E5}"/>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3226" name="Text Box 106">
          <a:extLst>
            <a:ext uri="{FF2B5EF4-FFF2-40B4-BE49-F238E27FC236}">
              <a16:creationId xmlns:a16="http://schemas.microsoft.com/office/drawing/2014/main" id="{DAF4E77A-CD7F-42B1-AAEF-251C2BDD6162}"/>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227" name="Text Box 108">
          <a:extLst>
            <a:ext uri="{FF2B5EF4-FFF2-40B4-BE49-F238E27FC236}">
              <a16:creationId xmlns:a16="http://schemas.microsoft.com/office/drawing/2014/main" id="{993C3A53-55AD-4F8F-9DCB-EAAC25888D9C}"/>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3228" name="Text Box 30">
          <a:extLst>
            <a:ext uri="{FF2B5EF4-FFF2-40B4-BE49-F238E27FC236}">
              <a16:creationId xmlns:a16="http://schemas.microsoft.com/office/drawing/2014/main" id="{442B9A3D-3262-4E13-B61E-29E9C78FB178}"/>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229" name="Text Box 32">
          <a:extLst>
            <a:ext uri="{FF2B5EF4-FFF2-40B4-BE49-F238E27FC236}">
              <a16:creationId xmlns:a16="http://schemas.microsoft.com/office/drawing/2014/main" id="{B6893E81-D8DA-4F94-8610-FB82CCE0890A}"/>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3230" name="Text Box 106">
          <a:extLst>
            <a:ext uri="{FF2B5EF4-FFF2-40B4-BE49-F238E27FC236}">
              <a16:creationId xmlns:a16="http://schemas.microsoft.com/office/drawing/2014/main" id="{EA78BF37-879E-40BB-AE27-0B0DD429204F}"/>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231" name="Text Box 108">
          <a:extLst>
            <a:ext uri="{FF2B5EF4-FFF2-40B4-BE49-F238E27FC236}">
              <a16:creationId xmlns:a16="http://schemas.microsoft.com/office/drawing/2014/main" id="{A374D93B-B244-4323-9150-D460F6ED76E6}"/>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3232" name="Text Box 30">
          <a:extLst>
            <a:ext uri="{FF2B5EF4-FFF2-40B4-BE49-F238E27FC236}">
              <a16:creationId xmlns:a16="http://schemas.microsoft.com/office/drawing/2014/main" id="{96B0288B-2BAB-40D4-BD9B-360691F9C337}"/>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233" name="Text Box 32">
          <a:extLst>
            <a:ext uri="{FF2B5EF4-FFF2-40B4-BE49-F238E27FC236}">
              <a16:creationId xmlns:a16="http://schemas.microsoft.com/office/drawing/2014/main" id="{DF129E6B-A9D2-423C-ADB4-A4C865180A96}"/>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3234" name="Text Box 106">
          <a:extLst>
            <a:ext uri="{FF2B5EF4-FFF2-40B4-BE49-F238E27FC236}">
              <a16:creationId xmlns:a16="http://schemas.microsoft.com/office/drawing/2014/main" id="{7A9A6530-0B87-4EC7-ADDD-FF238FDCCC34}"/>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235" name="Text Box 108">
          <a:extLst>
            <a:ext uri="{FF2B5EF4-FFF2-40B4-BE49-F238E27FC236}">
              <a16:creationId xmlns:a16="http://schemas.microsoft.com/office/drawing/2014/main" id="{578A2157-19EC-4FA9-8A3F-E92A60AFFBB5}"/>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71</xdr:row>
      <xdr:rowOff>0</xdr:rowOff>
    </xdr:from>
    <xdr:to>
      <xdr:col>3</xdr:col>
      <xdr:colOff>76200</xdr:colOff>
      <xdr:row>79</xdr:row>
      <xdr:rowOff>83659</xdr:rowOff>
    </xdr:to>
    <xdr:sp macro="" textlink="">
      <xdr:nvSpPr>
        <xdr:cNvPr id="3236" name="Text Box 30">
          <a:extLst>
            <a:ext uri="{FF2B5EF4-FFF2-40B4-BE49-F238E27FC236}">
              <a16:creationId xmlns:a16="http://schemas.microsoft.com/office/drawing/2014/main" id="{F52BEA71-560B-4B39-922E-59DE0FCEC345}"/>
            </a:ext>
          </a:extLst>
        </xdr:cNvPr>
        <xdr:cNvSpPr txBox="1">
          <a:spLocks noChangeArrowheads="1"/>
        </xdr:cNvSpPr>
      </xdr:nvSpPr>
      <xdr:spPr bwMode="auto">
        <a:xfrm>
          <a:off x="4366260" y="18562320"/>
          <a:ext cx="76200" cy="166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83659</xdr:rowOff>
    </xdr:to>
    <xdr:sp macro="" textlink="">
      <xdr:nvSpPr>
        <xdr:cNvPr id="3237" name="Text Box 106">
          <a:extLst>
            <a:ext uri="{FF2B5EF4-FFF2-40B4-BE49-F238E27FC236}">
              <a16:creationId xmlns:a16="http://schemas.microsoft.com/office/drawing/2014/main" id="{17067C35-A23B-4C22-A4AB-A953EB3CBECA}"/>
            </a:ext>
          </a:extLst>
        </xdr:cNvPr>
        <xdr:cNvSpPr txBox="1">
          <a:spLocks noChangeArrowheads="1"/>
        </xdr:cNvSpPr>
      </xdr:nvSpPr>
      <xdr:spPr bwMode="auto">
        <a:xfrm>
          <a:off x="4366260" y="18562320"/>
          <a:ext cx="76200" cy="166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60797</xdr:rowOff>
    </xdr:to>
    <xdr:sp macro="" textlink="">
      <xdr:nvSpPr>
        <xdr:cNvPr id="3238" name="Text Box 30">
          <a:extLst>
            <a:ext uri="{FF2B5EF4-FFF2-40B4-BE49-F238E27FC236}">
              <a16:creationId xmlns:a16="http://schemas.microsoft.com/office/drawing/2014/main" id="{9C2B3AD9-B3DF-4E63-B1A9-2D8BCF9A0333}"/>
            </a:ext>
          </a:extLst>
        </xdr:cNvPr>
        <xdr:cNvSpPr txBox="1">
          <a:spLocks noChangeArrowheads="1"/>
        </xdr:cNvSpPr>
      </xdr:nvSpPr>
      <xdr:spPr bwMode="auto">
        <a:xfrm>
          <a:off x="4366260" y="18562320"/>
          <a:ext cx="76200" cy="1638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60797</xdr:rowOff>
    </xdr:to>
    <xdr:sp macro="" textlink="">
      <xdr:nvSpPr>
        <xdr:cNvPr id="3239" name="Text Box 106">
          <a:extLst>
            <a:ext uri="{FF2B5EF4-FFF2-40B4-BE49-F238E27FC236}">
              <a16:creationId xmlns:a16="http://schemas.microsoft.com/office/drawing/2014/main" id="{8F41E463-D693-4895-B449-10606A2F2194}"/>
            </a:ext>
          </a:extLst>
        </xdr:cNvPr>
        <xdr:cNvSpPr txBox="1">
          <a:spLocks noChangeArrowheads="1"/>
        </xdr:cNvSpPr>
      </xdr:nvSpPr>
      <xdr:spPr bwMode="auto">
        <a:xfrm>
          <a:off x="4366260" y="18562320"/>
          <a:ext cx="76200" cy="1638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35191</xdr:rowOff>
    </xdr:to>
    <xdr:sp macro="" textlink="">
      <xdr:nvSpPr>
        <xdr:cNvPr id="3240" name="Text Box 30">
          <a:extLst>
            <a:ext uri="{FF2B5EF4-FFF2-40B4-BE49-F238E27FC236}">
              <a16:creationId xmlns:a16="http://schemas.microsoft.com/office/drawing/2014/main" id="{BAB83622-86C1-48D2-A57B-1F324135BA7D}"/>
            </a:ext>
          </a:extLst>
        </xdr:cNvPr>
        <xdr:cNvSpPr txBox="1">
          <a:spLocks noChangeArrowheads="1"/>
        </xdr:cNvSpPr>
      </xdr:nvSpPr>
      <xdr:spPr bwMode="auto">
        <a:xfrm>
          <a:off x="4366260" y="1856232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3241" name="Text Box 32">
          <a:extLst>
            <a:ext uri="{FF2B5EF4-FFF2-40B4-BE49-F238E27FC236}">
              <a16:creationId xmlns:a16="http://schemas.microsoft.com/office/drawing/2014/main" id="{49A27CB9-A8AB-4B4E-A748-5D9D8F3B8709}"/>
            </a:ext>
          </a:extLst>
        </xdr:cNvPr>
        <xdr:cNvSpPr txBox="1">
          <a:spLocks noChangeArrowheads="1"/>
        </xdr:cNvSpPr>
      </xdr:nvSpPr>
      <xdr:spPr bwMode="auto">
        <a:xfrm>
          <a:off x="4366260" y="18562320"/>
          <a:ext cx="76200" cy="134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35191</xdr:rowOff>
    </xdr:to>
    <xdr:sp macro="" textlink="">
      <xdr:nvSpPr>
        <xdr:cNvPr id="3242" name="Text Box 106">
          <a:extLst>
            <a:ext uri="{FF2B5EF4-FFF2-40B4-BE49-F238E27FC236}">
              <a16:creationId xmlns:a16="http://schemas.microsoft.com/office/drawing/2014/main" id="{96778FD5-94FA-4392-8A2A-A8F95750595E}"/>
            </a:ext>
          </a:extLst>
        </xdr:cNvPr>
        <xdr:cNvSpPr txBox="1">
          <a:spLocks noChangeArrowheads="1"/>
        </xdr:cNvSpPr>
      </xdr:nvSpPr>
      <xdr:spPr bwMode="auto">
        <a:xfrm>
          <a:off x="4366260" y="18562320"/>
          <a:ext cx="76200" cy="108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3243" name="Text Box 108">
          <a:extLst>
            <a:ext uri="{FF2B5EF4-FFF2-40B4-BE49-F238E27FC236}">
              <a16:creationId xmlns:a16="http://schemas.microsoft.com/office/drawing/2014/main" id="{9D2C1875-2CBF-439A-9F14-729DC6A0C8B3}"/>
            </a:ext>
          </a:extLst>
        </xdr:cNvPr>
        <xdr:cNvSpPr txBox="1">
          <a:spLocks noChangeArrowheads="1"/>
        </xdr:cNvSpPr>
      </xdr:nvSpPr>
      <xdr:spPr bwMode="auto">
        <a:xfrm>
          <a:off x="4366260" y="18562320"/>
          <a:ext cx="76200" cy="134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19951</xdr:rowOff>
    </xdr:to>
    <xdr:sp macro="" textlink="">
      <xdr:nvSpPr>
        <xdr:cNvPr id="3244" name="Text Box 30">
          <a:extLst>
            <a:ext uri="{FF2B5EF4-FFF2-40B4-BE49-F238E27FC236}">
              <a16:creationId xmlns:a16="http://schemas.microsoft.com/office/drawing/2014/main" id="{E31224B8-9C7B-402A-8518-6D4D202EBCB5}"/>
            </a:ext>
          </a:extLst>
        </xdr:cNvPr>
        <xdr:cNvSpPr txBox="1">
          <a:spLocks noChangeArrowheads="1"/>
        </xdr:cNvSpPr>
      </xdr:nvSpPr>
      <xdr:spPr bwMode="auto">
        <a:xfrm>
          <a:off x="4366260" y="18562320"/>
          <a:ext cx="76200" cy="1071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3245" name="Text Box 32">
          <a:extLst>
            <a:ext uri="{FF2B5EF4-FFF2-40B4-BE49-F238E27FC236}">
              <a16:creationId xmlns:a16="http://schemas.microsoft.com/office/drawing/2014/main" id="{27760A24-B55D-41AE-A49B-AD245D2697B5}"/>
            </a:ext>
          </a:extLst>
        </xdr:cNvPr>
        <xdr:cNvSpPr txBox="1">
          <a:spLocks noChangeArrowheads="1"/>
        </xdr:cNvSpPr>
      </xdr:nvSpPr>
      <xdr:spPr bwMode="auto">
        <a:xfrm>
          <a:off x="4366260" y="18562320"/>
          <a:ext cx="76200" cy="134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77</xdr:row>
      <xdr:rowOff>19951</xdr:rowOff>
    </xdr:to>
    <xdr:sp macro="" textlink="">
      <xdr:nvSpPr>
        <xdr:cNvPr id="3246" name="Text Box 106">
          <a:extLst>
            <a:ext uri="{FF2B5EF4-FFF2-40B4-BE49-F238E27FC236}">
              <a16:creationId xmlns:a16="http://schemas.microsoft.com/office/drawing/2014/main" id="{70003F5E-6F7B-4ECA-8104-5BD3BDD814DD}"/>
            </a:ext>
          </a:extLst>
        </xdr:cNvPr>
        <xdr:cNvSpPr txBox="1">
          <a:spLocks noChangeArrowheads="1"/>
        </xdr:cNvSpPr>
      </xdr:nvSpPr>
      <xdr:spPr bwMode="auto">
        <a:xfrm>
          <a:off x="4366260" y="18562320"/>
          <a:ext cx="76200" cy="1071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120543</xdr:rowOff>
    </xdr:to>
    <xdr:sp macro="" textlink="">
      <xdr:nvSpPr>
        <xdr:cNvPr id="3247" name="Text Box 108">
          <a:extLst>
            <a:ext uri="{FF2B5EF4-FFF2-40B4-BE49-F238E27FC236}">
              <a16:creationId xmlns:a16="http://schemas.microsoft.com/office/drawing/2014/main" id="{63F235B1-159D-4731-9E0B-C02AF1A1E4DE}"/>
            </a:ext>
          </a:extLst>
        </xdr:cNvPr>
        <xdr:cNvSpPr txBox="1">
          <a:spLocks noChangeArrowheads="1"/>
        </xdr:cNvSpPr>
      </xdr:nvSpPr>
      <xdr:spPr bwMode="auto">
        <a:xfrm>
          <a:off x="4366260" y="18562320"/>
          <a:ext cx="76200" cy="134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330590"/>
    <xdr:sp macro="" textlink="">
      <xdr:nvSpPr>
        <xdr:cNvPr id="3248" name="Text Box 30">
          <a:extLst>
            <a:ext uri="{FF2B5EF4-FFF2-40B4-BE49-F238E27FC236}">
              <a16:creationId xmlns:a16="http://schemas.microsoft.com/office/drawing/2014/main" id="{6D026EA0-BC7F-4D0C-AFFF-CA8B87A39FA4}"/>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49" name="Text Box 32">
          <a:extLst>
            <a:ext uri="{FF2B5EF4-FFF2-40B4-BE49-F238E27FC236}">
              <a16:creationId xmlns:a16="http://schemas.microsoft.com/office/drawing/2014/main" id="{D49A161A-ED0F-4C8B-A4DC-851383E977BA}"/>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250" name="Text Box 106">
          <a:extLst>
            <a:ext uri="{FF2B5EF4-FFF2-40B4-BE49-F238E27FC236}">
              <a16:creationId xmlns:a16="http://schemas.microsoft.com/office/drawing/2014/main" id="{8C1B2987-B5D4-42DC-8ED0-32745C1E2E2C}"/>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51" name="Text Box 108">
          <a:extLst>
            <a:ext uri="{FF2B5EF4-FFF2-40B4-BE49-F238E27FC236}">
              <a16:creationId xmlns:a16="http://schemas.microsoft.com/office/drawing/2014/main" id="{904E5123-C196-4F5F-A8B6-F63C065FCAB7}"/>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252" name="Text Box 30">
          <a:extLst>
            <a:ext uri="{FF2B5EF4-FFF2-40B4-BE49-F238E27FC236}">
              <a16:creationId xmlns:a16="http://schemas.microsoft.com/office/drawing/2014/main" id="{E8E394C2-12D6-4B8F-8E51-5E064AE26D8C}"/>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53" name="Text Box 32">
          <a:extLst>
            <a:ext uri="{FF2B5EF4-FFF2-40B4-BE49-F238E27FC236}">
              <a16:creationId xmlns:a16="http://schemas.microsoft.com/office/drawing/2014/main" id="{5A57DEBB-B21B-4EB9-AEF7-DEC782B6BA7C}"/>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254" name="Text Box 106">
          <a:extLst>
            <a:ext uri="{FF2B5EF4-FFF2-40B4-BE49-F238E27FC236}">
              <a16:creationId xmlns:a16="http://schemas.microsoft.com/office/drawing/2014/main" id="{08D0BADB-CA30-4953-80FB-3EB401014FC7}"/>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55" name="Text Box 108">
          <a:extLst>
            <a:ext uri="{FF2B5EF4-FFF2-40B4-BE49-F238E27FC236}">
              <a16:creationId xmlns:a16="http://schemas.microsoft.com/office/drawing/2014/main" id="{00B6635A-746B-4819-AC77-1FAA81B8D5D1}"/>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256" name="Text Box 30">
          <a:extLst>
            <a:ext uri="{FF2B5EF4-FFF2-40B4-BE49-F238E27FC236}">
              <a16:creationId xmlns:a16="http://schemas.microsoft.com/office/drawing/2014/main" id="{946A8702-18B1-4429-BFCB-592DCA82AA31}"/>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57" name="Text Box 32">
          <a:extLst>
            <a:ext uri="{FF2B5EF4-FFF2-40B4-BE49-F238E27FC236}">
              <a16:creationId xmlns:a16="http://schemas.microsoft.com/office/drawing/2014/main" id="{28407C7C-53CD-47DA-AC32-21FD4B3C0DEC}"/>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258" name="Text Box 106">
          <a:extLst>
            <a:ext uri="{FF2B5EF4-FFF2-40B4-BE49-F238E27FC236}">
              <a16:creationId xmlns:a16="http://schemas.microsoft.com/office/drawing/2014/main" id="{BFB30657-8702-4FEC-8BC5-B3F5D6F10D6E}"/>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59" name="Text Box 108">
          <a:extLst>
            <a:ext uri="{FF2B5EF4-FFF2-40B4-BE49-F238E27FC236}">
              <a16:creationId xmlns:a16="http://schemas.microsoft.com/office/drawing/2014/main" id="{A6D09CC5-385A-4091-9B60-59342FA04FE9}"/>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260" name="Text Box 30">
          <a:extLst>
            <a:ext uri="{FF2B5EF4-FFF2-40B4-BE49-F238E27FC236}">
              <a16:creationId xmlns:a16="http://schemas.microsoft.com/office/drawing/2014/main" id="{B81ED874-2E80-4915-9ADF-9C9FD2FFB1E1}"/>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61" name="Text Box 32">
          <a:extLst>
            <a:ext uri="{FF2B5EF4-FFF2-40B4-BE49-F238E27FC236}">
              <a16:creationId xmlns:a16="http://schemas.microsoft.com/office/drawing/2014/main" id="{6C3A4EB6-35F2-450F-92D4-56CBA374267B}"/>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262" name="Text Box 106">
          <a:extLst>
            <a:ext uri="{FF2B5EF4-FFF2-40B4-BE49-F238E27FC236}">
              <a16:creationId xmlns:a16="http://schemas.microsoft.com/office/drawing/2014/main" id="{5120E956-C91B-4021-BC5C-4C2754AE86FF}"/>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1"/>
    <xdr:sp macro="" textlink="">
      <xdr:nvSpPr>
        <xdr:cNvPr id="3263" name="Text Box 108">
          <a:extLst>
            <a:ext uri="{FF2B5EF4-FFF2-40B4-BE49-F238E27FC236}">
              <a16:creationId xmlns:a16="http://schemas.microsoft.com/office/drawing/2014/main" id="{7197E14A-9963-44E1-93CB-1E8BB3DBC6AC}"/>
            </a:ext>
          </a:extLst>
        </xdr:cNvPr>
        <xdr:cNvSpPr txBox="1">
          <a:spLocks noChangeArrowheads="1"/>
        </xdr:cNvSpPr>
      </xdr:nvSpPr>
      <xdr:spPr bwMode="auto">
        <a:xfrm>
          <a:off x="436626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3264" name="Text Box 30">
          <a:extLst>
            <a:ext uri="{FF2B5EF4-FFF2-40B4-BE49-F238E27FC236}">
              <a16:creationId xmlns:a16="http://schemas.microsoft.com/office/drawing/2014/main" id="{DE197DB2-C0D5-4E98-924A-30A642964EAF}"/>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65" name="Text Box 32">
          <a:extLst>
            <a:ext uri="{FF2B5EF4-FFF2-40B4-BE49-F238E27FC236}">
              <a16:creationId xmlns:a16="http://schemas.microsoft.com/office/drawing/2014/main" id="{740B9D6C-C3AD-4D61-A63B-1CF9FD958015}"/>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3266" name="Text Box 106">
          <a:extLst>
            <a:ext uri="{FF2B5EF4-FFF2-40B4-BE49-F238E27FC236}">
              <a16:creationId xmlns:a16="http://schemas.microsoft.com/office/drawing/2014/main" id="{9FB73E1F-8476-4E1A-A1F2-B2A1322724CD}"/>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67" name="Text Box 108">
          <a:extLst>
            <a:ext uri="{FF2B5EF4-FFF2-40B4-BE49-F238E27FC236}">
              <a16:creationId xmlns:a16="http://schemas.microsoft.com/office/drawing/2014/main" id="{5CA2E954-CBDD-49AE-A074-8E796A106E5A}"/>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3268" name="Text Box 30">
          <a:extLst>
            <a:ext uri="{FF2B5EF4-FFF2-40B4-BE49-F238E27FC236}">
              <a16:creationId xmlns:a16="http://schemas.microsoft.com/office/drawing/2014/main" id="{1067FA19-964A-4E16-A3E6-C31AE3BD8C92}"/>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69" name="Text Box 32">
          <a:extLst>
            <a:ext uri="{FF2B5EF4-FFF2-40B4-BE49-F238E27FC236}">
              <a16:creationId xmlns:a16="http://schemas.microsoft.com/office/drawing/2014/main" id="{7E28B1B5-C6C6-4398-BC93-E51B21AE068E}"/>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3270" name="Text Box 106">
          <a:extLst>
            <a:ext uri="{FF2B5EF4-FFF2-40B4-BE49-F238E27FC236}">
              <a16:creationId xmlns:a16="http://schemas.microsoft.com/office/drawing/2014/main" id="{2760AC15-A90E-4B98-9208-F710C8C6D273}"/>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71" name="Text Box 108">
          <a:extLst>
            <a:ext uri="{FF2B5EF4-FFF2-40B4-BE49-F238E27FC236}">
              <a16:creationId xmlns:a16="http://schemas.microsoft.com/office/drawing/2014/main" id="{774792A6-910D-4CD3-BAAA-FE811999A3F7}"/>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3272" name="Text Box 30">
          <a:extLst>
            <a:ext uri="{FF2B5EF4-FFF2-40B4-BE49-F238E27FC236}">
              <a16:creationId xmlns:a16="http://schemas.microsoft.com/office/drawing/2014/main" id="{FE13AA22-46D2-484F-9BF0-3FA33F4F38C5}"/>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73" name="Text Box 32">
          <a:extLst>
            <a:ext uri="{FF2B5EF4-FFF2-40B4-BE49-F238E27FC236}">
              <a16:creationId xmlns:a16="http://schemas.microsoft.com/office/drawing/2014/main" id="{FE7ADEC4-E4C9-448B-B866-D8BEA06A95FE}"/>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30590"/>
    <xdr:sp macro="" textlink="">
      <xdr:nvSpPr>
        <xdr:cNvPr id="3274" name="Text Box 106">
          <a:extLst>
            <a:ext uri="{FF2B5EF4-FFF2-40B4-BE49-F238E27FC236}">
              <a16:creationId xmlns:a16="http://schemas.microsoft.com/office/drawing/2014/main" id="{4C122A0B-3CA7-426F-987F-03D303726B83}"/>
            </a:ext>
          </a:extLst>
        </xdr:cNvPr>
        <xdr:cNvSpPr txBox="1">
          <a:spLocks noChangeArrowheads="1"/>
        </xdr:cNvSpPr>
      </xdr:nvSpPr>
      <xdr:spPr bwMode="auto">
        <a:xfrm>
          <a:off x="436626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75" name="Text Box 108">
          <a:extLst>
            <a:ext uri="{FF2B5EF4-FFF2-40B4-BE49-F238E27FC236}">
              <a16:creationId xmlns:a16="http://schemas.microsoft.com/office/drawing/2014/main" id="{AF76651B-46BB-4C5E-9B31-ADCE739D45EA}"/>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3276" name="Text Box 30">
          <a:extLst>
            <a:ext uri="{FF2B5EF4-FFF2-40B4-BE49-F238E27FC236}">
              <a16:creationId xmlns:a16="http://schemas.microsoft.com/office/drawing/2014/main" id="{8A6DCFBC-3D1C-4846-A624-F28AF0AB76B1}"/>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77" name="Text Box 32">
          <a:extLst>
            <a:ext uri="{FF2B5EF4-FFF2-40B4-BE49-F238E27FC236}">
              <a16:creationId xmlns:a16="http://schemas.microsoft.com/office/drawing/2014/main" id="{4E6158FA-763F-411B-9B5C-555C672F624C}"/>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307730"/>
    <xdr:sp macro="" textlink="">
      <xdr:nvSpPr>
        <xdr:cNvPr id="3278" name="Text Box 106">
          <a:extLst>
            <a:ext uri="{FF2B5EF4-FFF2-40B4-BE49-F238E27FC236}">
              <a16:creationId xmlns:a16="http://schemas.microsoft.com/office/drawing/2014/main" id="{6031FF17-4714-444E-978D-1FCEBBDB1C5B}"/>
            </a:ext>
          </a:extLst>
        </xdr:cNvPr>
        <xdr:cNvSpPr txBox="1">
          <a:spLocks noChangeArrowheads="1"/>
        </xdr:cNvSpPr>
      </xdr:nvSpPr>
      <xdr:spPr bwMode="auto">
        <a:xfrm>
          <a:off x="436626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126</xdr:row>
      <xdr:rowOff>0</xdr:rowOff>
    </xdr:from>
    <xdr:ext cx="76200" cy="409721"/>
    <xdr:sp macro="" textlink="">
      <xdr:nvSpPr>
        <xdr:cNvPr id="3279" name="Text Box 108">
          <a:extLst>
            <a:ext uri="{FF2B5EF4-FFF2-40B4-BE49-F238E27FC236}">
              <a16:creationId xmlns:a16="http://schemas.microsoft.com/office/drawing/2014/main" id="{DCA1F199-1780-417D-9C7C-837C3B63DF30}"/>
            </a:ext>
          </a:extLst>
        </xdr:cNvPr>
        <xdr:cNvSpPr txBox="1">
          <a:spLocks noChangeArrowheads="1"/>
        </xdr:cNvSpPr>
      </xdr:nvSpPr>
      <xdr:spPr bwMode="auto">
        <a:xfrm>
          <a:off x="436626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76275"/>
    <xdr:sp macro="" textlink="">
      <xdr:nvSpPr>
        <xdr:cNvPr id="3280" name="Text Box 30">
          <a:extLst>
            <a:ext uri="{FF2B5EF4-FFF2-40B4-BE49-F238E27FC236}">
              <a16:creationId xmlns:a16="http://schemas.microsoft.com/office/drawing/2014/main" id="{3706EC44-1BAA-4818-BE11-63F9F55642BB}"/>
            </a:ext>
          </a:extLst>
        </xdr:cNvPr>
        <xdr:cNvSpPr txBox="1">
          <a:spLocks noChangeArrowheads="1"/>
        </xdr:cNvSpPr>
      </xdr:nvSpPr>
      <xdr:spPr bwMode="auto">
        <a:xfrm>
          <a:off x="436626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3281" name="Text Box 32">
          <a:extLst>
            <a:ext uri="{FF2B5EF4-FFF2-40B4-BE49-F238E27FC236}">
              <a16:creationId xmlns:a16="http://schemas.microsoft.com/office/drawing/2014/main" id="{0E7401DB-A02C-4456-9B08-8094C02CF5A9}"/>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76275"/>
    <xdr:sp macro="" textlink="">
      <xdr:nvSpPr>
        <xdr:cNvPr id="3282" name="Text Box 106">
          <a:extLst>
            <a:ext uri="{FF2B5EF4-FFF2-40B4-BE49-F238E27FC236}">
              <a16:creationId xmlns:a16="http://schemas.microsoft.com/office/drawing/2014/main" id="{EA847012-B87D-489D-B9E0-DB756A786CD4}"/>
            </a:ext>
          </a:extLst>
        </xdr:cNvPr>
        <xdr:cNvSpPr txBox="1">
          <a:spLocks noChangeArrowheads="1"/>
        </xdr:cNvSpPr>
      </xdr:nvSpPr>
      <xdr:spPr bwMode="auto">
        <a:xfrm>
          <a:off x="436626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3283" name="Text Box 108">
          <a:extLst>
            <a:ext uri="{FF2B5EF4-FFF2-40B4-BE49-F238E27FC236}">
              <a16:creationId xmlns:a16="http://schemas.microsoft.com/office/drawing/2014/main" id="{D1059ED2-C246-4C9C-8DAA-9089D0C2A63B}"/>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57225"/>
    <xdr:sp macro="" textlink="">
      <xdr:nvSpPr>
        <xdr:cNvPr id="3284" name="Text Box 30">
          <a:extLst>
            <a:ext uri="{FF2B5EF4-FFF2-40B4-BE49-F238E27FC236}">
              <a16:creationId xmlns:a16="http://schemas.microsoft.com/office/drawing/2014/main" id="{4043B351-6B26-4A13-B0D9-9FBD91F14C26}"/>
            </a:ext>
          </a:extLst>
        </xdr:cNvPr>
        <xdr:cNvSpPr txBox="1">
          <a:spLocks noChangeArrowheads="1"/>
        </xdr:cNvSpPr>
      </xdr:nvSpPr>
      <xdr:spPr bwMode="auto">
        <a:xfrm>
          <a:off x="436626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3285" name="Text Box 32">
          <a:extLst>
            <a:ext uri="{FF2B5EF4-FFF2-40B4-BE49-F238E27FC236}">
              <a16:creationId xmlns:a16="http://schemas.microsoft.com/office/drawing/2014/main" id="{4E0551B8-DA5C-4114-B13C-82F88348D73B}"/>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657225"/>
    <xdr:sp macro="" textlink="">
      <xdr:nvSpPr>
        <xdr:cNvPr id="3286" name="Text Box 106">
          <a:extLst>
            <a:ext uri="{FF2B5EF4-FFF2-40B4-BE49-F238E27FC236}">
              <a16:creationId xmlns:a16="http://schemas.microsoft.com/office/drawing/2014/main" id="{EE60B15F-61A4-4919-BCBF-CCCAA288D07B}"/>
            </a:ext>
          </a:extLst>
        </xdr:cNvPr>
        <xdr:cNvSpPr txBox="1">
          <a:spLocks noChangeArrowheads="1"/>
        </xdr:cNvSpPr>
      </xdr:nvSpPr>
      <xdr:spPr bwMode="auto">
        <a:xfrm>
          <a:off x="436626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xdr:row>
      <xdr:rowOff>0</xdr:rowOff>
    </xdr:from>
    <xdr:ext cx="76200" cy="857250"/>
    <xdr:sp macro="" textlink="">
      <xdr:nvSpPr>
        <xdr:cNvPr id="3287" name="Text Box 108">
          <a:extLst>
            <a:ext uri="{FF2B5EF4-FFF2-40B4-BE49-F238E27FC236}">
              <a16:creationId xmlns:a16="http://schemas.microsoft.com/office/drawing/2014/main" id="{A7F8FD3A-F5EB-45C8-BE6E-267449A04341}"/>
            </a:ext>
          </a:extLst>
        </xdr:cNvPr>
        <xdr:cNvSpPr txBox="1">
          <a:spLocks noChangeArrowheads="1"/>
        </xdr:cNvSpPr>
      </xdr:nvSpPr>
      <xdr:spPr bwMode="auto">
        <a:xfrm>
          <a:off x="436626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3288" name="Text Box 30">
          <a:extLst>
            <a:ext uri="{FF2B5EF4-FFF2-40B4-BE49-F238E27FC236}">
              <a16:creationId xmlns:a16="http://schemas.microsoft.com/office/drawing/2014/main" id="{612B1D29-11A3-412B-A021-33A2FA1D78E9}"/>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289" name="Text Box 32">
          <a:extLst>
            <a:ext uri="{FF2B5EF4-FFF2-40B4-BE49-F238E27FC236}">
              <a16:creationId xmlns:a16="http://schemas.microsoft.com/office/drawing/2014/main" id="{1C7C109B-94C5-4886-A025-E418A840AD2D}"/>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76275"/>
    <xdr:sp macro="" textlink="">
      <xdr:nvSpPr>
        <xdr:cNvPr id="3290" name="Text Box 106">
          <a:extLst>
            <a:ext uri="{FF2B5EF4-FFF2-40B4-BE49-F238E27FC236}">
              <a16:creationId xmlns:a16="http://schemas.microsoft.com/office/drawing/2014/main" id="{2455BCC4-3453-4B79-BCDD-D44BB19D423C}"/>
            </a:ext>
          </a:extLst>
        </xdr:cNvPr>
        <xdr:cNvSpPr txBox="1">
          <a:spLocks noChangeArrowheads="1"/>
        </xdr:cNvSpPr>
      </xdr:nvSpPr>
      <xdr:spPr bwMode="auto">
        <a:xfrm>
          <a:off x="436626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291" name="Text Box 108">
          <a:extLst>
            <a:ext uri="{FF2B5EF4-FFF2-40B4-BE49-F238E27FC236}">
              <a16:creationId xmlns:a16="http://schemas.microsoft.com/office/drawing/2014/main" id="{320F29C1-9960-41BF-8B43-DAB3842F834D}"/>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3292" name="Text Box 30">
          <a:extLst>
            <a:ext uri="{FF2B5EF4-FFF2-40B4-BE49-F238E27FC236}">
              <a16:creationId xmlns:a16="http://schemas.microsoft.com/office/drawing/2014/main" id="{736711BE-3AF3-4635-927C-91D738BBCABD}"/>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293" name="Text Box 32">
          <a:extLst>
            <a:ext uri="{FF2B5EF4-FFF2-40B4-BE49-F238E27FC236}">
              <a16:creationId xmlns:a16="http://schemas.microsoft.com/office/drawing/2014/main" id="{9C25E5AF-B601-4F50-9E2D-D2F77EDD202F}"/>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657225"/>
    <xdr:sp macro="" textlink="">
      <xdr:nvSpPr>
        <xdr:cNvPr id="3294" name="Text Box 106">
          <a:extLst>
            <a:ext uri="{FF2B5EF4-FFF2-40B4-BE49-F238E27FC236}">
              <a16:creationId xmlns:a16="http://schemas.microsoft.com/office/drawing/2014/main" id="{E5FE87AD-544B-45A3-84F4-A05596E5287E}"/>
            </a:ext>
          </a:extLst>
        </xdr:cNvPr>
        <xdr:cNvSpPr txBox="1">
          <a:spLocks noChangeArrowheads="1"/>
        </xdr:cNvSpPr>
      </xdr:nvSpPr>
      <xdr:spPr bwMode="auto">
        <a:xfrm>
          <a:off x="436626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857250"/>
    <xdr:sp macro="" textlink="">
      <xdr:nvSpPr>
        <xdr:cNvPr id="3295" name="Text Box 108">
          <a:extLst>
            <a:ext uri="{FF2B5EF4-FFF2-40B4-BE49-F238E27FC236}">
              <a16:creationId xmlns:a16="http://schemas.microsoft.com/office/drawing/2014/main" id="{3F372FD1-0F68-4B71-99B6-ED8BC2C5E9F5}"/>
            </a:ext>
          </a:extLst>
        </xdr:cNvPr>
        <xdr:cNvSpPr txBox="1">
          <a:spLocks noChangeArrowheads="1"/>
        </xdr:cNvSpPr>
      </xdr:nvSpPr>
      <xdr:spPr bwMode="auto">
        <a:xfrm>
          <a:off x="436626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296" name="Text Box 30">
          <a:extLst>
            <a:ext uri="{FF2B5EF4-FFF2-40B4-BE49-F238E27FC236}">
              <a16:creationId xmlns:a16="http://schemas.microsoft.com/office/drawing/2014/main" id="{2FD45CFF-B2A1-436B-A408-2B6D05593B39}"/>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297" name="Text Box 32">
          <a:extLst>
            <a:ext uri="{FF2B5EF4-FFF2-40B4-BE49-F238E27FC236}">
              <a16:creationId xmlns:a16="http://schemas.microsoft.com/office/drawing/2014/main" id="{58EC25F1-3684-4AF1-872D-DF9FB9A827EA}"/>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298" name="Text Box 106">
          <a:extLst>
            <a:ext uri="{FF2B5EF4-FFF2-40B4-BE49-F238E27FC236}">
              <a16:creationId xmlns:a16="http://schemas.microsoft.com/office/drawing/2014/main" id="{4EFF1724-BE87-409B-BEF4-C8699AB93078}"/>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299" name="Text Box 108">
          <a:extLst>
            <a:ext uri="{FF2B5EF4-FFF2-40B4-BE49-F238E27FC236}">
              <a16:creationId xmlns:a16="http://schemas.microsoft.com/office/drawing/2014/main" id="{9654C880-D1B7-41C9-872B-297D7F336EF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00" name="Text Box 30">
          <a:extLst>
            <a:ext uri="{FF2B5EF4-FFF2-40B4-BE49-F238E27FC236}">
              <a16:creationId xmlns:a16="http://schemas.microsoft.com/office/drawing/2014/main" id="{D436253A-E2ED-487D-A3C4-5B08EFD0E7DF}"/>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01" name="Text Box 32">
          <a:extLst>
            <a:ext uri="{FF2B5EF4-FFF2-40B4-BE49-F238E27FC236}">
              <a16:creationId xmlns:a16="http://schemas.microsoft.com/office/drawing/2014/main" id="{670B72B9-6D35-4C0C-A3E4-220140613878}"/>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02" name="Text Box 106">
          <a:extLst>
            <a:ext uri="{FF2B5EF4-FFF2-40B4-BE49-F238E27FC236}">
              <a16:creationId xmlns:a16="http://schemas.microsoft.com/office/drawing/2014/main" id="{70B46BAE-ACB2-4B14-86F1-D0B0725E1D6E}"/>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03" name="Text Box 108">
          <a:extLst>
            <a:ext uri="{FF2B5EF4-FFF2-40B4-BE49-F238E27FC236}">
              <a16:creationId xmlns:a16="http://schemas.microsoft.com/office/drawing/2014/main" id="{C6997EE4-5430-4294-B308-7097D6E3E343}"/>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04" name="Text Box 30">
          <a:extLst>
            <a:ext uri="{FF2B5EF4-FFF2-40B4-BE49-F238E27FC236}">
              <a16:creationId xmlns:a16="http://schemas.microsoft.com/office/drawing/2014/main" id="{19670794-E61F-4239-B21E-7488CD94D23E}"/>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05" name="Text Box 32">
          <a:extLst>
            <a:ext uri="{FF2B5EF4-FFF2-40B4-BE49-F238E27FC236}">
              <a16:creationId xmlns:a16="http://schemas.microsoft.com/office/drawing/2014/main" id="{AC05ED18-769C-4D90-8D11-3549499C4C0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06" name="Text Box 106">
          <a:extLst>
            <a:ext uri="{FF2B5EF4-FFF2-40B4-BE49-F238E27FC236}">
              <a16:creationId xmlns:a16="http://schemas.microsoft.com/office/drawing/2014/main" id="{3B2CE783-F970-4C88-AD0C-8A31863C2B1F}"/>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07" name="Text Box 108">
          <a:extLst>
            <a:ext uri="{FF2B5EF4-FFF2-40B4-BE49-F238E27FC236}">
              <a16:creationId xmlns:a16="http://schemas.microsoft.com/office/drawing/2014/main" id="{F1A3841D-463C-44C0-B6B3-16BAC3373948}"/>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08" name="Text Box 30">
          <a:extLst>
            <a:ext uri="{FF2B5EF4-FFF2-40B4-BE49-F238E27FC236}">
              <a16:creationId xmlns:a16="http://schemas.microsoft.com/office/drawing/2014/main" id="{3F2AF708-7D8E-4D81-94AB-6003F6CC94B8}"/>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09" name="Text Box 32">
          <a:extLst>
            <a:ext uri="{FF2B5EF4-FFF2-40B4-BE49-F238E27FC236}">
              <a16:creationId xmlns:a16="http://schemas.microsoft.com/office/drawing/2014/main" id="{141A046F-6CF2-4E1D-A14E-BBE94642505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10" name="Text Box 106">
          <a:extLst>
            <a:ext uri="{FF2B5EF4-FFF2-40B4-BE49-F238E27FC236}">
              <a16:creationId xmlns:a16="http://schemas.microsoft.com/office/drawing/2014/main" id="{3C70679F-D27F-4BC2-BE7B-0A3CA4172201}"/>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11" name="Text Box 108">
          <a:extLst>
            <a:ext uri="{FF2B5EF4-FFF2-40B4-BE49-F238E27FC236}">
              <a16:creationId xmlns:a16="http://schemas.microsoft.com/office/drawing/2014/main" id="{433D937C-14E0-469A-9AA4-9F2D273C5292}"/>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12" name="Text Box 30">
          <a:extLst>
            <a:ext uri="{FF2B5EF4-FFF2-40B4-BE49-F238E27FC236}">
              <a16:creationId xmlns:a16="http://schemas.microsoft.com/office/drawing/2014/main" id="{6054C10F-01FA-4973-B8D1-2FD3540B4322}"/>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13" name="Text Box 32">
          <a:extLst>
            <a:ext uri="{FF2B5EF4-FFF2-40B4-BE49-F238E27FC236}">
              <a16:creationId xmlns:a16="http://schemas.microsoft.com/office/drawing/2014/main" id="{2772C2C4-0137-4C91-96A6-C46AA97AF47D}"/>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14" name="Text Box 106">
          <a:extLst>
            <a:ext uri="{FF2B5EF4-FFF2-40B4-BE49-F238E27FC236}">
              <a16:creationId xmlns:a16="http://schemas.microsoft.com/office/drawing/2014/main" id="{EB39D590-CA0C-43DE-9506-68E4CFD34A17}"/>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15" name="Text Box 108">
          <a:extLst>
            <a:ext uri="{FF2B5EF4-FFF2-40B4-BE49-F238E27FC236}">
              <a16:creationId xmlns:a16="http://schemas.microsoft.com/office/drawing/2014/main" id="{06338F37-9DC1-4F3F-8588-94BAF13A21F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16" name="Text Box 30">
          <a:extLst>
            <a:ext uri="{FF2B5EF4-FFF2-40B4-BE49-F238E27FC236}">
              <a16:creationId xmlns:a16="http://schemas.microsoft.com/office/drawing/2014/main" id="{009AB9F4-B914-4CCC-9258-7977F931252E}"/>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17" name="Text Box 32">
          <a:extLst>
            <a:ext uri="{FF2B5EF4-FFF2-40B4-BE49-F238E27FC236}">
              <a16:creationId xmlns:a16="http://schemas.microsoft.com/office/drawing/2014/main" id="{9027A93E-3EE3-43BF-BE1D-8E6C1E0BE5D0}"/>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18" name="Text Box 106">
          <a:extLst>
            <a:ext uri="{FF2B5EF4-FFF2-40B4-BE49-F238E27FC236}">
              <a16:creationId xmlns:a16="http://schemas.microsoft.com/office/drawing/2014/main" id="{4F90D871-A5BB-49CD-B670-958A6C6ADBA1}"/>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19" name="Text Box 108">
          <a:extLst>
            <a:ext uri="{FF2B5EF4-FFF2-40B4-BE49-F238E27FC236}">
              <a16:creationId xmlns:a16="http://schemas.microsoft.com/office/drawing/2014/main" id="{7B593A6E-49B5-4DED-BA2C-F6E9AADCF91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20" name="Text Box 30">
          <a:extLst>
            <a:ext uri="{FF2B5EF4-FFF2-40B4-BE49-F238E27FC236}">
              <a16:creationId xmlns:a16="http://schemas.microsoft.com/office/drawing/2014/main" id="{1B57E71E-F063-4C4A-863D-E5C8B4289878}"/>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21" name="Text Box 32">
          <a:extLst>
            <a:ext uri="{FF2B5EF4-FFF2-40B4-BE49-F238E27FC236}">
              <a16:creationId xmlns:a16="http://schemas.microsoft.com/office/drawing/2014/main" id="{023574B0-06BE-4455-A1F5-1A33F8C8AB8B}"/>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30590"/>
    <xdr:sp macro="" textlink="">
      <xdr:nvSpPr>
        <xdr:cNvPr id="3322" name="Text Box 106">
          <a:extLst>
            <a:ext uri="{FF2B5EF4-FFF2-40B4-BE49-F238E27FC236}">
              <a16:creationId xmlns:a16="http://schemas.microsoft.com/office/drawing/2014/main" id="{FA16DF8F-E9D7-4B52-B04B-28FD1E5183B7}"/>
            </a:ext>
          </a:extLst>
        </xdr:cNvPr>
        <xdr:cNvSpPr txBox="1">
          <a:spLocks noChangeArrowheads="1"/>
        </xdr:cNvSpPr>
      </xdr:nvSpPr>
      <xdr:spPr bwMode="auto">
        <a:xfrm>
          <a:off x="436626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23" name="Text Box 108">
          <a:extLst>
            <a:ext uri="{FF2B5EF4-FFF2-40B4-BE49-F238E27FC236}">
              <a16:creationId xmlns:a16="http://schemas.microsoft.com/office/drawing/2014/main" id="{86F6389A-33D3-43C1-A194-751EAECBA1C7}"/>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24" name="Text Box 30">
          <a:extLst>
            <a:ext uri="{FF2B5EF4-FFF2-40B4-BE49-F238E27FC236}">
              <a16:creationId xmlns:a16="http://schemas.microsoft.com/office/drawing/2014/main" id="{51B2EBB0-DC61-4AEA-A3CF-1A4456BC3521}"/>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25" name="Text Box 32">
          <a:extLst>
            <a:ext uri="{FF2B5EF4-FFF2-40B4-BE49-F238E27FC236}">
              <a16:creationId xmlns:a16="http://schemas.microsoft.com/office/drawing/2014/main" id="{5C030286-65C0-4FC3-859E-BE25E3B911E8}"/>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307730"/>
    <xdr:sp macro="" textlink="">
      <xdr:nvSpPr>
        <xdr:cNvPr id="3326" name="Text Box 106">
          <a:extLst>
            <a:ext uri="{FF2B5EF4-FFF2-40B4-BE49-F238E27FC236}">
              <a16:creationId xmlns:a16="http://schemas.microsoft.com/office/drawing/2014/main" id="{C3FDBBE9-84D4-47E3-ABB9-A6187D140961}"/>
            </a:ext>
          </a:extLst>
        </xdr:cNvPr>
        <xdr:cNvSpPr txBox="1">
          <a:spLocks noChangeArrowheads="1"/>
        </xdr:cNvSpPr>
      </xdr:nvSpPr>
      <xdr:spPr bwMode="auto">
        <a:xfrm>
          <a:off x="436626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27" name="Text Box 108">
          <a:extLst>
            <a:ext uri="{FF2B5EF4-FFF2-40B4-BE49-F238E27FC236}">
              <a16:creationId xmlns:a16="http://schemas.microsoft.com/office/drawing/2014/main" id="{7AE5D67A-3013-47DD-8B6B-BD3058672B09}"/>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71</xdr:row>
      <xdr:rowOff>0</xdr:rowOff>
    </xdr:from>
    <xdr:to>
      <xdr:col>3</xdr:col>
      <xdr:colOff>76200</xdr:colOff>
      <xdr:row>72</xdr:row>
      <xdr:rowOff>169018</xdr:rowOff>
    </xdr:to>
    <xdr:sp macro="" textlink="">
      <xdr:nvSpPr>
        <xdr:cNvPr id="3328" name="Text Box 30">
          <a:extLst>
            <a:ext uri="{FF2B5EF4-FFF2-40B4-BE49-F238E27FC236}">
              <a16:creationId xmlns:a16="http://schemas.microsoft.com/office/drawing/2014/main" id="{6B2A850B-62F7-4D83-909F-9BB3B52C6950}"/>
            </a:ext>
          </a:extLst>
        </xdr:cNvPr>
        <xdr:cNvSpPr txBox="1">
          <a:spLocks noChangeArrowheads="1"/>
        </xdr:cNvSpPr>
      </xdr:nvSpPr>
      <xdr:spPr bwMode="auto">
        <a:xfrm>
          <a:off x="4366260" y="1856232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3329" name="Text Box 32">
          <a:extLst>
            <a:ext uri="{FF2B5EF4-FFF2-40B4-BE49-F238E27FC236}">
              <a16:creationId xmlns:a16="http://schemas.microsoft.com/office/drawing/2014/main" id="{C176EA4E-F937-488A-A801-A601D14E1B4D}"/>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169018</xdr:rowOff>
    </xdr:to>
    <xdr:sp macro="" textlink="">
      <xdr:nvSpPr>
        <xdr:cNvPr id="3330" name="Text Box 106">
          <a:extLst>
            <a:ext uri="{FF2B5EF4-FFF2-40B4-BE49-F238E27FC236}">
              <a16:creationId xmlns:a16="http://schemas.microsoft.com/office/drawing/2014/main" id="{E7E00720-66FE-4028-BA7E-6814721AD716}"/>
            </a:ext>
          </a:extLst>
        </xdr:cNvPr>
        <xdr:cNvSpPr txBox="1">
          <a:spLocks noChangeArrowheads="1"/>
        </xdr:cNvSpPr>
      </xdr:nvSpPr>
      <xdr:spPr bwMode="auto">
        <a:xfrm>
          <a:off x="4366260" y="18562320"/>
          <a:ext cx="76200" cy="344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3331" name="Text Box 108">
          <a:extLst>
            <a:ext uri="{FF2B5EF4-FFF2-40B4-BE49-F238E27FC236}">
              <a16:creationId xmlns:a16="http://schemas.microsoft.com/office/drawing/2014/main" id="{CFD98F95-4F43-4409-8626-F4EDECFDF671}"/>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153778</xdr:rowOff>
    </xdr:to>
    <xdr:sp macro="" textlink="">
      <xdr:nvSpPr>
        <xdr:cNvPr id="3332" name="Text Box 30">
          <a:extLst>
            <a:ext uri="{FF2B5EF4-FFF2-40B4-BE49-F238E27FC236}">
              <a16:creationId xmlns:a16="http://schemas.microsoft.com/office/drawing/2014/main" id="{4775467E-50B4-416B-A08B-892546354F19}"/>
            </a:ext>
          </a:extLst>
        </xdr:cNvPr>
        <xdr:cNvSpPr txBox="1">
          <a:spLocks noChangeArrowheads="1"/>
        </xdr:cNvSpPr>
      </xdr:nvSpPr>
      <xdr:spPr bwMode="auto">
        <a:xfrm>
          <a:off x="4366260" y="1856232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3333" name="Text Box 32">
          <a:extLst>
            <a:ext uri="{FF2B5EF4-FFF2-40B4-BE49-F238E27FC236}">
              <a16:creationId xmlns:a16="http://schemas.microsoft.com/office/drawing/2014/main" id="{C51D1E4B-B1FE-4E7C-A713-95C9E87CFD15}"/>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153778</xdr:rowOff>
    </xdr:to>
    <xdr:sp macro="" textlink="">
      <xdr:nvSpPr>
        <xdr:cNvPr id="3334" name="Text Box 106">
          <a:extLst>
            <a:ext uri="{FF2B5EF4-FFF2-40B4-BE49-F238E27FC236}">
              <a16:creationId xmlns:a16="http://schemas.microsoft.com/office/drawing/2014/main" id="{27CD9D18-07E2-46BB-94AD-C07643BE7263}"/>
            </a:ext>
          </a:extLst>
        </xdr:cNvPr>
        <xdr:cNvSpPr txBox="1">
          <a:spLocks noChangeArrowheads="1"/>
        </xdr:cNvSpPr>
      </xdr:nvSpPr>
      <xdr:spPr bwMode="auto">
        <a:xfrm>
          <a:off x="4366260" y="18562320"/>
          <a:ext cx="76200" cy="32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73606</xdr:rowOff>
    </xdr:to>
    <xdr:sp macro="" textlink="">
      <xdr:nvSpPr>
        <xdr:cNvPr id="3335" name="Text Box 108">
          <a:extLst>
            <a:ext uri="{FF2B5EF4-FFF2-40B4-BE49-F238E27FC236}">
              <a16:creationId xmlns:a16="http://schemas.microsoft.com/office/drawing/2014/main" id="{80EE6FCF-F556-4001-A3D3-DBB6CFE1EAE4}"/>
            </a:ext>
          </a:extLst>
        </xdr:cNvPr>
        <xdr:cNvSpPr txBox="1">
          <a:spLocks noChangeArrowheads="1"/>
        </xdr:cNvSpPr>
      </xdr:nvSpPr>
      <xdr:spPr bwMode="auto">
        <a:xfrm>
          <a:off x="4366260" y="18562320"/>
          <a:ext cx="76200" cy="424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169017</xdr:rowOff>
    </xdr:to>
    <xdr:sp macro="" textlink="">
      <xdr:nvSpPr>
        <xdr:cNvPr id="3336" name="Text Box 30">
          <a:extLst>
            <a:ext uri="{FF2B5EF4-FFF2-40B4-BE49-F238E27FC236}">
              <a16:creationId xmlns:a16="http://schemas.microsoft.com/office/drawing/2014/main" id="{5B928A64-C4AF-4E3F-AF17-4215B7B5D9E3}"/>
            </a:ext>
          </a:extLst>
        </xdr:cNvPr>
        <xdr:cNvSpPr txBox="1">
          <a:spLocks noChangeArrowheads="1"/>
        </xdr:cNvSpPr>
      </xdr:nvSpPr>
      <xdr:spPr bwMode="auto">
        <a:xfrm>
          <a:off x="4366260" y="18562320"/>
          <a:ext cx="76200" cy="344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3337" name="Text Box 32">
          <a:extLst>
            <a:ext uri="{FF2B5EF4-FFF2-40B4-BE49-F238E27FC236}">
              <a16:creationId xmlns:a16="http://schemas.microsoft.com/office/drawing/2014/main" id="{4DCD1F1E-13FC-435F-BDCD-2C18327F0D2C}"/>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169017</xdr:rowOff>
    </xdr:to>
    <xdr:sp macro="" textlink="">
      <xdr:nvSpPr>
        <xdr:cNvPr id="3338" name="Text Box 106">
          <a:extLst>
            <a:ext uri="{FF2B5EF4-FFF2-40B4-BE49-F238E27FC236}">
              <a16:creationId xmlns:a16="http://schemas.microsoft.com/office/drawing/2014/main" id="{133F6437-E10E-4BD8-B30A-75E61EFE739C}"/>
            </a:ext>
          </a:extLst>
        </xdr:cNvPr>
        <xdr:cNvSpPr txBox="1">
          <a:spLocks noChangeArrowheads="1"/>
        </xdr:cNvSpPr>
      </xdr:nvSpPr>
      <xdr:spPr bwMode="auto">
        <a:xfrm>
          <a:off x="4366260" y="18562320"/>
          <a:ext cx="76200" cy="344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3339" name="Text Box 108">
          <a:extLst>
            <a:ext uri="{FF2B5EF4-FFF2-40B4-BE49-F238E27FC236}">
              <a16:creationId xmlns:a16="http://schemas.microsoft.com/office/drawing/2014/main" id="{E0DBD5FA-0C45-4BF7-8E9B-9EFA21983569}"/>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153777</xdr:rowOff>
    </xdr:to>
    <xdr:sp macro="" textlink="">
      <xdr:nvSpPr>
        <xdr:cNvPr id="3340" name="Text Box 30">
          <a:extLst>
            <a:ext uri="{FF2B5EF4-FFF2-40B4-BE49-F238E27FC236}">
              <a16:creationId xmlns:a16="http://schemas.microsoft.com/office/drawing/2014/main" id="{3D5EA37E-26AE-4B45-887D-C09ABD580136}"/>
            </a:ext>
          </a:extLst>
        </xdr:cNvPr>
        <xdr:cNvSpPr txBox="1">
          <a:spLocks noChangeArrowheads="1"/>
        </xdr:cNvSpPr>
      </xdr:nvSpPr>
      <xdr:spPr bwMode="auto">
        <a:xfrm>
          <a:off x="4366260" y="18562320"/>
          <a:ext cx="76200" cy="329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3341" name="Text Box 32">
          <a:extLst>
            <a:ext uri="{FF2B5EF4-FFF2-40B4-BE49-F238E27FC236}">
              <a16:creationId xmlns:a16="http://schemas.microsoft.com/office/drawing/2014/main" id="{3474158C-7F2C-4142-9F9D-EA1D44BAEDD5}"/>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72</xdr:row>
      <xdr:rowOff>153777</xdr:rowOff>
    </xdr:to>
    <xdr:sp macro="" textlink="">
      <xdr:nvSpPr>
        <xdr:cNvPr id="3342" name="Text Box 106">
          <a:extLst>
            <a:ext uri="{FF2B5EF4-FFF2-40B4-BE49-F238E27FC236}">
              <a16:creationId xmlns:a16="http://schemas.microsoft.com/office/drawing/2014/main" id="{E4CBC50A-3D4B-41F0-824A-E7EAA36346EB}"/>
            </a:ext>
          </a:extLst>
        </xdr:cNvPr>
        <xdr:cNvSpPr txBox="1">
          <a:spLocks noChangeArrowheads="1"/>
        </xdr:cNvSpPr>
      </xdr:nvSpPr>
      <xdr:spPr bwMode="auto">
        <a:xfrm>
          <a:off x="4366260" y="18562320"/>
          <a:ext cx="76200" cy="329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81223</xdr:rowOff>
    </xdr:to>
    <xdr:sp macro="" textlink="">
      <xdr:nvSpPr>
        <xdr:cNvPr id="3343" name="Text Box 108">
          <a:extLst>
            <a:ext uri="{FF2B5EF4-FFF2-40B4-BE49-F238E27FC236}">
              <a16:creationId xmlns:a16="http://schemas.microsoft.com/office/drawing/2014/main" id="{FADE0871-0948-4080-9597-CA78872AE471}"/>
            </a:ext>
          </a:extLst>
        </xdr:cNvPr>
        <xdr:cNvSpPr txBox="1">
          <a:spLocks noChangeArrowheads="1"/>
        </xdr:cNvSpPr>
      </xdr:nvSpPr>
      <xdr:spPr bwMode="auto">
        <a:xfrm>
          <a:off x="4366260" y="18562320"/>
          <a:ext cx="76200" cy="43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409722"/>
    <xdr:sp macro="" textlink="">
      <xdr:nvSpPr>
        <xdr:cNvPr id="3344" name="Text Box 30">
          <a:extLst>
            <a:ext uri="{FF2B5EF4-FFF2-40B4-BE49-F238E27FC236}">
              <a16:creationId xmlns:a16="http://schemas.microsoft.com/office/drawing/2014/main" id="{DE442CBA-6DED-4D7C-83D6-D4C0D70D79C7}"/>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345" name="Text Box 32">
          <a:extLst>
            <a:ext uri="{FF2B5EF4-FFF2-40B4-BE49-F238E27FC236}">
              <a16:creationId xmlns:a16="http://schemas.microsoft.com/office/drawing/2014/main" id="{2DBF60B2-FBEB-4FA1-B0BA-5F1CE5197DA1}"/>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3346" name="Text Box 106">
          <a:extLst>
            <a:ext uri="{FF2B5EF4-FFF2-40B4-BE49-F238E27FC236}">
              <a16:creationId xmlns:a16="http://schemas.microsoft.com/office/drawing/2014/main" id="{425B2CFE-68C5-4643-A3E9-64F54FD9981F}"/>
            </a:ext>
          </a:extLst>
        </xdr:cNvPr>
        <xdr:cNvSpPr txBox="1">
          <a:spLocks noChangeArrowheads="1"/>
        </xdr:cNvSpPr>
      </xdr:nvSpPr>
      <xdr:spPr bwMode="auto">
        <a:xfrm>
          <a:off x="436626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347" name="Text Box 108">
          <a:extLst>
            <a:ext uri="{FF2B5EF4-FFF2-40B4-BE49-F238E27FC236}">
              <a16:creationId xmlns:a16="http://schemas.microsoft.com/office/drawing/2014/main" id="{90594C02-66B0-4EB9-9A5D-5439917BDB3D}"/>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3348" name="Text Box 30">
          <a:extLst>
            <a:ext uri="{FF2B5EF4-FFF2-40B4-BE49-F238E27FC236}">
              <a16:creationId xmlns:a16="http://schemas.microsoft.com/office/drawing/2014/main" id="{425303B6-505C-43B9-B471-0ED31D0F8189}"/>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349" name="Text Box 32">
          <a:extLst>
            <a:ext uri="{FF2B5EF4-FFF2-40B4-BE49-F238E27FC236}">
              <a16:creationId xmlns:a16="http://schemas.microsoft.com/office/drawing/2014/main" id="{3AB0203D-2942-40F8-9261-6741416181FF}"/>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3350" name="Text Box 106">
          <a:extLst>
            <a:ext uri="{FF2B5EF4-FFF2-40B4-BE49-F238E27FC236}">
              <a16:creationId xmlns:a16="http://schemas.microsoft.com/office/drawing/2014/main" id="{221E711E-08C1-45FB-AB6C-E3382F22B453}"/>
            </a:ext>
          </a:extLst>
        </xdr:cNvPr>
        <xdr:cNvSpPr txBox="1">
          <a:spLocks noChangeArrowheads="1"/>
        </xdr:cNvSpPr>
      </xdr:nvSpPr>
      <xdr:spPr bwMode="auto">
        <a:xfrm>
          <a:off x="436626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3351" name="Text Box 108">
          <a:extLst>
            <a:ext uri="{FF2B5EF4-FFF2-40B4-BE49-F238E27FC236}">
              <a16:creationId xmlns:a16="http://schemas.microsoft.com/office/drawing/2014/main" id="{9E7914F6-747D-4764-B9CE-46EF1C3A43FE}"/>
            </a:ext>
          </a:extLst>
        </xdr:cNvPr>
        <xdr:cNvSpPr txBox="1">
          <a:spLocks noChangeArrowheads="1"/>
        </xdr:cNvSpPr>
      </xdr:nvSpPr>
      <xdr:spPr bwMode="auto">
        <a:xfrm>
          <a:off x="436626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3352" name="Text Box 30">
          <a:extLst>
            <a:ext uri="{FF2B5EF4-FFF2-40B4-BE49-F238E27FC236}">
              <a16:creationId xmlns:a16="http://schemas.microsoft.com/office/drawing/2014/main" id="{912E40DF-13F3-4D5F-934A-5C5A455C81D3}"/>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353" name="Text Box 32">
          <a:extLst>
            <a:ext uri="{FF2B5EF4-FFF2-40B4-BE49-F238E27FC236}">
              <a16:creationId xmlns:a16="http://schemas.microsoft.com/office/drawing/2014/main" id="{77A03A50-B997-4CE4-9865-40EDF3484359}"/>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3354" name="Text Box 106">
          <a:extLst>
            <a:ext uri="{FF2B5EF4-FFF2-40B4-BE49-F238E27FC236}">
              <a16:creationId xmlns:a16="http://schemas.microsoft.com/office/drawing/2014/main" id="{E319E85E-FE66-4BA7-8458-9A7E24C382B6}"/>
            </a:ext>
          </a:extLst>
        </xdr:cNvPr>
        <xdr:cNvSpPr txBox="1">
          <a:spLocks noChangeArrowheads="1"/>
        </xdr:cNvSpPr>
      </xdr:nvSpPr>
      <xdr:spPr bwMode="auto">
        <a:xfrm>
          <a:off x="436626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355" name="Text Box 108">
          <a:extLst>
            <a:ext uri="{FF2B5EF4-FFF2-40B4-BE49-F238E27FC236}">
              <a16:creationId xmlns:a16="http://schemas.microsoft.com/office/drawing/2014/main" id="{F9EFA9D1-7227-4298-875A-463589125F79}"/>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3356" name="Text Box 30">
          <a:extLst>
            <a:ext uri="{FF2B5EF4-FFF2-40B4-BE49-F238E27FC236}">
              <a16:creationId xmlns:a16="http://schemas.microsoft.com/office/drawing/2014/main" id="{8C4B880E-D54B-43A5-8CD6-5D1CAC0C49A8}"/>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357" name="Text Box 32">
          <a:extLst>
            <a:ext uri="{FF2B5EF4-FFF2-40B4-BE49-F238E27FC236}">
              <a16:creationId xmlns:a16="http://schemas.microsoft.com/office/drawing/2014/main" id="{33255DFD-4895-4558-8299-79D7C4CA4E51}"/>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3358" name="Text Box 106">
          <a:extLst>
            <a:ext uri="{FF2B5EF4-FFF2-40B4-BE49-F238E27FC236}">
              <a16:creationId xmlns:a16="http://schemas.microsoft.com/office/drawing/2014/main" id="{0D0B3E36-11DC-4A1E-A68E-98C4F8EABDCA}"/>
            </a:ext>
          </a:extLst>
        </xdr:cNvPr>
        <xdr:cNvSpPr txBox="1">
          <a:spLocks noChangeArrowheads="1"/>
        </xdr:cNvSpPr>
      </xdr:nvSpPr>
      <xdr:spPr bwMode="auto">
        <a:xfrm>
          <a:off x="436626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3359" name="Text Box 108">
          <a:extLst>
            <a:ext uri="{FF2B5EF4-FFF2-40B4-BE49-F238E27FC236}">
              <a16:creationId xmlns:a16="http://schemas.microsoft.com/office/drawing/2014/main" id="{D3206A25-4CAF-46DF-899F-565CCD97D11E}"/>
            </a:ext>
          </a:extLst>
        </xdr:cNvPr>
        <xdr:cNvSpPr txBox="1">
          <a:spLocks noChangeArrowheads="1"/>
        </xdr:cNvSpPr>
      </xdr:nvSpPr>
      <xdr:spPr bwMode="auto">
        <a:xfrm>
          <a:off x="436626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360" name="Text Box 30">
          <a:extLst>
            <a:ext uri="{FF2B5EF4-FFF2-40B4-BE49-F238E27FC236}">
              <a16:creationId xmlns:a16="http://schemas.microsoft.com/office/drawing/2014/main" id="{75CC4556-A61D-404D-9E24-A183D0DC7062}"/>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361" name="Text Box 106">
          <a:extLst>
            <a:ext uri="{FF2B5EF4-FFF2-40B4-BE49-F238E27FC236}">
              <a16:creationId xmlns:a16="http://schemas.microsoft.com/office/drawing/2014/main" id="{AEFBCDDD-744C-4F22-B82A-268EF4C81D4E}"/>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362" name="Text Box 30">
          <a:extLst>
            <a:ext uri="{FF2B5EF4-FFF2-40B4-BE49-F238E27FC236}">
              <a16:creationId xmlns:a16="http://schemas.microsoft.com/office/drawing/2014/main" id="{915F6B90-DB65-4F4B-A9A0-7EB7872C54D9}"/>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363" name="Text Box 106">
          <a:extLst>
            <a:ext uri="{FF2B5EF4-FFF2-40B4-BE49-F238E27FC236}">
              <a16:creationId xmlns:a16="http://schemas.microsoft.com/office/drawing/2014/main" id="{803B8939-2FA7-4E86-9B87-F7BCD8BD89EE}"/>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364" name="Text Box 30">
          <a:extLst>
            <a:ext uri="{FF2B5EF4-FFF2-40B4-BE49-F238E27FC236}">
              <a16:creationId xmlns:a16="http://schemas.microsoft.com/office/drawing/2014/main" id="{A60FBCF3-6048-43A4-8870-8880D4287894}"/>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3365" name="Text Box 106">
          <a:extLst>
            <a:ext uri="{FF2B5EF4-FFF2-40B4-BE49-F238E27FC236}">
              <a16:creationId xmlns:a16="http://schemas.microsoft.com/office/drawing/2014/main" id="{957B3A85-FF2E-4FB9-9BED-BC3444B94530}"/>
            </a:ext>
          </a:extLst>
        </xdr:cNvPr>
        <xdr:cNvSpPr txBox="1">
          <a:spLocks noChangeArrowheads="1"/>
        </xdr:cNvSpPr>
      </xdr:nvSpPr>
      <xdr:spPr bwMode="auto">
        <a:xfrm>
          <a:off x="436626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366" name="Text Box 30">
          <a:extLst>
            <a:ext uri="{FF2B5EF4-FFF2-40B4-BE49-F238E27FC236}">
              <a16:creationId xmlns:a16="http://schemas.microsoft.com/office/drawing/2014/main" id="{F375ED35-7218-4BFC-ACFC-00EAAD8864F9}"/>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3367" name="Text Box 106">
          <a:extLst>
            <a:ext uri="{FF2B5EF4-FFF2-40B4-BE49-F238E27FC236}">
              <a16:creationId xmlns:a16="http://schemas.microsoft.com/office/drawing/2014/main" id="{21723058-22E9-4758-8B5E-CBF966A12D62}"/>
            </a:ext>
          </a:extLst>
        </xdr:cNvPr>
        <xdr:cNvSpPr txBox="1">
          <a:spLocks noChangeArrowheads="1"/>
        </xdr:cNvSpPr>
      </xdr:nvSpPr>
      <xdr:spPr bwMode="auto">
        <a:xfrm>
          <a:off x="436626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68" name="Text Box 32">
          <a:extLst>
            <a:ext uri="{FF2B5EF4-FFF2-40B4-BE49-F238E27FC236}">
              <a16:creationId xmlns:a16="http://schemas.microsoft.com/office/drawing/2014/main" id="{12C5FFF8-A847-452D-A20B-26CFF96C970D}"/>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69" name="Text Box 108">
          <a:extLst>
            <a:ext uri="{FF2B5EF4-FFF2-40B4-BE49-F238E27FC236}">
              <a16:creationId xmlns:a16="http://schemas.microsoft.com/office/drawing/2014/main" id="{DFBD7456-69E0-4081-BC0F-0F8139185EB3}"/>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0" name="Text Box 32">
          <a:extLst>
            <a:ext uri="{FF2B5EF4-FFF2-40B4-BE49-F238E27FC236}">
              <a16:creationId xmlns:a16="http://schemas.microsoft.com/office/drawing/2014/main" id="{FAC60F36-06FE-4A33-935A-A1F3A39F89D9}"/>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1" name="Text Box 108">
          <a:extLst>
            <a:ext uri="{FF2B5EF4-FFF2-40B4-BE49-F238E27FC236}">
              <a16:creationId xmlns:a16="http://schemas.microsoft.com/office/drawing/2014/main" id="{EACA4E8A-D72A-48AB-BD26-25F05FA84DBF}"/>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2" name="Text Box 32">
          <a:extLst>
            <a:ext uri="{FF2B5EF4-FFF2-40B4-BE49-F238E27FC236}">
              <a16:creationId xmlns:a16="http://schemas.microsoft.com/office/drawing/2014/main" id="{93CDC6AE-0688-40B9-8CE4-B141C7F273BB}"/>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3" name="Text Box 108">
          <a:extLst>
            <a:ext uri="{FF2B5EF4-FFF2-40B4-BE49-F238E27FC236}">
              <a16:creationId xmlns:a16="http://schemas.microsoft.com/office/drawing/2014/main" id="{7B5F2232-F685-4087-94F7-35DD2A3A242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4" name="Text Box 32">
          <a:extLst>
            <a:ext uri="{FF2B5EF4-FFF2-40B4-BE49-F238E27FC236}">
              <a16:creationId xmlns:a16="http://schemas.microsoft.com/office/drawing/2014/main" id="{84F40660-A150-4FF2-9C55-04D1F7406815}"/>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409721"/>
    <xdr:sp macro="" textlink="">
      <xdr:nvSpPr>
        <xdr:cNvPr id="3375" name="Text Box 108">
          <a:extLst>
            <a:ext uri="{FF2B5EF4-FFF2-40B4-BE49-F238E27FC236}">
              <a16:creationId xmlns:a16="http://schemas.microsoft.com/office/drawing/2014/main" id="{D6AD5742-1CF5-4AF5-ACF3-F71A5B561B51}"/>
            </a:ext>
          </a:extLst>
        </xdr:cNvPr>
        <xdr:cNvSpPr txBox="1">
          <a:spLocks noChangeArrowheads="1"/>
        </xdr:cNvSpPr>
      </xdr:nvSpPr>
      <xdr:spPr bwMode="auto">
        <a:xfrm>
          <a:off x="436626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196867</xdr:rowOff>
    </xdr:to>
    <xdr:sp macro="" textlink="">
      <xdr:nvSpPr>
        <xdr:cNvPr id="3376" name="Text Box 30">
          <a:extLst>
            <a:ext uri="{FF2B5EF4-FFF2-40B4-BE49-F238E27FC236}">
              <a16:creationId xmlns:a16="http://schemas.microsoft.com/office/drawing/2014/main" id="{0A8D47D2-B852-4F2E-B46D-1866E4FE8934}"/>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3377" name="Text Box 32">
          <a:extLst>
            <a:ext uri="{FF2B5EF4-FFF2-40B4-BE49-F238E27FC236}">
              <a16:creationId xmlns:a16="http://schemas.microsoft.com/office/drawing/2014/main" id="{0AEA7315-04C4-410C-A3F5-97601C677F16}"/>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378" name="Text Box 106">
          <a:extLst>
            <a:ext uri="{FF2B5EF4-FFF2-40B4-BE49-F238E27FC236}">
              <a16:creationId xmlns:a16="http://schemas.microsoft.com/office/drawing/2014/main" id="{3B790271-7E3B-42DA-8277-E23CE6BF8709}"/>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3379" name="Text Box 108">
          <a:extLst>
            <a:ext uri="{FF2B5EF4-FFF2-40B4-BE49-F238E27FC236}">
              <a16:creationId xmlns:a16="http://schemas.microsoft.com/office/drawing/2014/main" id="{35EA269A-ACA0-4331-93F4-E98A75D70FF0}"/>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196865</xdr:rowOff>
    </xdr:to>
    <xdr:sp macro="" textlink="">
      <xdr:nvSpPr>
        <xdr:cNvPr id="3380" name="Text Box 30">
          <a:extLst>
            <a:ext uri="{FF2B5EF4-FFF2-40B4-BE49-F238E27FC236}">
              <a16:creationId xmlns:a16="http://schemas.microsoft.com/office/drawing/2014/main" id="{F9DA365E-C30A-422C-BC08-B966E8A022A6}"/>
            </a:ext>
          </a:extLst>
        </xdr:cNvPr>
        <xdr:cNvSpPr txBox="1">
          <a:spLocks noChangeArrowheads="1"/>
        </xdr:cNvSpPr>
      </xdr:nvSpPr>
      <xdr:spPr bwMode="auto">
        <a:xfrm>
          <a:off x="4366260" y="63383160"/>
          <a:ext cx="76200" cy="3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3381" name="Text Box 32">
          <a:extLst>
            <a:ext uri="{FF2B5EF4-FFF2-40B4-BE49-F238E27FC236}">
              <a16:creationId xmlns:a16="http://schemas.microsoft.com/office/drawing/2014/main" id="{D38C2E36-7952-4821-A548-50E6FDDBA245}"/>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196865</xdr:rowOff>
    </xdr:to>
    <xdr:sp macro="" textlink="">
      <xdr:nvSpPr>
        <xdr:cNvPr id="3382" name="Text Box 106">
          <a:extLst>
            <a:ext uri="{FF2B5EF4-FFF2-40B4-BE49-F238E27FC236}">
              <a16:creationId xmlns:a16="http://schemas.microsoft.com/office/drawing/2014/main" id="{47E79860-1D47-4C00-BED2-B3D8A0480CB6}"/>
            </a:ext>
          </a:extLst>
        </xdr:cNvPr>
        <xdr:cNvSpPr txBox="1">
          <a:spLocks noChangeArrowheads="1"/>
        </xdr:cNvSpPr>
      </xdr:nvSpPr>
      <xdr:spPr bwMode="auto">
        <a:xfrm>
          <a:off x="4366260" y="63383160"/>
          <a:ext cx="76200" cy="3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128285</xdr:rowOff>
    </xdr:to>
    <xdr:sp macro="" textlink="">
      <xdr:nvSpPr>
        <xdr:cNvPr id="3383" name="Text Box 108">
          <a:extLst>
            <a:ext uri="{FF2B5EF4-FFF2-40B4-BE49-F238E27FC236}">
              <a16:creationId xmlns:a16="http://schemas.microsoft.com/office/drawing/2014/main" id="{D2767C46-A2F4-4351-9F34-32827C747EE9}"/>
            </a:ext>
          </a:extLst>
        </xdr:cNvPr>
        <xdr:cNvSpPr txBox="1">
          <a:spLocks noChangeArrowheads="1"/>
        </xdr:cNvSpPr>
      </xdr:nvSpPr>
      <xdr:spPr bwMode="auto">
        <a:xfrm>
          <a:off x="4366260" y="63383160"/>
          <a:ext cx="76200" cy="30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384" name="Text Box 30">
          <a:extLst>
            <a:ext uri="{FF2B5EF4-FFF2-40B4-BE49-F238E27FC236}">
              <a16:creationId xmlns:a16="http://schemas.microsoft.com/office/drawing/2014/main" id="{96E4B4A9-714C-410D-82C7-C7AB6A7BC6ED}"/>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385" name="Text Box 32">
          <a:extLst>
            <a:ext uri="{FF2B5EF4-FFF2-40B4-BE49-F238E27FC236}">
              <a16:creationId xmlns:a16="http://schemas.microsoft.com/office/drawing/2014/main" id="{D9BBB8F9-3102-4C31-8059-E969399D3D9C}"/>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386" name="Text Box 106">
          <a:extLst>
            <a:ext uri="{FF2B5EF4-FFF2-40B4-BE49-F238E27FC236}">
              <a16:creationId xmlns:a16="http://schemas.microsoft.com/office/drawing/2014/main" id="{54D97A8F-1DA6-4831-88E0-3B8418DE50EF}"/>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387" name="Text Box 108">
          <a:extLst>
            <a:ext uri="{FF2B5EF4-FFF2-40B4-BE49-F238E27FC236}">
              <a16:creationId xmlns:a16="http://schemas.microsoft.com/office/drawing/2014/main" id="{2BA9A031-0BED-4F93-AE0C-D759254DB806}"/>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166385</xdr:rowOff>
    </xdr:to>
    <xdr:sp macro="" textlink="">
      <xdr:nvSpPr>
        <xdr:cNvPr id="3388" name="Text Box 30">
          <a:extLst>
            <a:ext uri="{FF2B5EF4-FFF2-40B4-BE49-F238E27FC236}">
              <a16:creationId xmlns:a16="http://schemas.microsoft.com/office/drawing/2014/main" id="{5EFC8DA1-3A44-41A2-AA1F-6B34D78877D9}"/>
            </a:ext>
          </a:extLst>
        </xdr:cNvPr>
        <xdr:cNvSpPr txBox="1">
          <a:spLocks noChangeArrowheads="1"/>
        </xdr:cNvSpPr>
      </xdr:nvSpPr>
      <xdr:spPr bwMode="auto">
        <a:xfrm>
          <a:off x="4366260" y="63383160"/>
          <a:ext cx="76200" cy="34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389" name="Text Box 32">
          <a:extLst>
            <a:ext uri="{FF2B5EF4-FFF2-40B4-BE49-F238E27FC236}">
              <a16:creationId xmlns:a16="http://schemas.microsoft.com/office/drawing/2014/main" id="{8ECE143E-B01F-499A-BEE3-149EF599CA86}"/>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166385</xdr:rowOff>
    </xdr:to>
    <xdr:sp macro="" textlink="">
      <xdr:nvSpPr>
        <xdr:cNvPr id="3390" name="Text Box 106">
          <a:extLst>
            <a:ext uri="{FF2B5EF4-FFF2-40B4-BE49-F238E27FC236}">
              <a16:creationId xmlns:a16="http://schemas.microsoft.com/office/drawing/2014/main" id="{B453ED14-A716-4CBF-8B5D-C84D95F2654E}"/>
            </a:ext>
          </a:extLst>
        </xdr:cNvPr>
        <xdr:cNvSpPr txBox="1">
          <a:spLocks noChangeArrowheads="1"/>
        </xdr:cNvSpPr>
      </xdr:nvSpPr>
      <xdr:spPr bwMode="auto">
        <a:xfrm>
          <a:off x="4366260" y="63383160"/>
          <a:ext cx="76200" cy="34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90185</xdr:rowOff>
    </xdr:to>
    <xdr:sp macro="" textlink="">
      <xdr:nvSpPr>
        <xdr:cNvPr id="3391" name="Text Box 108">
          <a:extLst>
            <a:ext uri="{FF2B5EF4-FFF2-40B4-BE49-F238E27FC236}">
              <a16:creationId xmlns:a16="http://schemas.microsoft.com/office/drawing/2014/main" id="{7B08AA27-E76E-4A39-8D03-9B2CAC79FE1B}"/>
            </a:ext>
          </a:extLst>
        </xdr:cNvPr>
        <xdr:cNvSpPr txBox="1">
          <a:spLocks noChangeArrowheads="1"/>
        </xdr:cNvSpPr>
      </xdr:nvSpPr>
      <xdr:spPr bwMode="auto">
        <a:xfrm>
          <a:off x="4366260" y="63383160"/>
          <a:ext cx="76200" cy="26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392" name="Text Box 30">
          <a:extLst>
            <a:ext uri="{FF2B5EF4-FFF2-40B4-BE49-F238E27FC236}">
              <a16:creationId xmlns:a16="http://schemas.microsoft.com/office/drawing/2014/main" id="{176126A6-FD50-435C-A8A9-AE017F501FE0}"/>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393" name="Text Box 32">
          <a:extLst>
            <a:ext uri="{FF2B5EF4-FFF2-40B4-BE49-F238E27FC236}">
              <a16:creationId xmlns:a16="http://schemas.microsoft.com/office/drawing/2014/main" id="{08D75248-BF56-4391-9D74-BA2F0FDF8C9B}"/>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394" name="Text Box 106">
          <a:extLst>
            <a:ext uri="{FF2B5EF4-FFF2-40B4-BE49-F238E27FC236}">
              <a16:creationId xmlns:a16="http://schemas.microsoft.com/office/drawing/2014/main" id="{744437E9-7674-4FA6-A451-C0C2C86440BB}"/>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395" name="Text Box 108">
          <a:extLst>
            <a:ext uri="{FF2B5EF4-FFF2-40B4-BE49-F238E27FC236}">
              <a16:creationId xmlns:a16="http://schemas.microsoft.com/office/drawing/2014/main" id="{6102E5FA-E6BF-4879-9184-F812AEEECADD}"/>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396" name="Text Box 30">
          <a:extLst>
            <a:ext uri="{FF2B5EF4-FFF2-40B4-BE49-F238E27FC236}">
              <a16:creationId xmlns:a16="http://schemas.microsoft.com/office/drawing/2014/main" id="{1BBCC2D8-0C85-4087-A995-1ECBEDE1823E}"/>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397" name="Text Box 32">
          <a:extLst>
            <a:ext uri="{FF2B5EF4-FFF2-40B4-BE49-F238E27FC236}">
              <a16:creationId xmlns:a16="http://schemas.microsoft.com/office/drawing/2014/main" id="{99E1CC0C-D71A-40A8-81DA-A1BDA37CF5C6}"/>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398" name="Text Box 106">
          <a:extLst>
            <a:ext uri="{FF2B5EF4-FFF2-40B4-BE49-F238E27FC236}">
              <a16:creationId xmlns:a16="http://schemas.microsoft.com/office/drawing/2014/main" id="{90331A96-501A-4361-B4F6-EED5C857DA8D}"/>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399" name="Text Box 108">
          <a:extLst>
            <a:ext uri="{FF2B5EF4-FFF2-40B4-BE49-F238E27FC236}">
              <a16:creationId xmlns:a16="http://schemas.microsoft.com/office/drawing/2014/main" id="{260322B6-EF52-4987-B9D3-C95823E8A42F}"/>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00" name="Text Box 30">
          <a:extLst>
            <a:ext uri="{FF2B5EF4-FFF2-40B4-BE49-F238E27FC236}">
              <a16:creationId xmlns:a16="http://schemas.microsoft.com/office/drawing/2014/main" id="{29B24229-E87C-462C-9A1E-9A1C1544615D}"/>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01" name="Text Box 32">
          <a:extLst>
            <a:ext uri="{FF2B5EF4-FFF2-40B4-BE49-F238E27FC236}">
              <a16:creationId xmlns:a16="http://schemas.microsoft.com/office/drawing/2014/main" id="{9147F2C8-0338-4489-894B-DDDD2AF1FF6D}"/>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02" name="Text Box 106">
          <a:extLst>
            <a:ext uri="{FF2B5EF4-FFF2-40B4-BE49-F238E27FC236}">
              <a16:creationId xmlns:a16="http://schemas.microsoft.com/office/drawing/2014/main" id="{C8A92A6F-3005-4832-8518-4E91433FE564}"/>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03" name="Text Box 108">
          <a:extLst>
            <a:ext uri="{FF2B5EF4-FFF2-40B4-BE49-F238E27FC236}">
              <a16:creationId xmlns:a16="http://schemas.microsoft.com/office/drawing/2014/main" id="{562A0309-832A-45BA-A38B-8D78391A2FD7}"/>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04" name="Text Box 30">
          <a:extLst>
            <a:ext uri="{FF2B5EF4-FFF2-40B4-BE49-F238E27FC236}">
              <a16:creationId xmlns:a16="http://schemas.microsoft.com/office/drawing/2014/main" id="{12881803-2924-46B4-BC2A-4DBDF4642B8A}"/>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05" name="Text Box 32">
          <a:extLst>
            <a:ext uri="{FF2B5EF4-FFF2-40B4-BE49-F238E27FC236}">
              <a16:creationId xmlns:a16="http://schemas.microsoft.com/office/drawing/2014/main" id="{B0778BA1-8A17-4815-9A3A-4749B7465B65}"/>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06" name="Text Box 106">
          <a:extLst>
            <a:ext uri="{FF2B5EF4-FFF2-40B4-BE49-F238E27FC236}">
              <a16:creationId xmlns:a16="http://schemas.microsoft.com/office/drawing/2014/main" id="{0C4A91F8-8E24-42D5-94BC-00AB85E034D5}"/>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07" name="Text Box 108">
          <a:extLst>
            <a:ext uri="{FF2B5EF4-FFF2-40B4-BE49-F238E27FC236}">
              <a16:creationId xmlns:a16="http://schemas.microsoft.com/office/drawing/2014/main" id="{963AEDA7-FBA7-4250-8DDB-781594A39FBF}"/>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3408" name="Text Box 30">
          <a:extLst>
            <a:ext uri="{FF2B5EF4-FFF2-40B4-BE49-F238E27FC236}">
              <a16:creationId xmlns:a16="http://schemas.microsoft.com/office/drawing/2014/main" id="{7958C1BE-FDA9-496A-97F6-DF46182F31A6}"/>
            </a:ext>
          </a:extLst>
        </xdr:cNvPr>
        <xdr:cNvSpPr txBox="1">
          <a:spLocks noChangeArrowheads="1"/>
        </xdr:cNvSpPr>
      </xdr:nvSpPr>
      <xdr:spPr bwMode="auto">
        <a:xfrm>
          <a:off x="4366260" y="63383160"/>
          <a:ext cx="76200" cy="37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3409" name="Text Box 32">
          <a:extLst>
            <a:ext uri="{FF2B5EF4-FFF2-40B4-BE49-F238E27FC236}">
              <a16:creationId xmlns:a16="http://schemas.microsoft.com/office/drawing/2014/main" id="{A49C308E-B6D8-4F6D-BEE3-50F8DA468417}"/>
            </a:ext>
          </a:extLst>
        </xdr:cNvPr>
        <xdr:cNvSpPr txBox="1">
          <a:spLocks noChangeArrowheads="1"/>
        </xdr:cNvSpPr>
      </xdr:nvSpPr>
      <xdr:spPr bwMode="auto">
        <a:xfrm>
          <a:off x="4366260" y="63383160"/>
          <a:ext cx="76200" cy="105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3410" name="Text Box 106">
          <a:extLst>
            <a:ext uri="{FF2B5EF4-FFF2-40B4-BE49-F238E27FC236}">
              <a16:creationId xmlns:a16="http://schemas.microsoft.com/office/drawing/2014/main" id="{F06B14D9-A66B-4352-B3FD-2AAE6B7B8AD3}"/>
            </a:ext>
          </a:extLst>
        </xdr:cNvPr>
        <xdr:cNvSpPr txBox="1">
          <a:spLocks noChangeArrowheads="1"/>
        </xdr:cNvSpPr>
      </xdr:nvSpPr>
      <xdr:spPr bwMode="auto">
        <a:xfrm>
          <a:off x="4366260" y="63383160"/>
          <a:ext cx="76200" cy="37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3411" name="Text Box 108">
          <a:extLst>
            <a:ext uri="{FF2B5EF4-FFF2-40B4-BE49-F238E27FC236}">
              <a16:creationId xmlns:a16="http://schemas.microsoft.com/office/drawing/2014/main" id="{80072C76-EC2C-4998-8A5B-56620F8F110A}"/>
            </a:ext>
          </a:extLst>
        </xdr:cNvPr>
        <xdr:cNvSpPr txBox="1">
          <a:spLocks noChangeArrowheads="1"/>
        </xdr:cNvSpPr>
      </xdr:nvSpPr>
      <xdr:spPr bwMode="auto">
        <a:xfrm>
          <a:off x="4366260" y="63383160"/>
          <a:ext cx="76200" cy="105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184582</xdr:rowOff>
    </xdr:to>
    <xdr:sp macro="" textlink="">
      <xdr:nvSpPr>
        <xdr:cNvPr id="3412" name="Text Box 30">
          <a:extLst>
            <a:ext uri="{FF2B5EF4-FFF2-40B4-BE49-F238E27FC236}">
              <a16:creationId xmlns:a16="http://schemas.microsoft.com/office/drawing/2014/main" id="{C4073D43-204C-45A4-9692-5E810B19B99C}"/>
            </a:ext>
          </a:extLst>
        </xdr:cNvPr>
        <xdr:cNvSpPr txBox="1">
          <a:spLocks noChangeArrowheads="1"/>
        </xdr:cNvSpPr>
      </xdr:nvSpPr>
      <xdr:spPr bwMode="auto">
        <a:xfrm>
          <a:off x="4366260" y="63383160"/>
          <a:ext cx="76200" cy="359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3413" name="Text Box 30">
          <a:extLst>
            <a:ext uri="{FF2B5EF4-FFF2-40B4-BE49-F238E27FC236}">
              <a16:creationId xmlns:a16="http://schemas.microsoft.com/office/drawing/2014/main" id="{CC225EE4-0C95-489A-9EB9-2FB20C741968}"/>
            </a:ext>
          </a:extLst>
        </xdr:cNvPr>
        <xdr:cNvSpPr txBox="1">
          <a:spLocks noChangeArrowheads="1"/>
        </xdr:cNvSpPr>
      </xdr:nvSpPr>
      <xdr:spPr bwMode="auto">
        <a:xfrm>
          <a:off x="4366260" y="63383160"/>
          <a:ext cx="76200" cy="37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3414" name="Text Box 32">
          <a:extLst>
            <a:ext uri="{FF2B5EF4-FFF2-40B4-BE49-F238E27FC236}">
              <a16:creationId xmlns:a16="http://schemas.microsoft.com/office/drawing/2014/main" id="{4963D024-68AA-4D7D-BF9E-5874AE8C933F}"/>
            </a:ext>
          </a:extLst>
        </xdr:cNvPr>
        <xdr:cNvSpPr txBox="1">
          <a:spLocks noChangeArrowheads="1"/>
        </xdr:cNvSpPr>
      </xdr:nvSpPr>
      <xdr:spPr bwMode="auto">
        <a:xfrm>
          <a:off x="4366260" y="63383160"/>
          <a:ext cx="76200" cy="105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201379</xdr:rowOff>
    </xdr:to>
    <xdr:sp macro="" textlink="">
      <xdr:nvSpPr>
        <xdr:cNvPr id="3415" name="Text Box 106">
          <a:extLst>
            <a:ext uri="{FF2B5EF4-FFF2-40B4-BE49-F238E27FC236}">
              <a16:creationId xmlns:a16="http://schemas.microsoft.com/office/drawing/2014/main" id="{F3135618-21FD-4BDA-B304-A598A8188916}"/>
            </a:ext>
          </a:extLst>
        </xdr:cNvPr>
        <xdr:cNvSpPr txBox="1">
          <a:spLocks noChangeArrowheads="1"/>
        </xdr:cNvSpPr>
      </xdr:nvSpPr>
      <xdr:spPr bwMode="auto">
        <a:xfrm>
          <a:off x="4366260" y="63383160"/>
          <a:ext cx="76200" cy="37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256</xdr:row>
      <xdr:rowOff>6622</xdr:rowOff>
    </xdr:to>
    <xdr:sp macro="" textlink="">
      <xdr:nvSpPr>
        <xdr:cNvPr id="3416" name="Text Box 108">
          <a:extLst>
            <a:ext uri="{FF2B5EF4-FFF2-40B4-BE49-F238E27FC236}">
              <a16:creationId xmlns:a16="http://schemas.microsoft.com/office/drawing/2014/main" id="{FEBF7087-6BA7-4325-8AA1-201825D9A350}"/>
            </a:ext>
          </a:extLst>
        </xdr:cNvPr>
        <xdr:cNvSpPr txBox="1">
          <a:spLocks noChangeArrowheads="1"/>
        </xdr:cNvSpPr>
      </xdr:nvSpPr>
      <xdr:spPr bwMode="auto">
        <a:xfrm>
          <a:off x="4366260" y="63383160"/>
          <a:ext cx="76200" cy="105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181295</xdr:rowOff>
    </xdr:to>
    <xdr:sp macro="" textlink="">
      <xdr:nvSpPr>
        <xdr:cNvPr id="3417" name="Text Box 30">
          <a:extLst>
            <a:ext uri="{FF2B5EF4-FFF2-40B4-BE49-F238E27FC236}">
              <a16:creationId xmlns:a16="http://schemas.microsoft.com/office/drawing/2014/main" id="{29E064E9-D11C-4311-AE16-559A25771032}"/>
            </a:ext>
          </a:extLst>
        </xdr:cNvPr>
        <xdr:cNvSpPr txBox="1">
          <a:spLocks noChangeArrowheads="1"/>
        </xdr:cNvSpPr>
      </xdr:nvSpPr>
      <xdr:spPr bwMode="auto">
        <a:xfrm>
          <a:off x="4366260" y="63383160"/>
          <a:ext cx="76200" cy="356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111384</xdr:rowOff>
    </xdr:to>
    <xdr:sp macro="" textlink="">
      <xdr:nvSpPr>
        <xdr:cNvPr id="3418" name="Text Box 30">
          <a:extLst>
            <a:ext uri="{FF2B5EF4-FFF2-40B4-BE49-F238E27FC236}">
              <a16:creationId xmlns:a16="http://schemas.microsoft.com/office/drawing/2014/main" id="{3A3934F3-9E69-4667-908A-E9CD4D4F8842}"/>
            </a:ext>
          </a:extLst>
        </xdr:cNvPr>
        <xdr:cNvSpPr txBox="1">
          <a:spLocks noChangeArrowheads="1"/>
        </xdr:cNvSpPr>
      </xdr:nvSpPr>
      <xdr:spPr bwMode="auto">
        <a:xfrm>
          <a:off x="4366260" y="63383160"/>
          <a:ext cx="76200" cy="28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19" name="Text Box 32">
          <a:extLst>
            <a:ext uri="{FF2B5EF4-FFF2-40B4-BE49-F238E27FC236}">
              <a16:creationId xmlns:a16="http://schemas.microsoft.com/office/drawing/2014/main" id="{DE2BB800-646C-41BE-AA7B-6CD8F712419B}"/>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111384</xdr:rowOff>
    </xdr:to>
    <xdr:sp macro="" textlink="">
      <xdr:nvSpPr>
        <xdr:cNvPr id="3420" name="Text Box 106">
          <a:extLst>
            <a:ext uri="{FF2B5EF4-FFF2-40B4-BE49-F238E27FC236}">
              <a16:creationId xmlns:a16="http://schemas.microsoft.com/office/drawing/2014/main" id="{0BF15EBA-5B97-4E56-97D3-F372B1B649BA}"/>
            </a:ext>
          </a:extLst>
        </xdr:cNvPr>
        <xdr:cNvSpPr txBox="1">
          <a:spLocks noChangeArrowheads="1"/>
        </xdr:cNvSpPr>
      </xdr:nvSpPr>
      <xdr:spPr bwMode="auto">
        <a:xfrm>
          <a:off x="4366260" y="63383160"/>
          <a:ext cx="76200" cy="28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21" name="Text Box 108">
          <a:extLst>
            <a:ext uri="{FF2B5EF4-FFF2-40B4-BE49-F238E27FC236}">
              <a16:creationId xmlns:a16="http://schemas.microsoft.com/office/drawing/2014/main" id="{18E55682-21C7-4760-B331-A6FDBB9FD932}"/>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3422" name="Text Box 30">
          <a:extLst>
            <a:ext uri="{FF2B5EF4-FFF2-40B4-BE49-F238E27FC236}">
              <a16:creationId xmlns:a16="http://schemas.microsoft.com/office/drawing/2014/main" id="{6728B215-80D7-4A0D-AB93-9D784B2419AD}"/>
            </a:ext>
          </a:extLst>
        </xdr:cNvPr>
        <xdr:cNvSpPr txBox="1">
          <a:spLocks noChangeArrowheads="1"/>
        </xdr:cNvSpPr>
      </xdr:nvSpPr>
      <xdr:spPr bwMode="auto">
        <a:xfrm>
          <a:off x="4366260" y="63383160"/>
          <a:ext cx="76200" cy="334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23" name="Text Box 32">
          <a:extLst>
            <a:ext uri="{FF2B5EF4-FFF2-40B4-BE49-F238E27FC236}">
              <a16:creationId xmlns:a16="http://schemas.microsoft.com/office/drawing/2014/main" id="{E66066CE-0175-4820-A02D-720C2296B21E}"/>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81832</xdr:rowOff>
    </xdr:to>
    <xdr:sp macro="" textlink="">
      <xdr:nvSpPr>
        <xdr:cNvPr id="3424" name="Text Box 106">
          <a:extLst>
            <a:ext uri="{FF2B5EF4-FFF2-40B4-BE49-F238E27FC236}">
              <a16:creationId xmlns:a16="http://schemas.microsoft.com/office/drawing/2014/main" id="{D20FAECC-374F-49E0-B330-86281960FA50}"/>
            </a:ext>
          </a:extLst>
        </xdr:cNvPr>
        <xdr:cNvSpPr txBox="1">
          <a:spLocks noChangeArrowheads="1"/>
        </xdr:cNvSpPr>
      </xdr:nvSpPr>
      <xdr:spPr bwMode="auto">
        <a:xfrm>
          <a:off x="4366260" y="67238880"/>
          <a:ext cx="76200" cy="257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13252</xdr:rowOff>
    </xdr:to>
    <xdr:sp macro="" textlink="">
      <xdr:nvSpPr>
        <xdr:cNvPr id="3425" name="Text Box 108">
          <a:extLst>
            <a:ext uri="{FF2B5EF4-FFF2-40B4-BE49-F238E27FC236}">
              <a16:creationId xmlns:a16="http://schemas.microsoft.com/office/drawing/2014/main" id="{40DAC291-3E11-4FD8-BE94-E4C2CADA3C39}"/>
            </a:ext>
          </a:extLst>
        </xdr:cNvPr>
        <xdr:cNvSpPr txBox="1">
          <a:spLocks noChangeArrowheads="1"/>
        </xdr:cNvSpPr>
      </xdr:nvSpPr>
      <xdr:spPr bwMode="auto">
        <a:xfrm>
          <a:off x="4366260" y="67238880"/>
          <a:ext cx="76200" cy="188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3426" name="Text Box 30">
          <a:extLst>
            <a:ext uri="{FF2B5EF4-FFF2-40B4-BE49-F238E27FC236}">
              <a16:creationId xmlns:a16="http://schemas.microsoft.com/office/drawing/2014/main" id="{AC26BCB1-07BB-472D-AE2B-9AE1D8992E6D}"/>
            </a:ext>
          </a:extLst>
        </xdr:cNvPr>
        <xdr:cNvSpPr txBox="1">
          <a:spLocks noChangeArrowheads="1"/>
        </xdr:cNvSpPr>
      </xdr:nvSpPr>
      <xdr:spPr bwMode="auto">
        <a:xfrm>
          <a:off x="4366260" y="63383160"/>
          <a:ext cx="76200" cy="178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5640</xdr:rowOff>
    </xdr:to>
    <xdr:sp macro="" textlink="">
      <xdr:nvSpPr>
        <xdr:cNvPr id="3427" name="Text Box 32">
          <a:extLst>
            <a:ext uri="{FF2B5EF4-FFF2-40B4-BE49-F238E27FC236}">
              <a16:creationId xmlns:a16="http://schemas.microsoft.com/office/drawing/2014/main" id="{420AB149-F54E-4212-B6FA-B7E505A19CB0}"/>
            </a:ext>
          </a:extLst>
        </xdr:cNvPr>
        <xdr:cNvSpPr txBox="1">
          <a:spLocks noChangeArrowheads="1"/>
        </xdr:cNvSpPr>
      </xdr:nvSpPr>
      <xdr:spPr bwMode="auto">
        <a:xfrm>
          <a:off x="4366260" y="67238880"/>
          <a:ext cx="76200" cy="18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3428" name="Text Box 106">
          <a:extLst>
            <a:ext uri="{FF2B5EF4-FFF2-40B4-BE49-F238E27FC236}">
              <a16:creationId xmlns:a16="http://schemas.microsoft.com/office/drawing/2014/main" id="{ED86436A-AD9F-410A-B207-0648532EB38E}"/>
            </a:ext>
          </a:extLst>
        </xdr:cNvPr>
        <xdr:cNvSpPr txBox="1">
          <a:spLocks noChangeArrowheads="1"/>
        </xdr:cNvSpPr>
      </xdr:nvSpPr>
      <xdr:spPr bwMode="auto">
        <a:xfrm>
          <a:off x="4366260" y="63383160"/>
          <a:ext cx="76200" cy="178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82571</xdr:rowOff>
    </xdr:to>
    <xdr:sp macro="" textlink="">
      <xdr:nvSpPr>
        <xdr:cNvPr id="3429" name="Text Box 108">
          <a:extLst>
            <a:ext uri="{FF2B5EF4-FFF2-40B4-BE49-F238E27FC236}">
              <a16:creationId xmlns:a16="http://schemas.microsoft.com/office/drawing/2014/main" id="{44309248-7813-418E-BB1B-3FD30F2E769E}"/>
            </a:ext>
          </a:extLst>
        </xdr:cNvPr>
        <xdr:cNvSpPr txBox="1">
          <a:spLocks noChangeArrowheads="1"/>
        </xdr:cNvSpPr>
      </xdr:nvSpPr>
      <xdr:spPr bwMode="auto">
        <a:xfrm>
          <a:off x="4366260" y="63383160"/>
          <a:ext cx="76200" cy="25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3156</xdr:rowOff>
    </xdr:to>
    <xdr:sp macro="" textlink="">
      <xdr:nvSpPr>
        <xdr:cNvPr id="3430" name="Text Box 30">
          <a:extLst>
            <a:ext uri="{FF2B5EF4-FFF2-40B4-BE49-F238E27FC236}">
              <a16:creationId xmlns:a16="http://schemas.microsoft.com/office/drawing/2014/main" id="{76F470FF-A9C2-456E-8D2B-C7BC91245814}"/>
            </a:ext>
          </a:extLst>
        </xdr:cNvPr>
        <xdr:cNvSpPr txBox="1">
          <a:spLocks noChangeArrowheads="1"/>
        </xdr:cNvSpPr>
      </xdr:nvSpPr>
      <xdr:spPr bwMode="auto">
        <a:xfrm>
          <a:off x="4366260" y="63383160"/>
          <a:ext cx="76200" cy="178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82571</xdr:rowOff>
    </xdr:to>
    <xdr:sp macro="" textlink="">
      <xdr:nvSpPr>
        <xdr:cNvPr id="3431" name="Text Box 32">
          <a:extLst>
            <a:ext uri="{FF2B5EF4-FFF2-40B4-BE49-F238E27FC236}">
              <a16:creationId xmlns:a16="http://schemas.microsoft.com/office/drawing/2014/main" id="{AB91A72B-85A3-4C2B-850C-C2CB90FD973E}"/>
            </a:ext>
          </a:extLst>
        </xdr:cNvPr>
        <xdr:cNvSpPr txBox="1">
          <a:spLocks noChangeArrowheads="1"/>
        </xdr:cNvSpPr>
      </xdr:nvSpPr>
      <xdr:spPr bwMode="auto">
        <a:xfrm>
          <a:off x="4366260" y="63383160"/>
          <a:ext cx="76200" cy="25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264</xdr:row>
      <xdr:rowOff>0</xdr:rowOff>
    </xdr:from>
    <xdr:to>
      <xdr:col>3</xdr:col>
      <xdr:colOff>76200</xdr:colOff>
      <xdr:row>265</xdr:row>
      <xdr:rowOff>3194</xdr:rowOff>
    </xdr:to>
    <xdr:sp macro="" textlink="">
      <xdr:nvSpPr>
        <xdr:cNvPr id="3432" name="Text Box 106">
          <a:extLst>
            <a:ext uri="{FF2B5EF4-FFF2-40B4-BE49-F238E27FC236}">
              <a16:creationId xmlns:a16="http://schemas.microsoft.com/office/drawing/2014/main" id="{9494E43F-7343-4B72-A320-BD165814FCDE}"/>
            </a:ext>
          </a:extLst>
        </xdr:cNvPr>
        <xdr:cNvSpPr txBox="1">
          <a:spLocks noChangeArrowheads="1"/>
        </xdr:cNvSpPr>
      </xdr:nvSpPr>
      <xdr:spPr bwMode="auto">
        <a:xfrm>
          <a:off x="4366260" y="67238880"/>
          <a:ext cx="76200" cy="178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254</xdr:row>
      <xdr:rowOff>82239</xdr:rowOff>
    </xdr:to>
    <xdr:sp macro="" textlink="">
      <xdr:nvSpPr>
        <xdr:cNvPr id="3433" name="Text Box 108">
          <a:extLst>
            <a:ext uri="{FF2B5EF4-FFF2-40B4-BE49-F238E27FC236}">
              <a16:creationId xmlns:a16="http://schemas.microsoft.com/office/drawing/2014/main" id="{071E4E15-35EF-4709-B8FC-68FE58D47D0C}"/>
            </a:ext>
          </a:extLst>
        </xdr:cNvPr>
        <xdr:cNvSpPr txBox="1">
          <a:spLocks noChangeArrowheads="1"/>
        </xdr:cNvSpPr>
      </xdr:nvSpPr>
      <xdr:spPr bwMode="auto">
        <a:xfrm>
          <a:off x="4389120" y="63383160"/>
          <a:ext cx="68580" cy="257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264</xdr:row>
      <xdr:rowOff>0</xdr:rowOff>
    </xdr:from>
    <xdr:ext cx="76200" cy="297767"/>
    <xdr:sp macro="" textlink="">
      <xdr:nvSpPr>
        <xdr:cNvPr id="3434" name="Text Box 30">
          <a:extLst>
            <a:ext uri="{FF2B5EF4-FFF2-40B4-BE49-F238E27FC236}">
              <a16:creationId xmlns:a16="http://schemas.microsoft.com/office/drawing/2014/main" id="{D0067FB4-1684-4879-87DF-2BC6C3F5D27A}"/>
            </a:ext>
          </a:extLst>
        </xdr:cNvPr>
        <xdr:cNvSpPr txBox="1">
          <a:spLocks noChangeArrowheads="1"/>
        </xdr:cNvSpPr>
      </xdr:nvSpPr>
      <xdr:spPr bwMode="auto">
        <a:xfrm>
          <a:off x="4366260" y="67238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20393"/>
    <xdr:sp macro="" textlink="">
      <xdr:nvSpPr>
        <xdr:cNvPr id="3435" name="Text Box 30">
          <a:extLst>
            <a:ext uri="{FF2B5EF4-FFF2-40B4-BE49-F238E27FC236}">
              <a16:creationId xmlns:a16="http://schemas.microsoft.com/office/drawing/2014/main" id="{1793FE05-0C9F-4C07-AD13-59AB450FE61C}"/>
            </a:ext>
          </a:extLst>
        </xdr:cNvPr>
        <xdr:cNvSpPr txBox="1">
          <a:spLocks noChangeArrowheads="1"/>
        </xdr:cNvSpPr>
      </xdr:nvSpPr>
      <xdr:spPr bwMode="auto">
        <a:xfrm>
          <a:off x="436626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06327"/>
    <xdr:sp macro="" textlink="">
      <xdr:nvSpPr>
        <xdr:cNvPr id="3436" name="Text Box 32">
          <a:extLst>
            <a:ext uri="{FF2B5EF4-FFF2-40B4-BE49-F238E27FC236}">
              <a16:creationId xmlns:a16="http://schemas.microsoft.com/office/drawing/2014/main" id="{5458FB56-F6F6-4A1B-B26D-0BBB1795C902}"/>
            </a:ext>
          </a:extLst>
        </xdr:cNvPr>
        <xdr:cNvSpPr txBox="1">
          <a:spLocks noChangeArrowheads="1"/>
        </xdr:cNvSpPr>
      </xdr:nvSpPr>
      <xdr:spPr bwMode="auto">
        <a:xfrm>
          <a:off x="436626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20393"/>
    <xdr:sp macro="" textlink="">
      <xdr:nvSpPr>
        <xdr:cNvPr id="3437" name="Text Box 106">
          <a:extLst>
            <a:ext uri="{FF2B5EF4-FFF2-40B4-BE49-F238E27FC236}">
              <a16:creationId xmlns:a16="http://schemas.microsoft.com/office/drawing/2014/main" id="{92C05D1C-F528-48FD-B7A3-02D4975CB1EF}"/>
            </a:ext>
          </a:extLst>
        </xdr:cNvPr>
        <xdr:cNvSpPr txBox="1">
          <a:spLocks noChangeArrowheads="1"/>
        </xdr:cNvSpPr>
      </xdr:nvSpPr>
      <xdr:spPr bwMode="auto">
        <a:xfrm>
          <a:off x="436626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264</xdr:row>
      <xdr:rowOff>0</xdr:rowOff>
    </xdr:from>
    <xdr:ext cx="76200" cy="206327"/>
    <xdr:sp macro="" textlink="">
      <xdr:nvSpPr>
        <xdr:cNvPr id="3438" name="Text Box 108">
          <a:extLst>
            <a:ext uri="{FF2B5EF4-FFF2-40B4-BE49-F238E27FC236}">
              <a16:creationId xmlns:a16="http://schemas.microsoft.com/office/drawing/2014/main" id="{CA2A915F-9D70-4A09-B4B8-6991979CD972}"/>
            </a:ext>
          </a:extLst>
        </xdr:cNvPr>
        <xdr:cNvSpPr txBox="1">
          <a:spLocks noChangeArrowheads="1"/>
        </xdr:cNvSpPr>
      </xdr:nvSpPr>
      <xdr:spPr bwMode="auto">
        <a:xfrm>
          <a:off x="436626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74907"/>
    <xdr:sp macro="" textlink="">
      <xdr:nvSpPr>
        <xdr:cNvPr id="3439" name="Text Box 30">
          <a:extLst>
            <a:ext uri="{FF2B5EF4-FFF2-40B4-BE49-F238E27FC236}">
              <a16:creationId xmlns:a16="http://schemas.microsoft.com/office/drawing/2014/main" id="{F4135120-19B6-4F32-9993-3A186CE02870}"/>
            </a:ext>
          </a:extLst>
        </xdr:cNvPr>
        <xdr:cNvSpPr txBox="1">
          <a:spLocks noChangeArrowheads="1"/>
        </xdr:cNvSpPr>
      </xdr:nvSpPr>
      <xdr:spPr bwMode="auto">
        <a:xfrm>
          <a:off x="436626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06327"/>
    <xdr:sp macro="" textlink="">
      <xdr:nvSpPr>
        <xdr:cNvPr id="3440" name="Text Box 32">
          <a:extLst>
            <a:ext uri="{FF2B5EF4-FFF2-40B4-BE49-F238E27FC236}">
              <a16:creationId xmlns:a16="http://schemas.microsoft.com/office/drawing/2014/main" id="{203C6104-128B-4B7C-8542-AF232ACE610B}"/>
            </a:ext>
          </a:extLst>
        </xdr:cNvPr>
        <xdr:cNvSpPr txBox="1">
          <a:spLocks noChangeArrowheads="1"/>
        </xdr:cNvSpPr>
      </xdr:nvSpPr>
      <xdr:spPr bwMode="auto">
        <a:xfrm>
          <a:off x="436626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74907"/>
    <xdr:sp macro="" textlink="">
      <xdr:nvSpPr>
        <xdr:cNvPr id="3441" name="Text Box 106">
          <a:extLst>
            <a:ext uri="{FF2B5EF4-FFF2-40B4-BE49-F238E27FC236}">
              <a16:creationId xmlns:a16="http://schemas.microsoft.com/office/drawing/2014/main" id="{21182C14-50F2-4E2F-9FC9-5960F84AA066}"/>
            </a:ext>
          </a:extLst>
        </xdr:cNvPr>
        <xdr:cNvSpPr txBox="1">
          <a:spLocks noChangeArrowheads="1"/>
        </xdr:cNvSpPr>
      </xdr:nvSpPr>
      <xdr:spPr bwMode="auto">
        <a:xfrm>
          <a:off x="436626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06327"/>
    <xdr:sp macro="" textlink="">
      <xdr:nvSpPr>
        <xdr:cNvPr id="3442" name="Text Box 108">
          <a:extLst>
            <a:ext uri="{FF2B5EF4-FFF2-40B4-BE49-F238E27FC236}">
              <a16:creationId xmlns:a16="http://schemas.microsoft.com/office/drawing/2014/main" id="{60A4FFBD-F2AA-4719-B7D3-3B967FAA2EB5}"/>
            </a:ext>
          </a:extLst>
        </xdr:cNvPr>
        <xdr:cNvSpPr txBox="1">
          <a:spLocks noChangeArrowheads="1"/>
        </xdr:cNvSpPr>
      </xdr:nvSpPr>
      <xdr:spPr bwMode="auto">
        <a:xfrm>
          <a:off x="436626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13008"/>
    <xdr:sp macro="" textlink="">
      <xdr:nvSpPr>
        <xdr:cNvPr id="3443" name="Text Box 30">
          <a:extLst>
            <a:ext uri="{FF2B5EF4-FFF2-40B4-BE49-F238E27FC236}">
              <a16:creationId xmlns:a16="http://schemas.microsoft.com/office/drawing/2014/main" id="{04D3AABD-DBBB-43A2-BF02-74016878D591}"/>
            </a:ext>
          </a:extLst>
        </xdr:cNvPr>
        <xdr:cNvSpPr txBox="1">
          <a:spLocks noChangeArrowheads="1"/>
        </xdr:cNvSpPr>
      </xdr:nvSpPr>
      <xdr:spPr bwMode="auto">
        <a:xfrm>
          <a:off x="436626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3444" name="Text Box 32">
          <a:extLst>
            <a:ext uri="{FF2B5EF4-FFF2-40B4-BE49-F238E27FC236}">
              <a16:creationId xmlns:a16="http://schemas.microsoft.com/office/drawing/2014/main" id="{9C0F58D2-CFA0-4600-B1D0-840296F5D2F8}"/>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13008"/>
    <xdr:sp macro="" textlink="">
      <xdr:nvSpPr>
        <xdr:cNvPr id="3445" name="Text Box 106">
          <a:extLst>
            <a:ext uri="{FF2B5EF4-FFF2-40B4-BE49-F238E27FC236}">
              <a16:creationId xmlns:a16="http://schemas.microsoft.com/office/drawing/2014/main" id="{B23C3EE1-11E9-4B78-9437-556E6938FDB2}"/>
            </a:ext>
          </a:extLst>
        </xdr:cNvPr>
        <xdr:cNvSpPr txBox="1">
          <a:spLocks noChangeArrowheads="1"/>
        </xdr:cNvSpPr>
      </xdr:nvSpPr>
      <xdr:spPr bwMode="auto">
        <a:xfrm>
          <a:off x="436626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3446" name="Text Box 108">
          <a:extLst>
            <a:ext uri="{FF2B5EF4-FFF2-40B4-BE49-F238E27FC236}">
              <a16:creationId xmlns:a16="http://schemas.microsoft.com/office/drawing/2014/main" id="{7B349568-E382-4AD2-9C86-1A9789694FA4}"/>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90148"/>
    <xdr:sp macro="" textlink="">
      <xdr:nvSpPr>
        <xdr:cNvPr id="3447" name="Text Box 30">
          <a:extLst>
            <a:ext uri="{FF2B5EF4-FFF2-40B4-BE49-F238E27FC236}">
              <a16:creationId xmlns:a16="http://schemas.microsoft.com/office/drawing/2014/main" id="{FD0BE025-08E6-4BCC-A4A7-26F5510CF5CD}"/>
            </a:ext>
          </a:extLst>
        </xdr:cNvPr>
        <xdr:cNvSpPr txBox="1">
          <a:spLocks noChangeArrowheads="1"/>
        </xdr:cNvSpPr>
      </xdr:nvSpPr>
      <xdr:spPr bwMode="auto">
        <a:xfrm>
          <a:off x="436626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374555"/>
    <xdr:sp macro="" textlink="">
      <xdr:nvSpPr>
        <xdr:cNvPr id="3448" name="Text Box 32">
          <a:extLst>
            <a:ext uri="{FF2B5EF4-FFF2-40B4-BE49-F238E27FC236}">
              <a16:creationId xmlns:a16="http://schemas.microsoft.com/office/drawing/2014/main" id="{C5C252CF-930E-424B-B15F-447DD072F61D}"/>
            </a:ext>
          </a:extLst>
        </xdr:cNvPr>
        <xdr:cNvSpPr txBox="1">
          <a:spLocks noChangeArrowheads="1"/>
        </xdr:cNvSpPr>
      </xdr:nvSpPr>
      <xdr:spPr bwMode="auto">
        <a:xfrm>
          <a:off x="436626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253</xdr:row>
      <xdr:rowOff>0</xdr:rowOff>
    </xdr:from>
    <xdr:ext cx="76200" cy="290148"/>
    <xdr:sp macro="" textlink="">
      <xdr:nvSpPr>
        <xdr:cNvPr id="3449" name="Text Box 106">
          <a:extLst>
            <a:ext uri="{FF2B5EF4-FFF2-40B4-BE49-F238E27FC236}">
              <a16:creationId xmlns:a16="http://schemas.microsoft.com/office/drawing/2014/main" id="{B9BE73EC-7E71-4C95-AADA-F39D90AAFE35}"/>
            </a:ext>
          </a:extLst>
        </xdr:cNvPr>
        <xdr:cNvSpPr txBox="1">
          <a:spLocks noChangeArrowheads="1"/>
        </xdr:cNvSpPr>
      </xdr:nvSpPr>
      <xdr:spPr bwMode="auto">
        <a:xfrm>
          <a:off x="436626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253</xdr:row>
      <xdr:rowOff>0</xdr:rowOff>
    </xdr:from>
    <xdr:to>
      <xdr:col>3</xdr:col>
      <xdr:colOff>76200</xdr:colOff>
      <xdr:row>254</xdr:row>
      <xdr:rowOff>196867</xdr:rowOff>
    </xdr:to>
    <xdr:sp macro="" textlink="">
      <xdr:nvSpPr>
        <xdr:cNvPr id="3450" name="Text Box 30">
          <a:extLst>
            <a:ext uri="{FF2B5EF4-FFF2-40B4-BE49-F238E27FC236}">
              <a16:creationId xmlns:a16="http://schemas.microsoft.com/office/drawing/2014/main" id="{CA2C4CB6-4F75-447E-896B-027498D1BD04}"/>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3451" name="Text Box 32">
          <a:extLst>
            <a:ext uri="{FF2B5EF4-FFF2-40B4-BE49-F238E27FC236}">
              <a16:creationId xmlns:a16="http://schemas.microsoft.com/office/drawing/2014/main" id="{B4168623-F77F-420F-BE30-BA3C799A2621}"/>
            </a:ext>
          </a:extLst>
        </xdr:cNvPr>
        <xdr:cNvSpPr txBox="1">
          <a:spLocks noChangeArrowheads="1"/>
        </xdr:cNvSpPr>
      </xdr:nvSpPr>
      <xdr:spPr bwMode="auto">
        <a:xfrm>
          <a:off x="4366260" y="63383160"/>
          <a:ext cx="76200" cy="30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52" name="Text Box 106">
          <a:extLst>
            <a:ext uri="{FF2B5EF4-FFF2-40B4-BE49-F238E27FC236}">
              <a16:creationId xmlns:a16="http://schemas.microsoft.com/office/drawing/2014/main" id="{B6248B44-5DAB-455D-A031-F444EC2CFA2C}"/>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3453" name="Text Box 108">
          <a:extLst>
            <a:ext uri="{FF2B5EF4-FFF2-40B4-BE49-F238E27FC236}">
              <a16:creationId xmlns:a16="http://schemas.microsoft.com/office/drawing/2014/main" id="{7F598FCF-62FC-4346-B8EE-E3953D4339FB}"/>
            </a:ext>
          </a:extLst>
        </xdr:cNvPr>
        <xdr:cNvSpPr txBox="1">
          <a:spLocks noChangeArrowheads="1"/>
        </xdr:cNvSpPr>
      </xdr:nvSpPr>
      <xdr:spPr bwMode="auto">
        <a:xfrm>
          <a:off x="4366260" y="63383160"/>
          <a:ext cx="76200" cy="30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196864</xdr:rowOff>
    </xdr:to>
    <xdr:sp macro="" textlink="">
      <xdr:nvSpPr>
        <xdr:cNvPr id="3454" name="Text Box 30">
          <a:extLst>
            <a:ext uri="{FF2B5EF4-FFF2-40B4-BE49-F238E27FC236}">
              <a16:creationId xmlns:a16="http://schemas.microsoft.com/office/drawing/2014/main" id="{8F05A9F8-19E1-4052-89C1-723C4FC45DB8}"/>
            </a:ext>
          </a:extLst>
        </xdr:cNvPr>
        <xdr:cNvSpPr txBox="1">
          <a:spLocks noChangeArrowheads="1"/>
        </xdr:cNvSpPr>
      </xdr:nvSpPr>
      <xdr:spPr bwMode="auto">
        <a:xfrm>
          <a:off x="4366260" y="63383160"/>
          <a:ext cx="76200" cy="372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3455" name="Text Box 32">
          <a:extLst>
            <a:ext uri="{FF2B5EF4-FFF2-40B4-BE49-F238E27FC236}">
              <a16:creationId xmlns:a16="http://schemas.microsoft.com/office/drawing/2014/main" id="{69F90332-BE53-4048-9AD9-6A60ED9E0F8A}"/>
            </a:ext>
          </a:extLst>
        </xdr:cNvPr>
        <xdr:cNvSpPr txBox="1">
          <a:spLocks noChangeArrowheads="1"/>
        </xdr:cNvSpPr>
      </xdr:nvSpPr>
      <xdr:spPr bwMode="auto">
        <a:xfrm>
          <a:off x="4366260" y="63383160"/>
          <a:ext cx="76200" cy="30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196864</xdr:rowOff>
    </xdr:to>
    <xdr:sp macro="" textlink="">
      <xdr:nvSpPr>
        <xdr:cNvPr id="3456" name="Text Box 106">
          <a:extLst>
            <a:ext uri="{FF2B5EF4-FFF2-40B4-BE49-F238E27FC236}">
              <a16:creationId xmlns:a16="http://schemas.microsoft.com/office/drawing/2014/main" id="{8F2C1CE0-2778-46D8-A015-79120A66C8CA}"/>
            </a:ext>
          </a:extLst>
        </xdr:cNvPr>
        <xdr:cNvSpPr txBox="1">
          <a:spLocks noChangeArrowheads="1"/>
        </xdr:cNvSpPr>
      </xdr:nvSpPr>
      <xdr:spPr bwMode="auto">
        <a:xfrm>
          <a:off x="4366260" y="63383160"/>
          <a:ext cx="76200" cy="372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128284</xdr:rowOff>
    </xdr:to>
    <xdr:sp macro="" textlink="">
      <xdr:nvSpPr>
        <xdr:cNvPr id="3457" name="Text Box 108">
          <a:extLst>
            <a:ext uri="{FF2B5EF4-FFF2-40B4-BE49-F238E27FC236}">
              <a16:creationId xmlns:a16="http://schemas.microsoft.com/office/drawing/2014/main" id="{674F494B-851D-4DA4-B629-F31A754EF576}"/>
            </a:ext>
          </a:extLst>
        </xdr:cNvPr>
        <xdr:cNvSpPr txBox="1">
          <a:spLocks noChangeArrowheads="1"/>
        </xdr:cNvSpPr>
      </xdr:nvSpPr>
      <xdr:spPr bwMode="auto">
        <a:xfrm>
          <a:off x="4366260" y="63383160"/>
          <a:ext cx="76200" cy="30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58" name="Text Box 30">
          <a:extLst>
            <a:ext uri="{FF2B5EF4-FFF2-40B4-BE49-F238E27FC236}">
              <a16:creationId xmlns:a16="http://schemas.microsoft.com/office/drawing/2014/main" id="{714FF3FF-EF03-42C3-BA15-9703A1992CE5}"/>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59" name="Text Box 32">
          <a:extLst>
            <a:ext uri="{FF2B5EF4-FFF2-40B4-BE49-F238E27FC236}">
              <a16:creationId xmlns:a16="http://schemas.microsoft.com/office/drawing/2014/main" id="{BD8B479F-4437-4CB7-903B-5C9B185B9667}"/>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60" name="Text Box 106">
          <a:extLst>
            <a:ext uri="{FF2B5EF4-FFF2-40B4-BE49-F238E27FC236}">
              <a16:creationId xmlns:a16="http://schemas.microsoft.com/office/drawing/2014/main" id="{9EAE37C8-1A0C-4D92-B49D-95118B21D12D}"/>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61" name="Text Box 108">
          <a:extLst>
            <a:ext uri="{FF2B5EF4-FFF2-40B4-BE49-F238E27FC236}">
              <a16:creationId xmlns:a16="http://schemas.microsoft.com/office/drawing/2014/main" id="{2B7ECB9A-DB9E-4D61-89FE-8BE23E165090}"/>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166384</xdr:rowOff>
    </xdr:to>
    <xdr:sp macro="" textlink="">
      <xdr:nvSpPr>
        <xdr:cNvPr id="3462" name="Text Box 30">
          <a:extLst>
            <a:ext uri="{FF2B5EF4-FFF2-40B4-BE49-F238E27FC236}">
              <a16:creationId xmlns:a16="http://schemas.microsoft.com/office/drawing/2014/main" id="{A1DE49CC-20DE-4FCC-A7E6-D64EBA32C55C}"/>
            </a:ext>
          </a:extLst>
        </xdr:cNvPr>
        <xdr:cNvSpPr txBox="1">
          <a:spLocks noChangeArrowheads="1"/>
        </xdr:cNvSpPr>
      </xdr:nvSpPr>
      <xdr:spPr bwMode="auto">
        <a:xfrm>
          <a:off x="4366260" y="63383160"/>
          <a:ext cx="76200" cy="341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63" name="Text Box 32">
          <a:extLst>
            <a:ext uri="{FF2B5EF4-FFF2-40B4-BE49-F238E27FC236}">
              <a16:creationId xmlns:a16="http://schemas.microsoft.com/office/drawing/2014/main" id="{4281D881-DEB6-495E-9ED6-BD1D2661FA17}"/>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166384</xdr:rowOff>
    </xdr:to>
    <xdr:sp macro="" textlink="">
      <xdr:nvSpPr>
        <xdr:cNvPr id="3464" name="Text Box 106">
          <a:extLst>
            <a:ext uri="{FF2B5EF4-FFF2-40B4-BE49-F238E27FC236}">
              <a16:creationId xmlns:a16="http://schemas.microsoft.com/office/drawing/2014/main" id="{C08C1BC0-7248-4B41-9A8B-8C5EA5915F87}"/>
            </a:ext>
          </a:extLst>
        </xdr:cNvPr>
        <xdr:cNvSpPr txBox="1">
          <a:spLocks noChangeArrowheads="1"/>
        </xdr:cNvSpPr>
      </xdr:nvSpPr>
      <xdr:spPr bwMode="auto">
        <a:xfrm>
          <a:off x="4366260" y="63383160"/>
          <a:ext cx="76200" cy="341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65" name="Text Box 108">
          <a:extLst>
            <a:ext uri="{FF2B5EF4-FFF2-40B4-BE49-F238E27FC236}">
              <a16:creationId xmlns:a16="http://schemas.microsoft.com/office/drawing/2014/main" id="{A2D0DB81-C3A7-4461-8D79-9A145D774D47}"/>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66" name="Text Box 30">
          <a:extLst>
            <a:ext uri="{FF2B5EF4-FFF2-40B4-BE49-F238E27FC236}">
              <a16:creationId xmlns:a16="http://schemas.microsoft.com/office/drawing/2014/main" id="{A83AD103-16C9-47EB-93DD-F11DC145DA94}"/>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67" name="Text Box 32">
          <a:extLst>
            <a:ext uri="{FF2B5EF4-FFF2-40B4-BE49-F238E27FC236}">
              <a16:creationId xmlns:a16="http://schemas.microsoft.com/office/drawing/2014/main" id="{7839521A-2B00-4F72-956F-091BAED0F0AF}"/>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68" name="Text Box 106">
          <a:extLst>
            <a:ext uri="{FF2B5EF4-FFF2-40B4-BE49-F238E27FC236}">
              <a16:creationId xmlns:a16="http://schemas.microsoft.com/office/drawing/2014/main" id="{7203D98A-BABA-4CBB-BAAA-C7CC2D941918}"/>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69" name="Text Box 108">
          <a:extLst>
            <a:ext uri="{FF2B5EF4-FFF2-40B4-BE49-F238E27FC236}">
              <a16:creationId xmlns:a16="http://schemas.microsoft.com/office/drawing/2014/main" id="{EB5DD5A0-5F44-4325-80C2-EB3503052EBE}"/>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70" name="Text Box 30">
          <a:extLst>
            <a:ext uri="{FF2B5EF4-FFF2-40B4-BE49-F238E27FC236}">
              <a16:creationId xmlns:a16="http://schemas.microsoft.com/office/drawing/2014/main" id="{34A3E70E-42E7-4168-9FE8-622F8760C04B}"/>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71" name="Text Box 32">
          <a:extLst>
            <a:ext uri="{FF2B5EF4-FFF2-40B4-BE49-F238E27FC236}">
              <a16:creationId xmlns:a16="http://schemas.microsoft.com/office/drawing/2014/main" id="{2BA801CF-CEE5-4D19-86B1-1577EDFFC070}"/>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72" name="Text Box 106">
          <a:extLst>
            <a:ext uri="{FF2B5EF4-FFF2-40B4-BE49-F238E27FC236}">
              <a16:creationId xmlns:a16="http://schemas.microsoft.com/office/drawing/2014/main" id="{676D9531-79F5-4BC3-8F6D-AE06DCE87E7F}"/>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73" name="Text Box 108">
          <a:extLst>
            <a:ext uri="{FF2B5EF4-FFF2-40B4-BE49-F238E27FC236}">
              <a16:creationId xmlns:a16="http://schemas.microsoft.com/office/drawing/2014/main" id="{E149640B-FBDC-45D0-97B4-85FF0BABEDFC}"/>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74" name="Text Box 30">
          <a:extLst>
            <a:ext uri="{FF2B5EF4-FFF2-40B4-BE49-F238E27FC236}">
              <a16:creationId xmlns:a16="http://schemas.microsoft.com/office/drawing/2014/main" id="{C80B875A-60CB-4AF8-8F3F-2A7F3BDC7F50}"/>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75" name="Text Box 32">
          <a:extLst>
            <a:ext uri="{FF2B5EF4-FFF2-40B4-BE49-F238E27FC236}">
              <a16:creationId xmlns:a16="http://schemas.microsoft.com/office/drawing/2014/main" id="{A9FB9416-2C08-4067-97DA-B8886B7F61E3}"/>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196867</xdr:rowOff>
    </xdr:to>
    <xdr:sp macro="" textlink="">
      <xdr:nvSpPr>
        <xdr:cNvPr id="3476" name="Text Box 106">
          <a:extLst>
            <a:ext uri="{FF2B5EF4-FFF2-40B4-BE49-F238E27FC236}">
              <a16:creationId xmlns:a16="http://schemas.microsoft.com/office/drawing/2014/main" id="{9B857F8F-349A-4A5F-AFB4-7C14A42DBAD1}"/>
            </a:ext>
          </a:extLst>
        </xdr:cNvPr>
        <xdr:cNvSpPr txBox="1">
          <a:spLocks noChangeArrowheads="1"/>
        </xdr:cNvSpPr>
      </xdr:nvSpPr>
      <xdr:spPr bwMode="auto">
        <a:xfrm>
          <a:off x="4366260" y="63383160"/>
          <a:ext cx="76200" cy="37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77" name="Text Box 108">
          <a:extLst>
            <a:ext uri="{FF2B5EF4-FFF2-40B4-BE49-F238E27FC236}">
              <a16:creationId xmlns:a16="http://schemas.microsoft.com/office/drawing/2014/main" id="{AEA1F08D-4033-4EEE-91FE-D85426921BF7}"/>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78" name="Text Box 30">
          <a:extLst>
            <a:ext uri="{FF2B5EF4-FFF2-40B4-BE49-F238E27FC236}">
              <a16:creationId xmlns:a16="http://schemas.microsoft.com/office/drawing/2014/main" id="{4115EC01-530C-4AC0-8744-2996BE486E08}"/>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79" name="Text Box 32">
          <a:extLst>
            <a:ext uri="{FF2B5EF4-FFF2-40B4-BE49-F238E27FC236}">
              <a16:creationId xmlns:a16="http://schemas.microsoft.com/office/drawing/2014/main" id="{1633A52B-92B2-4FC4-8EDE-858AF00E96AB}"/>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166387</xdr:rowOff>
    </xdr:to>
    <xdr:sp macro="" textlink="">
      <xdr:nvSpPr>
        <xdr:cNvPr id="3480" name="Text Box 106">
          <a:extLst>
            <a:ext uri="{FF2B5EF4-FFF2-40B4-BE49-F238E27FC236}">
              <a16:creationId xmlns:a16="http://schemas.microsoft.com/office/drawing/2014/main" id="{CB3A7895-C19C-4A83-8C02-7C977BA49100}"/>
            </a:ext>
          </a:extLst>
        </xdr:cNvPr>
        <xdr:cNvSpPr txBox="1">
          <a:spLocks noChangeArrowheads="1"/>
        </xdr:cNvSpPr>
      </xdr:nvSpPr>
      <xdr:spPr bwMode="auto">
        <a:xfrm>
          <a:off x="4366260" y="63383160"/>
          <a:ext cx="76200" cy="34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239608</xdr:rowOff>
    </xdr:to>
    <xdr:sp macro="" textlink="">
      <xdr:nvSpPr>
        <xdr:cNvPr id="3481" name="Text Box 108">
          <a:extLst>
            <a:ext uri="{FF2B5EF4-FFF2-40B4-BE49-F238E27FC236}">
              <a16:creationId xmlns:a16="http://schemas.microsoft.com/office/drawing/2014/main" id="{D9DF9CC2-6C35-4E6B-ACC5-30804B604D1E}"/>
            </a:ext>
          </a:extLst>
        </xdr:cNvPr>
        <xdr:cNvSpPr txBox="1">
          <a:spLocks noChangeArrowheads="1"/>
        </xdr:cNvSpPr>
      </xdr:nvSpPr>
      <xdr:spPr bwMode="auto">
        <a:xfrm>
          <a:off x="4366260" y="63383160"/>
          <a:ext cx="76200" cy="41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3482" name="Text Box 30">
          <a:extLst>
            <a:ext uri="{FF2B5EF4-FFF2-40B4-BE49-F238E27FC236}">
              <a16:creationId xmlns:a16="http://schemas.microsoft.com/office/drawing/2014/main" id="{6A5FC14B-A8E5-4753-B3DB-9306D4637653}"/>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3483" name="Text Box 32">
          <a:extLst>
            <a:ext uri="{FF2B5EF4-FFF2-40B4-BE49-F238E27FC236}">
              <a16:creationId xmlns:a16="http://schemas.microsoft.com/office/drawing/2014/main" id="{E6A9615B-432A-447A-B8F8-35EA23FF8FD9}"/>
            </a:ext>
          </a:extLst>
        </xdr:cNvPr>
        <xdr:cNvSpPr txBox="1">
          <a:spLocks noChangeArrowheads="1"/>
        </xdr:cNvSpPr>
      </xdr:nvSpPr>
      <xdr:spPr bwMode="auto">
        <a:xfrm>
          <a:off x="4366260" y="63383160"/>
          <a:ext cx="76200" cy="951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3484" name="Text Box 106">
          <a:extLst>
            <a:ext uri="{FF2B5EF4-FFF2-40B4-BE49-F238E27FC236}">
              <a16:creationId xmlns:a16="http://schemas.microsoft.com/office/drawing/2014/main" id="{58BA852E-916A-4AC4-9BAB-5F5314780104}"/>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3485" name="Text Box 108">
          <a:extLst>
            <a:ext uri="{FF2B5EF4-FFF2-40B4-BE49-F238E27FC236}">
              <a16:creationId xmlns:a16="http://schemas.microsoft.com/office/drawing/2014/main" id="{BD11DC2D-B85A-4BB5-94D0-A36009CEAC30}"/>
            </a:ext>
          </a:extLst>
        </xdr:cNvPr>
        <xdr:cNvSpPr txBox="1">
          <a:spLocks noChangeArrowheads="1"/>
        </xdr:cNvSpPr>
      </xdr:nvSpPr>
      <xdr:spPr bwMode="auto">
        <a:xfrm>
          <a:off x="4366260" y="63383160"/>
          <a:ext cx="76200" cy="951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181627</xdr:rowOff>
    </xdr:to>
    <xdr:sp macro="" textlink="">
      <xdr:nvSpPr>
        <xdr:cNvPr id="3486" name="Text Box 30">
          <a:extLst>
            <a:ext uri="{FF2B5EF4-FFF2-40B4-BE49-F238E27FC236}">
              <a16:creationId xmlns:a16="http://schemas.microsoft.com/office/drawing/2014/main" id="{EE5285EF-D71B-4FBC-8DB0-F482782AFE8A}"/>
            </a:ext>
          </a:extLst>
        </xdr:cNvPr>
        <xdr:cNvSpPr txBox="1">
          <a:spLocks noChangeArrowheads="1"/>
        </xdr:cNvSpPr>
      </xdr:nvSpPr>
      <xdr:spPr bwMode="auto">
        <a:xfrm>
          <a:off x="4366260" y="63383160"/>
          <a:ext cx="76200" cy="356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3487" name="Text Box 30">
          <a:extLst>
            <a:ext uri="{FF2B5EF4-FFF2-40B4-BE49-F238E27FC236}">
              <a16:creationId xmlns:a16="http://schemas.microsoft.com/office/drawing/2014/main" id="{EA6B253D-3A71-483E-89EE-4FF1C6B6B013}"/>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3488" name="Text Box 32">
          <a:extLst>
            <a:ext uri="{FF2B5EF4-FFF2-40B4-BE49-F238E27FC236}">
              <a16:creationId xmlns:a16="http://schemas.microsoft.com/office/drawing/2014/main" id="{2A1EBD47-C3A7-4DF7-AF73-676FCF0D59A4}"/>
            </a:ext>
          </a:extLst>
        </xdr:cNvPr>
        <xdr:cNvSpPr txBox="1">
          <a:spLocks noChangeArrowheads="1"/>
        </xdr:cNvSpPr>
      </xdr:nvSpPr>
      <xdr:spPr bwMode="auto">
        <a:xfrm>
          <a:off x="4366260" y="63383160"/>
          <a:ext cx="76200" cy="951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202722</xdr:rowOff>
    </xdr:to>
    <xdr:sp macro="" textlink="">
      <xdr:nvSpPr>
        <xdr:cNvPr id="3489" name="Text Box 106">
          <a:extLst>
            <a:ext uri="{FF2B5EF4-FFF2-40B4-BE49-F238E27FC236}">
              <a16:creationId xmlns:a16="http://schemas.microsoft.com/office/drawing/2014/main" id="{F6C2E76F-821E-4A72-A093-CC242E1C035C}"/>
            </a:ext>
          </a:extLst>
        </xdr:cNvPr>
        <xdr:cNvSpPr txBox="1">
          <a:spLocks noChangeArrowheads="1"/>
        </xdr:cNvSpPr>
      </xdr:nvSpPr>
      <xdr:spPr bwMode="auto">
        <a:xfrm>
          <a:off x="4366260" y="63383160"/>
          <a:ext cx="76200" cy="3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75417</xdr:rowOff>
    </xdr:to>
    <xdr:sp macro="" textlink="">
      <xdr:nvSpPr>
        <xdr:cNvPr id="3490" name="Text Box 108">
          <a:extLst>
            <a:ext uri="{FF2B5EF4-FFF2-40B4-BE49-F238E27FC236}">
              <a16:creationId xmlns:a16="http://schemas.microsoft.com/office/drawing/2014/main" id="{D05663CA-1105-42F6-9FA7-ADB48F39E0B8}"/>
            </a:ext>
          </a:extLst>
        </xdr:cNvPr>
        <xdr:cNvSpPr txBox="1">
          <a:spLocks noChangeArrowheads="1"/>
        </xdr:cNvSpPr>
      </xdr:nvSpPr>
      <xdr:spPr bwMode="auto">
        <a:xfrm>
          <a:off x="4366260" y="63383160"/>
          <a:ext cx="76200" cy="951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179862</xdr:rowOff>
    </xdr:to>
    <xdr:sp macro="" textlink="">
      <xdr:nvSpPr>
        <xdr:cNvPr id="3491" name="Text Box 30">
          <a:extLst>
            <a:ext uri="{FF2B5EF4-FFF2-40B4-BE49-F238E27FC236}">
              <a16:creationId xmlns:a16="http://schemas.microsoft.com/office/drawing/2014/main" id="{90AB5A87-7395-43EB-973A-3A9E5F5AD43B}"/>
            </a:ext>
          </a:extLst>
        </xdr:cNvPr>
        <xdr:cNvSpPr txBox="1">
          <a:spLocks noChangeArrowheads="1"/>
        </xdr:cNvSpPr>
      </xdr:nvSpPr>
      <xdr:spPr bwMode="auto">
        <a:xfrm>
          <a:off x="4366260" y="63383160"/>
          <a:ext cx="76200" cy="355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3492" name="Text Box 30">
          <a:extLst>
            <a:ext uri="{FF2B5EF4-FFF2-40B4-BE49-F238E27FC236}">
              <a16:creationId xmlns:a16="http://schemas.microsoft.com/office/drawing/2014/main" id="{40D31765-3F07-498C-9CAA-70968F36497E}"/>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93" name="Text Box 32">
          <a:extLst>
            <a:ext uri="{FF2B5EF4-FFF2-40B4-BE49-F238E27FC236}">
              <a16:creationId xmlns:a16="http://schemas.microsoft.com/office/drawing/2014/main" id="{58FC1156-F34D-415A-B3F2-084D0216F2EA}"/>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111385</xdr:rowOff>
    </xdr:to>
    <xdr:sp macro="" textlink="">
      <xdr:nvSpPr>
        <xdr:cNvPr id="3494" name="Text Box 106">
          <a:extLst>
            <a:ext uri="{FF2B5EF4-FFF2-40B4-BE49-F238E27FC236}">
              <a16:creationId xmlns:a16="http://schemas.microsoft.com/office/drawing/2014/main" id="{91B632E9-90C9-42D1-B78F-CE65484713A6}"/>
            </a:ext>
          </a:extLst>
        </xdr:cNvPr>
        <xdr:cNvSpPr txBox="1">
          <a:spLocks noChangeArrowheads="1"/>
        </xdr:cNvSpPr>
      </xdr:nvSpPr>
      <xdr:spPr bwMode="auto">
        <a:xfrm>
          <a:off x="4366260" y="63383160"/>
          <a:ext cx="76200" cy="286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95" name="Text Box 108">
          <a:extLst>
            <a:ext uri="{FF2B5EF4-FFF2-40B4-BE49-F238E27FC236}">
              <a16:creationId xmlns:a16="http://schemas.microsoft.com/office/drawing/2014/main" id="{46FA9AE3-8BCB-46B7-9464-012A3703B70C}"/>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3496" name="Text Box 30">
          <a:extLst>
            <a:ext uri="{FF2B5EF4-FFF2-40B4-BE49-F238E27FC236}">
              <a16:creationId xmlns:a16="http://schemas.microsoft.com/office/drawing/2014/main" id="{363D0BE4-03F0-411E-9018-B123613F7196}"/>
            </a:ext>
          </a:extLst>
        </xdr:cNvPr>
        <xdr:cNvSpPr txBox="1">
          <a:spLocks noChangeArrowheads="1"/>
        </xdr:cNvSpPr>
      </xdr:nvSpPr>
      <xdr:spPr bwMode="auto">
        <a:xfrm>
          <a:off x="4366260" y="63383160"/>
          <a:ext cx="76200" cy="334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97" name="Text Box 32">
          <a:extLst>
            <a:ext uri="{FF2B5EF4-FFF2-40B4-BE49-F238E27FC236}">
              <a16:creationId xmlns:a16="http://schemas.microsoft.com/office/drawing/2014/main" id="{FB7940AA-170A-4819-AD1C-F46320CBD4BA}"/>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158764</xdr:rowOff>
    </xdr:to>
    <xdr:sp macro="" textlink="">
      <xdr:nvSpPr>
        <xdr:cNvPr id="3498" name="Text Box 106">
          <a:extLst>
            <a:ext uri="{FF2B5EF4-FFF2-40B4-BE49-F238E27FC236}">
              <a16:creationId xmlns:a16="http://schemas.microsoft.com/office/drawing/2014/main" id="{BE34D69E-645E-4C5A-AF70-6699C1C5F603}"/>
            </a:ext>
          </a:extLst>
        </xdr:cNvPr>
        <xdr:cNvSpPr txBox="1">
          <a:spLocks noChangeArrowheads="1"/>
        </xdr:cNvSpPr>
      </xdr:nvSpPr>
      <xdr:spPr bwMode="auto">
        <a:xfrm>
          <a:off x="4366260" y="63383160"/>
          <a:ext cx="76200" cy="334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90184</xdr:rowOff>
    </xdr:to>
    <xdr:sp macro="" textlink="">
      <xdr:nvSpPr>
        <xdr:cNvPr id="3499" name="Text Box 108">
          <a:extLst>
            <a:ext uri="{FF2B5EF4-FFF2-40B4-BE49-F238E27FC236}">
              <a16:creationId xmlns:a16="http://schemas.microsoft.com/office/drawing/2014/main" id="{1A915541-6D70-4B91-9C41-2E81A3B0B14F}"/>
            </a:ext>
          </a:extLst>
        </xdr:cNvPr>
        <xdr:cNvSpPr txBox="1">
          <a:spLocks noChangeArrowheads="1"/>
        </xdr:cNvSpPr>
      </xdr:nvSpPr>
      <xdr:spPr bwMode="auto">
        <a:xfrm>
          <a:off x="4366260" y="63383160"/>
          <a:ext cx="76200" cy="26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196868</xdr:rowOff>
    </xdr:to>
    <xdr:sp macro="" textlink="">
      <xdr:nvSpPr>
        <xdr:cNvPr id="3500" name="Text Box 30">
          <a:extLst>
            <a:ext uri="{FF2B5EF4-FFF2-40B4-BE49-F238E27FC236}">
              <a16:creationId xmlns:a16="http://schemas.microsoft.com/office/drawing/2014/main" id="{FE4C450D-3266-4202-85F5-8DE0AF9040E8}"/>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3501" name="Text Box 32">
          <a:extLst>
            <a:ext uri="{FF2B5EF4-FFF2-40B4-BE49-F238E27FC236}">
              <a16:creationId xmlns:a16="http://schemas.microsoft.com/office/drawing/2014/main" id="{C7D750B5-DA48-4B2E-A14A-29C3C9D56BB3}"/>
            </a:ext>
          </a:extLst>
        </xdr:cNvPr>
        <xdr:cNvSpPr txBox="1">
          <a:spLocks noChangeArrowheads="1"/>
        </xdr:cNvSpPr>
      </xdr:nvSpPr>
      <xdr:spPr bwMode="auto">
        <a:xfrm>
          <a:off x="4366260" y="63383160"/>
          <a:ext cx="76200" cy="92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196868</xdr:rowOff>
    </xdr:to>
    <xdr:sp macro="" textlink="">
      <xdr:nvSpPr>
        <xdr:cNvPr id="3502" name="Text Box 106">
          <a:extLst>
            <a:ext uri="{FF2B5EF4-FFF2-40B4-BE49-F238E27FC236}">
              <a16:creationId xmlns:a16="http://schemas.microsoft.com/office/drawing/2014/main" id="{543D70C6-EBA2-4D12-B592-FBCA493BF513}"/>
            </a:ext>
          </a:extLst>
        </xdr:cNvPr>
        <xdr:cNvSpPr txBox="1">
          <a:spLocks noChangeArrowheads="1"/>
        </xdr:cNvSpPr>
      </xdr:nvSpPr>
      <xdr:spPr bwMode="auto">
        <a:xfrm>
          <a:off x="4366260" y="63383160"/>
          <a:ext cx="76200" cy="37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3503" name="Text Box 108">
          <a:extLst>
            <a:ext uri="{FF2B5EF4-FFF2-40B4-BE49-F238E27FC236}">
              <a16:creationId xmlns:a16="http://schemas.microsoft.com/office/drawing/2014/main" id="{3A60FB53-9F63-42E1-8094-C3A8A665981E}"/>
            </a:ext>
          </a:extLst>
        </xdr:cNvPr>
        <xdr:cNvSpPr txBox="1">
          <a:spLocks noChangeArrowheads="1"/>
        </xdr:cNvSpPr>
      </xdr:nvSpPr>
      <xdr:spPr bwMode="auto">
        <a:xfrm>
          <a:off x="4366260" y="63383160"/>
          <a:ext cx="76200" cy="92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174008</xdr:rowOff>
    </xdr:to>
    <xdr:sp macro="" textlink="">
      <xdr:nvSpPr>
        <xdr:cNvPr id="3504" name="Text Box 30">
          <a:extLst>
            <a:ext uri="{FF2B5EF4-FFF2-40B4-BE49-F238E27FC236}">
              <a16:creationId xmlns:a16="http://schemas.microsoft.com/office/drawing/2014/main" id="{3EB21606-B7F3-4411-A66B-434D8465F88A}"/>
            </a:ext>
          </a:extLst>
        </xdr:cNvPr>
        <xdr:cNvSpPr txBox="1">
          <a:spLocks noChangeArrowheads="1"/>
        </xdr:cNvSpPr>
      </xdr:nvSpPr>
      <xdr:spPr bwMode="auto">
        <a:xfrm>
          <a:off x="4366260" y="63383160"/>
          <a:ext cx="76200" cy="34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255</xdr:row>
      <xdr:rowOff>44309</xdr:rowOff>
    </xdr:to>
    <xdr:sp macro="" textlink="">
      <xdr:nvSpPr>
        <xdr:cNvPr id="3505" name="Text Box 32">
          <a:extLst>
            <a:ext uri="{FF2B5EF4-FFF2-40B4-BE49-F238E27FC236}">
              <a16:creationId xmlns:a16="http://schemas.microsoft.com/office/drawing/2014/main" id="{21F3D0FD-D7E1-4272-8CCD-D3ACEDE91808}"/>
            </a:ext>
          </a:extLst>
        </xdr:cNvPr>
        <xdr:cNvSpPr txBox="1">
          <a:spLocks noChangeArrowheads="1"/>
        </xdr:cNvSpPr>
      </xdr:nvSpPr>
      <xdr:spPr bwMode="auto">
        <a:xfrm>
          <a:off x="4366260" y="63383160"/>
          <a:ext cx="76200" cy="92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253</xdr:row>
      <xdr:rowOff>0</xdr:rowOff>
    </xdr:from>
    <xdr:to>
      <xdr:col>3</xdr:col>
      <xdr:colOff>76200</xdr:colOff>
      <xdr:row>254</xdr:row>
      <xdr:rowOff>174008</xdr:rowOff>
    </xdr:to>
    <xdr:sp macro="" textlink="">
      <xdr:nvSpPr>
        <xdr:cNvPr id="3506" name="Text Box 106">
          <a:extLst>
            <a:ext uri="{FF2B5EF4-FFF2-40B4-BE49-F238E27FC236}">
              <a16:creationId xmlns:a16="http://schemas.microsoft.com/office/drawing/2014/main" id="{FB0AEF50-3331-4FE8-A1FE-B7DE2F892B46}"/>
            </a:ext>
          </a:extLst>
        </xdr:cNvPr>
        <xdr:cNvSpPr txBox="1">
          <a:spLocks noChangeArrowheads="1"/>
        </xdr:cNvSpPr>
      </xdr:nvSpPr>
      <xdr:spPr bwMode="auto">
        <a:xfrm>
          <a:off x="4366260" y="63383160"/>
          <a:ext cx="76200" cy="34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253</xdr:row>
      <xdr:rowOff>0</xdr:rowOff>
    </xdr:from>
    <xdr:to>
      <xdr:col>3</xdr:col>
      <xdr:colOff>91440</xdr:colOff>
      <xdr:row>255</xdr:row>
      <xdr:rowOff>42544</xdr:rowOff>
    </xdr:to>
    <xdr:sp macro="" textlink="">
      <xdr:nvSpPr>
        <xdr:cNvPr id="3507" name="Text Box 108">
          <a:extLst>
            <a:ext uri="{FF2B5EF4-FFF2-40B4-BE49-F238E27FC236}">
              <a16:creationId xmlns:a16="http://schemas.microsoft.com/office/drawing/2014/main" id="{E0756821-A94E-44C8-BB2F-5E5B8C66E27A}"/>
            </a:ext>
          </a:extLst>
        </xdr:cNvPr>
        <xdr:cNvSpPr txBox="1">
          <a:spLocks noChangeArrowheads="1"/>
        </xdr:cNvSpPr>
      </xdr:nvSpPr>
      <xdr:spPr bwMode="auto">
        <a:xfrm>
          <a:off x="4389120" y="63383160"/>
          <a:ext cx="68580" cy="91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124185</xdr:rowOff>
    </xdr:to>
    <xdr:sp macro="" textlink="">
      <xdr:nvSpPr>
        <xdr:cNvPr id="3508" name="Text Box 30">
          <a:extLst>
            <a:ext uri="{FF2B5EF4-FFF2-40B4-BE49-F238E27FC236}">
              <a16:creationId xmlns:a16="http://schemas.microsoft.com/office/drawing/2014/main" id="{ADEAF812-6783-4C47-B71C-0B16CF8E91DD}"/>
            </a:ext>
          </a:extLst>
        </xdr:cNvPr>
        <xdr:cNvSpPr txBox="1">
          <a:spLocks noChangeArrowheads="1"/>
        </xdr:cNvSpPr>
      </xdr:nvSpPr>
      <xdr:spPr bwMode="auto">
        <a:xfrm>
          <a:off x="4366260" y="18028920"/>
          <a:ext cx="76200" cy="65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3509" name="Text Box 32">
          <a:extLst>
            <a:ext uri="{FF2B5EF4-FFF2-40B4-BE49-F238E27FC236}">
              <a16:creationId xmlns:a16="http://schemas.microsoft.com/office/drawing/2014/main" id="{2CC211BC-3A80-4FA3-84B6-8FC906500886}"/>
            </a:ext>
          </a:extLst>
        </xdr:cNvPr>
        <xdr:cNvSpPr txBox="1">
          <a:spLocks noChangeArrowheads="1"/>
        </xdr:cNvSpPr>
      </xdr:nvSpPr>
      <xdr:spPr bwMode="auto">
        <a:xfrm>
          <a:off x="4366260" y="18028920"/>
          <a:ext cx="76200" cy="81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124185</xdr:rowOff>
    </xdr:to>
    <xdr:sp macro="" textlink="">
      <xdr:nvSpPr>
        <xdr:cNvPr id="3510" name="Text Box 106">
          <a:extLst>
            <a:ext uri="{FF2B5EF4-FFF2-40B4-BE49-F238E27FC236}">
              <a16:creationId xmlns:a16="http://schemas.microsoft.com/office/drawing/2014/main" id="{0B2E8687-8722-40CD-9648-D8F5A1053CB2}"/>
            </a:ext>
          </a:extLst>
        </xdr:cNvPr>
        <xdr:cNvSpPr txBox="1">
          <a:spLocks noChangeArrowheads="1"/>
        </xdr:cNvSpPr>
      </xdr:nvSpPr>
      <xdr:spPr bwMode="auto">
        <a:xfrm>
          <a:off x="4366260" y="18028920"/>
          <a:ext cx="76200" cy="65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3511" name="Text Box 108">
          <a:extLst>
            <a:ext uri="{FF2B5EF4-FFF2-40B4-BE49-F238E27FC236}">
              <a16:creationId xmlns:a16="http://schemas.microsoft.com/office/drawing/2014/main" id="{FD5BA93B-0A92-45FA-B7C4-5958093C4FBC}"/>
            </a:ext>
          </a:extLst>
        </xdr:cNvPr>
        <xdr:cNvSpPr txBox="1">
          <a:spLocks noChangeArrowheads="1"/>
        </xdr:cNvSpPr>
      </xdr:nvSpPr>
      <xdr:spPr bwMode="auto">
        <a:xfrm>
          <a:off x="4366260" y="18028920"/>
          <a:ext cx="76200" cy="81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108945</xdr:rowOff>
    </xdr:to>
    <xdr:sp macro="" textlink="">
      <xdr:nvSpPr>
        <xdr:cNvPr id="3512" name="Text Box 30">
          <a:extLst>
            <a:ext uri="{FF2B5EF4-FFF2-40B4-BE49-F238E27FC236}">
              <a16:creationId xmlns:a16="http://schemas.microsoft.com/office/drawing/2014/main" id="{7E4B23E9-73C6-456B-8C67-F797C26720EC}"/>
            </a:ext>
          </a:extLst>
        </xdr:cNvPr>
        <xdr:cNvSpPr txBox="1">
          <a:spLocks noChangeArrowheads="1"/>
        </xdr:cNvSpPr>
      </xdr:nvSpPr>
      <xdr:spPr bwMode="auto">
        <a:xfrm>
          <a:off x="4366260" y="18028920"/>
          <a:ext cx="76200" cy="64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3513" name="Text Box 32">
          <a:extLst>
            <a:ext uri="{FF2B5EF4-FFF2-40B4-BE49-F238E27FC236}">
              <a16:creationId xmlns:a16="http://schemas.microsoft.com/office/drawing/2014/main" id="{1C95BCBC-DD25-43F3-B5D3-205655F0D7DC}"/>
            </a:ext>
          </a:extLst>
        </xdr:cNvPr>
        <xdr:cNvSpPr txBox="1">
          <a:spLocks noChangeArrowheads="1"/>
        </xdr:cNvSpPr>
      </xdr:nvSpPr>
      <xdr:spPr bwMode="auto">
        <a:xfrm>
          <a:off x="4366260" y="18028920"/>
          <a:ext cx="76200" cy="81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108945</xdr:rowOff>
    </xdr:to>
    <xdr:sp macro="" textlink="">
      <xdr:nvSpPr>
        <xdr:cNvPr id="3514" name="Text Box 106">
          <a:extLst>
            <a:ext uri="{FF2B5EF4-FFF2-40B4-BE49-F238E27FC236}">
              <a16:creationId xmlns:a16="http://schemas.microsoft.com/office/drawing/2014/main" id="{121AB311-D77D-4ED1-AA4D-5C9099076112}"/>
            </a:ext>
          </a:extLst>
        </xdr:cNvPr>
        <xdr:cNvSpPr txBox="1">
          <a:spLocks noChangeArrowheads="1"/>
        </xdr:cNvSpPr>
      </xdr:nvSpPr>
      <xdr:spPr bwMode="auto">
        <a:xfrm>
          <a:off x="4366260" y="18028920"/>
          <a:ext cx="76200" cy="64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102373</xdr:rowOff>
    </xdr:to>
    <xdr:sp macro="" textlink="">
      <xdr:nvSpPr>
        <xdr:cNvPr id="3515" name="Text Box 108">
          <a:extLst>
            <a:ext uri="{FF2B5EF4-FFF2-40B4-BE49-F238E27FC236}">
              <a16:creationId xmlns:a16="http://schemas.microsoft.com/office/drawing/2014/main" id="{00D030F0-2377-47AD-BCE7-008EA29D2E8A}"/>
            </a:ext>
          </a:extLst>
        </xdr:cNvPr>
        <xdr:cNvSpPr txBox="1">
          <a:spLocks noChangeArrowheads="1"/>
        </xdr:cNvSpPr>
      </xdr:nvSpPr>
      <xdr:spPr bwMode="auto">
        <a:xfrm>
          <a:off x="4366260" y="18028920"/>
          <a:ext cx="76200" cy="81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124184</xdr:rowOff>
    </xdr:to>
    <xdr:sp macro="" textlink="">
      <xdr:nvSpPr>
        <xdr:cNvPr id="3516" name="Text Box 30">
          <a:extLst>
            <a:ext uri="{FF2B5EF4-FFF2-40B4-BE49-F238E27FC236}">
              <a16:creationId xmlns:a16="http://schemas.microsoft.com/office/drawing/2014/main" id="{BB0B3F84-E7E9-456E-ADA9-FC1BAADC6AE3}"/>
            </a:ext>
          </a:extLst>
        </xdr:cNvPr>
        <xdr:cNvSpPr txBox="1">
          <a:spLocks noChangeArrowheads="1"/>
        </xdr:cNvSpPr>
      </xdr:nvSpPr>
      <xdr:spPr bwMode="auto">
        <a:xfrm>
          <a:off x="4366260" y="18028920"/>
          <a:ext cx="76200" cy="657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3517" name="Text Box 32">
          <a:extLst>
            <a:ext uri="{FF2B5EF4-FFF2-40B4-BE49-F238E27FC236}">
              <a16:creationId xmlns:a16="http://schemas.microsoft.com/office/drawing/2014/main" id="{57356C4F-6F52-4F4C-8657-BD09FE2713CC}"/>
            </a:ext>
          </a:extLst>
        </xdr:cNvPr>
        <xdr:cNvSpPr txBox="1">
          <a:spLocks noChangeArrowheads="1"/>
        </xdr:cNvSpPr>
      </xdr:nvSpPr>
      <xdr:spPr bwMode="auto">
        <a:xfrm>
          <a:off x="4366260" y="18028920"/>
          <a:ext cx="76200" cy="81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124184</xdr:rowOff>
    </xdr:to>
    <xdr:sp macro="" textlink="">
      <xdr:nvSpPr>
        <xdr:cNvPr id="3518" name="Text Box 106">
          <a:extLst>
            <a:ext uri="{FF2B5EF4-FFF2-40B4-BE49-F238E27FC236}">
              <a16:creationId xmlns:a16="http://schemas.microsoft.com/office/drawing/2014/main" id="{4AEA9055-5380-4F22-A6A8-A5AB1F9F0C45}"/>
            </a:ext>
          </a:extLst>
        </xdr:cNvPr>
        <xdr:cNvSpPr txBox="1">
          <a:spLocks noChangeArrowheads="1"/>
        </xdr:cNvSpPr>
      </xdr:nvSpPr>
      <xdr:spPr bwMode="auto">
        <a:xfrm>
          <a:off x="4366260" y="18028920"/>
          <a:ext cx="76200" cy="657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3519" name="Text Box 108">
          <a:extLst>
            <a:ext uri="{FF2B5EF4-FFF2-40B4-BE49-F238E27FC236}">
              <a16:creationId xmlns:a16="http://schemas.microsoft.com/office/drawing/2014/main" id="{3235DEF9-E9F9-417E-94D5-6EB77E9704D7}"/>
            </a:ext>
          </a:extLst>
        </xdr:cNvPr>
        <xdr:cNvSpPr txBox="1">
          <a:spLocks noChangeArrowheads="1"/>
        </xdr:cNvSpPr>
      </xdr:nvSpPr>
      <xdr:spPr bwMode="auto">
        <a:xfrm>
          <a:off x="4366260" y="18028920"/>
          <a:ext cx="76200" cy="81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108944</xdr:rowOff>
    </xdr:to>
    <xdr:sp macro="" textlink="">
      <xdr:nvSpPr>
        <xdr:cNvPr id="3520" name="Text Box 30">
          <a:extLst>
            <a:ext uri="{FF2B5EF4-FFF2-40B4-BE49-F238E27FC236}">
              <a16:creationId xmlns:a16="http://schemas.microsoft.com/office/drawing/2014/main" id="{139483DA-6DD4-4C7E-BE7B-26715DDA6638}"/>
            </a:ext>
          </a:extLst>
        </xdr:cNvPr>
        <xdr:cNvSpPr txBox="1">
          <a:spLocks noChangeArrowheads="1"/>
        </xdr:cNvSpPr>
      </xdr:nvSpPr>
      <xdr:spPr bwMode="auto">
        <a:xfrm>
          <a:off x="4366260" y="18028920"/>
          <a:ext cx="76200" cy="642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3521" name="Text Box 32">
          <a:extLst>
            <a:ext uri="{FF2B5EF4-FFF2-40B4-BE49-F238E27FC236}">
              <a16:creationId xmlns:a16="http://schemas.microsoft.com/office/drawing/2014/main" id="{9D457CCF-0B92-4A17-BD54-5556AC3347DE}"/>
            </a:ext>
          </a:extLst>
        </xdr:cNvPr>
        <xdr:cNvSpPr txBox="1">
          <a:spLocks noChangeArrowheads="1"/>
        </xdr:cNvSpPr>
      </xdr:nvSpPr>
      <xdr:spPr bwMode="auto">
        <a:xfrm>
          <a:off x="4366260" y="18028920"/>
          <a:ext cx="76200" cy="81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108944</xdr:rowOff>
    </xdr:to>
    <xdr:sp macro="" textlink="">
      <xdr:nvSpPr>
        <xdr:cNvPr id="3522" name="Text Box 106">
          <a:extLst>
            <a:ext uri="{FF2B5EF4-FFF2-40B4-BE49-F238E27FC236}">
              <a16:creationId xmlns:a16="http://schemas.microsoft.com/office/drawing/2014/main" id="{D3F1AAD2-F87B-44E5-89B1-E72448959DD4}"/>
            </a:ext>
          </a:extLst>
        </xdr:cNvPr>
        <xdr:cNvSpPr txBox="1">
          <a:spLocks noChangeArrowheads="1"/>
        </xdr:cNvSpPr>
      </xdr:nvSpPr>
      <xdr:spPr bwMode="auto">
        <a:xfrm>
          <a:off x="4366260" y="18028920"/>
          <a:ext cx="76200" cy="642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109990</xdr:rowOff>
    </xdr:to>
    <xdr:sp macro="" textlink="">
      <xdr:nvSpPr>
        <xdr:cNvPr id="3523" name="Text Box 108">
          <a:extLst>
            <a:ext uri="{FF2B5EF4-FFF2-40B4-BE49-F238E27FC236}">
              <a16:creationId xmlns:a16="http://schemas.microsoft.com/office/drawing/2014/main" id="{02BB2E02-A224-4E2F-B196-92D37FFCF8F0}"/>
            </a:ext>
          </a:extLst>
        </xdr:cNvPr>
        <xdr:cNvSpPr txBox="1">
          <a:spLocks noChangeArrowheads="1"/>
        </xdr:cNvSpPr>
      </xdr:nvSpPr>
      <xdr:spPr bwMode="auto">
        <a:xfrm>
          <a:off x="4366260" y="18028920"/>
          <a:ext cx="76200" cy="81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126836</xdr:rowOff>
    </xdr:to>
    <xdr:sp macro="" textlink="">
      <xdr:nvSpPr>
        <xdr:cNvPr id="3524" name="Text Box 30">
          <a:extLst>
            <a:ext uri="{FF2B5EF4-FFF2-40B4-BE49-F238E27FC236}">
              <a16:creationId xmlns:a16="http://schemas.microsoft.com/office/drawing/2014/main" id="{B05A1B94-B2B4-44B9-ABC7-076A723BFCD7}"/>
            </a:ext>
          </a:extLst>
        </xdr:cNvPr>
        <xdr:cNvSpPr txBox="1">
          <a:spLocks noChangeArrowheads="1"/>
        </xdr:cNvSpPr>
      </xdr:nvSpPr>
      <xdr:spPr bwMode="auto">
        <a:xfrm>
          <a:off x="4366260" y="18028920"/>
          <a:ext cx="76200" cy="66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3525" name="Text Box 32">
          <a:extLst>
            <a:ext uri="{FF2B5EF4-FFF2-40B4-BE49-F238E27FC236}">
              <a16:creationId xmlns:a16="http://schemas.microsoft.com/office/drawing/2014/main" id="{DA4E7253-6284-48EC-B704-65AE7C197154}"/>
            </a:ext>
          </a:extLst>
        </xdr:cNvPr>
        <xdr:cNvSpPr txBox="1">
          <a:spLocks noChangeArrowheads="1"/>
        </xdr:cNvSpPr>
      </xdr:nvSpPr>
      <xdr:spPr bwMode="auto">
        <a:xfrm>
          <a:off x="4366260" y="18028920"/>
          <a:ext cx="76200" cy="72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126836</xdr:rowOff>
    </xdr:to>
    <xdr:sp macro="" textlink="">
      <xdr:nvSpPr>
        <xdr:cNvPr id="3526" name="Text Box 106">
          <a:extLst>
            <a:ext uri="{FF2B5EF4-FFF2-40B4-BE49-F238E27FC236}">
              <a16:creationId xmlns:a16="http://schemas.microsoft.com/office/drawing/2014/main" id="{73C3991A-55ED-4BD3-9FB9-4A7413B9CCA7}"/>
            </a:ext>
          </a:extLst>
        </xdr:cNvPr>
        <xdr:cNvSpPr txBox="1">
          <a:spLocks noChangeArrowheads="1"/>
        </xdr:cNvSpPr>
      </xdr:nvSpPr>
      <xdr:spPr bwMode="auto">
        <a:xfrm>
          <a:off x="4366260" y="18028920"/>
          <a:ext cx="76200" cy="66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3527" name="Text Box 108">
          <a:extLst>
            <a:ext uri="{FF2B5EF4-FFF2-40B4-BE49-F238E27FC236}">
              <a16:creationId xmlns:a16="http://schemas.microsoft.com/office/drawing/2014/main" id="{329978E5-5F07-4696-8CBF-21459078C64E}"/>
            </a:ext>
          </a:extLst>
        </xdr:cNvPr>
        <xdr:cNvSpPr txBox="1">
          <a:spLocks noChangeArrowheads="1"/>
        </xdr:cNvSpPr>
      </xdr:nvSpPr>
      <xdr:spPr bwMode="auto">
        <a:xfrm>
          <a:off x="4366260" y="18028920"/>
          <a:ext cx="76200" cy="72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103976</xdr:rowOff>
    </xdr:to>
    <xdr:sp macro="" textlink="">
      <xdr:nvSpPr>
        <xdr:cNvPr id="3528" name="Text Box 30">
          <a:extLst>
            <a:ext uri="{FF2B5EF4-FFF2-40B4-BE49-F238E27FC236}">
              <a16:creationId xmlns:a16="http://schemas.microsoft.com/office/drawing/2014/main" id="{A182F4B7-A18B-4E60-AC4C-8118A67B2185}"/>
            </a:ext>
          </a:extLst>
        </xdr:cNvPr>
        <xdr:cNvSpPr txBox="1">
          <a:spLocks noChangeArrowheads="1"/>
        </xdr:cNvSpPr>
      </xdr:nvSpPr>
      <xdr:spPr bwMode="auto">
        <a:xfrm>
          <a:off x="4366260" y="18028920"/>
          <a:ext cx="76200" cy="637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3529" name="Text Box 32">
          <a:extLst>
            <a:ext uri="{FF2B5EF4-FFF2-40B4-BE49-F238E27FC236}">
              <a16:creationId xmlns:a16="http://schemas.microsoft.com/office/drawing/2014/main" id="{4E028A73-87D4-4F98-B9F4-EAA4E149C6EB}"/>
            </a:ext>
          </a:extLst>
        </xdr:cNvPr>
        <xdr:cNvSpPr txBox="1">
          <a:spLocks noChangeArrowheads="1"/>
        </xdr:cNvSpPr>
      </xdr:nvSpPr>
      <xdr:spPr bwMode="auto">
        <a:xfrm>
          <a:off x="4366260" y="18028920"/>
          <a:ext cx="76200" cy="72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103976</xdr:rowOff>
    </xdr:to>
    <xdr:sp macro="" textlink="">
      <xdr:nvSpPr>
        <xdr:cNvPr id="3530" name="Text Box 106">
          <a:extLst>
            <a:ext uri="{FF2B5EF4-FFF2-40B4-BE49-F238E27FC236}">
              <a16:creationId xmlns:a16="http://schemas.microsoft.com/office/drawing/2014/main" id="{6F85FB4C-6E72-4CE4-A77B-04DFDBC5C19F}"/>
            </a:ext>
          </a:extLst>
        </xdr:cNvPr>
        <xdr:cNvSpPr txBox="1">
          <a:spLocks noChangeArrowheads="1"/>
        </xdr:cNvSpPr>
      </xdr:nvSpPr>
      <xdr:spPr bwMode="auto">
        <a:xfrm>
          <a:off x="4366260" y="18028920"/>
          <a:ext cx="76200" cy="637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20545</xdr:rowOff>
    </xdr:to>
    <xdr:sp macro="" textlink="">
      <xdr:nvSpPr>
        <xdr:cNvPr id="3531" name="Text Box 108">
          <a:extLst>
            <a:ext uri="{FF2B5EF4-FFF2-40B4-BE49-F238E27FC236}">
              <a16:creationId xmlns:a16="http://schemas.microsoft.com/office/drawing/2014/main" id="{C5FA1985-B482-4409-A541-738A1F56E566}"/>
            </a:ext>
          </a:extLst>
        </xdr:cNvPr>
        <xdr:cNvSpPr txBox="1">
          <a:spLocks noChangeArrowheads="1"/>
        </xdr:cNvSpPr>
      </xdr:nvSpPr>
      <xdr:spPr bwMode="auto">
        <a:xfrm>
          <a:off x="4366260" y="18028920"/>
          <a:ext cx="76200" cy="72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134801</xdr:rowOff>
    </xdr:to>
    <xdr:sp macro="" textlink="">
      <xdr:nvSpPr>
        <xdr:cNvPr id="3532" name="Text Box 30">
          <a:extLst>
            <a:ext uri="{FF2B5EF4-FFF2-40B4-BE49-F238E27FC236}">
              <a16:creationId xmlns:a16="http://schemas.microsoft.com/office/drawing/2014/main" id="{F676F1D9-EACA-48EE-B848-94058CB1F251}"/>
            </a:ext>
          </a:extLst>
        </xdr:cNvPr>
        <xdr:cNvSpPr txBox="1">
          <a:spLocks noChangeArrowheads="1"/>
        </xdr:cNvSpPr>
      </xdr:nvSpPr>
      <xdr:spPr bwMode="auto">
        <a:xfrm>
          <a:off x="4366260" y="18028920"/>
          <a:ext cx="76200" cy="242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3533" name="Text Box 32">
          <a:extLst>
            <a:ext uri="{FF2B5EF4-FFF2-40B4-BE49-F238E27FC236}">
              <a16:creationId xmlns:a16="http://schemas.microsoft.com/office/drawing/2014/main" id="{B1D61DE9-6FFD-470C-AE74-B345BE41C27A}"/>
            </a:ext>
          </a:extLst>
        </xdr:cNvPr>
        <xdr:cNvSpPr txBox="1">
          <a:spLocks noChangeArrowheads="1"/>
        </xdr:cNvSpPr>
      </xdr:nvSpPr>
      <xdr:spPr bwMode="auto">
        <a:xfrm>
          <a:off x="4366260" y="18028920"/>
          <a:ext cx="76200" cy="2500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134801</xdr:rowOff>
    </xdr:to>
    <xdr:sp macro="" textlink="">
      <xdr:nvSpPr>
        <xdr:cNvPr id="3534" name="Text Box 106">
          <a:extLst>
            <a:ext uri="{FF2B5EF4-FFF2-40B4-BE49-F238E27FC236}">
              <a16:creationId xmlns:a16="http://schemas.microsoft.com/office/drawing/2014/main" id="{96E076D7-484D-4A7A-9B8A-327FD747BDF7}"/>
            </a:ext>
          </a:extLst>
        </xdr:cNvPr>
        <xdr:cNvSpPr txBox="1">
          <a:spLocks noChangeArrowheads="1"/>
        </xdr:cNvSpPr>
      </xdr:nvSpPr>
      <xdr:spPr bwMode="auto">
        <a:xfrm>
          <a:off x="4366260" y="18028920"/>
          <a:ext cx="76200" cy="242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3535" name="Text Box 108">
          <a:extLst>
            <a:ext uri="{FF2B5EF4-FFF2-40B4-BE49-F238E27FC236}">
              <a16:creationId xmlns:a16="http://schemas.microsoft.com/office/drawing/2014/main" id="{2996E09B-68D8-4FF0-9B18-42D0487CD889}"/>
            </a:ext>
          </a:extLst>
        </xdr:cNvPr>
        <xdr:cNvSpPr txBox="1">
          <a:spLocks noChangeArrowheads="1"/>
        </xdr:cNvSpPr>
      </xdr:nvSpPr>
      <xdr:spPr bwMode="auto">
        <a:xfrm>
          <a:off x="4366260" y="18028920"/>
          <a:ext cx="76200" cy="2500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111941</xdr:rowOff>
    </xdr:to>
    <xdr:sp macro="" textlink="">
      <xdr:nvSpPr>
        <xdr:cNvPr id="3536" name="Text Box 30">
          <a:extLst>
            <a:ext uri="{FF2B5EF4-FFF2-40B4-BE49-F238E27FC236}">
              <a16:creationId xmlns:a16="http://schemas.microsoft.com/office/drawing/2014/main" id="{8BAF94C6-56F6-4C25-8A43-AA9A3700DD18}"/>
            </a:ext>
          </a:extLst>
        </xdr:cNvPr>
        <xdr:cNvSpPr txBox="1">
          <a:spLocks noChangeArrowheads="1"/>
        </xdr:cNvSpPr>
      </xdr:nvSpPr>
      <xdr:spPr bwMode="auto">
        <a:xfrm>
          <a:off x="4366260" y="18028920"/>
          <a:ext cx="76200" cy="2397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3537" name="Text Box 32">
          <a:extLst>
            <a:ext uri="{FF2B5EF4-FFF2-40B4-BE49-F238E27FC236}">
              <a16:creationId xmlns:a16="http://schemas.microsoft.com/office/drawing/2014/main" id="{2469A564-134F-4A93-81B3-BD8ECB2BDDD6}"/>
            </a:ext>
          </a:extLst>
        </xdr:cNvPr>
        <xdr:cNvSpPr txBox="1">
          <a:spLocks noChangeArrowheads="1"/>
        </xdr:cNvSpPr>
      </xdr:nvSpPr>
      <xdr:spPr bwMode="auto">
        <a:xfrm>
          <a:off x="4366260" y="18028920"/>
          <a:ext cx="76200" cy="2500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111941</xdr:rowOff>
    </xdr:to>
    <xdr:sp macro="" textlink="">
      <xdr:nvSpPr>
        <xdr:cNvPr id="3538" name="Text Box 106">
          <a:extLst>
            <a:ext uri="{FF2B5EF4-FFF2-40B4-BE49-F238E27FC236}">
              <a16:creationId xmlns:a16="http://schemas.microsoft.com/office/drawing/2014/main" id="{8A78645D-6526-4EEF-841D-22E6D1D2A4E6}"/>
            </a:ext>
          </a:extLst>
        </xdr:cNvPr>
        <xdr:cNvSpPr txBox="1">
          <a:spLocks noChangeArrowheads="1"/>
        </xdr:cNvSpPr>
      </xdr:nvSpPr>
      <xdr:spPr bwMode="auto">
        <a:xfrm>
          <a:off x="4366260" y="18028920"/>
          <a:ext cx="76200" cy="2397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39625</xdr:rowOff>
    </xdr:to>
    <xdr:sp macro="" textlink="">
      <xdr:nvSpPr>
        <xdr:cNvPr id="3539" name="Text Box 108">
          <a:extLst>
            <a:ext uri="{FF2B5EF4-FFF2-40B4-BE49-F238E27FC236}">
              <a16:creationId xmlns:a16="http://schemas.microsoft.com/office/drawing/2014/main" id="{ABEC7F12-C195-441F-ABE5-A450244BFCAB}"/>
            </a:ext>
          </a:extLst>
        </xdr:cNvPr>
        <xdr:cNvSpPr txBox="1">
          <a:spLocks noChangeArrowheads="1"/>
        </xdr:cNvSpPr>
      </xdr:nvSpPr>
      <xdr:spPr bwMode="auto">
        <a:xfrm>
          <a:off x="4366260" y="18028920"/>
          <a:ext cx="76200" cy="2500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3540" name="Text Box 30">
          <a:extLst>
            <a:ext uri="{FF2B5EF4-FFF2-40B4-BE49-F238E27FC236}">
              <a16:creationId xmlns:a16="http://schemas.microsoft.com/office/drawing/2014/main" id="{E2D9FD4D-D797-4A8E-984A-8CC7E327C3D1}"/>
            </a:ext>
          </a:extLst>
        </xdr:cNvPr>
        <xdr:cNvSpPr txBox="1">
          <a:spLocks noChangeArrowheads="1"/>
        </xdr:cNvSpPr>
      </xdr:nvSpPr>
      <xdr:spPr bwMode="auto">
        <a:xfrm>
          <a:off x="4366260" y="18028920"/>
          <a:ext cx="76200" cy="1137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41" name="Text Box 32">
          <a:extLst>
            <a:ext uri="{FF2B5EF4-FFF2-40B4-BE49-F238E27FC236}">
              <a16:creationId xmlns:a16="http://schemas.microsoft.com/office/drawing/2014/main" id="{9391FD55-3B74-4F75-91FA-C331C6AA7B69}"/>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3542" name="Text Box 106">
          <a:extLst>
            <a:ext uri="{FF2B5EF4-FFF2-40B4-BE49-F238E27FC236}">
              <a16:creationId xmlns:a16="http://schemas.microsoft.com/office/drawing/2014/main" id="{48094461-9AF6-4FCC-B22D-D9A7BAB1A5DA}"/>
            </a:ext>
          </a:extLst>
        </xdr:cNvPr>
        <xdr:cNvSpPr txBox="1">
          <a:spLocks noChangeArrowheads="1"/>
        </xdr:cNvSpPr>
      </xdr:nvSpPr>
      <xdr:spPr bwMode="auto">
        <a:xfrm>
          <a:off x="4366260" y="18028920"/>
          <a:ext cx="76200" cy="1137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43" name="Text Box 108">
          <a:extLst>
            <a:ext uri="{FF2B5EF4-FFF2-40B4-BE49-F238E27FC236}">
              <a16:creationId xmlns:a16="http://schemas.microsoft.com/office/drawing/2014/main" id="{91BC9FBB-1A1B-4110-A066-445792790D1C}"/>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3544" name="Text Box 30">
          <a:extLst>
            <a:ext uri="{FF2B5EF4-FFF2-40B4-BE49-F238E27FC236}">
              <a16:creationId xmlns:a16="http://schemas.microsoft.com/office/drawing/2014/main" id="{1939A6BE-A7DE-48D7-A56F-F29B14A109AB}"/>
            </a:ext>
          </a:extLst>
        </xdr:cNvPr>
        <xdr:cNvSpPr txBox="1">
          <a:spLocks noChangeArrowheads="1"/>
        </xdr:cNvSpPr>
      </xdr:nvSpPr>
      <xdr:spPr bwMode="auto">
        <a:xfrm>
          <a:off x="4366260" y="18028920"/>
          <a:ext cx="76200" cy="108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45" name="Text Box 32">
          <a:extLst>
            <a:ext uri="{FF2B5EF4-FFF2-40B4-BE49-F238E27FC236}">
              <a16:creationId xmlns:a16="http://schemas.microsoft.com/office/drawing/2014/main" id="{1B7D1BDD-235A-43B0-A91E-FF1D384D9BE1}"/>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3546" name="Text Box 106">
          <a:extLst>
            <a:ext uri="{FF2B5EF4-FFF2-40B4-BE49-F238E27FC236}">
              <a16:creationId xmlns:a16="http://schemas.microsoft.com/office/drawing/2014/main" id="{7ABFC0BD-95F2-44A6-90D5-17AFED9BBBD6}"/>
            </a:ext>
          </a:extLst>
        </xdr:cNvPr>
        <xdr:cNvSpPr txBox="1">
          <a:spLocks noChangeArrowheads="1"/>
        </xdr:cNvSpPr>
      </xdr:nvSpPr>
      <xdr:spPr bwMode="auto">
        <a:xfrm>
          <a:off x="4366260" y="18028920"/>
          <a:ext cx="76200" cy="108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47" name="Text Box 108">
          <a:extLst>
            <a:ext uri="{FF2B5EF4-FFF2-40B4-BE49-F238E27FC236}">
              <a16:creationId xmlns:a16="http://schemas.microsoft.com/office/drawing/2014/main" id="{51CB9541-F2E0-4634-A43C-9C772E492729}"/>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111596</xdr:rowOff>
    </xdr:to>
    <xdr:sp macro="" textlink="">
      <xdr:nvSpPr>
        <xdr:cNvPr id="3548" name="Text Box 30">
          <a:extLst>
            <a:ext uri="{FF2B5EF4-FFF2-40B4-BE49-F238E27FC236}">
              <a16:creationId xmlns:a16="http://schemas.microsoft.com/office/drawing/2014/main" id="{8E8F7539-B8EA-4EB7-8890-E52CBD26AC10}"/>
            </a:ext>
          </a:extLst>
        </xdr:cNvPr>
        <xdr:cNvSpPr txBox="1">
          <a:spLocks noChangeArrowheads="1"/>
        </xdr:cNvSpPr>
      </xdr:nvSpPr>
      <xdr:spPr bwMode="auto">
        <a:xfrm>
          <a:off x="4366260" y="18028920"/>
          <a:ext cx="76200" cy="644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3549" name="Text Box 32">
          <a:extLst>
            <a:ext uri="{FF2B5EF4-FFF2-40B4-BE49-F238E27FC236}">
              <a16:creationId xmlns:a16="http://schemas.microsoft.com/office/drawing/2014/main" id="{303823EB-D0B2-4A27-A6DF-3DD8813FF513}"/>
            </a:ext>
          </a:extLst>
        </xdr:cNvPr>
        <xdr:cNvSpPr txBox="1">
          <a:spLocks noChangeArrowheads="1"/>
        </xdr:cNvSpPr>
      </xdr:nvSpPr>
      <xdr:spPr bwMode="auto">
        <a:xfrm>
          <a:off x="4366260" y="18028920"/>
          <a:ext cx="76200" cy="70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71</xdr:row>
      <xdr:rowOff>111596</xdr:rowOff>
    </xdr:to>
    <xdr:sp macro="" textlink="">
      <xdr:nvSpPr>
        <xdr:cNvPr id="3550" name="Text Box 106">
          <a:extLst>
            <a:ext uri="{FF2B5EF4-FFF2-40B4-BE49-F238E27FC236}">
              <a16:creationId xmlns:a16="http://schemas.microsoft.com/office/drawing/2014/main" id="{E1C30CED-5340-4B5A-BCE2-9626544D2721}"/>
            </a:ext>
          </a:extLst>
        </xdr:cNvPr>
        <xdr:cNvSpPr txBox="1">
          <a:spLocks noChangeArrowheads="1"/>
        </xdr:cNvSpPr>
      </xdr:nvSpPr>
      <xdr:spPr bwMode="auto">
        <a:xfrm>
          <a:off x="4366260" y="18028920"/>
          <a:ext cx="76200" cy="644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3551" name="Text Box 108">
          <a:extLst>
            <a:ext uri="{FF2B5EF4-FFF2-40B4-BE49-F238E27FC236}">
              <a16:creationId xmlns:a16="http://schemas.microsoft.com/office/drawing/2014/main" id="{86F02F14-7412-44DA-98F4-F74607FBF32E}"/>
            </a:ext>
          </a:extLst>
        </xdr:cNvPr>
        <xdr:cNvSpPr txBox="1">
          <a:spLocks noChangeArrowheads="1"/>
        </xdr:cNvSpPr>
      </xdr:nvSpPr>
      <xdr:spPr bwMode="auto">
        <a:xfrm>
          <a:off x="4366260" y="18028920"/>
          <a:ext cx="76200" cy="70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153569</xdr:rowOff>
    </xdr:to>
    <xdr:sp macro="" textlink="">
      <xdr:nvSpPr>
        <xdr:cNvPr id="3552" name="Text Box 30">
          <a:extLst>
            <a:ext uri="{FF2B5EF4-FFF2-40B4-BE49-F238E27FC236}">
              <a16:creationId xmlns:a16="http://schemas.microsoft.com/office/drawing/2014/main" id="{A4E1EA03-B895-4D97-9A96-9EA62DD4ADE1}"/>
            </a:ext>
          </a:extLst>
        </xdr:cNvPr>
        <xdr:cNvSpPr txBox="1">
          <a:spLocks noChangeArrowheads="1"/>
        </xdr:cNvSpPr>
      </xdr:nvSpPr>
      <xdr:spPr bwMode="auto">
        <a:xfrm>
          <a:off x="4366260" y="18028920"/>
          <a:ext cx="76200" cy="336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3553" name="Text Box 32">
          <a:extLst>
            <a:ext uri="{FF2B5EF4-FFF2-40B4-BE49-F238E27FC236}">
              <a16:creationId xmlns:a16="http://schemas.microsoft.com/office/drawing/2014/main" id="{E3136602-0AE4-4381-A1E3-97F57D2DA814}"/>
            </a:ext>
          </a:extLst>
        </xdr:cNvPr>
        <xdr:cNvSpPr txBox="1">
          <a:spLocks noChangeArrowheads="1"/>
        </xdr:cNvSpPr>
      </xdr:nvSpPr>
      <xdr:spPr bwMode="auto">
        <a:xfrm>
          <a:off x="4366260" y="18028920"/>
          <a:ext cx="76200" cy="70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153569</xdr:rowOff>
    </xdr:to>
    <xdr:sp macro="" textlink="">
      <xdr:nvSpPr>
        <xdr:cNvPr id="3554" name="Text Box 106">
          <a:extLst>
            <a:ext uri="{FF2B5EF4-FFF2-40B4-BE49-F238E27FC236}">
              <a16:creationId xmlns:a16="http://schemas.microsoft.com/office/drawing/2014/main" id="{60D3B80B-FB0A-45E2-B1B1-FBEEA48F92EE}"/>
            </a:ext>
          </a:extLst>
        </xdr:cNvPr>
        <xdr:cNvSpPr txBox="1">
          <a:spLocks noChangeArrowheads="1"/>
        </xdr:cNvSpPr>
      </xdr:nvSpPr>
      <xdr:spPr bwMode="auto">
        <a:xfrm>
          <a:off x="4366260" y="18028920"/>
          <a:ext cx="76200" cy="336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278</xdr:rowOff>
    </xdr:to>
    <xdr:sp macro="" textlink="">
      <xdr:nvSpPr>
        <xdr:cNvPr id="3555" name="Text Box 108">
          <a:extLst>
            <a:ext uri="{FF2B5EF4-FFF2-40B4-BE49-F238E27FC236}">
              <a16:creationId xmlns:a16="http://schemas.microsoft.com/office/drawing/2014/main" id="{6963DFA1-3365-4EB4-A03E-2E3C895E9D35}"/>
            </a:ext>
          </a:extLst>
        </xdr:cNvPr>
        <xdr:cNvSpPr txBox="1">
          <a:spLocks noChangeArrowheads="1"/>
        </xdr:cNvSpPr>
      </xdr:nvSpPr>
      <xdr:spPr bwMode="auto">
        <a:xfrm>
          <a:off x="4366260" y="18028920"/>
          <a:ext cx="76200" cy="70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75</xdr:row>
      <xdr:rowOff>150381</xdr:rowOff>
    </xdr:to>
    <xdr:sp macro="" textlink="">
      <xdr:nvSpPr>
        <xdr:cNvPr id="3556" name="Text Box 30">
          <a:extLst>
            <a:ext uri="{FF2B5EF4-FFF2-40B4-BE49-F238E27FC236}">
              <a16:creationId xmlns:a16="http://schemas.microsoft.com/office/drawing/2014/main" id="{9648264C-5EB1-4F55-AC3D-F72A96237C4B}"/>
            </a:ext>
          </a:extLst>
        </xdr:cNvPr>
        <xdr:cNvSpPr txBox="1">
          <a:spLocks noChangeArrowheads="1"/>
        </xdr:cNvSpPr>
      </xdr:nvSpPr>
      <xdr:spPr bwMode="auto">
        <a:xfrm>
          <a:off x="4366260" y="18028920"/>
          <a:ext cx="76200" cy="13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3557" name="Text Box 32">
          <a:extLst>
            <a:ext uri="{FF2B5EF4-FFF2-40B4-BE49-F238E27FC236}">
              <a16:creationId xmlns:a16="http://schemas.microsoft.com/office/drawing/2014/main" id="{A3966E4B-20BD-41B5-9375-C77B638B7192}"/>
            </a:ext>
          </a:extLst>
        </xdr:cNvPr>
        <xdr:cNvSpPr txBox="1">
          <a:spLocks noChangeArrowheads="1"/>
        </xdr:cNvSpPr>
      </xdr:nvSpPr>
      <xdr:spPr bwMode="auto">
        <a:xfrm>
          <a:off x="4366260" y="18028920"/>
          <a:ext cx="76200" cy="21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75</xdr:row>
      <xdr:rowOff>150381</xdr:rowOff>
    </xdr:to>
    <xdr:sp macro="" textlink="">
      <xdr:nvSpPr>
        <xdr:cNvPr id="3558" name="Text Box 106">
          <a:extLst>
            <a:ext uri="{FF2B5EF4-FFF2-40B4-BE49-F238E27FC236}">
              <a16:creationId xmlns:a16="http://schemas.microsoft.com/office/drawing/2014/main" id="{F80D30B7-06C0-4059-A834-D3DA03C4B609}"/>
            </a:ext>
          </a:extLst>
        </xdr:cNvPr>
        <xdr:cNvSpPr txBox="1">
          <a:spLocks noChangeArrowheads="1"/>
        </xdr:cNvSpPr>
      </xdr:nvSpPr>
      <xdr:spPr bwMode="auto">
        <a:xfrm>
          <a:off x="4366260" y="18028920"/>
          <a:ext cx="76200" cy="13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3559" name="Text Box 108">
          <a:extLst>
            <a:ext uri="{FF2B5EF4-FFF2-40B4-BE49-F238E27FC236}">
              <a16:creationId xmlns:a16="http://schemas.microsoft.com/office/drawing/2014/main" id="{B8B0FD18-14CC-4C99-AFDD-CF6B1CA0DB36}"/>
            </a:ext>
          </a:extLst>
        </xdr:cNvPr>
        <xdr:cNvSpPr txBox="1">
          <a:spLocks noChangeArrowheads="1"/>
        </xdr:cNvSpPr>
      </xdr:nvSpPr>
      <xdr:spPr bwMode="auto">
        <a:xfrm>
          <a:off x="4366260" y="18028920"/>
          <a:ext cx="76200" cy="21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42959</xdr:rowOff>
    </xdr:to>
    <xdr:sp macro="" textlink="">
      <xdr:nvSpPr>
        <xdr:cNvPr id="3560" name="Text Box 30">
          <a:extLst>
            <a:ext uri="{FF2B5EF4-FFF2-40B4-BE49-F238E27FC236}">
              <a16:creationId xmlns:a16="http://schemas.microsoft.com/office/drawing/2014/main" id="{723A3472-5187-4C98-B515-22A9127B593E}"/>
            </a:ext>
          </a:extLst>
        </xdr:cNvPr>
        <xdr:cNvSpPr txBox="1">
          <a:spLocks noChangeArrowheads="1"/>
        </xdr:cNvSpPr>
      </xdr:nvSpPr>
      <xdr:spPr bwMode="auto">
        <a:xfrm>
          <a:off x="4366260" y="18028920"/>
          <a:ext cx="76200" cy="250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79</xdr:row>
      <xdr:rowOff>69385</xdr:rowOff>
    </xdr:to>
    <xdr:sp macro="" textlink="">
      <xdr:nvSpPr>
        <xdr:cNvPr id="3561" name="Text Box 32">
          <a:extLst>
            <a:ext uri="{FF2B5EF4-FFF2-40B4-BE49-F238E27FC236}">
              <a16:creationId xmlns:a16="http://schemas.microsoft.com/office/drawing/2014/main" id="{4AC49D25-7F0E-4F71-96FE-CCDAE9477B70}"/>
            </a:ext>
          </a:extLst>
        </xdr:cNvPr>
        <xdr:cNvSpPr txBox="1">
          <a:spLocks noChangeArrowheads="1"/>
        </xdr:cNvSpPr>
      </xdr:nvSpPr>
      <xdr:spPr bwMode="auto">
        <a:xfrm>
          <a:off x="4366260" y="18028920"/>
          <a:ext cx="76200" cy="21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81</xdr:row>
      <xdr:rowOff>42959</xdr:rowOff>
    </xdr:to>
    <xdr:sp macro="" textlink="">
      <xdr:nvSpPr>
        <xdr:cNvPr id="3562" name="Text Box 106">
          <a:extLst>
            <a:ext uri="{FF2B5EF4-FFF2-40B4-BE49-F238E27FC236}">
              <a16:creationId xmlns:a16="http://schemas.microsoft.com/office/drawing/2014/main" id="{2C68DE89-F8E4-49BE-9078-10314046BC57}"/>
            </a:ext>
          </a:extLst>
        </xdr:cNvPr>
        <xdr:cNvSpPr txBox="1">
          <a:spLocks noChangeArrowheads="1"/>
        </xdr:cNvSpPr>
      </xdr:nvSpPr>
      <xdr:spPr bwMode="auto">
        <a:xfrm>
          <a:off x="4366260" y="18028920"/>
          <a:ext cx="76200" cy="250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3563" name="Text Box 30">
          <a:extLst>
            <a:ext uri="{FF2B5EF4-FFF2-40B4-BE49-F238E27FC236}">
              <a16:creationId xmlns:a16="http://schemas.microsoft.com/office/drawing/2014/main" id="{4852F453-AFCC-4A37-9AEF-ECA6F5F99150}"/>
            </a:ext>
          </a:extLst>
        </xdr:cNvPr>
        <xdr:cNvSpPr txBox="1">
          <a:spLocks noChangeArrowheads="1"/>
        </xdr:cNvSpPr>
      </xdr:nvSpPr>
      <xdr:spPr bwMode="auto">
        <a:xfrm>
          <a:off x="4366260" y="18028920"/>
          <a:ext cx="76200" cy="1137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64" name="Text Box 32">
          <a:extLst>
            <a:ext uri="{FF2B5EF4-FFF2-40B4-BE49-F238E27FC236}">
              <a16:creationId xmlns:a16="http://schemas.microsoft.com/office/drawing/2014/main" id="{637F33D4-358A-4725-A75D-DF9149B60F34}"/>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78057</xdr:rowOff>
    </xdr:to>
    <xdr:sp macro="" textlink="">
      <xdr:nvSpPr>
        <xdr:cNvPr id="3565" name="Text Box 106">
          <a:extLst>
            <a:ext uri="{FF2B5EF4-FFF2-40B4-BE49-F238E27FC236}">
              <a16:creationId xmlns:a16="http://schemas.microsoft.com/office/drawing/2014/main" id="{D17AEA19-5088-42DB-914A-B66652B684C1}"/>
            </a:ext>
          </a:extLst>
        </xdr:cNvPr>
        <xdr:cNvSpPr txBox="1">
          <a:spLocks noChangeArrowheads="1"/>
        </xdr:cNvSpPr>
      </xdr:nvSpPr>
      <xdr:spPr bwMode="auto">
        <a:xfrm>
          <a:off x="4366260" y="18028920"/>
          <a:ext cx="76200" cy="1137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66" name="Text Box 108">
          <a:extLst>
            <a:ext uri="{FF2B5EF4-FFF2-40B4-BE49-F238E27FC236}">
              <a16:creationId xmlns:a16="http://schemas.microsoft.com/office/drawing/2014/main" id="{C993B4A7-DD30-4746-8941-F69EE58CE32B}"/>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3567" name="Text Box 30">
          <a:extLst>
            <a:ext uri="{FF2B5EF4-FFF2-40B4-BE49-F238E27FC236}">
              <a16:creationId xmlns:a16="http://schemas.microsoft.com/office/drawing/2014/main" id="{39D0FDF6-061C-42A0-BD48-971C442C4ED5}"/>
            </a:ext>
          </a:extLst>
        </xdr:cNvPr>
        <xdr:cNvSpPr txBox="1">
          <a:spLocks noChangeArrowheads="1"/>
        </xdr:cNvSpPr>
      </xdr:nvSpPr>
      <xdr:spPr bwMode="auto">
        <a:xfrm>
          <a:off x="4366260" y="18028920"/>
          <a:ext cx="76200" cy="108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68" name="Text Box 32">
          <a:extLst>
            <a:ext uri="{FF2B5EF4-FFF2-40B4-BE49-F238E27FC236}">
              <a16:creationId xmlns:a16="http://schemas.microsoft.com/office/drawing/2014/main" id="{DCE91926-BED2-43CD-890A-ECA05C97DE71}"/>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74</xdr:row>
      <xdr:rowOff>28693</xdr:rowOff>
    </xdr:to>
    <xdr:sp macro="" textlink="">
      <xdr:nvSpPr>
        <xdr:cNvPr id="3569" name="Text Box 106">
          <a:extLst>
            <a:ext uri="{FF2B5EF4-FFF2-40B4-BE49-F238E27FC236}">
              <a16:creationId xmlns:a16="http://schemas.microsoft.com/office/drawing/2014/main" id="{1AE417D7-3E3B-47A9-8561-62DC70E0420D}"/>
            </a:ext>
          </a:extLst>
        </xdr:cNvPr>
        <xdr:cNvSpPr txBox="1">
          <a:spLocks noChangeArrowheads="1"/>
        </xdr:cNvSpPr>
      </xdr:nvSpPr>
      <xdr:spPr bwMode="auto">
        <a:xfrm>
          <a:off x="4366260" y="18028920"/>
          <a:ext cx="76200" cy="108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72</xdr:row>
      <xdr:rowOff>56548</xdr:rowOff>
    </xdr:to>
    <xdr:sp macro="" textlink="">
      <xdr:nvSpPr>
        <xdr:cNvPr id="3570" name="Text Box 108">
          <a:extLst>
            <a:ext uri="{FF2B5EF4-FFF2-40B4-BE49-F238E27FC236}">
              <a16:creationId xmlns:a16="http://schemas.microsoft.com/office/drawing/2014/main" id="{457BFB2C-14EA-4DBE-93D7-CFE6ACDDD806}"/>
            </a:ext>
          </a:extLst>
        </xdr:cNvPr>
        <xdr:cNvSpPr txBox="1">
          <a:spLocks noChangeArrowheads="1"/>
        </xdr:cNvSpPr>
      </xdr:nvSpPr>
      <xdr:spPr bwMode="auto">
        <a:xfrm>
          <a:off x="4366260" y="18028920"/>
          <a:ext cx="76200" cy="76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69</xdr:row>
      <xdr:rowOff>0</xdr:rowOff>
    </xdr:from>
    <xdr:ext cx="76200" cy="409722"/>
    <xdr:sp macro="" textlink="">
      <xdr:nvSpPr>
        <xdr:cNvPr id="3571" name="Text Box 30">
          <a:extLst>
            <a:ext uri="{FF2B5EF4-FFF2-40B4-BE49-F238E27FC236}">
              <a16:creationId xmlns:a16="http://schemas.microsoft.com/office/drawing/2014/main" id="{12045B13-7F45-4794-91C0-FE4AF50CAA43}"/>
            </a:ext>
          </a:extLst>
        </xdr:cNvPr>
        <xdr:cNvSpPr txBox="1">
          <a:spLocks noChangeArrowheads="1"/>
        </xdr:cNvSpPr>
      </xdr:nvSpPr>
      <xdr:spPr bwMode="auto">
        <a:xfrm>
          <a:off x="436626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3572" name="Text Box 32">
          <a:extLst>
            <a:ext uri="{FF2B5EF4-FFF2-40B4-BE49-F238E27FC236}">
              <a16:creationId xmlns:a16="http://schemas.microsoft.com/office/drawing/2014/main" id="{9C42B9AE-A63E-4D9D-A98E-905D3F1A07A7}"/>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2"/>
    <xdr:sp macro="" textlink="">
      <xdr:nvSpPr>
        <xdr:cNvPr id="3573" name="Text Box 106">
          <a:extLst>
            <a:ext uri="{FF2B5EF4-FFF2-40B4-BE49-F238E27FC236}">
              <a16:creationId xmlns:a16="http://schemas.microsoft.com/office/drawing/2014/main" id="{AF35C3F9-ADE8-4228-90FD-537DADBE604C}"/>
            </a:ext>
          </a:extLst>
        </xdr:cNvPr>
        <xdr:cNvSpPr txBox="1">
          <a:spLocks noChangeArrowheads="1"/>
        </xdr:cNvSpPr>
      </xdr:nvSpPr>
      <xdr:spPr bwMode="auto">
        <a:xfrm>
          <a:off x="436626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3574" name="Text Box 108">
          <a:extLst>
            <a:ext uri="{FF2B5EF4-FFF2-40B4-BE49-F238E27FC236}">
              <a16:creationId xmlns:a16="http://schemas.microsoft.com/office/drawing/2014/main" id="{17DF3C91-8822-448D-97A9-486E26DBAE6B}"/>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86862"/>
    <xdr:sp macro="" textlink="">
      <xdr:nvSpPr>
        <xdr:cNvPr id="3575" name="Text Box 30">
          <a:extLst>
            <a:ext uri="{FF2B5EF4-FFF2-40B4-BE49-F238E27FC236}">
              <a16:creationId xmlns:a16="http://schemas.microsoft.com/office/drawing/2014/main" id="{3748B0D4-0717-48A8-B56F-804581858522}"/>
            </a:ext>
          </a:extLst>
        </xdr:cNvPr>
        <xdr:cNvSpPr txBox="1">
          <a:spLocks noChangeArrowheads="1"/>
        </xdr:cNvSpPr>
      </xdr:nvSpPr>
      <xdr:spPr bwMode="auto">
        <a:xfrm>
          <a:off x="436626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3576" name="Text Box 32">
          <a:extLst>
            <a:ext uri="{FF2B5EF4-FFF2-40B4-BE49-F238E27FC236}">
              <a16:creationId xmlns:a16="http://schemas.microsoft.com/office/drawing/2014/main" id="{A9C1E524-572A-46EB-9354-0FAB42AF8E40}"/>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86862"/>
    <xdr:sp macro="" textlink="">
      <xdr:nvSpPr>
        <xdr:cNvPr id="3577" name="Text Box 106">
          <a:extLst>
            <a:ext uri="{FF2B5EF4-FFF2-40B4-BE49-F238E27FC236}">
              <a16:creationId xmlns:a16="http://schemas.microsoft.com/office/drawing/2014/main" id="{E3C97E66-CBA5-4A7A-A7FD-EBB886A2AD03}"/>
            </a:ext>
          </a:extLst>
        </xdr:cNvPr>
        <xdr:cNvSpPr txBox="1">
          <a:spLocks noChangeArrowheads="1"/>
        </xdr:cNvSpPr>
      </xdr:nvSpPr>
      <xdr:spPr bwMode="auto">
        <a:xfrm>
          <a:off x="436626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70682"/>
    <xdr:sp macro="" textlink="">
      <xdr:nvSpPr>
        <xdr:cNvPr id="3578" name="Text Box 108">
          <a:extLst>
            <a:ext uri="{FF2B5EF4-FFF2-40B4-BE49-F238E27FC236}">
              <a16:creationId xmlns:a16="http://schemas.microsoft.com/office/drawing/2014/main" id="{D686D12E-94B4-47CD-83A5-DA7AC52D78DE}"/>
            </a:ext>
          </a:extLst>
        </xdr:cNvPr>
        <xdr:cNvSpPr txBox="1">
          <a:spLocks noChangeArrowheads="1"/>
        </xdr:cNvSpPr>
      </xdr:nvSpPr>
      <xdr:spPr bwMode="auto">
        <a:xfrm>
          <a:off x="436626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94482"/>
    <xdr:sp macro="" textlink="">
      <xdr:nvSpPr>
        <xdr:cNvPr id="3579" name="Text Box 30">
          <a:extLst>
            <a:ext uri="{FF2B5EF4-FFF2-40B4-BE49-F238E27FC236}">
              <a16:creationId xmlns:a16="http://schemas.microsoft.com/office/drawing/2014/main" id="{B70C906A-EF1F-4D30-8BF9-FA06BD950EB1}"/>
            </a:ext>
          </a:extLst>
        </xdr:cNvPr>
        <xdr:cNvSpPr txBox="1">
          <a:spLocks noChangeArrowheads="1"/>
        </xdr:cNvSpPr>
      </xdr:nvSpPr>
      <xdr:spPr bwMode="auto">
        <a:xfrm>
          <a:off x="436626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3580" name="Text Box 32">
          <a:extLst>
            <a:ext uri="{FF2B5EF4-FFF2-40B4-BE49-F238E27FC236}">
              <a16:creationId xmlns:a16="http://schemas.microsoft.com/office/drawing/2014/main" id="{7EC74C37-BD9C-419D-B9F4-391829E606FA}"/>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94482"/>
    <xdr:sp macro="" textlink="">
      <xdr:nvSpPr>
        <xdr:cNvPr id="3581" name="Text Box 106">
          <a:extLst>
            <a:ext uri="{FF2B5EF4-FFF2-40B4-BE49-F238E27FC236}">
              <a16:creationId xmlns:a16="http://schemas.microsoft.com/office/drawing/2014/main" id="{59D3712C-3A21-40EE-8019-3746F12C7D8B}"/>
            </a:ext>
          </a:extLst>
        </xdr:cNvPr>
        <xdr:cNvSpPr txBox="1">
          <a:spLocks noChangeArrowheads="1"/>
        </xdr:cNvSpPr>
      </xdr:nvSpPr>
      <xdr:spPr bwMode="auto">
        <a:xfrm>
          <a:off x="436626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3582" name="Text Box 108">
          <a:extLst>
            <a:ext uri="{FF2B5EF4-FFF2-40B4-BE49-F238E27FC236}">
              <a16:creationId xmlns:a16="http://schemas.microsoft.com/office/drawing/2014/main" id="{86871D38-522C-4F0B-91E5-9594710293BC}"/>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61071"/>
    <xdr:sp macro="" textlink="">
      <xdr:nvSpPr>
        <xdr:cNvPr id="3583" name="Text Box 30">
          <a:extLst>
            <a:ext uri="{FF2B5EF4-FFF2-40B4-BE49-F238E27FC236}">
              <a16:creationId xmlns:a16="http://schemas.microsoft.com/office/drawing/2014/main" id="{A21CA82B-0496-4AD3-B035-9A3BE8561F14}"/>
            </a:ext>
          </a:extLst>
        </xdr:cNvPr>
        <xdr:cNvSpPr txBox="1">
          <a:spLocks noChangeArrowheads="1"/>
        </xdr:cNvSpPr>
      </xdr:nvSpPr>
      <xdr:spPr bwMode="auto">
        <a:xfrm>
          <a:off x="436626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3584" name="Text Box 32">
          <a:extLst>
            <a:ext uri="{FF2B5EF4-FFF2-40B4-BE49-F238E27FC236}">
              <a16:creationId xmlns:a16="http://schemas.microsoft.com/office/drawing/2014/main" id="{75669CE6-1179-4D8E-9582-4D33FE87DC56}"/>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61071"/>
    <xdr:sp macro="" textlink="">
      <xdr:nvSpPr>
        <xdr:cNvPr id="3585" name="Text Box 106">
          <a:extLst>
            <a:ext uri="{FF2B5EF4-FFF2-40B4-BE49-F238E27FC236}">
              <a16:creationId xmlns:a16="http://schemas.microsoft.com/office/drawing/2014/main" id="{20E281A6-2260-45E7-8F30-601389B52A1F}"/>
            </a:ext>
          </a:extLst>
        </xdr:cNvPr>
        <xdr:cNvSpPr txBox="1">
          <a:spLocks noChangeArrowheads="1"/>
        </xdr:cNvSpPr>
      </xdr:nvSpPr>
      <xdr:spPr bwMode="auto">
        <a:xfrm>
          <a:off x="436626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55442"/>
    <xdr:sp macro="" textlink="">
      <xdr:nvSpPr>
        <xdr:cNvPr id="3586" name="Text Box 108">
          <a:extLst>
            <a:ext uri="{FF2B5EF4-FFF2-40B4-BE49-F238E27FC236}">
              <a16:creationId xmlns:a16="http://schemas.microsoft.com/office/drawing/2014/main" id="{682B4045-97FA-48AB-905A-DDD83E486015}"/>
            </a:ext>
          </a:extLst>
        </xdr:cNvPr>
        <xdr:cNvSpPr txBox="1">
          <a:spLocks noChangeArrowheads="1"/>
        </xdr:cNvSpPr>
      </xdr:nvSpPr>
      <xdr:spPr bwMode="auto">
        <a:xfrm>
          <a:off x="436626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69</xdr:row>
      <xdr:rowOff>0</xdr:rowOff>
    </xdr:from>
    <xdr:to>
      <xdr:col>3</xdr:col>
      <xdr:colOff>76200</xdr:colOff>
      <xdr:row>83</xdr:row>
      <xdr:rowOff>143060</xdr:rowOff>
    </xdr:to>
    <xdr:sp macro="" textlink="">
      <xdr:nvSpPr>
        <xdr:cNvPr id="3587" name="Text Box 30">
          <a:extLst>
            <a:ext uri="{FF2B5EF4-FFF2-40B4-BE49-F238E27FC236}">
              <a16:creationId xmlns:a16="http://schemas.microsoft.com/office/drawing/2014/main" id="{3A7BCD80-1223-4943-9E12-27C168DAD6EF}"/>
            </a:ext>
          </a:extLst>
        </xdr:cNvPr>
        <xdr:cNvSpPr txBox="1">
          <a:spLocks noChangeArrowheads="1"/>
        </xdr:cNvSpPr>
      </xdr:nvSpPr>
      <xdr:spPr bwMode="auto">
        <a:xfrm>
          <a:off x="4366260" y="18028920"/>
          <a:ext cx="76200" cy="295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83</xdr:row>
      <xdr:rowOff>143060</xdr:rowOff>
    </xdr:to>
    <xdr:sp macro="" textlink="">
      <xdr:nvSpPr>
        <xdr:cNvPr id="3588" name="Text Box 106">
          <a:extLst>
            <a:ext uri="{FF2B5EF4-FFF2-40B4-BE49-F238E27FC236}">
              <a16:creationId xmlns:a16="http://schemas.microsoft.com/office/drawing/2014/main" id="{852ACA30-97A3-4808-90AC-6D1F49C6114F}"/>
            </a:ext>
          </a:extLst>
        </xdr:cNvPr>
        <xdr:cNvSpPr txBox="1">
          <a:spLocks noChangeArrowheads="1"/>
        </xdr:cNvSpPr>
      </xdr:nvSpPr>
      <xdr:spPr bwMode="auto">
        <a:xfrm>
          <a:off x="4366260" y="18028920"/>
          <a:ext cx="76200" cy="295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83</xdr:row>
      <xdr:rowOff>114139</xdr:rowOff>
    </xdr:to>
    <xdr:sp macro="" textlink="">
      <xdr:nvSpPr>
        <xdr:cNvPr id="3589" name="Text Box 30">
          <a:extLst>
            <a:ext uri="{FF2B5EF4-FFF2-40B4-BE49-F238E27FC236}">
              <a16:creationId xmlns:a16="http://schemas.microsoft.com/office/drawing/2014/main" id="{9D0AA102-0E8C-4235-9813-080ECCB0BA76}"/>
            </a:ext>
          </a:extLst>
        </xdr:cNvPr>
        <xdr:cNvSpPr txBox="1">
          <a:spLocks noChangeArrowheads="1"/>
        </xdr:cNvSpPr>
      </xdr:nvSpPr>
      <xdr:spPr bwMode="auto">
        <a:xfrm>
          <a:off x="4366260" y="18028920"/>
          <a:ext cx="76200" cy="292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150624</xdr:rowOff>
    </xdr:to>
    <xdr:sp macro="" textlink="">
      <xdr:nvSpPr>
        <xdr:cNvPr id="3590" name="Text Box 30">
          <a:extLst>
            <a:ext uri="{FF2B5EF4-FFF2-40B4-BE49-F238E27FC236}">
              <a16:creationId xmlns:a16="http://schemas.microsoft.com/office/drawing/2014/main" id="{5570F437-D4D4-4579-8776-52D61E8BA890}"/>
            </a:ext>
          </a:extLst>
        </xdr:cNvPr>
        <xdr:cNvSpPr txBox="1">
          <a:spLocks noChangeArrowheads="1"/>
        </xdr:cNvSpPr>
      </xdr:nvSpPr>
      <xdr:spPr bwMode="auto">
        <a:xfrm>
          <a:off x="4366260" y="18028920"/>
          <a:ext cx="76200" cy="2436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3591" name="Text Box 32">
          <a:extLst>
            <a:ext uri="{FF2B5EF4-FFF2-40B4-BE49-F238E27FC236}">
              <a16:creationId xmlns:a16="http://schemas.microsoft.com/office/drawing/2014/main" id="{4E5D1AF4-0BD9-455A-9870-D1C366EB2055}"/>
            </a:ext>
          </a:extLst>
        </xdr:cNvPr>
        <xdr:cNvSpPr txBox="1">
          <a:spLocks noChangeArrowheads="1"/>
        </xdr:cNvSpPr>
      </xdr:nvSpPr>
      <xdr:spPr bwMode="auto">
        <a:xfrm>
          <a:off x="4366260" y="18028920"/>
          <a:ext cx="76200" cy="274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80</xdr:row>
      <xdr:rowOff>150624</xdr:rowOff>
    </xdr:to>
    <xdr:sp macro="" textlink="">
      <xdr:nvSpPr>
        <xdr:cNvPr id="3592" name="Text Box 106">
          <a:extLst>
            <a:ext uri="{FF2B5EF4-FFF2-40B4-BE49-F238E27FC236}">
              <a16:creationId xmlns:a16="http://schemas.microsoft.com/office/drawing/2014/main" id="{33FB7FA9-10A6-438D-BE44-A06F85F8B3D1}"/>
            </a:ext>
          </a:extLst>
        </xdr:cNvPr>
        <xdr:cNvSpPr txBox="1">
          <a:spLocks noChangeArrowheads="1"/>
        </xdr:cNvSpPr>
      </xdr:nvSpPr>
      <xdr:spPr bwMode="auto">
        <a:xfrm>
          <a:off x="4366260" y="18028920"/>
          <a:ext cx="76200" cy="2436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3593" name="Text Box 108">
          <a:extLst>
            <a:ext uri="{FF2B5EF4-FFF2-40B4-BE49-F238E27FC236}">
              <a16:creationId xmlns:a16="http://schemas.microsoft.com/office/drawing/2014/main" id="{47E64478-8241-403D-875E-ED129F993579}"/>
            </a:ext>
          </a:extLst>
        </xdr:cNvPr>
        <xdr:cNvSpPr txBox="1">
          <a:spLocks noChangeArrowheads="1"/>
        </xdr:cNvSpPr>
      </xdr:nvSpPr>
      <xdr:spPr bwMode="auto">
        <a:xfrm>
          <a:off x="4366260" y="18028920"/>
          <a:ext cx="76200" cy="274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77</xdr:row>
      <xdr:rowOff>117971</xdr:rowOff>
    </xdr:to>
    <xdr:sp macro="" textlink="">
      <xdr:nvSpPr>
        <xdr:cNvPr id="3594" name="Text Box 30">
          <a:extLst>
            <a:ext uri="{FF2B5EF4-FFF2-40B4-BE49-F238E27FC236}">
              <a16:creationId xmlns:a16="http://schemas.microsoft.com/office/drawing/2014/main" id="{FA0AD9C0-5449-4C1C-A02D-18972DC11BB2}"/>
            </a:ext>
          </a:extLst>
        </xdr:cNvPr>
        <xdr:cNvSpPr txBox="1">
          <a:spLocks noChangeArrowheads="1"/>
        </xdr:cNvSpPr>
      </xdr:nvSpPr>
      <xdr:spPr bwMode="auto">
        <a:xfrm>
          <a:off x="4366260" y="18028920"/>
          <a:ext cx="76200" cy="170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82</xdr:row>
      <xdr:rowOff>110496</xdr:rowOff>
    </xdr:to>
    <xdr:sp macro="" textlink="">
      <xdr:nvSpPr>
        <xdr:cNvPr id="3595" name="Text Box 32">
          <a:extLst>
            <a:ext uri="{FF2B5EF4-FFF2-40B4-BE49-F238E27FC236}">
              <a16:creationId xmlns:a16="http://schemas.microsoft.com/office/drawing/2014/main" id="{8BAF9887-46AB-4C68-B7AD-2035D3C0433D}"/>
            </a:ext>
          </a:extLst>
        </xdr:cNvPr>
        <xdr:cNvSpPr txBox="1">
          <a:spLocks noChangeArrowheads="1"/>
        </xdr:cNvSpPr>
      </xdr:nvSpPr>
      <xdr:spPr bwMode="auto">
        <a:xfrm>
          <a:off x="4366260" y="18028920"/>
          <a:ext cx="76200" cy="274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77</xdr:row>
      <xdr:rowOff>117971</xdr:rowOff>
    </xdr:to>
    <xdr:sp macro="" textlink="">
      <xdr:nvSpPr>
        <xdr:cNvPr id="3596" name="Text Box 106">
          <a:extLst>
            <a:ext uri="{FF2B5EF4-FFF2-40B4-BE49-F238E27FC236}">
              <a16:creationId xmlns:a16="http://schemas.microsoft.com/office/drawing/2014/main" id="{656D11F7-1A1F-4A3B-A9B9-A97A9186A5D5}"/>
            </a:ext>
          </a:extLst>
        </xdr:cNvPr>
        <xdr:cNvSpPr txBox="1">
          <a:spLocks noChangeArrowheads="1"/>
        </xdr:cNvSpPr>
      </xdr:nvSpPr>
      <xdr:spPr bwMode="auto">
        <a:xfrm>
          <a:off x="4366260" y="18028920"/>
          <a:ext cx="76200" cy="170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69</xdr:row>
      <xdr:rowOff>0</xdr:rowOff>
    </xdr:from>
    <xdr:ext cx="76200" cy="330590"/>
    <xdr:sp macro="" textlink="">
      <xdr:nvSpPr>
        <xdr:cNvPr id="3597" name="Text Box 30">
          <a:extLst>
            <a:ext uri="{FF2B5EF4-FFF2-40B4-BE49-F238E27FC236}">
              <a16:creationId xmlns:a16="http://schemas.microsoft.com/office/drawing/2014/main" id="{CC207201-1C8E-4A2D-8447-A71D12FD6926}"/>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598" name="Text Box 32">
          <a:extLst>
            <a:ext uri="{FF2B5EF4-FFF2-40B4-BE49-F238E27FC236}">
              <a16:creationId xmlns:a16="http://schemas.microsoft.com/office/drawing/2014/main" id="{CDF97B16-6A30-4694-A6CC-23739F09295A}"/>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3599" name="Text Box 106">
          <a:extLst>
            <a:ext uri="{FF2B5EF4-FFF2-40B4-BE49-F238E27FC236}">
              <a16:creationId xmlns:a16="http://schemas.microsoft.com/office/drawing/2014/main" id="{111F12DD-8D49-4F79-A7B3-34FE0C0FB43C}"/>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00" name="Text Box 108">
          <a:extLst>
            <a:ext uri="{FF2B5EF4-FFF2-40B4-BE49-F238E27FC236}">
              <a16:creationId xmlns:a16="http://schemas.microsoft.com/office/drawing/2014/main" id="{12D3EA3C-1AFF-4DE0-B81A-EE4A65FC34E7}"/>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3601" name="Text Box 30">
          <a:extLst>
            <a:ext uri="{FF2B5EF4-FFF2-40B4-BE49-F238E27FC236}">
              <a16:creationId xmlns:a16="http://schemas.microsoft.com/office/drawing/2014/main" id="{98B4A74B-27D0-4B68-96FA-87862468B118}"/>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02" name="Text Box 32">
          <a:extLst>
            <a:ext uri="{FF2B5EF4-FFF2-40B4-BE49-F238E27FC236}">
              <a16:creationId xmlns:a16="http://schemas.microsoft.com/office/drawing/2014/main" id="{F8E11DDC-D2FF-4F7B-A8FA-46E8498C1FA5}"/>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3603" name="Text Box 106">
          <a:extLst>
            <a:ext uri="{FF2B5EF4-FFF2-40B4-BE49-F238E27FC236}">
              <a16:creationId xmlns:a16="http://schemas.microsoft.com/office/drawing/2014/main" id="{3503DB7E-3546-40EB-93CF-2493AB642D37}"/>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04" name="Text Box 108">
          <a:extLst>
            <a:ext uri="{FF2B5EF4-FFF2-40B4-BE49-F238E27FC236}">
              <a16:creationId xmlns:a16="http://schemas.microsoft.com/office/drawing/2014/main" id="{460A36C9-B3A2-4A66-980F-CC714AC6033C}"/>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3605" name="Text Box 30">
          <a:extLst>
            <a:ext uri="{FF2B5EF4-FFF2-40B4-BE49-F238E27FC236}">
              <a16:creationId xmlns:a16="http://schemas.microsoft.com/office/drawing/2014/main" id="{AB6C71D2-332C-4788-9B1C-2783903A85F0}"/>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06" name="Text Box 32">
          <a:extLst>
            <a:ext uri="{FF2B5EF4-FFF2-40B4-BE49-F238E27FC236}">
              <a16:creationId xmlns:a16="http://schemas.microsoft.com/office/drawing/2014/main" id="{81DC8143-EDC2-446F-846E-635C60D7E362}"/>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30590"/>
    <xdr:sp macro="" textlink="">
      <xdr:nvSpPr>
        <xdr:cNvPr id="3607" name="Text Box 106">
          <a:extLst>
            <a:ext uri="{FF2B5EF4-FFF2-40B4-BE49-F238E27FC236}">
              <a16:creationId xmlns:a16="http://schemas.microsoft.com/office/drawing/2014/main" id="{9C1EDCBD-FAFD-4AF2-A71D-7124CA3B7F91}"/>
            </a:ext>
          </a:extLst>
        </xdr:cNvPr>
        <xdr:cNvSpPr txBox="1">
          <a:spLocks noChangeArrowheads="1"/>
        </xdr:cNvSpPr>
      </xdr:nvSpPr>
      <xdr:spPr bwMode="auto">
        <a:xfrm>
          <a:off x="436626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08" name="Text Box 108">
          <a:extLst>
            <a:ext uri="{FF2B5EF4-FFF2-40B4-BE49-F238E27FC236}">
              <a16:creationId xmlns:a16="http://schemas.microsoft.com/office/drawing/2014/main" id="{8D820797-8047-4CDF-BCBF-694A8D0F3126}"/>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3609" name="Text Box 30">
          <a:extLst>
            <a:ext uri="{FF2B5EF4-FFF2-40B4-BE49-F238E27FC236}">
              <a16:creationId xmlns:a16="http://schemas.microsoft.com/office/drawing/2014/main" id="{99FED27A-9D14-4390-9C48-C414EDE835F2}"/>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10" name="Text Box 32">
          <a:extLst>
            <a:ext uri="{FF2B5EF4-FFF2-40B4-BE49-F238E27FC236}">
              <a16:creationId xmlns:a16="http://schemas.microsoft.com/office/drawing/2014/main" id="{07288723-F3BA-4FBF-9572-4A0AA2C20716}"/>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307730"/>
    <xdr:sp macro="" textlink="">
      <xdr:nvSpPr>
        <xdr:cNvPr id="3611" name="Text Box 106">
          <a:extLst>
            <a:ext uri="{FF2B5EF4-FFF2-40B4-BE49-F238E27FC236}">
              <a16:creationId xmlns:a16="http://schemas.microsoft.com/office/drawing/2014/main" id="{3C69D96B-A3A9-4469-9198-2024EC5B9BE4}"/>
            </a:ext>
          </a:extLst>
        </xdr:cNvPr>
        <xdr:cNvSpPr txBox="1">
          <a:spLocks noChangeArrowheads="1"/>
        </xdr:cNvSpPr>
      </xdr:nvSpPr>
      <xdr:spPr bwMode="auto">
        <a:xfrm>
          <a:off x="436626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xdr:row>
      <xdr:rowOff>0</xdr:rowOff>
    </xdr:from>
    <xdr:ext cx="76200" cy="409721"/>
    <xdr:sp macro="" textlink="">
      <xdr:nvSpPr>
        <xdr:cNvPr id="3612" name="Text Box 108">
          <a:extLst>
            <a:ext uri="{FF2B5EF4-FFF2-40B4-BE49-F238E27FC236}">
              <a16:creationId xmlns:a16="http://schemas.microsoft.com/office/drawing/2014/main" id="{371109BF-C0C9-4E1A-AECE-0338A1DDDBCD}"/>
            </a:ext>
          </a:extLst>
        </xdr:cNvPr>
        <xdr:cNvSpPr txBox="1">
          <a:spLocks noChangeArrowheads="1"/>
        </xdr:cNvSpPr>
      </xdr:nvSpPr>
      <xdr:spPr bwMode="auto">
        <a:xfrm>
          <a:off x="436626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69</xdr:row>
      <xdr:rowOff>0</xdr:rowOff>
    </xdr:from>
    <xdr:to>
      <xdr:col>3</xdr:col>
      <xdr:colOff>76200</xdr:colOff>
      <xdr:row>70</xdr:row>
      <xdr:rowOff>141700</xdr:rowOff>
    </xdr:to>
    <xdr:sp macro="" textlink="">
      <xdr:nvSpPr>
        <xdr:cNvPr id="3613" name="Text Box 30">
          <a:extLst>
            <a:ext uri="{FF2B5EF4-FFF2-40B4-BE49-F238E27FC236}">
              <a16:creationId xmlns:a16="http://schemas.microsoft.com/office/drawing/2014/main" id="{21FF57AD-6EDF-4B8A-AED3-B75E7F57F429}"/>
            </a:ext>
          </a:extLst>
        </xdr:cNvPr>
        <xdr:cNvSpPr txBox="1">
          <a:spLocks noChangeArrowheads="1"/>
        </xdr:cNvSpPr>
      </xdr:nvSpPr>
      <xdr:spPr bwMode="auto">
        <a:xfrm>
          <a:off x="4366260" y="18028920"/>
          <a:ext cx="76200" cy="324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3614" name="Text Box 106">
          <a:extLst>
            <a:ext uri="{FF2B5EF4-FFF2-40B4-BE49-F238E27FC236}">
              <a16:creationId xmlns:a16="http://schemas.microsoft.com/office/drawing/2014/main" id="{DE6C0F2B-DA80-4A2B-A10C-9372855A7604}"/>
            </a:ext>
          </a:extLst>
        </xdr:cNvPr>
        <xdr:cNvSpPr txBox="1">
          <a:spLocks noChangeArrowheads="1"/>
        </xdr:cNvSpPr>
      </xdr:nvSpPr>
      <xdr:spPr bwMode="auto">
        <a:xfrm>
          <a:off x="4366260" y="18028920"/>
          <a:ext cx="76200" cy="324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3615" name="Text Box 30">
          <a:extLst>
            <a:ext uri="{FF2B5EF4-FFF2-40B4-BE49-F238E27FC236}">
              <a16:creationId xmlns:a16="http://schemas.microsoft.com/office/drawing/2014/main" id="{30FB3B21-E922-491D-BE40-8D6B3F9CF2E5}"/>
            </a:ext>
          </a:extLst>
        </xdr:cNvPr>
        <xdr:cNvSpPr txBox="1">
          <a:spLocks noChangeArrowheads="1"/>
        </xdr:cNvSpPr>
      </xdr:nvSpPr>
      <xdr:spPr bwMode="auto">
        <a:xfrm>
          <a:off x="4366260" y="18028920"/>
          <a:ext cx="76200" cy="30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3616" name="Text Box 106">
          <a:extLst>
            <a:ext uri="{FF2B5EF4-FFF2-40B4-BE49-F238E27FC236}">
              <a16:creationId xmlns:a16="http://schemas.microsoft.com/office/drawing/2014/main" id="{C78E5CC4-420F-4D48-B493-83BAB6FA66D9}"/>
            </a:ext>
          </a:extLst>
        </xdr:cNvPr>
        <xdr:cNvSpPr txBox="1">
          <a:spLocks noChangeArrowheads="1"/>
        </xdr:cNvSpPr>
      </xdr:nvSpPr>
      <xdr:spPr bwMode="auto">
        <a:xfrm>
          <a:off x="4366260" y="18028920"/>
          <a:ext cx="76200" cy="30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3617" name="Text Box 30">
          <a:extLst>
            <a:ext uri="{FF2B5EF4-FFF2-40B4-BE49-F238E27FC236}">
              <a16:creationId xmlns:a16="http://schemas.microsoft.com/office/drawing/2014/main" id="{E8ED9FBA-6AA3-421B-9EEA-C0004C7A7050}"/>
            </a:ext>
          </a:extLst>
        </xdr:cNvPr>
        <xdr:cNvSpPr txBox="1">
          <a:spLocks noChangeArrowheads="1"/>
        </xdr:cNvSpPr>
      </xdr:nvSpPr>
      <xdr:spPr bwMode="auto">
        <a:xfrm>
          <a:off x="4366260" y="18028920"/>
          <a:ext cx="76200" cy="324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141700</xdr:rowOff>
    </xdr:to>
    <xdr:sp macro="" textlink="">
      <xdr:nvSpPr>
        <xdr:cNvPr id="3618" name="Text Box 106">
          <a:extLst>
            <a:ext uri="{FF2B5EF4-FFF2-40B4-BE49-F238E27FC236}">
              <a16:creationId xmlns:a16="http://schemas.microsoft.com/office/drawing/2014/main" id="{D1CC7DFC-CFC8-4F26-893A-DE63DFBC7643}"/>
            </a:ext>
          </a:extLst>
        </xdr:cNvPr>
        <xdr:cNvSpPr txBox="1">
          <a:spLocks noChangeArrowheads="1"/>
        </xdr:cNvSpPr>
      </xdr:nvSpPr>
      <xdr:spPr bwMode="auto">
        <a:xfrm>
          <a:off x="4366260" y="18028920"/>
          <a:ext cx="76200" cy="324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3619" name="Text Box 30">
          <a:extLst>
            <a:ext uri="{FF2B5EF4-FFF2-40B4-BE49-F238E27FC236}">
              <a16:creationId xmlns:a16="http://schemas.microsoft.com/office/drawing/2014/main" id="{30651C0A-9A2D-4D99-B024-77B20E7254FC}"/>
            </a:ext>
          </a:extLst>
        </xdr:cNvPr>
        <xdr:cNvSpPr txBox="1">
          <a:spLocks noChangeArrowheads="1"/>
        </xdr:cNvSpPr>
      </xdr:nvSpPr>
      <xdr:spPr bwMode="auto">
        <a:xfrm>
          <a:off x="4366260" y="18028920"/>
          <a:ext cx="76200" cy="30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69</xdr:row>
      <xdr:rowOff>0</xdr:rowOff>
    </xdr:from>
    <xdr:to>
      <xdr:col>3</xdr:col>
      <xdr:colOff>76200</xdr:colOff>
      <xdr:row>70</xdr:row>
      <xdr:rowOff>118840</xdr:rowOff>
    </xdr:to>
    <xdr:sp macro="" textlink="">
      <xdr:nvSpPr>
        <xdr:cNvPr id="3620" name="Text Box 106">
          <a:extLst>
            <a:ext uri="{FF2B5EF4-FFF2-40B4-BE49-F238E27FC236}">
              <a16:creationId xmlns:a16="http://schemas.microsoft.com/office/drawing/2014/main" id="{E5CC23A1-A427-4D04-A6B6-7897322EFA74}"/>
            </a:ext>
          </a:extLst>
        </xdr:cNvPr>
        <xdr:cNvSpPr txBox="1">
          <a:spLocks noChangeArrowheads="1"/>
        </xdr:cNvSpPr>
      </xdr:nvSpPr>
      <xdr:spPr bwMode="auto">
        <a:xfrm>
          <a:off x="4366260" y="18028920"/>
          <a:ext cx="76200" cy="30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7</xdr:col>
      <xdr:colOff>0</xdr:colOff>
      <xdr:row>71</xdr:row>
      <xdr:rowOff>0</xdr:rowOff>
    </xdr:from>
    <xdr:ext cx="72122" cy="1458804"/>
    <xdr:sp macro="" textlink="">
      <xdr:nvSpPr>
        <xdr:cNvPr id="3621" name="Text Box 108">
          <a:extLst>
            <a:ext uri="{FF2B5EF4-FFF2-40B4-BE49-F238E27FC236}">
              <a16:creationId xmlns:a16="http://schemas.microsoft.com/office/drawing/2014/main" id="{B0AF073A-3A83-415E-B4F7-04B80713A905}"/>
            </a:ext>
          </a:extLst>
        </xdr:cNvPr>
        <xdr:cNvSpPr txBox="1">
          <a:spLocks noChangeArrowheads="1"/>
        </xdr:cNvSpPr>
      </xdr:nvSpPr>
      <xdr:spPr bwMode="auto">
        <a:xfrm>
          <a:off x="7353300" y="1856232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3622" name="Text Box 30">
          <a:extLst>
            <a:ext uri="{FF2B5EF4-FFF2-40B4-BE49-F238E27FC236}">
              <a16:creationId xmlns:a16="http://schemas.microsoft.com/office/drawing/2014/main" id="{1CBC8F4A-F6E5-436F-A747-FA030D1371BB}"/>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623" name="Text Box 32">
          <a:extLst>
            <a:ext uri="{FF2B5EF4-FFF2-40B4-BE49-F238E27FC236}">
              <a16:creationId xmlns:a16="http://schemas.microsoft.com/office/drawing/2014/main" id="{16C97BC3-5874-496B-A586-386926D7E0E5}"/>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3624" name="Text Box 106">
          <a:extLst>
            <a:ext uri="{FF2B5EF4-FFF2-40B4-BE49-F238E27FC236}">
              <a16:creationId xmlns:a16="http://schemas.microsoft.com/office/drawing/2014/main" id="{142CFF5B-4DB8-4F20-A9ED-6955893C749E}"/>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625" name="Text Box 108">
          <a:extLst>
            <a:ext uri="{FF2B5EF4-FFF2-40B4-BE49-F238E27FC236}">
              <a16:creationId xmlns:a16="http://schemas.microsoft.com/office/drawing/2014/main" id="{E693A52E-AD9D-48BD-A801-E3A464C75977}"/>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3626" name="Text Box 30">
          <a:extLst>
            <a:ext uri="{FF2B5EF4-FFF2-40B4-BE49-F238E27FC236}">
              <a16:creationId xmlns:a16="http://schemas.microsoft.com/office/drawing/2014/main" id="{89CB3861-EBA8-49C7-9217-28256C5129F5}"/>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627" name="Text Box 32">
          <a:extLst>
            <a:ext uri="{FF2B5EF4-FFF2-40B4-BE49-F238E27FC236}">
              <a16:creationId xmlns:a16="http://schemas.microsoft.com/office/drawing/2014/main" id="{4099D9BC-A36D-4692-AEB7-43FAB2596557}"/>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3628" name="Text Box 106">
          <a:extLst>
            <a:ext uri="{FF2B5EF4-FFF2-40B4-BE49-F238E27FC236}">
              <a16:creationId xmlns:a16="http://schemas.microsoft.com/office/drawing/2014/main" id="{5A0BD453-582F-43D7-86E3-102F059AB33B}"/>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629" name="Text Box 108">
          <a:extLst>
            <a:ext uri="{FF2B5EF4-FFF2-40B4-BE49-F238E27FC236}">
              <a16:creationId xmlns:a16="http://schemas.microsoft.com/office/drawing/2014/main" id="{0399F2AE-E1F9-4AE0-801A-DBAFC5953B78}"/>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3630" name="Text Box 30">
          <a:extLst>
            <a:ext uri="{FF2B5EF4-FFF2-40B4-BE49-F238E27FC236}">
              <a16:creationId xmlns:a16="http://schemas.microsoft.com/office/drawing/2014/main" id="{A6A22DEB-18A7-465B-85A6-47E60D17BF52}"/>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3631" name="Text Box 32">
          <a:extLst>
            <a:ext uri="{FF2B5EF4-FFF2-40B4-BE49-F238E27FC236}">
              <a16:creationId xmlns:a16="http://schemas.microsoft.com/office/drawing/2014/main" id="{05B389A0-3F67-49AF-B6EA-FE227AA26357}"/>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3632" name="Text Box 106">
          <a:extLst>
            <a:ext uri="{FF2B5EF4-FFF2-40B4-BE49-F238E27FC236}">
              <a16:creationId xmlns:a16="http://schemas.microsoft.com/office/drawing/2014/main" id="{4BD0722F-8E23-4C88-85DC-EEA718B0F3EA}"/>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3633" name="Text Box 108">
          <a:extLst>
            <a:ext uri="{FF2B5EF4-FFF2-40B4-BE49-F238E27FC236}">
              <a16:creationId xmlns:a16="http://schemas.microsoft.com/office/drawing/2014/main" id="{C6F59DB6-F00F-4791-B4AF-4921647FA193}"/>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4"/>
    <xdr:sp macro="" textlink="">
      <xdr:nvSpPr>
        <xdr:cNvPr id="3634" name="Text Box 30">
          <a:extLst>
            <a:ext uri="{FF2B5EF4-FFF2-40B4-BE49-F238E27FC236}">
              <a16:creationId xmlns:a16="http://schemas.microsoft.com/office/drawing/2014/main" id="{80562CDA-95C0-4585-BF3C-BE80AD8FBC5A}"/>
            </a:ext>
          </a:extLst>
        </xdr:cNvPr>
        <xdr:cNvSpPr txBox="1">
          <a:spLocks noChangeArrowheads="1"/>
        </xdr:cNvSpPr>
      </xdr:nvSpPr>
      <xdr:spPr bwMode="auto">
        <a:xfrm>
          <a:off x="3741420" y="63383160"/>
          <a:ext cx="76200" cy="375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3635" name="Text Box 32">
          <a:extLst>
            <a:ext uri="{FF2B5EF4-FFF2-40B4-BE49-F238E27FC236}">
              <a16:creationId xmlns:a16="http://schemas.microsoft.com/office/drawing/2014/main" id="{89BF2AE1-09DE-427B-904E-7E9B6DC05364}"/>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4"/>
    <xdr:sp macro="" textlink="">
      <xdr:nvSpPr>
        <xdr:cNvPr id="3636" name="Text Box 106">
          <a:extLst>
            <a:ext uri="{FF2B5EF4-FFF2-40B4-BE49-F238E27FC236}">
              <a16:creationId xmlns:a16="http://schemas.microsoft.com/office/drawing/2014/main" id="{175C8CFC-8873-4BF1-BE19-AED02A0D2E7B}"/>
            </a:ext>
          </a:extLst>
        </xdr:cNvPr>
        <xdr:cNvSpPr txBox="1">
          <a:spLocks noChangeArrowheads="1"/>
        </xdr:cNvSpPr>
      </xdr:nvSpPr>
      <xdr:spPr bwMode="auto">
        <a:xfrm>
          <a:off x="3741420" y="63383160"/>
          <a:ext cx="76200" cy="375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4"/>
    <xdr:sp macro="" textlink="">
      <xdr:nvSpPr>
        <xdr:cNvPr id="3637" name="Text Box 108">
          <a:extLst>
            <a:ext uri="{FF2B5EF4-FFF2-40B4-BE49-F238E27FC236}">
              <a16:creationId xmlns:a16="http://schemas.microsoft.com/office/drawing/2014/main" id="{12155A04-BE63-4BDC-B713-563CB1277CE6}"/>
            </a:ext>
          </a:extLst>
        </xdr:cNvPr>
        <xdr:cNvSpPr txBox="1">
          <a:spLocks noChangeArrowheads="1"/>
        </xdr:cNvSpPr>
      </xdr:nvSpPr>
      <xdr:spPr bwMode="auto">
        <a:xfrm>
          <a:off x="3741420" y="63383160"/>
          <a:ext cx="76200" cy="307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3638" name="Text Box 30">
          <a:extLst>
            <a:ext uri="{FF2B5EF4-FFF2-40B4-BE49-F238E27FC236}">
              <a16:creationId xmlns:a16="http://schemas.microsoft.com/office/drawing/2014/main" id="{777EBB3E-B341-42D9-862F-26A6D672C2DF}"/>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3639" name="Text Box 32">
          <a:extLst>
            <a:ext uri="{FF2B5EF4-FFF2-40B4-BE49-F238E27FC236}">
              <a16:creationId xmlns:a16="http://schemas.microsoft.com/office/drawing/2014/main" id="{0BD56488-75A7-48C0-9FBD-12B8F31DCA3A}"/>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6"/>
    <xdr:sp macro="" textlink="">
      <xdr:nvSpPr>
        <xdr:cNvPr id="3640" name="Text Box 106">
          <a:extLst>
            <a:ext uri="{FF2B5EF4-FFF2-40B4-BE49-F238E27FC236}">
              <a16:creationId xmlns:a16="http://schemas.microsoft.com/office/drawing/2014/main" id="{FFF20ED1-158A-4413-B402-4DD875AD222E}"/>
            </a:ext>
          </a:extLst>
        </xdr:cNvPr>
        <xdr:cNvSpPr txBox="1">
          <a:spLocks noChangeArrowheads="1"/>
        </xdr:cNvSpPr>
      </xdr:nvSpPr>
      <xdr:spPr bwMode="auto">
        <a:xfrm>
          <a:off x="3741420" y="63383160"/>
          <a:ext cx="76200" cy="37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3641" name="Text Box 108">
          <a:extLst>
            <a:ext uri="{FF2B5EF4-FFF2-40B4-BE49-F238E27FC236}">
              <a16:creationId xmlns:a16="http://schemas.microsoft.com/office/drawing/2014/main" id="{06040E7B-C63B-4328-A076-20B37DFC5FA0}"/>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4"/>
    <xdr:sp macro="" textlink="">
      <xdr:nvSpPr>
        <xdr:cNvPr id="3642" name="Text Box 30">
          <a:extLst>
            <a:ext uri="{FF2B5EF4-FFF2-40B4-BE49-F238E27FC236}">
              <a16:creationId xmlns:a16="http://schemas.microsoft.com/office/drawing/2014/main" id="{33C2E351-8E43-437D-A50D-1BEE56F71FF1}"/>
            </a:ext>
          </a:extLst>
        </xdr:cNvPr>
        <xdr:cNvSpPr txBox="1">
          <a:spLocks noChangeArrowheads="1"/>
        </xdr:cNvSpPr>
      </xdr:nvSpPr>
      <xdr:spPr bwMode="auto">
        <a:xfrm>
          <a:off x="3741420" y="63383160"/>
          <a:ext cx="76200" cy="345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3643" name="Text Box 32">
          <a:extLst>
            <a:ext uri="{FF2B5EF4-FFF2-40B4-BE49-F238E27FC236}">
              <a16:creationId xmlns:a16="http://schemas.microsoft.com/office/drawing/2014/main" id="{F9B8F720-738C-437B-88EF-AF6C36821C85}"/>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4"/>
    <xdr:sp macro="" textlink="">
      <xdr:nvSpPr>
        <xdr:cNvPr id="3644" name="Text Box 106">
          <a:extLst>
            <a:ext uri="{FF2B5EF4-FFF2-40B4-BE49-F238E27FC236}">
              <a16:creationId xmlns:a16="http://schemas.microsoft.com/office/drawing/2014/main" id="{EF34B98C-BE4C-413C-BB0F-131A53DF6B97}"/>
            </a:ext>
          </a:extLst>
        </xdr:cNvPr>
        <xdr:cNvSpPr txBox="1">
          <a:spLocks noChangeArrowheads="1"/>
        </xdr:cNvSpPr>
      </xdr:nvSpPr>
      <xdr:spPr bwMode="auto">
        <a:xfrm>
          <a:off x="3741420" y="63383160"/>
          <a:ext cx="76200" cy="345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4"/>
    <xdr:sp macro="" textlink="">
      <xdr:nvSpPr>
        <xdr:cNvPr id="3645" name="Text Box 108">
          <a:extLst>
            <a:ext uri="{FF2B5EF4-FFF2-40B4-BE49-F238E27FC236}">
              <a16:creationId xmlns:a16="http://schemas.microsoft.com/office/drawing/2014/main" id="{26A05AA4-E19E-45ED-A389-8F1B5B341B96}"/>
            </a:ext>
          </a:extLst>
        </xdr:cNvPr>
        <xdr:cNvSpPr txBox="1">
          <a:spLocks noChangeArrowheads="1"/>
        </xdr:cNvSpPr>
      </xdr:nvSpPr>
      <xdr:spPr bwMode="auto">
        <a:xfrm>
          <a:off x="3741420" y="63383160"/>
          <a:ext cx="76200" cy="2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3646" name="Text Box 30">
          <a:extLst>
            <a:ext uri="{FF2B5EF4-FFF2-40B4-BE49-F238E27FC236}">
              <a16:creationId xmlns:a16="http://schemas.microsoft.com/office/drawing/2014/main" id="{C6A8ED21-6036-427B-BB90-9575A873AF9B}"/>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47" name="Text Box 32">
          <a:extLst>
            <a:ext uri="{FF2B5EF4-FFF2-40B4-BE49-F238E27FC236}">
              <a16:creationId xmlns:a16="http://schemas.microsoft.com/office/drawing/2014/main" id="{C2EA4FC1-BF47-4B60-9F9A-26E31CB43030}"/>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3648" name="Text Box 106">
          <a:extLst>
            <a:ext uri="{FF2B5EF4-FFF2-40B4-BE49-F238E27FC236}">
              <a16:creationId xmlns:a16="http://schemas.microsoft.com/office/drawing/2014/main" id="{E32644DA-8971-4E10-A84A-75D6110AAAEF}"/>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49" name="Text Box 108">
          <a:extLst>
            <a:ext uri="{FF2B5EF4-FFF2-40B4-BE49-F238E27FC236}">
              <a16:creationId xmlns:a16="http://schemas.microsoft.com/office/drawing/2014/main" id="{00026E5F-4CF0-4CFF-9DAE-303BD8784B93}"/>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3650" name="Text Box 30">
          <a:extLst>
            <a:ext uri="{FF2B5EF4-FFF2-40B4-BE49-F238E27FC236}">
              <a16:creationId xmlns:a16="http://schemas.microsoft.com/office/drawing/2014/main" id="{345DE6F4-4616-44F6-8BEE-222B1EDBC54E}"/>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51" name="Text Box 32">
          <a:extLst>
            <a:ext uri="{FF2B5EF4-FFF2-40B4-BE49-F238E27FC236}">
              <a16:creationId xmlns:a16="http://schemas.microsoft.com/office/drawing/2014/main" id="{026EA6C2-B500-4E89-8841-180491CC19F6}"/>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3652" name="Text Box 106">
          <a:extLst>
            <a:ext uri="{FF2B5EF4-FFF2-40B4-BE49-F238E27FC236}">
              <a16:creationId xmlns:a16="http://schemas.microsoft.com/office/drawing/2014/main" id="{1FA0B5CF-E744-4983-9CCD-14F3AB1F9511}"/>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53" name="Text Box 108">
          <a:extLst>
            <a:ext uri="{FF2B5EF4-FFF2-40B4-BE49-F238E27FC236}">
              <a16:creationId xmlns:a16="http://schemas.microsoft.com/office/drawing/2014/main" id="{27B0F72D-283F-4872-B5BE-CE81E1B95DC9}"/>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3654" name="Text Box 30">
          <a:extLst>
            <a:ext uri="{FF2B5EF4-FFF2-40B4-BE49-F238E27FC236}">
              <a16:creationId xmlns:a16="http://schemas.microsoft.com/office/drawing/2014/main" id="{B7891D8C-7320-4FDE-A1FD-C23FBFCEFA96}"/>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55" name="Text Box 32">
          <a:extLst>
            <a:ext uri="{FF2B5EF4-FFF2-40B4-BE49-F238E27FC236}">
              <a16:creationId xmlns:a16="http://schemas.microsoft.com/office/drawing/2014/main" id="{5E1F5680-1332-42D6-9BC0-5816FFCE5DFE}"/>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5"/>
    <xdr:sp macro="" textlink="">
      <xdr:nvSpPr>
        <xdr:cNvPr id="3656" name="Text Box 106">
          <a:extLst>
            <a:ext uri="{FF2B5EF4-FFF2-40B4-BE49-F238E27FC236}">
              <a16:creationId xmlns:a16="http://schemas.microsoft.com/office/drawing/2014/main" id="{F145B205-668C-4978-B31D-606E30B52098}"/>
            </a:ext>
          </a:extLst>
        </xdr:cNvPr>
        <xdr:cNvSpPr txBox="1">
          <a:spLocks noChangeArrowheads="1"/>
        </xdr:cNvSpPr>
      </xdr:nvSpPr>
      <xdr:spPr bwMode="auto">
        <a:xfrm>
          <a:off x="3741420" y="63383160"/>
          <a:ext cx="76200" cy="37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57" name="Text Box 108">
          <a:extLst>
            <a:ext uri="{FF2B5EF4-FFF2-40B4-BE49-F238E27FC236}">
              <a16:creationId xmlns:a16="http://schemas.microsoft.com/office/drawing/2014/main" id="{D3135126-C7F7-4728-85F1-FA169F282C64}"/>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3658" name="Text Box 30">
          <a:extLst>
            <a:ext uri="{FF2B5EF4-FFF2-40B4-BE49-F238E27FC236}">
              <a16:creationId xmlns:a16="http://schemas.microsoft.com/office/drawing/2014/main" id="{070FC7E1-D90C-4333-A78D-1F980F5043BD}"/>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59" name="Text Box 32">
          <a:extLst>
            <a:ext uri="{FF2B5EF4-FFF2-40B4-BE49-F238E27FC236}">
              <a16:creationId xmlns:a16="http://schemas.microsoft.com/office/drawing/2014/main" id="{F757E468-CBFA-4A96-85B9-ACF23F6C4D26}"/>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5"/>
    <xdr:sp macro="" textlink="">
      <xdr:nvSpPr>
        <xdr:cNvPr id="3660" name="Text Box 106">
          <a:extLst>
            <a:ext uri="{FF2B5EF4-FFF2-40B4-BE49-F238E27FC236}">
              <a16:creationId xmlns:a16="http://schemas.microsoft.com/office/drawing/2014/main" id="{11E21A5C-20FF-4C94-AFEE-A1E813DAB165}"/>
            </a:ext>
          </a:extLst>
        </xdr:cNvPr>
        <xdr:cNvSpPr txBox="1">
          <a:spLocks noChangeArrowheads="1"/>
        </xdr:cNvSpPr>
      </xdr:nvSpPr>
      <xdr:spPr bwMode="auto">
        <a:xfrm>
          <a:off x="3741420" y="63383160"/>
          <a:ext cx="76200" cy="345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35"/>
    <xdr:sp macro="" textlink="">
      <xdr:nvSpPr>
        <xdr:cNvPr id="3661" name="Text Box 108">
          <a:extLst>
            <a:ext uri="{FF2B5EF4-FFF2-40B4-BE49-F238E27FC236}">
              <a16:creationId xmlns:a16="http://schemas.microsoft.com/office/drawing/2014/main" id="{79CC8669-7C9E-48BB-88AB-55FCC83E9572}"/>
            </a:ext>
          </a:extLst>
        </xdr:cNvPr>
        <xdr:cNvSpPr txBox="1">
          <a:spLocks noChangeArrowheads="1"/>
        </xdr:cNvSpPr>
      </xdr:nvSpPr>
      <xdr:spPr bwMode="auto">
        <a:xfrm>
          <a:off x="3741420" y="63383160"/>
          <a:ext cx="76200" cy="41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3662" name="Text Box 30">
          <a:extLst>
            <a:ext uri="{FF2B5EF4-FFF2-40B4-BE49-F238E27FC236}">
              <a16:creationId xmlns:a16="http://schemas.microsoft.com/office/drawing/2014/main" id="{5334B6B8-5891-4137-99FA-FDFADF19BB5D}"/>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3663" name="Text Box 32">
          <a:extLst>
            <a:ext uri="{FF2B5EF4-FFF2-40B4-BE49-F238E27FC236}">
              <a16:creationId xmlns:a16="http://schemas.microsoft.com/office/drawing/2014/main" id="{D7EB695B-8637-4A95-9DC9-FCD783B12C5D}"/>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3664" name="Text Box 106">
          <a:extLst>
            <a:ext uri="{FF2B5EF4-FFF2-40B4-BE49-F238E27FC236}">
              <a16:creationId xmlns:a16="http://schemas.microsoft.com/office/drawing/2014/main" id="{A84006D6-5866-47FD-AC28-9D3270CFE620}"/>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3665" name="Text Box 108">
          <a:extLst>
            <a:ext uri="{FF2B5EF4-FFF2-40B4-BE49-F238E27FC236}">
              <a16:creationId xmlns:a16="http://schemas.microsoft.com/office/drawing/2014/main" id="{CED91E3F-ABD0-4AEE-90FD-1EED1FE5B688}"/>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459"/>
    <xdr:sp macro="" textlink="">
      <xdr:nvSpPr>
        <xdr:cNvPr id="3666" name="Text Box 30">
          <a:extLst>
            <a:ext uri="{FF2B5EF4-FFF2-40B4-BE49-F238E27FC236}">
              <a16:creationId xmlns:a16="http://schemas.microsoft.com/office/drawing/2014/main" id="{4FAD7AEA-4F10-40B7-9820-7C65EBE3AC42}"/>
            </a:ext>
          </a:extLst>
        </xdr:cNvPr>
        <xdr:cNvSpPr txBox="1">
          <a:spLocks noChangeArrowheads="1"/>
        </xdr:cNvSpPr>
      </xdr:nvSpPr>
      <xdr:spPr bwMode="auto">
        <a:xfrm>
          <a:off x="3741420" y="63383160"/>
          <a:ext cx="76200" cy="360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3667" name="Text Box 30">
          <a:extLst>
            <a:ext uri="{FF2B5EF4-FFF2-40B4-BE49-F238E27FC236}">
              <a16:creationId xmlns:a16="http://schemas.microsoft.com/office/drawing/2014/main" id="{35743334-C675-4391-BCA7-005C269AA5A3}"/>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3668" name="Text Box 32">
          <a:extLst>
            <a:ext uri="{FF2B5EF4-FFF2-40B4-BE49-F238E27FC236}">
              <a16:creationId xmlns:a16="http://schemas.microsoft.com/office/drawing/2014/main" id="{89F3FDA8-AA03-4771-A4F0-6298F029D8F7}"/>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6"/>
    <xdr:sp macro="" textlink="">
      <xdr:nvSpPr>
        <xdr:cNvPr id="3669" name="Text Box 106">
          <a:extLst>
            <a:ext uri="{FF2B5EF4-FFF2-40B4-BE49-F238E27FC236}">
              <a16:creationId xmlns:a16="http://schemas.microsoft.com/office/drawing/2014/main" id="{62AE31E0-5302-4C18-808B-13E49721638C}"/>
            </a:ext>
          </a:extLst>
        </xdr:cNvPr>
        <xdr:cNvSpPr txBox="1">
          <a:spLocks noChangeArrowheads="1"/>
        </xdr:cNvSpPr>
      </xdr:nvSpPr>
      <xdr:spPr bwMode="auto">
        <a:xfrm>
          <a:off x="3741420" y="63383160"/>
          <a:ext cx="76200" cy="38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1529"/>
    <xdr:sp macro="" textlink="">
      <xdr:nvSpPr>
        <xdr:cNvPr id="3670" name="Text Box 108">
          <a:extLst>
            <a:ext uri="{FF2B5EF4-FFF2-40B4-BE49-F238E27FC236}">
              <a16:creationId xmlns:a16="http://schemas.microsoft.com/office/drawing/2014/main" id="{1DDF02A9-40E6-4712-B249-8397ABF9FF1C}"/>
            </a:ext>
          </a:extLst>
        </xdr:cNvPr>
        <xdr:cNvSpPr txBox="1">
          <a:spLocks noChangeArrowheads="1"/>
        </xdr:cNvSpPr>
      </xdr:nvSpPr>
      <xdr:spPr bwMode="auto">
        <a:xfrm>
          <a:off x="3741420" y="63383160"/>
          <a:ext cx="76200" cy="54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8696"/>
    <xdr:sp macro="" textlink="">
      <xdr:nvSpPr>
        <xdr:cNvPr id="3671" name="Text Box 30">
          <a:extLst>
            <a:ext uri="{FF2B5EF4-FFF2-40B4-BE49-F238E27FC236}">
              <a16:creationId xmlns:a16="http://schemas.microsoft.com/office/drawing/2014/main" id="{7E3F2604-372D-44B3-BCB4-DACD834C6307}"/>
            </a:ext>
          </a:extLst>
        </xdr:cNvPr>
        <xdr:cNvSpPr txBox="1">
          <a:spLocks noChangeArrowheads="1"/>
        </xdr:cNvSpPr>
      </xdr:nvSpPr>
      <xdr:spPr bwMode="auto">
        <a:xfrm>
          <a:off x="3741420" y="63383160"/>
          <a:ext cx="76200" cy="35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3672" name="Text Box 30">
          <a:extLst>
            <a:ext uri="{FF2B5EF4-FFF2-40B4-BE49-F238E27FC236}">
              <a16:creationId xmlns:a16="http://schemas.microsoft.com/office/drawing/2014/main" id="{9E7AE1E9-F22D-4334-8F78-A6AF7F7EC283}"/>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673" name="Text Box 32">
          <a:extLst>
            <a:ext uri="{FF2B5EF4-FFF2-40B4-BE49-F238E27FC236}">
              <a16:creationId xmlns:a16="http://schemas.microsoft.com/office/drawing/2014/main" id="{8F65BBF2-607C-490E-ADF7-8B570D68320F}"/>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3674" name="Text Box 106">
          <a:extLst>
            <a:ext uri="{FF2B5EF4-FFF2-40B4-BE49-F238E27FC236}">
              <a16:creationId xmlns:a16="http://schemas.microsoft.com/office/drawing/2014/main" id="{4B42C5C8-6D03-413E-8101-3DF1C9BB6DC7}"/>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675" name="Text Box 108">
          <a:extLst>
            <a:ext uri="{FF2B5EF4-FFF2-40B4-BE49-F238E27FC236}">
              <a16:creationId xmlns:a16="http://schemas.microsoft.com/office/drawing/2014/main" id="{F7DF8CA8-2A46-4D2A-A481-4AD24CCD9D04}"/>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600"/>
    <xdr:sp macro="" textlink="">
      <xdr:nvSpPr>
        <xdr:cNvPr id="3676" name="Text Box 30">
          <a:extLst>
            <a:ext uri="{FF2B5EF4-FFF2-40B4-BE49-F238E27FC236}">
              <a16:creationId xmlns:a16="http://schemas.microsoft.com/office/drawing/2014/main" id="{81811981-F714-4488-B4B4-406403BA8702}"/>
            </a:ext>
          </a:extLst>
        </xdr:cNvPr>
        <xdr:cNvSpPr txBox="1">
          <a:spLocks noChangeArrowheads="1"/>
        </xdr:cNvSpPr>
      </xdr:nvSpPr>
      <xdr:spPr bwMode="auto">
        <a:xfrm>
          <a:off x="3741420" y="63383160"/>
          <a:ext cx="76200" cy="33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677" name="Text Box 32">
          <a:extLst>
            <a:ext uri="{FF2B5EF4-FFF2-40B4-BE49-F238E27FC236}">
              <a16:creationId xmlns:a16="http://schemas.microsoft.com/office/drawing/2014/main" id="{EFE79A54-6678-4EA8-B56D-3802D2E5143C}"/>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600"/>
    <xdr:sp macro="" textlink="">
      <xdr:nvSpPr>
        <xdr:cNvPr id="3678" name="Text Box 106">
          <a:extLst>
            <a:ext uri="{FF2B5EF4-FFF2-40B4-BE49-F238E27FC236}">
              <a16:creationId xmlns:a16="http://schemas.microsoft.com/office/drawing/2014/main" id="{49A097AA-78E8-49A4-91F5-C392D355C401}"/>
            </a:ext>
          </a:extLst>
        </xdr:cNvPr>
        <xdr:cNvSpPr txBox="1">
          <a:spLocks noChangeArrowheads="1"/>
        </xdr:cNvSpPr>
      </xdr:nvSpPr>
      <xdr:spPr bwMode="auto">
        <a:xfrm>
          <a:off x="3741420" y="63383160"/>
          <a:ext cx="76200" cy="33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679" name="Text Box 108">
          <a:extLst>
            <a:ext uri="{FF2B5EF4-FFF2-40B4-BE49-F238E27FC236}">
              <a16:creationId xmlns:a16="http://schemas.microsoft.com/office/drawing/2014/main" id="{9DBBCB71-8B08-4F98-A244-22D6C20A0691}"/>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355"/>
    <xdr:sp macro="" textlink="">
      <xdr:nvSpPr>
        <xdr:cNvPr id="3680" name="Text Box 30">
          <a:extLst>
            <a:ext uri="{FF2B5EF4-FFF2-40B4-BE49-F238E27FC236}">
              <a16:creationId xmlns:a16="http://schemas.microsoft.com/office/drawing/2014/main" id="{F383D764-3813-4607-AB2C-C5E34A17CCEF}"/>
            </a:ext>
          </a:extLst>
        </xdr:cNvPr>
        <xdr:cNvSpPr txBox="1">
          <a:spLocks noChangeArrowheads="1"/>
        </xdr:cNvSpPr>
      </xdr:nvSpPr>
      <xdr:spPr bwMode="auto">
        <a:xfrm>
          <a:off x="3741420" y="63383160"/>
          <a:ext cx="76200" cy="37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3681" name="Text Box 32">
          <a:extLst>
            <a:ext uri="{FF2B5EF4-FFF2-40B4-BE49-F238E27FC236}">
              <a16:creationId xmlns:a16="http://schemas.microsoft.com/office/drawing/2014/main" id="{7429B593-8B9C-432E-B706-24CCD2334E40}"/>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355"/>
    <xdr:sp macro="" textlink="">
      <xdr:nvSpPr>
        <xdr:cNvPr id="3682" name="Text Box 106">
          <a:extLst>
            <a:ext uri="{FF2B5EF4-FFF2-40B4-BE49-F238E27FC236}">
              <a16:creationId xmlns:a16="http://schemas.microsoft.com/office/drawing/2014/main" id="{C801F34E-0E5F-4186-940F-66F3E92E7342}"/>
            </a:ext>
          </a:extLst>
        </xdr:cNvPr>
        <xdr:cNvSpPr txBox="1">
          <a:spLocks noChangeArrowheads="1"/>
        </xdr:cNvSpPr>
      </xdr:nvSpPr>
      <xdr:spPr bwMode="auto">
        <a:xfrm>
          <a:off x="3741420" y="63383160"/>
          <a:ext cx="76200" cy="37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3683" name="Text Box 108">
          <a:extLst>
            <a:ext uri="{FF2B5EF4-FFF2-40B4-BE49-F238E27FC236}">
              <a16:creationId xmlns:a16="http://schemas.microsoft.com/office/drawing/2014/main" id="{232A0F53-6A18-4B03-A11A-B77C95075D95}"/>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4270"/>
    <xdr:sp macro="" textlink="">
      <xdr:nvSpPr>
        <xdr:cNvPr id="3684" name="Text Box 30">
          <a:extLst>
            <a:ext uri="{FF2B5EF4-FFF2-40B4-BE49-F238E27FC236}">
              <a16:creationId xmlns:a16="http://schemas.microsoft.com/office/drawing/2014/main" id="{16204544-BDB5-4343-B799-EF3930F906D3}"/>
            </a:ext>
          </a:extLst>
        </xdr:cNvPr>
        <xdr:cNvSpPr txBox="1">
          <a:spLocks noChangeArrowheads="1"/>
        </xdr:cNvSpPr>
      </xdr:nvSpPr>
      <xdr:spPr bwMode="auto">
        <a:xfrm>
          <a:off x="3741420" y="63383160"/>
          <a:ext cx="76200" cy="354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4624"/>
    <xdr:sp macro="" textlink="">
      <xdr:nvSpPr>
        <xdr:cNvPr id="3685" name="Text Box 32">
          <a:extLst>
            <a:ext uri="{FF2B5EF4-FFF2-40B4-BE49-F238E27FC236}">
              <a16:creationId xmlns:a16="http://schemas.microsoft.com/office/drawing/2014/main" id="{1D953095-43BE-4FDE-B15B-595464405BEF}"/>
            </a:ext>
          </a:extLst>
        </xdr:cNvPr>
        <xdr:cNvSpPr txBox="1">
          <a:spLocks noChangeArrowheads="1"/>
        </xdr:cNvSpPr>
      </xdr:nvSpPr>
      <xdr:spPr bwMode="auto">
        <a:xfrm>
          <a:off x="3741420" y="63383160"/>
          <a:ext cx="76200" cy="51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4270"/>
    <xdr:sp macro="" textlink="">
      <xdr:nvSpPr>
        <xdr:cNvPr id="3686" name="Text Box 106">
          <a:extLst>
            <a:ext uri="{FF2B5EF4-FFF2-40B4-BE49-F238E27FC236}">
              <a16:creationId xmlns:a16="http://schemas.microsoft.com/office/drawing/2014/main" id="{D498CF0E-4E8F-42FB-949F-E56BAC0B651A}"/>
            </a:ext>
          </a:extLst>
        </xdr:cNvPr>
        <xdr:cNvSpPr txBox="1">
          <a:spLocks noChangeArrowheads="1"/>
        </xdr:cNvSpPr>
      </xdr:nvSpPr>
      <xdr:spPr bwMode="auto">
        <a:xfrm>
          <a:off x="3741420" y="63383160"/>
          <a:ext cx="76200" cy="354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512865"/>
    <xdr:sp macro="" textlink="">
      <xdr:nvSpPr>
        <xdr:cNvPr id="3687" name="Text Box 108">
          <a:extLst>
            <a:ext uri="{FF2B5EF4-FFF2-40B4-BE49-F238E27FC236}">
              <a16:creationId xmlns:a16="http://schemas.microsoft.com/office/drawing/2014/main" id="{9EC2ED94-3FD9-4B49-84AB-5D3D55D1853F}"/>
            </a:ext>
          </a:extLst>
        </xdr:cNvPr>
        <xdr:cNvSpPr txBox="1">
          <a:spLocks noChangeArrowheads="1"/>
        </xdr:cNvSpPr>
      </xdr:nvSpPr>
      <xdr:spPr bwMode="auto">
        <a:xfrm>
          <a:off x="3764280" y="63383160"/>
          <a:ext cx="68580" cy="51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1"/>
    <xdr:sp macro="" textlink="">
      <xdr:nvSpPr>
        <xdr:cNvPr id="3688" name="Text Box 30">
          <a:extLst>
            <a:ext uri="{FF2B5EF4-FFF2-40B4-BE49-F238E27FC236}">
              <a16:creationId xmlns:a16="http://schemas.microsoft.com/office/drawing/2014/main" id="{D659DAB5-A9B2-42D1-930F-8A695989DF06}"/>
            </a:ext>
          </a:extLst>
        </xdr:cNvPr>
        <xdr:cNvSpPr txBox="1">
          <a:spLocks noChangeArrowheads="1"/>
        </xdr:cNvSpPr>
      </xdr:nvSpPr>
      <xdr:spPr bwMode="auto">
        <a:xfrm>
          <a:off x="3741420" y="1856232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3689" name="Text Box 32">
          <a:extLst>
            <a:ext uri="{FF2B5EF4-FFF2-40B4-BE49-F238E27FC236}">
              <a16:creationId xmlns:a16="http://schemas.microsoft.com/office/drawing/2014/main" id="{58A1FA6E-442F-4CB4-AC2D-9CFEB10C6EF8}"/>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1"/>
    <xdr:sp macro="" textlink="">
      <xdr:nvSpPr>
        <xdr:cNvPr id="3690" name="Text Box 106">
          <a:extLst>
            <a:ext uri="{FF2B5EF4-FFF2-40B4-BE49-F238E27FC236}">
              <a16:creationId xmlns:a16="http://schemas.microsoft.com/office/drawing/2014/main" id="{7A12482A-A7F0-478D-BCF5-78F5DF971C7C}"/>
            </a:ext>
          </a:extLst>
        </xdr:cNvPr>
        <xdr:cNvSpPr txBox="1">
          <a:spLocks noChangeArrowheads="1"/>
        </xdr:cNvSpPr>
      </xdr:nvSpPr>
      <xdr:spPr bwMode="auto">
        <a:xfrm>
          <a:off x="3741420" y="1856232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3691" name="Text Box 108">
          <a:extLst>
            <a:ext uri="{FF2B5EF4-FFF2-40B4-BE49-F238E27FC236}">
              <a16:creationId xmlns:a16="http://schemas.microsoft.com/office/drawing/2014/main" id="{4E471B81-EB89-4ED4-92EF-A90A052457D1}"/>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1"/>
    <xdr:sp macro="" textlink="">
      <xdr:nvSpPr>
        <xdr:cNvPr id="3692" name="Text Box 30">
          <a:extLst>
            <a:ext uri="{FF2B5EF4-FFF2-40B4-BE49-F238E27FC236}">
              <a16:creationId xmlns:a16="http://schemas.microsoft.com/office/drawing/2014/main" id="{34E348F7-0CF3-4117-83D9-9215B2DF3890}"/>
            </a:ext>
          </a:extLst>
        </xdr:cNvPr>
        <xdr:cNvSpPr txBox="1">
          <a:spLocks noChangeArrowheads="1"/>
        </xdr:cNvSpPr>
      </xdr:nvSpPr>
      <xdr:spPr bwMode="auto">
        <a:xfrm>
          <a:off x="3741420" y="1856232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3693" name="Text Box 32">
          <a:extLst>
            <a:ext uri="{FF2B5EF4-FFF2-40B4-BE49-F238E27FC236}">
              <a16:creationId xmlns:a16="http://schemas.microsoft.com/office/drawing/2014/main" id="{D50938D2-697B-4679-9F70-D74C1BCF1CF9}"/>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1"/>
    <xdr:sp macro="" textlink="">
      <xdr:nvSpPr>
        <xdr:cNvPr id="3694" name="Text Box 106">
          <a:extLst>
            <a:ext uri="{FF2B5EF4-FFF2-40B4-BE49-F238E27FC236}">
              <a16:creationId xmlns:a16="http://schemas.microsoft.com/office/drawing/2014/main" id="{AB8299C7-5C3B-4D88-8AC1-01A4BD979E2D}"/>
            </a:ext>
          </a:extLst>
        </xdr:cNvPr>
        <xdr:cNvSpPr txBox="1">
          <a:spLocks noChangeArrowheads="1"/>
        </xdr:cNvSpPr>
      </xdr:nvSpPr>
      <xdr:spPr bwMode="auto">
        <a:xfrm>
          <a:off x="3741420" y="1856232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0134"/>
    <xdr:sp macro="" textlink="">
      <xdr:nvSpPr>
        <xdr:cNvPr id="3695" name="Text Box 108">
          <a:extLst>
            <a:ext uri="{FF2B5EF4-FFF2-40B4-BE49-F238E27FC236}">
              <a16:creationId xmlns:a16="http://schemas.microsoft.com/office/drawing/2014/main" id="{DF5A26BD-3D35-4AE6-814D-EC0B0FA280D5}"/>
            </a:ext>
          </a:extLst>
        </xdr:cNvPr>
        <xdr:cNvSpPr txBox="1">
          <a:spLocks noChangeArrowheads="1"/>
        </xdr:cNvSpPr>
      </xdr:nvSpPr>
      <xdr:spPr bwMode="auto">
        <a:xfrm>
          <a:off x="3741420" y="1856232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3"/>
    <xdr:sp macro="" textlink="">
      <xdr:nvSpPr>
        <xdr:cNvPr id="3696" name="Text Box 30">
          <a:extLst>
            <a:ext uri="{FF2B5EF4-FFF2-40B4-BE49-F238E27FC236}">
              <a16:creationId xmlns:a16="http://schemas.microsoft.com/office/drawing/2014/main" id="{5FFE2D45-1B94-4AC3-970D-895DD0E7C8D2}"/>
            </a:ext>
          </a:extLst>
        </xdr:cNvPr>
        <xdr:cNvSpPr txBox="1">
          <a:spLocks noChangeArrowheads="1"/>
        </xdr:cNvSpPr>
      </xdr:nvSpPr>
      <xdr:spPr bwMode="auto">
        <a:xfrm>
          <a:off x="3741420" y="1856232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3697" name="Text Box 32">
          <a:extLst>
            <a:ext uri="{FF2B5EF4-FFF2-40B4-BE49-F238E27FC236}">
              <a16:creationId xmlns:a16="http://schemas.microsoft.com/office/drawing/2014/main" id="{0F4CFD7C-D931-4CFD-9E9C-C1C1B6DC656B}"/>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5943"/>
    <xdr:sp macro="" textlink="">
      <xdr:nvSpPr>
        <xdr:cNvPr id="3698" name="Text Box 106">
          <a:extLst>
            <a:ext uri="{FF2B5EF4-FFF2-40B4-BE49-F238E27FC236}">
              <a16:creationId xmlns:a16="http://schemas.microsoft.com/office/drawing/2014/main" id="{35CB231D-1DCA-4916-944F-99782F8C7481}"/>
            </a:ext>
          </a:extLst>
        </xdr:cNvPr>
        <xdr:cNvSpPr txBox="1">
          <a:spLocks noChangeArrowheads="1"/>
        </xdr:cNvSpPr>
      </xdr:nvSpPr>
      <xdr:spPr bwMode="auto">
        <a:xfrm>
          <a:off x="3741420" y="1856232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3699" name="Text Box 108">
          <a:extLst>
            <a:ext uri="{FF2B5EF4-FFF2-40B4-BE49-F238E27FC236}">
              <a16:creationId xmlns:a16="http://schemas.microsoft.com/office/drawing/2014/main" id="{A83DA3AD-B25A-4A71-AAA5-684BAD8FF331}"/>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3"/>
    <xdr:sp macro="" textlink="">
      <xdr:nvSpPr>
        <xdr:cNvPr id="3700" name="Text Box 30">
          <a:extLst>
            <a:ext uri="{FF2B5EF4-FFF2-40B4-BE49-F238E27FC236}">
              <a16:creationId xmlns:a16="http://schemas.microsoft.com/office/drawing/2014/main" id="{0C9A0BE9-1053-4E21-AA66-09D04F6E92B9}"/>
            </a:ext>
          </a:extLst>
        </xdr:cNvPr>
        <xdr:cNvSpPr txBox="1">
          <a:spLocks noChangeArrowheads="1"/>
        </xdr:cNvSpPr>
      </xdr:nvSpPr>
      <xdr:spPr bwMode="auto">
        <a:xfrm>
          <a:off x="3741420" y="1856232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3701" name="Text Box 32">
          <a:extLst>
            <a:ext uri="{FF2B5EF4-FFF2-40B4-BE49-F238E27FC236}">
              <a16:creationId xmlns:a16="http://schemas.microsoft.com/office/drawing/2014/main" id="{BAEE302C-534C-498B-887F-8822D494ABC3}"/>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0703"/>
    <xdr:sp macro="" textlink="">
      <xdr:nvSpPr>
        <xdr:cNvPr id="3702" name="Text Box 106">
          <a:extLst>
            <a:ext uri="{FF2B5EF4-FFF2-40B4-BE49-F238E27FC236}">
              <a16:creationId xmlns:a16="http://schemas.microsoft.com/office/drawing/2014/main" id="{AA42C8D0-852F-475D-A1EB-A10D821B3917}"/>
            </a:ext>
          </a:extLst>
        </xdr:cNvPr>
        <xdr:cNvSpPr txBox="1">
          <a:spLocks noChangeArrowheads="1"/>
        </xdr:cNvSpPr>
      </xdr:nvSpPr>
      <xdr:spPr bwMode="auto">
        <a:xfrm>
          <a:off x="3741420" y="1856232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372"/>
    <xdr:sp macro="" textlink="">
      <xdr:nvSpPr>
        <xdr:cNvPr id="3703" name="Text Box 108">
          <a:extLst>
            <a:ext uri="{FF2B5EF4-FFF2-40B4-BE49-F238E27FC236}">
              <a16:creationId xmlns:a16="http://schemas.microsoft.com/office/drawing/2014/main" id="{2238B7C9-AB76-44E8-89B7-BE74DB21F87C}"/>
            </a:ext>
          </a:extLst>
        </xdr:cNvPr>
        <xdr:cNvSpPr txBox="1">
          <a:spLocks noChangeArrowheads="1"/>
        </xdr:cNvSpPr>
      </xdr:nvSpPr>
      <xdr:spPr bwMode="auto">
        <a:xfrm>
          <a:off x="3741420" y="1856232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46174"/>
    <xdr:sp macro="" textlink="">
      <xdr:nvSpPr>
        <xdr:cNvPr id="3704" name="Text Box 30">
          <a:extLst>
            <a:ext uri="{FF2B5EF4-FFF2-40B4-BE49-F238E27FC236}">
              <a16:creationId xmlns:a16="http://schemas.microsoft.com/office/drawing/2014/main" id="{4722977F-20C8-4534-A548-BE4299C8CFF4}"/>
            </a:ext>
          </a:extLst>
        </xdr:cNvPr>
        <xdr:cNvSpPr txBox="1">
          <a:spLocks noChangeArrowheads="1"/>
        </xdr:cNvSpPr>
      </xdr:nvSpPr>
      <xdr:spPr bwMode="auto">
        <a:xfrm>
          <a:off x="3741420" y="1856232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3705" name="Text Box 32">
          <a:extLst>
            <a:ext uri="{FF2B5EF4-FFF2-40B4-BE49-F238E27FC236}">
              <a16:creationId xmlns:a16="http://schemas.microsoft.com/office/drawing/2014/main" id="{B9DCAFF7-CED4-4D16-ADF1-01E859AA310A}"/>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46174"/>
    <xdr:sp macro="" textlink="">
      <xdr:nvSpPr>
        <xdr:cNvPr id="3706" name="Text Box 106">
          <a:extLst>
            <a:ext uri="{FF2B5EF4-FFF2-40B4-BE49-F238E27FC236}">
              <a16:creationId xmlns:a16="http://schemas.microsoft.com/office/drawing/2014/main" id="{5C07ADBB-A4DB-4308-8AD9-055E4ED80E8B}"/>
            </a:ext>
          </a:extLst>
        </xdr:cNvPr>
        <xdr:cNvSpPr txBox="1">
          <a:spLocks noChangeArrowheads="1"/>
        </xdr:cNvSpPr>
      </xdr:nvSpPr>
      <xdr:spPr bwMode="auto">
        <a:xfrm>
          <a:off x="3741420" y="1856232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3707" name="Text Box 108">
          <a:extLst>
            <a:ext uri="{FF2B5EF4-FFF2-40B4-BE49-F238E27FC236}">
              <a16:creationId xmlns:a16="http://schemas.microsoft.com/office/drawing/2014/main" id="{4EB48840-9B99-490C-84A0-57DAC2C36664}"/>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3314"/>
    <xdr:sp macro="" textlink="">
      <xdr:nvSpPr>
        <xdr:cNvPr id="3708" name="Text Box 30">
          <a:extLst>
            <a:ext uri="{FF2B5EF4-FFF2-40B4-BE49-F238E27FC236}">
              <a16:creationId xmlns:a16="http://schemas.microsoft.com/office/drawing/2014/main" id="{DFFD8482-8816-4BFB-B4A8-20F8E3F44BD4}"/>
            </a:ext>
          </a:extLst>
        </xdr:cNvPr>
        <xdr:cNvSpPr txBox="1">
          <a:spLocks noChangeArrowheads="1"/>
        </xdr:cNvSpPr>
      </xdr:nvSpPr>
      <xdr:spPr bwMode="auto">
        <a:xfrm>
          <a:off x="3741420" y="1856232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3709" name="Text Box 32">
          <a:extLst>
            <a:ext uri="{FF2B5EF4-FFF2-40B4-BE49-F238E27FC236}">
              <a16:creationId xmlns:a16="http://schemas.microsoft.com/office/drawing/2014/main" id="{B88E99C5-59A3-4F32-9933-EBDF8B13AD43}"/>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3314"/>
    <xdr:sp macro="" textlink="">
      <xdr:nvSpPr>
        <xdr:cNvPr id="3710" name="Text Box 106">
          <a:extLst>
            <a:ext uri="{FF2B5EF4-FFF2-40B4-BE49-F238E27FC236}">
              <a16:creationId xmlns:a16="http://schemas.microsoft.com/office/drawing/2014/main" id="{41D832AB-7638-4EC9-9F95-8EFCD6ED5E63}"/>
            </a:ext>
          </a:extLst>
        </xdr:cNvPr>
        <xdr:cNvSpPr txBox="1">
          <a:spLocks noChangeArrowheads="1"/>
        </xdr:cNvSpPr>
      </xdr:nvSpPr>
      <xdr:spPr bwMode="auto">
        <a:xfrm>
          <a:off x="3741420" y="1856232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507134"/>
    <xdr:sp macro="" textlink="">
      <xdr:nvSpPr>
        <xdr:cNvPr id="3711" name="Text Box 108">
          <a:extLst>
            <a:ext uri="{FF2B5EF4-FFF2-40B4-BE49-F238E27FC236}">
              <a16:creationId xmlns:a16="http://schemas.microsoft.com/office/drawing/2014/main" id="{EA15B37A-CC2A-438C-8D03-C50765845829}"/>
            </a:ext>
          </a:extLst>
        </xdr:cNvPr>
        <xdr:cNvSpPr txBox="1">
          <a:spLocks noChangeArrowheads="1"/>
        </xdr:cNvSpPr>
      </xdr:nvSpPr>
      <xdr:spPr bwMode="auto">
        <a:xfrm>
          <a:off x="3741420" y="1856232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619489"/>
    <xdr:sp macro="" textlink="">
      <xdr:nvSpPr>
        <xdr:cNvPr id="3712" name="Text Box 30">
          <a:extLst>
            <a:ext uri="{FF2B5EF4-FFF2-40B4-BE49-F238E27FC236}">
              <a16:creationId xmlns:a16="http://schemas.microsoft.com/office/drawing/2014/main" id="{E985DEDD-2E01-48C3-B65F-F368D1FC53C4}"/>
            </a:ext>
          </a:extLst>
        </xdr:cNvPr>
        <xdr:cNvSpPr txBox="1">
          <a:spLocks noChangeArrowheads="1"/>
        </xdr:cNvSpPr>
      </xdr:nvSpPr>
      <xdr:spPr bwMode="auto">
        <a:xfrm>
          <a:off x="3741420" y="1856232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3713" name="Text Box 32">
          <a:extLst>
            <a:ext uri="{FF2B5EF4-FFF2-40B4-BE49-F238E27FC236}">
              <a16:creationId xmlns:a16="http://schemas.microsoft.com/office/drawing/2014/main" id="{6D200C6E-3749-4E99-94FF-86B31A8F99A9}"/>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619489"/>
    <xdr:sp macro="" textlink="">
      <xdr:nvSpPr>
        <xdr:cNvPr id="3714" name="Text Box 106">
          <a:extLst>
            <a:ext uri="{FF2B5EF4-FFF2-40B4-BE49-F238E27FC236}">
              <a16:creationId xmlns:a16="http://schemas.microsoft.com/office/drawing/2014/main" id="{2E19C6C3-22AB-485B-84D6-50C6C198B6ED}"/>
            </a:ext>
          </a:extLst>
        </xdr:cNvPr>
        <xdr:cNvSpPr txBox="1">
          <a:spLocks noChangeArrowheads="1"/>
        </xdr:cNvSpPr>
      </xdr:nvSpPr>
      <xdr:spPr bwMode="auto">
        <a:xfrm>
          <a:off x="3741420" y="1856232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3715" name="Text Box 108">
          <a:extLst>
            <a:ext uri="{FF2B5EF4-FFF2-40B4-BE49-F238E27FC236}">
              <a16:creationId xmlns:a16="http://schemas.microsoft.com/office/drawing/2014/main" id="{AAE2A1D8-80F2-4304-811C-5B3463101D92}"/>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596629"/>
    <xdr:sp macro="" textlink="">
      <xdr:nvSpPr>
        <xdr:cNvPr id="3716" name="Text Box 30">
          <a:extLst>
            <a:ext uri="{FF2B5EF4-FFF2-40B4-BE49-F238E27FC236}">
              <a16:creationId xmlns:a16="http://schemas.microsoft.com/office/drawing/2014/main" id="{796479DA-171B-41CE-A353-2B3DC984A6D8}"/>
            </a:ext>
          </a:extLst>
        </xdr:cNvPr>
        <xdr:cNvSpPr txBox="1">
          <a:spLocks noChangeArrowheads="1"/>
        </xdr:cNvSpPr>
      </xdr:nvSpPr>
      <xdr:spPr bwMode="auto">
        <a:xfrm>
          <a:off x="3741420" y="1856232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3717" name="Text Box 32">
          <a:extLst>
            <a:ext uri="{FF2B5EF4-FFF2-40B4-BE49-F238E27FC236}">
              <a16:creationId xmlns:a16="http://schemas.microsoft.com/office/drawing/2014/main" id="{4C1E3230-F8BA-4849-940A-76080E3EA1CB}"/>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596629"/>
    <xdr:sp macro="" textlink="">
      <xdr:nvSpPr>
        <xdr:cNvPr id="3718" name="Text Box 106">
          <a:extLst>
            <a:ext uri="{FF2B5EF4-FFF2-40B4-BE49-F238E27FC236}">
              <a16:creationId xmlns:a16="http://schemas.microsoft.com/office/drawing/2014/main" id="{32C97DBE-0583-478C-A9D0-9B3450A67861}"/>
            </a:ext>
          </a:extLst>
        </xdr:cNvPr>
        <xdr:cNvSpPr txBox="1">
          <a:spLocks noChangeArrowheads="1"/>
        </xdr:cNvSpPr>
      </xdr:nvSpPr>
      <xdr:spPr bwMode="auto">
        <a:xfrm>
          <a:off x="3741420" y="1856232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789857"/>
    <xdr:sp macro="" textlink="">
      <xdr:nvSpPr>
        <xdr:cNvPr id="3719" name="Text Box 108">
          <a:extLst>
            <a:ext uri="{FF2B5EF4-FFF2-40B4-BE49-F238E27FC236}">
              <a16:creationId xmlns:a16="http://schemas.microsoft.com/office/drawing/2014/main" id="{02FED131-68F3-47E3-8D2F-B50E27A1C46F}"/>
            </a:ext>
          </a:extLst>
        </xdr:cNvPr>
        <xdr:cNvSpPr txBox="1">
          <a:spLocks noChangeArrowheads="1"/>
        </xdr:cNvSpPr>
      </xdr:nvSpPr>
      <xdr:spPr bwMode="auto">
        <a:xfrm>
          <a:off x="3741420" y="1856232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3720" name="Text Box 30">
          <a:extLst>
            <a:ext uri="{FF2B5EF4-FFF2-40B4-BE49-F238E27FC236}">
              <a16:creationId xmlns:a16="http://schemas.microsoft.com/office/drawing/2014/main" id="{2327A8FB-466D-419E-8F40-60A57667C217}"/>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21" name="Text Box 32">
          <a:extLst>
            <a:ext uri="{FF2B5EF4-FFF2-40B4-BE49-F238E27FC236}">
              <a16:creationId xmlns:a16="http://schemas.microsoft.com/office/drawing/2014/main" id="{74677EB8-2860-4EE1-A196-9FB0EA6EFAD5}"/>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3722" name="Text Box 106">
          <a:extLst>
            <a:ext uri="{FF2B5EF4-FFF2-40B4-BE49-F238E27FC236}">
              <a16:creationId xmlns:a16="http://schemas.microsoft.com/office/drawing/2014/main" id="{2EFFA1DD-9B7C-4E12-A1FE-2F3B36CBC11C}"/>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23" name="Text Box 108">
          <a:extLst>
            <a:ext uri="{FF2B5EF4-FFF2-40B4-BE49-F238E27FC236}">
              <a16:creationId xmlns:a16="http://schemas.microsoft.com/office/drawing/2014/main" id="{BFDC5789-552F-4378-9410-03BBEA342957}"/>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3724" name="Text Box 30">
          <a:extLst>
            <a:ext uri="{FF2B5EF4-FFF2-40B4-BE49-F238E27FC236}">
              <a16:creationId xmlns:a16="http://schemas.microsoft.com/office/drawing/2014/main" id="{37CC313E-BD3C-41C8-B4A1-D4633F3DB64B}"/>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25" name="Text Box 32">
          <a:extLst>
            <a:ext uri="{FF2B5EF4-FFF2-40B4-BE49-F238E27FC236}">
              <a16:creationId xmlns:a16="http://schemas.microsoft.com/office/drawing/2014/main" id="{D081D57D-0A6A-4FA7-BB17-B6854C358EBF}"/>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3726" name="Text Box 106">
          <a:extLst>
            <a:ext uri="{FF2B5EF4-FFF2-40B4-BE49-F238E27FC236}">
              <a16:creationId xmlns:a16="http://schemas.microsoft.com/office/drawing/2014/main" id="{473D8EB8-BF8A-4422-902F-8730B71217AC}"/>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27" name="Text Box 108">
          <a:extLst>
            <a:ext uri="{FF2B5EF4-FFF2-40B4-BE49-F238E27FC236}">
              <a16:creationId xmlns:a16="http://schemas.microsoft.com/office/drawing/2014/main" id="{E85CCF75-77EE-4A72-AFED-B93A9A3EC55C}"/>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30934"/>
    <xdr:sp macro="" textlink="">
      <xdr:nvSpPr>
        <xdr:cNvPr id="3728" name="Text Box 30">
          <a:extLst>
            <a:ext uri="{FF2B5EF4-FFF2-40B4-BE49-F238E27FC236}">
              <a16:creationId xmlns:a16="http://schemas.microsoft.com/office/drawing/2014/main" id="{4E2EDE7C-A50B-4D49-91B8-D09F56E9D07C}"/>
            </a:ext>
          </a:extLst>
        </xdr:cNvPr>
        <xdr:cNvSpPr txBox="1">
          <a:spLocks noChangeArrowheads="1"/>
        </xdr:cNvSpPr>
      </xdr:nvSpPr>
      <xdr:spPr bwMode="auto">
        <a:xfrm>
          <a:off x="3741420" y="1856232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3729" name="Text Box 32">
          <a:extLst>
            <a:ext uri="{FF2B5EF4-FFF2-40B4-BE49-F238E27FC236}">
              <a16:creationId xmlns:a16="http://schemas.microsoft.com/office/drawing/2014/main" id="{271EE5F3-4561-4D4B-8441-719B20BD65D0}"/>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30934"/>
    <xdr:sp macro="" textlink="">
      <xdr:nvSpPr>
        <xdr:cNvPr id="3730" name="Text Box 106">
          <a:extLst>
            <a:ext uri="{FF2B5EF4-FFF2-40B4-BE49-F238E27FC236}">
              <a16:creationId xmlns:a16="http://schemas.microsoft.com/office/drawing/2014/main" id="{14179112-746B-4779-A015-1AB5E203E1D9}"/>
            </a:ext>
          </a:extLst>
        </xdr:cNvPr>
        <xdr:cNvSpPr txBox="1">
          <a:spLocks noChangeArrowheads="1"/>
        </xdr:cNvSpPr>
      </xdr:nvSpPr>
      <xdr:spPr bwMode="auto">
        <a:xfrm>
          <a:off x="3741420" y="1856232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3731" name="Text Box 108">
          <a:extLst>
            <a:ext uri="{FF2B5EF4-FFF2-40B4-BE49-F238E27FC236}">
              <a16:creationId xmlns:a16="http://schemas.microsoft.com/office/drawing/2014/main" id="{630AE38E-A0BA-4FB7-A364-9623FE7B2D30}"/>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0452"/>
    <xdr:sp macro="" textlink="">
      <xdr:nvSpPr>
        <xdr:cNvPr id="3732" name="Text Box 30">
          <a:extLst>
            <a:ext uri="{FF2B5EF4-FFF2-40B4-BE49-F238E27FC236}">
              <a16:creationId xmlns:a16="http://schemas.microsoft.com/office/drawing/2014/main" id="{D4CA0E1B-2715-4F33-A6E6-787BE5A0C448}"/>
            </a:ext>
          </a:extLst>
        </xdr:cNvPr>
        <xdr:cNvSpPr txBox="1">
          <a:spLocks noChangeArrowheads="1"/>
        </xdr:cNvSpPr>
      </xdr:nvSpPr>
      <xdr:spPr bwMode="auto">
        <a:xfrm>
          <a:off x="3741420" y="1856232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3733" name="Text Box 32">
          <a:extLst>
            <a:ext uri="{FF2B5EF4-FFF2-40B4-BE49-F238E27FC236}">
              <a16:creationId xmlns:a16="http://schemas.microsoft.com/office/drawing/2014/main" id="{848238E9-7959-49C0-A394-AFA886C45BAA}"/>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0452"/>
    <xdr:sp macro="" textlink="">
      <xdr:nvSpPr>
        <xdr:cNvPr id="3734" name="Text Box 106">
          <a:extLst>
            <a:ext uri="{FF2B5EF4-FFF2-40B4-BE49-F238E27FC236}">
              <a16:creationId xmlns:a16="http://schemas.microsoft.com/office/drawing/2014/main" id="{0DA3CDBD-B297-472C-AB2A-024CA67CB7D7}"/>
            </a:ext>
          </a:extLst>
        </xdr:cNvPr>
        <xdr:cNvSpPr txBox="1">
          <a:spLocks noChangeArrowheads="1"/>
        </xdr:cNvSpPr>
      </xdr:nvSpPr>
      <xdr:spPr bwMode="auto">
        <a:xfrm>
          <a:off x="3741420" y="1856232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91894"/>
    <xdr:sp macro="" textlink="">
      <xdr:nvSpPr>
        <xdr:cNvPr id="3735" name="Text Box 108">
          <a:extLst>
            <a:ext uri="{FF2B5EF4-FFF2-40B4-BE49-F238E27FC236}">
              <a16:creationId xmlns:a16="http://schemas.microsoft.com/office/drawing/2014/main" id="{B3587E56-12AA-465F-8658-4100022571A4}"/>
            </a:ext>
          </a:extLst>
        </xdr:cNvPr>
        <xdr:cNvSpPr txBox="1">
          <a:spLocks noChangeArrowheads="1"/>
        </xdr:cNvSpPr>
      </xdr:nvSpPr>
      <xdr:spPr bwMode="auto">
        <a:xfrm>
          <a:off x="3741420" y="1856232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64785"/>
    <xdr:sp macro="" textlink="">
      <xdr:nvSpPr>
        <xdr:cNvPr id="3736" name="Text Box 30">
          <a:extLst>
            <a:ext uri="{FF2B5EF4-FFF2-40B4-BE49-F238E27FC236}">
              <a16:creationId xmlns:a16="http://schemas.microsoft.com/office/drawing/2014/main" id="{8D60F08B-4E40-42F9-BBDF-E39E2BBB2FA2}"/>
            </a:ext>
          </a:extLst>
        </xdr:cNvPr>
        <xdr:cNvSpPr txBox="1">
          <a:spLocks noChangeArrowheads="1"/>
        </xdr:cNvSpPr>
      </xdr:nvSpPr>
      <xdr:spPr bwMode="auto">
        <a:xfrm>
          <a:off x="3741420" y="1856232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3737" name="Text Box 32">
          <a:extLst>
            <a:ext uri="{FF2B5EF4-FFF2-40B4-BE49-F238E27FC236}">
              <a16:creationId xmlns:a16="http://schemas.microsoft.com/office/drawing/2014/main" id="{AAA1E1B5-568A-4024-973F-CCFF92B92E3C}"/>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64785"/>
    <xdr:sp macro="" textlink="">
      <xdr:nvSpPr>
        <xdr:cNvPr id="3738" name="Text Box 106">
          <a:extLst>
            <a:ext uri="{FF2B5EF4-FFF2-40B4-BE49-F238E27FC236}">
              <a16:creationId xmlns:a16="http://schemas.microsoft.com/office/drawing/2014/main" id="{3E66C16F-E748-4D12-AD34-8E45982653DC}"/>
            </a:ext>
          </a:extLst>
        </xdr:cNvPr>
        <xdr:cNvSpPr txBox="1">
          <a:spLocks noChangeArrowheads="1"/>
        </xdr:cNvSpPr>
      </xdr:nvSpPr>
      <xdr:spPr bwMode="auto">
        <a:xfrm>
          <a:off x="3741420" y="1856232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3739" name="Text Box 108">
          <a:extLst>
            <a:ext uri="{FF2B5EF4-FFF2-40B4-BE49-F238E27FC236}">
              <a16:creationId xmlns:a16="http://schemas.microsoft.com/office/drawing/2014/main" id="{31D00D22-8020-441B-A5A8-36BC1B34E422}"/>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49545"/>
    <xdr:sp macro="" textlink="">
      <xdr:nvSpPr>
        <xdr:cNvPr id="3740" name="Text Box 30">
          <a:extLst>
            <a:ext uri="{FF2B5EF4-FFF2-40B4-BE49-F238E27FC236}">
              <a16:creationId xmlns:a16="http://schemas.microsoft.com/office/drawing/2014/main" id="{025E0986-79B5-4E79-A2D0-9D5C5C6AF676}"/>
            </a:ext>
          </a:extLst>
        </xdr:cNvPr>
        <xdr:cNvSpPr txBox="1">
          <a:spLocks noChangeArrowheads="1"/>
        </xdr:cNvSpPr>
      </xdr:nvSpPr>
      <xdr:spPr bwMode="auto">
        <a:xfrm>
          <a:off x="3741420" y="1856232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4"/>
    <xdr:sp macro="" textlink="">
      <xdr:nvSpPr>
        <xdr:cNvPr id="3741" name="Text Box 32">
          <a:extLst>
            <a:ext uri="{FF2B5EF4-FFF2-40B4-BE49-F238E27FC236}">
              <a16:creationId xmlns:a16="http://schemas.microsoft.com/office/drawing/2014/main" id="{A8583FB4-836C-463A-8360-1E28DB6D3135}"/>
            </a:ext>
          </a:extLst>
        </xdr:cNvPr>
        <xdr:cNvSpPr txBox="1">
          <a:spLocks noChangeArrowheads="1"/>
        </xdr:cNvSpPr>
      </xdr:nvSpPr>
      <xdr:spPr bwMode="auto">
        <a:xfrm>
          <a:off x="3741420" y="1856232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149545"/>
    <xdr:sp macro="" textlink="">
      <xdr:nvSpPr>
        <xdr:cNvPr id="3742" name="Text Box 106">
          <a:extLst>
            <a:ext uri="{FF2B5EF4-FFF2-40B4-BE49-F238E27FC236}">
              <a16:creationId xmlns:a16="http://schemas.microsoft.com/office/drawing/2014/main" id="{5DB75AD2-C037-43BD-9AE8-38CC02583D76}"/>
            </a:ext>
          </a:extLst>
        </xdr:cNvPr>
        <xdr:cNvSpPr txBox="1">
          <a:spLocks noChangeArrowheads="1"/>
        </xdr:cNvSpPr>
      </xdr:nvSpPr>
      <xdr:spPr bwMode="auto">
        <a:xfrm>
          <a:off x="3741420" y="1856232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3743" name="Text Box 30">
          <a:extLst>
            <a:ext uri="{FF2B5EF4-FFF2-40B4-BE49-F238E27FC236}">
              <a16:creationId xmlns:a16="http://schemas.microsoft.com/office/drawing/2014/main" id="{4315F77C-A767-4E22-99DC-5EAC98B675F4}"/>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44" name="Text Box 32">
          <a:extLst>
            <a:ext uri="{FF2B5EF4-FFF2-40B4-BE49-F238E27FC236}">
              <a16:creationId xmlns:a16="http://schemas.microsoft.com/office/drawing/2014/main" id="{DF448031-256F-4BB0-974C-08F59A15CBC1}"/>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56538"/>
    <xdr:sp macro="" textlink="">
      <xdr:nvSpPr>
        <xdr:cNvPr id="3745" name="Text Box 106">
          <a:extLst>
            <a:ext uri="{FF2B5EF4-FFF2-40B4-BE49-F238E27FC236}">
              <a16:creationId xmlns:a16="http://schemas.microsoft.com/office/drawing/2014/main" id="{9FD2B20D-81C7-4E6E-8AF3-CD6BF6F11AEE}"/>
            </a:ext>
          </a:extLst>
        </xdr:cNvPr>
        <xdr:cNvSpPr txBox="1">
          <a:spLocks noChangeArrowheads="1"/>
        </xdr:cNvSpPr>
      </xdr:nvSpPr>
      <xdr:spPr bwMode="auto">
        <a:xfrm>
          <a:off x="3741420" y="1856232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46" name="Text Box 108">
          <a:extLst>
            <a:ext uri="{FF2B5EF4-FFF2-40B4-BE49-F238E27FC236}">
              <a16:creationId xmlns:a16="http://schemas.microsoft.com/office/drawing/2014/main" id="{82D0DD00-02DA-4B5F-9346-FBFC8D1B7B62}"/>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3747" name="Text Box 30">
          <a:extLst>
            <a:ext uri="{FF2B5EF4-FFF2-40B4-BE49-F238E27FC236}">
              <a16:creationId xmlns:a16="http://schemas.microsoft.com/office/drawing/2014/main" id="{14352A97-77F0-4606-B968-F443E653DF66}"/>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48" name="Text Box 32">
          <a:extLst>
            <a:ext uri="{FF2B5EF4-FFF2-40B4-BE49-F238E27FC236}">
              <a16:creationId xmlns:a16="http://schemas.microsoft.com/office/drawing/2014/main" id="{078CAE91-9AB6-4320-94B4-B63794D19C36}"/>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3678"/>
    <xdr:sp macro="" textlink="">
      <xdr:nvSpPr>
        <xdr:cNvPr id="3749" name="Text Box 106">
          <a:extLst>
            <a:ext uri="{FF2B5EF4-FFF2-40B4-BE49-F238E27FC236}">
              <a16:creationId xmlns:a16="http://schemas.microsoft.com/office/drawing/2014/main" id="{2E62B296-A069-43F8-A347-B2A70D57284A}"/>
            </a:ext>
          </a:extLst>
        </xdr:cNvPr>
        <xdr:cNvSpPr txBox="1">
          <a:spLocks noChangeArrowheads="1"/>
        </xdr:cNvSpPr>
      </xdr:nvSpPr>
      <xdr:spPr bwMode="auto">
        <a:xfrm>
          <a:off x="3741420" y="1856232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0070"/>
    <xdr:sp macro="" textlink="">
      <xdr:nvSpPr>
        <xdr:cNvPr id="3750" name="Text Box 108">
          <a:extLst>
            <a:ext uri="{FF2B5EF4-FFF2-40B4-BE49-F238E27FC236}">
              <a16:creationId xmlns:a16="http://schemas.microsoft.com/office/drawing/2014/main" id="{44733B21-F851-457F-883C-7C89C5711ABB}"/>
            </a:ext>
          </a:extLst>
        </xdr:cNvPr>
        <xdr:cNvSpPr txBox="1">
          <a:spLocks noChangeArrowheads="1"/>
        </xdr:cNvSpPr>
      </xdr:nvSpPr>
      <xdr:spPr bwMode="auto">
        <a:xfrm>
          <a:off x="3741420" y="1856232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76275"/>
    <xdr:sp macro="" textlink="">
      <xdr:nvSpPr>
        <xdr:cNvPr id="3751" name="Text Box 30">
          <a:extLst>
            <a:ext uri="{FF2B5EF4-FFF2-40B4-BE49-F238E27FC236}">
              <a16:creationId xmlns:a16="http://schemas.microsoft.com/office/drawing/2014/main" id="{46DFFC00-B925-4552-85ED-A805CDDA0378}"/>
            </a:ext>
          </a:extLst>
        </xdr:cNvPr>
        <xdr:cNvSpPr txBox="1">
          <a:spLocks noChangeArrowheads="1"/>
        </xdr:cNvSpPr>
      </xdr:nvSpPr>
      <xdr:spPr bwMode="auto">
        <a:xfrm>
          <a:off x="374142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3752" name="Text Box 32">
          <a:extLst>
            <a:ext uri="{FF2B5EF4-FFF2-40B4-BE49-F238E27FC236}">
              <a16:creationId xmlns:a16="http://schemas.microsoft.com/office/drawing/2014/main" id="{7E558D7B-DD0A-47C3-B3BB-1FA74A949422}"/>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76275"/>
    <xdr:sp macro="" textlink="">
      <xdr:nvSpPr>
        <xdr:cNvPr id="3753" name="Text Box 106">
          <a:extLst>
            <a:ext uri="{FF2B5EF4-FFF2-40B4-BE49-F238E27FC236}">
              <a16:creationId xmlns:a16="http://schemas.microsoft.com/office/drawing/2014/main" id="{F9BAD0D0-8A2E-4231-BD3B-AE060DC4F53A}"/>
            </a:ext>
          </a:extLst>
        </xdr:cNvPr>
        <xdr:cNvSpPr txBox="1">
          <a:spLocks noChangeArrowheads="1"/>
        </xdr:cNvSpPr>
      </xdr:nvSpPr>
      <xdr:spPr bwMode="auto">
        <a:xfrm>
          <a:off x="3741420" y="185623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3754" name="Text Box 108">
          <a:extLst>
            <a:ext uri="{FF2B5EF4-FFF2-40B4-BE49-F238E27FC236}">
              <a16:creationId xmlns:a16="http://schemas.microsoft.com/office/drawing/2014/main" id="{A393BD9E-9240-4532-A806-3B644ED3AA2E}"/>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57225"/>
    <xdr:sp macro="" textlink="">
      <xdr:nvSpPr>
        <xdr:cNvPr id="3755" name="Text Box 30">
          <a:extLst>
            <a:ext uri="{FF2B5EF4-FFF2-40B4-BE49-F238E27FC236}">
              <a16:creationId xmlns:a16="http://schemas.microsoft.com/office/drawing/2014/main" id="{F2B09A60-09F0-47CF-952F-467FB599F0A2}"/>
            </a:ext>
          </a:extLst>
        </xdr:cNvPr>
        <xdr:cNvSpPr txBox="1">
          <a:spLocks noChangeArrowheads="1"/>
        </xdr:cNvSpPr>
      </xdr:nvSpPr>
      <xdr:spPr bwMode="auto">
        <a:xfrm>
          <a:off x="374142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3756" name="Text Box 32">
          <a:extLst>
            <a:ext uri="{FF2B5EF4-FFF2-40B4-BE49-F238E27FC236}">
              <a16:creationId xmlns:a16="http://schemas.microsoft.com/office/drawing/2014/main" id="{77D31A16-E658-4DB1-A06D-2E9B332B2537}"/>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657225"/>
    <xdr:sp macro="" textlink="">
      <xdr:nvSpPr>
        <xdr:cNvPr id="3757" name="Text Box 106">
          <a:extLst>
            <a:ext uri="{FF2B5EF4-FFF2-40B4-BE49-F238E27FC236}">
              <a16:creationId xmlns:a16="http://schemas.microsoft.com/office/drawing/2014/main" id="{CAA0AE54-44DC-47C5-81A8-7F1744667224}"/>
            </a:ext>
          </a:extLst>
        </xdr:cNvPr>
        <xdr:cNvSpPr txBox="1">
          <a:spLocks noChangeArrowheads="1"/>
        </xdr:cNvSpPr>
      </xdr:nvSpPr>
      <xdr:spPr bwMode="auto">
        <a:xfrm>
          <a:off x="3741420" y="185623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857250"/>
    <xdr:sp macro="" textlink="">
      <xdr:nvSpPr>
        <xdr:cNvPr id="3758" name="Text Box 108">
          <a:extLst>
            <a:ext uri="{FF2B5EF4-FFF2-40B4-BE49-F238E27FC236}">
              <a16:creationId xmlns:a16="http://schemas.microsoft.com/office/drawing/2014/main" id="{EA6464C8-D8B1-4760-A0D8-2F45EF609020}"/>
            </a:ext>
          </a:extLst>
        </xdr:cNvPr>
        <xdr:cNvSpPr txBox="1">
          <a:spLocks noChangeArrowheads="1"/>
        </xdr:cNvSpPr>
      </xdr:nvSpPr>
      <xdr:spPr bwMode="auto">
        <a:xfrm>
          <a:off x="3741420" y="185623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3759" name="Text Box 30">
          <a:extLst>
            <a:ext uri="{FF2B5EF4-FFF2-40B4-BE49-F238E27FC236}">
              <a16:creationId xmlns:a16="http://schemas.microsoft.com/office/drawing/2014/main" id="{C05D616A-E27B-4803-95A4-20EE6A6083BA}"/>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760" name="Text Box 32">
          <a:extLst>
            <a:ext uri="{FF2B5EF4-FFF2-40B4-BE49-F238E27FC236}">
              <a16:creationId xmlns:a16="http://schemas.microsoft.com/office/drawing/2014/main" id="{5CDD01C3-8C8B-45ED-B335-A856F3384632}"/>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3761" name="Text Box 106">
          <a:extLst>
            <a:ext uri="{FF2B5EF4-FFF2-40B4-BE49-F238E27FC236}">
              <a16:creationId xmlns:a16="http://schemas.microsoft.com/office/drawing/2014/main" id="{30357202-9C29-4BE9-B43F-1B621EB54083}"/>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762" name="Text Box 108">
          <a:extLst>
            <a:ext uri="{FF2B5EF4-FFF2-40B4-BE49-F238E27FC236}">
              <a16:creationId xmlns:a16="http://schemas.microsoft.com/office/drawing/2014/main" id="{140B2DB0-DC47-48F2-AB85-89372B97D9D9}"/>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3763" name="Text Box 30">
          <a:extLst>
            <a:ext uri="{FF2B5EF4-FFF2-40B4-BE49-F238E27FC236}">
              <a16:creationId xmlns:a16="http://schemas.microsoft.com/office/drawing/2014/main" id="{0E328013-19EE-42E4-9E06-BC7FF0ABEB4C}"/>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764" name="Text Box 32">
          <a:extLst>
            <a:ext uri="{FF2B5EF4-FFF2-40B4-BE49-F238E27FC236}">
              <a16:creationId xmlns:a16="http://schemas.microsoft.com/office/drawing/2014/main" id="{9E53B1F1-B11B-4D71-83B3-D2699624585D}"/>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3765" name="Text Box 106">
          <a:extLst>
            <a:ext uri="{FF2B5EF4-FFF2-40B4-BE49-F238E27FC236}">
              <a16:creationId xmlns:a16="http://schemas.microsoft.com/office/drawing/2014/main" id="{0512CF97-B0F0-4A06-8944-CBF29E97F9E3}"/>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766" name="Text Box 108">
          <a:extLst>
            <a:ext uri="{FF2B5EF4-FFF2-40B4-BE49-F238E27FC236}">
              <a16:creationId xmlns:a16="http://schemas.microsoft.com/office/drawing/2014/main" id="{2CD5F710-8D65-404F-946E-4B5AED1CA3BB}"/>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3767" name="Text Box 30">
          <a:extLst>
            <a:ext uri="{FF2B5EF4-FFF2-40B4-BE49-F238E27FC236}">
              <a16:creationId xmlns:a16="http://schemas.microsoft.com/office/drawing/2014/main" id="{846B4CB3-4BA1-42B8-A5A3-C9D1193810F5}"/>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768" name="Text Box 32">
          <a:extLst>
            <a:ext uri="{FF2B5EF4-FFF2-40B4-BE49-F238E27FC236}">
              <a16:creationId xmlns:a16="http://schemas.microsoft.com/office/drawing/2014/main" id="{4B1B83C6-BBF1-4694-9568-E288927D21DA}"/>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3769" name="Text Box 106">
          <a:extLst>
            <a:ext uri="{FF2B5EF4-FFF2-40B4-BE49-F238E27FC236}">
              <a16:creationId xmlns:a16="http://schemas.microsoft.com/office/drawing/2014/main" id="{56B462E1-5043-43B7-8A98-02120AF9498E}"/>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770" name="Text Box 108">
          <a:extLst>
            <a:ext uri="{FF2B5EF4-FFF2-40B4-BE49-F238E27FC236}">
              <a16:creationId xmlns:a16="http://schemas.microsoft.com/office/drawing/2014/main" id="{6473C298-4298-43A3-97BC-1133EAA118FE}"/>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3771" name="Text Box 30">
          <a:extLst>
            <a:ext uri="{FF2B5EF4-FFF2-40B4-BE49-F238E27FC236}">
              <a16:creationId xmlns:a16="http://schemas.microsoft.com/office/drawing/2014/main" id="{B08FF13B-1771-417A-8686-50F779530CA7}"/>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772" name="Text Box 32">
          <a:extLst>
            <a:ext uri="{FF2B5EF4-FFF2-40B4-BE49-F238E27FC236}">
              <a16:creationId xmlns:a16="http://schemas.microsoft.com/office/drawing/2014/main" id="{055B1150-CA46-4253-ADE8-0C9EAC8007E2}"/>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3773" name="Text Box 106">
          <a:extLst>
            <a:ext uri="{FF2B5EF4-FFF2-40B4-BE49-F238E27FC236}">
              <a16:creationId xmlns:a16="http://schemas.microsoft.com/office/drawing/2014/main" id="{185389D1-A74B-4F9F-8DD9-211CDD6B4A73}"/>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774" name="Text Box 108">
          <a:extLst>
            <a:ext uri="{FF2B5EF4-FFF2-40B4-BE49-F238E27FC236}">
              <a16:creationId xmlns:a16="http://schemas.microsoft.com/office/drawing/2014/main" id="{BFDF940B-2446-43F3-88DB-AD22FE246055}"/>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81664"/>
    <xdr:sp macro="" textlink="">
      <xdr:nvSpPr>
        <xdr:cNvPr id="3775" name="Text Box 30">
          <a:extLst>
            <a:ext uri="{FF2B5EF4-FFF2-40B4-BE49-F238E27FC236}">
              <a16:creationId xmlns:a16="http://schemas.microsoft.com/office/drawing/2014/main" id="{0627C519-5206-4D28-857D-E3D7AD1E0C5E}"/>
            </a:ext>
          </a:extLst>
        </xdr:cNvPr>
        <xdr:cNvSpPr txBox="1">
          <a:spLocks noChangeArrowheads="1"/>
        </xdr:cNvSpPr>
      </xdr:nvSpPr>
      <xdr:spPr bwMode="auto">
        <a:xfrm>
          <a:off x="3741420" y="1856232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81664"/>
    <xdr:sp macro="" textlink="">
      <xdr:nvSpPr>
        <xdr:cNvPr id="3776" name="Text Box 106">
          <a:extLst>
            <a:ext uri="{FF2B5EF4-FFF2-40B4-BE49-F238E27FC236}">
              <a16:creationId xmlns:a16="http://schemas.microsoft.com/office/drawing/2014/main" id="{AF0D97BB-8691-4165-BDEF-4C33CFC339E9}"/>
            </a:ext>
          </a:extLst>
        </xdr:cNvPr>
        <xdr:cNvSpPr txBox="1">
          <a:spLocks noChangeArrowheads="1"/>
        </xdr:cNvSpPr>
      </xdr:nvSpPr>
      <xdr:spPr bwMode="auto">
        <a:xfrm>
          <a:off x="3741420" y="1856232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2"/>
    <xdr:sp macro="" textlink="">
      <xdr:nvSpPr>
        <xdr:cNvPr id="3777" name="Text Box 30">
          <a:extLst>
            <a:ext uri="{FF2B5EF4-FFF2-40B4-BE49-F238E27FC236}">
              <a16:creationId xmlns:a16="http://schemas.microsoft.com/office/drawing/2014/main" id="{697E8865-C4CE-495A-9F02-AB9DC6E5E35D}"/>
            </a:ext>
          </a:extLst>
        </xdr:cNvPr>
        <xdr:cNvSpPr txBox="1">
          <a:spLocks noChangeArrowheads="1"/>
        </xdr:cNvSpPr>
      </xdr:nvSpPr>
      <xdr:spPr bwMode="auto">
        <a:xfrm>
          <a:off x="3741420" y="1856232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458802"/>
    <xdr:sp macro="" textlink="">
      <xdr:nvSpPr>
        <xdr:cNvPr id="3778" name="Text Box 106">
          <a:extLst>
            <a:ext uri="{FF2B5EF4-FFF2-40B4-BE49-F238E27FC236}">
              <a16:creationId xmlns:a16="http://schemas.microsoft.com/office/drawing/2014/main" id="{CD69A410-83B7-4FD7-BD0A-6B8D88C37936}"/>
            </a:ext>
          </a:extLst>
        </xdr:cNvPr>
        <xdr:cNvSpPr txBox="1">
          <a:spLocks noChangeArrowheads="1"/>
        </xdr:cNvSpPr>
      </xdr:nvSpPr>
      <xdr:spPr bwMode="auto">
        <a:xfrm>
          <a:off x="3741420" y="1856232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84101"/>
    <xdr:sp macro="" textlink="">
      <xdr:nvSpPr>
        <xdr:cNvPr id="3779" name="Text Box 30">
          <a:extLst>
            <a:ext uri="{FF2B5EF4-FFF2-40B4-BE49-F238E27FC236}">
              <a16:creationId xmlns:a16="http://schemas.microsoft.com/office/drawing/2014/main" id="{4F62D8E4-42DF-4F24-80ED-2758185E403B}"/>
            </a:ext>
          </a:extLst>
        </xdr:cNvPr>
        <xdr:cNvSpPr txBox="1">
          <a:spLocks noChangeArrowheads="1"/>
        </xdr:cNvSpPr>
      </xdr:nvSpPr>
      <xdr:spPr bwMode="auto">
        <a:xfrm>
          <a:off x="3741420" y="1856232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3780" name="Text Box 32">
          <a:extLst>
            <a:ext uri="{FF2B5EF4-FFF2-40B4-BE49-F238E27FC236}">
              <a16:creationId xmlns:a16="http://schemas.microsoft.com/office/drawing/2014/main" id="{7B2E3D9E-A95C-4B53-8CCE-F4C3101FED3E}"/>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84101"/>
    <xdr:sp macro="" textlink="">
      <xdr:nvSpPr>
        <xdr:cNvPr id="3781" name="Text Box 106">
          <a:extLst>
            <a:ext uri="{FF2B5EF4-FFF2-40B4-BE49-F238E27FC236}">
              <a16:creationId xmlns:a16="http://schemas.microsoft.com/office/drawing/2014/main" id="{4E2EEFBA-E95D-4E66-9D8F-397BF8062A05}"/>
            </a:ext>
          </a:extLst>
        </xdr:cNvPr>
        <xdr:cNvSpPr txBox="1">
          <a:spLocks noChangeArrowheads="1"/>
        </xdr:cNvSpPr>
      </xdr:nvSpPr>
      <xdr:spPr bwMode="auto">
        <a:xfrm>
          <a:off x="3741420" y="1856232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3782" name="Text Box 108">
          <a:extLst>
            <a:ext uri="{FF2B5EF4-FFF2-40B4-BE49-F238E27FC236}">
              <a16:creationId xmlns:a16="http://schemas.microsoft.com/office/drawing/2014/main" id="{EBF21785-0BD0-4A34-825A-47443810EEB2}"/>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68861"/>
    <xdr:sp macro="" textlink="">
      <xdr:nvSpPr>
        <xdr:cNvPr id="3783" name="Text Box 30">
          <a:extLst>
            <a:ext uri="{FF2B5EF4-FFF2-40B4-BE49-F238E27FC236}">
              <a16:creationId xmlns:a16="http://schemas.microsoft.com/office/drawing/2014/main" id="{CC1D0F90-40B9-4B27-A606-8E1BDD1DA2F1}"/>
            </a:ext>
          </a:extLst>
        </xdr:cNvPr>
        <xdr:cNvSpPr txBox="1">
          <a:spLocks noChangeArrowheads="1"/>
        </xdr:cNvSpPr>
      </xdr:nvSpPr>
      <xdr:spPr bwMode="auto">
        <a:xfrm>
          <a:off x="3741420" y="1856232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3784" name="Text Box 32">
          <a:extLst>
            <a:ext uri="{FF2B5EF4-FFF2-40B4-BE49-F238E27FC236}">
              <a16:creationId xmlns:a16="http://schemas.microsoft.com/office/drawing/2014/main" id="{D6D777B0-9D3D-4B34-BD6D-AA186D13C61A}"/>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068861"/>
    <xdr:sp macro="" textlink="">
      <xdr:nvSpPr>
        <xdr:cNvPr id="3785" name="Text Box 106">
          <a:extLst>
            <a:ext uri="{FF2B5EF4-FFF2-40B4-BE49-F238E27FC236}">
              <a16:creationId xmlns:a16="http://schemas.microsoft.com/office/drawing/2014/main" id="{64D0B1EA-BD15-4023-9529-76061DC447DB}"/>
            </a:ext>
          </a:extLst>
        </xdr:cNvPr>
        <xdr:cNvSpPr txBox="1">
          <a:spLocks noChangeArrowheads="1"/>
        </xdr:cNvSpPr>
      </xdr:nvSpPr>
      <xdr:spPr bwMode="auto">
        <a:xfrm>
          <a:off x="3741420" y="1856232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1349350"/>
    <xdr:sp macro="" textlink="">
      <xdr:nvSpPr>
        <xdr:cNvPr id="3786" name="Text Box 108">
          <a:extLst>
            <a:ext uri="{FF2B5EF4-FFF2-40B4-BE49-F238E27FC236}">
              <a16:creationId xmlns:a16="http://schemas.microsoft.com/office/drawing/2014/main" id="{B6876027-3880-4087-8629-F3AF7156E2C3}"/>
            </a:ext>
          </a:extLst>
        </xdr:cNvPr>
        <xdr:cNvSpPr txBox="1">
          <a:spLocks noChangeArrowheads="1"/>
        </xdr:cNvSpPr>
      </xdr:nvSpPr>
      <xdr:spPr bwMode="auto">
        <a:xfrm>
          <a:off x="3741420" y="1856232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787" name="Text Box 30">
          <a:extLst>
            <a:ext uri="{FF2B5EF4-FFF2-40B4-BE49-F238E27FC236}">
              <a16:creationId xmlns:a16="http://schemas.microsoft.com/office/drawing/2014/main" id="{9CBEFB3C-F790-4177-A77A-EAB3B214FDAA}"/>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88" name="Text Box 32">
          <a:extLst>
            <a:ext uri="{FF2B5EF4-FFF2-40B4-BE49-F238E27FC236}">
              <a16:creationId xmlns:a16="http://schemas.microsoft.com/office/drawing/2014/main" id="{DB61D702-DF95-4F43-B549-68FCF17FA4A5}"/>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789" name="Text Box 106">
          <a:extLst>
            <a:ext uri="{FF2B5EF4-FFF2-40B4-BE49-F238E27FC236}">
              <a16:creationId xmlns:a16="http://schemas.microsoft.com/office/drawing/2014/main" id="{3A929B96-D476-455B-B6C8-20C78D9C2763}"/>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90" name="Text Box 108">
          <a:extLst>
            <a:ext uri="{FF2B5EF4-FFF2-40B4-BE49-F238E27FC236}">
              <a16:creationId xmlns:a16="http://schemas.microsoft.com/office/drawing/2014/main" id="{D232FFB7-F530-4AA0-9658-E38F0E96B38B}"/>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791" name="Text Box 30">
          <a:extLst>
            <a:ext uri="{FF2B5EF4-FFF2-40B4-BE49-F238E27FC236}">
              <a16:creationId xmlns:a16="http://schemas.microsoft.com/office/drawing/2014/main" id="{E58BFBD4-343D-4E67-B13C-5693E6B1F6CE}"/>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92" name="Text Box 32">
          <a:extLst>
            <a:ext uri="{FF2B5EF4-FFF2-40B4-BE49-F238E27FC236}">
              <a16:creationId xmlns:a16="http://schemas.microsoft.com/office/drawing/2014/main" id="{01A07D16-923E-439B-909A-4692DCD64C42}"/>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793" name="Text Box 106">
          <a:extLst>
            <a:ext uri="{FF2B5EF4-FFF2-40B4-BE49-F238E27FC236}">
              <a16:creationId xmlns:a16="http://schemas.microsoft.com/office/drawing/2014/main" id="{6468AC61-0C81-4E76-AA63-2AEC583C1B81}"/>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94" name="Text Box 108">
          <a:extLst>
            <a:ext uri="{FF2B5EF4-FFF2-40B4-BE49-F238E27FC236}">
              <a16:creationId xmlns:a16="http://schemas.microsoft.com/office/drawing/2014/main" id="{E52250E9-47A0-4B64-B201-2A0454512083}"/>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795" name="Text Box 30">
          <a:extLst>
            <a:ext uri="{FF2B5EF4-FFF2-40B4-BE49-F238E27FC236}">
              <a16:creationId xmlns:a16="http://schemas.microsoft.com/office/drawing/2014/main" id="{441426D5-DB25-467B-845E-679F92D1B9EA}"/>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96" name="Text Box 32">
          <a:extLst>
            <a:ext uri="{FF2B5EF4-FFF2-40B4-BE49-F238E27FC236}">
              <a16:creationId xmlns:a16="http://schemas.microsoft.com/office/drawing/2014/main" id="{F35F6546-4A26-4097-9411-C9CA95A32F85}"/>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797" name="Text Box 106">
          <a:extLst>
            <a:ext uri="{FF2B5EF4-FFF2-40B4-BE49-F238E27FC236}">
              <a16:creationId xmlns:a16="http://schemas.microsoft.com/office/drawing/2014/main" id="{E0D70ECD-052E-4E1D-96A7-E1A4791920BB}"/>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798" name="Text Box 108">
          <a:extLst>
            <a:ext uri="{FF2B5EF4-FFF2-40B4-BE49-F238E27FC236}">
              <a16:creationId xmlns:a16="http://schemas.microsoft.com/office/drawing/2014/main" id="{DB0F44C8-EA02-46CD-A073-D5069B748B24}"/>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799" name="Text Box 30">
          <a:extLst>
            <a:ext uri="{FF2B5EF4-FFF2-40B4-BE49-F238E27FC236}">
              <a16:creationId xmlns:a16="http://schemas.microsoft.com/office/drawing/2014/main" id="{D27575FB-E761-4330-A62B-5C7DB3011F8F}"/>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800" name="Text Box 32">
          <a:extLst>
            <a:ext uri="{FF2B5EF4-FFF2-40B4-BE49-F238E27FC236}">
              <a16:creationId xmlns:a16="http://schemas.microsoft.com/office/drawing/2014/main" id="{464B46CD-6619-4DC5-A112-03B4F11FB117}"/>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801" name="Text Box 106">
          <a:extLst>
            <a:ext uri="{FF2B5EF4-FFF2-40B4-BE49-F238E27FC236}">
              <a16:creationId xmlns:a16="http://schemas.microsoft.com/office/drawing/2014/main" id="{605D4A64-5AAE-4933-99B9-991D6ED37F85}"/>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1"/>
    <xdr:sp macro="" textlink="">
      <xdr:nvSpPr>
        <xdr:cNvPr id="3802" name="Text Box 108">
          <a:extLst>
            <a:ext uri="{FF2B5EF4-FFF2-40B4-BE49-F238E27FC236}">
              <a16:creationId xmlns:a16="http://schemas.microsoft.com/office/drawing/2014/main" id="{CFD41E4F-380C-459F-9D0F-2E985311FD23}"/>
            </a:ext>
          </a:extLst>
        </xdr:cNvPr>
        <xdr:cNvSpPr txBox="1">
          <a:spLocks noChangeArrowheads="1"/>
        </xdr:cNvSpPr>
      </xdr:nvSpPr>
      <xdr:spPr bwMode="auto">
        <a:xfrm>
          <a:off x="3741420" y="18562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3803" name="Text Box 30">
          <a:extLst>
            <a:ext uri="{FF2B5EF4-FFF2-40B4-BE49-F238E27FC236}">
              <a16:creationId xmlns:a16="http://schemas.microsoft.com/office/drawing/2014/main" id="{93594184-AC4F-4E01-9193-C72232304DC3}"/>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04" name="Text Box 32">
          <a:extLst>
            <a:ext uri="{FF2B5EF4-FFF2-40B4-BE49-F238E27FC236}">
              <a16:creationId xmlns:a16="http://schemas.microsoft.com/office/drawing/2014/main" id="{0AEDCD86-E26A-43B5-9CB7-24249B3C9B9B}"/>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3805" name="Text Box 106">
          <a:extLst>
            <a:ext uri="{FF2B5EF4-FFF2-40B4-BE49-F238E27FC236}">
              <a16:creationId xmlns:a16="http://schemas.microsoft.com/office/drawing/2014/main" id="{95180700-9607-4029-9130-F6E30C244DBB}"/>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06" name="Text Box 108">
          <a:extLst>
            <a:ext uri="{FF2B5EF4-FFF2-40B4-BE49-F238E27FC236}">
              <a16:creationId xmlns:a16="http://schemas.microsoft.com/office/drawing/2014/main" id="{27554BAC-EEFB-4A1C-A196-2EE9F9F74198}"/>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3807" name="Text Box 30">
          <a:extLst>
            <a:ext uri="{FF2B5EF4-FFF2-40B4-BE49-F238E27FC236}">
              <a16:creationId xmlns:a16="http://schemas.microsoft.com/office/drawing/2014/main" id="{4C05BC77-6FCD-44B3-8572-4CFB57ED5263}"/>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08" name="Text Box 32">
          <a:extLst>
            <a:ext uri="{FF2B5EF4-FFF2-40B4-BE49-F238E27FC236}">
              <a16:creationId xmlns:a16="http://schemas.microsoft.com/office/drawing/2014/main" id="{3EE3CEC6-6C27-4D0B-89FF-65E53E97329B}"/>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3809" name="Text Box 106">
          <a:extLst>
            <a:ext uri="{FF2B5EF4-FFF2-40B4-BE49-F238E27FC236}">
              <a16:creationId xmlns:a16="http://schemas.microsoft.com/office/drawing/2014/main" id="{C0BEB95E-CC4E-4978-AF8E-C6B36ED5C938}"/>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10" name="Text Box 108">
          <a:extLst>
            <a:ext uri="{FF2B5EF4-FFF2-40B4-BE49-F238E27FC236}">
              <a16:creationId xmlns:a16="http://schemas.microsoft.com/office/drawing/2014/main" id="{4C54547F-551E-4824-AAE8-EE269253A6A9}"/>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3811" name="Text Box 30">
          <a:extLst>
            <a:ext uri="{FF2B5EF4-FFF2-40B4-BE49-F238E27FC236}">
              <a16:creationId xmlns:a16="http://schemas.microsoft.com/office/drawing/2014/main" id="{6AD47306-40E3-452D-B1FE-EA1D84305A67}"/>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12" name="Text Box 32">
          <a:extLst>
            <a:ext uri="{FF2B5EF4-FFF2-40B4-BE49-F238E27FC236}">
              <a16:creationId xmlns:a16="http://schemas.microsoft.com/office/drawing/2014/main" id="{DF40A444-5633-4DB9-B592-5B23073E26E1}"/>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30590"/>
    <xdr:sp macro="" textlink="">
      <xdr:nvSpPr>
        <xdr:cNvPr id="3813" name="Text Box 106">
          <a:extLst>
            <a:ext uri="{FF2B5EF4-FFF2-40B4-BE49-F238E27FC236}">
              <a16:creationId xmlns:a16="http://schemas.microsoft.com/office/drawing/2014/main" id="{C96E894F-1042-4C00-B44D-7CA9900CACDF}"/>
            </a:ext>
          </a:extLst>
        </xdr:cNvPr>
        <xdr:cNvSpPr txBox="1">
          <a:spLocks noChangeArrowheads="1"/>
        </xdr:cNvSpPr>
      </xdr:nvSpPr>
      <xdr:spPr bwMode="auto">
        <a:xfrm>
          <a:off x="3741420" y="285064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14" name="Text Box 108">
          <a:extLst>
            <a:ext uri="{FF2B5EF4-FFF2-40B4-BE49-F238E27FC236}">
              <a16:creationId xmlns:a16="http://schemas.microsoft.com/office/drawing/2014/main" id="{3E13C4AB-EF40-412F-9B9B-CD8AFC39C923}"/>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3815" name="Text Box 30">
          <a:extLst>
            <a:ext uri="{FF2B5EF4-FFF2-40B4-BE49-F238E27FC236}">
              <a16:creationId xmlns:a16="http://schemas.microsoft.com/office/drawing/2014/main" id="{9CBE4CD7-869B-457A-BADC-1E659F48159E}"/>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16" name="Text Box 32">
          <a:extLst>
            <a:ext uri="{FF2B5EF4-FFF2-40B4-BE49-F238E27FC236}">
              <a16:creationId xmlns:a16="http://schemas.microsoft.com/office/drawing/2014/main" id="{12E26F59-B35E-4EF4-BD29-ED964CB147AA}"/>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307730"/>
    <xdr:sp macro="" textlink="">
      <xdr:nvSpPr>
        <xdr:cNvPr id="3817" name="Text Box 106">
          <a:extLst>
            <a:ext uri="{FF2B5EF4-FFF2-40B4-BE49-F238E27FC236}">
              <a16:creationId xmlns:a16="http://schemas.microsoft.com/office/drawing/2014/main" id="{48EF2265-AA17-4472-BFE4-013C5D6B5B39}"/>
            </a:ext>
          </a:extLst>
        </xdr:cNvPr>
        <xdr:cNvSpPr txBox="1">
          <a:spLocks noChangeArrowheads="1"/>
        </xdr:cNvSpPr>
      </xdr:nvSpPr>
      <xdr:spPr bwMode="auto">
        <a:xfrm>
          <a:off x="3741420" y="285064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126</xdr:row>
      <xdr:rowOff>0</xdr:rowOff>
    </xdr:from>
    <xdr:ext cx="76200" cy="409721"/>
    <xdr:sp macro="" textlink="">
      <xdr:nvSpPr>
        <xdr:cNvPr id="3818" name="Text Box 108">
          <a:extLst>
            <a:ext uri="{FF2B5EF4-FFF2-40B4-BE49-F238E27FC236}">
              <a16:creationId xmlns:a16="http://schemas.microsoft.com/office/drawing/2014/main" id="{A7285B58-A628-4A2F-AE12-4EC51AFE8333}"/>
            </a:ext>
          </a:extLst>
        </xdr:cNvPr>
        <xdr:cNvSpPr txBox="1">
          <a:spLocks noChangeArrowheads="1"/>
        </xdr:cNvSpPr>
      </xdr:nvSpPr>
      <xdr:spPr bwMode="auto">
        <a:xfrm>
          <a:off x="3741420" y="285064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76275"/>
    <xdr:sp macro="" textlink="">
      <xdr:nvSpPr>
        <xdr:cNvPr id="3819" name="Text Box 30">
          <a:extLst>
            <a:ext uri="{FF2B5EF4-FFF2-40B4-BE49-F238E27FC236}">
              <a16:creationId xmlns:a16="http://schemas.microsoft.com/office/drawing/2014/main" id="{1E3C5B4F-A0A6-4BC0-8B5D-62DD5A081299}"/>
            </a:ext>
          </a:extLst>
        </xdr:cNvPr>
        <xdr:cNvSpPr txBox="1">
          <a:spLocks noChangeArrowheads="1"/>
        </xdr:cNvSpPr>
      </xdr:nvSpPr>
      <xdr:spPr bwMode="auto">
        <a:xfrm>
          <a:off x="374142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3820" name="Text Box 32">
          <a:extLst>
            <a:ext uri="{FF2B5EF4-FFF2-40B4-BE49-F238E27FC236}">
              <a16:creationId xmlns:a16="http://schemas.microsoft.com/office/drawing/2014/main" id="{205DB5FC-4955-471A-B439-587D449A022C}"/>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76275"/>
    <xdr:sp macro="" textlink="">
      <xdr:nvSpPr>
        <xdr:cNvPr id="3821" name="Text Box 106">
          <a:extLst>
            <a:ext uri="{FF2B5EF4-FFF2-40B4-BE49-F238E27FC236}">
              <a16:creationId xmlns:a16="http://schemas.microsoft.com/office/drawing/2014/main" id="{BD69EE3D-4215-4139-9C48-A1CC65CF277A}"/>
            </a:ext>
          </a:extLst>
        </xdr:cNvPr>
        <xdr:cNvSpPr txBox="1">
          <a:spLocks noChangeArrowheads="1"/>
        </xdr:cNvSpPr>
      </xdr:nvSpPr>
      <xdr:spPr bwMode="auto">
        <a:xfrm>
          <a:off x="3741420" y="175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3822" name="Text Box 108">
          <a:extLst>
            <a:ext uri="{FF2B5EF4-FFF2-40B4-BE49-F238E27FC236}">
              <a16:creationId xmlns:a16="http://schemas.microsoft.com/office/drawing/2014/main" id="{2C96A2BE-E4CA-4C12-BED5-BD5DE16961F5}"/>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57225"/>
    <xdr:sp macro="" textlink="">
      <xdr:nvSpPr>
        <xdr:cNvPr id="3823" name="Text Box 30">
          <a:extLst>
            <a:ext uri="{FF2B5EF4-FFF2-40B4-BE49-F238E27FC236}">
              <a16:creationId xmlns:a16="http://schemas.microsoft.com/office/drawing/2014/main" id="{845961C1-0915-420C-8A8C-C5CFAED77061}"/>
            </a:ext>
          </a:extLst>
        </xdr:cNvPr>
        <xdr:cNvSpPr txBox="1">
          <a:spLocks noChangeArrowheads="1"/>
        </xdr:cNvSpPr>
      </xdr:nvSpPr>
      <xdr:spPr bwMode="auto">
        <a:xfrm>
          <a:off x="374142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3824" name="Text Box 32">
          <a:extLst>
            <a:ext uri="{FF2B5EF4-FFF2-40B4-BE49-F238E27FC236}">
              <a16:creationId xmlns:a16="http://schemas.microsoft.com/office/drawing/2014/main" id="{F353BF26-D112-4249-B5B6-5C47A5F3AB8C}"/>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657225"/>
    <xdr:sp macro="" textlink="">
      <xdr:nvSpPr>
        <xdr:cNvPr id="3825" name="Text Box 106">
          <a:extLst>
            <a:ext uri="{FF2B5EF4-FFF2-40B4-BE49-F238E27FC236}">
              <a16:creationId xmlns:a16="http://schemas.microsoft.com/office/drawing/2014/main" id="{3DF8540E-818A-42C0-B317-8197EB08155D}"/>
            </a:ext>
          </a:extLst>
        </xdr:cNvPr>
        <xdr:cNvSpPr txBox="1">
          <a:spLocks noChangeArrowheads="1"/>
        </xdr:cNvSpPr>
      </xdr:nvSpPr>
      <xdr:spPr bwMode="auto">
        <a:xfrm>
          <a:off x="3741420" y="175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xdr:row>
      <xdr:rowOff>0</xdr:rowOff>
    </xdr:from>
    <xdr:ext cx="76200" cy="857250"/>
    <xdr:sp macro="" textlink="">
      <xdr:nvSpPr>
        <xdr:cNvPr id="3826" name="Text Box 108">
          <a:extLst>
            <a:ext uri="{FF2B5EF4-FFF2-40B4-BE49-F238E27FC236}">
              <a16:creationId xmlns:a16="http://schemas.microsoft.com/office/drawing/2014/main" id="{DA0669C2-B10A-48BE-9369-D059B3B77446}"/>
            </a:ext>
          </a:extLst>
        </xdr:cNvPr>
        <xdr:cNvSpPr txBox="1">
          <a:spLocks noChangeArrowheads="1"/>
        </xdr:cNvSpPr>
      </xdr:nvSpPr>
      <xdr:spPr bwMode="auto">
        <a:xfrm>
          <a:off x="3741420" y="175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3827" name="Text Box 30">
          <a:extLst>
            <a:ext uri="{FF2B5EF4-FFF2-40B4-BE49-F238E27FC236}">
              <a16:creationId xmlns:a16="http://schemas.microsoft.com/office/drawing/2014/main" id="{B66E1F34-9562-4DEF-9513-F0C7F655DB51}"/>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828" name="Text Box 32">
          <a:extLst>
            <a:ext uri="{FF2B5EF4-FFF2-40B4-BE49-F238E27FC236}">
              <a16:creationId xmlns:a16="http://schemas.microsoft.com/office/drawing/2014/main" id="{5E7BE731-E119-4B11-B3A9-9D776E1995CC}"/>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76275"/>
    <xdr:sp macro="" textlink="">
      <xdr:nvSpPr>
        <xdr:cNvPr id="3829" name="Text Box 106">
          <a:extLst>
            <a:ext uri="{FF2B5EF4-FFF2-40B4-BE49-F238E27FC236}">
              <a16:creationId xmlns:a16="http://schemas.microsoft.com/office/drawing/2014/main" id="{FD55614E-72C1-4A95-B81D-82DDB78919BA}"/>
            </a:ext>
          </a:extLst>
        </xdr:cNvPr>
        <xdr:cNvSpPr txBox="1">
          <a:spLocks noChangeArrowheads="1"/>
        </xdr:cNvSpPr>
      </xdr:nvSpPr>
      <xdr:spPr bwMode="auto">
        <a:xfrm>
          <a:off x="3741420" y="67238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830" name="Text Box 108">
          <a:extLst>
            <a:ext uri="{FF2B5EF4-FFF2-40B4-BE49-F238E27FC236}">
              <a16:creationId xmlns:a16="http://schemas.microsoft.com/office/drawing/2014/main" id="{623F5D66-3E65-4192-9901-570B5894BB44}"/>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3831" name="Text Box 30">
          <a:extLst>
            <a:ext uri="{FF2B5EF4-FFF2-40B4-BE49-F238E27FC236}">
              <a16:creationId xmlns:a16="http://schemas.microsoft.com/office/drawing/2014/main" id="{855B555E-1530-4AC5-A2B7-B31DD0C023C9}"/>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832" name="Text Box 32">
          <a:extLst>
            <a:ext uri="{FF2B5EF4-FFF2-40B4-BE49-F238E27FC236}">
              <a16:creationId xmlns:a16="http://schemas.microsoft.com/office/drawing/2014/main" id="{98C61028-5052-4523-8751-C6CB29965AB0}"/>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657225"/>
    <xdr:sp macro="" textlink="">
      <xdr:nvSpPr>
        <xdr:cNvPr id="3833" name="Text Box 106">
          <a:extLst>
            <a:ext uri="{FF2B5EF4-FFF2-40B4-BE49-F238E27FC236}">
              <a16:creationId xmlns:a16="http://schemas.microsoft.com/office/drawing/2014/main" id="{58AFF5CA-5B16-4794-ACB3-51A3A3DCA857}"/>
            </a:ext>
          </a:extLst>
        </xdr:cNvPr>
        <xdr:cNvSpPr txBox="1">
          <a:spLocks noChangeArrowheads="1"/>
        </xdr:cNvSpPr>
      </xdr:nvSpPr>
      <xdr:spPr bwMode="auto">
        <a:xfrm>
          <a:off x="3741420" y="67238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857250"/>
    <xdr:sp macro="" textlink="">
      <xdr:nvSpPr>
        <xdr:cNvPr id="3834" name="Text Box 108">
          <a:extLst>
            <a:ext uri="{FF2B5EF4-FFF2-40B4-BE49-F238E27FC236}">
              <a16:creationId xmlns:a16="http://schemas.microsoft.com/office/drawing/2014/main" id="{BF7FFD2D-49E8-408F-AFDA-2674172AD8D3}"/>
            </a:ext>
          </a:extLst>
        </xdr:cNvPr>
        <xdr:cNvSpPr txBox="1">
          <a:spLocks noChangeArrowheads="1"/>
        </xdr:cNvSpPr>
      </xdr:nvSpPr>
      <xdr:spPr bwMode="auto">
        <a:xfrm>
          <a:off x="3741420" y="67238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35" name="Text Box 30">
          <a:extLst>
            <a:ext uri="{FF2B5EF4-FFF2-40B4-BE49-F238E27FC236}">
              <a16:creationId xmlns:a16="http://schemas.microsoft.com/office/drawing/2014/main" id="{E0421065-37F3-47B1-9586-199271E23770}"/>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36" name="Text Box 32">
          <a:extLst>
            <a:ext uri="{FF2B5EF4-FFF2-40B4-BE49-F238E27FC236}">
              <a16:creationId xmlns:a16="http://schemas.microsoft.com/office/drawing/2014/main" id="{80D9BEE2-9EE6-4F60-9045-B3B7249C2CED}"/>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37" name="Text Box 106">
          <a:extLst>
            <a:ext uri="{FF2B5EF4-FFF2-40B4-BE49-F238E27FC236}">
              <a16:creationId xmlns:a16="http://schemas.microsoft.com/office/drawing/2014/main" id="{0406E72B-8EE1-4271-AB42-A826B5418F13}"/>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38" name="Text Box 108">
          <a:extLst>
            <a:ext uri="{FF2B5EF4-FFF2-40B4-BE49-F238E27FC236}">
              <a16:creationId xmlns:a16="http://schemas.microsoft.com/office/drawing/2014/main" id="{EB92F3E3-5DB1-4F00-A80B-8EE3C8E8216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39" name="Text Box 30">
          <a:extLst>
            <a:ext uri="{FF2B5EF4-FFF2-40B4-BE49-F238E27FC236}">
              <a16:creationId xmlns:a16="http://schemas.microsoft.com/office/drawing/2014/main" id="{1049C195-D18B-44A7-B8D7-10C8480F2F3F}"/>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40" name="Text Box 32">
          <a:extLst>
            <a:ext uri="{FF2B5EF4-FFF2-40B4-BE49-F238E27FC236}">
              <a16:creationId xmlns:a16="http://schemas.microsoft.com/office/drawing/2014/main" id="{6FCE8380-6087-4CD4-8F3D-8653E6BDF95C}"/>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41" name="Text Box 106">
          <a:extLst>
            <a:ext uri="{FF2B5EF4-FFF2-40B4-BE49-F238E27FC236}">
              <a16:creationId xmlns:a16="http://schemas.microsoft.com/office/drawing/2014/main" id="{840BB607-91A7-42A8-8A56-773B7C7AA1AE}"/>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42" name="Text Box 108">
          <a:extLst>
            <a:ext uri="{FF2B5EF4-FFF2-40B4-BE49-F238E27FC236}">
              <a16:creationId xmlns:a16="http://schemas.microsoft.com/office/drawing/2014/main" id="{00A8492A-50FF-4AA7-8208-130221E1D377}"/>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43" name="Text Box 30">
          <a:extLst>
            <a:ext uri="{FF2B5EF4-FFF2-40B4-BE49-F238E27FC236}">
              <a16:creationId xmlns:a16="http://schemas.microsoft.com/office/drawing/2014/main" id="{D583799C-48F0-45AE-B45A-C0A069FB5C5C}"/>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44" name="Text Box 32">
          <a:extLst>
            <a:ext uri="{FF2B5EF4-FFF2-40B4-BE49-F238E27FC236}">
              <a16:creationId xmlns:a16="http://schemas.microsoft.com/office/drawing/2014/main" id="{38F29C92-0B0C-4AAD-A867-1FF9D15143B6}"/>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45" name="Text Box 106">
          <a:extLst>
            <a:ext uri="{FF2B5EF4-FFF2-40B4-BE49-F238E27FC236}">
              <a16:creationId xmlns:a16="http://schemas.microsoft.com/office/drawing/2014/main" id="{2680EF6F-1EBF-4803-AE06-87EEDB2B06AA}"/>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46" name="Text Box 108">
          <a:extLst>
            <a:ext uri="{FF2B5EF4-FFF2-40B4-BE49-F238E27FC236}">
              <a16:creationId xmlns:a16="http://schemas.microsoft.com/office/drawing/2014/main" id="{6575DA95-D414-4B23-AABD-CDA73C2E4678}"/>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47" name="Text Box 30">
          <a:extLst>
            <a:ext uri="{FF2B5EF4-FFF2-40B4-BE49-F238E27FC236}">
              <a16:creationId xmlns:a16="http://schemas.microsoft.com/office/drawing/2014/main" id="{75B867C7-9432-4914-853D-0E8F18E2EF30}"/>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48" name="Text Box 32">
          <a:extLst>
            <a:ext uri="{FF2B5EF4-FFF2-40B4-BE49-F238E27FC236}">
              <a16:creationId xmlns:a16="http://schemas.microsoft.com/office/drawing/2014/main" id="{794D609C-4DF6-4A4B-BC3F-95E4A2344B61}"/>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49" name="Text Box 106">
          <a:extLst>
            <a:ext uri="{FF2B5EF4-FFF2-40B4-BE49-F238E27FC236}">
              <a16:creationId xmlns:a16="http://schemas.microsoft.com/office/drawing/2014/main" id="{6C6F4EAE-3A65-438E-AD2A-389B85FCA61B}"/>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50" name="Text Box 108">
          <a:extLst>
            <a:ext uri="{FF2B5EF4-FFF2-40B4-BE49-F238E27FC236}">
              <a16:creationId xmlns:a16="http://schemas.microsoft.com/office/drawing/2014/main" id="{93741C97-9546-4B54-8240-3F41439F5D2B}"/>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51" name="Text Box 30">
          <a:extLst>
            <a:ext uri="{FF2B5EF4-FFF2-40B4-BE49-F238E27FC236}">
              <a16:creationId xmlns:a16="http://schemas.microsoft.com/office/drawing/2014/main" id="{E6DDE174-8724-4F02-A409-EA8496AE1482}"/>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52" name="Text Box 32">
          <a:extLst>
            <a:ext uri="{FF2B5EF4-FFF2-40B4-BE49-F238E27FC236}">
              <a16:creationId xmlns:a16="http://schemas.microsoft.com/office/drawing/2014/main" id="{F0A663ED-2198-4AE4-B879-448F747B60FB}"/>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53" name="Text Box 106">
          <a:extLst>
            <a:ext uri="{FF2B5EF4-FFF2-40B4-BE49-F238E27FC236}">
              <a16:creationId xmlns:a16="http://schemas.microsoft.com/office/drawing/2014/main" id="{A6AC4700-531A-40BB-8BD5-4AB88646CFC5}"/>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54" name="Text Box 108">
          <a:extLst>
            <a:ext uri="{FF2B5EF4-FFF2-40B4-BE49-F238E27FC236}">
              <a16:creationId xmlns:a16="http://schemas.microsoft.com/office/drawing/2014/main" id="{EFE0357D-4AF7-4A13-B24A-CFF8C1203FB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55" name="Text Box 30">
          <a:extLst>
            <a:ext uri="{FF2B5EF4-FFF2-40B4-BE49-F238E27FC236}">
              <a16:creationId xmlns:a16="http://schemas.microsoft.com/office/drawing/2014/main" id="{5FEEAC1B-5C66-4E3F-9D90-0AAEDF45A3AA}"/>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56" name="Text Box 32">
          <a:extLst>
            <a:ext uri="{FF2B5EF4-FFF2-40B4-BE49-F238E27FC236}">
              <a16:creationId xmlns:a16="http://schemas.microsoft.com/office/drawing/2014/main" id="{BBE89BEF-EA76-4654-A4B6-F14DA4712F73}"/>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57" name="Text Box 106">
          <a:extLst>
            <a:ext uri="{FF2B5EF4-FFF2-40B4-BE49-F238E27FC236}">
              <a16:creationId xmlns:a16="http://schemas.microsoft.com/office/drawing/2014/main" id="{EA21E76C-17FB-4B5A-9FCE-55D295ED2713}"/>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58" name="Text Box 108">
          <a:extLst>
            <a:ext uri="{FF2B5EF4-FFF2-40B4-BE49-F238E27FC236}">
              <a16:creationId xmlns:a16="http://schemas.microsoft.com/office/drawing/2014/main" id="{6A2377CD-EF2C-432C-B0C7-2C635E9732CB}"/>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59" name="Text Box 30">
          <a:extLst>
            <a:ext uri="{FF2B5EF4-FFF2-40B4-BE49-F238E27FC236}">
              <a16:creationId xmlns:a16="http://schemas.microsoft.com/office/drawing/2014/main" id="{C0223F46-7D37-47E7-9233-6814BAF3D7D8}"/>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60" name="Text Box 32">
          <a:extLst>
            <a:ext uri="{FF2B5EF4-FFF2-40B4-BE49-F238E27FC236}">
              <a16:creationId xmlns:a16="http://schemas.microsoft.com/office/drawing/2014/main" id="{C45F16E4-68E2-4199-9D5F-8D9867E29F0C}"/>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30590"/>
    <xdr:sp macro="" textlink="">
      <xdr:nvSpPr>
        <xdr:cNvPr id="3861" name="Text Box 106">
          <a:extLst>
            <a:ext uri="{FF2B5EF4-FFF2-40B4-BE49-F238E27FC236}">
              <a16:creationId xmlns:a16="http://schemas.microsoft.com/office/drawing/2014/main" id="{A0B3C625-FEA4-4C94-9FCE-C1E4785EC1CA}"/>
            </a:ext>
          </a:extLst>
        </xdr:cNvPr>
        <xdr:cNvSpPr txBox="1">
          <a:spLocks noChangeArrowheads="1"/>
        </xdr:cNvSpPr>
      </xdr:nvSpPr>
      <xdr:spPr bwMode="auto">
        <a:xfrm>
          <a:off x="3741420" y="67238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62" name="Text Box 108">
          <a:extLst>
            <a:ext uri="{FF2B5EF4-FFF2-40B4-BE49-F238E27FC236}">
              <a16:creationId xmlns:a16="http://schemas.microsoft.com/office/drawing/2014/main" id="{2411C290-5B11-43F9-B218-99BDB87E0481}"/>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63" name="Text Box 30">
          <a:extLst>
            <a:ext uri="{FF2B5EF4-FFF2-40B4-BE49-F238E27FC236}">
              <a16:creationId xmlns:a16="http://schemas.microsoft.com/office/drawing/2014/main" id="{37E9A439-2584-402D-A518-4C6E47075016}"/>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64" name="Text Box 32">
          <a:extLst>
            <a:ext uri="{FF2B5EF4-FFF2-40B4-BE49-F238E27FC236}">
              <a16:creationId xmlns:a16="http://schemas.microsoft.com/office/drawing/2014/main" id="{975A4EF1-29A1-4429-8086-20B8F5A2F2A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307730"/>
    <xdr:sp macro="" textlink="">
      <xdr:nvSpPr>
        <xdr:cNvPr id="3865" name="Text Box 106">
          <a:extLst>
            <a:ext uri="{FF2B5EF4-FFF2-40B4-BE49-F238E27FC236}">
              <a16:creationId xmlns:a16="http://schemas.microsoft.com/office/drawing/2014/main" id="{F1A80C16-A36E-4D19-A3A4-4F6D895AC533}"/>
            </a:ext>
          </a:extLst>
        </xdr:cNvPr>
        <xdr:cNvSpPr txBox="1">
          <a:spLocks noChangeArrowheads="1"/>
        </xdr:cNvSpPr>
      </xdr:nvSpPr>
      <xdr:spPr bwMode="auto">
        <a:xfrm>
          <a:off x="3741420" y="67238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866" name="Text Box 108">
          <a:extLst>
            <a:ext uri="{FF2B5EF4-FFF2-40B4-BE49-F238E27FC236}">
              <a16:creationId xmlns:a16="http://schemas.microsoft.com/office/drawing/2014/main" id="{EAD72DDE-BF20-4BB2-96EE-4E22528DF208}"/>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7"/>
    <xdr:sp macro="" textlink="">
      <xdr:nvSpPr>
        <xdr:cNvPr id="3867" name="Text Box 30">
          <a:extLst>
            <a:ext uri="{FF2B5EF4-FFF2-40B4-BE49-F238E27FC236}">
              <a16:creationId xmlns:a16="http://schemas.microsoft.com/office/drawing/2014/main" id="{9530AD04-02DA-4B48-AAF1-949AE0BF3CE0}"/>
            </a:ext>
          </a:extLst>
        </xdr:cNvPr>
        <xdr:cNvSpPr txBox="1">
          <a:spLocks noChangeArrowheads="1"/>
        </xdr:cNvSpPr>
      </xdr:nvSpPr>
      <xdr:spPr bwMode="auto">
        <a:xfrm>
          <a:off x="3741420" y="1856232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3868" name="Text Box 32">
          <a:extLst>
            <a:ext uri="{FF2B5EF4-FFF2-40B4-BE49-F238E27FC236}">
              <a16:creationId xmlns:a16="http://schemas.microsoft.com/office/drawing/2014/main" id="{23AA7CCC-0ABF-4A9F-884F-0C04F00C6419}"/>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7"/>
    <xdr:sp macro="" textlink="">
      <xdr:nvSpPr>
        <xdr:cNvPr id="3869" name="Text Box 106">
          <a:extLst>
            <a:ext uri="{FF2B5EF4-FFF2-40B4-BE49-F238E27FC236}">
              <a16:creationId xmlns:a16="http://schemas.microsoft.com/office/drawing/2014/main" id="{A0900D27-93E6-4EE4-9A41-9A0B40247072}"/>
            </a:ext>
          </a:extLst>
        </xdr:cNvPr>
        <xdr:cNvSpPr txBox="1">
          <a:spLocks noChangeArrowheads="1"/>
        </xdr:cNvSpPr>
      </xdr:nvSpPr>
      <xdr:spPr bwMode="auto">
        <a:xfrm>
          <a:off x="3741420" y="1856232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3870" name="Text Box 108">
          <a:extLst>
            <a:ext uri="{FF2B5EF4-FFF2-40B4-BE49-F238E27FC236}">
              <a16:creationId xmlns:a16="http://schemas.microsoft.com/office/drawing/2014/main" id="{B0DD4B0B-62DC-4AE9-B3E4-24C42B9BF217}"/>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7"/>
    <xdr:sp macro="" textlink="">
      <xdr:nvSpPr>
        <xdr:cNvPr id="3871" name="Text Box 30">
          <a:extLst>
            <a:ext uri="{FF2B5EF4-FFF2-40B4-BE49-F238E27FC236}">
              <a16:creationId xmlns:a16="http://schemas.microsoft.com/office/drawing/2014/main" id="{FC07FD53-97C4-4590-84D5-A866A71E8BF3}"/>
            </a:ext>
          </a:extLst>
        </xdr:cNvPr>
        <xdr:cNvSpPr txBox="1">
          <a:spLocks noChangeArrowheads="1"/>
        </xdr:cNvSpPr>
      </xdr:nvSpPr>
      <xdr:spPr bwMode="auto">
        <a:xfrm>
          <a:off x="3741420" y="1856232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3872" name="Text Box 32">
          <a:extLst>
            <a:ext uri="{FF2B5EF4-FFF2-40B4-BE49-F238E27FC236}">
              <a16:creationId xmlns:a16="http://schemas.microsoft.com/office/drawing/2014/main" id="{474E06E1-80E2-4B31-AFE7-A5E66061C9A3}"/>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7"/>
    <xdr:sp macro="" textlink="">
      <xdr:nvSpPr>
        <xdr:cNvPr id="3873" name="Text Box 106">
          <a:extLst>
            <a:ext uri="{FF2B5EF4-FFF2-40B4-BE49-F238E27FC236}">
              <a16:creationId xmlns:a16="http://schemas.microsoft.com/office/drawing/2014/main" id="{EEFC4D12-66AB-44C3-B14A-368E414380FB}"/>
            </a:ext>
          </a:extLst>
        </xdr:cNvPr>
        <xdr:cNvSpPr txBox="1">
          <a:spLocks noChangeArrowheads="1"/>
        </xdr:cNvSpPr>
      </xdr:nvSpPr>
      <xdr:spPr bwMode="auto">
        <a:xfrm>
          <a:off x="3741420" y="1856232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18163"/>
    <xdr:sp macro="" textlink="">
      <xdr:nvSpPr>
        <xdr:cNvPr id="3874" name="Text Box 108">
          <a:extLst>
            <a:ext uri="{FF2B5EF4-FFF2-40B4-BE49-F238E27FC236}">
              <a16:creationId xmlns:a16="http://schemas.microsoft.com/office/drawing/2014/main" id="{AD1973B2-B94D-499C-A90D-4A0B9B5F5563}"/>
            </a:ext>
          </a:extLst>
        </xdr:cNvPr>
        <xdr:cNvSpPr txBox="1">
          <a:spLocks noChangeArrowheads="1"/>
        </xdr:cNvSpPr>
      </xdr:nvSpPr>
      <xdr:spPr bwMode="auto">
        <a:xfrm>
          <a:off x="3741420" y="1856232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6"/>
    <xdr:sp macro="" textlink="">
      <xdr:nvSpPr>
        <xdr:cNvPr id="3875" name="Text Box 30">
          <a:extLst>
            <a:ext uri="{FF2B5EF4-FFF2-40B4-BE49-F238E27FC236}">
              <a16:creationId xmlns:a16="http://schemas.microsoft.com/office/drawing/2014/main" id="{75631907-B90E-404C-87BD-D72573354F61}"/>
            </a:ext>
          </a:extLst>
        </xdr:cNvPr>
        <xdr:cNvSpPr txBox="1">
          <a:spLocks noChangeArrowheads="1"/>
        </xdr:cNvSpPr>
      </xdr:nvSpPr>
      <xdr:spPr bwMode="auto">
        <a:xfrm>
          <a:off x="3741420" y="1856232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3876" name="Text Box 32">
          <a:extLst>
            <a:ext uri="{FF2B5EF4-FFF2-40B4-BE49-F238E27FC236}">
              <a16:creationId xmlns:a16="http://schemas.microsoft.com/office/drawing/2014/main" id="{3D50722E-DCDF-4AB6-9CC7-0FE95816C72A}"/>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41296"/>
    <xdr:sp macro="" textlink="">
      <xdr:nvSpPr>
        <xdr:cNvPr id="3877" name="Text Box 106">
          <a:extLst>
            <a:ext uri="{FF2B5EF4-FFF2-40B4-BE49-F238E27FC236}">
              <a16:creationId xmlns:a16="http://schemas.microsoft.com/office/drawing/2014/main" id="{29637D0B-37EC-4939-85D7-EFFD6C16B76B}"/>
            </a:ext>
          </a:extLst>
        </xdr:cNvPr>
        <xdr:cNvSpPr txBox="1">
          <a:spLocks noChangeArrowheads="1"/>
        </xdr:cNvSpPr>
      </xdr:nvSpPr>
      <xdr:spPr bwMode="auto">
        <a:xfrm>
          <a:off x="3741420" y="1856232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3878" name="Text Box 108">
          <a:extLst>
            <a:ext uri="{FF2B5EF4-FFF2-40B4-BE49-F238E27FC236}">
              <a16:creationId xmlns:a16="http://schemas.microsoft.com/office/drawing/2014/main" id="{168400E2-07DF-40DE-8035-E11525597613}"/>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6"/>
    <xdr:sp macro="" textlink="">
      <xdr:nvSpPr>
        <xdr:cNvPr id="3879" name="Text Box 30">
          <a:extLst>
            <a:ext uri="{FF2B5EF4-FFF2-40B4-BE49-F238E27FC236}">
              <a16:creationId xmlns:a16="http://schemas.microsoft.com/office/drawing/2014/main" id="{95A7DD9D-0390-45CE-B5A7-8EE08FACA845}"/>
            </a:ext>
          </a:extLst>
        </xdr:cNvPr>
        <xdr:cNvSpPr txBox="1">
          <a:spLocks noChangeArrowheads="1"/>
        </xdr:cNvSpPr>
      </xdr:nvSpPr>
      <xdr:spPr bwMode="auto">
        <a:xfrm>
          <a:off x="3741420" y="1856232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3880" name="Text Box 32">
          <a:extLst>
            <a:ext uri="{FF2B5EF4-FFF2-40B4-BE49-F238E27FC236}">
              <a16:creationId xmlns:a16="http://schemas.microsoft.com/office/drawing/2014/main" id="{6849D85B-37EC-49CF-8AD4-639BB158DBDF}"/>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26056"/>
    <xdr:sp macro="" textlink="">
      <xdr:nvSpPr>
        <xdr:cNvPr id="3881" name="Text Box 106">
          <a:extLst>
            <a:ext uri="{FF2B5EF4-FFF2-40B4-BE49-F238E27FC236}">
              <a16:creationId xmlns:a16="http://schemas.microsoft.com/office/drawing/2014/main" id="{B55AF5C7-36E3-43E3-AA65-1F0057315454}"/>
            </a:ext>
          </a:extLst>
        </xdr:cNvPr>
        <xdr:cNvSpPr txBox="1">
          <a:spLocks noChangeArrowheads="1"/>
        </xdr:cNvSpPr>
      </xdr:nvSpPr>
      <xdr:spPr bwMode="auto">
        <a:xfrm>
          <a:off x="3741420" y="1856232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25780"/>
    <xdr:sp macro="" textlink="">
      <xdr:nvSpPr>
        <xdr:cNvPr id="3882" name="Text Box 108">
          <a:extLst>
            <a:ext uri="{FF2B5EF4-FFF2-40B4-BE49-F238E27FC236}">
              <a16:creationId xmlns:a16="http://schemas.microsoft.com/office/drawing/2014/main" id="{80DC895E-A36D-4EFD-96A9-8F340D24344E}"/>
            </a:ext>
          </a:extLst>
        </xdr:cNvPr>
        <xdr:cNvSpPr txBox="1">
          <a:spLocks noChangeArrowheads="1"/>
        </xdr:cNvSpPr>
      </xdr:nvSpPr>
      <xdr:spPr bwMode="auto">
        <a:xfrm>
          <a:off x="3741420" y="1856232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3883" name="Text Box 30">
          <a:extLst>
            <a:ext uri="{FF2B5EF4-FFF2-40B4-BE49-F238E27FC236}">
              <a16:creationId xmlns:a16="http://schemas.microsoft.com/office/drawing/2014/main" id="{F7AD2A4A-A6C4-4AEC-90A4-1E4935D45876}"/>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884" name="Text Box 32">
          <a:extLst>
            <a:ext uri="{FF2B5EF4-FFF2-40B4-BE49-F238E27FC236}">
              <a16:creationId xmlns:a16="http://schemas.microsoft.com/office/drawing/2014/main" id="{068D2A10-0184-4C27-B5F7-95115B198606}"/>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09722"/>
    <xdr:sp macro="" textlink="">
      <xdr:nvSpPr>
        <xdr:cNvPr id="3885" name="Text Box 106">
          <a:extLst>
            <a:ext uri="{FF2B5EF4-FFF2-40B4-BE49-F238E27FC236}">
              <a16:creationId xmlns:a16="http://schemas.microsoft.com/office/drawing/2014/main" id="{42BB77A3-2DCF-4EBA-92D8-74BD63412176}"/>
            </a:ext>
          </a:extLst>
        </xdr:cNvPr>
        <xdr:cNvSpPr txBox="1">
          <a:spLocks noChangeArrowheads="1"/>
        </xdr:cNvSpPr>
      </xdr:nvSpPr>
      <xdr:spPr bwMode="auto">
        <a:xfrm>
          <a:off x="3741420" y="185623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886" name="Text Box 108">
          <a:extLst>
            <a:ext uri="{FF2B5EF4-FFF2-40B4-BE49-F238E27FC236}">
              <a16:creationId xmlns:a16="http://schemas.microsoft.com/office/drawing/2014/main" id="{CFF1534F-7185-4BAF-9216-DC6686B9E33D}"/>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3887" name="Text Box 30">
          <a:extLst>
            <a:ext uri="{FF2B5EF4-FFF2-40B4-BE49-F238E27FC236}">
              <a16:creationId xmlns:a16="http://schemas.microsoft.com/office/drawing/2014/main" id="{4C59FFFF-3C51-4D72-BA0C-49A7042A6F63}"/>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888" name="Text Box 32">
          <a:extLst>
            <a:ext uri="{FF2B5EF4-FFF2-40B4-BE49-F238E27FC236}">
              <a16:creationId xmlns:a16="http://schemas.microsoft.com/office/drawing/2014/main" id="{4BE1C990-989E-4162-BB48-C706FFC0A746}"/>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86862"/>
    <xdr:sp macro="" textlink="">
      <xdr:nvSpPr>
        <xdr:cNvPr id="3889" name="Text Box 106">
          <a:extLst>
            <a:ext uri="{FF2B5EF4-FFF2-40B4-BE49-F238E27FC236}">
              <a16:creationId xmlns:a16="http://schemas.microsoft.com/office/drawing/2014/main" id="{112CCEBD-6486-4698-9A0E-6B4293882194}"/>
            </a:ext>
          </a:extLst>
        </xdr:cNvPr>
        <xdr:cNvSpPr txBox="1">
          <a:spLocks noChangeArrowheads="1"/>
        </xdr:cNvSpPr>
      </xdr:nvSpPr>
      <xdr:spPr bwMode="auto">
        <a:xfrm>
          <a:off x="3741420" y="185623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70682"/>
    <xdr:sp macro="" textlink="">
      <xdr:nvSpPr>
        <xdr:cNvPr id="3890" name="Text Box 108">
          <a:extLst>
            <a:ext uri="{FF2B5EF4-FFF2-40B4-BE49-F238E27FC236}">
              <a16:creationId xmlns:a16="http://schemas.microsoft.com/office/drawing/2014/main" id="{5622862A-5775-4DD4-A48A-FB09A381B454}"/>
            </a:ext>
          </a:extLst>
        </xdr:cNvPr>
        <xdr:cNvSpPr txBox="1">
          <a:spLocks noChangeArrowheads="1"/>
        </xdr:cNvSpPr>
      </xdr:nvSpPr>
      <xdr:spPr bwMode="auto">
        <a:xfrm>
          <a:off x="3741420" y="185623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3891" name="Text Box 30">
          <a:extLst>
            <a:ext uri="{FF2B5EF4-FFF2-40B4-BE49-F238E27FC236}">
              <a16:creationId xmlns:a16="http://schemas.microsoft.com/office/drawing/2014/main" id="{861C6AD9-360B-4EC8-8F17-433CCAD29375}"/>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892" name="Text Box 32">
          <a:extLst>
            <a:ext uri="{FF2B5EF4-FFF2-40B4-BE49-F238E27FC236}">
              <a16:creationId xmlns:a16="http://schemas.microsoft.com/office/drawing/2014/main" id="{3358A204-25B4-4B21-AD07-1E792F2C3861}"/>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94482"/>
    <xdr:sp macro="" textlink="">
      <xdr:nvSpPr>
        <xdr:cNvPr id="3893" name="Text Box 106">
          <a:extLst>
            <a:ext uri="{FF2B5EF4-FFF2-40B4-BE49-F238E27FC236}">
              <a16:creationId xmlns:a16="http://schemas.microsoft.com/office/drawing/2014/main" id="{6364B867-536A-4C1F-A025-6A492C90A677}"/>
            </a:ext>
          </a:extLst>
        </xdr:cNvPr>
        <xdr:cNvSpPr txBox="1">
          <a:spLocks noChangeArrowheads="1"/>
        </xdr:cNvSpPr>
      </xdr:nvSpPr>
      <xdr:spPr bwMode="auto">
        <a:xfrm>
          <a:off x="3741420" y="185623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894" name="Text Box 108">
          <a:extLst>
            <a:ext uri="{FF2B5EF4-FFF2-40B4-BE49-F238E27FC236}">
              <a16:creationId xmlns:a16="http://schemas.microsoft.com/office/drawing/2014/main" id="{3A20F2E7-D556-46EB-B082-DB6169FC45DF}"/>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3895" name="Text Box 30">
          <a:extLst>
            <a:ext uri="{FF2B5EF4-FFF2-40B4-BE49-F238E27FC236}">
              <a16:creationId xmlns:a16="http://schemas.microsoft.com/office/drawing/2014/main" id="{DB7C26DB-E385-417B-9D81-285CA094B86B}"/>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896" name="Text Box 32">
          <a:extLst>
            <a:ext uri="{FF2B5EF4-FFF2-40B4-BE49-F238E27FC236}">
              <a16:creationId xmlns:a16="http://schemas.microsoft.com/office/drawing/2014/main" id="{465995E6-FB1D-44BE-AF52-9F1909E5CBF7}"/>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61071"/>
    <xdr:sp macro="" textlink="">
      <xdr:nvSpPr>
        <xdr:cNvPr id="3897" name="Text Box 106">
          <a:extLst>
            <a:ext uri="{FF2B5EF4-FFF2-40B4-BE49-F238E27FC236}">
              <a16:creationId xmlns:a16="http://schemas.microsoft.com/office/drawing/2014/main" id="{7612288A-73AB-48F8-A473-CDCCF73A5337}"/>
            </a:ext>
          </a:extLst>
        </xdr:cNvPr>
        <xdr:cNvSpPr txBox="1">
          <a:spLocks noChangeArrowheads="1"/>
        </xdr:cNvSpPr>
      </xdr:nvSpPr>
      <xdr:spPr bwMode="auto">
        <a:xfrm>
          <a:off x="3741420" y="185623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455442"/>
    <xdr:sp macro="" textlink="">
      <xdr:nvSpPr>
        <xdr:cNvPr id="3898" name="Text Box 108">
          <a:extLst>
            <a:ext uri="{FF2B5EF4-FFF2-40B4-BE49-F238E27FC236}">
              <a16:creationId xmlns:a16="http://schemas.microsoft.com/office/drawing/2014/main" id="{BF6D3A79-9D39-4DF0-9ED9-435449D98225}"/>
            </a:ext>
          </a:extLst>
        </xdr:cNvPr>
        <xdr:cNvSpPr txBox="1">
          <a:spLocks noChangeArrowheads="1"/>
        </xdr:cNvSpPr>
      </xdr:nvSpPr>
      <xdr:spPr bwMode="auto">
        <a:xfrm>
          <a:off x="3741420" y="185623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899" name="Text Box 30">
          <a:extLst>
            <a:ext uri="{FF2B5EF4-FFF2-40B4-BE49-F238E27FC236}">
              <a16:creationId xmlns:a16="http://schemas.microsoft.com/office/drawing/2014/main" id="{5291D2CA-C430-42E2-B50B-C67178F58ACE}"/>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900" name="Text Box 106">
          <a:extLst>
            <a:ext uri="{FF2B5EF4-FFF2-40B4-BE49-F238E27FC236}">
              <a16:creationId xmlns:a16="http://schemas.microsoft.com/office/drawing/2014/main" id="{49269A82-EA67-400B-A955-69F6C3337E94}"/>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901" name="Text Box 30">
          <a:extLst>
            <a:ext uri="{FF2B5EF4-FFF2-40B4-BE49-F238E27FC236}">
              <a16:creationId xmlns:a16="http://schemas.microsoft.com/office/drawing/2014/main" id="{3252535A-80C6-4D50-85A2-CC4903BC0675}"/>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902" name="Text Box 106">
          <a:extLst>
            <a:ext uri="{FF2B5EF4-FFF2-40B4-BE49-F238E27FC236}">
              <a16:creationId xmlns:a16="http://schemas.microsoft.com/office/drawing/2014/main" id="{CD558329-B12A-495C-BC1F-DB7B62DD4FCB}"/>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903" name="Text Box 30">
          <a:extLst>
            <a:ext uri="{FF2B5EF4-FFF2-40B4-BE49-F238E27FC236}">
              <a16:creationId xmlns:a16="http://schemas.microsoft.com/office/drawing/2014/main" id="{4FFB33A1-DE44-477A-9C81-F051D523B00F}"/>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30590"/>
    <xdr:sp macro="" textlink="">
      <xdr:nvSpPr>
        <xdr:cNvPr id="3904" name="Text Box 106">
          <a:extLst>
            <a:ext uri="{FF2B5EF4-FFF2-40B4-BE49-F238E27FC236}">
              <a16:creationId xmlns:a16="http://schemas.microsoft.com/office/drawing/2014/main" id="{A74D7898-B02C-4CA9-A35A-66E15D8C9248}"/>
            </a:ext>
          </a:extLst>
        </xdr:cNvPr>
        <xdr:cNvSpPr txBox="1">
          <a:spLocks noChangeArrowheads="1"/>
        </xdr:cNvSpPr>
      </xdr:nvSpPr>
      <xdr:spPr bwMode="auto">
        <a:xfrm>
          <a:off x="3741420" y="18562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905" name="Text Box 30">
          <a:extLst>
            <a:ext uri="{FF2B5EF4-FFF2-40B4-BE49-F238E27FC236}">
              <a16:creationId xmlns:a16="http://schemas.microsoft.com/office/drawing/2014/main" id="{34115F56-7DCF-4345-B0AD-DDF5741C01B6}"/>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71</xdr:row>
      <xdr:rowOff>0</xdr:rowOff>
    </xdr:from>
    <xdr:ext cx="76200" cy="307730"/>
    <xdr:sp macro="" textlink="">
      <xdr:nvSpPr>
        <xdr:cNvPr id="3906" name="Text Box 106">
          <a:extLst>
            <a:ext uri="{FF2B5EF4-FFF2-40B4-BE49-F238E27FC236}">
              <a16:creationId xmlns:a16="http://schemas.microsoft.com/office/drawing/2014/main" id="{6C6A12C9-C9C7-4752-ADFA-D47545340948}"/>
            </a:ext>
          </a:extLst>
        </xdr:cNvPr>
        <xdr:cNvSpPr txBox="1">
          <a:spLocks noChangeArrowheads="1"/>
        </xdr:cNvSpPr>
      </xdr:nvSpPr>
      <xdr:spPr bwMode="auto">
        <a:xfrm>
          <a:off x="3741420" y="18562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07" name="Text Box 32">
          <a:extLst>
            <a:ext uri="{FF2B5EF4-FFF2-40B4-BE49-F238E27FC236}">
              <a16:creationId xmlns:a16="http://schemas.microsoft.com/office/drawing/2014/main" id="{32521820-9510-438E-9ADB-3B22DC6205AD}"/>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08" name="Text Box 108">
          <a:extLst>
            <a:ext uri="{FF2B5EF4-FFF2-40B4-BE49-F238E27FC236}">
              <a16:creationId xmlns:a16="http://schemas.microsoft.com/office/drawing/2014/main" id="{DBCCE245-12F4-472C-846D-95DAA80AB4D7}"/>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09" name="Text Box 32">
          <a:extLst>
            <a:ext uri="{FF2B5EF4-FFF2-40B4-BE49-F238E27FC236}">
              <a16:creationId xmlns:a16="http://schemas.microsoft.com/office/drawing/2014/main" id="{4DC106E5-C78F-4772-8A05-6E6BC0BAAF72}"/>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10" name="Text Box 108">
          <a:extLst>
            <a:ext uri="{FF2B5EF4-FFF2-40B4-BE49-F238E27FC236}">
              <a16:creationId xmlns:a16="http://schemas.microsoft.com/office/drawing/2014/main" id="{69F22C02-7D96-4300-9349-E42019A20CD4}"/>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11" name="Text Box 32">
          <a:extLst>
            <a:ext uri="{FF2B5EF4-FFF2-40B4-BE49-F238E27FC236}">
              <a16:creationId xmlns:a16="http://schemas.microsoft.com/office/drawing/2014/main" id="{48F333D6-1572-420B-893C-5D6874416859}"/>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12" name="Text Box 108">
          <a:extLst>
            <a:ext uri="{FF2B5EF4-FFF2-40B4-BE49-F238E27FC236}">
              <a16:creationId xmlns:a16="http://schemas.microsoft.com/office/drawing/2014/main" id="{6524AAC4-E67F-4184-A754-7C276E60C608}"/>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13" name="Text Box 32">
          <a:extLst>
            <a:ext uri="{FF2B5EF4-FFF2-40B4-BE49-F238E27FC236}">
              <a16:creationId xmlns:a16="http://schemas.microsoft.com/office/drawing/2014/main" id="{38CDD2C1-9913-4F57-A933-2AC0EB91ED9B}"/>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409721"/>
    <xdr:sp macro="" textlink="">
      <xdr:nvSpPr>
        <xdr:cNvPr id="3914" name="Text Box 108">
          <a:extLst>
            <a:ext uri="{FF2B5EF4-FFF2-40B4-BE49-F238E27FC236}">
              <a16:creationId xmlns:a16="http://schemas.microsoft.com/office/drawing/2014/main" id="{1546374E-97F6-4F1B-906D-ACAE1AFDF788}"/>
            </a:ext>
          </a:extLst>
        </xdr:cNvPr>
        <xdr:cNvSpPr txBox="1">
          <a:spLocks noChangeArrowheads="1"/>
        </xdr:cNvSpPr>
      </xdr:nvSpPr>
      <xdr:spPr bwMode="auto">
        <a:xfrm>
          <a:off x="3741420" y="67238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15" name="Text Box 30">
          <a:extLst>
            <a:ext uri="{FF2B5EF4-FFF2-40B4-BE49-F238E27FC236}">
              <a16:creationId xmlns:a16="http://schemas.microsoft.com/office/drawing/2014/main" id="{72D8D3C1-C950-449C-931B-A5B7918118DC}"/>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3916" name="Text Box 32">
          <a:extLst>
            <a:ext uri="{FF2B5EF4-FFF2-40B4-BE49-F238E27FC236}">
              <a16:creationId xmlns:a16="http://schemas.microsoft.com/office/drawing/2014/main" id="{037A8295-D474-430F-909B-8D3A84A8DF77}"/>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17" name="Text Box 106">
          <a:extLst>
            <a:ext uri="{FF2B5EF4-FFF2-40B4-BE49-F238E27FC236}">
              <a16:creationId xmlns:a16="http://schemas.microsoft.com/office/drawing/2014/main" id="{6B55ED74-D3A2-46A2-A55B-68EFFF9354C9}"/>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3918" name="Text Box 108">
          <a:extLst>
            <a:ext uri="{FF2B5EF4-FFF2-40B4-BE49-F238E27FC236}">
              <a16:creationId xmlns:a16="http://schemas.microsoft.com/office/drawing/2014/main" id="{347E8DBC-6B45-4BCC-AE21-F7AD6C7A5094}"/>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0"/>
    <xdr:sp macro="" textlink="">
      <xdr:nvSpPr>
        <xdr:cNvPr id="3919" name="Text Box 30">
          <a:extLst>
            <a:ext uri="{FF2B5EF4-FFF2-40B4-BE49-F238E27FC236}">
              <a16:creationId xmlns:a16="http://schemas.microsoft.com/office/drawing/2014/main" id="{77AA96A4-4AAB-4870-82BA-CA3BBF1257B4}"/>
            </a:ext>
          </a:extLst>
        </xdr:cNvPr>
        <xdr:cNvSpPr txBox="1">
          <a:spLocks noChangeArrowheads="1"/>
        </xdr:cNvSpPr>
      </xdr:nvSpPr>
      <xdr:spPr bwMode="auto">
        <a:xfrm>
          <a:off x="3741420" y="63383160"/>
          <a:ext cx="76200" cy="37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3920" name="Text Box 32">
          <a:extLst>
            <a:ext uri="{FF2B5EF4-FFF2-40B4-BE49-F238E27FC236}">
              <a16:creationId xmlns:a16="http://schemas.microsoft.com/office/drawing/2014/main" id="{8989285C-230C-4F89-8E04-79DA75505A51}"/>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0"/>
    <xdr:sp macro="" textlink="">
      <xdr:nvSpPr>
        <xdr:cNvPr id="3921" name="Text Box 106">
          <a:extLst>
            <a:ext uri="{FF2B5EF4-FFF2-40B4-BE49-F238E27FC236}">
              <a16:creationId xmlns:a16="http://schemas.microsoft.com/office/drawing/2014/main" id="{DC684767-A29F-450B-A53C-CABFA05F7DCF}"/>
            </a:ext>
          </a:extLst>
        </xdr:cNvPr>
        <xdr:cNvSpPr txBox="1">
          <a:spLocks noChangeArrowheads="1"/>
        </xdr:cNvSpPr>
      </xdr:nvSpPr>
      <xdr:spPr bwMode="auto">
        <a:xfrm>
          <a:off x="3741420" y="63383160"/>
          <a:ext cx="76200" cy="37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20"/>
    <xdr:sp macro="" textlink="">
      <xdr:nvSpPr>
        <xdr:cNvPr id="3922" name="Text Box 108">
          <a:extLst>
            <a:ext uri="{FF2B5EF4-FFF2-40B4-BE49-F238E27FC236}">
              <a16:creationId xmlns:a16="http://schemas.microsoft.com/office/drawing/2014/main" id="{F53F0ABD-1860-4152-910E-1AA9D5C443BC}"/>
            </a:ext>
          </a:extLst>
        </xdr:cNvPr>
        <xdr:cNvSpPr txBox="1">
          <a:spLocks noChangeArrowheads="1"/>
        </xdr:cNvSpPr>
      </xdr:nvSpPr>
      <xdr:spPr bwMode="auto">
        <a:xfrm>
          <a:off x="3741420" y="63383160"/>
          <a:ext cx="76200" cy="30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23" name="Text Box 30">
          <a:extLst>
            <a:ext uri="{FF2B5EF4-FFF2-40B4-BE49-F238E27FC236}">
              <a16:creationId xmlns:a16="http://schemas.microsoft.com/office/drawing/2014/main" id="{60ABC3C0-DC2E-48C8-BB8A-0469D6E7C9C8}"/>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924" name="Text Box 32">
          <a:extLst>
            <a:ext uri="{FF2B5EF4-FFF2-40B4-BE49-F238E27FC236}">
              <a16:creationId xmlns:a16="http://schemas.microsoft.com/office/drawing/2014/main" id="{D64082D7-9217-46A4-9749-BD4CC67E27B4}"/>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25" name="Text Box 106">
          <a:extLst>
            <a:ext uri="{FF2B5EF4-FFF2-40B4-BE49-F238E27FC236}">
              <a16:creationId xmlns:a16="http://schemas.microsoft.com/office/drawing/2014/main" id="{F7591FB6-4D27-4395-AA61-9CC4366CC21D}"/>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926" name="Text Box 108">
          <a:extLst>
            <a:ext uri="{FF2B5EF4-FFF2-40B4-BE49-F238E27FC236}">
              <a16:creationId xmlns:a16="http://schemas.microsoft.com/office/drawing/2014/main" id="{4CD13DC3-696F-4EFC-A9BA-89EFF69C0D46}"/>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0"/>
    <xdr:sp macro="" textlink="">
      <xdr:nvSpPr>
        <xdr:cNvPr id="3927" name="Text Box 30">
          <a:extLst>
            <a:ext uri="{FF2B5EF4-FFF2-40B4-BE49-F238E27FC236}">
              <a16:creationId xmlns:a16="http://schemas.microsoft.com/office/drawing/2014/main" id="{B92D02FD-DF22-46A2-AE88-89583A00D805}"/>
            </a:ext>
          </a:extLst>
        </xdr:cNvPr>
        <xdr:cNvSpPr txBox="1">
          <a:spLocks noChangeArrowheads="1"/>
        </xdr:cNvSpPr>
      </xdr:nvSpPr>
      <xdr:spPr bwMode="auto">
        <a:xfrm>
          <a:off x="3741420" y="63383160"/>
          <a:ext cx="76200" cy="345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928" name="Text Box 32">
          <a:extLst>
            <a:ext uri="{FF2B5EF4-FFF2-40B4-BE49-F238E27FC236}">
              <a16:creationId xmlns:a16="http://schemas.microsoft.com/office/drawing/2014/main" id="{86AB1FEF-45C2-40D2-8BB7-3D77CA6C0829}"/>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0"/>
    <xdr:sp macro="" textlink="">
      <xdr:nvSpPr>
        <xdr:cNvPr id="3929" name="Text Box 106">
          <a:extLst>
            <a:ext uri="{FF2B5EF4-FFF2-40B4-BE49-F238E27FC236}">
              <a16:creationId xmlns:a16="http://schemas.microsoft.com/office/drawing/2014/main" id="{35F722CD-3A37-4982-A074-858D2DDF3F44}"/>
            </a:ext>
          </a:extLst>
        </xdr:cNvPr>
        <xdr:cNvSpPr txBox="1">
          <a:spLocks noChangeArrowheads="1"/>
        </xdr:cNvSpPr>
      </xdr:nvSpPr>
      <xdr:spPr bwMode="auto">
        <a:xfrm>
          <a:off x="3741420" y="63383160"/>
          <a:ext cx="76200" cy="345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20"/>
    <xdr:sp macro="" textlink="">
      <xdr:nvSpPr>
        <xdr:cNvPr id="3930" name="Text Box 108">
          <a:extLst>
            <a:ext uri="{FF2B5EF4-FFF2-40B4-BE49-F238E27FC236}">
              <a16:creationId xmlns:a16="http://schemas.microsoft.com/office/drawing/2014/main" id="{12F210D2-A60C-4F81-8B9C-E2852274DBD3}"/>
            </a:ext>
          </a:extLst>
        </xdr:cNvPr>
        <xdr:cNvSpPr txBox="1">
          <a:spLocks noChangeArrowheads="1"/>
        </xdr:cNvSpPr>
      </xdr:nvSpPr>
      <xdr:spPr bwMode="auto">
        <a:xfrm>
          <a:off x="3741420" y="63383160"/>
          <a:ext cx="76200" cy="269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31" name="Text Box 30">
          <a:extLst>
            <a:ext uri="{FF2B5EF4-FFF2-40B4-BE49-F238E27FC236}">
              <a16:creationId xmlns:a16="http://schemas.microsoft.com/office/drawing/2014/main" id="{4E9D656E-813C-4CA5-9B7B-9FB93B92A153}"/>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32" name="Text Box 32">
          <a:extLst>
            <a:ext uri="{FF2B5EF4-FFF2-40B4-BE49-F238E27FC236}">
              <a16:creationId xmlns:a16="http://schemas.microsoft.com/office/drawing/2014/main" id="{F676CBE2-671C-4429-AF78-D67C7B8DCC97}"/>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33" name="Text Box 106">
          <a:extLst>
            <a:ext uri="{FF2B5EF4-FFF2-40B4-BE49-F238E27FC236}">
              <a16:creationId xmlns:a16="http://schemas.microsoft.com/office/drawing/2014/main" id="{A1D6A261-182E-40BC-B3E3-BA1D19674A8A}"/>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34" name="Text Box 108">
          <a:extLst>
            <a:ext uri="{FF2B5EF4-FFF2-40B4-BE49-F238E27FC236}">
              <a16:creationId xmlns:a16="http://schemas.microsoft.com/office/drawing/2014/main" id="{3399961B-FE31-49AE-9FBB-0E2CD3F8B5D4}"/>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3935" name="Text Box 30">
          <a:extLst>
            <a:ext uri="{FF2B5EF4-FFF2-40B4-BE49-F238E27FC236}">
              <a16:creationId xmlns:a16="http://schemas.microsoft.com/office/drawing/2014/main" id="{BE6D2098-C0A8-481E-AD2F-5992FE9D6851}"/>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36" name="Text Box 32">
          <a:extLst>
            <a:ext uri="{FF2B5EF4-FFF2-40B4-BE49-F238E27FC236}">
              <a16:creationId xmlns:a16="http://schemas.microsoft.com/office/drawing/2014/main" id="{B6C3FA82-5AF8-4519-A497-88CD571B0BC4}"/>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3937" name="Text Box 106">
          <a:extLst>
            <a:ext uri="{FF2B5EF4-FFF2-40B4-BE49-F238E27FC236}">
              <a16:creationId xmlns:a16="http://schemas.microsoft.com/office/drawing/2014/main" id="{6E90DCBC-61FF-47A4-9CAA-2B66A83C461E}"/>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38" name="Text Box 108">
          <a:extLst>
            <a:ext uri="{FF2B5EF4-FFF2-40B4-BE49-F238E27FC236}">
              <a16:creationId xmlns:a16="http://schemas.microsoft.com/office/drawing/2014/main" id="{68D004FB-0749-4684-9562-5654FD7C47B4}"/>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39" name="Text Box 30">
          <a:extLst>
            <a:ext uri="{FF2B5EF4-FFF2-40B4-BE49-F238E27FC236}">
              <a16:creationId xmlns:a16="http://schemas.microsoft.com/office/drawing/2014/main" id="{F1017C52-BA53-4C7B-99F5-3DDDCB2F59F9}"/>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40" name="Text Box 32">
          <a:extLst>
            <a:ext uri="{FF2B5EF4-FFF2-40B4-BE49-F238E27FC236}">
              <a16:creationId xmlns:a16="http://schemas.microsoft.com/office/drawing/2014/main" id="{6C43ECFD-6931-4C45-8C11-14B4438BFAC5}"/>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41" name="Text Box 106">
          <a:extLst>
            <a:ext uri="{FF2B5EF4-FFF2-40B4-BE49-F238E27FC236}">
              <a16:creationId xmlns:a16="http://schemas.microsoft.com/office/drawing/2014/main" id="{C10C07A4-ABA0-403F-BA1C-7F88CDCDA535}"/>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42" name="Text Box 108">
          <a:extLst>
            <a:ext uri="{FF2B5EF4-FFF2-40B4-BE49-F238E27FC236}">
              <a16:creationId xmlns:a16="http://schemas.microsoft.com/office/drawing/2014/main" id="{6BC6FB9A-C46A-4445-A544-AA34CAB48CD3}"/>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3943" name="Text Box 30">
          <a:extLst>
            <a:ext uri="{FF2B5EF4-FFF2-40B4-BE49-F238E27FC236}">
              <a16:creationId xmlns:a16="http://schemas.microsoft.com/office/drawing/2014/main" id="{93A2BC12-F46C-432B-9D7E-B92C36D08A02}"/>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44" name="Text Box 32">
          <a:extLst>
            <a:ext uri="{FF2B5EF4-FFF2-40B4-BE49-F238E27FC236}">
              <a16:creationId xmlns:a16="http://schemas.microsoft.com/office/drawing/2014/main" id="{DF6B2483-01C4-4351-AD09-2A1B36816972}"/>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3945" name="Text Box 106">
          <a:extLst>
            <a:ext uri="{FF2B5EF4-FFF2-40B4-BE49-F238E27FC236}">
              <a16:creationId xmlns:a16="http://schemas.microsoft.com/office/drawing/2014/main" id="{68648722-E8FB-43DC-ABE2-B82850330C69}"/>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3946" name="Text Box 108">
          <a:extLst>
            <a:ext uri="{FF2B5EF4-FFF2-40B4-BE49-F238E27FC236}">
              <a16:creationId xmlns:a16="http://schemas.microsoft.com/office/drawing/2014/main" id="{B68E8D48-B13E-4F12-8784-8296A4140198}"/>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3947" name="Text Box 30">
          <a:extLst>
            <a:ext uri="{FF2B5EF4-FFF2-40B4-BE49-F238E27FC236}">
              <a16:creationId xmlns:a16="http://schemas.microsoft.com/office/drawing/2014/main" id="{208211D9-2742-444F-A56D-0168A5E1DFD0}"/>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3948" name="Text Box 32">
          <a:extLst>
            <a:ext uri="{FF2B5EF4-FFF2-40B4-BE49-F238E27FC236}">
              <a16:creationId xmlns:a16="http://schemas.microsoft.com/office/drawing/2014/main" id="{6D2E2CD9-BCE8-4108-9BE3-2286B577361D}"/>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3949" name="Text Box 106">
          <a:extLst>
            <a:ext uri="{FF2B5EF4-FFF2-40B4-BE49-F238E27FC236}">
              <a16:creationId xmlns:a16="http://schemas.microsoft.com/office/drawing/2014/main" id="{A9C67C1D-5067-4FCE-AB42-49A5484A4D35}"/>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3950" name="Text Box 108">
          <a:extLst>
            <a:ext uri="{FF2B5EF4-FFF2-40B4-BE49-F238E27FC236}">
              <a16:creationId xmlns:a16="http://schemas.microsoft.com/office/drawing/2014/main" id="{6A454E28-BC20-4FD7-945A-25D8DE4D5349}"/>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3417"/>
    <xdr:sp macro="" textlink="">
      <xdr:nvSpPr>
        <xdr:cNvPr id="3951" name="Text Box 30">
          <a:extLst>
            <a:ext uri="{FF2B5EF4-FFF2-40B4-BE49-F238E27FC236}">
              <a16:creationId xmlns:a16="http://schemas.microsoft.com/office/drawing/2014/main" id="{A9137EBB-7C02-473B-AACC-720728722ECA}"/>
            </a:ext>
          </a:extLst>
        </xdr:cNvPr>
        <xdr:cNvSpPr txBox="1">
          <a:spLocks noChangeArrowheads="1"/>
        </xdr:cNvSpPr>
      </xdr:nvSpPr>
      <xdr:spPr bwMode="auto">
        <a:xfrm>
          <a:off x="3741420" y="63383160"/>
          <a:ext cx="76200" cy="363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3952" name="Text Box 30">
          <a:extLst>
            <a:ext uri="{FF2B5EF4-FFF2-40B4-BE49-F238E27FC236}">
              <a16:creationId xmlns:a16="http://schemas.microsoft.com/office/drawing/2014/main" id="{7FC4A599-B129-43C6-B71E-AF39A718B8D7}"/>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3953" name="Text Box 32">
          <a:extLst>
            <a:ext uri="{FF2B5EF4-FFF2-40B4-BE49-F238E27FC236}">
              <a16:creationId xmlns:a16="http://schemas.microsoft.com/office/drawing/2014/main" id="{199C5D25-6C82-4372-AD3C-212060DE34B2}"/>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0214"/>
    <xdr:sp macro="" textlink="">
      <xdr:nvSpPr>
        <xdr:cNvPr id="3954" name="Text Box 106">
          <a:extLst>
            <a:ext uri="{FF2B5EF4-FFF2-40B4-BE49-F238E27FC236}">
              <a16:creationId xmlns:a16="http://schemas.microsoft.com/office/drawing/2014/main" id="{5DF0DE67-F3BE-479C-9A0E-4758BFC3AD83}"/>
            </a:ext>
          </a:extLst>
        </xdr:cNvPr>
        <xdr:cNvSpPr txBox="1">
          <a:spLocks noChangeArrowheads="1"/>
        </xdr:cNvSpPr>
      </xdr:nvSpPr>
      <xdr:spPr bwMode="auto">
        <a:xfrm>
          <a:off x="3741420" y="63383160"/>
          <a:ext cx="76200" cy="38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741978"/>
    <xdr:sp macro="" textlink="">
      <xdr:nvSpPr>
        <xdr:cNvPr id="3955" name="Text Box 108">
          <a:extLst>
            <a:ext uri="{FF2B5EF4-FFF2-40B4-BE49-F238E27FC236}">
              <a16:creationId xmlns:a16="http://schemas.microsoft.com/office/drawing/2014/main" id="{37C9C0AD-A2E1-4689-A076-4C23CD8E9C9A}"/>
            </a:ext>
          </a:extLst>
        </xdr:cNvPr>
        <xdr:cNvSpPr txBox="1">
          <a:spLocks noChangeArrowheads="1"/>
        </xdr:cNvSpPr>
      </xdr:nvSpPr>
      <xdr:spPr bwMode="auto">
        <a:xfrm>
          <a:off x="3741420" y="63383160"/>
          <a:ext cx="76200" cy="741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130"/>
    <xdr:sp macro="" textlink="">
      <xdr:nvSpPr>
        <xdr:cNvPr id="3956" name="Text Box 30">
          <a:extLst>
            <a:ext uri="{FF2B5EF4-FFF2-40B4-BE49-F238E27FC236}">
              <a16:creationId xmlns:a16="http://schemas.microsoft.com/office/drawing/2014/main" id="{ACB437C3-B2B1-458E-BAFB-1B8A49FE5C62}"/>
            </a:ext>
          </a:extLst>
        </xdr:cNvPr>
        <xdr:cNvSpPr txBox="1">
          <a:spLocks noChangeArrowheads="1"/>
        </xdr:cNvSpPr>
      </xdr:nvSpPr>
      <xdr:spPr bwMode="auto">
        <a:xfrm>
          <a:off x="3741420" y="63383160"/>
          <a:ext cx="76200" cy="36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19"/>
    <xdr:sp macro="" textlink="">
      <xdr:nvSpPr>
        <xdr:cNvPr id="3957" name="Text Box 30">
          <a:extLst>
            <a:ext uri="{FF2B5EF4-FFF2-40B4-BE49-F238E27FC236}">
              <a16:creationId xmlns:a16="http://schemas.microsoft.com/office/drawing/2014/main" id="{F3214EA1-0167-42AB-876E-03A8D302BB7A}"/>
            </a:ext>
          </a:extLst>
        </xdr:cNvPr>
        <xdr:cNvSpPr txBox="1">
          <a:spLocks noChangeArrowheads="1"/>
        </xdr:cNvSpPr>
      </xdr:nvSpPr>
      <xdr:spPr bwMode="auto">
        <a:xfrm>
          <a:off x="3741420" y="63383160"/>
          <a:ext cx="76200" cy="29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3958" name="Text Box 32">
          <a:extLst>
            <a:ext uri="{FF2B5EF4-FFF2-40B4-BE49-F238E27FC236}">
              <a16:creationId xmlns:a16="http://schemas.microsoft.com/office/drawing/2014/main" id="{BCD1CA71-FB91-45B4-BD54-EA197F10EADE}"/>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19"/>
    <xdr:sp macro="" textlink="">
      <xdr:nvSpPr>
        <xdr:cNvPr id="3959" name="Text Box 106">
          <a:extLst>
            <a:ext uri="{FF2B5EF4-FFF2-40B4-BE49-F238E27FC236}">
              <a16:creationId xmlns:a16="http://schemas.microsoft.com/office/drawing/2014/main" id="{16F85E2A-750C-41DA-922C-81C66A7F71AE}"/>
            </a:ext>
          </a:extLst>
        </xdr:cNvPr>
        <xdr:cNvSpPr txBox="1">
          <a:spLocks noChangeArrowheads="1"/>
        </xdr:cNvSpPr>
      </xdr:nvSpPr>
      <xdr:spPr bwMode="auto">
        <a:xfrm>
          <a:off x="3741420" y="63383160"/>
          <a:ext cx="76200" cy="29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3960" name="Text Box 108">
          <a:extLst>
            <a:ext uri="{FF2B5EF4-FFF2-40B4-BE49-F238E27FC236}">
              <a16:creationId xmlns:a16="http://schemas.microsoft.com/office/drawing/2014/main" id="{1D15EA49-81C4-43EE-836A-D8CDBD8661D4}"/>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3961" name="Text Box 30">
          <a:extLst>
            <a:ext uri="{FF2B5EF4-FFF2-40B4-BE49-F238E27FC236}">
              <a16:creationId xmlns:a16="http://schemas.microsoft.com/office/drawing/2014/main" id="{836D6C2A-2083-4914-A2F7-02AB7B740088}"/>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3962" name="Text Box 32">
          <a:extLst>
            <a:ext uri="{FF2B5EF4-FFF2-40B4-BE49-F238E27FC236}">
              <a16:creationId xmlns:a16="http://schemas.microsoft.com/office/drawing/2014/main" id="{4FA44AB1-7BCB-4DB0-B7A8-498495C40400}"/>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84590"/>
    <xdr:sp macro="" textlink="">
      <xdr:nvSpPr>
        <xdr:cNvPr id="3963" name="Text Box 106">
          <a:extLst>
            <a:ext uri="{FF2B5EF4-FFF2-40B4-BE49-F238E27FC236}">
              <a16:creationId xmlns:a16="http://schemas.microsoft.com/office/drawing/2014/main" id="{3D48C107-A234-4F5A-B1CA-98B697056CF4}"/>
            </a:ext>
          </a:extLst>
        </xdr:cNvPr>
        <xdr:cNvSpPr txBox="1">
          <a:spLocks noChangeArrowheads="1"/>
        </xdr:cNvSpPr>
      </xdr:nvSpPr>
      <xdr:spPr bwMode="auto">
        <a:xfrm>
          <a:off x="3741420" y="67238880"/>
          <a:ext cx="76200" cy="284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16010"/>
    <xdr:sp macro="" textlink="">
      <xdr:nvSpPr>
        <xdr:cNvPr id="3964" name="Text Box 108">
          <a:extLst>
            <a:ext uri="{FF2B5EF4-FFF2-40B4-BE49-F238E27FC236}">
              <a16:creationId xmlns:a16="http://schemas.microsoft.com/office/drawing/2014/main" id="{3E5FBDA6-DFDE-42CF-9012-B8F281B80D6D}"/>
            </a:ext>
          </a:extLst>
        </xdr:cNvPr>
        <xdr:cNvSpPr txBox="1">
          <a:spLocks noChangeArrowheads="1"/>
        </xdr:cNvSpPr>
      </xdr:nvSpPr>
      <xdr:spPr bwMode="auto">
        <a:xfrm>
          <a:off x="3741420" y="67238880"/>
          <a:ext cx="76200" cy="21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3965" name="Text Box 30">
          <a:extLst>
            <a:ext uri="{FF2B5EF4-FFF2-40B4-BE49-F238E27FC236}">
              <a16:creationId xmlns:a16="http://schemas.microsoft.com/office/drawing/2014/main" id="{278BBDF5-9025-412D-B194-39ACC3A54653}"/>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8398"/>
    <xdr:sp macro="" textlink="">
      <xdr:nvSpPr>
        <xdr:cNvPr id="3966" name="Text Box 32">
          <a:extLst>
            <a:ext uri="{FF2B5EF4-FFF2-40B4-BE49-F238E27FC236}">
              <a16:creationId xmlns:a16="http://schemas.microsoft.com/office/drawing/2014/main" id="{9AD34C9E-61AA-4303-84D3-180F6BD3B1F5}"/>
            </a:ext>
          </a:extLst>
        </xdr:cNvPr>
        <xdr:cNvSpPr txBox="1">
          <a:spLocks noChangeArrowheads="1"/>
        </xdr:cNvSpPr>
      </xdr:nvSpPr>
      <xdr:spPr bwMode="auto">
        <a:xfrm>
          <a:off x="3741420" y="67238880"/>
          <a:ext cx="76200" cy="208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3967" name="Text Box 106">
          <a:extLst>
            <a:ext uri="{FF2B5EF4-FFF2-40B4-BE49-F238E27FC236}">
              <a16:creationId xmlns:a16="http://schemas.microsoft.com/office/drawing/2014/main" id="{CF6FF7BF-A175-4BB0-9B1A-84119E6FD4E6}"/>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1406"/>
    <xdr:sp macro="" textlink="">
      <xdr:nvSpPr>
        <xdr:cNvPr id="3968" name="Text Box 108">
          <a:extLst>
            <a:ext uri="{FF2B5EF4-FFF2-40B4-BE49-F238E27FC236}">
              <a16:creationId xmlns:a16="http://schemas.microsoft.com/office/drawing/2014/main" id="{E22C9412-713A-4183-B425-2CFC7BCCE36D}"/>
            </a:ext>
          </a:extLst>
        </xdr:cNvPr>
        <xdr:cNvSpPr txBox="1">
          <a:spLocks noChangeArrowheads="1"/>
        </xdr:cNvSpPr>
      </xdr:nvSpPr>
      <xdr:spPr bwMode="auto">
        <a:xfrm>
          <a:off x="3741420" y="63383160"/>
          <a:ext cx="76200" cy="2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172490"/>
    <xdr:sp macro="" textlink="">
      <xdr:nvSpPr>
        <xdr:cNvPr id="3969" name="Text Box 30">
          <a:extLst>
            <a:ext uri="{FF2B5EF4-FFF2-40B4-BE49-F238E27FC236}">
              <a16:creationId xmlns:a16="http://schemas.microsoft.com/office/drawing/2014/main" id="{612762D3-2D7A-4D25-98F1-FD27CD6433D3}"/>
            </a:ext>
          </a:extLst>
        </xdr:cNvPr>
        <xdr:cNvSpPr txBox="1">
          <a:spLocks noChangeArrowheads="1"/>
        </xdr:cNvSpPr>
      </xdr:nvSpPr>
      <xdr:spPr bwMode="auto">
        <a:xfrm>
          <a:off x="3741420" y="63383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1406"/>
    <xdr:sp macro="" textlink="">
      <xdr:nvSpPr>
        <xdr:cNvPr id="3970" name="Text Box 32">
          <a:extLst>
            <a:ext uri="{FF2B5EF4-FFF2-40B4-BE49-F238E27FC236}">
              <a16:creationId xmlns:a16="http://schemas.microsoft.com/office/drawing/2014/main" id="{7F8A5583-C713-4ADD-83FA-3AC98BC7394F}"/>
            </a:ext>
          </a:extLst>
        </xdr:cNvPr>
        <xdr:cNvSpPr txBox="1">
          <a:spLocks noChangeArrowheads="1"/>
        </xdr:cNvSpPr>
      </xdr:nvSpPr>
      <xdr:spPr bwMode="auto">
        <a:xfrm>
          <a:off x="3741420" y="63383160"/>
          <a:ext cx="76200" cy="2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172490"/>
    <xdr:sp macro="" textlink="">
      <xdr:nvSpPr>
        <xdr:cNvPr id="3971" name="Text Box 106">
          <a:extLst>
            <a:ext uri="{FF2B5EF4-FFF2-40B4-BE49-F238E27FC236}">
              <a16:creationId xmlns:a16="http://schemas.microsoft.com/office/drawing/2014/main" id="{A34449A0-F51D-4C1A-B986-67C7BACACC9D}"/>
            </a:ext>
          </a:extLst>
        </xdr:cNvPr>
        <xdr:cNvSpPr txBox="1">
          <a:spLocks noChangeArrowheads="1"/>
        </xdr:cNvSpPr>
      </xdr:nvSpPr>
      <xdr:spPr bwMode="auto">
        <a:xfrm>
          <a:off x="3741420" y="6723888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261074"/>
    <xdr:sp macro="" textlink="">
      <xdr:nvSpPr>
        <xdr:cNvPr id="3972" name="Text Box 108">
          <a:extLst>
            <a:ext uri="{FF2B5EF4-FFF2-40B4-BE49-F238E27FC236}">
              <a16:creationId xmlns:a16="http://schemas.microsoft.com/office/drawing/2014/main" id="{D24F920D-FFF8-4EA8-863E-319906ACCC13}"/>
            </a:ext>
          </a:extLst>
        </xdr:cNvPr>
        <xdr:cNvSpPr txBox="1">
          <a:spLocks noChangeArrowheads="1"/>
        </xdr:cNvSpPr>
      </xdr:nvSpPr>
      <xdr:spPr bwMode="auto">
        <a:xfrm>
          <a:off x="3764280" y="63383160"/>
          <a:ext cx="68580" cy="26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97767"/>
    <xdr:sp macro="" textlink="">
      <xdr:nvSpPr>
        <xdr:cNvPr id="3973" name="Text Box 30">
          <a:extLst>
            <a:ext uri="{FF2B5EF4-FFF2-40B4-BE49-F238E27FC236}">
              <a16:creationId xmlns:a16="http://schemas.microsoft.com/office/drawing/2014/main" id="{2B55D25F-6165-45F2-A0E4-0DB523FCE120}"/>
            </a:ext>
          </a:extLst>
        </xdr:cNvPr>
        <xdr:cNvSpPr txBox="1">
          <a:spLocks noChangeArrowheads="1"/>
        </xdr:cNvSpPr>
      </xdr:nvSpPr>
      <xdr:spPr bwMode="auto">
        <a:xfrm>
          <a:off x="3741420" y="67238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20393"/>
    <xdr:sp macro="" textlink="">
      <xdr:nvSpPr>
        <xdr:cNvPr id="3974" name="Text Box 30">
          <a:extLst>
            <a:ext uri="{FF2B5EF4-FFF2-40B4-BE49-F238E27FC236}">
              <a16:creationId xmlns:a16="http://schemas.microsoft.com/office/drawing/2014/main" id="{EFE0041D-E8B5-4AC1-9EFA-412D4B400AC0}"/>
            </a:ext>
          </a:extLst>
        </xdr:cNvPr>
        <xdr:cNvSpPr txBox="1">
          <a:spLocks noChangeArrowheads="1"/>
        </xdr:cNvSpPr>
      </xdr:nvSpPr>
      <xdr:spPr bwMode="auto">
        <a:xfrm>
          <a:off x="374142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6327"/>
    <xdr:sp macro="" textlink="">
      <xdr:nvSpPr>
        <xdr:cNvPr id="3975" name="Text Box 32">
          <a:extLst>
            <a:ext uri="{FF2B5EF4-FFF2-40B4-BE49-F238E27FC236}">
              <a16:creationId xmlns:a16="http://schemas.microsoft.com/office/drawing/2014/main" id="{FB64BE7C-5506-4659-8528-A0087085CA7A}"/>
            </a:ext>
          </a:extLst>
        </xdr:cNvPr>
        <xdr:cNvSpPr txBox="1">
          <a:spLocks noChangeArrowheads="1"/>
        </xdr:cNvSpPr>
      </xdr:nvSpPr>
      <xdr:spPr bwMode="auto">
        <a:xfrm>
          <a:off x="374142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20393"/>
    <xdr:sp macro="" textlink="">
      <xdr:nvSpPr>
        <xdr:cNvPr id="3976" name="Text Box 106">
          <a:extLst>
            <a:ext uri="{FF2B5EF4-FFF2-40B4-BE49-F238E27FC236}">
              <a16:creationId xmlns:a16="http://schemas.microsoft.com/office/drawing/2014/main" id="{0996A4E2-C396-4D5D-9EFE-1C419CF1C70D}"/>
            </a:ext>
          </a:extLst>
        </xdr:cNvPr>
        <xdr:cNvSpPr txBox="1">
          <a:spLocks noChangeArrowheads="1"/>
        </xdr:cNvSpPr>
      </xdr:nvSpPr>
      <xdr:spPr bwMode="auto">
        <a:xfrm>
          <a:off x="3741420" y="67238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264</xdr:row>
      <xdr:rowOff>0</xdr:rowOff>
    </xdr:from>
    <xdr:ext cx="76200" cy="206327"/>
    <xdr:sp macro="" textlink="">
      <xdr:nvSpPr>
        <xdr:cNvPr id="3977" name="Text Box 108">
          <a:extLst>
            <a:ext uri="{FF2B5EF4-FFF2-40B4-BE49-F238E27FC236}">
              <a16:creationId xmlns:a16="http://schemas.microsoft.com/office/drawing/2014/main" id="{402C4FF5-4BBD-40D1-BB52-7166210C817C}"/>
            </a:ext>
          </a:extLst>
        </xdr:cNvPr>
        <xdr:cNvSpPr txBox="1">
          <a:spLocks noChangeArrowheads="1"/>
        </xdr:cNvSpPr>
      </xdr:nvSpPr>
      <xdr:spPr bwMode="auto">
        <a:xfrm>
          <a:off x="3741420" y="67238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74907"/>
    <xdr:sp macro="" textlink="">
      <xdr:nvSpPr>
        <xdr:cNvPr id="3978" name="Text Box 30">
          <a:extLst>
            <a:ext uri="{FF2B5EF4-FFF2-40B4-BE49-F238E27FC236}">
              <a16:creationId xmlns:a16="http://schemas.microsoft.com/office/drawing/2014/main" id="{B8BFA0F5-DE95-4164-91E2-73CEFD521457}"/>
            </a:ext>
          </a:extLst>
        </xdr:cNvPr>
        <xdr:cNvSpPr txBox="1">
          <a:spLocks noChangeArrowheads="1"/>
        </xdr:cNvSpPr>
      </xdr:nvSpPr>
      <xdr:spPr bwMode="auto">
        <a:xfrm>
          <a:off x="374142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06327"/>
    <xdr:sp macro="" textlink="">
      <xdr:nvSpPr>
        <xdr:cNvPr id="3979" name="Text Box 32">
          <a:extLst>
            <a:ext uri="{FF2B5EF4-FFF2-40B4-BE49-F238E27FC236}">
              <a16:creationId xmlns:a16="http://schemas.microsoft.com/office/drawing/2014/main" id="{1C44453B-C406-4E2F-818C-A26F63773C51}"/>
            </a:ext>
          </a:extLst>
        </xdr:cNvPr>
        <xdr:cNvSpPr txBox="1">
          <a:spLocks noChangeArrowheads="1"/>
        </xdr:cNvSpPr>
      </xdr:nvSpPr>
      <xdr:spPr bwMode="auto">
        <a:xfrm>
          <a:off x="374142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74907"/>
    <xdr:sp macro="" textlink="">
      <xdr:nvSpPr>
        <xdr:cNvPr id="3980" name="Text Box 106">
          <a:extLst>
            <a:ext uri="{FF2B5EF4-FFF2-40B4-BE49-F238E27FC236}">
              <a16:creationId xmlns:a16="http://schemas.microsoft.com/office/drawing/2014/main" id="{4D9EA772-3EE8-4210-98F1-FDBBB0589648}"/>
            </a:ext>
          </a:extLst>
        </xdr:cNvPr>
        <xdr:cNvSpPr txBox="1">
          <a:spLocks noChangeArrowheads="1"/>
        </xdr:cNvSpPr>
      </xdr:nvSpPr>
      <xdr:spPr bwMode="auto">
        <a:xfrm>
          <a:off x="3741420" y="63383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06327"/>
    <xdr:sp macro="" textlink="">
      <xdr:nvSpPr>
        <xdr:cNvPr id="3981" name="Text Box 108">
          <a:extLst>
            <a:ext uri="{FF2B5EF4-FFF2-40B4-BE49-F238E27FC236}">
              <a16:creationId xmlns:a16="http://schemas.microsoft.com/office/drawing/2014/main" id="{6B6F82D9-B519-4065-914A-07DEA88F86E7}"/>
            </a:ext>
          </a:extLst>
        </xdr:cNvPr>
        <xdr:cNvSpPr txBox="1">
          <a:spLocks noChangeArrowheads="1"/>
        </xdr:cNvSpPr>
      </xdr:nvSpPr>
      <xdr:spPr bwMode="auto">
        <a:xfrm>
          <a:off x="3741420" y="63383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13008"/>
    <xdr:sp macro="" textlink="">
      <xdr:nvSpPr>
        <xdr:cNvPr id="3982" name="Text Box 30">
          <a:extLst>
            <a:ext uri="{FF2B5EF4-FFF2-40B4-BE49-F238E27FC236}">
              <a16:creationId xmlns:a16="http://schemas.microsoft.com/office/drawing/2014/main" id="{A334BC07-CD05-4662-865D-4B569C79440F}"/>
            </a:ext>
          </a:extLst>
        </xdr:cNvPr>
        <xdr:cNvSpPr txBox="1">
          <a:spLocks noChangeArrowheads="1"/>
        </xdr:cNvSpPr>
      </xdr:nvSpPr>
      <xdr:spPr bwMode="auto">
        <a:xfrm>
          <a:off x="374142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3983" name="Text Box 32">
          <a:extLst>
            <a:ext uri="{FF2B5EF4-FFF2-40B4-BE49-F238E27FC236}">
              <a16:creationId xmlns:a16="http://schemas.microsoft.com/office/drawing/2014/main" id="{230B151E-3C55-4010-96B9-8C832DEAD9B3}"/>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13008"/>
    <xdr:sp macro="" textlink="">
      <xdr:nvSpPr>
        <xdr:cNvPr id="3984" name="Text Box 106">
          <a:extLst>
            <a:ext uri="{FF2B5EF4-FFF2-40B4-BE49-F238E27FC236}">
              <a16:creationId xmlns:a16="http://schemas.microsoft.com/office/drawing/2014/main" id="{7C7E54CD-398C-4E74-B234-F5105721D58D}"/>
            </a:ext>
          </a:extLst>
        </xdr:cNvPr>
        <xdr:cNvSpPr txBox="1">
          <a:spLocks noChangeArrowheads="1"/>
        </xdr:cNvSpPr>
      </xdr:nvSpPr>
      <xdr:spPr bwMode="auto">
        <a:xfrm>
          <a:off x="3741420" y="63383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3985" name="Text Box 108">
          <a:extLst>
            <a:ext uri="{FF2B5EF4-FFF2-40B4-BE49-F238E27FC236}">
              <a16:creationId xmlns:a16="http://schemas.microsoft.com/office/drawing/2014/main" id="{C6380A27-A5C5-4FF0-9433-28B81A519793}"/>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148"/>
    <xdr:sp macro="" textlink="">
      <xdr:nvSpPr>
        <xdr:cNvPr id="3986" name="Text Box 30">
          <a:extLst>
            <a:ext uri="{FF2B5EF4-FFF2-40B4-BE49-F238E27FC236}">
              <a16:creationId xmlns:a16="http://schemas.microsoft.com/office/drawing/2014/main" id="{A3DCB173-A86A-43F4-A030-B0A825AD60FD}"/>
            </a:ext>
          </a:extLst>
        </xdr:cNvPr>
        <xdr:cNvSpPr txBox="1">
          <a:spLocks noChangeArrowheads="1"/>
        </xdr:cNvSpPr>
      </xdr:nvSpPr>
      <xdr:spPr bwMode="auto">
        <a:xfrm>
          <a:off x="374142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4555"/>
    <xdr:sp macro="" textlink="">
      <xdr:nvSpPr>
        <xdr:cNvPr id="3987" name="Text Box 32">
          <a:extLst>
            <a:ext uri="{FF2B5EF4-FFF2-40B4-BE49-F238E27FC236}">
              <a16:creationId xmlns:a16="http://schemas.microsoft.com/office/drawing/2014/main" id="{710190BA-A750-4D08-9443-6B528B0EF3C1}"/>
            </a:ext>
          </a:extLst>
        </xdr:cNvPr>
        <xdr:cNvSpPr txBox="1">
          <a:spLocks noChangeArrowheads="1"/>
        </xdr:cNvSpPr>
      </xdr:nvSpPr>
      <xdr:spPr bwMode="auto">
        <a:xfrm>
          <a:off x="3741420" y="63383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148"/>
    <xdr:sp macro="" textlink="">
      <xdr:nvSpPr>
        <xdr:cNvPr id="3988" name="Text Box 106">
          <a:extLst>
            <a:ext uri="{FF2B5EF4-FFF2-40B4-BE49-F238E27FC236}">
              <a16:creationId xmlns:a16="http://schemas.microsoft.com/office/drawing/2014/main" id="{2C88358C-93E2-4642-9A91-4033DE5AAD96}"/>
            </a:ext>
          </a:extLst>
        </xdr:cNvPr>
        <xdr:cNvSpPr txBox="1">
          <a:spLocks noChangeArrowheads="1"/>
        </xdr:cNvSpPr>
      </xdr:nvSpPr>
      <xdr:spPr bwMode="auto">
        <a:xfrm>
          <a:off x="3741420" y="63383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89" name="Text Box 30">
          <a:extLst>
            <a:ext uri="{FF2B5EF4-FFF2-40B4-BE49-F238E27FC236}">
              <a16:creationId xmlns:a16="http://schemas.microsoft.com/office/drawing/2014/main" id="{462EDCEC-8E6F-4B75-9546-C6BD5CDC9440}"/>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3990" name="Text Box 32">
          <a:extLst>
            <a:ext uri="{FF2B5EF4-FFF2-40B4-BE49-F238E27FC236}">
              <a16:creationId xmlns:a16="http://schemas.microsoft.com/office/drawing/2014/main" id="{EA300ABB-56B1-44E7-B5B6-339D83C9FC7A}"/>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91" name="Text Box 106">
          <a:extLst>
            <a:ext uri="{FF2B5EF4-FFF2-40B4-BE49-F238E27FC236}">
              <a16:creationId xmlns:a16="http://schemas.microsoft.com/office/drawing/2014/main" id="{B5E823DE-B3BB-4B1A-A721-D4580AFDA89F}"/>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3992" name="Text Box 108">
          <a:extLst>
            <a:ext uri="{FF2B5EF4-FFF2-40B4-BE49-F238E27FC236}">
              <a16:creationId xmlns:a16="http://schemas.microsoft.com/office/drawing/2014/main" id="{DDFE4D5D-EB20-4CFF-881E-914A73189EDE}"/>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9"/>
    <xdr:sp macro="" textlink="">
      <xdr:nvSpPr>
        <xdr:cNvPr id="3993" name="Text Box 30">
          <a:extLst>
            <a:ext uri="{FF2B5EF4-FFF2-40B4-BE49-F238E27FC236}">
              <a16:creationId xmlns:a16="http://schemas.microsoft.com/office/drawing/2014/main" id="{76067E5D-B1CF-441C-9A63-92588AA2E83A}"/>
            </a:ext>
          </a:extLst>
        </xdr:cNvPr>
        <xdr:cNvSpPr txBox="1">
          <a:spLocks noChangeArrowheads="1"/>
        </xdr:cNvSpPr>
      </xdr:nvSpPr>
      <xdr:spPr bwMode="auto">
        <a:xfrm>
          <a:off x="3741420" y="63383160"/>
          <a:ext cx="76200" cy="375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3994" name="Text Box 32">
          <a:extLst>
            <a:ext uri="{FF2B5EF4-FFF2-40B4-BE49-F238E27FC236}">
              <a16:creationId xmlns:a16="http://schemas.microsoft.com/office/drawing/2014/main" id="{C4CFD6BA-1F17-4FAE-BACF-8CBC0463777F}"/>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699"/>
    <xdr:sp macro="" textlink="">
      <xdr:nvSpPr>
        <xdr:cNvPr id="3995" name="Text Box 106">
          <a:extLst>
            <a:ext uri="{FF2B5EF4-FFF2-40B4-BE49-F238E27FC236}">
              <a16:creationId xmlns:a16="http://schemas.microsoft.com/office/drawing/2014/main" id="{17214BA0-AF1D-4032-BA81-D6C873521450}"/>
            </a:ext>
          </a:extLst>
        </xdr:cNvPr>
        <xdr:cNvSpPr txBox="1">
          <a:spLocks noChangeArrowheads="1"/>
        </xdr:cNvSpPr>
      </xdr:nvSpPr>
      <xdr:spPr bwMode="auto">
        <a:xfrm>
          <a:off x="3741420" y="63383160"/>
          <a:ext cx="76200" cy="375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07119"/>
    <xdr:sp macro="" textlink="">
      <xdr:nvSpPr>
        <xdr:cNvPr id="3996" name="Text Box 108">
          <a:extLst>
            <a:ext uri="{FF2B5EF4-FFF2-40B4-BE49-F238E27FC236}">
              <a16:creationId xmlns:a16="http://schemas.microsoft.com/office/drawing/2014/main" id="{E3BE83E4-870D-40ED-B47F-0DB9E96AA630}"/>
            </a:ext>
          </a:extLst>
        </xdr:cNvPr>
        <xdr:cNvSpPr txBox="1">
          <a:spLocks noChangeArrowheads="1"/>
        </xdr:cNvSpPr>
      </xdr:nvSpPr>
      <xdr:spPr bwMode="auto">
        <a:xfrm>
          <a:off x="3741420" y="63383160"/>
          <a:ext cx="76200" cy="3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97" name="Text Box 30">
          <a:extLst>
            <a:ext uri="{FF2B5EF4-FFF2-40B4-BE49-F238E27FC236}">
              <a16:creationId xmlns:a16="http://schemas.microsoft.com/office/drawing/2014/main" id="{67AB6B1B-D38F-4986-AD9F-B405A222417B}"/>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3998" name="Text Box 32">
          <a:extLst>
            <a:ext uri="{FF2B5EF4-FFF2-40B4-BE49-F238E27FC236}">
              <a16:creationId xmlns:a16="http://schemas.microsoft.com/office/drawing/2014/main" id="{1D7C5426-4469-4A41-8A69-4282B8DC9657}"/>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3999" name="Text Box 106">
          <a:extLst>
            <a:ext uri="{FF2B5EF4-FFF2-40B4-BE49-F238E27FC236}">
              <a16:creationId xmlns:a16="http://schemas.microsoft.com/office/drawing/2014/main" id="{006D0F6B-F7F4-4587-9CCE-08C32C4F6C91}"/>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00" name="Text Box 108">
          <a:extLst>
            <a:ext uri="{FF2B5EF4-FFF2-40B4-BE49-F238E27FC236}">
              <a16:creationId xmlns:a16="http://schemas.microsoft.com/office/drawing/2014/main" id="{267213DB-6CA0-4A0E-A4F6-F1E97ABB7B55}"/>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9"/>
    <xdr:sp macro="" textlink="">
      <xdr:nvSpPr>
        <xdr:cNvPr id="4001" name="Text Box 30">
          <a:extLst>
            <a:ext uri="{FF2B5EF4-FFF2-40B4-BE49-F238E27FC236}">
              <a16:creationId xmlns:a16="http://schemas.microsoft.com/office/drawing/2014/main" id="{0BEE21D9-EEF5-4A41-987D-B740F8F1B8C5}"/>
            </a:ext>
          </a:extLst>
        </xdr:cNvPr>
        <xdr:cNvSpPr txBox="1">
          <a:spLocks noChangeArrowheads="1"/>
        </xdr:cNvSpPr>
      </xdr:nvSpPr>
      <xdr:spPr bwMode="auto">
        <a:xfrm>
          <a:off x="3741420" y="63383160"/>
          <a:ext cx="76200" cy="345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02" name="Text Box 32">
          <a:extLst>
            <a:ext uri="{FF2B5EF4-FFF2-40B4-BE49-F238E27FC236}">
              <a16:creationId xmlns:a16="http://schemas.microsoft.com/office/drawing/2014/main" id="{94D3A0C5-14A7-4230-ACCB-3EC005D3C40D}"/>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19"/>
    <xdr:sp macro="" textlink="">
      <xdr:nvSpPr>
        <xdr:cNvPr id="4003" name="Text Box 106">
          <a:extLst>
            <a:ext uri="{FF2B5EF4-FFF2-40B4-BE49-F238E27FC236}">
              <a16:creationId xmlns:a16="http://schemas.microsoft.com/office/drawing/2014/main" id="{B68D2F35-5D8F-464E-8C73-E240FF61C92A}"/>
            </a:ext>
          </a:extLst>
        </xdr:cNvPr>
        <xdr:cNvSpPr txBox="1">
          <a:spLocks noChangeArrowheads="1"/>
        </xdr:cNvSpPr>
      </xdr:nvSpPr>
      <xdr:spPr bwMode="auto">
        <a:xfrm>
          <a:off x="3741420" y="63383160"/>
          <a:ext cx="76200" cy="345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04" name="Text Box 108">
          <a:extLst>
            <a:ext uri="{FF2B5EF4-FFF2-40B4-BE49-F238E27FC236}">
              <a16:creationId xmlns:a16="http://schemas.microsoft.com/office/drawing/2014/main" id="{ED6A262F-3C38-4B0F-B940-DCAC8425EC88}"/>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4005" name="Text Box 30">
          <a:extLst>
            <a:ext uri="{FF2B5EF4-FFF2-40B4-BE49-F238E27FC236}">
              <a16:creationId xmlns:a16="http://schemas.microsoft.com/office/drawing/2014/main" id="{9410D59F-0644-47F9-96FE-79C89AB63A84}"/>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06" name="Text Box 32">
          <a:extLst>
            <a:ext uri="{FF2B5EF4-FFF2-40B4-BE49-F238E27FC236}">
              <a16:creationId xmlns:a16="http://schemas.microsoft.com/office/drawing/2014/main" id="{075D7D3D-E56D-46B8-954B-943CE6EB2F5E}"/>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4007" name="Text Box 106">
          <a:extLst>
            <a:ext uri="{FF2B5EF4-FFF2-40B4-BE49-F238E27FC236}">
              <a16:creationId xmlns:a16="http://schemas.microsoft.com/office/drawing/2014/main" id="{AB8046D5-4C88-4EF1-99BD-D4109FB587E4}"/>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08" name="Text Box 108">
          <a:extLst>
            <a:ext uri="{FF2B5EF4-FFF2-40B4-BE49-F238E27FC236}">
              <a16:creationId xmlns:a16="http://schemas.microsoft.com/office/drawing/2014/main" id="{4E8A9E44-0504-4C27-847D-7B3121E4569C}"/>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4009" name="Text Box 30">
          <a:extLst>
            <a:ext uri="{FF2B5EF4-FFF2-40B4-BE49-F238E27FC236}">
              <a16:creationId xmlns:a16="http://schemas.microsoft.com/office/drawing/2014/main" id="{DF6390DB-5F56-456F-9701-A7E3F9843F61}"/>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10" name="Text Box 32">
          <a:extLst>
            <a:ext uri="{FF2B5EF4-FFF2-40B4-BE49-F238E27FC236}">
              <a16:creationId xmlns:a16="http://schemas.microsoft.com/office/drawing/2014/main" id="{2E155993-E2C9-448F-91EF-DC1C75A38600}"/>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4011" name="Text Box 106">
          <a:extLst>
            <a:ext uri="{FF2B5EF4-FFF2-40B4-BE49-F238E27FC236}">
              <a16:creationId xmlns:a16="http://schemas.microsoft.com/office/drawing/2014/main" id="{1E6429A2-B461-434D-9E6B-F9AE44435FCD}"/>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12" name="Text Box 108">
          <a:extLst>
            <a:ext uri="{FF2B5EF4-FFF2-40B4-BE49-F238E27FC236}">
              <a16:creationId xmlns:a16="http://schemas.microsoft.com/office/drawing/2014/main" id="{676E1B29-283E-43B6-8065-F705362F0992}"/>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4013" name="Text Box 30">
          <a:extLst>
            <a:ext uri="{FF2B5EF4-FFF2-40B4-BE49-F238E27FC236}">
              <a16:creationId xmlns:a16="http://schemas.microsoft.com/office/drawing/2014/main" id="{CB421CC7-C34C-4E48-BA98-36F72F69C30D}"/>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14" name="Text Box 32">
          <a:extLst>
            <a:ext uri="{FF2B5EF4-FFF2-40B4-BE49-F238E27FC236}">
              <a16:creationId xmlns:a16="http://schemas.microsoft.com/office/drawing/2014/main" id="{30698853-CA93-4A54-94E2-BF98A609228F}"/>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2"/>
    <xdr:sp macro="" textlink="">
      <xdr:nvSpPr>
        <xdr:cNvPr id="4015" name="Text Box 106">
          <a:extLst>
            <a:ext uri="{FF2B5EF4-FFF2-40B4-BE49-F238E27FC236}">
              <a16:creationId xmlns:a16="http://schemas.microsoft.com/office/drawing/2014/main" id="{1F6EF801-22CD-4F92-B75E-D71372FB2151}"/>
            </a:ext>
          </a:extLst>
        </xdr:cNvPr>
        <xdr:cNvSpPr txBox="1">
          <a:spLocks noChangeArrowheads="1"/>
        </xdr:cNvSpPr>
      </xdr:nvSpPr>
      <xdr:spPr bwMode="auto">
        <a:xfrm>
          <a:off x="3741420" y="63383160"/>
          <a:ext cx="76200" cy="375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16" name="Text Box 108">
          <a:extLst>
            <a:ext uri="{FF2B5EF4-FFF2-40B4-BE49-F238E27FC236}">
              <a16:creationId xmlns:a16="http://schemas.microsoft.com/office/drawing/2014/main" id="{667EF459-06E8-484A-AEEA-B86F4BA68381}"/>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4017" name="Text Box 30">
          <a:extLst>
            <a:ext uri="{FF2B5EF4-FFF2-40B4-BE49-F238E27FC236}">
              <a16:creationId xmlns:a16="http://schemas.microsoft.com/office/drawing/2014/main" id="{52AE7BF6-0243-4754-A697-CE886FE46C7E}"/>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18" name="Text Box 32">
          <a:extLst>
            <a:ext uri="{FF2B5EF4-FFF2-40B4-BE49-F238E27FC236}">
              <a16:creationId xmlns:a16="http://schemas.microsoft.com/office/drawing/2014/main" id="{2112BC18-4948-45C7-AEE0-F3C5969CDCA1}"/>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45222"/>
    <xdr:sp macro="" textlink="">
      <xdr:nvSpPr>
        <xdr:cNvPr id="4019" name="Text Box 106">
          <a:extLst>
            <a:ext uri="{FF2B5EF4-FFF2-40B4-BE49-F238E27FC236}">
              <a16:creationId xmlns:a16="http://schemas.microsoft.com/office/drawing/2014/main" id="{504EC940-91C6-49DC-833F-3E2DF5CD3521}"/>
            </a:ext>
          </a:extLst>
        </xdr:cNvPr>
        <xdr:cNvSpPr txBox="1">
          <a:spLocks noChangeArrowheads="1"/>
        </xdr:cNvSpPr>
      </xdr:nvSpPr>
      <xdr:spPr bwMode="auto">
        <a:xfrm>
          <a:off x="3741420" y="63383160"/>
          <a:ext cx="76200" cy="345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418443"/>
    <xdr:sp macro="" textlink="">
      <xdr:nvSpPr>
        <xdr:cNvPr id="4020" name="Text Box 108">
          <a:extLst>
            <a:ext uri="{FF2B5EF4-FFF2-40B4-BE49-F238E27FC236}">
              <a16:creationId xmlns:a16="http://schemas.microsoft.com/office/drawing/2014/main" id="{59C4420D-56F9-4A40-89CE-C5B68B9231F7}"/>
            </a:ext>
          </a:extLst>
        </xdr:cNvPr>
        <xdr:cNvSpPr txBox="1">
          <a:spLocks noChangeArrowheads="1"/>
        </xdr:cNvSpPr>
      </xdr:nvSpPr>
      <xdr:spPr bwMode="auto">
        <a:xfrm>
          <a:off x="3741420" y="63383160"/>
          <a:ext cx="76200" cy="41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4021" name="Text Box 30">
          <a:extLst>
            <a:ext uri="{FF2B5EF4-FFF2-40B4-BE49-F238E27FC236}">
              <a16:creationId xmlns:a16="http://schemas.microsoft.com/office/drawing/2014/main" id="{0EDCEC6D-B4C8-4D6D-AAD1-6775B5B04023}"/>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4022" name="Text Box 32">
          <a:extLst>
            <a:ext uri="{FF2B5EF4-FFF2-40B4-BE49-F238E27FC236}">
              <a16:creationId xmlns:a16="http://schemas.microsoft.com/office/drawing/2014/main" id="{0E77B289-B72C-4D31-82B5-BFA3C13C9CE1}"/>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4023" name="Text Box 106">
          <a:extLst>
            <a:ext uri="{FF2B5EF4-FFF2-40B4-BE49-F238E27FC236}">
              <a16:creationId xmlns:a16="http://schemas.microsoft.com/office/drawing/2014/main" id="{043B7E29-C001-4E26-AC57-B9CDF0AE8158}"/>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4024" name="Text Box 108">
          <a:extLst>
            <a:ext uri="{FF2B5EF4-FFF2-40B4-BE49-F238E27FC236}">
              <a16:creationId xmlns:a16="http://schemas.microsoft.com/office/drawing/2014/main" id="{2C7AEA71-533D-4B4C-907D-A71937BC23BB}"/>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60462"/>
    <xdr:sp macro="" textlink="">
      <xdr:nvSpPr>
        <xdr:cNvPr id="4025" name="Text Box 30">
          <a:extLst>
            <a:ext uri="{FF2B5EF4-FFF2-40B4-BE49-F238E27FC236}">
              <a16:creationId xmlns:a16="http://schemas.microsoft.com/office/drawing/2014/main" id="{B3DA6E4C-48E2-402B-96B0-BF513629C87D}"/>
            </a:ext>
          </a:extLst>
        </xdr:cNvPr>
        <xdr:cNvSpPr txBox="1">
          <a:spLocks noChangeArrowheads="1"/>
        </xdr:cNvSpPr>
      </xdr:nvSpPr>
      <xdr:spPr bwMode="auto">
        <a:xfrm>
          <a:off x="3741420" y="63383160"/>
          <a:ext cx="76200" cy="360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4026" name="Text Box 30">
          <a:extLst>
            <a:ext uri="{FF2B5EF4-FFF2-40B4-BE49-F238E27FC236}">
              <a16:creationId xmlns:a16="http://schemas.microsoft.com/office/drawing/2014/main" id="{6B79B80B-263B-4592-8E11-F58F7FCDACAD}"/>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4027" name="Text Box 32">
          <a:extLst>
            <a:ext uri="{FF2B5EF4-FFF2-40B4-BE49-F238E27FC236}">
              <a16:creationId xmlns:a16="http://schemas.microsoft.com/office/drawing/2014/main" id="{022A9E19-61F7-478E-A12A-1A2444E1537B}"/>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81557"/>
    <xdr:sp macro="" textlink="">
      <xdr:nvSpPr>
        <xdr:cNvPr id="4028" name="Text Box 106">
          <a:extLst>
            <a:ext uri="{FF2B5EF4-FFF2-40B4-BE49-F238E27FC236}">
              <a16:creationId xmlns:a16="http://schemas.microsoft.com/office/drawing/2014/main" id="{BDF2C651-BA72-4EAE-978A-4D7DD32E6BEF}"/>
            </a:ext>
          </a:extLst>
        </xdr:cNvPr>
        <xdr:cNvSpPr txBox="1">
          <a:spLocks noChangeArrowheads="1"/>
        </xdr:cNvSpPr>
      </xdr:nvSpPr>
      <xdr:spPr bwMode="auto">
        <a:xfrm>
          <a:off x="3741420" y="63383160"/>
          <a:ext cx="76200" cy="381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44306"/>
    <xdr:sp macro="" textlink="">
      <xdr:nvSpPr>
        <xdr:cNvPr id="4029" name="Text Box 108">
          <a:extLst>
            <a:ext uri="{FF2B5EF4-FFF2-40B4-BE49-F238E27FC236}">
              <a16:creationId xmlns:a16="http://schemas.microsoft.com/office/drawing/2014/main" id="{CB510954-00F9-4E39-AC68-4A33A87FBD4C}"/>
            </a:ext>
          </a:extLst>
        </xdr:cNvPr>
        <xdr:cNvSpPr txBox="1">
          <a:spLocks noChangeArrowheads="1"/>
        </xdr:cNvSpPr>
      </xdr:nvSpPr>
      <xdr:spPr bwMode="auto">
        <a:xfrm>
          <a:off x="3741420" y="63383160"/>
          <a:ext cx="76200" cy="54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8697"/>
    <xdr:sp macro="" textlink="">
      <xdr:nvSpPr>
        <xdr:cNvPr id="4030" name="Text Box 30">
          <a:extLst>
            <a:ext uri="{FF2B5EF4-FFF2-40B4-BE49-F238E27FC236}">
              <a16:creationId xmlns:a16="http://schemas.microsoft.com/office/drawing/2014/main" id="{D950AF42-417A-4E47-BA68-EDBA2FF1FAD5}"/>
            </a:ext>
          </a:extLst>
        </xdr:cNvPr>
        <xdr:cNvSpPr txBox="1">
          <a:spLocks noChangeArrowheads="1"/>
        </xdr:cNvSpPr>
      </xdr:nvSpPr>
      <xdr:spPr bwMode="auto">
        <a:xfrm>
          <a:off x="3741420" y="63383160"/>
          <a:ext cx="76200" cy="358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4031" name="Text Box 30">
          <a:extLst>
            <a:ext uri="{FF2B5EF4-FFF2-40B4-BE49-F238E27FC236}">
              <a16:creationId xmlns:a16="http://schemas.microsoft.com/office/drawing/2014/main" id="{2DAF0EB1-9A08-4F88-9998-44BB82D2EFB3}"/>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32" name="Text Box 32">
          <a:extLst>
            <a:ext uri="{FF2B5EF4-FFF2-40B4-BE49-F238E27FC236}">
              <a16:creationId xmlns:a16="http://schemas.microsoft.com/office/drawing/2014/main" id="{49C72CEB-D507-4E99-9877-DDD1D270577C}"/>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90220"/>
    <xdr:sp macro="" textlink="">
      <xdr:nvSpPr>
        <xdr:cNvPr id="4033" name="Text Box 106">
          <a:extLst>
            <a:ext uri="{FF2B5EF4-FFF2-40B4-BE49-F238E27FC236}">
              <a16:creationId xmlns:a16="http://schemas.microsoft.com/office/drawing/2014/main" id="{00516965-7149-40E3-AF70-DF77746050BF}"/>
            </a:ext>
          </a:extLst>
        </xdr:cNvPr>
        <xdr:cNvSpPr txBox="1">
          <a:spLocks noChangeArrowheads="1"/>
        </xdr:cNvSpPr>
      </xdr:nvSpPr>
      <xdr:spPr bwMode="auto">
        <a:xfrm>
          <a:off x="3741420" y="63383160"/>
          <a:ext cx="76200" cy="29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34" name="Text Box 108">
          <a:extLst>
            <a:ext uri="{FF2B5EF4-FFF2-40B4-BE49-F238E27FC236}">
              <a16:creationId xmlns:a16="http://schemas.microsoft.com/office/drawing/2014/main" id="{0FC55ED5-A03E-4555-BEA8-261038020235}"/>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4035" name="Text Box 30">
          <a:extLst>
            <a:ext uri="{FF2B5EF4-FFF2-40B4-BE49-F238E27FC236}">
              <a16:creationId xmlns:a16="http://schemas.microsoft.com/office/drawing/2014/main" id="{086F412D-B601-4621-865D-78D1F6D65863}"/>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36" name="Text Box 32">
          <a:extLst>
            <a:ext uri="{FF2B5EF4-FFF2-40B4-BE49-F238E27FC236}">
              <a16:creationId xmlns:a16="http://schemas.microsoft.com/office/drawing/2014/main" id="{82B05622-30FD-4531-8A6A-3E5DF6178133}"/>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37599"/>
    <xdr:sp macro="" textlink="">
      <xdr:nvSpPr>
        <xdr:cNvPr id="4037" name="Text Box 106">
          <a:extLst>
            <a:ext uri="{FF2B5EF4-FFF2-40B4-BE49-F238E27FC236}">
              <a16:creationId xmlns:a16="http://schemas.microsoft.com/office/drawing/2014/main" id="{AD37DC8E-FAD9-4BA2-AE63-75B51EADEFFC}"/>
            </a:ext>
          </a:extLst>
        </xdr:cNvPr>
        <xdr:cNvSpPr txBox="1">
          <a:spLocks noChangeArrowheads="1"/>
        </xdr:cNvSpPr>
      </xdr:nvSpPr>
      <xdr:spPr bwMode="auto">
        <a:xfrm>
          <a:off x="3741420" y="63383160"/>
          <a:ext cx="76200" cy="33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269019"/>
    <xdr:sp macro="" textlink="">
      <xdr:nvSpPr>
        <xdr:cNvPr id="4038" name="Text Box 108">
          <a:extLst>
            <a:ext uri="{FF2B5EF4-FFF2-40B4-BE49-F238E27FC236}">
              <a16:creationId xmlns:a16="http://schemas.microsoft.com/office/drawing/2014/main" id="{9D56FAB0-3DD0-474E-87DE-D928397CF8D6}"/>
            </a:ext>
          </a:extLst>
        </xdr:cNvPr>
        <xdr:cNvSpPr txBox="1">
          <a:spLocks noChangeArrowheads="1"/>
        </xdr:cNvSpPr>
      </xdr:nvSpPr>
      <xdr:spPr bwMode="auto">
        <a:xfrm>
          <a:off x="3741420" y="63383160"/>
          <a:ext cx="76200" cy="269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3"/>
    <xdr:sp macro="" textlink="">
      <xdr:nvSpPr>
        <xdr:cNvPr id="4039" name="Text Box 30">
          <a:extLst>
            <a:ext uri="{FF2B5EF4-FFF2-40B4-BE49-F238E27FC236}">
              <a16:creationId xmlns:a16="http://schemas.microsoft.com/office/drawing/2014/main" id="{5EDFE465-B7C9-4453-8C6E-E114C7D225E3}"/>
            </a:ext>
          </a:extLst>
        </xdr:cNvPr>
        <xdr:cNvSpPr txBox="1">
          <a:spLocks noChangeArrowheads="1"/>
        </xdr:cNvSpPr>
      </xdr:nvSpPr>
      <xdr:spPr bwMode="auto">
        <a:xfrm>
          <a:off x="3741420" y="63383160"/>
          <a:ext cx="76200" cy="37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4040" name="Text Box 32">
          <a:extLst>
            <a:ext uri="{FF2B5EF4-FFF2-40B4-BE49-F238E27FC236}">
              <a16:creationId xmlns:a16="http://schemas.microsoft.com/office/drawing/2014/main" id="{8EEE7542-DD9A-4C79-8FFA-CB7712E77016}"/>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75703"/>
    <xdr:sp macro="" textlink="">
      <xdr:nvSpPr>
        <xdr:cNvPr id="4041" name="Text Box 106">
          <a:extLst>
            <a:ext uri="{FF2B5EF4-FFF2-40B4-BE49-F238E27FC236}">
              <a16:creationId xmlns:a16="http://schemas.microsoft.com/office/drawing/2014/main" id="{E8513FBC-2F9E-47D5-AE3C-603AD3D5DDED}"/>
            </a:ext>
          </a:extLst>
        </xdr:cNvPr>
        <xdr:cNvSpPr txBox="1">
          <a:spLocks noChangeArrowheads="1"/>
        </xdr:cNvSpPr>
      </xdr:nvSpPr>
      <xdr:spPr bwMode="auto">
        <a:xfrm>
          <a:off x="3741420" y="63383160"/>
          <a:ext cx="76200" cy="37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4042" name="Text Box 108">
          <a:extLst>
            <a:ext uri="{FF2B5EF4-FFF2-40B4-BE49-F238E27FC236}">
              <a16:creationId xmlns:a16="http://schemas.microsoft.com/office/drawing/2014/main" id="{C807B490-E36B-4F5D-89DA-7B9A87AD9EA3}"/>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2843"/>
    <xdr:sp macro="" textlink="">
      <xdr:nvSpPr>
        <xdr:cNvPr id="4043" name="Text Box 30">
          <a:extLst>
            <a:ext uri="{FF2B5EF4-FFF2-40B4-BE49-F238E27FC236}">
              <a16:creationId xmlns:a16="http://schemas.microsoft.com/office/drawing/2014/main" id="{F19306C5-DF8B-4501-B57B-55C59858D857}"/>
            </a:ext>
          </a:extLst>
        </xdr:cNvPr>
        <xdr:cNvSpPr txBox="1">
          <a:spLocks noChangeArrowheads="1"/>
        </xdr:cNvSpPr>
      </xdr:nvSpPr>
      <xdr:spPr bwMode="auto">
        <a:xfrm>
          <a:off x="3741420" y="63383160"/>
          <a:ext cx="76200" cy="352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513198"/>
    <xdr:sp macro="" textlink="">
      <xdr:nvSpPr>
        <xdr:cNvPr id="4044" name="Text Box 32">
          <a:extLst>
            <a:ext uri="{FF2B5EF4-FFF2-40B4-BE49-F238E27FC236}">
              <a16:creationId xmlns:a16="http://schemas.microsoft.com/office/drawing/2014/main" id="{C10503D6-837A-4ACB-B8E8-27280CD72848}"/>
            </a:ext>
          </a:extLst>
        </xdr:cNvPr>
        <xdr:cNvSpPr txBox="1">
          <a:spLocks noChangeArrowheads="1"/>
        </xdr:cNvSpPr>
      </xdr:nvSpPr>
      <xdr:spPr bwMode="auto">
        <a:xfrm>
          <a:off x="3741420" y="63383160"/>
          <a:ext cx="76200" cy="51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253</xdr:row>
      <xdr:rowOff>0</xdr:rowOff>
    </xdr:from>
    <xdr:ext cx="76200" cy="352843"/>
    <xdr:sp macro="" textlink="">
      <xdr:nvSpPr>
        <xdr:cNvPr id="4045" name="Text Box 106">
          <a:extLst>
            <a:ext uri="{FF2B5EF4-FFF2-40B4-BE49-F238E27FC236}">
              <a16:creationId xmlns:a16="http://schemas.microsoft.com/office/drawing/2014/main" id="{50736A89-D3E6-48DF-BC5C-601131BD57EB}"/>
            </a:ext>
          </a:extLst>
        </xdr:cNvPr>
        <xdr:cNvSpPr txBox="1">
          <a:spLocks noChangeArrowheads="1"/>
        </xdr:cNvSpPr>
      </xdr:nvSpPr>
      <xdr:spPr bwMode="auto">
        <a:xfrm>
          <a:off x="3741420" y="63383160"/>
          <a:ext cx="76200" cy="352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22860</xdr:colOff>
      <xdr:row>253</xdr:row>
      <xdr:rowOff>0</xdr:rowOff>
    </xdr:from>
    <xdr:ext cx="68580" cy="511433"/>
    <xdr:sp macro="" textlink="">
      <xdr:nvSpPr>
        <xdr:cNvPr id="4046" name="Text Box 108">
          <a:extLst>
            <a:ext uri="{FF2B5EF4-FFF2-40B4-BE49-F238E27FC236}">
              <a16:creationId xmlns:a16="http://schemas.microsoft.com/office/drawing/2014/main" id="{B7A8DE58-15B0-453F-A377-1036B8F50CCF}"/>
            </a:ext>
          </a:extLst>
        </xdr:cNvPr>
        <xdr:cNvSpPr txBox="1">
          <a:spLocks noChangeArrowheads="1"/>
        </xdr:cNvSpPr>
      </xdr:nvSpPr>
      <xdr:spPr bwMode="auto">
        <a:xfrm>
          <a:off x="3764280" y="63383160"/>
          <a:ext cx="68580" cy="511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8"/>
    <xdr:sp macro="" textlink="">
      <xdr:nvSpPr>
        <xdr:cNvPr id="4047" name="Text Box 30">
          <a:extLst>
            <a:ext uri="{FF2B5EF4-FFF2-40B4-BE49-F238E27FC236}">
              <a16:creationId xmlns:a16="http://schemas.microsoft.com/office/drawing/2014/main" id="{FE9908EC-FC57-49F1-AACE-AB97F5E8154F}"/>
            </a:ext>
          </a:extLst>
        </xdr:cNvPr>
        <xdr:cNvSpPr txBox="1">
          <a:spLocks noChangeArrowheads="1"/>
        </xdr:cNvSpPr>
      </xdr:nvSpPr>
      <xdr:spPr bwMode="auto">
        <a:xfrm>
          <a:off x="3741420" y="1802892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4048" name="Text Box 32">
          <a:extLst>
            <a:ext uri="{FF2B5EF4-FFF2-40B4-BE49-F238E27FC236}">
              <a16:creationId xmlns:a16="http://schemas.microsoft.com/office/drawing/2014/main" id="{1A0EF2EB-892E-487B-8FBB-9BC1DEC4AF2C}"/>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8"/>
    <xdr:sp macro="" textlink="">
      <xdr:nvSpPr>
        <xdr:cNvPr id="4049" name="Text Box 106">
          <a:extLst>
            <a:ext uri="{FF2B5EF4-FFF2-40B4-BE49-F238E27FC236}">
              <a16:creationId xmlns:a16="http://schemas.microsoft.com/office/drawing/2014/main" id="{9DB4653E-6E85-4F77-85E3-15C561F78544}"/>
            </a:ext>
          </a:extLst>
        </xdr:cNvPr>
        <xdr:cNvSpPr txBox="1">
          <a:spLocks noChangeArrowheads="1"/>
        </xdr:cNvSpPr>
      </xdr:nvSpPr>
      <xdr:spPr bwMode="auto">
        <a:xfrm>
          <a:off x="3741420" y="1802892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4050" name="Text Box 108">
          <a:extLst>
            <a:ext uri="{FF2B5EF4-FFF2-40B4-BE49-F238E27FC236}">
              <a16:creationId xmlns:a16="http://schemas.microsoft.com/office/drawing/2014/main" id="{FA2E42FA-7FC9-4F31-AAF0-A75FFAF76B7B}"/>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8"/>
    <xdr:sp macro="" textlink="">
      <xdr:nvSpPr>
        <xdr:cNvPr id="4051" name="Text Box 30">
          <a:extLst>
            <a:ext uri="{FF2B5EF4-FFF2-40B4-BE49-F238E27FC236}">
              <a16:creationId xmlns:a16="http://schemas.microsoft.com/office/drawing/2014/main" id="{0BAA7E63-BEE8-4A17-8351-DE9FC69D915A}"/>
            </a:ext>
          </a:extLst>
        </xdr:cNvPr>
        <xdr:cNvSpPr txBox="1">
          <a:spLocks noChangeArrowheads="1"/>
        </xdr:cNvSpPr>
      </xdr:nvSpPr>
      <xdr:spPr bwMode="auto">
        <a:xfrm>
          <a:off x="3741420" y="1802892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4052" name="Text Box 32">
          <a:extLst>
            <a:ext uri="{FF2B5EF4-FFF2-40B4-BE49-F238E27FC236}">
              <a16:creationId xmlns:a16="http://schemas.microsoft.com/office/drawing/2014/main" id="{C3E57BED-1824-4F4A-B170-B09592A85E0D}"/>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8"/>
    <xdr:sp macro="" textlink="">
      <xdr:nvSpPr>
        <xdr:cNvPr id="4053" name="Text Box 106">
          <a:extLst>
            <a:ext uri="{FF2B5EF4-FFF2-40B4-BE49-F238E27FC236}">
              <a16:creationId xmlns:a16="http://schemas.microsoft.com/office/drawing/2014/main" id="{08B7EFEF-B476-4DB5-8F3F-3037EB932248}"/>
            </a:ext>
          </a:extLst>
        </xdr:cNvPr>
        <xdr:cNvSpPr txBox="1">
          <a:spLocks noChangeArrowheads="1"/>
        </xdr:cNvSpPr>
      </xdr:nvSpPr>
      <xdr:spPr bwMode="auto">
        <a:xfrm>
          <a:off x="3741420" y="1802892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1588"/>
    <xdr:sp macro="" textlink="">
      <xdr:nvSpPr>
        <xdr:cNvPr id="4054" name="Text Box 108">
          <a:extLst>
            <a:ext uri="{FF2B5EF4-FFF2-40B4-BE49-F238E27FC236}">
              <a16:creationId xmlns:a16="http://schemas.microsoft.com/office/drawing/2014/main" id="{D43537EF-6F23-4FE4-AE50-B87E58B29918}"/>
            </a:ext>
          </a:extLst>
        </xdr:cNvPr>
        <xdr:cNvSpPr txBox="1">
          <a:spLocks noChangeArrowheads="1"/>
        </xdr:cNvSpPr>
      </xdr:nvSpPr>
      <xdr:spPr bwMode="auto">
        <a:xfrm>
          <a:off x="3741420" y="1802892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7"/>
    <xdr:sp macro="" textlink="">
      <xdr:nvSpPr>
        <xdr:cNvPr id="4055" name="Text Box 30">
          <a:extLst>
            <a:ext uri="{FF2B5EF4-FFF2-40B4-BE49-F238E27FC236}">
              <a16:creationId xmlns:a16="http://schemas.microsoft.com/office/drawing/2014/main" id="{748385AA-5BDF-47D8-AEDF-67BBAFE1E511}"/>
            </a:ext>
          </a:extLst>
        </xdr:cNvPr>
        <xdr:cNvSpPr txBox="1">
          <a:spLocks noChangeArrowheads="1"/>
        </xdr:cNvSpPr>
      </xdr:nvSpPr>
      <xdr:spPr bwMode="auto">
        <a:xfrm>
          <a:off x="3741420" y="1802892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4056" name="Text Box 32">
          <a:extLst>
            <a:ext uri="{FF2B5EF4-FFF2-40B4-BE49-F238E27FC236}">
              <a16:creationId xmlns:a16="http://schemas.microsoft.com/office/drawing/2014/main" id="{7D3C023E-47D6-43C2-9A8D-1D77DB190105}"/>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6147"/>
    <xdr:sp macro="" textlink="">
      <xdr:nvSpPr>
        <xdr:cNvPr id="4057" name="Text Box 106">
          <a:extLst>
            <a:ext uri="{FF2B5EF4-FFF2-40B4-BE49-F238E27FC236}">
              <a16:creationId xmlns:a16="http://schemas.microsoft.com/office/drawing/2014/main" id="{2ED4DEDA-D2A8-47C5-9A41-0CFEFC8117A6}"/>
            </a:ext>
          </a:extLst>
        </xdr:cNvPr>
        <xdr:cNvSpPr txBox="1">
          <a:spLocks noChangeArrowheads="1"/>
        </xdr:cNvSpPr>
      </xdr:nvSpPr>
      <xdr:spPr bwMode="auto">
        <a:xfrm>
          <a:off x="3741420" y="1802892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4058" name="Text Box 108">
          <a:extLst>
            <a:ext uri="{FF2B5EF4-FFF2-40B4-BE49-F238E27FC236}">
              <a16:creationId xmlns:a16="http://schemas.microsoft.com/office/drawing/2014/main" id="{722BAAB5-2312-4515-95A6-60F7E6DF8337}"/>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7"/>
    <xdr:sp macro="" textlink="">
      <xdr:nvSpPr>
        <xdr:cNvPr id="4059" name="Text Box 30">
          <a:extLst>
            <a:ext uri="{FF2B5EF4-FFF2-40B4-BE49-F238E27FC236}">
              <a16:creationId xmlns:a16="http://schemas.microsoft.com/office/drawing/2014/main" id="{4A1BF4CD-C5E1-4B2C-896C-E4440D32116F}"/>
            </a:ext>
          </a:extLst>
        </xdr:cNvPr>
        <xdr:cNvSpPr txBox="1">
          <a:spLocks noChangeArrowheads="1"/>
        </xdr:cNvSpPr>
      </xdr:nvSpPr>
      <xdr:spPr bwMode="auto">
        <a:xfrm>
          <a:off x="3741420" y="1802892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4060" name="Text Box 32">
          <a:extLst>
            <a:ext uri="{FF2B5EF4-FFF2-40B4-BE49-F238E27FC236}">
              <a16:creationId xmlns:a16="http://schemas.microsoft.com/office/drawing/2014/main" id="{D29DADEF-4C2B-4684-B102-D2043035FF49}"/>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0907"/>
    <xdr:sp macro="" textlink="">
      <xdr:nvSpPr>
        <xdr:cNvPr id="4061" name="Text Box 106">
          <a:extLst>
            <a:ext uri="{FF2B5EF4-FFF2-40B4-BE49-F238E27FC236}">
              <a16:creationId xmlns:a16="http://schemas.microsoft.com/office/drawing/2014/main" id="{69153C2B-A1CC-4042-848C-D194C6CC33BF}"/>
            </a:ext>
          </a:extLst>
        </xdr:cNvPr>
        <xdr:cNvSpPr txBox="1">
          <a:spLocks noChangeArrowheads="1"/>
        </xdr:cNvSpPr>
      </xdr:nvSpPr>
      <xdr:spPr bwMode="auto">
        <a:xfrm>
          <a:off x="3741420" y="1802892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619205"/>
    <xdr:sp macro="" textlink="">
      <xdr:nvSpPr>
        <xdr:cNvPr id="4062" name="Text Box 108">
          <a:extLst>
            <a:ext uri="{FF2B5EF4-FFF2-40B4-BE49-F238E27FC236}">
              <a16:creationId xmlns:a16="http://schemas.microsoft.com/office/drawing/2014/main" id="{1EDDD82F-E671-48D4-ABA2-501942A3E5EE}"/>
            </a:ext>
          </a:extLst>
        </xdr:cNvPr>
        <xdr:cNvSpPr txBox="1">
          <a:spLocks noChangeArrowheads="1"/>
        </xdr:cNvSpPr>
      </xdr:nvSpPr>
      <xdr:spPr bwMode="auto">
        <a:xfrm>
          <a:off x="3741420" y="1802892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8800"/>
    <xdr:sp macro="" textlink="">
      <xdr:nvSpPr>
        <xdr:cNvPr id="4063" name="Text Box 30">
          <a:extLst>
            <a:ext uri="{FF2B5EF4-FFF2-40B4-BE49-F238E27FC236}">
              <a16:creationId xmlns:a16="http://schemas.microsoft.com/office/drawing/2014/main" id="{28831DBA-975F-436B-9C9A-CD05DABF01BE}"/>
            </a:ext>
          </a:extLst>
        </xdr:cNvPr>
        <xdr:cNvSpPr txBox="1">
          <a:spLocks noChangeArrowheads="1"/>
        </xdr:cNvSpPr>
      </xdr:nvSpPr>
      <xdr:spPr bwMode="auto">
        <a:xfrm>
          <a:off x="3741420" y="1802892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4064" name="Text Box 32">
          <a:extLst>
            <a:ext uri="{FF2B5EF4-FFF2-40B4-BE49-F238E27FC236}">
              <a16:creationId xmlns:a16="http://schemas.microsoft.com/office/drawing/2014/main" id="{BA16F27F-D28B-4D08-9790-F098DBE2F25B}"/>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68800"/>
    <xdr:sp macro="" textlink="">
      <xdr:nvSpPr>
        <xdr:cNvPr id="4065" name="Text Box 106">
          <a:extLst>
            <a:ext uri="{FF2B5EF4-FFF2-40B4-BE49-F238E27FC236}">
              <a16:creationId xmlns:a16="http://schemas.microsoft.com/office/drawing/2014/main" id="{6379F006-8F1A-4467-B534-CE056A6004DA}"/>
            </a:ext>
          </a:extLst>
        </xdr:cNvPr>
        <xdr:cNvSpPr txBox="1">
          <a:spLocks noChangeArrowheads="1"/>
        </xdr:cNvSpPr>
      </xdr:nvSpPr>
      <xdr:spPr bwMode="auto">
        <a:xfrm>
          <a:off x="3741420" y="1802892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4066" name="Text Box 108">
          <a:extLst>
            <a:ext uri="{FF2B5EF4-FFF2-40B4-BE49-F238E27FC236}">
              <a16:creationId xmlns:a16="http://schemas.microsoft.com/office/drawing/2014/main" id="{9FDDE76E-ED70-4DA5-9E84-20F6F5FC53FF}"/>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45940"/>
    <xdr:sp macro="" textlink="">
      <xdr:nvSpPr>
        <xdr:cNvPr id="4067" name="Text Box 30">
          <a:extLst>
            <a:ext uri="{FF2B5EF4-FFF2-40B4-BE49-F238E27FC236}">
              <a16:creationId xmlns:a16="http://schemas.microsoft.com/office/drawing/2014/main" id="{735DE33C-9F61-4A75-83BF-D45C41D75715}"/>
            </a:ext>
          </a:extLst>
        </xdr:cNvPr>
        <xdr:cNvSpPr txBox="1">
          <a:spLocks noChangeArrowheads="1"/>
        </xdr:cNvSpPr>
      </xdr:nvSpPr>
      <xdr:spPr bwMode="auto">
        <a:xfrm>
          <a:off x="3741420" y="1802892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4068" name="Text Box 32">
          <a:extLst>
            <a:ext uri="{FF2B5EF4-FFF2-40B4-BE49-F238E27FC236}">
              <a16:creationId xmlns:a16="http://schemas.microsoft.com/office/drawing/2014/main" id="{FE5DFCA3-6020-4B80-92F7-6736C78ED5C8}"/>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45940"/>
    <xdr:sp macro="" textlink="">
      <xdr:nvSpPr>
        <xdr:cNvPr id="4069" name="Text Box 106">
          <a:extLst>
            <a:ext uri="{FF2B5EF4-FFF2-40B4-BE49-F238E27FC236}">
              <a16:creationId xmlns:a16="http://schemas.microsoft.com/office/drawing/2014/main" id="{F115F7CB-E4F6-47E0-B13B-BDA86888C306}"/>
            </a:ext>
          </a:extLst>
        </xdr:cNvPr>
        <xdr:cNvSpPr txBox="1">
          <a:spLocks noChangeArrowheads="1"/>
        </xdr:cNvSpPr>
      </xdr:nvSpPr>
      <xdr:spPr bwMode="auto">
        <a:xfrm>
          <a:off x="3741420" y="1802892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29760"/>
    <xdr:sp macro="" textlink="">
      <xdr:nvSpPr>
        <xdr:cNvPr id="4070" name="Text Box 108">
          <a:extLst>
            <a:ext uri="{FF2B5EF4-FFF2-40B4-BE49-F238E27FC236}">
              <a16:creationId xmlns:a16="http://schemas.microsoft.com/office/drawing/2014/main" id="{3F1948A7-7CB3-4F96-9013-BE5DF3632D13}"/>
            </a:ext>
          </a:extLst>
        </xdr:cNvPr>
        <xdr:cNvSpPr txBox="1">
          <a:spLocks noChangeArrowheads="1"/>
        </xdr:cNvSpPr>
      </xdr:nvSpPr>
      <xdr:spPr bwMode="auto">
        <a:xfrm>
          <a:off x="3741420" y="1802892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47166"/>
    <xdr:sp macro="" textlink="">
      <xdr:nvSpPr>
        <xdr:cNvPr id="4071" name="Text Box 30">
          <a:extLst>
            <a:ext uri="{FF2B5EF4-FFF2-40B4-BE49-F238E27FC236}">
              <a16:creationId xmlns:a16="http://schemas.microsoft.com/office/drawing/2014/main" id="{D7E74FCA-D4A4-4A6E-A77B-083D644A7E44}"/>
            </a:ext>
          </a:extLst>
        </xdr:cNvPr>
        <xdr:cNvSpPr txBox="1">
          <a:spLocks noChangeArrowheads="1"/>
        </xdr:cNvSpPr>
      </xdr:nvSpPr>
      <xdr:spPr bwMode="auto">
        <a:xfrm>
          <a:off x="3741420" y="1802892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4072" name="Text Box 32">
          <a:extLst>
            <a:ext uri="{FF2B5EF4-FFF2-40B4-BE49-F238E27FC236}">
              <a16:creationId xmlns:a16="http://schemas.microsoft.com/office/drawing/2014/main" id="{8B3B512E-05D3-42A1-85B7-57CB381003B3}"/>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47166"/>
    <xdr:sp macro="" textlink="">
      <xdr:nvSpPr>
        <xdr:cNvPr id="4073" name="Text Box 106">
          <a:extLst>
            <a:ext uri="{FF2B5EF4-FFF2-40B4-BE49-F238E27FC236}">
              <a16:creationId xmlns:a16="http://schemas.microsoft.com/office/drawing/2014/main" id="{2B0FC139-B36E-4FEC-BFD6-BDC9CB81EB55}"/>
            </a:ext>
          </a:extLst>
        </xdr:cNvPr>
        <xdr:cNvSpPr txBox="1">
          <a:spLocks noChangeArrowheads="1"/>
        </xdr:cNvSpPr>
      </xdr:nvSpPr>
      <xdr:spPr bwMode="auto">
        <a:xfrm>
          <a:off x="3741420" y="1802892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4074" name="Text Box 108">
          <a:extLst>
            <a:ext uri="{FF2B5EF4-FFF2-40B4-BE49-F238E27FC236}">
              <a16:creationId xmlns:a16="http://schemas.microsoft.com/office/drawing/2014/main" id="{2D8E01E8-66E8-4072-8668-5A543DEA1A28}"/>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24306"/>
    <xdr:sp macro="" textlink="">
      <xdr:nvSpPr>
        <xdr:cNvPr id="4075" name="Text Box 30">
          <a:extLst>
            <a:ext uri="{FF2B5EF4-FFF2-40B4-BE49-F238E27FC236}">
              <a16:creationId xmlns:a16="http://schemas.microsoft.com/office/drawing/2014/main" id="{84A1A04D-86A1-453F-898A-88A6469DCF1F}"/>
            </a:ext>
          </a:extLst>
        </xdr:cNvPr>
        <xdr:cNvSpPr txBox="1">
          <a:spLocks noChangeArrowheads="1"/>
        </xdr:cNvSpPr>
      </xdr:nvSpPr>
      <xdr:spPr bwMode="auto">
        <a:xfrm>
          <a:off x="3741420" y="1802892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4076" name="Text Box 32">
          <a:extLst>
            <a:ext uri="{FF2B5EF4-FFF2-40B4-BE49-F238E27FC236}">
              <a16:creationId xmlns:a16="http://schemas.microsoft.com/office/drawing/2014/main" id="{B3153800-7CE7-427F-B781-1676DCCFFF93}"/>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24306"/>
    <xdr:sp macro="" textlink="">
      <xdr:nvSpPr>
        <xdr:cNvPr id="4077" name="Text Box 106">
          <a:extLst>
            <a:ext uri="{FF2B5EF4-FFF2-40B4-BE49-F238E27FC236}">
              <a16:creationId xmlns:a16="http://schemas.microsoft.com/office/drawing/2014/main" id="{00310D9E-4DDA-446E-82C5-CBCF828119AF}"/>
            </a:ext>
          </a:extLst>
        </xdr:cNvPr>
        <xdr:cNvSpPr txBox="1">
          <a:spLocks noChangeArrowheads="1"/>
        </xdr:cNvSpPr>
      </xdr:nvSpPr>
      <xdr:spPr bwMode="auto">
        <a:xfrm>
          <a:off x="3741420" y="1802892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19243"/>
    <xdr:sp macro="" textlink="">
      <xdr:nvSpPr>
        <xdr:cNvPr id="4078" name="Text Box 108">
          <a:extLst>
            <a:ext uri="{FF2B5EF4-FFF2-40B4-BE49-F238E27FC236}">
              <a16:creationId xmlns:a16="http://schemas.microsoft.com/office/drawing/2014/main" id="{E9246E01-EB65-4064-8FF8-A8A6ABD055F3}"/>
            </a:ext>
          </a:extLst>
        </xdr:cNvPr>
        <xdr:cNvSpPr txBox="1">
          <a:spLocks noChangeArrowheads="1"/>
        </xdr:cNvSpPr>
      </xdr:nvSpPr>
      <xdr:spPr bwMode="auto">
        <a:xfrm>
          <a:off x="3741420" y="1802892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4079" name="Text Box 30">
          <a:extLst>
            <a:ext uri="{FF2B5EF4-FFF2-40B4-BE49-F238E27FC236}">
              <a16:creationId xmlns:a16="http://schemas.microsoft.com/office/drawing/2014/main" id="{8EA6FE56-03D7-43F7-A648-39576B7D1CD8}"/>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080" name="Text Box 32">
          <a:extLst>
            <a:ext uri="{FF2B5EF4-FFF2-40B4-BE49-F238E27FC236}">
              <a16:creationId xmlns:a16="http://schemas.microsoft.com/office/drawing/2014/main" id="{BA95F567-528D-4E4C-912C-75E65BF223F7}"/>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4081" name="Text Box 106">
          <a:extLst>
            <a:ext uri="{FF2B5EF4-FFF2-40B4-BE49-F238E27FC236}">
              <a16:creationId xmlns:a16="http://schemas.microsoft.com/office/drawing/2014/main" id="{55711371-499C-4E3F-8773-74E040057ACC}"/>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082" name="Text Box 108">
          <a:extLst>
            <a:ext uri="{FF2B5EF4-FFF2-40B4-BE49-F238E27FC236}">
              <a16:creationId xmlns:a16="http://schemas.microsoft.com/office/drawing/2014/main" id="{DD104829-66A9-4D9D-9C43-1EC46F5C4409}"/>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4083" name="Text Box 30">
          <a:extLst>
            <a:ext uri="{FF2B5EF4-FFF2-40B4-BE49-F238E27FC236}">
              <a16:creationId xmlns:a16="http://schemas.microsoft.com/office/drawing/2014/main" id="{1189BB2B-CF65-4DF9-B302-D31E4167809F}"/>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084" name="Text Box 32">
          <a:extLst>
            <a:ext uri="{FF2B5EF4-FFF2-40B4-BE49-F238E27FC236}">
              <a16:creationId xmlns:a16="http://schemas.microsoft.com/office/drawing/2014/main" id="{2BF5899F-68A2-48B9-9280-DBBC02C57E68}"/>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4085" name="Text Box 106">
          <a:extLst>
            <a:ext uri="{FF2B5EF4-FFF2-40B4-BE49-F238E27FC236}">
              <a16:creationId xmlns:a16="http://schemas.microsoft.com/office/drawing/2014/main" id="{1DC56B29-4AF6-4210-B118-4DB343E771BF}"/>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086" name="Text Box 108">
          <a:extLst>
            <a:ext uri="{FF2B5EF4-FFF2-40B4-BE49-F238E27FC236}">
              <a16:creationId xmlns:a16="http://schemas.microsoft.com/office/drawing/2014/main" id="{EE7D55EF-1BC4-4E98-A84D-31989B769FC8}"/>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3560"/>
    <xdr:sp macro="" textlink="">
      <xdr:nvSpPr>
        <xdr:cNvPr id="4087" name="Text Box 30">
          <a:extLst>
            <a:ext uri="{FF2B5EF4-FFF2-40B4-BE49-F238E27FC236}">
              <a16:creationId xmlns:a16="http://schemas.microsoft.com/office/drawing/2014/main" id="{103ED36F-F970-48F7-87B9-441C2BA6AB36}"/>
            </a:ext>
          </a:extLst>
        </xdr:cNvPr>
        <xdr:cNvSpPr txBox="1">
          <a:spLocks noChangeArrowheads="1"/>
        </xdr:cNvSpPr>
      </xdr:nvSpPr>
      <xdr:spPr bwMode="auto">
        <a:xfrm>
          <a:off x="3741420" y="1802892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4088" name="Text Box 32">
          <a:extLst>
            <a:ext uri="{FF2B5EF4-FFF2-40B4-BE49-F238E27FC236}">
              <a16:creationId xmlns:a16="http://schemas.microsoft.com/office/drawing/2014/main" id="{A07CD725-0DB7-4078-A1D9-EF0B09B7A205}"/>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3560"/>
    <xdr:sp macro="" textlink="">
      <xdr:nvSpPr>
        <xdr:cNvPr id="4089" name="Text Box 106">
          <a:extLst>
            <a:ext uri="{FF2B5EF4-FFF2-40B4-BE49-F238E27FC236}">
              <a16:creationId xmlns:a16="http://schemas.microsoft.com/office/drawing/2014/main" id="{EDC35B6F-0443-41EB-914B-E1CA47077C49}"/>
            </a:ext>
          </a:extLst>
        </xdr:cNvPr>
        <xdr:cNvSpPr txBox="1">
          <a:spLocks noChangeArrowheads="1"/>
        </xdr:cNvSpPr>
      </xdr:nvSpPr>
      <xdr:spPr bwMode="auto">
        <a:xfrm>
          <a:off x="3741420" y="1802892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4090" name="Text Box 108">
          <a:extLst>
            <a:ext uri="{FF2B5EF4-FFF2-40B4-BE49-F238E27FC236}">
              <a16:creationId xmlns:a16="http://schemas.microsoft.com/office/drawing/2014/main" id="{ACC512D1-EAA8-42D3-BD88-FAC5ECA387C1}"/>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26335"/>
    <xdr:sp macro="" textlink="">
      <xdr:nvSpPr>
        <xdr:cNvPr id="4091" name="Text Box 30">
          <a:extLst>
            <a:ext uri="{FF2B5EF4-FFF2-40B4-BE49-F238E27FC236}">
              <a16:creationId xmlns:a16="http://schemas.microsoft.com/office/drawing/2014/main" id="{B7BAB876-D46F-44CB-8818-4D5BCDE4B004}"/>
            </a:ext>
          </a:extLst>
        </xdr:cNvPr>
        <xdr:cNvSpPr txBox="1">
          <a:spLocks noChangeArrowheads="1"/>
        </xdr:cNvSpPr>
      </xdr:nvSpPr>
      <xdr:spPr bwMode="auto">
        <a:xfrm>
          <a:off x="3741420" y="1802892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4092" name="Text Box 32">
          <a:extLst>
            <a:ext uri="{FF2B5EF4-FFF2-40B4-BE49-F238E27FC236}">
              <a16:creationId xmlns:a16="http://schemas.microsoft.com/office/drawing/2014/main" id="{F35832F7-C457-47F3-9673-239121C2FBDE}"/>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26335"/>
    <xdr:sp macro="" textlink="">
      <xdr:nvSpPr>
        <xdr:cNvPr id="4093" name="Text Box 106">
          <a:extLst>
            <a:ext uri="{FF2B5EF4-FFF2-40B4-BE49-F238E27FC236}">
              <a16:creationId xmlns:a16="http://schemas.microsoft.com/office/drawing/2014/main" id="{7A4E9BC0-2B72-4078-BE68-970A3F73487D}"/>
            </a:ext>
          </a:extLst>
        </xdr:cNvPr>
        <xdr:cNvSpPr txBox="1">
          <a:spLocks noChangeArrowheads="1"/>
        </xdr:cNvSpPr>
      </xdr:nvSpPr>
      <xdr:spPr bwMode="auto">
        <a:xfrm>
          <a:off x="3741420" y="1802892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14520"/>
    <xdr:sp macro="" textlink="">
      <xdr:nvSpPr>
        <xdr:cNvPr id="4094" name="Text Box 108">
          <a:extLst>
            <a:ext uri="{FF2B5EF4-FFF2-40B4-BE49-F238E27FC236}">
              <a16:creationId xmlns:a16="http://schemas.microsoft.com/office/drawing/2014/main" id="{08CFC18B-6005-47E6-8BF6-23302B005AD9}"/>
            </a:ext>
          </a:extLst>
        </xdr:cNvPr>
        <xdr:cNvSpPr txBox="1">
          <a:spLocks noChangeArrowheads="1"/>
        </xdr:cNvSpPr>
      </xdr:nvSpPr>
      <xdr:spPr bwMode="auto">
        <a:xfrm>
          <a:off x="3741420" y="1802892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181577"/>
    <xdr:sp macro="" textlink="">
      <xdr:nvSpPr>
        <xdr:cNvPr id="4095" name="Text Box 30">
          <a:extLst>
            <a:ext uri="{FF2B5EF4-FFF2-40B4-BE49-F238E27FC236}">
              <a16:creationId xmlns:a16="http://schemas.microsoft.com/office/drawing/2014/main" id="{10979B3C-F89D-426D-B031-A6CE1CAF2A2B}"/>
            </a:ext>
          </a:extLst>
        </xdr:cNvPr>
        <xdr:cNvSpPr txBox="1">
          <a:spLocks noChangeArrowheads="1"/>
        </xdr:cNvSpPr>
      </xdr:nvSpPr>
      <xdr:spPr bwMode="auto">
        <a:xfrm>
          <a:off x="3741420" y="1802892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4096" name="Text Box 32">
          <a:extLst>
            <a:ext uri="{FF2B5EF4-FFF2-40B4-BE49-F238E27FC236}">
              <a16:creationId xmlns:a16="http://schemas.microsoft.com/office/drawing/2014/main" id="{A8B63FC4-3F08-420B-9CE8-67E83BFB4312}"/>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181577"/>
    <xdr:sp macro="" textlink="">
      <xdr:nvSpPr>
        <xdr:cNvPr id="4097" name="Text Box 106">
          <a:extLst>
            <a:ext uri="{FF2B5EF4-FFF2-40B4-BE49-F238E27FC236}">
              <a16:creationId xmlns:a16="http://schemas.microsoft.com/office/drawing/2014/main" id="{8FC81FBB-F397-4926-992A-1C73C0761D6F}"/>
            </a:ext>
          </a:extLst>
        </xdr:cNvPr>
        <xdr:cNvSpPr txBox="1">
          <a:spLocks noChangeArrowheads="1"/>
        </xdr:cNvSpPr>
      </xdr:nvSpPr>
      <xdr:spPr bwMode="auto">
        <a:xfrm>
          <a:off x="3741420" y="1802892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4098" name="Text Box 108">
          <a:extLst>
            <a:ext uri="{FF2B5EF4-FFF2-40B4-BE49-F238E27FC236}">
              <a16:creationId xmlns:a16="http://schemas.microsoft.com/office/drawing/2014/main" id="{938F9BB6-8A1B-4979-868C-5CFB2D0B4668}"/>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38086"/>
    <xdr:sp macro="" textlink="">
      <xdr:nvSpPr>
        <xdr:cNvPr id="4099" name="Text Box 30">
          <a:extLst>
            <a:ext uri="{FF2B5EF4-FFF2-40B4-BE49-F238E27FC236}">
              <a16:creationId xmlns:a16="http://schemas.microsoft.com/office/drawing/2014/main" id="{235FA717-4744-4BB2-B4F2-3A472806C492}"/>
            </a:ext>
          </a:extLst>
        </xdr:cNvPr>
        <xdr:cNvSpPr txBox="1">
          <a:spLocks noChangeArrowheads="1"/>
        </xdr:cNvSpPr>
      </xdr:nvSpPr>
      <xdr:spPr bwMode="auto">
        <a:xfrm>
          <a:off x="3741420" y="1802892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812553"/>
    <xdr:sp macro="" textlink="">
      <xdr:nvSpPr>
        <xdr:cNvPr id="4100" name="Text Box 32">
          <a:extLst>
            <a:ext uri="{FF2B5EF4-FFF2-40B4-BE49-F238E27FC236}">
              <a16:creationId xmlns:a16="http://schemas.microsoft.com/office/drawing/2014/main" id="{355C7EE0-F61E-432A-9CD3-947220A844E1}"/>
            </a:ext>
          </a:extLst>
        </xdr:cNvPr>
        <xdr:cNvSpPr txBox="1">
          <a:spLocks noChangeArrowheads="1"/>
        </xdr:cNvSpPr>
      </xdr:nvSpPr>
      <xdr:spPr bwMode="auto">
        <a:xfrm>
          <a:off x="3741420" y="1802892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138086"/>
    <xdr:sp macro="" textlink="">
      <xdr:nvSpPr>
        <xdr:cNvPr id="4101" name="Text Box 106">
          <a:extLst>
            <a:ext uri="{FF2B5EF4-FFF2-40B4-BE49-F238E27FC236}">
              <a16:creationId xmlns:a16="http://schemas.microsoft.com/office/drawing/2014/main" id="{069D6B8F-F345-4080-985A-9C59EDA072C5}"/>
            </a:ext>
          </a:extLst>
        </xdr:cNvPr>
        <xdr:cNvSpPr txBox="1">
          <a:spLocks noChangeArrowheads="1"/>
        </xdr:cNvSpPr>
      </xdr:nvSpPr>
      <xdr:spPr bwMode="auto">
        <a:xfrm>
          <a:off x="3741420" y="1802892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4102" name="Text Box 30">
          <a:extLst>
            <a:ext uri="{FF2B5EF4-FFF2-40B4-BE49-F238E27FC236}">
              <a16:creationId xmlns:a16="http://schemas.microsoft.com/office/drawing/2014/main" id="{FBF7516A-0D71-4F7C-975C-4CD4C6B45267}"/>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103" name="Text Box 32">
          <a:extLst>
            <a:ext uri="{FF2B5EF4-FFF2-40B4-BE49-F238E27FC236}">
              <a16:creationId xmlns:a16="http://schemas.microsoft.com/office/drawing/2014/main" id="{B1726FA3-04BD-4B0F-8FF3-D11055314BD4}"/>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936973"/>
    <xdr:sp macro="" textlink="">
      <xdr:nvSpPr>
        <xdr:cNvPr id="4104" name="Text Box 106">
          <a:extLst>
            <a:ext uri="{FF2B5EF4-FFF2-40B4-BE49-F238E27FC236}">
              <a16:creationId xmlns:a16="http://schemas.microsoft.com/office/drawing/2014/main" id="{5DF6F221-80D9-4E72-9E37-906EC6ECB5AB}"/>
            </a:ext>
          </a:extLst>
        </xdr:cNvPr>
        <xdr:cNvSpPr txBox="1">
          <a:spLocks noChangeArrowheads="1"/>
        </xdr:cNvSpPr>
      </xdr:nvSpPr>
      <xdr:spPr bwMode="auto">
        <a:xfrm>
          <a:off x="3741420" y="1802892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105" name="Text Box 108">
          <a:extLst>
            <a:ext uri="{FF2B5EF4-FFF2-40B4-BE49-F238E27FC236}">
              <a16:creationId xmlns:a16="http://schemas.microsoft.com/office/drawing/2014/main" id="{0BD9C7A0-4584-4B05-AF7F-59A9977DD813}"/>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4106" name="Text Box 30">
          <a:extLst>
            <a:ext uri="{FF2B5EF4-FFF2-40B4-BE49-F238E27FC236}">
              <a16:creationId xmlns:a16="http://schemas.microsoft.com/office/drawing/2014/main" id="{F503A8BD-295C-42FA-B569-882243CD8D18}"/>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107" name="Text Box 32">
          <a:extLst>
            <a:ext uri="{FF2B5EF4-FFF2-40B4-BE49-F238E27FC236}">
              <a16:creationId xmlns:a16="http://schemas.microsoft.com/office/drawing/2014/main" id="{A09FF576-FFE8-47A0-82F9-1E88E5979C7E}"/>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887609"/>
    <xdr:sp macro="" textlink="">
      <xdr:nvSpPr>
        <xdr:cNvPr id="4108" name="Text Box 106">
          <a:extLst>
            <a:ext uri="{FF2B5EF4-FFF2-40B4-BE49-F238E27FC236}">
              <a16:creationId xmlns:a16="http://schemas.microsoft.com/office/drawing/2014/main" id="{110E8796-E56D-4D85-8A33-6B18B2C6A9C4}"/>
            </a:ext>
          </a:extLst>
        </xdr:cNvPr>
        <xdr:cNvSpPr txBox="1">
          <a:spLocks noChangeArrowheads="1"/>
        </xdr:cNvSpPr>
      </xdr:nvSpPr>
      <xdr:spPr bwMode="auto">
        <a:xfrm>
          <a:off x="3741420" y="1802892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570908"/>
    <xdr:sp macro="" textlink="">
      <xdr:nvSpPr>
        <xdr:cNvPr id="4109" name="Text Box 108">
          <a:extLst>
            <a:ext uri="{FF2B5EF4-FFF2-40B4-BE49-F238E27FC236}">
              <a16:creationId xmlns:a16="http://schemas.microsoft.com/office/drawing/2014/main" id="{FE76A08B-8B6F-4F02-B36A-31520D879E31}"/>
            </a:ext>
          </a:extLst>
        </xdr:cNvPr>
        <xdr:cNvSpPr txBox="1">
          <a:spLocks noChangeArrowheads="1"/>
        </xdr:cNvSpPr>
      </xdr:nvSpPr>
      <xdr:spPr bwMode="auto">
        <a:xfrm>
          <a:off x="3741420" y="1802892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2"/>
    <xdr:sp macro="" textlink="">
      <xdr:nvSpPr>
        <xdr:cNvPr id="4110" name="Text Box 30">
          <a:extLst>
            <a:ext uri="{FF2B5EF4-FFF2-40B4-BE49-F238E27FC236}">
              <a16:creationId xmlns:a16="http://schemas.microsoft.com/office/drawing/2014/main" id="{DCB5669C-33AC-4193-AAE5-0B6C0C6377C4}"/>
            </a:ext>
          </a:extLst>
        </xdr:cNvPr>
        <xdr:cNvSpPr txBox="1">
          <a:spLocks noChangeArrowheads="1"/>
        </xdr:cNvSpPr>
      </xdr:nvSpPr>
      <xdr:spPr bwMode="auto">
        <a:xfrm>
          <a:off x="374142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4111" name="Text Box 32">
          <a:extLst>
            <a:ext uri="{FF2B5EF4-FFF2-40B4-BE49-F238E27FC236}">
              <a16:creationId xmlns:a16="http://schemas.microsoft.com/office/drawing/2014/main" id="{AFA3C017-B0D3-4F9E-B9FB-4065C9A09F6E}"/>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2"/>
    <xdr:sp macro="" textlink="">
      <xdr:nvSpPr>
        <xdr:cNvPr id="4112" name="Text Box 106">
          <a:extLst>
            <a:ext uri="{FF2B5EF4-FFF2-40B4-BE49-F238E27FC236}">
              <a16:creationId xmlns:a16="http://schemas.microsoft.com/office/drawing/2014/main" id="{EA351FEF-C36B-4AA7-9974-D8027491747F}"/>
            </a:ext>
          </a:extLst>
        </xdr:cNvPr>
        <xdr:cNvSpPr txBox="1">
          <a:spLocks noChangeArrowheads="1"/>
        </xdr:cNvSpPr>
      </xdr:nvSpPr>
      <xdr:spPr bwMode="auto">
        <a:xfrm>
          <a:off x="3741420" y="180289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4113" name="Text Box 108">
          <a:extLst>
            <a:ext uri="{FF2B5EF4-FFF2-40B4-BE49-F238E27FC236}">
              <a16:creationId xmlns:a16="http://schemas.microsoft.com/office/drawing/2014/main" id="{E2C667D6-B102-4CAB-9F8E-289D8BEAF311}"/>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86862"/>
    <xdr:sp macro="" textlink="">
      <xdr:nvSpPr>
        <xdr:cNvPr id="4114" name="Text Box 30">
          <a:extLst>
            <a:ext uri="{FF2B5EF4-FFF2-40B4-BE49-F238E27FC236}">
              <a16:creationId xmlns:a16="http://schemas.microsoft.com/office/drawing/2014/main" id="{61F41649-A45D-4D43-B689-1F408DA1DC7B}"/>
            </a:ext>
          </a:extLst>
        </xdr:cNvPr>
        <xdr:cNvSpPr txBox="1">
          <a:spLocks noChangeArrowheads="1"/>
        </xdr:cNvSpPr>
      </xdr:nvSpPr>
      <xdr:spPr bwMode="auto">
        <a:xfrm>
          <a:off x="374142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4115" name="Text Box 32">
          <a:extLst>
            <a:ext uri="{FF2B5EF4-FFF2-40B4-BE49-F238E27FC236}">
              <a16:creationId xmlns:a16="http://schemas.microsoft.com/office/drawing/2014/main" id="{9834E3A8-FC1A-4BA5-B602-5C51F7B27BFB}"/>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86862"/>
    <xdr:sp macro="" textlink="">
      <xdr:nvSpPr>
        <xdr:cNvPr id="4116" name="Text Box 106">
          <a:extLst>
            <a:ext uri="{FF2B5EF4-FFF2-40B4-BE49-F238E27FC236}">
              <a16:creationId xmlns:a16="http://schemas.microsoft.com/office/drawing/2014/main" id="{288C85A2-6C22-4EE2-B513-588E6FAFD536}"/>
            </a:ext>
          </a:extLst>
        </xdr:cNvPr>
        <xdr:cNvSpPr txBox="1">
          <a:spLocks noChangeArrowheads="1"/>
        </xdr:cNvSpPr>
      </xdr:nvSpPr>
      <xdr:spPr bwMode="auto">
        <a:xfrm>
          <a:off x="3741420" y="180289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70682"/>
    <xdr:sp macro="" textlink="">
      <xdr:nvSpPr>
        <xdr:cNvPr id="4117" name="Text Box 108">
          <a:extLst>
            <a:ext uri="{FF2B5EF4-FFF2-40B4-BE49-F238E27FC236}">
              <a16:creationId xmlns:a16="http://schemas.microsoft.com/office/drawing/2014/main" id="{FC4F97FF-95B3-42B9-8741-26BAC2EAAA85}"/>
            </a:ext>
          </a:extLst>
        </xdr:cNvPr>
        <xdr:cNvSpPr txBox="1">
          <a:spLocks noChangeArrowheads="1"/>
        </xdr:cNvSpPr>
      </xdr:nvSpPr>
      <xdr:spPr bwMode="auto">
        <a:xfrm>
          <a:off x="3741420" y="180289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94482"/>
    <xdr:sp macro="" textlink="">
      <xdr:nvSpPr>
        <xdr:cNvPr id="4118" name="Text Box 30">
          <a:extLst>
            <a:ext uri="{FF2B5EF4-FFF2-40B4-BE49-F238E27FC236}">
              <a16:creationId xmlns:a16="http://schemas.microsoft.com/office/drawing/2014/main" id="{C675A982-D55F-43FF-B5AE-A52DDE79AC77}"/>
            </a:ext>
          </a:extLst>
        </xdr:cNvPr>
        <xdr:cNvSpPr txBox="1">
          <a:spLocks noChangeArrowheads="1"/>
        </xdr:cNvSpPr>
      </xdr:nvSpPr>
      <xdr:spPr bwMode="auto">
        <a:xfrm>
          <a:off x="374142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4119" name="Text Box 32">
          <a:extLst>
            <a:ext uri="{FF2B5EF4-FFF2-40B4-BE49-F238E27FC236}">
              <a16:creationId xmlns:a16="http://schemas.microsoft.com/office/drawing/2014/main" id="{B38016FD-13A6-41F5-BBEB-36666F421D4C}"/>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94482"/>
    <xdr:sp macro="" textlink="">
      <xdr:nvSpPr>
        <xdr:cNvPr id="4120" name="Text Box 106">
          <a:extLst>
            <a:ext uri="{FF2B5EF4-FFF2-40B4-BE49-F238E27FC236}">
              <a16:creationId xmlns:a16="http://schemas.microsoft.com/office/drawing/2014/main" id="{5061C290-35D2-4D68-96AC-EF8D31ED7F2E}"/>
            </a:ext>
          </a:extLst>
        </xdr:cNvPr>
        <xdr:cNvSpPr txBox="1">
          <a:spLocks noChangeArrowheads="1"/>
        </xdr:cNvSpPr>
      </xdr:nvSpPr>
      <xdr:spPr bwMode="auto">
        <a:xfrm>
          <a:off x="3741420" y="180289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4121" name="Text Box 108">
          <a:extLst>
            <a:ext uri="{FF2B5EF4-FFF2-40B4-BE49-F238E27FC236}">
              <a16:creationId xmlns:a16="http://schemas.microsoft.com/office/drawing/2014/main" id="{13EBB7D8-48A3-4418-B28D-BD7C00D56DAB}"/>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61071"/>
    <xdr:sp macro="" textlink="">
      <xdr:nvSpPr>
        <xdr:cNvPr id="4122" name="Text Box 30">
          <a:extLst>
            <a:ext uri="{FF2B5EF4-FFF2-40B4-BE49-F238E27FC236}">
              <a16:creationId xmlns:a16="http://schemas.microsoft.com/office/drawing/2014/main" id="{BD7C273A-86E3-4D8C-9924-C349117B7EBF}"/>
            </a:ext>
          </a:extLst>
        </xdr:cNvPr>
        <xdr:cNvSpPr txBox="1">
          <a:spLocks noChangeArrowheads="1"/>
        </xdr:cNvSpPr>
      </xdr:nvSpPr>
      <xdr:spPr bwMode="auto">
        <a:xfrm>
          <a:off x="374142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4123" name="Text Box 32">
          <a:extLst>
            <a:ext uri="{FF2B5EF4-FFF2-40B4-BE49-F238E27FC236}">
              <a16:creationId xmlns:a16="http://schemas.microsoft.com/office/drawing/2014/main" id="{44840831-434F-405C-AABC-499BDA2A1DCB}"/>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61071"/>
    <xdr:sp macro="" textlink="">
      <xdr:nvSpPr>
        <xdr:cNvPr id="4124" name="Text Box 106">
          <a:extLst>
            <a:ext uri="{FF2B5EF4-FFF2-40B4-BE49-F238E27FC236}">
              <a16:creationId xmlns:a16="http://schemas.microsoft.com/office/drawing/2014/main" id="{45BE1CB0-C3E1-4200-A994-55EE78C6F17B}"/>
            </a:ext>
          </a:extLst>
        </xdr:cNvPr>
        <xdr:cNvSpPr txBox="1">
          <a:spLocks noChangeArrowheads="1"/>
        </xdr:cNvSpPr>
      </xdr:nvSpPr>
      <xdr:spPr bwMode="auto">
        <a:xfrm>
          <a:off x="3741420" y="180289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55442"/>
    <xdr:sp macro="" textlink="">
      <xdr:nvSpPr>
        <xdr:cNvPr id="4125" name="Text Box 108">
          <a:extLst>
            <a:ext uri="{FF2B5EF4-FFF2-40B4-BE49-F238E27FC236}">
              <a16:creationId xmlns:a16="http://schemas.microsoft.com/office/drawing/2014/main" id="{8BDCBF12-6C47-4899-B1E0-14E8D2035C4E}"/>
            </a:ext>
          </a:extLst>
        </xdr:cNvPr>
        <xdr:cNvSpPr txBox="1">
          <a:spLocks noChangeArrowheads="1"/>
        </xdr:cNvSpPr>
      </xdr:nvSpPr>
      <xdr:spPr bwMode="auto">
        <a:xfrm>
          <a:off x="3741420" y="180289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76682"/>
    <xdr:sp macro="" textlink="">
      <xdr:nvSpPr>
        <xdr:cNvPr id="4126" name="Text Box 30">
          <a:extLst>
            <a:ext uri="{FF2B5EF4-FFF2-40B4-BE49-F238E27FC236}">
              <a16:creationId xmlns:a16="http://schemas.microsoft.com/office/drawing/2014/main" id="{1AFDFCD0-0811-4E92-875C-69D782135834}"/>
            </a:ext>
          </a:extLst>
        </xdr:cNvPr>
        <xdr:cNvSpPr txBox="1">
          <a:spLocks noChangeArrowheads="1"/>
        </xdr:cNvSpPr>
      </xdr:nvSpPr>
      <xdr:spPr bwMode="auto">
        <a:xfrm>
          <a:off x="3741420" y="1802892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76682"/>
    <xdr:sp macro="" textlink="">
      <xdr:nvSpPr>
        <xdr:cNvPr id="4127" name="Text Box 106">
          <a:extLst>
            <a:ext uri="{FF2B5EF4-FFF2-40B4-BE49-F238E27FC236}">
              <a16:creationId xmlns:a16="http://schemas.microsoft.com/office/drawing/2014/main" id="{96FB02CF-DDF8-43FB-9EC5-B350E03A8082}"/>
            </a:ext>
          </a:extLst>
        </xdr:cNvPr>
        <xdr:cNvSpPr txBox="1">
          <a:spLocks noChangeArrowheads="1"/>
        </xdr:cNvSpPr>
      </xdr:nvSpPr>
      <xdr:spPr bwMode="auto">
        <a:xfrm>
          <a:off x="3741420" y="1802892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53823"/>
    <xdr:sp macro="" textlink="">
      <xdr:nvSpPr>
        <xdr:cNvPr id="4128" name="Text Box 30">
          <a:extLst>
            <a:ext uri="{FF2B5EF4-FFF2-40B4-BE49-F238E27FC236}">
              <a16:creationId xmlns:a16="http://schemas.microsoft.com/office/drawing/2014/main" id="{EF24AE91-F32D-4715-AD3C-87F1CA64048A}"/>
            </a:ext>
          </a:extLst>
        </xdr:cNvPr>
        <xdr:cNvSpPr txBox="1">
          <a:spLocks noChangeArrowheads="1"/>
        </xdr:cNvSpPr>
      </xdr:nvSpPr>
      <xdr:spPr bwMode="auto">
        <a:xfrm>
          <a:off x="3741420" y="1802892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553823"/>
    <xdr:sp macro="" textlink="">
      <xdr:nvSpPr>
        <xdr:cNvPr id="4129" name="Text Box 106">
          <a:extLst>
            <a:ext uri="{FF2B5EF4-FFF2-40B4-BE49-F238E27FC236}">
              <a16:creationId xmlns:a16="http://schemas.microsoft.com/office/drawing/2014/main" id="{F9969D1F-BA6C-44CC-8C48-D683D48AEA9D}"/>
            </a:ext>
          </a:extLst>
        </xdr:cNvPr>
        <xdr:cNvSpPr txBox="1">
          <a:spLocks noChangeArrowheads="1"/>
        </xdr:cNvSpPr>
      </xdr:nvSpPr>
      <xdr:spPr bwMode="auto">
        <a:xfrm>
          <a:off x="3741420" y="1802892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72435"/>
    <xdr:sp macro="" textlink="">
      <xdr:nvSpPr>
        <xdr:cNvPr id="4130" name="Text Box 30">
          <a:extLst>
            <a:ext uri="{FF2B5EF4-FFF2-40B4-BE49-F238E27FC236}">
              <a16:creationId xmlns:a16="http://schemas.microsoft.com/office/drawing/2014/main" id="{33249EDD-B57F-4F72-8886-3E9F1B396FE0}"/>
            </a:ext>
          </a:extLst>
        </xdr:cNvPr>
        <xdr:cNvSpPr txBox="1">
          <a:spLocks noChangeArrowheads="1"/>
        </xdr:cNvSpPr>
      </xdr:nvSpPr>
      <xdr:spPr bwMode="auto">
        <a:xfrm>
          <a:off x="3741420" y="1802892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4131" name="Text Box 32">
          <a:extLst>
            <a:ext uri="{FF2B5EF4-FFF2-40B4-BE49-F238E27FC236}">
              <a16:creationId xmlns:a16="http://schemas.microsoft.com/office/drawing/2014/main" id="{C2025DF5-8DC5-480A-BD06-E8A28E75F968}"/>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072435"/>
    <xdr:sp macro="" textlink="">
      <xdr:nvSpPr>
        <xdr:cNvPr id="4132" name="Text Box 106">
          <a:extLst>
            <a:ext uri="{FF2B5EF4-FFF2-40B4-BE49-F238E27FC236}">
              <a16:creationId xmlns:a16="http://schemas.microsoft.com/office/drawing/2014/main" id="{EBFC2402-0C35-4495-948D-B70468F03187}"/>
            </a:ext>
          </a:extLst>
        </xdr:cNvPr>
        <xdr:cNvSpPr txBox="1">
          <a:spLocks noChangeArrowheads="1"/>
        </xdr:cNvSpPr>
      </xdr:nvSpPr>
      <xdr:spPr bwMode="auto">
        <a:xfrm>
          <a:off x="3741420" y="1802892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4133" name="Text Box 108">
          <a:extLst>
            <a:ext uri="{FF2B5EF4-FFF2-40B4-BE49-F238E27FC236}">
              <a16:creationId xmlns:a16="http://schemas.microsoft.com/office/drawing/2014/main" id="{C5594D9C-FD67-4162-BA1F-B0376D24BD20}"/>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509880"/>
    <xdr:sp macro="" textlink="">
      <xdr:nvSpPr>
        <xdr:cNvPr id="4134" name="Text Box 30">
          <a:extLst>
            <a:ext uri="{FF2B5EF4-FFF2-40B4-BE49-F238E27FC236}">
              <a16:creationId xmlns:a16="http://schemas.microsoft.com/office/drawing/2014/main" id="{64DCB9C5-DBF2-4E74-8C97-32CE0101F62D}"/>
            </a:ext>
          </a:extLst>
        </xdr:cNvPr>
        <xdr:cNvSpPr txBox="1">
          <a:spLocks noChangeArrowheads="1"/>
        </xdr:cNvSpPr>
      </xdr:nvSpPr>
      <xdr:spPr bwMode="auto">
        <a:xfrm>
          <a:off x="3741420" y="1802892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4135" name="Text Box 32">
          <a:extLst>
            <a:ext uri="{FF2B5EF4-FFF2-40B4-BE49-F238E27FC236}">
              <a16:creationId xmlns:a16="http://schemas.microsoft.com/office/drawing/2014/main" id="{D5F7BAE5-D6B5-413C-B095-522EC1F0F141}"/>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1509880"/>
    <xdr:sp macro="" textlink="">
      <xdr:nvSpPr>
        <xdr:cNvPr id="4136" name="Text Box 106">
          <a:extLst>
            <a:ext uri="{FF2B5EF4-FFF2-40B4-BE49-F238E27FC236}">
              <a16:creationId xmlns:a16="http://schemas.microsoft.com/office/drawing/2014/main" id="{E1E7A0FF-205E-4081-A5F6-929D1E26DDD1}"/>
            </a:ext>
          </a:extLst>
        </xdr:cNvPr>
        <xdr:cNvSpPr txBox="1">
          <a:spLocks noChangeArrowheads="1"/>
        </xdr:cNvSpPr>
      </xdr:nvSpPr>
      <xdr:spPr bwMode="auto">
        <a:xfrm>
          <a:off x="3741420" y="1802892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377900"/>
    <xdr:sp macro="" textlink="">
      <xdr:nvSpPr>
        <xdr:cNvPr id="4137" name="Text Box 108">
          <a:extLst>
            <a:ext uri="{FF2B5EF4-FFF2-40B4-BE49-F238E27FC236}">
              <a16:creationId xmlns:a16="http://schemas.microsoft.com/office/drawing/2014/main" id="{789ECD2E-1718-48AB-980D-D0AFFBE7166F}"/>
            </a:ext>
          </a:extLst>
        </xdr:cNvPr>
        <xdr:cNvSpPr txBox="1">
          <a:spLocks noChangeArrowheads="1"/>
        </xdr:cNvSpPr>
      </xdr:nvSpPr>
      <xdr:spPr bwMode="auto">
        <a:xfrm>
          <a:off x="3741420" y="1802892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4138" name="Text Box 30">
          <a:extLst>
            <a:ext uri="{FF2B5EF4-FFF2-40B4-BE49-F238E27FC236}">
              <a16:creationId xmlns:a16="http://schemas.microsoft.com/office/drawing/2014/main" id="{31256009-BDCB-4C2E-965B-1CEE5FEB8610}"/>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39" name="Text Box 32">
          <a:extLst>
            <a:ext uri="{FF2B5EF4-FFF2-40B4-BE49-F238E27FC236}">
              <a16:creationId xmlns:a16="http://schemas.microsoft.com/office/drawing/2014/main" id="{3410C8B7-B6BC-4550-A4EB-B4A736319B9C}"/>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4140" name="Text Box 106">
          <a:extLst>
            <a:ext uri="{FF2B5EF4-FFF2-40B4-BE49-F238E27FC236}">
              <a16:creationId xmlns:a16="http://schemas.microsoft.com/office/drawing/2014/main" id="{9364E278-AB57-4C76-9207-F10DE44A1719}"/>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41" name="Text Box 108">
          <a:extLst>
            <a:ext uri="{FF2B5EF4-FFF2-40B4-BE49-F238E27FC236}">
              <a16:creationId xmlns:a16="http://schemas.microsoft.com/office/drawing/2014/main" id="{C882D300-DE97-4EDE-9680-577FBF5D0907}"/>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4142" name="Text Box 30">
          <a:extLst>
            <a:ext uri="{FF2B5EF4-FFF2-40B4-BE49-F238E27FC236}">
              <a16:creationId xmlns:a16="http://schemas.microsoft.com/office/drawing/2014/main" id="{A57FCA56-BE4A-4E81-92A2-F5989A81931D}"/>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43" name="Text Box 32">
          <a:extLst>
            <a:ext uri="{FF2B5EF4-FFF2-40B4-BE49-F238E27FC236}">
              <a16:creationId xmlns:a16="http://schemas.microsoft.com/office/drawing/2014/main" id="{318F18ED-7173-4FB6-8638-D9DBCA5D6B54}"/>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4144" name="Text Box 106">
          <a:extLst>
            <a:ext uri="{FF2B5EF4-FFF2-40B4-BE49-F238E27FC236}">
              <a16:creationId xmlns:a16="http://schemas.microsoft.com/office/drawing/2014/main" id="{5F29E009-9321-4C02-AC4C-C0959B322EFA}"/>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45" name="Text Box 108">
          <a:extLst>
            <a:ext uri="{FF2B5EF4-FFF2-40B4-BE49-F238E27FC236}">
              <a16:creationId xmlns:a16="http://schemas.microsoft.com/office/drawing/2014/main" id="{3A8C94E6-EEA1-41F9-B0A1-4BD0F1F2A74C}"/>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4146" name="Text Box 30">
          <a:extLst>
            <a:ext uri="{FF2B5EF4-FFF2-40B4-BE49-F238E27FC236}">
              <a16:creationId xmlns:a16="http://schemas.microsoft.com/office/drawing/2014/main" id="{88FC99A9-10D5-4933-A834-CCCABBE97C92}"/>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47" name="Text Box 32">
          <a:extLst>
            <a:ext uri="{FF2B5EF4-FFF2-40B4-BE49-F238E27FC236}">
              <a16:creationId xmlns:a16="http://schemas.microsoft.com/office/drawing/2014/main" id="{435E3049-4100-4697-9F1B-54D2C73E65F6}"/>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30590"/>
    <xdr:sp macro="" textlink="">
      <xdr:nvSpPr>
        <xdr:cNvPr id="4148" name="Text Box 106">
          <a:extLst>
            <a:ext uri="{FF2B5EF4-FFF2-40B4-BE49-F238E27FC236}">
              <a16:creationId xmlns:a16="http://schemas.microsoft.com/office/drawing/2014/main" id="{F7AFAE75-F5E3-4EE7-9C25-E200F9FE1143}"/>
            </a:ext>
          </a:extLst>
        </xdr:cNvPr>
        <xdr:cNvSpPr txBox="1">
          <a:spLocks noChangeArrowheads="1"/>
        </xdr:cNvSpPr>
      </xdr:nvSpPr>
      <xdr:spPr bwMode="auto">
        <a:xfrm>
          <a:off x="3741420" y="180289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49" name="Text Box 108">
          <a:extLst>
            <a:ext uri="{FF2B5EF4-FFF2-40B4-BE49-F238E27FC236}">
              <a16:creationId xmlns:a16="http://schemas.microsoft.com/office/drawing/2014/main" id="{CD11A40B-CE07-40E0-8DA8-0B4C69A28926}"/>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4150" name="Text Box 30">
          <a:extLst>
            <a:ext uri="{FF2B5EF4-FFF2-40B4-BE49-F238E27FC236}">
              <a16:creationId xmlns:a16="http://schemas.microsoft.com/office/drawing/2014/main" id="{4F042691-727F-4F3A-A1BE-E4813CEB6700}"/>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51" name="Text Box 32">
          <a:extLst>
            <a:ext uri="{FF2B5EF4-FFF2-40B4-BE49-F238E27FC236}">
              <a16:creationId xmlns:a16="http://schemas.microsoft.com/office/drawing/2014/main" id="{E75BC42B-EEBA-4D9D-87B7-98233E295F39}"/>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07730"/>
    <xdr:sp macro="" textlink="">
      <xdr:nvSpPr>
        <xdr:cNvPr id="4152" name="Text Box 106">
          <a:extLst>
            <a:ext uri="{FF2B5EF4-FFF2-40B4-BE49-F238E27FC236}">
              <a16:creationId xmlns:a16="http://schemas.microsoft.com/office/drawing/2014/main" id="{1DA4D222-5C56-4F94-86C3-D0A06A3D4BA3}"/>
            </a:ext>
          </a:extLst>
        </xdr:cNvPr>
        <xdr:cNvSpPr txBox="1">
          <a:spLocks noChangeArrowheads="1"/>
        </xdr:cNvSpPr>
      </xdr:nvSpPr>
      <xdr:spPr bwMode="auto">
        <a:xfrm>
          <a:off x="3741420" y="180289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409721"/>
    <xdr:sp macro="" textlink="">
      <xdr:nvSpPr>
        <xdr:cNvPr id="4153" name="Text Box 108">
          <a:extLst>
            <a:ext uri="{FF2B5EF4-FFF2-40B4-BE49-F238E27FC236}">
              <a16:creationId xmlns:a16="http://schemas.microsoft.com/office/drawing/2014/main" id="{FF655C3C-C59F-471B-836E-B8930DDA8915}"/>
            </a:ext>
          </a:extLst>
        </xdr:cNvPr>
        <xdr:cNvSpPr txBox="1">
          <a:spLocks noChangeArrowheads="1"/>
        </xdr:cNvSpPr>
      </xdr:nvSpPr>
      <xdr:spPr bwMode="auto">
        <a:xfrm>
          <a:off x="3741420" y="18028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4154" name="Text Box 30">
          <a:extLst>
            <a:ext uri="{FF2B5EF4-FFF2-40B4-BE49-F238E27FC236}">
              <a16:creationId xmlns:a16="http://schemas.microsoft.com/office/drawing/2014/main" id="{AFB58C9A-2AEB-49FF-81B0-056C5033516C}"/>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4155" name="Text Box 106">
          <a:extLst>
            <a:ext uri="{FF2B5EF4-FFF2-40B4-BE49-F238E27FC236}">
              <a16:creationId xmlns:a16="http://schemas.microsoft.com/office/drawing/2014/main" id="{14D3633E-12A9-4F03-9EE7-36CCE59C4386}"/>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4156" name="Text Box 30">
          <a:extLst>
            <a:ext uri="{FF2B5EF4-FFF2-40B4-BE49-F238E27FC236}">
              <a16:creationId xmlns:a16="http://schemas.microsoft.com/office/drawing/2014/main" id="{D66C7AEF-0B5A-4067-8710-6167860A7648}"/>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4157" name="Text Box 106">
          <a:extLst>
            <a:ext uri="{FF2B5EF4-FFF2-40B4-BE49-F238E27FC236}">
              <a16:creationId xmlns:a16="http://schemas.microsoft.com/office/drawing/2014/main" id="{D1EEB013-EC40-4BE0-BE51-A41E5AFD20C6}"/>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4158" name="Text Box 30">
          <a:extLst>
            <a:ext uri="{FF2B5EF4-FFF2-40B4-BE49-F238E27FC236}">
              <a16:creationId xmlns:a16="http://schemas.microsoft.com/office/drawing/2014/main" id="{743E0774-6755-49B3-B631-121EBEFB31D9}"/>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319610"/>
    <xdr:sp macro="" textlink="">
      <xdr:nvSpPr>
        <xdr:cNvPr id="4159" name="Text Box 106">
          <a:extLst>
            <a:ext uri="{FF2B5EF4-FFF2-40B4-BE49-F238E27FC236}">
              <a16:creationId xmlns:a16="http://schemas.microsoft.com/office/drawing/2014/main" id="{2A5D9215-8389-4190-B738-AEDEAAD49648}"/>
            </a:ext>
          </a:extLst>
        </xdr:cNvPr>
        <xdr:cNvSpPr txBox="1">
          <a:spLocks noChangeArrowheads="1"/>
        </xdr:cNvSpPr>
      </xdr:nvSpPr>
      <xdr:spPr bwMode="auto">
        <a:xfrm>
          <a:off x="3741420" y="1802892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4160" name="Text Box 30">
          <a:extLst>
            <a:ext uri="{FF2B5EF4-FFF2-40B4-BE49-F238E27FC236}">
              <a16:creationId xmlns:a16="http://schemas.microsoft.com/office/drawing/2014/main" id="{A6F2DE95-C0B8-47B8-9F64-0ACB983E8846}"/>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69</xdr:row>
      <xdr:rowOff>0</xdr:rowOff>
    </xdr:from>
    <xdr:ext cx="76200" cy="296750"/>
    <xdr:sp macro="" textlink="">
      <xdr:nvSpPr>
        <xdr:cNvPr id="4161" name="Text Box 106">
          <a:extLst>
            <a:ext uri="{FF2B5EF4-FFF2-40B4-BE49-F238E27FC236}">
              <a16:creationId xmlns:a16="http://schemas.microsoft.com/office/drawing/2014/main" id="{11375BA9-C7A9-4D6C-A13F-99D484A5B5CA}"/>
            </a:ext>
          </a:extLst>
        </xdr:cNvPr>
        <xdr:cNvSpPr txBox="1">
          <a:spLocks noChangeArrowheads="1"/>
        </xdr:cNvSpPr>
      </xdr:nvSpPr>
      <xdr:spPr bwMode="auto">
        <a:xfrm>
          <a:off x="3741420" y="1802892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603739</xdr:colOff>
      <xdr:row>71</xdr:row>
      <xdr:rowOff>0</xdr:rowOff>
    </xdr:from>
    <xdr:ext cx="72122" cy="1458804"/>
    <xdr:sp macro="" textlink="">
      <xdr:nvSpPr>
        <xdr:cNvPr id="4162" name="Text Box 108">
          <a:extLst>
            <a:ext uri="{FF2B5EF4-FFF2-40B4-BE49-F238E27FC236}">
              <a16:creationId xmlns:a16="http://schemas.microsoft.com/office/drawing/2014/main" id="{A5CD40E5-9A99-4E2D-8290-BD971AADD068}"/>
            </a:ext>
          </a:extLst>
        </xdr:cNvPr>
        <xdr:cNvSpPr txBox="1">
          <a:spLocks noChangeArrowheads="1"/>
        </xdr:cNvSpPr>
      </xdr:nvSpPr>
      <xdr:spPr bwMode="auto">
        <a:xfrm>
          <a:off x="4909039" y="1856232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2"/>
    <xdr:sp macro="" textlink="">
      <xdr:nvSpPr>
        <xdr:cNvPr id="4163" name="Text Box 30">
          <a:extLst>
            <a:ext uri="{FF2B5EF4-FFF2-40B4-BE49-F238E27FC236}">
              <a16:creationId xmlns:a16="http://schemas.microsoft.com/office/drawing/2014/main" id="{731F197D-EDC6-4D56-B6A2-1D017DB3713F}"/>
            </a:ext>
          </a:extLst>
        </xdr:cNvPr>
        <xdr:cNvSpPr txBox="1">
          <a:spLocks noChangeArrowheads="1"/>
        </xdr:cNvSpPr>
      </xdr:nvSpPr>
      <xdr:spPr bwMode="auto">
        <a:xfrm>
          <a:off x="4366260" y="4474464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2"/>
    <xdr:sp macro="" textlink="">
      <xdr:nvSpPr>
        <xdr:cNvPr id="4164" name="Text Box 106">
          <a:extLst>
            <a:ext uri="{FF2B5EF4-FFF2-40B4-BE49-F238E27FC236}">
              <a16:creationId xmlns:a16="http://schemas.microsoft.com/office/drawing/2014/main" id="{4FBDA751-E714-485C-9C34-85EFCB118660}"/>
            </a:ext>
          </a:extLst>
        </xdr:cNvPr>
        <xdr:cNvSpPr txBox="1">
          <a:spLocks noChangeArrowheads="1"/>
        </xdr:cNvSpPr>
      </xdr:nvSpPr>
      <xdr:spPr bwMode="auto">
        <a:xfrm>
          <a:off x="4366260" y="4474464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2"/>
    <xdr:sp macro="" textlink="">
      <xdr:nvSpPr>
        <xdr:cNvPr id="4165" name="Text Box 30">
          <a:extLst>
            <a:ext uri="{FF2B5EF4-FFF2-40B4-BE49-F238E27FC236}">
              <a16:creationId xmlns:a16="http://schemas.microsoft.com/office/drawing/2014/main" id="{F6AE2CBE-8B41-4EBA-9168-6C9C38B50708}"/>
            </a:ext>
          </a:extLst>
        </xdr:cNvPr>
        <xdr:cNvSpPr txBox="1">
          <a:spLocks noChangeArrowheads="1"/>
        </xdr:cNvSpPr>
      </xdr:nvSpPr>
      <xdr:spPr bwMode="auto">
        <a:xfrm>
          <a:off x="4366260" y="4474464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2"/>
    <xdr:sp macro="" textlink="">
      <xdr:nvSpPr>
        <xdr:cNvPr id="4166" name="Text Box 106">
          <a:extLst>
            <a:ext uri="{FF2B5EF4-FFF2-40B4-BE49-F238E27FC236}">
              <a16:creationId xmlns:a16="http://schemas.microsoft.com/office/drawing/2014/main" id="{86A00598-FCA1-477F-980C-FF12F0A302A2}"/>
            </a:ext>
          </a:extLst>
        </xdr:cNvPr>
        <xdr:cNvSpPr txBox="1">
          <a:spLocks noChangeArrowheads="1"/>
        </xdr:cNvSpPr>
      </xdr:nvSpPr>
      <xdr:spPr bwMode="auto">
        <a:xfrm>
          <a:off x="4366260" y="4474464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1"/>
    <xdr:sp macro="" textlink="">
      <xdr:nvSpPr>
        <xdr:cNvPr id="4167" name="Text Box 30">
          <a:extLst>
            <a:ext uri="{FF2B5EF4-FFF2-40B4-BE49-F238E27FC236}">
              <a16:creationId xmlns:a16="http://schemas.microsoft.com/office/drawing/2014/main" id="{C0AC66E9-585B-4CB7-AC17-67C235509CEE}"/>
            </a:ext>
          </a:extLst>
        </xdr:cNvPr>
        <xdr:cNvSpPr txBox="1">
          <a:spLocks noChangeArrowheads="1"/>
        </xdr:cNvSpPr>
      </xdr:nvSpPr>
      <xdr:spPr bwMode="auto">
        <a:xfrm>
          <a:off x="4366260" y="4474464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8271"/>
    <xdr:sp macro="" textlink="">
      <xdr:nvSpPr>
        <xdr:cNvPr id="4168" name="Text Box 106">
          <a:extLst>
            <a:ext uri="{FF2B5EF4-FFF2-40B4-BE49-F238E27FC236}">
              <a16:creationId xmlns:a16="http://schemas.microsoft.com/office/drawing/2014/main" id="{FFB4EFD8-0055-4D34-BB1A-4955C626ADD2}"/>
            </a:ext>
          </a:extLst>
        </xdr:cNvPr>
        <xdr:cNvSpPr txBox="1">
          <a:spLocks noChangeArrowheads="1"/>
        </xdr:cNvSpPr>
      </xdr:nvSpPr>
      <xdr:spPr bwMode="auto">
        <a:xfrm>
          <a:off x="4366260" y="4474464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1"/>
    <xdr:sp macro="" textlink="">
      <xdr:nvSpPr>
        <xdr:cNvPr id="4169" name="Text Box 30">
          <a:extLst>
            <a:ext uri="{FF2B5EF4-FFF2-40B4-BE49-F238E27FC236}">
              <a16:creationId xmlns:a16="http://schemas.microsoft.com/office/drawing/2014/main" id="{F743320D-8B31-4019-8634-55F8E4328B73}"/>
            </a:ext>
          </a:extLst>
        </xdr:cNvPr>
        <xdr:cNvSpPr txBox="1">
          <a:spLocks noChangeArrowheads="1"/>
        </xdr:cNvSpPr>
      </xdr:nvSpPr>
      <xdr:spPr bwMode="auto">
        <a:xfrm>
          <a:off x="4366260" y="4474464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3031"/>
    <xdr:sp macro="" textlink="">
      <xdr:nvSpPr>
        <xdr:cNvPr id="4170" name="Text Box 106">
          <a:extLst>
            <a:ext uri="{FF2B5EF4-FFF2-40B4-BE49-F238E27FC236}">
              <a16:creationId xmlns:a16="http://schemas.microsoft.com/office/drawing/2014/main" id="{D65A9E2A-DEBA-493E-B923-07CFD9F2A044}"/>
            </a:ext>
          </a:extLst>
        </xdr:cNvPr>
        <xdr:cNvSpPr txBox="1">
          <a:spLocks noChangeArrowheads="1"/>
        </xdr:cNvSpPr>
      </xdr:nvSpPr>
      <xdr:spPr bwMode="auto">
        <a:xfrm>
          <a:off x="4366260" y="4474464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80923"/>
    <xdr:sp macro="" textlink="">
      <xdr:nvSpPr>
        <xdr:cNvPr id="4171" name="Text Box 30">
          <a:extLst>
            <a:ext uri="{FF2B5EF4-FFF2-40B4-BE49-F238E27FC236}">
              <a16:creationId xmlns:a16="http://schemas.microsoft.com/office/drawing/2014/main" id="{90A0D5DA-0E89-4DC8-A11A-87DB2B647FF8}"/>
            </a:ext>
          </a:extLst>
        </xdr:cNvPr>
        <xdr:cNvSpPr txBox="1">
          <a:spLocks noChangeArrowheads="1"/>
        </xdr:cNvSpPr>
      </xdr:nvSpPr>
      <xdr:spPr bwMode="auto">
        <a:xfrm>
          <a:off x="4366260" y="4474464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80923"/>
    <xdr:sp macro="" textlink="">
      <xdr:nvSpPr>
        <xdr:cNvPr id="4172" name="Text Box 106">
          <a:extLst>
            <a:ext uri="{FF2B5EF4-FFF2-40B4-BE49-F238E27FC236}">
              <a16:creationId xmlns:a16="http://schemas.microsoft.com/office/drawing/2014/main" id="{FF32BB57-54F8-437F-9EE6-D184DBCF6EC4}"/>
            </a:ext>
          </a:extLst>
        </xdr:cNvPr>
        <xdr:cNvSpPr txBox="1">
          <a:spLocks noChangeArrowheads="1"/>
        </xdr:cNvSpPr>
      </xdr:nvSpPr>
      <xdr:spPr bwMode="auto">
        <a:xfrm>
          <a:off x="4366260" y="4474464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8063"/>
    <xdr:sp macro="" textlink="">
      <xdr:nvSpPr>
        <xdr:cNvPr id="4173" name="Text Box 30">
          <a:extLst>
            <a:ext uri="{FF2B5EF4-FFF2-40B4-BE49-F238E27FC236}">
              <a16:creationId xmlns:a16="http://schemas.microsoft.com/office/drawing/2014/main" id="{7CAD2351-F6D7-42A8-9821-9C33E27C8457}"/>
            </a:ext>
          </a:extLst>
        </xdr:cNvPr>
        <xdr:cNvSpPr txBox="1">
          <a:spLocks noChangeArrowheads="1"/>
        </xdr:cNvSpPr>
      </xdr:nvSpPr>
      <xdr:spPr bwMode="auto">
        <a:xfrm>
          <a:off x="4366260" y="4474464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8063"/>
    <xdr:sp macro="" textlink="">
      <xdr:nvSpPr>
        <xdr:cNvPr id="4174" name="Text Box 106">
          <a:extLst>
            <a:ext uri="{FF2B5EF4-FFF2-40B4-BE49-F238E27FC236}">
              <a16:creationId xmlns:a16="http://schemas.microsoft.com/office/drawing/2014/main" id="{71123FAE-64C9-4392-A2A5-2DEE91EB6437}"/>
            </a:ext>
          </a:extLst>
        </xdr:cNvPr>
        <xdr:cNvSpPr txBox="1">
          <a:spLocks noChangeArrowheads="1"/>
        </xdr:cNvSpPr>
      </xdr:nvSpPr>
      <xdr:spPr bwMode="auto">
        <a:xfrm>
          <a:off x="4366260" y="4474464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5683"/>
    <xdr:sp macro="" textlink="">
      <xdr:nvSpPr>
        <xdr:cNvPr id="4175" name="Text Box 30">
          <a:extLst>
            <a:ext uri="{FF2B5EF4-FFF2-40B4-BE49-F238E27FC236}">
              <a16:creationId xmlns:a16="http://schemas.microsoft.com/office/drawing/2014/main" id="{BAAEDA88-4795-41A2-8CDB-CB43C9B34C3C}"/>
            </a:ext>
          </a:extLst>
        </xdr:cNvPr>
        <xdr:cNvSpPr txBox="1">
          <a:spLocks noChangeArrowheads="1"/>
        </xdr:cNvSpPr>
      </xdr:nvSpPr>
      <xdr:spPr bwMode="auto">
        <a:xfrm>
          <a:off x="4366260" y="4474464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4176" name="Text Box 32">
          <a:extLst>
            <a:ext uri="{FF2B5EF4-FFF2-40B4-BE49-F238E27FC236}">
              <a16:creationId xmlns:a16="http://schemas.microsoft.com/office/drawing/2014/main" id="{F5C94B6E-E660-405F-8DC9-62D8A5FE9EA4}"/>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65683"/>
    <xdr:sp macro="" textlink="">
      <xdr:nvSpPr>
        <xdr:cNvPr id="4177" name="Text Box 106">
          <a:extLst>
            <a:ext uri="{FF2B5EF4-FFF2-40B4-BE49-F238E27FC236}">
              <a16:creationId xmlns:a16="http://schemas.microsoft.com/office/drawing/2014/main" id="{FB54BC74-FCA8-4C20-A5F8-18BB68E348E9}"/>
            </a:ext>
          </a:extLst>
        </xdr:cNvPr>
        <xdr:cNvSpPr txBox="1">
          <a:spLocks noChangeArrowheads="1"/>
        </xdr:cNvSpPr>
      </xdr:nvSpPr>
      <xdr:spPr bwMode="auto">
        <a:xfrm>
          <a:off x="4366260" y="4474464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4178" name="Text Box 108">
          <a:extLst>
            <a:ext uri="{FF2B5EF4-FFF2-40B4-BE49-F238E27FC236}">
              <a16:creationId xmlns:a16="http://schemas.microsoft.com/office/drawing/2014/main" id="{FB013652-917E-42F5-AC86-492AA3FE2810}"/>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2396"/>
    <xdr:sp macro="" textlink="">
      <xdr:nvSpPr>
        <xdr:cNvPr id="4179" name="Text Box 30">
          <a:extLst>
            <a:ext uri="{FF2B5EF4-FFF2-40B4-BE49-F238E27FC236}">
              <a16:creationId xmlns:a16="http://schemas.microsoft.com/office/drawing/2014/main" id="{F02911C0-B6E6-45CF-A038-93BCD9DB8500}"/>
            </a:ext>
          </a:extLst>
        </xdr:cNvPr>
        <xdr:cNvSpPr txBox="1">
          <a:spLocks noChangeArrowheads="1"/>
        </xdr:cNvSpPr>
      </xdr:nvSpPr>
      <xdr:spPr bwMode="auto">
        <a:xfrm>
          <a:off x="4366260" y="4474464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4180" name="Text Box 32">
          <a:extLst>
            <a:ext uri="{FF2B5EF4-FFF2-40B4-BE49-F238E27FC236}">
              <a16:creationId xmlns:a16="http://schemas.microsoft.com/office/drawing/2014/main" id="{DF102A6A-91BE-4F8D-AA26-86E64B7F4C5D}"/>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2396"/>
    <xdr:sp macro="" textlink="">
      <xdr:nvSpPr>
        <xdr:cNvPr id="4181" name="Text Box 106">
          <a:extLst>
            <a:ext uri="{FF2B5EF4-FFF2-40B4-BE49-F238E27FC236}">
              <a16:creationId xmlns:a16="http://schemas.microsoft.com/office/drawing/2014/main" id="{00F69772-5466-4604-8D5E-6A8E1DCB55E2}"/>
            </a:ext>
          </a:extLst>
        </xdr:cNvPr>
        <xdr:cNvSpPr txBox="1">
          <a:spLocks noChangeArrowheads="1"/>
        </xdr:cNvSpPr>
      </xdr:nvSpPr>
      <xdr:spPr bwMode="auto">
        <a:xfrm>
          <a:off x="4366260" y="4474464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526643"/>
    <xdr:sp macro="" textlink="">
      <xdr:nvSpPr>
        <xdr:cNvPr id="4182" name="Text Box 108">
          <a:extLst>
            <a:ext uri="{FF2B5EF4-FFF2-40B4-BE49-F238E27FC236}">
              <a16:creationId xmlns:a16="http://schemas.microsoft.com/office/drawing/2014/main" id="{AAB3D6CF-99E9-45B3-AC08-8745F980261F}"/>
            </a:ext>
          </a:extLst>
        </xdr:cNvPr>
        <xdr:cNvSpPr txBox="1">
          <a:spLocks noChangeArrowheads="1"/>
        </xdr:cNvSpPr>
      </xdr:nvSpPr>
      <xdr:spPr bwMode="auto">
        <a:xfrm>
          <a:off x="4366260" y="4474464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2"/>
    <xdr:sp macro="" textlink="">
      <xdr:nvSpPr>
        <xdr:cNvPr id="4183" name="Text Box 30">
          <a:extLst>
            <a:ext uri="{FF2B5EF4-FFF2-40B4-BE49-F238E27FC236}">
              <a16:creationId xmlns:a16="http://schemas.microsoft.com/office/drawing/2014/main" id="{1EC4C47B-2B85-4206-81F4-7881111ED25F}"/>
            </a:ext>
          </a:extLst>
        </xdr:cNvPr>
        <xdr:cNvSpPr txBox="1">
          <a:spLocks noChangeArrowheads="1"/>
        </xdr:cNvSpPr>
      </xdr:nvSpPr>
      <xdr:spPr bwMode="auto">
        <a:xfrm>
          <a:off x="436626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4184" name="Text Box 32">
          <a:extLst>
            <a:ext uri="{FF2B5EF4-FFF2-40B4-BE49-F238E27FC236}">
              <a16:creationId xmlns:a16="http://schemas.microsoft.com/office/drawing/2014/main" id="{6B953C7F-0E75-425D-9987-CDDC6E5CD287}"/>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2"/>
    <xdr:sp macro="" textlink="">
      <xdr:nvSpPr>
        <xdr:cNvPr id="4185" name="Text Box 106">
          <a:extLst>
            <a:ext uri="{FF2B5EF4-FFF2-40B4-BE49-F238E27FC236}">
              <a16:creationId xmlns:a16="http://schemas.microsoft.com/office/drawing/2014/main" id="{06EB05B5-832C-4CBC-B9D7-132C2232B051}"/>
            </a:ext>
          </a:extLst>
        </xdr:cNvPr>
        <xdr:cNvSpPr txBox="1">
          <a:spLocks noChangeArrowheads="1"/>
        </xdr:cNvSpPr>
      </xdr:nvSpPr>
      <xdr:spPr bwMode="auto">
        <a:xfrm>
          <a:off x="436626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4186" name="Text Box 108">
          <a:extLst>
            <a:ext uri="{FF2B5EF4-FFF2-40B4-BE49-F238E27FC236}">
              <a16:creationId xmlns:a16="http://schemas.microsoft.com/office/drawing/2014/main" id="{A6144E97-4EE6-406C-9B42-EB86D475BC01}"/>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86862"/>
    <xdr:sp macro="" textlink="">
      <xdr:nvSpPr>
        <xdr:cNvPr id="4187" name="Text Box 30">
          <a:extLst>
            <a:ext uri="{FF2B5EF4-FFF2-40B4-BE49-F238E27FC236}">
              <a16:creationId xmlns:a16="http://schemas.microsoft.com/office/drawing/2014/main" id="{EC7C9DC8-F41C-4992-AB3F-27FBE756FFF9}"/>
            </a:ext>
          </a:extLst>
        </xdr:cNvPr>
        <xdr:cNvSpPr txBox="1">
          <a:spLocks noChangeArrowheads="1"/>
        </xdr:cNvSpPr>
      </xdr:nvSpPr>
      <xdr:spPr bwMode="auto">
        <a:xfrm>
          <a:off x="436626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4188" name="Text Box 32">
          <a:extLst>
            <a:ext uri="{FF2B5EF4-FFF2-40B4-BE49-F238E27FC236}">
              <a16:creationId xmlns:a16="http://schemas.microsoft.com/office/drawing/2014/main" id="{4BEE560D-3D61-4583-B8A8-93518CE2782A}"/>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86862"/>
    <xdr:sp macro="" textlink="">
      <xdr:nvSpPr>
        <xdr:cNvPr id="4189" name="Text Box 106">
          <a:extLst>
            <a:ext uri="{FF2B5EF4-FFF2-40B4-BE49-F238E27FC236}">
              <a16:creationId xmlns:a16="http://schemas.microsoft.com/office/drawing/2014/main" id="{E44F9BF3-CF94-46DA-98E1-3E729F6C2506}"/>
            </a:ext>
          </a:extLst>
        </xdr:cNvPr>
        <xdr:cNvSpPr txBox="1">
          <a:spLocks noChangeArrowheads="1"/>
        </xdr:cNvSpPr>
      </xdr:nvSpPr>
      <xdr:spPr bwMode="auto">
        <a:xfrm>
          <a:off x="436626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70682"/>
    <xdr:sp macro="" textlink="">
      <xdr:nvSpPr>
        <xdr:cNvPr id="4190" name="Text Box 108">
          <a:extLst>
            <a:ext uri="{FF2B5EF4-FFF2-40B4-BE49-F238E27FC236}">
              <a16:creationId xmlns:a16="http://schemas.microsoft.com/office/drawing/2014/main" id="{5B0060FD-BD75-4E31-B242-717A1ECF80B9}"/>
            </a:ext>
          </a:extLst>
        </xdr:cNvPr>
        <xdr:cNvSpPr txBox="1">
          <a:spLocks noChangeArrowheads="1"/>
        </xdr:cNvSpPr>
      </xdr:nvSpPr>
      <xdr:spPr bwMode="auto">
        <a:xfrm>
          <a:off x="436626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94482"/>
    <xdr:sp macro="" textlink="">
      <xdr:nvSpPr>
        <xdr:cNvPr id="4191" name="Text Box 30">
          <a:extLst>
            <a:ext uri="{FF2B5EF4-FFF2-40B4-BE49-F238E27FC236}">
              <a16:creationId xmlns:a16="http://schemas.microsoft.com/office/drawing/2014/main" id="{1D01FCF5-B670-4038-801C-960A264FBB43}"/>
            </a:ext>
          </a:extLst>
        </xdr:cNvPr>
        <xdr:cNvSpPr txBox="1">
          <a:spLocks noChangeArrowheads="1"/>
        </xdr:cNvSpPr>
      </xdr:nvSpPr>
      <xdr:spPr bwMode="auto">
        <a:xfrm>
          <a:off x="436626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4192" name="Text Box 32">
          <a:extLst>
            <a:ext uri="{FF2B5EF4-FFF2-40B4-BE49-F238E27FC236}">
              <a16:creationId xmlns:a16="http://schemas.microsoft.com/office/drawing/2014/main" id="{3516CAB1-7ECF-47D9-B518-17D3B08EA038}"/>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94482"/>
    <xdr:sp macro="" textlink="">
      <xdr:nvSpPr>
        <xdr:cNvPr id="4193" name="Text Box 106">
          <a:extLst>
            <a:ext uri="{FF2B5EF4-FFF2-40B4-BE49-F238E27FC236}">
              <a16:creationId xmlns:a16="http://schemas.microsoft.com/office/drawing/2014/main" id="{AFA649F7-6FFD-4B35-B23F-A8585D4D1767}"/>
            </a:ext>
          </a:extLst>
        </xdr:cNvPr>
        <xdr:cNvSpPr txBox="1">
          <a:spLocks noChangeArrowheads="1"/>
        </xdr:cNvSpPr>
      </xdr:nvSpPr>
      <xdr:spPr bwMode="auto">
        <a:xfrm>
          <a:off x="436626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4194" name="Text Box 108">
          <a:extLst>
            <a:ext uri="{FF2B5EF4-FFF2-40B4-BE49-F238E27FC236}">
              <a16:creationId xmlns:a16="http://schemas.microsoft.com/office/drawing/2014/main" id="{2652F325-F711-45F0-B0AF-33DB741EA068}"/>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61071"/>
    <xdr:sp macro="" textlink="">
      <xdr:nvSpPr>
        <xdr:cNvPr id="4195" name="Text Box 30">
          <a:extLst>
            <a:ext uri="{FF2B5EF4-FFF2-40B4-BE49-F238E27FC236}">
              <a16:creationId xmlns:a16="http://schemas.microsoft.com/office/drawing/2014/main" id="{6EB2CE51-3903-4445-92E2-692EA6FDA2E6}"/>
            </a:ext>
          </a:extLst>
        </xdr:cNvPr>
        <xdr:cNvSpPr txBox="1">
          <a:spLocks noChangeArrowheads="1"/>
        </xdr:cNvSpPr>
      </xdr:nvSpPr>
      <xdr:spPr bwMode="auto">
        <a:xfrm>
          <a:off x="436626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4196" name="Text Box 32">
          <a:extLst>
            <a:ext uri="{FF2B5EF4-FFF2-40B4-BE49-F238E27FC236}">
              <a16:creationId xmlns:a16="http://schemas.microsoft.com/office/drawing/2014/main" id="{26EE483B-C6AB-4685-BF80-ED1121CCCF40}"/>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61071"/>
    <xdr:sp macro="" textlink="">
      <xdr:nvSpPr>
        <xdr:cNvPr id="4197" name="Text Box 106">
          <a:extLst>
            <a:ext uri="{FF2B5EF4-FFF2-40B4-BE49-F238E27FC236}">
              <a16:creationId xmlns:a16="http://schemas.microsoft.com/office/drawing/2014/main" id="{EE38B5AE-635C-4071-A143-06D06E9C3D89}"/>
            </a:ext>
          </a:extLst>
        </xdr:cNvPr>
        <xdr:cNvSpPr txBox="1">
          <a:spLocks noChangeArrowheads="1"/>
        </xdr:cNvSpPr>
      </xdr:nvSpPr>
      <xdr:spPr bwMode="auto">
        <a:xfrm>
          <a:off x="436626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55442"/>
    <xdr:sp macro="" textlink="">
      <xdr:nvSpPr>
        <xdr:cNvPr id="4198" name="Text Box 108">
          <a:extLst>
            <a:ext uri="{FF2B5EF4-FFF2-40B4-BE49-F238E27FC236}">
              <a16:creationId xmlns:a16="http://schemas.microsoft.com/office/drawing/2014/main" id="{CA8B368E-F626-45D7-AA18-222D992810BB}"/>
            </a:ext>
          </a:extLst>
        </xdr:cNvPr>
        <xdr:cNvSpPr txBox="1">
          <a:spLocks noChangeArrowheads="1"/>
        </xdr:cNvSpPr>
      </xdr:nvSpPr>
      <xdr:spPr bwMode="auto">
        <a:xfrm>
          <a:off x="436626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4199" name="Text Box 30">
          <a:extLst>
            <a:ext uri="{FF2B5EF4-FFF2-40B4-BE49-F238E27FC236}">
              <a16:creationId xmlns:a16="http://schemas.microsoft.com/office/drawing/2014/main" id="{707CDA01-1127-4719-9B80-BA964EAAC70E}"/>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00" name="Text Box 32">
          <a:extLst>
            <a:ext uri="{FF2B5EF4-FFF2-40B4-BE49-F238E27FC236}">
              <a16:creationId xmlns:a16="http://schemas.microsoft.com/office/drawing/2014/main" id="{4E83A9D3-5082-4AA0-9755-390CB85DDE35}"/>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4201" name="Text Box 106">
          <a:extLst>
            <a:ext uri="{FF2B5EF4-FFF2-40B4-BE49-F238E27FC236}">
              <a16:creationId xmlns:a16="http://schemas.microsoft.com/office/drawing/2014/main" id="{68DE9423-7EE0-4366-82FD-16F01C81092C}"/>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02" name="Text Box 108">
          <a:extLst>
            <a:ext uri="{FF2B5EF4-FFF2-40B4-BE49-F238E27FC236}">
              <a16:creationId xmlns:a16="http://schemas.microsoft.com/office/drawing/2014/main" id="{4CEAA34B-2B54-4681-ACDB-159D3B23E7F2}"/>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4203" name="Text Box 30">
          <a:extLst>
            <a:ext uri="{FF2B5EF4-FFF2-40B4-BE49-F238E27FC236}">
              <a16:creationId xmlns:a16="http://schemas.microsoft.com/office/drawing/2014/main" id="{61DF3311-CE23-49C6-8C34-0CBE0FB14EBE}"/>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04" name="Text Box 32">
          <a:extLst>
            <a:ext uri="{FF2B5EF4-FFF2-40B4-BE49-F238E27FC236}">
              <a16:creationId xmlns:a16="http://schemas.microsoft.com/office/drawing/2014/main" id="{EC7950C9-5A28-4C22-9466-A795E1B6979E}"/>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4205" name="Text Box 106">
          <a:extLst>
            <a:ext uri="{FF2B5EF4-FFF2-40B4-BE49-F238E27FC236}">
              <a16:creationId xmlns:a16="http://schemas.microsoft.com/office/drawing/2014/main" id="{3C725D33-757A-4139-8DEC-F67F10839BC4}"/>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06" name="Text Box 108">
          <a:extLst>
            <a:ext uri="{FF2B5EF4-FFF2-40B4-BE49-F238E27FC236}">
              <a16:creationId xmlns:a16="http://schemas.microsoft.com/office/drawing/2014/main" id="{4A0C1335-9FBE-4686-8BCB-C333037B942B}"/>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4207" name="Text Box 30">
          <a:extLst>
            <a:ext uri="{FF2B5EF4-FFF2-40B4-BE49-F238E27FC236}">
              <a16:creationId xmlns:a16="http://schemas.microsoft.com/office/drawing/2014/main" id="{3820D561-DA08-4BD2-B53F-966F23E37537}"/>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08" name="Text Box 32">
          <a:extLst>
            <a:ext uri="{FF2B5EF4-FFF2-40B4-BE49-F238E27FC236}">
              <a16:creationId xmlns:a16="http://schemas.microsoft.com/office/drawing/2014/main" id="{3C64F8BA-E52F-4D15-9B02-9FC771423CCB}"/>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30590"/>
    <xdr:sp macro="" textlink="">
      <xdr:nvSpPr>
        <xdr:cNvPr id="4209" name="Text Box 106">
          <a:extLst>
            <a:ext uri="{FF2B5EF4-FFF2-40B4-BE49-F238E27FC236}">
              <a16:creationId xmlns:a16="http://schemas.microsoft.com/office/drawing/2014/main" id="{6678AECF-DA0A-480D-AFEA-71758FA4EE5E}"/>
            </a:ext>
          </a:extLst>
        </xdr:cNvPr>
        <xdr:cNvSpPr txBox="1">
          <a:spLocks noChangeArrowheads="1"/>
        </xdr:cNvSpPr>
      </xdr:nvSpPr>
      <xdr:spPr bwMode="auto">
        <a:xfrm>
          <a:off x="436626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10" name="Text Box 108">
          <a:extLst>
            <a:ext uri="{FF2B5EF4-FFF2-40B4-BE49-F238E27FC236}">
              <a16:creationId xmlns:a16="http://schemas.microsoft.com/office/drawing/2014/main" id="{AB1BA8CA-DAE5-4BB9-B094-2B23EC4CC414}"/>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4211" name="Text Box 30">
          <a:extLst>
            <a:ext uri="{FF2B5EF4-FFF2-40B4-BE49-F238E27FC236}">
              <a16:creationId xmlns:a16="http://schemas.microsoft.com/office/drawing/2014/main" id="{1D1EE375-DC97-4A37-9090-4C0D987F0D13}"/>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12" name="Text Box 32">
          <a:extLst>
            <a:ext uri="{FF2B5EF4-FFF2-40B4-BE49-F238E27FC236}">
              <a16:creationId xmlns:a16="http://schemas.microsoft.com/office/drawing/2014/main" id="{EC354BA6-06C2-4962-9356-99C561AE2843}"/>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07730"/>
    <xdr:sp macro="" textlink="">
      <xdr:nvSpPr>
        <xdr:cNvPr id="4213" name="Text Box 106">
          <a:extLst>
            <a:ext uri="{FF2B5EF4-FFF2-40B4-BE49-F238E27FC236}">
              <a16:creationId xmlns:a16="http://schemas.microsoft.com/office/drawing/2014/main" id="{48E5D130-4515-48A5-9B7E-33065994A3B9}"/>
            </a:ext>
          </a:extLst>
        </xdr:cNvPr>
        <xdr:cNvSpPr txBox="1">
          <a:spLocks noChangeArrowheads="1"/>
        </xdr:cNvSpPr>
      </xdr:nvSpPr>
      <xdr:spPr bwMode="auto">
        <a:xfrm>
          <a:off x="436626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409721"/>
    <xdr:sp macro="" textlink="">
      <xdr:nvSpPr>
        <xdr:cNvPr id="4214" name="Text Box 108">
          <a:extLst>
            <a:ext uri="{FF2B5EF4-FFF2-40B4-BE49-F238E27FC236}">
              <a16:creationId xmlns:a16="http://schemas.microsoft.com/office/drawing/2014/main" id="{9336C47E-C63B-47AF-A617-BEF2EE124869}"/>
            </a:ext>
          </a:extLst>
        </xdr:cNvPr>
        <xdr:cNvSpPr txBox="1">
          <a:spLocks noChangeArrowheads="1"/>
        </xdr:cNvSpPr>
      </xdr:nvSpPr>
      <xdr:spPr bwMode="auto">
        <a:xfrm>
          <a:off x="436626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4215" name="Text Box 30">
          <a:extLst>
            <a:ext uri="{FF2B5EF4-FFF2-40B4-BE49-F238E27FC236}">
              <a16:creationId xmlns:a16="http://schemas.microsoft.com/office/drawing/2014/main" id="{8BC80AFF-7C2E-401D-B43C-17FF24E90623}"/>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4216" name="Text Box 106">
          <a:extLst>
            <a:ext uri="{FF2B5EF4-FFF2-40B4-BE49-F238E27FC236}">
              <a16:creationId xmlns:a16="http://schemas.microsoft.com/office/drawing/2014/main" id="{B15E84C8-E6E9-4F94-AEA7-C3D2EA4E3AF1}"/>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4217" name="Text Box 30">
          <a:extLst>
            <a:ext uri="{FF2B5EF4-FFF2-40B4-BE49-F238E27FC236}">
              <a16:creationId xmlns:a16="http://schemas.microsoft.com/office/drawing/2014/main" id="{9CC59D76-603E-4AA6-82F1-97FC8A51DAA3}"/>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4218" name="Text Box 106">
          <a:extLst>
            <a:ext uri="{FF2B5EF4-FFF2-40B4-BE49-F238E27FC236}">
              <a16:creationId xmlns:a16="http://schemas.microsoft.com/office/drawing/2014/main" id="{8CDE29B1-D92A-4C6A-8F1F-E5F895087384}"/>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4219" name="Text Box 30">
          <a:extLst>
            <a:ext uri="{FF2B5EF4-FFF2-40B4-BE49-F238E27FC236}">
              <a16:creationId xmlns:a16="http://schemas.microsoft.com/office/drawing/2014/main" id="{BD39F97C-0BBF-4037-8E39-B86D0E0E670F}"/>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320527"/>
    <xdr:sp macro="" textlink="">
      <xdr:nvSpPr>
        <xdr:cNvPr id="4220" name="Text Box 106">
          <a:extLst>
            <a:ext uri="{FF2B5EF4-FFF2-40B4-BE49-F238E27FC236}">
              <a16:creationId xmlns:a16="http://schemas.microsoft.com/office/drawing/2014/main" id="{EA747C67-E6A4-422A-9F01-8F4F4AA73516}"/>
            </a:ext>
          </a:extLst>
        </xdr:cNvPr>
        <xdr:cNvSpPr txBox="1">
          <a:spLocks noChangeArrowheads="1"/>
        </xdr:cNvSpPr>
      </xdr:nvSpPr>
      <xdr:spPr bwMode="auto">
        <a:xfrm>
          <a:off x="4366260" y="4474464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4221" name="Text Box 30">
          <a:extLst>
            <a:ext uri="{FF2B5EF4-FFF2-40B4-BE49-F238E27FC236}">
              <a16:creationId xmlns:a16="http://schemas.microsoft.com/office/drawing/2014/main" id="{1365E11A-1469-4BD8-AF16-4425F77517E5}"/>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76200" cy="297667"/>
    <xdr:sp macro="" textlink="">
      <xdr:nvSpPr>
        <xdr:cNvPr id="4222" name="Text Box 106">
          <a:extLst>
            <a:ext uri="{FF2B5EF4-FFF2-40B4-BE49-F238E27FC236}">
              <a16:creationId xmlns:a16="http://schemas.microsoft.com/office/drawing/2014/main" id="{D49B0631-CD9B-4B17-AEFB-1C6BB3680DE4}"/>
            </a:ext>
          </a:extLst>
        </xdr:cNvPr>
        <xdr:cNvSpPr txBox="1">
          <a:spLocks noChangeArrowheads="1"/>
        </xdr:cNvSpPr>
      </xdr:nvSpPr>
      <xdr:spPr bwMode="auto">
        <a:xfrm>
          <a:off x="4366260" y="4474464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8"/>
    <xdr:sp macro="" textlink="">
      <xdr:nvSpPr>
        <xdr:cNvPr id="4223" name="Text Box 30">
          <a:extLst>
            <a:ext uri="{FF2B5EF4-FFF2-40B4-BE49-F238E27FC236}">
              <a16:creationId xmlns:a16="http://schemas.microsoft.com/office/drawing/2014/main" id="{47684DD1-CFAC-4C8C-8878-1C017AB8B663}"/>
            </a:ext>
          </a:extLst>
        </xdr:cNvPr>
        <xdr:cNvSpPr txBox="1">
          <a:spLocks noChangeArrowheads="1"/>
        </xdr:cNvSpPr>
      </xdr:nvSpPr>
      <xdr:spPr bwMode="auto">
        <a:xfrm>
          <a:off x="3741420" y="4474464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8"/>
    <xdr:sp macro="" textlink="">
      <xdr:nvSpPr>
        <xdr:cNvPr id="4224" name="Text Box 106">
          <a:extLst>
            <a:ext uri="{FF2B5EF4-FFF2-40B4-BE49-F238E27FC236}">
              <a16:creationId xmlns:a16="http://schemas.microsoft.com/office/drawing/2014/main" id="{3A2CB946-9B32-43A6-8FD4-9712C8825380}"/>
            </a:ext>
          </a:extLst>
        </xdr:cNvPr>
        <xdr:cNvSpPr txBox="1">
          <a:spLocks noChangeArrowheads="1"/>
        </xdr:cNvSpPr>
      </xdr:nvSpPr>
      <xdr:spPr bwMode="auto">
        <a:xfrm>
          <a:off x="3741420" y="4474464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8"/>
    <xdr:sp macro="" textlink="">
      <xdr:nvSpPr>
        <xdr:cNvPr id="4225" name="Text Box 30">
          <a:extLst>
            <a:ext uri="{FF2B5EF4-FFF2-40B4-BE49-F238E27FC236}">
              <a16:creationId xmlns:a16="http://schemas.microsoft.com/office/drawing/2014/main" id="{4C0D0DF8-D136-4902-8FDB-8751703C4F4E}"/>
            </a:ext>
          </a:extLst>
        </xdr:cNvPr>
        <xdr:cNvSpPr txBox="1">
          <a:spLocks noChangeArrowheads="1"/>
        </xdr:cNvSpPr>
      </xdr:nvSpPr>
      <xdr:spPr bwMode="auto">
        <a:xfrm>
          <a:off x="3741420" y="4474464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8"/>
    <xdr:sp macro="" textlink="">
      <xdr:nvSpPr>
        <xdr:cNvPr id="4226" name="Text Box 106">
          <a:extLst>
            <a:ext uri="{FF2B5EF4-FFF2-40B4-BE49-F238E27FC236}">
              <a16:creationId xmlns:a16="http://schemas.microsoft.com/office/drawing/2014/main" id="{28E5D779-71D4-4F0A-A244-69778B18A232}"/>
            </a:ext>
          </a:extLst>
        </xdr:cNvPr>
        <xdr:cNvSpPr txBox="1">
          <a:spLocks noChangeArrowheads="1"/>
        </xdr:cNvSpPr>
      </xdr:nvSpPr>
      <xdr:spPr bwMode="auto">
        <a:xfrm>
          <a:off x="3741420" y="4474464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7"/>
    <xdr:sp macro="" textlink="">
      <xdr:nvSpPr>
        <xdr:cNvPr id="4227" name="Text Box 30">
          <a:extLst>
            <a:ext uri="{FF2B5EF4-FFF2-40B4-BE49-F238E27FC236}">
              <a16:creationId xmlns:a16="http://schemas.microsoft.com/office/drawing/2014/main" id="{927260E1-47FD-4DD1-A0B3-EEE5A67CA31F}"/>
            </a:ext>
          </a:extLst>
        </xdr:cNvPr>
        <xdr:cNvSpPr txBox="1">
          <a:spLocks noChangeArrowheads="1"/>
        </xdr:cNvSpPr>
      </xdr:nvSpPr>
      <xdr:spPr bwMode="auto">
        <a:xfrm>
          <a:off x="3741420" y="4474464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6147"/>
    <xdr:sp macro="" textlink="">
      <xdr:nvSpPr>
        <xdr:cNvPr id="4228" name="Text Box 106">
          <a:extLst>
            <a:ext uri="{FF2B5EF4-FFF2-40B4-BE49-F238E27FC236}">
              <a16:creationId xmlns:a16="http://schemas.microsoft.com/office/drawing/2014/main" id="{FC466B77-0B85-4D17-AC92-FE11521B79B2}"/>
            </a:ext>
          </a:extLst>
        </xdr:cNvPr>
        <xdr:cNvSpPr txBox="1">
          <a:spLocks noChangeArrowheads="1"/>
        </xdr:cNvSpPr>
      </xdr:nvSpPr>
      <xdr:spPr bwMode="auto">
        <a:xfrm>
          <a:off x="3741420" y="4474464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7"/>
    <xdr:sp macro="" textlink="">
      <xdr:nvSpPr>
        <xdr:cNvPr id="4229" name="Text Box 30">
          <a:extLst>
            <a:ext uri="{FF2B5EF4-FFF2-40B4-BE49-F238E27FC236}">
              <a16:creationId xmlns:a16="http://schemas.microsoft.com/office/drawing/2014/main" id="{566D0061-8F08-4F86-83C3-E08A7D86E450}"/>
            </a:ext>
          </a:extLst>
        </xdr:cNvPr>
        <xdr:cNvSpPr txBox="1">
          <a:spLocks noChangeArrowheads="1"/>
        </xdr:cNvSpPr>
      </xdr:nvSpPr>
      <xdr:spPr bwMode="auto">
        <a:xfrm>
          <a:off x="3741420" y="4474464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0907"/>
    <xdr:sp macro="" textlink="">
      <xdr:nvSpPr>
        <xdr:cNvPr id="4230" name="Text Box 106">
          <a:extLst>
            <a:ext uri="{FF2B5EF4-FFF2-40B4-BE49-F238E27FC236}">
              <a16:creationId xmlns:a16="http://schemas.microsoft.com/office/drawing/2014/main" id="{3EDE4251-78EB-4669-B261-3CD72D967B9C}"/>
            </a:ext>
          </a:extLst>
        </xdr:cNvPr>
        <xdr:cNvSpPr txBox="1">
          <a:spLocks noChangeArrowheads="1"/>
        </xdr:cNvSpPr>
      </xdr:nvSpPr>
      <xdr:spPr bwMode="auto">
        <a:xfrm>
          <a:off x="3741420" y="4474464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8800"/>
    <xdr:sp macro="" textlink="">
      <xdr:nvSpPr>
        <xdr:cNvPr id="4231" name="Text Box 30">
          <a:extLst>
            <a:ext uri="{FF2B5EF4-FFF2-40B4-BE49-F238E27FC236}">
              <a16:creationId xmlns:a16="http://schemas.microsoft.com/office/drawing/2014/main" id="{E5DFDCCF-8FC3-4F22-B237-C8177DC93D4E}"/>
            </a:ext>
          </a:extLst>
        </xdr:cNvPr>
        <xdr:cNvSpPr txBox="1">
          <a:spLocks noChangeArrowheads="1"/>
        </xdr:cNvSpPr>
      </xdr:nvSpPr>
      <xdr:spPr bwMode="auto">
        <a:xfrm>
          <a:off x="3741420" y="4474464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4232" name="Text Box 32">
          <a:extLst>
            <a:ext uri="{FF2B5EF4-FFF2-40B4-BE49-F238E27FC236}">
              <a16:creationId xmlns:a16="http://schemas.microsoft.com/office/drawing/2014/main" id="{B4631DCE-5B0E-4005-9C6C-62FCC98D939C}"/>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68800"/>
    <xdr:sp macro="" textlink="">
      <xdr:nvSpPr>
        <xdr:cNvPr id="4233" name="Text Box 106">
          <a:extLst>
            <a:ext uri="{FF2B5EF4-FFF2-40B4-BE49-F238E27FC236}">
              <a16:creationId xmlns:a16="http://schemas.microsoft.com/office/drawing/2014/main" id="{A3C13C34-308E-41B1-A452-1E66887F625B}"/>
            </a:ext>
          </a:extLst>
        </xdr:cNvPr>
        <xdr:cNvSpPr txBox="1">
          <a:spLocks noChangeArrowheads="1"/>
        </xdr:cNvSpPr>
      </xdr:nvSpPr>
      <xdr:spPr bwMode="auto">
        <a:xfrm>
          <a:off x="3741420" y="4474464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4234" name="Text Box 108">
          <a:extLst>
            <a:ext uri="{FF2B5EF4-FFF2-40B4-BE49-F238E27FC236}">
              <a16:creationId xmlns:a16="http://schemas.microsoft.com/office/drawing/2014/main" id="{853B5DB8-3378-413E-9BB1-4F29D02F890C}"/>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45940"/>
    <xdr:sp macro="" textlink="">
      <xdr:nvSpPr>
        <xdr:cNvPr id="4235" name="Text Box 30">
          <a:extLst>
            <a:ext uri="{FF2B5EF4-FFF2-40B4-BE49-F238E27FC236}">
              <a16:creationId xmlns:a16="http://schemas.microsoft.com/office/drawing/2014/main" id="{7E859643-F7A3-431C-9C33-0B771D308815}"/>
            </a:ext>
          </a:extLst>
        </xdr:cNvPr>
        <xdr:cNvSpPr txBox="1">
          <a:spLocks noChangeArrowheads="1"/>
        </xdr:cNvSpPr>
      </xdr:nvSpPr>
      <xdr:spPr bwMode="auto">
        <a:xfrm>
          <a:off x="3741420" y="4474464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4236" name="Text Box 32">
          <a:extLst>
            <a:ext uri="{FF2B5EF4-FFF2-40B4-BE49-F238E27FC236}">
              <a16:creationId xmlns:a16="http://schemas.microsoft.com/office/drawing/2014/main" id="{934302DD-4D43-4A4E-9418-14B34DD2380A}"/>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45940"/>
    <xdr:sp macro="" textlink="">
      <xdr:nvSpPr>
        <xdr:cNvPr id="4237" name="Text Box 106">
          <a:extLst>
            <a:ext uri="{FF2B5EF4-FFF2-40B4-BE49-F238E27FC236}">
              <a16:creationId xmlns:a16="http://schemas.microsoft.com/office/drawing/2014/main" id="{4694769E-4FC7-4A03-98DE-561CE622720A}"/>
            </a:ext>
          </a:extLst>
        </xdr:cNvPr>
        <xdr:cNvSpPr txBox="1">
          <a:spLocks noChangeArrowheads="1"/>
        </xdr:cNvSpPr>
      </xdr:nvSpPr>
      <xdr:spPr bwMode="auto">
        <a:xfrm>
          <a:off x="3741420" y="4474464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29760"/>
    <xdr:sp macro="" textlink="">
      <xdr:nvSpPr>
        <xdr:cNvPr id="4238" name="Text Box 108">
          <a:extLst>
            <a:ext uri="{FF2B5EF4-FFF2-40B4-BE49-F238E27FC236}">
              <a16:creationId xmlns:a16="http://schemas.microsoft.com/office/drawing/2014/main" id="{A8934FD1-9DCE-4023-AEF4-7DDF03404E90}"/>
            </a:ext>
          </a:extLst>
        </xdr:cNvPr>
        <xdr:cNvSpPr txBox="1">
          <a:spLocks noChangeArrowheads="1"/>
        </xdr:cNvSpPr>
      </xdr:nvSpPr>
      <xdr:spPr bwMode="auto">
        <a:xfrm>
          <a:off x="3741420" y="4474464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3560"/>
    <xdr:sp macro="" textlink="">
      <xdr:nvSpPr>
        <xdr:cNvPr id="4239" name="Text Box 30">
          <a:extLst>
            <a:ext uri="{FF2B5EF4-FFF2-40B4-BE49-F238E27FC236}">
              <a16:creationId xmlns:a16="http://schemas.microsoft.com/office/drawing/2014/main" id="{6A145063-4499-4053-9034-8F7FEE1A5746}"/>
            </a:ext>
          </a:extLst>
        </xdr:cNvPr>
        <xdr:cNvSpPr txBox="1">
          <a:spLocks noChangeArrowheads="1"/>
        </xdr:cNvSpPr>
      </xdr:nvSpPr>
      <xdr:spPr bwMode="auto">
        <a:xfrm>
          <a:off x="3741420" y="4474464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4240" name="Text Box 32">
          <a:extLst>
            <a:ext uri="{FF2B5EF4-FFF2-40B4-BE49-F238E27FC236}">
              <a16:creationId xmlns:a16="http://schemas.microsoft.com/office/drawing/2014/main" id="{2DEBBC2B-B40D-4BF9-BB9C-6050E411E37A}"/>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3560"/>
    <xdr:sp macro="" textlink="">
      <xdr:nvSpPr>
        <xdr:cNvPr id="4241" name="Text Box 106">
          <a:extLst>
            <a:ext uri="{FF2B5EF4-FFF2-40B4-BE49-F238E27FC236}">
              <a16:creationId xmlns:a16="http://schemas.microsoft.com/office/drawing/2014/main" id="{4728CA1C-8981-48E2-95C6-982561AE213A}"/>
            </a:ext>
          </a:extLst>
        </xdr:cNvPr>
        <xdr:cNvSpPr txBox="1">
          <a:spLocks noChangeArrowheads="1"/>
        </xdr:cNvSpPr>
      </xdr:nvSpPr>
      <xdr:spPr bwMode="auto">
        <a:xfrm>
          <a:off x="3741420" y="4474464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4242" name="Text Box 108">
          <a:extLst>
            <a:ext uri="{FF2B5EF4-FFF2-40B4-BE49-F238E27FC236}">
              <a16:creationId xmlns:a16="http://schemas.microsoft.com/office/drawing/2014/main" id="{D38548F2-45DF-4E45-8857-33541CD9FBBD}"/>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26335"/>
    <xdr:sp macro="" textlink="">
      <xdr:nvSpPr>
        <xdr:cNvPr id="4243" name="Text Box 30">
          <a:extLst>
            <a:ext uri="{FF2B5EF4-FFF2-40B4-BE49-F238E27FC236}">
              <a16:creationId xmlns:a16="http://schemas.microsoft.com/office/drawing/2014/main" id="{03091FF3-5721-4685-A462-168CCD062134}"/>
            </a:ext>
          </a:extLst>
        </xdr:cNvPr>
        <xdr:cNvSpPr txBox="1">
          <a:spLocks noChangeArrowheads="1"/>
        </xdr:cNvSpPr>
      </xdr:nvSpPr>
      <xdr:spPr bwMode="auto">
        <a:xfrm>
          <a:off x="3741420" y="4474464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4244" name="Text Box 32">
          <a:extLst>
            <a:ext uri="{FF2B5EF4-FFF2-40B4-BE49-F238E27FC236}">
              <a16:creationId xmlns:a16="http://schemas.microsoft.com/office/drawing/2014/main" id="{E7566430-6793-44E7-9EED-9A2F449F295F}"/>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26335"/>
    <xdr:sp macro="" textlink="">
      <xdr:nvSpPr>
        <xdr:cNvPr id="4245" name="Text Box 106">
          <a:extLst>
            <a:ext uri="{FF2B5EF4-FFF2-40B4-BE49-F238E27FC236}">
              <a16:creationId xmlns:a16="http://schemas.microsoft.com/office/drawing/2014/main" id="{706A249E-63E8-4645-B0FE-D0583393DFD2}"/>
            </a:ext>
          </a:extLst>
        </xdr:cNvPr>
        <xdr:cNvSpPr txBox="1">
          <a:spLocks noChangeArrowheads="1"/>
        </xdr:cNvSpPr>
      </xdr:nvSpPr>
      <xdr:spPr bwMode="auto">
        <a:xfrm>
          <a:off x="3741420" y="4474464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514520"/>
    <xdr:sp macro="" textlink="">
      <xdr:nvSpPr>
        <xdr:cNvPr id="4246" name="Text Box 108">
          <a:extLst>
            <a:ext uri="{FF2B5EF4-FFF2-40B4-BE49-F238E27FC236}">
              <a16:creationId xmlns:a16="http://schemas.microsoft.com/office/drawing/2014/main" id="{3D9FA94F-39D0-4BC0-9938-58A047140ED7}"/>
            </a:ext>
          </a:extLst>
        </xdr:cNvPr>
        <xdr:cNvSpPr txBox="1">
          <a:spLocks noChangeArrowheads="1"/>
        </xdr:cNvSpPr>
      </xdr:nvSpPr>
      <xdr:spPr bwMode="auto">
        <a:xfrm>
          <a:off x="3741420" y="4474464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2"/>
    <xdr:sp macro="" textlink="">
      <xdr:nvSpPr>
        <xdr:cNvPr id="4247" name="Text Box 30">
          <a:extLst>
            <a:ext uri="{FF2B5EF4-FFF2-40B4-BE49-F238E27FC236}">
              <a16:creationId xmlns:a16="http://schemas.microsoft.com/office/drawing/2014/main" id="{C06E0FB5-104A-4F87-BA53-C9880E5FAC55}"/>
            </a:ext>
          </a:extLst>
        </xdr:cNvPr>
        <xdr:cNvSpPr txBox="1">
          <a:spLocks noChangeArrowheads="1"/>
        </xdr:cNvSpPr>
      </xdr:nvSpPr>
      <xdr:spPr bwMode="auto">
        <a:xfrm>
          <a:off x="374142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4248" name="Text Box 32">
          <a:extLst>
            <a:ext uri="{FF2B5EF4-FFF2-40B4-BE49-F238E27FC236}">
              <a16:creationId xmlns:a16="http://schemas.microsoft.com/office/drawing/2014/main" id="{17AB8626-A456-462F-B245-F240E842F5A3}"/>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2"/>
    <xdr:sp macro="" textlink="">
      <xdr:nvSpPr>
        <xdr:cNvPr id="4249" name="Text Box 106">
          <a:extLst>
            <a:ext uri="{FF2B5EF4-FFF2-40B4-BE49-F238E27FC236}">
              <a16:creationId xmlns:a16="http://schemas.microsoft.com/office/drawing/2014/main" id="{987F9C51-911E-4AB0-8EED-590AFB4542FC}"/>
            </a:ext>
          </a:extLst>
        </xdr:cNvPr>
        <xdr:cNvSpPr txBox="1">
          <a:spLocks noChangeArrowheads="1"/>
        </xdr:cNvSpPr>
      </xdr:nvSpPr>
      <xdr:spPr bwMode="auto">
        <a:xfrm>
          <a:off x="3741420" y="447446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4250" name="Text Box 108">
          <a:extLst>
            <a:ext uri="{FF2B5EF4-FFF2-40B4-BE49-F238E27FC236}">
              <a16:creationId xmlns:a16="http://schemas.microsoft.com/office/drawing/2014/main" id="{635EC000-7593-4D8E-91B1-08C001B58EE9}"/>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86862"/>
    <xdr:sp macro="" textlink="">
      <xdr:nvSpPr>
        <xdr:cNvPr id="4251" name="Text Box 30">
          <a:extLst>
            <a:ext uri="{FF2B5EF4-FFF2-40B4-BE49-F238E27FC236}">
              <a16:creationId xmlns:a16="http://schemas.microsoft.com/office/drawing/2014/main" id="{DA8B6F46-EDCC-4E8D-BF97-8F65760D4D24}"/>
            </a:ext>
          </a:extLst>
        </xdr:cNvPr>
        <xdr:cNvSpPr txBox="1">
          <a:spLocks noChangeArrowheads="1"/>
        </xdr:cNvSpPr>
      </xdr:nvSpPr>
      <xdr:spPr bwMode="auto">
        <a:xfrm>
          <a:off x="374142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4252" name="Text Box 32">
          <a:extLst>
            <a:ext uri="{FF2B5EF4-FFF2-40B4-BE49-F238E27FC236}">
              <a16:creationId xmlns:a16="http://schemas.microsoft.com/office/drawing/2014/main" id="{813649F1-35F7-4C70-AD72-9469B28B6861}"/>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86862"/>
    <xdr:sp macro="" textlink="">
      <xdr:nvSpPr>
        <xdr:cNvPr id="4253" name="Text Box 106">
          <a:extLst>
            <a:ext uri="{FF2B5EF4-FFF2-40B4-BE49-F238E27FC236}">
              <a16:creationId xmlns:a16="http://schemas.microsoft.com/office/drawing/2014/main" id="{AE6DBE4E-F0D1-4800-B012-8EFA8033EDAE}"/>
            </a:ext>
          </a:extLst>
        </xdr:cNvPr>
        <xdr:cNvSpPr txBox="1">
          <a:spLocks noChangeArrowheads="1"/>
        </xdr:cNvSpPr>
      </xdr:nvSpPr>
      <xdr:spPr bwMode="auto">
        <a:xfrm>
          <a:off x="3741420" y="447446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70682"/>
    <xdr:sp macro="" textlink="">
      <xdr:nvSpPr>
        <xdr:cNvPr id="4254" name="Text Box 108">
          <a:extLst>
            <a:ext uri="{FF2B5EF4-FFF2-40B4-BE49-F238E27FC236}">
              <a16:creationId xmlns:a16="http://schemas.microsoft.com/office/drawing/2014/main" id="{100C6C10-FD73-4DC7-B025-4F676D924A9A}"/>
            </a:ext>
          </a:extLst>
        </xdr:cNvPr>
        <xdr:cNvSpPr txBox="1">
          <a:spLocks noChangeArrowheads="1"/>
        </xdr:cNvSpPr>
      </xdr:nvSpPr>
      <xdr:spPr bwMode="auto">
        <a:xfrm>
          <a:off x="3741420" y="447446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94482"/>
    <xdr:sp macro="" textlink="">
      <xdr:nvSpPr>
        <xdr:cNvPr id="4255" name="Text Box 30">
          <a:extLst>
            <a:ext uri="{FF2B5EF4-FFF2-40B4-BE49-F238E27FC236}">
              <a16:creationId xmlns:a16="http://schemas.microsoft.com/office/drawing/2014/main" id="{EAD7F576-B235-47F8-927F-C56A7E84A52A}"/>
            </a:ext>
          </a:extLst>
        </xdr:cNvPr>
        <xdr:cNvSpPr txBox="1">
          <a:spLocks noChangeArrowheads="1"/>
        </xdr:cNvSpPr>
      </xdr:nvSpPr>
      <xdr:spPr bwMode="auto">
        <a:xfrm>
          <a:off x="374142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4256" name="Text Box 32">
          <a:extLst>
            <a:ext uri="{FF2B5EF4-FFF2-40B4-BE49-F238E27FC236}">
              <a16:creationId xmlns:a16="http://schemas.microsoft.com/office/drawing/2014/main" id="{A7F2CE94-C30D-4C97-A477-9FFDCC672D0F}"/>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94482"/>
    <xdr:sp macro="" textlink="">
      <xdr:nvSpPr>
        <xdr:cNvPr id="4257" name="Text Box 106">
          <a:extLst>
            <a:ext uri="{FF2B5EF4-FFF2-40B4-BE49-F238E27FC236}">
              <a16:creationId xmlns:a16="http://schemas.microsoft.com/office/drawing/2014/main" id="{089F4508-B7D3-4C0B-8E03-57D9D6C01C78}"/>
            </a:ext>
          </a:extLst>
        </xdr:cNvPr>
        <xdr:cNvSpPr txBox="1">
          <a:spLocks noChangeArrowheads="1"/>
        </xdr:cNvSpPr>
      </xdr:nvSpPr>
      <xdr:spPr bwMode="auto">
        <a:xfrm>
          <a:off x="3741420" y="447446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4258" name="Text Box 108">
          <a:extLst>
            <a:ext uri="{FF2B5EF4-FFF2-40B4-BE49-F238E27FC236}">
              <a16:creationId xmlns:a16="http://schemas.microsoft.com/office/drawing/2014/main" id="{AB33899C-BB36-424E-9D21-DC6F6AE21661}"/>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61071"/>
    <xdr:sp macro="" textlink="">
      <xdr:nvSpPr>
        <xdr:cNvPr id="4259" name="Text Box 30">
          <a:extLst>
            <a:ext uri="{FF2B5EF4-FFF2-40B4-BE49-F238E27FC236}">
              <a16:creationId xmlns:a16="http://schemas.microsoft.com/office/drawing/2014/main" id="{DEDDD0BC-9D11-4AD7-BA4D-C388C77299AD}"/>
            </a:ext>
          </a:extLst>
        </xdr:cNvPr>
        <xdr:cNvSpPr txBox="1">
          <a:spLocks noChangeArrowheads="1"/>
        </xdr:cNvSpPr>
      </xdr:nvSpPr>
      <xdr:spPr bwMode="auto">
        <a:xfrm>
          <a:off x="374142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4260" name="Text Box 32">
          <a:extLst>
            <a:ext uri="{FF2B5EF4-FFF2-40B4-BE49-F238E27FC236}">
              <a16:creationId xmlns:a16="http://schemas.microsoft.com/office/drawing/2014/main" id="{E7B17A4E-0FD0-4A82-8BBA-E257002CFCA2}"/>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61071"/>
    <xdr:sp macro="" textlink="">
      <xdr:nvSpPr>
        <xdr:cNvPr id="4261" name="Text Box 106">
          <a:extLst>
            <a:ext uri="{FF2B5EF4-FFF2-40B4-BE49-F238E27FC236}">
              <a16:creationId xmlns:a16="http://schemas.microsoft.com/office/drawing/2014/main" id="{81CFF60A-4313-431F-ACE7-327971A26B63}"/>
            </a:ext>
          </a:extLst>
        </xdr:cNvPr>
        <xdr:cNvSpPr txBox="1">
          <a:spLocks noChangeArrowheads="1"/>
        </xdr:cNvSpPr>
      </xdr:nvSpPr>
      <xdr:spPr bwMode="auto">
        <a:xfrm>
          <a:off x="3741420" y="447446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55442"/>
    <xdr:sp macro="" textlink="">
      <xdr:nvSpPr>
        <xdr:cNvPr id="4262" name="Text Box 108">
          <a:extLst>
            <a:ext uri="{FF2B5EF4-FFF2-40B4-BE49-F238E27FC236}">
              <a16:creationId xmlns:a16="http://schemas.microsoft.com/office/drawing/2014/main" id="{2EC1912D-C7AE-43C8-9A0D-ED56B8B6DB0D}"/>
            </a:ext>
          </a:extLst>
        </xdr:cNvPr>
        <xdr:cNvSpPr txBox="1">
          <a:spLocks noChangeArrowheads="1"/>
        </xdr:cNvSpPr>
      </xdr:nvSpPr>
      <xdr:spPr bwMode="auto">
        <a:xfrm>
          <a:off x="3741420" y="447446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4263" name="Text Box 30">
          <a:extLst>
            <a:ext uri="{FF2B5EF4-FFF2-40B4-BE49-F238E27FC236}">
              <a16:creationId xmlns:a16="http://schemas.microsoft.com/office/drawing/2014/main" id="{9BFCBCE0-2214-4D42-A5D3-A79C6BDE5BE5}"/>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64" name="Text Box 32">
          <a:extLst>
            <a:ext uri="{FF2B5EF4-FFF2-40B4-BE49-F238E27FC236}">
              <a16:creationId xmlns:a16="http://schemas.microsoft.com/office/drawing/2014/main" id="{F56735EA-3514-486D-A3AC-DDC4C36A2D58}"/>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4265" name="Text Box 106">
          <a:extLst>
            <a:ext uri="{FF2B5EF4-FFF2-40B4-BE49-F238E27FC236}">
              <a16:creationId xmlns:a16="http://schemas.microsoft.com/office/drawing/2014/main" id="{096C861A-1561-4C58-844B-3BA527296DA8}"/>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66" name="Text Box 108">
          <a:extLst>
            <a:ext uri="{FF2B5EF4-FFF2-40B4-BE49-F238E27FC236}">
              <a16:creationId xmlns:a16="http://schemas.microsoft.com/office/drawing/2014/main" id="{32A581C2-C64D-4E59-8294-6396AD02BE5C}"/>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4267" name="Text Box 30">
          <a:extLst>
            <a:ext uri="{FF2B5EF4-FFF2-40B4-BE49-F238E27FC236}">
              <a16:creationId xmlns:a16="http://schemas.microsoft.com/office/drawing/2014/main" id="{A6E7461F-6270-4687-B427-DECDB8319EF5}"/>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68" name="Text Box 32">
          <a:extLst>
            <a:ext uri="{FF2B5EF4-FFF2-40B4-BE49-F238E27FC236}">
              <a16:creationId xmlns:a16="http://schemas.microsoft.com/office/drawing/2014/main" id="{7E55FD30-EDDD-4260-81AF-EBD91835DE7F}"/>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4269" name="Text Box 106">
          <a:extLst>
            <a:ext uri="{FF2B5EF4-FFF2-40B4-BE49-F238E27FC236}">
              <a16:creationId xmlns:a16="http://schemas.microsoft.com/office/drawing/2014/main" id="{47AEE453-D264-46A6-9D1A-E031B3276B1B}"/>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70" name="Text Box 108">
          <a:extLst>
            <a:ext uri="{FF2B5EF4-FFF2-40B4-BE49-F238E27FC236}">
              <a16:creationId xmlns:a16="http://schemas.microsoft.com/office/drawing/2014/main" id="{B8252CC4-C392-4DB9-AE79-5D3983A99C0D}"/>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4271" name="Text Box 30">
          <a:extLst>
            <a:ext uri="{FF2B5EF4-FFF2-40B4-BE49-F238E27FC236}">
              <a16:creationId xmlns:a16="http://schemas.microsoft.com/office/drawing/2014/main" id="{67F1A489-B3D2-4A43-8B7C-3EB362C1647B}"/>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72" name="Text Box 32">
          <a:extLst>
            <a:ext uri="{FF2B5EF4-FFF2-40B4-BE49-F238E27FC236}">
              <a16:creationId xmlns:a16="http://schemas.microsoft.com/office/drawing/2014/main" id="{763EEF1F-3FA3-419A-9C64-3173F57358EE}"/>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30590"/>
    <xdr:sp macro="" textlink="">
      <xdr:nvSpPr>
        <xdr:cNvPr id="4273" name="Text Box 106">
          <a:extLst>
            <a:ext uri="{FF2B5EF4-FFF2-40B4-BE49-F238E27FC236}">
              <a16:creationId xmlns:a16="http://schemas.microsoft.com/office/drawing/2014/main" id="{6C76BB11-6434-45F6-A112-F520857D098D}"/>
            </a:ext>
          </a:extLst>
        </xdr:cNvPr>
        <xdr:cNvSpPr txBox="1">
          <a:spLocks noChangeArrowheads="1"/>
        </xdr:cNvSpPr>
      </xdr:nvSpPr>
      <xdr:spPr bwMode="auto">
        <a:xfrm>
          <a:off x="3741420" y="447446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74" name="Text Box 108">
          <a:extLst>
            <a:ext uri="{FF2B5EF4-FFF2-40B4-BE49-F238E27FC236}">
              <a16:creationId xmlns:a16="http://schemas.microsoft.com/office/drawing/2014/main" id="{BE6F4F76-5CEB-41B7-91F1-588501CFBDE8}"/>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4275" name="Text Box 30">
          <a:extLst>
            <a:ext uri="{FF2B5EF4-FFF2-40B4-BE49-F238E27FC236}">
              <a16:creationId xmlns:a16="http://schemas.microsoft.com/office/drawing/2014/main" id="{5246CD0F-5A46-45A8-A3DF-AF91DBC02A8C}"/>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76" name="Text Box 32">
          <a:extLst>
            <a:ext uri="{FF2B5EF4-FFF2-40B4-BE49-F238E27FC236}">
              <a16:creationId xmlns:a16="http://schemas.microsoft.com/office/drawing/2014/main" id="{1FBDCB43-3793-4B49-A61E-A9FA9DDBA49C}"/>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07730"/>
    <xdr:sp macro="" textlink="">
      <xdr:nvSpPr>
        <xdr:cNvPr id="4277" name="Text Box 106">
          <a:extLst>
            <a:ext uri="{FF2B5EF4-FFF2-40B4-BE49-F238E27FC236}">
              <a16:creationId xmlns:a16="http://schemas.microsoft.com/office/drawing/2014/main" id="{625A7EB3-0C6C-4E2D-AB60-3D616415FE5D}"/>
            </a:ext>
          </a:extLst>
        </xdr:cNvPr>
        <xdr:cNvSpPr txBox="1">
          <a:spLocks noChangeArrowheads="1"/>
        </xdr:cNvSpPr>
      </xdr:nvSpPr>
      <xdr:spPr bwMode="auto">
        <a:xfrm>
          <a:off x="3741420" y="447446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409721"/>
    <xdr:sp macro="" textlink="">
      <xdr:nvSpPr>
        <xdr:cNvPr id="4278" name="Text Box 108">
          <a:extLst>
            <a:ext uri="{FF2B5EF4-FFF2-40B4-BE49-F238E27FC236}">
              <a16:creationId xmlns:a16="http://schemas.microsoft.com/office/drawing/2014/main" id="{45D883E2-BD75-482D-AD33-68346F50CB51}"/>
            </a:ext>
          </a:extLst>
        </xdr:cNvPr>
        <xdr:cNvSpPr txBox="1">
          <a:spLocks noChangeArrowheads="1"/>
        </xdr:cNvSpPr>
      </xdr:nvSpPr>
      <xdr:spPr bwMode="auto">
        <a:xfrm>
          <a:off x="3741420" y="447446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4279" name="Text Box 30">
          <a:extLst>
            <a:ext uri="{FF2B5EF4-FFF2-40B4-BE49-F238E27FC236}">
              <a16:creationId xmlns:a16="http://schemas.microsoft.com/office/drawing/2014/main" id="{54BFDC0A-6182-4219-BE0D-4246249113E9}"/>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4280" name="Text Box 106">
          <a:extLst>
            <a:ext uri="{FF2B5EF4-FFF2-40B4-BE49-F238E27FC236}">
              <a16:creationId xmlns:a16="http://schemas.microsoft.com/office/drawing/2014/main" id="{4DF824A6-E936-4DEB-A0BC-D7DC5910513B}"/>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4281" name="Text Box 30">
          <a:extLst>
            <a:ext uri="{FF2B5EF4-FFF2-40B4-BE49-F238E27FC236}">
              <a16:creationId xmlns:a16="http://schemas.microsoft.com/office/drawing/2014/main" id="{FF59BE4D-7F5A-45EA-BF8F-E4BE94E670AE}"/>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4282" name="Text Box 106">
          <a:extLst>
            <a:ext uri="{FF2B5EF4-FFF2-40B4-BE49-F238E27FC236}">
              <a16:creationId xmlns:a16="http://schemas.microsoft.com/office/drawing/2014/main" id="{B6CBA325-111C-4D94-A073-FB8E01E95B52}"/>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4283" name="Text Box 30">
          <a:extLst>
            <a:ext uri="{FF2B5EF4-FFF2-40B4-BE49-F238E27FC236}">
              <a16:creationId xmlns:a16="http://schemas.microsoft.com/office/drawing/2014/main" id="{798F0966-986A-40A1-ABA7-29302415B7C9}"/>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319610"/>
    <xdr:sp macro="" textlink="">
      <xdr:nvSpPr>
        <xdr:cNvPr id="4284" name="Text Box 106">
          <a:extLst>
            <a:ext uri="{FF2B5EF4-FFF2-40B4-BE49-F238E27FC236}">
              <a16:creationId xmlns:a16="http://schemas.microsoft.com/office/drawing/2014/main" id="{0554124B-16ED-4F72-91AB-103A411D7A68}"/>
            </a:ext>
          </a:extLst>
        </xdr:cNvPr>
        <xdr:cNvSpPr txBox="1">
          <a:spLocks noChangeArrowheads="1"/>
        </xdr:cNvSpPr>
      </xdr:nvSpPr>
      <xdr:spPr bwMode="auto">
        <a:xfrm>
          <a:off x="3741420" y="4474464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4285" name="Text Box 30">
          <a:extLst>
            <a:ext uri="{FF2B5EF4-FFF2-40B4-BE49-F238E27FC236}">
              <a16:creationId xmlns:a16="http://schemas.microsoft.com/office/drawing/2014/main" id="{3002774D-37BC-46FE-9FB8-61A73DE3159A}"/>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185</xdr:row>
      <xdr:rowOff>0</xdr:rowOff>
    </xdr:from>
    <xdr:ext cx="76200" cy="296750"/>
    <xdr:sp macro="" textlink="">
      <xdr:nvSpPr>
        <xdr:cNvPr id="4286" name="Text Box 106">
          <a:extLst>
            <a:ext uri="{FF2B5EF4-FFF2-40B4-BE49-F238E27FC236}">
              <a16:creationId xmlns:a16="http://schemas.microsoft.com/office/drawing/2014/main" id="{7559B17B-28B2-43DF-8AE0-A3A8B3648E95}"/>
            </a:ext>
          </a:extLst>
        </xdr:cNvPr>
        <xdr:cNvSpPr txBox="1">
          <a:spLocks noChangeArrowheads="1"/>
        </xdr:cNvSpPr>
      </xdr:nvSpPr>
      <xdr:spPr bwMode="auto">
        <a:xfrm>
          <a:off x="3741420" y="4474464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2"/>
    <xdr:sp macro="" textlink="">
      <xdr:nvSpPr>
        <xdr:cNvPr id="4287" name="Text Box 30">
          <a:extLst>
            <a:ext uri="{FF2B5EF4-FFF2-40B4-BE49-F238E27FC236}">
              <a16:creationId xmlns:a16="http://schemas.microsoft.com/office/drawing/2014/main" id="{04D675C7-9261-4063-B8E6-C922FFC13028}"/>
            </a:ext>
          </a:extLst>
        </xdr:cNvPr>
        <xdr:cNvSpPr txBox="1">
          <a:spLocks noChangeArrowheads="1"/>
        </xdr:cNvSpPr>
      </xdr:nvSpPr>
      <xdr:spPr bwMode="auto">
        <a:xfrm>
          <a:off x="4366260" y="6267450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2"/>
    <xdr:sp macro="" textlink="">
      <xdr:nvSpPr>
        <xdr:cNvPr id="4288" name="Text Box 106">
          <a:extLst>
            <a:ext uri="{FF2B5EF4-FFF2-40B4-BE49-F238E27FC236}">
              <a16:creationId xmlns:a16="http://schemas.microsoft.com/office/drawing/2014/main" id="{B88D0FE7-3E26-444A-AB10-D900FFF37361}"/>
            </a:ext>
          </a:extLst>
        </xdr:cNvPr>
        <xdr:cNvSpPr txBox="1">
          <a:spLocks noChangeArrowheads="1"/>
        </xdr:cNvSpPr>
      </xdr:nvSpPr>
      <xdr:spPr bwMode="auto">
        <a:xfrm>
          <a:off x="4366260" y="62674500"/>
          <a:ext cx="76200" cy="47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2"/>
    <xdr:sp macro="" textlink="">
      <xdr:nvSpPr>
        <xdr:cNvPr id="4289" name="Text Box 30">
          <a:extLst>
            <a:ext uri="{FF2B5EF4-FFF2-40B4-BE49-F238E27FC236}">
              <a16:creationId xmlns:a16="http://schemas.microsoft.com/office/drawing/2014/main" id="{F1D3C0F0-DBE9-4650-8E63-0DA06E903A05}"/>
            </a:ext>
          </a:extLst>
        </xdr:cNvPr>
        <xdr:cNvSpPr txBox="1">
          <a:spLocks noChangeArrowheads="1"/>
        </xdr:cNvSpPr>
      </xdr:nvSpPr>
      <xdr:spPr bwMode="auto">
        <a:xfrm>
          <a:off x="4366260" y="6267450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2"/>
    <xdr:sp macro="" textlink="">
      <xdr:nvSpPr>
        <xdr:cNvPr id="4290" name="Text Box 106">
          <a:extLst>
            <a:ext uri="{FF2B5EF4-FFF2-40B4-BE49-F238E27FC236}">
              <a16:creationId xmlns:a16="http://schemas.microsoft.com/office/drawing/2014/main" id="{867F4442-22BB-4373-889E-080A1DD388E9}"/>
            </a:ext>
          </a:extLst>
        </xdr:cNvPr>
        <xdr:cNvSpPr txBox="1">
          <a:spLocks noChangeArrowheads="1"/>
        </xdr:cNvSpPr>
      </xdr:nvSpPr>
      <xdr:spPr bwMode="auto">
        <a:xfrm>
          <a:off x="4366260" y="62674500"/>
          <a:ext cx="76200" cy="463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1"/>
    <xdr:sp macro="" textlink="">
      <xdr:nvSpPr>
        <xdr:cNvPr id="4291" name="Text Box 30">
          <a:extLst>
            <a:ext uri="{FF2B5EF4-FFF2-40B4-BE49-F238E27FC236}">
              <a16:creationId xmlns:a16="http://schemas.microsoft.com/office/drawing/2014/main" id="{CAEF6F46-01EC-46FB-BF62-0F76FB201545}"/>
            </a:ext>
          </a:extLst>
        </xdr:cNvPr>
        <xdr:cNvSpPr txBox="1">
          <a:spLocks noChangeArrowheads="1"/>
        </xdr:cNvSpPr>
      </xdr:nvSpPr>
      <xdr:spPr bwMode="auto">
        <a:xfrm>
          <a:off x="4366260" y="6267450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8271"/>
    <xdr:sp macro="" textlink="">
      <xdr:nvSpPr>
        <xdr:cNvPr id="4292" name="Text Box 106">
          <a:extLst>
            <a:ext uri="{FF2B5EF4-FFF2-40B4-BE49-F238E27FC236}">
              <a16:creationId xmlns:a16="http://schemas.microsoft.com/office/drawing/2014/main" id="{5742CAAC-3657-43CF-8AC8-B1F242BFDDFC}"/>
            </a:ext>
          </a:extLst>
        </xdr:cNvPr>
        <xdr:cNvSpPr txBox="1">
          <a:spLocks noChangeArrowheads="1"/>
        </xdr:cNvSpPr>
      </xdr:nvSpPr>
      <xdr:spPr bwMode="auto">
        <a:xfrm>
          <a:off x="4366260" y="62674500"/>
          <a:ext cx="76200" cy="478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1"/>
    <xdr:sp macro="" textlink="">
      <xdr:nvSpPr>
        <xdr:cNvPr id="4293" name="Text Box 30">
          <a:extLst>
            <a:ext uri="{FF2B5EF4-FFF2-40B4-BE49-F238E27FC236}">
              <a16:creationId xmlns:a16="http://schemas.microsoft.com/office/drawing/2014/main" id="{472CA9F8-8297-4234-88CB-C717B57F4D24}"/>
            </a:ext>
          </a:extLst>
        </xdr:cNvPr>
        <xdr:cNvSpPr txBox="1">
          <a:spLocks noChangeArrowheads="1"/>
        </xdr:cNvSpPr>
      </xdr:nvSpPr>
      <xdr:spPr bwMode="auto">
        <a:xfrm>
          <a:off x="4366260" y="6267450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3031"/>
    <xdr:sp macro="" textlink="">
      <xdr:nvSpPr>
        <xdr:cNvPr id="4294" name="Text Box 106">
          <a:extLst>
            <a:ext uri="{FF2B5EF4-FFF2-40B4-BE49-F238E27FC236}">
              <a16:creationId xmlns:a16="http://schemas.microsoft.com/office/drawing/2014/main" id="{B5F17777-043A-41B7-8E0E-4689A11D316D}"/>
            </a:ext>
          </a:extLst>
        </xdr:cNvPr>
        <xdr:cNvSpPr txBox="1">
          <a:spLocks noChangeArrowheads="1"/>
        </xdr:cNvSpPr>
      </xdr:nvSpPr>
      <xdr:spPr bwMode="auto">
        <a:xfrm>
          <a:off x="4366260" y="62674500"/>
          <a:ext cx="76200" cy="46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80923"/>
    <xdr:sp macro="" textlink="">
      <xdr:nvSpPr>
        <xdr:cNvPr id="4295" name="Text Box 30">
          <a:extLst>
            <a:ext uri="{FF2B5EF4-FFF2-40B4-BE49-F238E27FC236}">
              <a16:creationId xmlns:a16="http://schemas.microsoft.com/office/drawing/2014/main" id="{105806A5-EB87-4727-8AFB-2F4763D39A76}"/>
            </a:ext>
          </a:extLst>
        </xdr:cNvPr>
        <xdr:cNvSpPr txBox="1">
          <a:spLocks noChangeArrowheads="1"/>
        </xdr:cNvSpPr>
      </xdr:nvSpPr>
      <xdr:spPr bwMode="auto">
        <a:xfrm>
          <a:off x="4366260" y="6267450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80923"/>
    <xdr:sp macro="" textlink="">
      <xdr:nvSpPr>
        <xdr:cNvPr id="4296" name="Text Box 106">
          <a:extLst>
            <a:ext uri="{FF2B5EF4-FFF2-40B4-BE49-F238E27FC236}">
              <a16:creationId xmlns:a16="http://schemas.microsoft.com/office/drawing/2014/main" id="{95028BB3-5DE7-4038-A4CA-9D4DFDE95F6C}"/>
            </a:ext>
          </a:extLst>
        </xdr:cNvPr>
        <xdr:cNvSpPr txBox="1">
          <a:spLocks noChangeArrowheads="1"/>
        </xdr:cNvSpPr>
      </xdr:nvSpPr>
      <xdr:spPr bwMode="auto">
        <a:xfrm>
          <a:off x="4366260" y="62674500"/>
          <a:ext cx="76200" cy="4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8063"/>
    <xdr:sp macro="" textlink="">
      <xdr:nvSpPr>
        <xdr:cNvPr id="4297" name="Text Box 30">
          <a:extLst>
            <a:ext uri="{FF2B5EF4-FFF2-40B4-BE49-F238E27FC236}">
              <a16:creationId xmlns:a16="http://schemas.microsoft.com/office/drawing/2014/main" id="{D84ED0D6-12BC-44C8-9C6F-BB7CAD17F841}"/>
            </a:ext>
          </a:extLst>
        </xdr:cNvPr>
        <xdr:cNvSpPr txBox="1">
          <a:spLocks noChangeArrowheads="1"/>
        </xdr:cNvSpPr>
      </xdr:nvSpPr>
      <xdr:spPr bwMode="auto">
        <a:xfrm>
          <a:off x="4366260" y="6267450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8063"/>
    <xdr:sp macro="" textlink="">
      <xdr:nvSpPr>
        <xdr:cNvPr id="4298" name="Text Box 106">
          <a:extLst>
            <a:ext uri="{FF2B5EF4-FFF2-40B4-BE49-F238E27FC236}">
              <a16:creationId xmlns:a16="http://schemas.microsoft.com/office/drawing/2014/main" id="{0DB362E7-CD47-45D8-A2D5-490DF91B3972}"/>
            </a:ext>
          </a:extLst>
        </xdr:cNvPr>
        <xdr:cNvSpPr txBox="1">
          <a:spLocks noChangeArrowheads="1"/>
        </xdr:cNvSpPr>
      </xdr:nvSpPr>
      <xdr:spPr bwMode="auto">
        <a:xfrm>
          <a:off x="4366260" y="62674500"/>
          <a:ext cx="76200" cy="458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5683"/>
    <xdr:sp macro="" textlink="">
      <xdr:nvSpPr>
        <xdr:cNvPr id="4299" name="Text Box 30">
          <a:extLst>
            <a:ext uri="{FF2B5EF4-FFF2-40B4-BE49-F238E27FC236}">
              <a16:creationId xmlns:a16="http://schemas.microsoft.com/office/drawing/2014/main" id="{FC28600A-6F28-414B-9724-E6D7DD92A566}"/>
            </a:ext>
          </a:extLst>
        </xdr:cNvPr>
        <xdr:cNvSpPr txBox="1">
          <a:spLocks noChangeArrowheads="1"/>
        </xdr:cNvSpPr>
      </xdr:nvSpPr>
      <xdr:spPr bwMode="auto">
        <a:xfrm>
          <a:off x="4366260" y="6267450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4300" name="Text Box 32">
          <a:extLst>
            <a:ext uri="{FF2B5EF4-FFF2-40B4-BE49-F238E27FC236}">
              <a16:creationId xmlns:a16="http://schemas.microsoft.com/office/drawing/2014/main" id="{750DA4D3-5004-469A-83FE-B98E40F12B9B}"/>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65683"/>
    <xdr:sp macro="" textlink="">
      <xdr:nvSpPr>
        <xdr:cNvPr id="4301" name="Text Box 106">
          <a:extLst>
            <a:ext uri="{FF2B5EF4-FFF2-40B4-BE49-F238E27FC236}">
              <a16:creationId xmlns:a16="http://schemas.microsoft.com/office/drawing/2014/main" id="{74876195-2B9A-4005-934F-41B4B79F161E}"/>
            </a:ext>
          </a:extLst>
        </xdr:cNvPr>
        <xdr:cNvSpPr txBox="1">
          <a:spLocks noChangeArrowheads="1"/>
        </xdr:cNvSpPr>
      </xdr:nvSpPr>
      <xdr:spPr bwMode="auto">
        <a:xfrm>
          <a:off x="4366260" y="62674500"/>
          <a:ext cx="76200" cy="46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4302" name="Text Box 108">
          <a:extLst>
            <a:ext uri="{FF2B5EF4-FFF2-40B4-BE49-F238E27FC236}">
              <a16:creationId xmlns:a16="http://schemas.microsoft.com/office/drawing/2014/main" id="{ACF2AF35-1D16-4E46-B2E7-B9154ABCF265}"/>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2396"/>
    <xdr:sp macro="" textlink="">
      <xdr:nvSpPr>
        <xdr:cNvPr id="4303" name="Text Box 30">
          <a:extLst>
            <a:ext uri="{FF2B5EF4-FFF2-40B4-BE49-F238E27FC236}">
              <a16:creationId xmlns:a16="http://schemas.microsoft.com/office/drawing/2014/main" id="{F154C579-8C48-42FD-B292-218BB46B3DD4}"/>
            </a:ext>
          </a:extLst>
        </xdr:cNvPr>
        <xdr:cNvSpPr txBox="1">
          <a:spLocks noChangeArrowheads="1"/>
        </xdr:cNvSpPr>
      </xdr:nvSpPr>
      <xdr:spPr bwMode="auto">
        <a:xfrm>
          <a:off x="4366260" y="6267450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4304" name="Text Box 32">
          <a:extLst>
            <a:ext uri="{FF2B5EF4-FFF2-40B4-BE49-F238E27FC236}">
              <a16:creationId xmlns:a16="http://schemas.microsoft.com/office/drawing/2014/main" id="{F65B40C9-CD31-4A41-903F-8FAA9224A5A1}"/>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2396"/>
    <xdr:sp macro="" textlink="">
      <xdr:nvSpPr>
        <xdr:cNvPr id="4305" name="Text Box 106">
          <a:extLst>
            <a:ext uri="{FF2B5EF4-FFF2-40B4-BE49-F238E27FC236}">
              <a16:creationId xmlns:a16="http://schemas.microsoft.com/office/drawing/2014/main" id="{7D9A7865-241C-4D45-A1B4-24DCBB3ECA36}"/>
            </a:ext>
          </a:extLst>
        </xdr:cNvPr>
        <xdr:cNvSpPr txBox="1">
          <a:spLocks noChangeArrowheads="1"/>
        </xdr:cNvSpPr>
      </xdr:nvSpPr>
      <xdr:spPr bwMode="auto">
        <a:xfrm>
          <a:off x="4366260" y="62674500"/>
          <a:ext cx="76200" cy="33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526643"/>
    <xdr:sp macro="" textlink="">
      <xdr:nvSpPr>
        <xdr:cNvPr id="4306" name="Text Box 108">
          <a:extLst>
            <a:ext uri="{FF2B5EF4-FFF2-40B4-BE49-F238E27FC236}">
              <a16:creationId xmlns:a16="http://schemas.microsoft.com/office/drawing/2014/main" id="{B319BD6E-252A-48A7-8257-C5B6BE634B01}"/>
            </a:ext>
          </a:extLst>
        </xdr:cNvPr>
        <xdr:cNvSpPr txBox="1">
          <a:spLocks noChangeArrowheads="1"/>
        </xdr:cNvSpPr>
      </xdr:nvSpPr>
      <xdr:spPr bwMode="auto">
        <a:xfrm>
          <a:off x="4366260" y="62674500"/>
          <a:ext cx="76200" cy="52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2"/>
    <xdr:sp macro="" textlink="">
      <xdr:nvSpPr>
        <xdr:cNvPr id="4307" name="Text Box 30">
          <a:extLst>
            <a:ext uri="{FF2B5EF4-FFF2-40B4-BE49-F238E27FC236}">
              <a16:creationId xmlns:a16="http://schemas.microsoft.com/office/drawing/2014/main" id="{BC0686F0-1F7D-4998-8871-F62946136FEE}"/>
            </a:ext>
          </a:extLst>
        </xdr:cNvPr>
        <xdr:cNvSpPr txBox="1">
          <a:spLocks noChangeArrowheads="1"/>
        </xdr:cNvSpPr>
      </xdr:nvSpPr>
      <xdr:spPr bwMode="auto">
        <a:xfrm>
          <a:off x="436626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4308" name="Text Box 32">
          <a:extLst>
            <a:ext uri="{FF2B5EF4-FFF2-40B4-BE49-F238E27FC236}">
              <a16:creationId xmlns:a16="http://schemas.microsoft.com/office/drawing/2014/main" id="{BCB4064D-2597-4C0D-A1D4-CF3CE7B0B7D6}"/>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2"/>
    <xdr:sp macro="" textlink="">
      <xdr:nvSpPr>
        <xdr:cNvPr id="4309" name="Text Box 106">
          <a:extLst>
            <a:ext uri="{FF2B5EF4-FFF2-40B4-BE49-F238E27FC236}">
              <a16:creationId xmlns:a16="http://schemas.microsoft.com/office/drawing/2014/main" id="{23C84237-68A4-4A49-B7DC-EEFA7555592F}"/>
            </a:ext>
          </a:extLst>
        </xdr:cNvPr>
        <xdr:cNvSpPr txBox="1">
          <a:spLocks noChangeArrowheads="1"/>
        </xdr:cNvSpPr>
      </xdr:nvSpPr>
      <xdr:spPr bwMode="auto">
        <a:xfrm>
          <a:off x="436626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4310" name="Text Box 108">
          <a:extLst>
            <a:ext uri="{FF2B5EF4-FFF2-40B4-BE49-F238E27FC236}">
              <a16:creationId xmlns:a16="http://schemas.microsoft.com/office/drawing/2014/main" id="{78512B85-3918-407A-846E-5A831730B8BA}"/>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86862"/>
    <xdr:sp macro="" textlink="">
      <xdr:nvSpPr>
        <xdr:cNvPr id="4311" name="Text Box 30">
          <a:extLst>
            <a:ext uri="{FF2B5EF4-FFF2-40B4-BE49-F238E27FC236}">
              <a16:creationId xmlns:a16="http://schemas.microsoft.com/office/drawing/2014/main" id="{36E8C465-84DE-4058-B7C0-98915D4E4023}"/>
            </a:ext>
          </a:extLst>
        </xdr:cNvPr>
        <xdr:cNvSpPr txBox="1">
          <a:spLocks noChangeArrowheads="1"/>
        </xdr:cNvSpPr>
      </xdr:nvSpPr>
      <xdr:spPr bwMode="auto">
        <a:xfrm>
          <a:off x="436626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4312" name="Text Box 32">
          <a:extLst>
            <a:ext uri="{FF2B5EF4-FFF2-40B4-BE49-F238E27FC236}">
              <a16:creationId xmlns:a16="http://schemas.microsoft.com/office/drawing/2014/main" id="{509BBA2C-F72D-4319-80A1-68807EDE8917}"/>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86862"/>
    <xdr:sp macro="" textlink="">
      <xdr:nvSpPr>
        <xdr:cNvPr id="4313" name="Text Box 106">
          <a:extLst>
            <a:ext uri="{FF2B5EF4-FFF2-40B4-BE49-F238E27FC236}">
              <a16:creationId xmlns:a16="http://schemas.microsoft.com/office/drawing/2014/main" id="{8CE7F7E3-BFFB-44E9-8C92-025AE657A8D3}"/>
            </a:ext>
          </a:extLst>
        </xdr:cNvPr>
        <xdr:cNvSpPr txBox="1">
          <a:spLocks noChangeArrowheads="1"/>
        </xdr:cNvSpPr>
      </xdr:nvSpPr>
      <xdr:spPr bwMode="auto">
        <a:xfrm>
          <a:off x="436626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70682"/>
    <xdr:sp macro="" textlink="">
      <xdr:nvSpPr>
        <xdr:cNvPr id="4314" name="Text Box 108">
          <a:extLst>
            <a:ext uri="{FF2B5EF4-FFF2-40B4-BE49-F238E27FC236}">
              <a16:creationId xmlns:a16="http://schemas.microsoft.com/office/drawing/2014/main" id="{AEDA1FF2-41E6-4E53-B3F6-8FEAD4C88E2C}"/>
            </a:ext>
          </a:extLst>
        </xdr:cNvPr>
        <xdr:cNvSpPr txBox="1">
          <a:spLocks noChangeArrowheads="1"/>
        </xdr:cNvSpPr>
      </xdr:nvSpPr>
      <xdr:spPr bwMode="auto">
        <a:xfrm>
          <a:off x="436626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94482"/>
    <xdr:sp macro="" textlink="">
      <xdr:nvSpPr>
        <xdr:cNvPr id="4315" name="Text Box 30">
          <a:extLst>
            <a:ext uri="{FF2B5EF4-FFF2-40B4-BE49-F238E27FC236}">
              <a16:creationId xmlns:a16="http://schemas.microsoft.com/office/drawing/2014/main" id="{9F527F85-B036-46DF-A936-DA51BFE3C813}"/>
            </a:ext>
          </a:extLst>
        </xdr:cNvPr>
        <xdr:cNvSpPr txBox="1">
          <a:spLocks noChangeArrowheads="1"/>
        </xdr:cNvSpPr>
      </xdr:nvSpPr>
      <xdr:spPr bwMode="auto">
        <a:xfrm>
          <a:off x="436626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4316" name="Text Box 32">
          <a:extLst>
            <a:ext uri="{FF2B5EF4-FFF2-40B4-BE49-F238E27FC236}">
              <a16:creationId xmlns:a16="http://schemas.microsoft.com/office/drawing/2014/main" id="{29FCFD89-2946-4602-A8AE-17FD324BA433}"/>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94482"/>
    <xdr:sp macro="" textlink="">
      <xdr:nvSpPr>
        <xdr:cNvPr id="4317" name="Text Box 106">
          <a:extLst>
            <a:ext uri="{FF2B5EF4-FFF2-40B4-BE49-F238E27FC236}">
              <a16:creationId xmlns:a16="http://schemas.microsoft.com/office/drawing/2014/main" id="{E4A88D7D-56A0-42E2-9124-A446EA8B4741}"/>
            </a:ext>
          </a:extLst>
        </xdr:cNvPr>
        <xdr:cNvSpPr txBox="1">
          <a:spLocks noChangeArrowheads="1"/>
        </xdr:cNvSpPr>
      </xdr:nvSpPr>
      <xdr:spPr bwMode="auto">
        <a:xfrm>
          <a:off x="436626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4318" name="Text Box 108">
          <a:extLst>
            <a:ext uri="{FF2B5EF4-FFF2-40B4-BE49-F238E27FC236}">
              <a16:creationId xmlns:a16="http://schemas.microsoft.com/office/drawing/2014/main" id="{A6D42051-C69E-4136-976C-513C73E3C890}"/>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61071"/>
    <xdr:sp macro="" textlink="">
      <xdr:nvSpPr>
        <xdr:cNvPr id="4319" name="Text Box 30">
          <a:extLst>
            <a:ext uri="{FF2B5EF4-FFF2-40B4-BE49-F238E27FC236}">
              <a16:creationId xmlns:a16="http://schemas.microsoft.com/office/drawing/2014/main" id="{EBC79DAC-CB9D-4373-A013-2477C2F3DB69}"/>
            </a:ext>
          </a:extLst>
        </xdr:cNvPr>
        <xdr:cNvSpPr txBox="1">
          <a:spLocks noChangeArrowheads="1"/>
        </xdr:cNvSpPr>
      </xdr:nvSpPr>
      <xdr:spPr bwMode="auto">
        <a:xfrm>
          <a:off x="436626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4320" name="Text Box 32">
          <a:extLst>
            <a:ext uri="{FF2B5EF4-FFF2-40B4-BE49-F238E27FC236}">
              <a16:creationId xmlns:a16="http://schemas.microsoft.com/office/drawing/2014/main" id="{909E5EBC-591F-4973-8DCE-8F38E9ABE25B}"/>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61071"/>
    <xdr:sp macro="" textlink="">
      <xdr:nvSpPr>
        <xdr:cNvPr id="4321" name="Text Box 106">
          <a:extLst>
            <a:ext uri="{FF2B5EF4-FFF2-40B4-BE49-F238E27FC236}">
              <a16:creationId xmlns:a16="http://schemas.microsoft.com/office/drawing/2014/main" id="{D09D56BD-10F5-4139-B524-92FC9152BFD4}"/>
            </a:ext>
          </a:extLst>
        </xdr:cNvPr>
        <xdr:cNvSpPr txBox="1">
          <a:spLocks noChangeArrowheads="1"/>
        </xdr:cNvSpPr>
      </xdr:nvSpPr>
      <xdr:spPr bwMode="auto">
        <a:xfrm>
          <a:off x="436626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55442"/>
    <xdr:sp macro="" textlink="">
      <xdr:nvSpPr>
        <xdr:cNvPr id="4322" name="Text Box 108">
          <a:extLst>
            <a:ext uri="{FF2B5EF4-FFF2-40B4-BE49-F238E27FC236}">
              <a16:creationId xmlns:a16="http://schemas.microsoft.com/office/drawing/2014/main" id="{D523EEED-9C6E-4145-92CB-D0192E5F27D0}"/>
            </a:ext>
          </a:extLst>
        </xdr:cNvPr>
        <xdr:cNvSpPr txBox="1">
          <a:spLocks noChangeArrowheads="1"/>
        </xdr:cNvSpPr>
      </xdr:nvSpPr>
      <xdr:spPr bwMode="auto">
        <a:xfrm>
          <a:off x="436626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4323" name="Text Box 30">
          <a:extLst>
            <a:ext uri="{FF2B5EF4-FFF2-40B4-BE49-F238E27FC236}">
              <a16:creationId xmlns:a16="http://schemas.microsoft.com/office/drawing/2014/main" id="{8FCF8516-0731-4711-BFF5-63180C3A39E8}"/>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24" name="Text Box 32">
          <a:extLst>
            <a:ext uri="{FF2B5EF4-FFF2-40B4-BE49-F238E27FC236}">
              <a16:creationId xmlns:a16="http://schemas.microsoft.com/office/drawing/2014/main" id="{FFE6A34C-5A78-4E3D-94D1-D911BBB54BF3}"/>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4325" name="Text Box 106">
          <a:extLst>
            <a:ext uri="{FF2B5EF4-FFF2-40B4-BE49-F238E27FC236}">
              <a16:creationId xmlns:a16="http://schemas.microsoft.com/office/drawing/2014/main" id="{143D808E-E657-43F5-969F-540B7300BF42}"/>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26" name="Text Box 108">
          <a:extLst>
            <a:ext uri="{FF2B5EF4-FFF2-40B4-BE49-F238E27FC236}">
              <a16:creationId xmlns:a16="http://schemas.microsoft.com/office/drawing/2014/main" id="{EB82B183-6FD2-4B0D-B1D5-927C6D45054A}"/>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4327" name="Text Box 30">
          <a:extLst>
            <a:ext uri="{FF2B5EF4-FFF2-40B4-BE49-F238E27FC236}">
              <a16:creationId xmlns:a16="http://schemas.microsoft.com/office/drawing/2014/main" id="{3469D31E-B6DB-4FB2-9A03-25DD403E6232}"/>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28" name="Text Box 32">
          <a:extLst>
            <a:ext uri="{FF2B5EF4-FFF2-40B4-BE49-F238E27FC236}">
              <a16:creationId xmlns:a16="http://schemas.microsoft.com/office/drawing/2014/main" id="{79B65AAA-7970-4069-BE0C-AAE165D1DA5D}"/>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4329" name="Text Box 106">
          <a:extLst>
            <a:ext uri="{FF2B5EF4-FFF2-40B4-BE49-F238E27FC236}">
              <a16:creationId xmlns:a16="http://schemas.microsoft.com/office/drawing/2014/main" id="{72F2F5B5-FEB8-4A1C-960C-5795D06EB2AB}"/>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30" name="Text Box 108">
          <a:extLst>
            <a:ext uri="{FF2B5EF4-FFF2-40B4-BE49-F238E27FC236}">
              <a16:creationId xmlns:a16="http://schemas.microsoft.com/office/drawing/2014/main" id="{C0380BA3-CB06-4F60-B265-50B305A4BA6F}"/>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4331" name="Text Box 30">
          <a:extLst>
            <a:ext uri="{FF2B5EF4-FFF2-40B4-BE49-F238E27FC236}">
              <a16:creationId xmlns:a16="http://schemas.microsoft.com/office/drawing/2014/main" id="{E68E1149-84FA-4E34-AC64-5544790DED0B}"/>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32" name="Text Box 32">
          <a:extLst>
            <a:ext uri="{FF2B5EF4-FFF2-40B4-BE49-F238E27FC236}">
              <a16:creationId xmlns:a16="http://schemas.microsoft.com/office/drawing/2014/main" id="{AD729D94-D373-471D-A103-5F4B920FD18E}"/>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30590"/>
    <xdr:sp macro="" textlink="">
      <xdr:nvSpPr>
        <xdr:cNvPr id="4333" name="Text Box 106">
          <a:extLst>
            <a:ext uri="{FF2B5EF4-FFF2-40B4-BE49-F238E27FC236}">
              <a16:creationId xmlns:a16="http://schemas.microsoft.com/office/drawing/2014/main" id="{BD8986D1-3A94-4CA3-8358-56C84C5A720F}"/>
            </a:ext>
          </a:extLst>
        </xdr:cNvPr>
        <xdr:cNvSpPr txBox="1">
          <a:spLocks noChangeArrowheads="1"/>
        </xdr:cNvSpPr>
      </xdr:nvSpPr>
      <xdr:spPr bwMode="auto">
        <a:xfrm>
          <a:off x="436626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34" name="Text Box 108">
          <a:extLst>
            <a:ext uri="{FF2B5EF4-FFF2-40B4-BE49-F238E27FC236}">
              <a16:creationId xmlns:a16="http://schemas.microsoft.com/office/drawing/2014/main" id="{C9136F4E-A7B1-4D98-8E78-209E89D67CBB}"/>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4335" name="Text Box 30">
          <a:extLst>
            <a:ext uri="{FF2B5EF4-FFF2-40B4-BE49-F238E27FC236}">
              <a16:creationId xmlns:a16="http://schemas.microsoft.com/office/drawing/2014/main" id="{78BAAF42-866D-4D3F-BDBA-44305D8DDE18}"/>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36" name="Text Box 32">
          <a:extLst>
            <a:ext uri="{FF2B5EF4-FFF2-40B4-BE49-F238E27FC236}">
              <a16:creationId xmlns:a16="http://schemas.microsoft.com/office/drawing/2014/main" id="{64B30255-4F18-4A02-9BFD-F4A0DA2B90E2}"/>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07730"/>
    <xdr:sp macro="" textlink="">
      <xdr:nvSpPr>
        <xdr:cNvPr id="4337" name="Text Box 106">
          <a:extLst>
            <a:ext uri="{FF2B5EF4-FFF2-40B4-BE49-F238E27FC236}">
              <a16:creationId xmlns:a16="http://schemas.microsoft.com/office/drawing/2014/main" id="{608E7D07-B8CB-450C-B736-54380859D116}"/>
            </a:ext>
          </a:extLst>
        </xdr:cNvPr>
        <xdr:cNvSpPr txBox="1">
          <a:spLocks noChangeArrowheads="1"/>
        </xdr:cNvSpPr>
      </xdr:nvSpPr>
      <xdr:spPr bwMode="auto">
        <a:xfrm>
          <a:off x="436626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409721"/>
    <xdr:sp macro="" textlink="">
      <xdr:nvSpPr>
        <xdr:cNvPr id="4338" name="Text Box 108">
          <a:extLst>
            <a:ext uri="{FF2B5EF4-FFF2-40B4-BE49-F238E27FC236}">
              <a16:creationId xmlns:a16="http://schemas.microsoft.com/office/drawing/2014/main" id="{E5DBBBFF-2CC6-47E4-945B-92AA1124C366}"/>
            </a:ext>
          </a:extLst>
        </xdr:cNvPr>
        <xdr:cNvSpPr txBox="1">
          <a:spLocks noChangeArrowheads="1"/>
        </xdr:cNvSpPr>
      </xdr:nvSpPr>
      <xdr:spPr bwMode="auto">
        <a:xfrm>
          <a:off x="436626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4339" name="Text Box 30">
          <a:extLst>
            <a:ext uri="{FF2B5EF4-FFF2-40B4-BE49-F238E27FC236}">
              <a16:creationId xmlns:a16="http://schemas.microsoft.com/office/drawing/2014/main" id="{5F8FA8A9-E79E-4919-AF9F-45AF80FC5A62}"/>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4340" name="Text Box 106">
          <a:extLst>
            <a:ext uri="{FF2B5EF4-FFF2-40B4-BE49-F238E27FC236}">
              <a16:creationId xmlns:a16="http://schemas.microsoft.com/office/drawing/2014/main" id="{EB1FF5AF-577C-48AB-9B7B-9D1EFD1377C1}"/>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4341" name="Text Box 30">
          <a:extLst>
            <a:ext uri="{FF2B5EF4-FFF2-40B4-BE49-F238E27FC236}">
              <a16:creationId xmlns:a16="http://schemas.microsoft.com/office/drawing/2014/main" id="{3557E4AB-A6D7-442D-A5B4-3741481305FD}"/>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4342" name="Text Box 106">
          <a:extLst>
            <a:ext uri="{FF2B5EF4-FFF2-40B4-BE49-F238E27FC236}">
              <a16:creationId xmlns:a16="http://schemas.microsoft.com/office/drawing/2014/main" id="{F568186B-82E1-4560-91D0-FBF8D35AD157}"/>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4343" name="Text Box 30">
          <a:extLst>
            <a:ext uri="{FF2B5EF4-FFF2-40B4-BE49-F238E27FC236}">
              <a16:creationId xmlns:a16="http://schemas.microsoft.com/office/drawing/2014/main" id="{EFB11C2D-BAA8-4221-894F-D36FF64687C8}"/>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320527"/>
    <xdr:sp macro="" textlink="">
      <xdr:nvSpPr>
        <xdr:cNvPr id="4344" name="Text Box 106">
          <a:extLst>
            <a:ext uri="{FF2B5EF4-FFF2-40B4-BE49-F238E27FC236}">
              <a16:creationId xmlns:a16="http://schemas.microsoft.com/office/drawing/2014/main" id="{E4F6FA16-C49C-461D-9567-D7A83721A36F}"/>
            </a:ext>
          </a:extLst>
        </xdr:cNvPr>
        <xdr:cNvSpPr txBox="1">
          <a:spLocks noChangeArrowheads="1"/>
        </xdr:cNvSpPr>
      </xdr:nvSpPr>
      <xdr:spPr bwMode="auto">
        <a:xfrm>
          <a:off x="4366260" y="62674500"/>
          <a:ext cx="76200" cy="32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4345" name="Text Box 30">
          <a:extLst>
            <a:ext uri="{FF2B5EF4-FFF2-40B4-BE49-F238E27FC236}">
              <a16:creationId xmlns:a16="http://schemas.microsoft.com/office/drawing/2014/main" id="{4519BC52-58E0-4538-9082-E556249FA526}"/>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250</xdr:row>
      <xdr:rowOff>0</xdr:rowOff>
    </xdr:from>
    <xdr:ext cx="76200" cy="297667"/>
    <xdr:sp macro="" textlink="">
      <xdr:nvSpPr>
        <xdr:cNvPr id="4346" name="Text Box 106">
          <a:extLst>
            <a:ext uri="{FF2B5EF4-FFF2-40B4-BE49-F238E27FC236}">
              <a16:creationId xmlns:a16="http://schemas.microsoft.com/office/drawing/2014/main" id="{0A5AD760-111A-44A2-811C-DCD28BE3F103}"/>
            </a:ext>
          </a:extLst>
        </xdr:cNvPr>
        <xdr:cNvSpPr txBox="1">
          <a:spLocks noChangeArrowheads="1"/>
        </xdr:cNvSpPr>
      </xdr:nvSpPr>
      <xdr:spPr bwMode="auto">
        <a:xfrm>
          <a:off x="4366260" y="62674500"/>
          <a:ext cx="76200" cy="297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8"/>
    <xdr:sp macro="" textlink="">
      <xdr:nvSpPr>
        <xdr:cNvPr id="4347" name="Text Box 30">
          <a:extLst>
            <a:ext uri="{FF2B5EF4-FFF2-40B4-BE49-F238E27FC236}">
              <a16:creationId xmlns:a16="http://schemas.microsoft.com/office/drawing/2014/main" id="{6366AF05-9DB9-4297-9B66-2C9A4043DB9B}"/>
            </a:ext>
          </a:extLst>
        </xdr:cNvPr>
        <xdr:cNvSpPr txBox="1">
          <a:spLocks noChangeArrowheads="1"/>
        </xdr:cNvSpPr>
      </xdr:nvSpPr>
      <xdr:spPr bwMode="auto">
        <a:xfrm>
          <a:off x="3741420" y="6267450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8"/>
    <xdr:sp macro="" textlink="">
      <xdr:nvSpPr>
        <xdr:cNvPr id="4348" name="Text Box 106">
          <a:extLst>
            <a:ext uri="{FF2B5EF4-FFF2-40B4-BE49-F238E27FC236}">
              <a16:creationId xmlns:a16="http://schemas.microsoft.com/office/drawing/2014/main" id="{919F558C-B41D-4FA8-89AC-4C3AD8278F48}"/>
            </a:ext>
          </a:extLst>
        </xdr:cNvPr>
        <xdr:cNvSpPr txBox="1">
          <a:spLocks noChangeArrowheads="1"/>
        </xdr:cNvSpPr>
      </xdr:nvSpPr>
      <xdr:spPr bwMode="auto">
        <a:xfrm>
          <a:off x="3741420" y="6267450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8"/>
    <xdr:sp macro="" textlink="">
      <xdr:nvSpPr>
        <xdr:cNvPr id="4349" name="Text Box 30">
          <a:extLst>
            <a:ext uri="{FF2B5EF4-FFF2-40B4-BE49-F238E27FC236}">
              <a16:creationId xmlns:a16="http://schemas.microsoft.com/office/drawing/2014/main" id="{E1BAAC29-DE31-431A-B0EF-C1283EF7D80E}"/>
            </a:ext>
          </a:extLst>
        </xdr:cNvPr>
        <xdr:cNvSpPr txBox="1">
          <a:spLocks noChangeArrowheads="1"/>
        </xdr:cNvSpPr>
      </xdr:nvSpPr>
      <xdr:spPr bwMode="auto">
        <a:xfrm>
          <a:off x="3741420" y="6267450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8"/>
    <xdr:sp macro="" textlink="">
      <xdr:nvSpPr>
        <xdr:cNvPr id="4350" name="Text Box 106">
          <a:extLst>
            <a:ext uri="{FF2B5EF4-FFF2-40B4-BE49-F238E27FC236}">
              <a16:creationId xmlns:a16="http://schemas.microsoft.com/office/drawing/2014/main" id="{98F56600-5DEE-498A-9970-BA77AC858911}"/>
            </a:ext>
          </a:extLst>
        </xdr:cNvPr>
        <xdr:cNvSpPr txBox="1">
          <a:spLocks noChangeArrowheads="1"/>
        </xdr:cNvSpPr>
      </xdr:nvSpPr>
      <xdr:spPr bwMode="auto">
        <a:xfrm>
          <a:off x="3741420" y="6267450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7"/>
    <xdr:sp macro="" textlink="">
      <xdr:nvSpPr>
        <xdr:cNvPr id="4351" name="Text Box 30">
          <a:extLst>
            <a:ext uri="{FF2B5EF4-FFF2-40B4-BE49-F238E27FC236}">
              <a16:creationId xmlns:a16="http://schemas.microsoft.com/office/drawing/2014/main" id="{DE40B3B2-A5E7-4DF3-80F1-30DB4B59B331}"/>
            </a:ext>
          </a:extLst>
        </xdr:cNvPr>
        <xdr:cNvSpPr txBox="1">
          <a:spLocks noChangeArrowheads="1"/>
        </xdr:cNvSpPr>
      </xdr:nvSpPr>
      <xdr:spPr bwMode="auto">
        <a:xfrm>
          <a:off x="3741420" y="6267450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6147"/>
    <xdr:sp macro="" textlink="">
      <xdr:nvSpPr>
        <xdr:cNvPr id="4352" name="Text Box 106">
          <a:extLst>
            <a:ext uri="{FF2B5EF4-FFF2-40B4-BE49-F238E27FC236}">
              <a16:creationId xmlns:a16="http://schemas.microsoft.com/office/drawing/2014/main" id="{A26AB245-EC72-4D29-B981-732FAB64EB2A}"/>
            </a:ext>
          </a:extLst>
        </xdr:cNvPr>
        <xdr:cNvSpPr txBox="1">
          <a:spLocks noChangeArrowheads="1"/>
        </xdr:cNvSpPr>
      </xdr:nvSpPr>
      <xdr:spPr bwMode="auto">
        <a:xfrm>
          <a:off x="3741420" y="6267450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7"/>
    <xdr:sp macro="" textlink="">
      <xdr:nvSpPr>
        <xdr:cNvPr id="4353" name="Text Box 30">
          <a:extLst>
            <a:ext uri="{FF2B5EF4-FFF2-40B4-BE49-F238E27FC236}">
              <a16:creationId xmlns:a16="http://schemas.microsoft.com/office/drawing/2014/main" id="{1180389C-7D86-47E9-88FD-F232536DFD4F}"/>
            </a:ext>
          </a:extLst>
        </xdr:cNvPr>
        <xdr:cNvSpPr txBox="1">
          <a:spLocks noChangeArrowheads="1"/>
        </xdr:cNvSpPr>
      </xdr:nvSpPr>
      <xdr:spPr bwMode="auto">
        <a:xfrm>
          <a:off x="3741420" y="6267450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0907"/>
    <xdr:sp macro="" textlink="">
      <xdr:nvSpPr>
        <xdr:cNvPr id="4354" name="Text Box 106">
          <a:extLst>
            <a:ext uri="{FF2B5EF4-FFF2-40B4-BE49-F238E27FC236}">
              <a16:creationId xmlns:a16="http://schemas.microsoft.com/office/drawing/2014/main" id="{4F915BCA-7D6E-433B-BA63-22BF44D0F543}"/>
            </a:ext>
          </a:extLst>
        </xdr:cNvPr>
        <xdr:cNvSpPr txBox="1">
          <a:spLocks noChangeArrowheads="1"/>
        </xdr:cNvSpPr>
      </xdr:nvSpPr>
      <xdr:spPr bwMode="auto">
        <a:xfrm>
          <a:off x="3741420" y="6267450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8800"/>
    <xdr:sp macro="" textlink="">
      <xdr:nvSpPr>
        <xdr:cNvPr id="4355" name="Text Box 30">
          <a:extLst>
            <a:ext uri="{FF2B5EF4-FFF2-40B4-BE49-F238E27FC236}">
              <a16:creationId xmlns:a16="http://schemas.microsoft.com/office/drawing/2014/main" id="{D23F44C6-0C7D-40E0-94B9-8FD9C4D3A8F2}"/>
            </a:ext>
          </a:extLst>
        </xdr:cNvPr>
        <xdr:cNvSpPr txBox="1">
          <a:spLocks noChangeArrowheads="1"/>
        </xdr:cNvSpPr>
      </xdr:nvSpPr>
      <xdr:spPr bwMode="auto">
        <a:xfrm>
          <a:off x="3741420" y="6267450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4356" name="Text Box 32">
          <a:extLst>
            <a:ext uri="{FF2B5EF4-FFF2-40B4-BE49-F238E27FC236}">
              <a16:creationId xmlns:a16="http://schemas.microsoft.com/office/drawing/2014/main" id="{9E287DBF-275D-42A7-886F-7F196D214C68}"/>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68800"/>
    <xdr:sp macro="" textlink="">
      <xdr:nvSpPr>
        <xdr:cNvPr id="4357" name="Text Box 106">
          <a:extLst>
            <a:ext uri="{FF2B5EF4-FFF2-40B4-BE49-F238E27FC236}">
              <a16:creationId xmlns:a16="http://schemas.microsoft.com/office/drawing/2014/main" id="{C827EF66-3074-4126-8697-FC84621B856F}"/>
            </a:ext>
          </a:extLst>
        </xdr:cNvPr>
        <xdr:cNvSpPr txBox="1">
          <a:spLocks noChangeArrowheads="1"/>
        </xdr:cNvSpPr>
      </xdr:nvSpPr>
      <xdr:spPr bwMode="auto">
        <a:xfrm>
          <a:off x="3741420" y="6267450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4358" name="Text Box 108">
          <a:extLst>
            <a:ext uri="{FF2B5EF4-FFF2-40B4-BE49-F238E27FC236}">
              <a16:creationId xmlns:a16="http://schemas.microsoft.com/office/drawing/2014/main" id="{0F9E478A-879B-4EA9-9DC1-5E7B33156402}"/>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45940"/>
    <xdr:sp macro="" textlink="">
      <xdr:nvSpPr>
        <xdr:cNvPr id="4359" name="Text Box 30">
          <a:extLst>
            <a:ext uri="{FF2B5EF4-FFF2-40B4-BE49-F238E27FC236}">
              <a16:creationId xmlns:a16="http://schemas.microsoft.com/office/drawing/2014/main" id="{58162D03-C1B2-4051-8BE0-6031D6403A8F}"/>
            </a:ext>
          </a:extLst>
        </xdr:cNvPr>
        <xdr:cNvSpPr txBox="1">
          <a:spLocks noChangeArrowheads="1"/>
        </xdr:cNvSpPr>
      </xdr:nvSpPr>
      <xdr:spPr bwMode="auto">
        <a:xfrm>
          <a:off x="3741420" y="6267450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4360" name="Text Box 32">
          <a:extLst>
            <a:ext uri="{FF2B5EF4-FFF2-40B4-BE49-F238E27FC236}">
              <a16:creationId xmlns:a16="http://schemas.microsoft.com/office/drawing/2014/main" id="{B96BF7AC-5A79-4FC1-AE5D-C03B7597736D}"/>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45940"/>
    <xdr:sp macro="" textlink="">
      <xdr:nvSpPr>
        <xdr:cNvPr id="4361" name="Text Box 106">
          <a:extLst>
            <a:ext uri="{FF2B5EF4-FFF2-40B4-BE49-F238E27FC236}">
              <a16:creationId xmlns:a16="http://schemas.microsoft.com/office/drawing/2014/main" id="{ACA1AC08-14CE-405E-8E2C-EC70776C7DF8}"/>
            </a:ext>
          </a:extLst>
        </xdr:cNvPr>
        <xdr:cNvSpPr txBox="1">
          <a:spLocks noChangeArrowheads="1"/>
        </xdr:cNvSpPr>
      </xdr:nvSpPr>
      <xdr:spPr bwMode="auto">
        <a:xfrm>
          <a:off x="3741420" y="6267450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29760"/>
    <xdr:sp macro="" textlink="">
      <xdr:nvSpPr>
        <xdr:cNvPr id="4362" name="Text Box 108">
          <a:extLst>
            <a:ext uri="{FF2B5EF4-FFF2-40B4-BE49-F238E27FC236}">
              <a16:creationId xmlns:a16="http://schemas.microsoft.com/office/drawing/2014/main" id="{54FD7179-2398-4EC6-A361-CFBB5EF8AB0D}"/>
            </a:ext>
          </a:extLst>
        </xdr:cNvPr>
        <xdr:cNvSpPr txBox="1">
          <a:spLocks noChangeArrowheads="1"/>
        </xdr:cNvSpPr>
      </xdr:nvSpPr>
      <xdr:spPr bwMode="auto">
        <a:xfrm>
          <a:off x="3741420" y="6267450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3560"/>
    <xdr:sp macro="" textlink="">
      <xdr:nvSpPr>
        <xdr:cNvPr id="4363" name="Text Box 30">
          <a:extLst>
            <a:ext uri="{FF2B5EF4-FFF2-40B4-BE49-F238E27FC236}">
              <a16:creationId xmlns:a16="http://schemas.microsoft.com/office/drawing/2014/main" id="{B220F74A-45F0-4D41-BD50-7BA2FD5D5BE6}"/>
            </a:ext>
          </a:extLst>
        </xdr:cNvPr>
        <xdr:cNvSpPr txBox="1">
          <a:spLocks noChangeArrowheads="1"/>
        </xdr:cNvSpPr>
      </xdr:nvSpPr>
      <xdr:spPr bwMode="auto">
        <a:xfrm>
          <a:off x="3741420" y="6267450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4364" name="Text Box 32">
          <a:extLst>
            <a:ext uri="{FF2B5EF4-FFF2-40B4-BE49-F238E27FC236}">
              <a16:creationId xmlns:a16="http://schemas.microsoft.com/office/drawing/2014/main" id="{7DEF5F77-2D94-4C90-8284-651AF89C226A}"/>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3560"/>
    <xdr:sp macro="" textlink="">
      <xdr:nvSpPr>
        <xdr:cNvPr id="4365" name="Text Box 106">
          <a:extLst>
            <a:ext uri="{FF2B5EF4-FFF2-40B4-BE49-F238E27FC236}">
              <a16:creationId xmlns:a16="http://schemas.microsoft.com/office/drawing/2014/main" id="{B660B925-2161-4CBE-905F-45FB78429B48}"/>
            </a:ext>
          </a:extLst>
        </xdr:cNvPr>
        <xdr:cNvSpPr txBox="1">
          <a:spLocks noChangeArrowheads="1"/>
        </xdr:cNvSpPr>
      </xdr:nvSpPr>
      <xdr:spPr bwMode="auto">
        <a:xfrm>
          <a:off x="3741420" y="6267450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4366" name="Text Box 108">
          <a:extLst>
            <a:ext uri="{FF2B5EF4-FFF2-40B4-BE49-F238E27FC236}">
              <a16:creationId xmlns:a16="http://schemas.microsoft.com/office/drawing/2014/main" id="{01761AAA-BE46-44EB-891A-10FD2C5D15F7}"/>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26335"/>
    <xdr:sp macro="" textlink="">
      <xdr:nvSpPr>
        <xdr:cNvPr id="4367" name="Text Box 30">
          <a:extLst>
            <a:ext uri="{FF2B5EF4-FFF2-40B4-BE49-F238E27FC236}">
              <a16:creationId xmlns:a16="http://schemas.microsoft.com/office/drawing/2014/main" id="{8D3AC90D-B807-4A4E-8ABA-9CE23DF6C941}"/>
            </a:ext>
          </a:extLst>
        </xdr:cNvPr>
        <xdr:cNvSpPr txBox="1">
          <a:spLocks noChangeArrowheads="1"/>
        </xdr:cNvSpPr>
      </xdr:nvSpPr>
      <xdr:spPr bwMode="auto">
        <a:xfrm>
          <a:off x="3741420" y="6267450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4368" name="Text Box 32">
          <a:extLst>
            <a:ext uri="{FF2B5EF4-FFF2-40B4-BE49-F238E27FC236}">
              <a16:creationId xmlns:a16="http://schemas.microsoft.com/office/drawing/2014/main" id="{2FF68664-2DAD-4FCE-AACF-F20B09C39A8F}"/>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26335"/>
    <xdr:sp macro="" textlink="">
      <xdr:nvSpPr>
        <xdr:cNvPr id="4369" name="Text Box 106">
          <a:extLst>
            <a:ext uri="{FF2B5EF4-FFF2-40B4-BE49-F238E27FC236}">
              <a16:creationId xmlns:a16="http://schemas.microsoft.com/office/drawing/2014/main" id="{A89447F1-5DF1-4DC1-9A0D-2E46232BCE21}"/>
            </a:ext>
          </a:extLst>
        </xdr:cNvPr>
        <xdr:cNvSpPr txBox="1">
          <a:spLocks noChangeArrowheads="1"/>
        </xdr:cNvSpPr>
      </xdr:nvSpPr>
      <xdr:spPr bwMode="auto">
        <a:xfrm>
          <a:off x="3741420" y="6267450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514520"/>
    <xdr:sp macro="" textlink="">
      <xdr:nvSpPr>
        <xdr:cNvPr id="4370" name="Text Box 108">
          <a:extLst>
            <a:ext uri="{FF2B5EF4-FFF2-40B4-BE49-F238E27FC236}">
              <a16:creationId xmlns:a16="http://schemas.microsoft.com/office/drawing/2014/main" id="{56BBC58A-407B-42F3-8884-AD6DE1E4020E}"/>
            </a:ext>
          </a:extLst>
        </xdr:cNvPr>
        <xdr:cNvSpPr txBox="1">
          <a:spLocks noChangeArrowheads="1"/>
        </xdr:cNvSpPr>
      </xdr:nvSpPr>
      <xdr:spPr bwMode="auto">
        <a:xfrm>
          <a:off x="3741420" y="6267450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2"/>
    <xdr:sp macro="" textlink="">
      <xdr:nvSpPr>
        <xdr:cNvPr id="4371" name="Text Box 30">
          <a:extLst>
            <a:ext uri="{FF2B5EF4-FFF2-40B4-BE49-F238E27FC236}">
              <a16:creationId xmlns:a16="http://schemas.microsoft.com/office/drawing/2014/main" id="{1F138E44-839F-41B1-A4E5-2C1FC62A5DE4}"/>
            </a:ext>
          </a:extLst>
        </xdr:cNvPr>
        <xdr:cNvSpPr txBox="1">
          <a:spLocks noChangeArrowheads="1"/>
        </xdr:cNvSpPr>
      </xdr:nvSpPr>
      <xdr:spPr bwMode="auto">
        <a:xfrm>
          <a:off x="374142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4372" name="Text Box 32">
          <a:extLst>
            <a:ext uri="{FF2B5EF4-FFF2-40B4-BE49-F238E27FC236}">
              <a16:creationId xmlns:a16="http://schemas.microsoft.com/office/drawing/2014/main" id="{724D01A3-366A-438E-8028-4C8BCA216B24}"/>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2"/>
    <xdr:sp macro="" textlink="">
      <xdr:nvSpPr>
        <xdr:cNvPr id="4373" name="Text Box 106">
          <a:extLst>
            <a:ext uri="{FF2B5EF4-FFF2-40B4-BE49-F238E27FC236}">
              <a16:creationId xmlns:a16="http://schemas.microsoft.com/office/drawing/2014/main" id="{7B7C9A10-4E9C-4A28-8E19-FF71E4B780D2}"/>
            </a:ext>
          </a:extLst>
        </xdr:cNvPr>
        <xdr:cNvSpPr txBox="1">
          <a:spLocks noChangeArrowheads="1"/>
        </xdr:cNvSpPr>
      </xdr:nvSpPr>
      <xdr:spPr bwMode="auto">
        <a:xfrm>
          <a:off x="3741420" y="626745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4374" name="Text Box 108">
          <a:extLst>
            <a:ext uri="{FF2B5EF4-FFF2-40B4-BE49-F238E27FC236}">
              <a16:creationId xmlns:a16="http://schemas.microsoft.com/office/drawing/2014/main" id="{FDC5DC15-35A3-4873-8222-F6875999A53E}"/>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86862"/>
    <xdr:sp macro="" textlink="">
      <xdr:nvSpPr>
        <xdr:cNvPr id="4375" name="Text Box 30">
          <a:extLst>
            <a:ext uri="{FF2B5EF4-FFF2-40B4-BE49-F238E27FC236}">
              <a16:creationId xmlns:a16="http://schemas.microsoft.com/office/drawing/2014/main" id="{D90B6628-CA75-4F4C-8163-B7A1EB9AE069}"/>
            </a:ext>
          </a:extLst>
        </xdr:cNvPr>
        <xdr:cNvSpPr txBox="1">
          <a:spLocks noChangeArrowheads="1"/>
        </xdr:cNvSpPr>
      </xdr:nvSpPr>
      <xdr:spPr bwMode="auto">
        <a:xfrm>
          <a:off x="374142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4376" name="Text Box 32">
          <a:extLst>
            <a:ext uri="{FF2B5EF4-FFF2-40B4-BE49-F238E27FC236}">
              <a16:creationId xmlns:a16="http://schemas.microsoft.com/office/drawing/2014/main" id="{2A7532F2-FC52-4D01-AA62-13E4748236D2}"/>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86862"/>
    <xdr:sp macro="" textlink="">
      <xdr:nvSpPr>
        <xdr:cNvPr id="4377" name="Text Box 106">
          <a:extLst>
            <a:ext uri="{FF2B5EF4-FFF2-40B4-BE49-F238E27FC236}">
              <a16:creationId xmlns:a16="http://schemas.microsoft.com/office/drawing/2014/main" id="{9F6081A5-8C85-4B7D-A2D3-2E4E7B1B1CA8}"/>
            </a:ext>
          </a:extLst>
        </xdr:cNvPr>
        <xdr:cNvSpPr txBox="1">
          <a:spLocks noChangeArrowheads="1"/>
        </xdr:cNvSpPr>
      </xdr:nvSpPr>
      <xdr:spPr bwMode="auto">
        <a:xfrm>
          <a:off x="3741420" y="626745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70682"/>
    <xdr:sp macro="" textlink="">
      <xdr:nvSpPr>
        <xdr:cNvPr id="4378" name="Text Box 108">
          <a:extLst>
            <a:ext uri="{FF2B5EF4-FFF2-40B4-BE49-F238E27FC236}">
              <a16:creationId xmlns:a16="http://schemas.microsoft.com/office/drawing/2014/main" id="{DD3DD98F-110B-45DF-9EB1-A9955E7E465E}"/>
            </a:ext>
          </a:extLst>
        </xdr:cNvPr>
        <xdr:cNvSpPr txBox="1">
          <a:spLocks noChangeArrowheads="1"/>
        </xdr:cNvSpPr>
      </xdr:nvSpPr>
      <xdr:spPr bwMode="auto">
        <a:xfrm>
          <a:off x="3741420" y="626745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94482"/>
    <xdr:sp macro="" textlink="">
      <xdr:nvSpPr>
        <xdr:cNvPr id="4379" name="Text Box 30">
          <a:extLst>
            <a:ext uri="{FF2B5EF4-FFF2-40B4-BE49-F238E27FC236}">
              <a16:creationId xmlns:a16="http://schemas.microsoft.com/office/drawing/2014/main" id="{983E9D86-6169-47FC-AADC-6046686B519A}"/>
            </a:ext>
          </a:extLst>
        </xdr:cNvPr>
        <xdr:cNvSpPr txBox="1">
          <a:spLocks noChangeArrowheads="1"/>
        </xdr:cNvSpPr>
      </xdr:nvSpPr>
      <xdr:spPr bwMode="auto">
        <a:xfrm>
          <a:off x="374142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4380" name="Text Box 32">
          <a:extLst>
            <a:ext uri="{FF2B5EF4-FFF2-40B4-BE49-F238E27FC236}">
              <a16:creationId xmlns:a16="http://schemas.microsoft.com/office/drawing/2014/main" id="{DEA53B3D-672C-4EB2-95E4-A35B2AB7CB68}"/>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94482"/>
    <xdr:sp macro="" textlink="">
      <xdr:nvSpPr>
        <xdr:cNvPr id="4381" name="Text Box 106">
          <a:extLst>
            <a:ext uri="{FF2B5EF4-FFF2-40B4-BE49-F238E27FC236}">
              <a16:creationId xmlns:a16="http://schemas.microsoft.com/office/drawing/2014/main" id="{9E5CCE6B-7174-4C61-BBD1-392A423DB0D3}"/>
            </a:ext>
          </a:extLst>
        </xdr:cNvPr>
        <xdr:cNvSpPr txBox="1">
          <a:spLocks noChangeArrowheads="1"/>
        </xdr:cNvSpPr>
      </xdr:nvSpPr>
      <xdr:spPr bwMode="auto">
        <a:xfrm>
          <a:off x="3741420" y="626745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4382" name="Text Box 108">
          <a:extLst>
            <a:ext uri="{FF2B5EF4-FFF2-40B4-BE49-F238E27FC236}">
              <a16:creationId xmlns:a16="http://schemas.microsoft.com/office/drawing/2014/main" id="{3F2F8474-BEA0-4B81-A404-CBF52D3EFCD9}"/>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61071"/>
    <xdr:sp macro="" textlink="">
      <xdr:nvSpPr>
        <xdr:cNvPr id="4383" name="Text Box 30">
          <a:extLst>
            <a:ext uri="{FF2B5EF4-FFF2-40B4-BE49-F238E27FC236}">
              <a16:creationId xmlns:a16="http://schemas.microsoft.com/office/drawing/2014/main" id="{2FBFA86F-D624-405D-A25D-05E68F803B60}"/>
            </a:ext>
          </a:extLst>
        </xdr:cNvPr>
        <xdr:cNvSpPr txBox="1">
          <a:spLocks noChangeArrowheads="1"/>
        </xdr:cNvSpPr>
      </xdr:nvSpPr>
      <xdr:spPr bwMode="auto">
        <a:xfrm>
          <a:off x="374142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4384" name="Text Box 32">
          <a:extLst>
            <a:ext uri="{FF2B5EF4-FFF2-40B4-BE49-F238E27FC236}">
              <a16:creationId xmlns:a16="http://schemas.microsoft.com/office/drawing/2014/main" id="{8D9B6B3F-9DC4-41BD-96A9-A94834158726}"/>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61071"/>
    <xdr:sp macro="" textlink="">
      <xdr:nvSpPr>
        <xdr:cNvPr id="4385" name="Text Box 106">
          <a:extLst>
            <a:ext uri="{FF2B5EF4-FFF2-40B4-BE49-F238E27FC236}">
              <a16:creationId xmlns:a16="http://schemas.microsoft.com/office/drawing/2014/main" id="{381C40A6-0943-46A1-AC5B-2261470F2D4F}"/>
            </a:ext>
          </a:extLst>
        </xdr:cNvPr>
        <xdr:cNvSpPr txBox="1">
          <a:spLocks noChangeArrowheads="1"/>
        </xdr:cNvSpPr>
      </xdr:nvSpPr>
      <xdr:spPr bwMode="auto">
        <a:xfrm>
          <a:off x="3741420" y="626745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55442"/>
    <xdr:sp macro="" textlink="">
      <xdr:nvSpPr>
        <xdr:cNvPr id="4386" name="Text Box 108">
          <a:extLst>
            <a:ext uri="{FF2B5EF4-FFF2-40B4-BE49-F238E27FC236}">
              <a16:creationId xmlns:a16="http://schemas.microsoft.com/office/drawing/2014/main" id="{9B3603F0-45C2-47E0-A28C-28E88501B8C7}"/>
            </a:ext>
          </a:extLst>
        </xdr:cNvPr>
        <xdr:cNvSpPr txBox="1">
          <a:spLocks noChangeArrowheads="1"/>
        </xdr:cNvSpPr>
      </xdr:nvSpPr>
      <xdr:spPr bwMode="auto">
        <a:xfrm>
          <a:off x="3741420" y="626745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4387" name="Text Box 30">
          <a:extLst>
            <a:ext uri="{FF2B5EF4-FFF2-40B4-BE49-F238E27FC236}">
              <a16:creationId xmlns:a16="http://schemas.microsoft.com/office/drawing/2014/main" id="{EE43CFF0-6EC8-4C74-9FBB-BE7E2D201668}"/>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88" name="Text Box 32">
          <a:extLst>
            <a:ext uri="{FF2B5EF4-FFF2-40B4-BE49-F238E27FC236}">
              <a16:creationId xmlns:a16="http://schemas.microsoft.com/office/drawing/2014/main" id="{37DE59A6-A7A9-40AC-BE4B-DD8B77488FDC}"/>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4389" name="Text Box 106">
          <a:extLst>
            <a:ext uri="{FF2B5EF4-FFF2-40B4-BE49-F238E27FC236}">
              <a16:creationId xmlns:a16="http://schemas.microsoft.com/office/drawing/2014/main" id="{3E85C7C4-9927-402A-82B5-5FE344C8D6E4}"/>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90" name="Text Box 108">
          <a:extLst>
            <a:ext uri="{FF2B5EF4-FFF2-40B4-BE49-F238E27FC236}">
              <a16:creationId xmlns:a16="http://schemas.microsoft.com/office/drawing/2014/main" id="{261C9C4F-855C-45E4-9ED3-B191BB0CB0D8}"/>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4391" name="Text Box 30">
          <a:extLst>
            <a:ext uri="{FF2B5EF4-FFF2-40B4-BE49-F238E27FC236}">
              <a16:creationId xmlns:a16="http://schemas.microsoft.com/office/drawing/2014/main" id="{679D72DD-F803-43F7-B2DA-3202970FBF12}"/>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92" name="Text Box 32">
          <a:extLst>
            <a:ext uri="{FF2B5EF4-FFF2-40B4-BE49-F238E27FC236}">
              <a16:creationId xmlns:a16="http://schemas.microsoft.com/office/drawing/2014/main" id="{E82E32F0-774C-49A4-801C-CF1DAC3F3463}"/>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4393" name="Text Box 106">
          <a:extLst>
            <a:ext uri="{FF2B5EF4-FFF2-40B4-BE49-F238E27FC236}">
              <a16:creationId xmlns:a16="http://schemas.microsoft.com/office/drawing/2014/main" id="{281FB914-9EEA-4A78-A3B6-7B1D9B67F010}"/>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94" name="Text Box 108">
          <a:extLst>
            <a:ext uri="{FF2B5EF4-FFF2-40B4-BE49-F238E27FC236}">
              <a16:creationId xmlns:a16="http://schemas.microsoft.com/office/drawing/2014/main" id="{6A5A743C-80B8-4FBD-8A6F-F68BE2BE43C6}"/>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4395" name="Text Box 30">
          <a:extLst>
            <a:ext uri="{FF2B5EF4-FFF2-40B4-BE49-F238E27FC236}">
              <a16:creationId xmlns:a16="http://schemas.microsoft.com/office/drawing/2014/main" id="{88387BC3-D346-4645-AD61-A1922FF450C0}"/>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96" name="Text Box 32">
          <a:extLst>
            <a:ext uri="{FF2B5EF4-FFF2-40B4-BE49-F238E27FC236}">
              <a16:creationId xmlns:a16="http://schemas.microsoft.com/office/drawing/2014/main" id="{20D911C7-E9FD-4DC1-9872-C6921F45A2FE}"/>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30590"/>
    <xdr:sp macro="" textlink="">
      <xdr:nvSpPr>
        <xdr:cNvPr id="4397" name="Text Box 106">
          <a:extLst>
            <a:ext uri="{FF2B5EF4-FFF2-40B4-BE49-F238E27FC236}">
              <a16:creationId xmlns:a16="http://schemas.microsoft.com/office/drawing/2014/main" id="{1EDA10E7-66D1-4CD1-ABB3-7D541A80EAF9}"/>
            </a:ext>
          </a:extLst>
        </xdr:cNvPr>
        <xdr:cNvSpPr txBox="1">
          <a:spLocks noChangeArrowheads="1"/>
        </xdr:cNvSpPr>
      </xdr:nvSpPr>
      <xdr:spPr bwMode="auto">
        <a:xfrm>
          <a:off x="3741420" y="626745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398" name="Text Box 108">
          <a:extLst>
            <a:ext uri="{FF2B5EF4-FFF2-40B4-BE49-F238E27FC236}">
              <a16:creationId xmlns:a16="http://schemas.microsoft.com/office/drawing/2014/main" id="{95A2A6AD-B714-4EEB-B99F-17BEBBFBCD7C}"/>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4399" name="Text Box 30">
          <a:extLst>
            <a:ext uri="{FF2B5EF4-FFF2-40B4-BE49-F238E27FC236}">
              <a16:creationId xmlns:a16="http://schemas.microsoft.com/office/drawing/2014/main" id="{A14B1C7D-8BB2-4D5F-B5EB-104309B04CF9}"/>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400" name="Text Box 32">
          <a:extLst>
            <a:ext uri="{FF2B5EF4-FFF2-40B4-BE49-F238E27FC236}">
              <a16:creationId xmlns:a16="http://schemas.microsoft.com/office/drawing/2014/main" id="{805EB22D-E0BC-4F7E-8AA6-B2053C20472C}"/>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07730"/>
    <xdr:sp macro="" textlink="">
      <xdr:nvSpPr>
        <xdr:cNvPr id="4401" name="Text Box 106">
          <a:extLst>
            <a:ext uri="{FF2B5EF4-FFF2-40B4-BE49-F238E27FC236}">
              <a16:creationId xmlns:a16="http://schemas.microsoft.com/office/drawing/2014/main" id="{99BBAA54-88FE-4E72-8FA3-AEE01B9D3FEA}"/>
            </a:ext>
          </a:extLst>
        </xdr:cNvPr>
        <xdr:cNvSpPr txBox="1">
          <a:spLocks noChangeArrowheads="1"/>
        </xdr:cNvSpPr>
      </xdr:nvSpPr>
      <xdr:spPr bwMode="auto">
        <a:xfrm>
          <a:off x="3741420" y="626745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409721"/>
    <xdr:sp macro="" textlink="">
      <xdr:nvSpPr>
        <xdr:cNvPr id="4402" name="Text Box 108">
          <a:extLst>
            <a:ext uri="{FF2B5EF4-FFF2-40B4-BE49-F238E27FC236}">
              <a16:creationId xmlns:a16="http://schemas.microsoft.com/office/drawing/2014/main" id="{841595F1-DD16-48C3-A5E4-258DF2B1FB27}"/>
            </a:ext>
          </a:extLst>
        </xdr:cNvPr>
        <xdr:cNvSpPr txBox="1">
          <a:spLocks noChangeArrowheads="1"/>
        </xdr:cNvSpPr>
      </xdr:nvSpPr>
      <xdr:spPr bwMode="auto">
        <a:xfrm>
          <a:off x="3741420" y="626745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4403" name="Text Box 30">
          <a:extLst>
            <a:ext uri="{FF2B5EF4-FFF2-40B4-BE49-F238E27FC236}">
              <a16:creationId xmlns:a16="http://schemas.microsoft.com/office/drawing/2014/main" id="{B08A1437-FCD8-4803-915B-896124A06F74}"/>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4404" name="Text Box 106">
          <a:extLst>
            <a:ext uri="{FF2B5EF4-FFF2-40B4-BE49-F238E27FC236}">
              <a16:creationId xmlns:a16="http://schemas.microsoft.com/office/drawing/2014/main" id="{460316E0-4F7B-4AC1-A256-62EE80F70599}"/>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4405" name="Text Box 30">
          <a:extLst>
            <a:ext uri="{FF2B5EF4-FFF2-40B4-BE49-F238E27FC236}">
              <a16:creationId xmlns:a16="http://schemas.microsoft.com/office/drawing/2014/main" id="{A06079C3-4D23-473E-8141-25567E7A55F0}"/>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4406" name="Text Box 106">
          <a:extLst>
            <a:ext uri="{FF2B5EF4-FFF2-40B4-BE49-F238E27FC236}">
              <a16:creationId xmlns:a16="http://schemas.microsoft.com/office/drawing/2014/main" id="{1C7A45A1-5C04-4ECF-AC00-50A76F9C8029}"/>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4407" name="Text Box 30">
          <a:extLst>
            <a:ext uri="{FF2B5EF4-FFF2-40B4-BE49-F238E27FC236}">
              <a16:creationId xmlns:a16="http://schemas.microsoft.com/office/drawing/2014/main" id="{60526881-8E5C-4AD6-B94F-B577B2E09B3E}"/>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319610"/>
    <xdr:sp macro="" textlink="">
      <xdr:nvSpPr>
        <xdr:cNvPr id="4408" name="Text Box 106">
          <a:extLst>
            <a:ext uri="{FF2B5EF4-FFF2-40B4-BE49-F238E27FC236}">
              <a16:creationId xmlns:a16="http://schemas.microsoft.com/office/drawing/2014/main" id="{659CEB56-43B8-4852-8F04-F7CEF9AFA2A9}"/>
            </a:ext>
          </a:extLst>
        </xdr:cNvPr>
        <xdr:cNvSpPr txBox="1">
          <a:spLocks noChangeArrowheads="1"/>
        </xdr:cNvSpPr>
      </xdr:nvSpPr>
      <xdr:spPr bwMode="auto">
        <a:xfrm>
          <a:off x="3741420" y="6267450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4409" name="Text Box 30">
          <a:extLst>
            <a:ext uri="{FF2B5EF4-FFF2-40B4-BE49-F238E27FC236}">
              <a16:creationId xmlns:a16="http://schemas.microsoft.com/office/drawing/2014/main" id="{E7A085DE-44E7-4AEA-85CE-733ED2642737}"/>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250</xdr:row>
      <xdr:rowOff>0</xdr:rowOff>
    </xdr:from>
    <xdr:ext cx="76200" cy="296750"/>
    <xdr:sp macro="" textlink="">
      <xdr:nvSpPr>
        <xdr:cNvPr id="4410" name="Text Box 106">
          <a:extLst>
            <a:ext uri="{FF2B5EF4-FFF2-40B4-BE49-F238E27FC236}">
              <a16:creationId xmlns:a16="http://schemas.microsoft.com/office/drawing/2014/main" id="{011C5451-211F-44DC-ACB1-C448FE4D2807}"/>
            </a:ext>
          </a:extLst>
        </xdr:cNvPr>
        <xdr:cNvSpPr txBox="1">
          <a:spLocks noChangeArrowheads="1"/>
        </xdr:cNvSpPr>
      </xdr:nvSpPr>
      <xdr:spPr bwMode="auto">
        <a:xfrm>
          <a:off x="3741420" y="6267450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4"/>
    <xdr:sp macro="" textlink="">
      <xdr:nvSpPr>
        <xdr:cNvPr id="4411" name="Text Box 30">
          <a:extLst>
            <a:ext uri="{FF2B5EF4-FFF2-40B4-BE49-F238E27FC236}">
              <a16:creationId xmlns:a16="http://schemas.microsoft.com/office/drawing/2014/main" id="{157F6BFA-1B00-4EC0-A9E5-485F613EA3E3}"/>
            </a:ext>
          </a:extLst>
        </xdr:cNvPr>
        <xdr:cNvSpPr txBox="1">
          <a:spLocks noChangeArrowheads="1"/>
        </xdr:cNvSpPr>
      </xdr:nvSpPr>
      <xdr:spPr bwMode="auto">
        <a:xfrm>
          <a:off x="4366260" y="582472800"/>
          <a:ext cx="76200" cy="341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4412" name="Text Box 32">
          <a:extLst>
            <a:ext uri="{FF2B5EF4-FFF2-40B4-BE49-F238E27FC236}">
              <a16:creationId xmlns:a16="http://schemas.microsoft.com/office/drawing/2014/main" id="{26E3239B-9AFA-4D2C-BFCB-F092C744951C}"/>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4"/>
    <xdr:sp macro="" textlink="">
      <xdr:nvSpPr>
        <xdr:cNvPr id="4413" name="Text Box 106">
          <a:extLst>
            <a:ext uri="{FF2B5EF4-FFF2-40B4-BE49-F238E27FC236}">
              <a16:creationId xmlns:a16="http://schemas.microsoft.com/office/drawing/2014/main" id="{16F6C849-6EFB-408F-B3E6-2AA39C966B0C}"/>
            </a:ext>
          </a:extLst>
        </xdr:cNvPr>
        <xdr:cNvSpPr txBox="1">
          <a:spLocks noChangeArrowheads="1"/>
        </xdr:cNvSpPr>
      </xdr:nvSpPr>
      <xdr:spPr bwMode="auto">
        <a:xfrm>
          <a:off x="4366260" y="582472800"/>
          <a:ext cx="76200" cy="341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4414" name="Text Box 108">
          <a:extLst>
            <a:ext uri="{FF2B5EF4-FFF2-40B4-BE49-F238E27FC236}">
              <a16:creationId xmlns:a16="http://schemas.microsoft.com/office/drawing/2014/main" id="{5F761A0B-E0D9-4749-8050-5F49BD8DCDEB}"/>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4"/>
    <xdr:sp macro="" textlink="">
      <xdr:nvSpPr>
        <xdr:cNvPr id="4415" name="Text Box 30">
          <a:extLst>
            <a:ext uri="{FF2B5EF4-FFF2-40B4-BE49-F238E27FC236}">
              <a16:creationId xmlns:a16="http://schemas.microsoft.com/office/drawing/2014/main" id="{26AE91E4-54A9-4292-A235-B68CB46BFCAE}"/>
            </a:ext>
          </a:extLst>
        </xdr:cNvPr>
        <xdr:cNvSpPr txBox="1">
          <a:spLocks noChangeArrowheads="1"/>
        </xdr:cNvSpPr>
      </xdr:nvSpPr>
      <xdr:spPr bwMode="auto">
        <a:xfrm>
          <a:off x="4366260" y="582472800"/>
          <a:ext cx="76200" cy="3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4416" name="Text Box 32">
          <a:extLst>
            <a:ext uri="{FF2B5EF4-FFF2-40B4-BE49-F238E27FC236}">
              <a16:creationId xmlns:a16="http://schemas.microsoft.com/office/drawing/2014/main" id="{4042D427-FEE5-4BF7-B8C4-E43537A2B250}"/>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4"/>
    <xdr:sp macro="" textlink="">
      <xdr:nvSpPr>
        <xdr:cNvPr id="4417" name="Text Box 106">
          <a:extLst>
            <a:ext uri="{FF2B5EF4-FFF2-40B4-BE49-F238E27FC236}">
              <a16:creationId xmlns:a16="http://schemas.microsoft.com/office/drawing/2014/main" id="{F767179A-B8F7-4EC1-BCC0-D94A532A6154}"/>
            </a:ext>
          </a:extLst>
        </xdr:cNvPr>
        <xdr:cNvSpPr txBox="1">
          <a:spLocks noChangeArrowheads="1"/>
        </xdr:cNvSpPr>
      </xdr:nvSpPr>
      <xdr:spPr bwMode="auto">
        <a:xfrm>
          <a:off x="4366260" y="582472800"/>
          <a:ext cx="76200" cy="3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0481"/>
    <xdr:sp macro="" textlink="">
      <xdr:nvSpPr>
        <xdr:cNvPr id="4418" name="Text Box 108">
          <a:extLst>
            <a:ext uri="{FF2B5EF4-FFF2-40B4-BE49-F238E27FC236}">
              <a16:creationId xmlns:a16="http://schemas.microsoft.com/office/drawing/2014/main" id="{3FAA8CA5-8A92-4776-9ADE-DC69781C58FB}"/>
            </a:ext>
          </a:extLst>
        </xdr:cNvPr>
        <xdr:cNvSpPr txBox="1">
          <a:spLocks noChangeArrowheads="1"/>
        </xdr:cNvSpPr>
      </xdr:nvSpPr>
      <xdr:spPr bwMode="auto">
        <a:xfrm>
          <a:off x="4366260" y="582472800"/>
          <a:ext cx="76200" cy="42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6"/>
    <xdr:sp macro="" textlink="">
      <xdr:nvSpPr>
        <xdr:cNvPr id="4419" name="Text Box 30">
          <a:extLst>
            <a:ext uri="{FF2B5EF4-FFF2-40B4-BE49-F238E27FC236}">
              <a16:creationId xmlns:a16="http://schemas.microsoft.com/office/drawing/2014/main" id="{59F25590-5DE3-4F73-ACE7-BBBAA5D9D14C}"/>
            </a:ext>
          </a:extLst>
        </xdr:cNvPr>
        <xdr:cNvSpPr txBox="1">
          <a:spLocks noChangeArrowheads="1"/>
        </xdr:cNvSpPr>
      </xdr:nvSpPr>
      <xdr:spPr bwMode="auto">
        <a:xfrm>
          <a:off x="4366260" y="582472800"/>
          <a:ext cx="76200" cy="34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4420" name="Text Box 32">
          <a:extLst>
            <a:ext uri="{FF2B5EF4-FFF2-40B4-BE49-F238E27FC236}">
              <a16:creationId xmlns:a16="http://schemas.microsoft.com/office/drawing/2014/main" id="{84750E77-7166-4726-BB16-21EE0D5BC024}"/>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1116"/>
    <xdr:sp macro="" textlink="">
      <xdr:nvSpPr>
        <xdr:cNvPr id="4421" name="Text Box 106">
          <a:extLst>
            <a:ext uri="{FF2B5EF4-FFF2-40B4-BE49-F238E27FC236}">
              <a16:creationId xmlns:a16="http://schemas.microsoft.com/office/drawing/2014/main" id="{F4E5EFF0-D879-42B0-9AC2-942FC061914B}"/>
            </a:ext>
          </a:extLst>
        </xdr:cNvPr>
        <xdr:cNvSpPr txBox="1">
          <a:spLocks noChangeArrowheads="1"/>
        </xdr:cNvSpPr>
      </xdr:nvSpPr>
      <xdr:spPr bwMode="auto">
        <a:xfrm>
          <a:off x="4366260" y="582472800"/>
          <a:ext cx="76200" cy="34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4422" name="Text Box 108">
          <a:extLst>
            <a:ext uri="{FF2B5EF4-FFF2-40B4-BE49-F238E27FC236}">
              <a16:creationId xmlns:a16="http://schemas.microsoft.com/office/drawing/2014/main" id="{D39CE945-63B0-4B5F-96A2-D178AF8D2655}"/>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6"/>
    <xdr:sp macro="" textlink="">
      <xdr:nvSpPr>
        <xdr:cNvPr id="4423" name="Text Box 30">
          <a:extLst>
            <a:ext uri="{FF2B5EF4-FFF2-40B4-BE49-F238E27FC236}">
              <a16:creationId xmlns:a16="http://schemas.microsoft.com/office/drawing/2014/main" id="{C11E8B03-581F-4431-85BF-8303B97C21E0}"/>
            </a:ext>
          </a:extLst>
        </xdr:cNvPr>
        <xdr:cNvSpPr txBox="1">
          <a:spLocks noChangeArrowheads="1"/>
        </xdr:cNvSpPr>
      </xdr:nvSpPr>
      <xdr:spPr bwMode="auto">
        <a:xfrm>
          <a:off x="4366260" y="582472800"/>
          <a:ext cx="76200" cy="325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4424" name="Text Box 32">
          <a:extLst>
            <a:ext uri="{FF2B5EF4-FFF2-40B4-BE49-F238E27FC236}">
              <a16:creationId xmlns:a16="http://schemas.microsoft.com/office/drawing/2014/main" id="{525DCE2F-ECC2-4274-B9E5-78028522C1DD}"/>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25876"/>
    <xdr:sp macro="" textlink="">
      <xdr:nvSpPr>
        <xdr:cNvPr id="4425" name="Text Box 106">
          <a:extLst>
            <a:ext uri="{FF2B5EF4-FFF2-40B4-BE49-F238E27FC236}">
              <a16:creationId xmlns:a16="http://schemas.microsoft.com/office/drawing/2014/main" id="{B7714B43-117E-4E59-89E3-BBDAC47527BD}"/>
            </a:ext>
          </a:extLst>
        </xdr:cNvPr>
        <xdr:cNvSpPr txBox="1">
          <a:spLocks noChangeArrowheads="1"/>
        </xdr:cNvSpPr>
      </xdr:nvSpPr>
      <xdr:spPr bwMode="auto">
        <a:xfrm>
          <a:off x="4366260" y="582472800"/>
          <a:ext cx="76200" cy="325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5719"/>
    <xdr:sp macro="" textlink="">
      <xdr:nvSpPr>
        <xdr:cNvPr id="4426" name="Text Box 108">
          <a:extLst>
            <a:ext uri="{FF2B5EF4-FFF2-40B4-BE49-F238E27FC236}">
              <a16:creationId xmlns:a16="http://schemas.microsoft.com/office/drawing/2014/main" id="{77FD8CD3-0C55-4857-90B3-30374AE00EED}"/>
            </a:ext>
          </a:extLst>
        </xdr:cNvPr>
        <xdr:cNvSpPr txBox="1">
          <a:spLocks noChangeArrowheads="1"/>
        </xdr:cNvSpPr>
      </xdr:nvSpPr>
      <xdr:spPr bwMode="auto">
        <a:xfrm>
          <a:off x="4366260" y="582472800"/>
          <a:ext cx="76200"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6521"/>
    <xdr:sp macro="" textlink="">
      <xdr:nvSpPr>
        <xdr:cNvPr id="4427" name="Text Box 30">
          <a:extLst>
            <a:ext uri="{FF2B5EF4-FFF2-40B4-BE49-F238E27FC236}">
              <a16:creationId xmlns:a16="http://schemas.microsoft.com/office/drawing/2014/main" id="{B8D871B0-95EB-4076-B24E-F4EDFA1A1D56}"/>
            </a:ext>
          </a:extLst>
        </xdr:cNvPr>
        <xdr:cNvSpPr txBox="1">
          <a:spLocks noChangeArrowheads="1"/>
        </xdr:cNvSpPr>
      </xdr:nvSpPr>
      <xdr:spPr bwMode="auto">
        <a:xfrm>
          <a:off x="4366260" y="582472800"/>
          <a:ext cx="76200" cy="45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4428" name="Text Box 32">
          <a:extLst>
            <a:ext uri="{FF2B5EF4-FFF2-40B4-BE49-F238E27FC236}">
              <a16:creationId xmlns:a16="http://schemas.microsoft.com/office/drawing/2014/main" id="{4FB3575C-BA7D-4CBF-B13F-950506AB20AC}"/>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6521"/>
    <xdr:sp macro="" textlink="">
      <xdr:nvSpPr>
        <xdr:cNvPr id="4429" name="Text Box 106">
          <a:extLst>
            <a:ext uri="{FF2B5EF4-FFF2-40B4-BE49-F238E27FC236}">
              <a16:creationId xmlns:a16="http://schemas.microsoft.com/office/drawing/2014/main" id="{2BB0F24D-3181-48CE-9BC5-4AD4B4153B74}"/>
            </a:ext>
          </a:extLst>
        </xdr:cNvPr>
        <xdr:cNvSpPr txBox="1">
          <a:spLocks noChangeArrowheads="1"/>
        </xdr:cNvSpPr>
      </xdr:nvSpPr>
      <xdr:spPr bwMode="auto">
        <a:xfrm>
          <a:off x="4366260" y="582472800"/>
          <a:ext cx="76200" cy="456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4430" name="Text Box 108">
          <a:extLst>
            <a:ext uri="{FF2B5EF4-FFF2-40B4-BE49-F238E27FC236}">
              <a16:creationId xmlns:a16="http://schemas.microsoft.com/office/drawing/2014/main" id="{AEECF9CF-F3D9-4832-83FC-27927700F4E0}"/>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3661"/>
    <xdr:sp macro="" textlink="">
      <xdr:nvSpPr>
        <xdr:cNvPr id="4431" name="Text Box 30">
          <a:extLst>
            <a:ext uri="{FF2B5EF4-FFF2-40B4-BE49-F238E27FC236}">
              <a16:creationId xmlns:a16="http://schemas.microsoft.com/office/drawing/2014/main" id="{B511B0AB-1299-4DF3-B8C0-07F0004877ED}"/>
            </a:ext>
          </a:extLst>
        </xdr:cNvPr>
        <xdr:cNvSpPr txBox="1">
          <a:spLocks noChangeArrowheads="1"/>
        </xdr:cNvSpPr>
      </xdr:nvSpPr>
      <xdr:spPr bwMode="auto">
        <a:xfrm>
          <a:off x="4366260" y="582472800"/>
          <a:ext cx="76200" cy="433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4432" name="Text Box 32">
          <a:extLst>
            <a:ext uri="{FF2B5EF4-FFF2-40B4-BE49-F238E27FC236}">
              <a16:creationId xmlns:a16="http://schemas.microsoft.com/office/drawing/2014/main" id="{44FD8A1E-5C22-4C7E-8A51-80FF0859B46A}"/>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3661"/>
    <xdr:sp macro="" textlink="">
      <xdr:nvSpPr>
        <xdr:cNvPr id="4433" name="Text Box 106">
          <a:extLst>
            <a:ext uri="{FF2B5EF4-FFF2-40B4-BE49-F238E27FC236}">
              <a16:creationId xmlns:a16="http://schemas.microsoft.com/office/drawing/2014/main" id="{FB0BF974-F5BE-4755-969B-C3E687ED263F}"/>
            </a:ext>
          </a:extLst>
        </xdr:cNvPr>
        <xdr:cNvSpPr txBox="1">
          <a:spLocks noChangeArrowheads="1"/>
        </xdr:cNvSpPr>
      </xdr:nvSpPr>
      <xdr:spPr bwMode="auto">
        <a:xfrm>
          <a:off x="4366260" y="582472800"/>
          <a:ext cx="76200" cy="433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17481"/>
    <xdr:sp macro="" textlink="">
      <xdr:nvSpPr>
        <xdr:cNvPr id="4434" name="Text Box 108">
          <a:extLst>
            <a:ext uri="{FF2B5EF4-FFF2-40B4-BE49-F238E27FC236}">
              <a16:creationId xmlns:a16="http://schemas.microsoft.com/office/drawing/2014/main" id="{5B0EF686-288E-46D5-944D-67142609854A}"/>
            </a:ext>
          </a:extLst>
        </xdr:cNvPr>
        <xdr:cNvSpPr txBox="1">
          <a:spLocks noChangeArrowheads="1"/>
        </xdr:cNvSpPr>
      </xdr:nvSpPr>
      <xdr:spPr bwMode="auto">
        <a:xfrm>
          <a:off x="4366260" y="582472800"/>
          <a:ext cx="76200" cy="51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74158"/>
    <xdr:sp macro="" textlink="">
      <xdr:nvSpPr>
        <xdr:cNvPr id="4435" name="Text Box 30">
          <a:extLst>
            <a:ext uri="{FF2B5EF4-FFF2-40B4-BE49-F238E27FC236}">
              <a16:creationId xmlns:a16="http://schemas.microsoft.com/office/drawing/2014/main" id="{2FD227F9-5E0D-4C28-8D45-72E115841E0F}"/>
            </a:ext>
          </a:extLst>
        </xdr:cNvPr>
        <xdr:cNvSpPr txBox="1">
          <a:spLocks noChangeArrowheads="1"/>
        </xdr:cNvSpPr>
      </xdr:nvSpPr>
      <xdr:spPr bwMode="auto">
        <a:xfrm>
          <a:off x="4366260" y="582472800"/>
          <a:ext cx="76200" cy="1674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4436" name="Text Box 32">
          <a:extLst>
            <a:ext uri="{FF2B5EF4-FFF2-40B4-BE49-F238E27FC236}">
              <a16:creationId xmlns:a16="http://schemas.microsoft.com/office/drawing/2014/main" id="{4F1B1154-2BA2-413E-8270-D07B9BDBDC29}"/>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74158"/>
    <xdr:sp macro="" textlink="">
      <xdr:nvSpPr>
        <xdr:cNvPr id="4437" name="Text Box 106">
          <a:extLst>
            <a:ext uri="{FF2B5EF4-FFF2-40B4-BE49-F238E27FC236}">
              <a16:creationId xmlns:a16="http://schemas.microsoft.com/office/drawing/2014/main" id="{65D40EE1-D6D8-4E1D-B223-90FB5B4DB2E8}"/>
            </a:ext>
          </a:extLst>
        </xdr:cNvPr>
        <xdr:cNvSpPr txBox="1">
          <a:spLocks noChangeArrowheads="1"/>
        </xdr:cNvSpPr>
      </xdr:nvSpPr>
      <xdr:spPr bwMode="auto">
        <a:xfrm>
          <a:off x="4366260" y="582472800"/>
          <a:ext cx="76200" cy="1674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4438" name="Text Box 108">
          <a:extLst>
            <a:ext uri="{FF2B5EF4-FFF2-40B4-BE49-F238E27FC236}">
              <a16:creationId xmlns:a16="http://schemas.microsoft.com/office/drawing/2014/main" id="{20B8EFBD-E0F1-4CE6-8B53-C32DC7D60DA3}"/>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51298"/>
    <xdr:sp macro="" textlink="">
      <xdr:nvSpPr>
        <xdr:cNvPr id="4439" name="Text Box 30">
          <a:extLst>
            <a:ext uri="{FF2B5EF4-FFF2-40B4-BE49-F238E27FC236}">
              <a16:creationId xmlns:a16="http://schemas.microsoft.com/office/drawing/2014/main" id="{CDABB5EF-F00C-44A8-B3C3-C8F8BEA22BDF}"/>
            </a:ext>
          </a:extLst>
        </xdr:cNvPr>
        <xdr:cNvSpPr txBox="1">
          <a:spLocks noChangeArrowheads="1"/>
        </xdr:cNvSpPr>
      </xdr:nvSpPr>
      <xdr:spPr bwMode="auto">
        <a:xfrm>
          <a:off x="4366260" y="582472800"/>
          <a:ext cx="76200" cy="165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4440" name="Text Box 32">
          <a:extLst>
            <a:ext uri="{FF2B5EF4-FFF2-40B4-BE49-F238E27FC236}">
              <a16:creationId xmlns:a16="http://schemas.microsoft.com/office/drawing/2014/main" id="{1F86AA31-4469-494B-8455-94F9162F8EC1}"/>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651298"/>
    <xdr:sp macro="" textlink="">
      <xdr:nvSpPr>
        <xdr:cNvPr id="4441" name="Text Box 106">
          <a:extLst>
            <a:ext uri="{FF2B5EF4-FFF2-40B4-BE49-F238E27FC236}">
              <a16:creationId xmlns:a16="http://schemas.microsoft.com/office/drawing/2014/main" id="{397B1B8B-0CB5-469E-9E0D-D4F166D6D878}"/>
            </a:ext>
          </a:extLst>
        </xdr:cNvPr>
        <xdr:cNvSpPr txBox="1">
          <a:spLocks noChangeArrowheads="1"/>
        </xdr:cNvSpPr>
      </xdr:nvSpPr>
      <xdr:spPr bwMode="auto">
        <a:xfrm>
          <a:off x="4366260" y="582472800"/>
          <a:ext cx="76200" cy="165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849700"/>
    <xdr:sp macro="" textlink="">
      <xdr:nvSpPr>
        <xdr:cNvPr id="4442" name="Text Box 108">
          <a:extLst>
            <a:ext uri="{FF2B5EF4-FFF2-40B4-BE49-F238E27FC236}">
              <a16:creationId xmlns:a16="http://schemas.microsoft.com/office/drawing/2014/main" id="{C3947D88-7A4B-4F1C-A989-CAB084AED4A4}"/>
            </a:ext>
          </a:extLst>
        </xdr:cNvPr>
        <xdr:cNvSpPr txBox="1">
          <a:spLocks noChangeArrowheads="1"/>
        </xdr:cNvSpPr>
      </xdr:nvSpPr>
      <xdr:spPr bwMode="auto">
        <a:xfrm>
          <a:off x="4366260" y="582472800"/>
          <a:ext cx="76200" cy="184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4443" name="Text Box 30">
          <a:extLst>
            <a:ext uri="{FF2B5EF4-FFF2-40B4-BE49-F238E27FC236}">
              <a16:creationId xmlns:a16="http://schemas.microsoft.com/office/drawing/2014/main" id="{405C57C7-58D5-4148-8775-55990DFC303F}"/>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44" name="Text Box 32">
          <a:extLst>
            <a:ext uri="{FF2B5EF4-FFF2-40B4-BE49-F238E27FC236}">
              <a16:creationId xmlns:a16="http://schemas.microsoft.com/office/drawing/2014/main" id="{FCFC4272-E9C9-4403-A6E9-EAC7ED41FC83}"/>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4445" name="Text Box 106">
          <a:extLst>
            <a:ext uri="{FF2B5EF4-FFF2-40B4-BE49-F238E27FC236}">
              <a16:creationId xmlns:a16="http://schemas.microsoft.com/office/drawing/2014/main" id="{7399F551-0ED4-456E-9E5F-061C9849B5B2}"/>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46" name="Text Box 108">
          <a:extLst>
            <a:ext uri="{FF2B5EF4-FFF2-40B4-BE49-F238E27FC236}">
              <a16:creationId xmlns:a16="http://schemas.microsoft.com/office/drawing/2014/main" id="{408CACE8-1A8D-4D21-BB48-E48E46AF5529}"/>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4447" name="Text Box 30">
          <a:extLst>
            <a:ext uri="{FF2B5EF4-FFF2-40B4-BE49-F238E27FC236}">
              <a16:creationId xmlns:a16="http://schemas.microsoft.com/office/drawing/2014/main" id="{2BDD1927-8670-4301-B314-580BC3D87F4C}"/>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48" name="Text Box 32">
          <a:extLst>
            <a:ext uri="{FF2B5EF4-FFF2-40B4-BE49-F238E27FC236}">
              <a16:creationId xmlns:a16="http://schemas.microsoft.com/office/drawing/2014/main" id="{380BCA8E-1705-4C5A-9A78-BD307F5151B7}"/>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4449" name="Text Box 106">
          <a:extLst>
            <a:ext uri="{FF2B5EF4-FFF2-40B4-BE49-F238E27FC236}">
              <a16:creationId xmlns:a16="http://schemas.microsoft.com/office/drawing/2014/main" id="{E88F7984-6B39-44E5-91B5-CBD939C9F90B}"/>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50" name="Text Box 108">
          <a:extLst>
            <a:ext uri="{FF2B5EF4-FFF2-40B4-BE49-F238E27FC236}">
              <a16:creationId xmlns:a16="http://schemas.microsoft.com/office/drawing/2014/main" id="{F011FF7C-667D-4D5F-8423-3DA917559E63}"/>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41281"/>
    <xdr:sp macro="" textlink="">
      <xdr:nvSpPr>
        <xdr:cNvPr id="4451" name="Text Box 30">
          <a:extLst>
            <a:ext uri="{FF2B5EF4-FFF2-40B4-BE49-F238E27FC236}">
              <a16:creationId xmlns:a16="http://schemas.microsoft.com/office/drawing/2014/main" id="{DB2721C2-BCA2-4022-AF46-9D703265BB6A}"/>
            </a:ext>
          </a:extLst>
        </xdr:cNvPr>
        <xdr:cNvSpPr txBox="1">
          <a:spLocks noChangeArrowheads="1"/>
        </xdr:cNvSpPr>
      </xdr:nvSpPr>
      <xdr:spPr bwMode="auto">
        <a:xfrm>
          <a:off x="4366260" y="582472800"/>
          <a:ext cx="76200" cy="441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4452" name="Text Box 32">
          <a:extLst>
            <a:ext uri="{FF2B5EF4-FFF2-40B4-BE49-F238E27FC236}">
              <a16:creationId xmlns:a16="http://schemas.microsoft.com/office/drawing/2014/main" id="{82DF6A1C-9F33-45BB-B4ED-D91F9E77177C}"/>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41281"/>
    <xdr:sp macro="" textlink="">
      <xdr:nvSpPr>
        <xdr:cNvPr id="4453" name="Text Box 106">
          <a:extLst>
            <a:ext uri="{FF2B5EF4-FFF2-40B4-BE49-F238E27FC236}">
              <a16:creationId xmlns:a16="http://schemas.microsoft.com/office/drawing/2014/main" id="{1C104D21-0779-428F-9872-41B72799DE74}"/>
            </a:ext>
          </a:extLst>
        </xdr:cNvPr>
        <xdr:cNvSpPr txBox="1">
          <a:spLocks noChangeArrowheads="1"/>
        </xdr:cNvSpPr>
      </xdr:nvSpPr>
      <xdr:spPr bwMode="auto">
        <a:xfrm>
          <a:off x="4366260" y="582472800"/>
          <a:ext cx="76200" cy="441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4454" name="Text Box 108">
          <a:extLst>
            <a:ext uri="{FF2B5EF4-FFF2-40B4-BE49-F238E27FC236}">
              <a16:creationId xmlns:a16="http://schemas.microsoft.com/office/drawing/2014/main" id="{CC618E3C-0967-40C4-B8F4-765A29A5890F}"/>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10799"/>
    <xdr:sp macro="" textlink="">
      <xdr:nvSpPr>
        <xdr:cNvPr id="4455" name="Text Box 30">
          <a:extLst>
            <a:ext uri="{FF2B5EF4-FFF2-40B4-BE49-F238E27FC236}">
              <a16:creationId xmlns:a16="http://schemas.microsoft.com/office/drawing/2014/main" id="{921E0254-5F3E-42C4-A6FC-158897D9C587}"/>
            </a:ext>
          </a:extLst>
        </xdr:cNvPr>
        <xdr:cNvSpPr txBox="1">
          <a:spLocks noChangeArrowheads="1"/>
        </xdr:cNvSpPr>
      </xdr:nvSpPr>
      <xdr:spPr bwMode="auto">
        <a:xfrm>
          <a:off x="4366260" y="582472800"/>
          <a:ext cx="76200" cy="410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4456" name="Text Box 32">
          <a:extLst>
            <a:ext uri="{FF2B5EF4-FFF2-40B4-BE49-F238E27FC236}">
              <a16:creationId xmlns:a16="http://schemas.microsoft.com/office/drawing/2014/main" id="{FFBD93AB-E90C-47AD-8F78-65461FB75F00}"/>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10799"/>
    <xdr:sp macro="" textlink="">
      <xdr:nvSpPr>
        <xdr:cNvPr id="4457" name="Text Box 106">
          <a:extLst>
            <a:ext uri="{FF2B5EF4-FFF2-40B4-BE49-F238E27FC236}">
              <a16:creationId xmlns:a16="http://schemas.microsoft.com/office/drawing/2014/main" id="{0C0BCDBA-2AE5-40DB-84F4-01AD8C3E76C9}"/>
            </a:ext>
          </a:extLst>
        </xdr:cNvPr>
        <xdr:cNvSpPr txBox="1">
          <a:spLocks noChangeArrowheads="1"/>
        </xdr:cNvSpPr>
      </xdr:nvSpPr>
      <xdr:spPr bwMode="auto">
        <a:xfrm>
          <a:off x="4366260" y="582472800"/>
          <a:ext cx="76200" cy="410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502241"/>
    <xdr:sp macro="" textlink="">
      <xdr:nvSpPr>
        <xdr:cNvPr id="4458" name="Text Box 108">
          <a:extLst>
            <a:ext uri="{FF2B5EF4-FFF2-40B4-BE49-F238E27FC236}">
              <a16:creationId xmlns:a16="http://schemas.microsoft.com/office/drawing/2014/main" id="{0EE6645E-EB7E-4309-A315-220C743A367C}"/>
            </a:ext>
          </a:extLst>
        </xdr:cNvPr>
        <xdr:cNvSpPr txBox="1">
          <a:spLocks noChangeArrowheads="1"/>
        </xdr:cNvSpPr>
      </xdr:nvSpPr>
      <xdr:spPr bwMode="auto">
        <a:xfrm>
          <a:off x="4366260" y="582472800"/>
          <a:ext cx="76200" cy="50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95827"/>
    <xdr:sp macro="" textlink="">
      <xdr:nvSpPr>
        <xdr:cNvPr id="4459" name="Text Box 30">
          <a:extLst>
            <a:ext uri="{FF2B5EF4-FFF2-40B4-BE49-F238E27FC236}">
              <a16:creationId xmlns:a16="http://schemas.microsoft.com/office/drawing/2014/main" id="{08A39956-BB95-4E00-870E-42FD0FF96900}"/>
            </a:ext>
          </a:extLst>
        </xdr:cNvPr>
        <xdr:cNvSpPr txBox="1">
          <a:spLocks noChangeArrowheads="1"/>
        </xdr:cNvSpPr>
      </xdr:nvSpPr>
      <xdr:spPr bwMode="auto">
        <a:xfrm>
          <a:off x="4366260" y="582472800"/>
          <a:ext cx="76200" cy="1195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4460" name="Text Box 32">
          <a:extLst>
            <a:ext uri="{FF2B5EF4-FFF2-40B4-BE49-F238E27FC236}">
              <a16:creationId xmlns:a16="http://schemas.microsoft.com/office/drawing/2014/main" id="{7C9D3CFA-BFCA-46FB-9D3A-8A9598629BD9}"/>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95827"/>
    <xdr:sp macro="" textlink="">
      <xdr:nvSpPr>
        <xdr:cNvPr id="4461" name="Text Box 106">
          <a:extLst>
            <a:ext uri="{FF2B5EF4-FFF2-40B4-BE49-F238E27FC236}">
              <a16:creationId xmlns:a16="http://schemas.microsoft.com/office/drawing/2014/main" id="{8A3DAA46-DC57-4AE7-8658-E2EA248BBB2A}"/>
            </a:ext>
          </a:extLst>
        </xdr:cNvPr>
        <xdr:cNvSpPr txBox="1">
          <a:spLocks noChangeArrowheads="1"/>
        </xdr:cNvSpPr>
      </xdr:nvSpPr>
      <xdr:spPr bwMode="auto">
        <a:xfrm>
          <a:off x="4366260" y="582472800"/>
          <a:ext cx="76200" cy="1195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4462" name="Text Box 108">
          <a:extLst>
            <a:ext uri="{FF2B5EF4-FFF2-40B4-BE49-F238E27FC236}">
              <a16:creationId xmlns:a16="http://schemas.microsoft.com/office/drawing/2014/main" id="{27DF5618-659D-4750-A4E7-6801894FB816}"/>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80587"/>
    <xdr:sp macro="" textlink="">
      <xdr:nvSpPr>
        <xdr:cNvPr id="4463" name="Text Box 30">
          <a:extLst>
            <a:ext uri="{FF2B5EF4-FFF2-40B4-BE49-F238E27FC236}">
              <a16:creationId xmlns:a16="http://schemas.microsoft.com/office/drawing/2014/main" id="{2B1C57D7-B53E-4B67-9FBA-6CE28117E9F4}"/>
            </a:ext>
          </a:extLst>
        </xdr:cNvPr>
        <xdr:cNvSpPr txBox="1">
          <a:spLocks noChangeArrowheads="1"/>
        </xdr:cNvSpPr>
      </xdr:nvSpPr>
      <xdr:spPr bwMode="auto">
        <a:xfrm>
          <a:off x="4366260" y="582472800"/>
          <a:ext cx="76200" cy="118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3"/>
    <xdr:sp macro="" textlink="">
      <xdr:nvSpPr>
        <xdr:cNvPr id="4464" name="Text Box 32">
          <a:extLst>
            <a:ext uri="{FF2B5EF4-FFF2-40B4-BE49-F238E27FC236}">
              <a16:creationId xmlns:a16="http://schemas.microsoft.com/office/drawing/2014/main" id="{94A60AE5-2A18-4762-8AB8-89D945CC5ACD}"/>
            </a:ext>
          </a:extLst>
        </xdr:cNvPr>
        <xdr:cNvSpPr txBox="1">
          <a:spLocks noChangeArrowheads="1"/>
        </xdr:cNvSpPr>
      </xdr:nvSpPr>
      <xdr:spPr bwMode="auto">
        <a:xfrm>
          <a:off x="4366260" y="582472800"/>
          <a:ext cx="76200"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80587"/>
    <xdr:sp macro="" textlink="">
      <xdr:nvSpPr>
        <xdr:cNvPr id="4465" name="Text Box 106">
          <a:extLst>
            <a:ext uri="{FF2B5EF4-FFF2-40B4-BE49-F238E27FC236}">
              <a16:creationId xmlns:a16="http://schemas.microsoft.com/office/drawing/2014/main" id="{2FFC4458-87DD-4293-8EA3-1398CCB31765}"/>
            </a:ext>
          </a:extLst>
        </xdr:cNvPr>
        <xdr:cNvSpPr txBox="1">
          <a:spLocks noChangeArrowheads="1"/>
        </xdr:cNvSpPr>
      </xdr:nvSpPr>
      <xdr:spPr bwMode="auto">
        <a:xfrm>
          <a:off x="4366260" y="582472800"/>
          <a:ext cx="76200" cy="118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603739</xdr:colOff>
      <xdr:row>2381</xdr:row>
      <xdr:rowOff>0</xdr:rowOff>
    </xdr:from>
    <xdr:ext cx="75571" cy="1501083"/>
    <xdr:sp macro="" textlink="">
      <xdr:nvSpPr>
        <xdr:cNvPr id="4466" name="Text Box 108">
          <a:extLst>
            <a:ext uri="{FF2B5EF4-FFF2-40B4-BE49-F238E27FC236}">
              <a16:creationId xmlns:a16="http://schemas.microsoft.com/office/drawing/2014/main" id="{AFCDD25F-EC28-4EA1-B884-14C2588F909B}"/>
            </a:ext>
          </a:extLst>
        </xdr:cNvPr>
        <xdr:cNvSpPr txBox="1">
          <a:spLocks noChangeArrowheads="1"/>
        </xdr:cNvSpPr>
      </xdr:nvSpPr>
      <xdr:spPr bwMode="auto">
        <a:xfrm>
          <a:off x="4345159" y="582472800"/>
          <a:ext cx="75571" cy="1501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4467" name="Text Box 30">
          <a:extLst>
            <a:ext uri="{FF2B5EF4-FFF2-40B4-BE49-F238E27FC236}">
              <a16:creationId xmlns:a16="http://schemas.microsoft.com/office/drawing/2014/main" id="{F12EF308-0B3B-461F-94D4-D4BFE79C59E6}"/>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68" name="Text Box 32">
          <a:extLst>
            <a:ext uri="{FF2B5EF4-FFF2-40B4-BE49-F238E27FC236}">
              <a16:creationId xmlns:a16="http://schemas.microsoft.com/office/drawing/2014/main" id="{866E27FC-1396-441C-8BCE-AC73CB3109A0}"/>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6885"/>
    <xdr:sp macro="" textlink="">
      <xdr:nvSpPr>
        <xdr:cNvPr id="4469" name="Text Box 106">
          <a:extLst>
            <a:ext uri="{FF2B5EF4-FFF2-40B4-BE49-F238E27FC236}">
              <a16:creationId xmlns:a16="http://schemas.microsoft.com/office/drawing/2014/main" id="{EB5100DF-8A03-45BF-8322-5FCB35926454}"/>
            </a:ext>
          </a:extLst>
        </xdr:cNvPr>
        <xdr:cNvSpPr txBox="1">
          <a:spLocks noChangeArrowheads="1"/>
        </xdr:cNvSpPr>
      </xdr:nvSpPr>
      <xdr:spPr bwMode="auto">
        <a:xfrm>
          <a:off x="4366260" y="582472800"/>
          <a:ext cx="76200" cy="36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70" name="Text Box 108">
          <a:extLst>
            <a:ext uri="{FF2B5EF4-FFF2-40B4-BE49-F238E27FC236}">
              <a16:creationId xmlns:a16="http://schemas.microsoft.com/office/drawing/2014/main" id="{64A651CD-4977-48BD-B2BA-371A6C4FF378}"/>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4471" name="Text Box 30">
          <a:extLst>
            <a:ext uri="{FF2B5EF4-FFF2-40B4-BE49-F238E27FC236}">
              <a16:creationId xmlns:a16="http://schemas.microsoft.com/office/drawing/2014/main" id="{58FC8CBD-941C-47C4-B5E3-601A8BD3160B}"/>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72" name="Text Box 32">
          <a:extLst>
            <a:ext uri="{FF2B5EF4-FFF2-40B4-BE49-F238E27FC236}">
              <a16:creationId xmlns:a16="http://schemas.microsoft.com/office/drawing/2014/main" id="{C26C9DE4-915C-4488-BA72-B32220581865}"/>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8851"/>
    <xdr:sp macro="" textlink="">
      <xdr:nvSpPr>
        <xdr:cNvPr id="4473" name="Text Box 106">
          <a:extLst>
            <a:ext uri="{FF2B5EF4-FFF2-40B4-BE49-F238E27FC236}">
              <a16:creationId xmlns:a16="http://schemas.microsoft.com/office/drawing/2014/main" id="{AE568C07-BDA6-4860-9612-3F205E07E19A}"/>
            </a:ext>
          </a:extLst>
        </xdr:cNvPr>
        <xdr:cNvSpPr txBox="1">
          <a:spLocks noChangeArrowheads="1"/>
        </xdr:cNvSpPr>
      </xdr:nvSpPr>
      <xdr:spPr bwMode="auto">
        <a:xfrm>
          <a:off x="4366260" y="582472800"/>
          <a:ext cx="76200" cy="338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60417"/>
    <xdr:sp macro="" textlink="">
      <xdr:nvSpPr>
        <xdr:cNvPr id="4474" name="Text Box 108">
          <a:extLst>
            <a:ext uri="{FF2B5EF4-FFF2-40B4-BE49-F238E27FC236}">
              <a16:creationId xmlns:a16="http://schemas.microsoft.com/office/drawing/2014/main" id="{2B6A997E-F4B3-44ED-AA23-757C6732EE00}"/>
            </a:ext>
          </a:extLst>
        </xdr:cNvPr>
        <xdr:cNvSpPr txBox="1">
          <a:spLocks noChangeArrowheads="1"/>
        </xdr:cNvSpPr>
      </xdr:nvSpPr>
      <xdr:spPr bwMode="auto">
        <a:xfrm>
          <a:off x="4366260" y="582472800"/>
          <a:ext cx="76200" cy="460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76275"/>
    <xdr:sp macro="" textlink="">
      <xdr:nvSpPr>
        <xdr:cNvPr id="4475" name="Text Box 30">
          <a:extLst>
            <a:ext uri="{FF2B5EF4-FFF2-40B4-BE49-F238E27FC236}">
              <a16:creationId xmlns:a16="http://schemas.microsoft.com/office/drawing/2014/main" id="{CE3E63C1-324B-4373-9BE7-7444BE8B7A08}"/>
            </a:ext>
          </a:extLst>
        </xdr:cNvPr>
        <xdr:cNvSpPr txBox="1">
          <a:spLocks noChangeArrowheads="1"/>
        </xdr:cNvSpPr>
      </xdr:nvSpPr>
      <xdr:spPr bwMode="auto">
        <a:xfrm>
          <a:off x="436626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4476" name="Text Box 32">
          <a:extLst>
            <a:ext uri="{FF2B5EF4-FFF2-40B4-BE49-F238E27FC236}">
              <a16:creationId xmlns:a16="http://schemas.microsoft.com/office/drawing/2014/main" id="{6461C96B-5733-4D48-9417-52DB020B5ABB}"/>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76275"/>
    <xdr:sp macro="" textlink="">
      <xdr:nvSpPr>
        <xdr:cNvPr id="4477" name="Text Box 106">
          <a:extLst>
            <a:ext uri="{FF2B5EF4-FFF2-40B4-BE49-F238E27FC236}">
              <a16:creationId xmlns:a16="http://schemas.microsoft.com/office/drawing/2014/main" id="{6A4EC18A-6091-478D-9E58-ADB8902D95E8}"/>
            </a:ext>
          </a:extLst>
        </xdr:cNvPr>
        <xdr:cNvSpPr txBox="1">
          <a:spLocks noChangeArrowheads="1"/>
        </xdr:cNvSpPr>
      </xdr:nvSpPr>
      <xdr:spPr bwMode="auto">
        <a:xfrm>
          <a:off x="436626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4478" name="Text Box 108">
          <a:extLst>
            <a:ext uri="{FF2B5EF4-FFF2-40B4-BE49-F238E27FC236}">
              <a16:creationId xmlns:a16="http://schemas.microsoft.com/office/drawing/2014/main" id="{AA6820BF-F9DE-409E-AA38-E63E4AE50CCE}"/>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57225"/>
    <xdr:sp macro="" textlink="">
      <xdr:nvSpPr>
        <xdr:cNvPr id="4479" name="Text Box 30">
          <a:extLst>
            <a:ext uri="{FF2B5EF4-FFF2-40B4-BE49-F238E27FC236}">
              <a16:creationId xmlns:a16="http://schemas.microsoft.com/office/drawing/2014/main" id="{145CF591-6680-4343-A520-C0A1CEB2515B}"/>
            </a:ext>
          </a:extLst>
        </xdr:cNvPr>
        <xdr:cNvSpPr txBox="1">
          <a:spLocks noChangeArrowheads="1"/>
        </xdr:cNvSpPr>
      </xdr:nvSpPr>
      <xdr:spPr bwMode="auto">
        <a:xfrm>
          <a:off x="436626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4480" name="Text Box 32">
          <a:extLst>
            <a:ext uri="{FF2B5EF4-FFF2-40B4-BE49-F238E27FC236}">
              <a16:creationId xmlns:a16="http://schemas.microsoft.com/office/drawing/2014/main" id="{20D6D3E3-2390-4A29-B1A0-C670D9F720CB}"/>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657225"/>
    <xdr:sp macro="" textlink="">
      <xdr:nvSpPr>
        <xdr:cNvPr id="4481" name="Text Box 106">
          <a:extLst>
            <a:ext uri="{FF2B5EF4-FFF2-40B4-BE49-F238E27FC236}">
              <a16:creationId xmlns:a16="http://schemas.microsoft.com/office/drawing/2014/main" id="{F6ED396B-F21A-4CE0-AF7C-F8B8F2B63A64}"/>
            </a:ext>
          </a:extLst>
        </xdr:cNvPr>
        <xdr:cNvSpPr txBox="1">
          <a:spLocks noChangeArrowheads="1"/>
        </xdr:cNvSpPr>
      </xdr:nvSpPr>
      <xdr:spPr bwMode="auto">
        <a:xfrm>
          <a:off x="436626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857250"/>
    <xdr:sp macro="" textlink="">
      <xdr:nvSpPr>
        <xdr:cNvPr id="4482" name="Text Box 108">
          <a:extLst>
            <a:ext uri="{FF2B5EF4-FFF2-40B4-BE49-F238E27FC236}">
              <a16:creationId xmlns:a16="http://schemas.microsoft.com/office/drawing/2014/main" id="{2A9CA1B7-B66B-404B-9C7A-DD9050AE4370}"/>
            </a:ext>
          </a:extLst>
        </xdr:cNvPr>
        <xdr:cNvSpPr txBox="1">
          <a:spLocks noChangeArrowheads="1"/>
        </xdr:cNvSpPr>
      </xdr:nvSpPr>
      <xdr:spPr bwMode="auto">
        <a:xfrm>
          <a:off x="436626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4483" name="Text Box 30">
          <a:extLst>
            <a:ext uri="{FF2B5EF4-FFF2-40B4-BE49-F238E27FC236}">
              <a16:creationId xmlns:a16="http://schemas.microsoft.com/office/drawing/2014/main" id="{5EC569C4-627F-4FAF-8D68-97D8323C2F73}"/>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484" name="Text Box 32">
          <a:extLst>
            <a:ext uri="{FF2B5EF4-FFF2-40B4-BE49-F238E27FC236}">
              <a16:creationId xmlns:a16="http://schemas.microsoft.com/office/drawing/2014/main" id="{90B21951-F574-4F46-92A6-30C74EBB3174}"/>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4485" name="Text Box 106">
          <a:extLst>
            <a:ext uri="{FF2B5EF4-FFF2-40B4-BE49-F238E27FC236}">
              <a16:creationId xmlns:a16="http://schemas.microsoft.com/office/drawing/2014/main" id="{39E7B124-0166-456A-A7DC-EA0DC7844DD9}"/>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486" name="Text Box 108">
          <a:extLst>
            <a:ext uri="{FF2B5EF4-FFF2-40B4-BE49-F238E27FC236}">
              <a16:creationId xmlns:a16="http://schemas.microsoft.com/office/drawing/2014/main" id="{A02B807A-5C19-458E-AC6B-32151B936B04}"/>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4487" name="Text Box 30">
          <a:extLst>
            <a:ext uri="{FF2B5EF4-FFF2-40B4-BE49-F238E27FC236}">
              <a16:creationId xmlns:a16="http://schemas.microsoft.com/office/drawing/2014/main" id="{FE02BE23-F325-4354-9B3C-286DB1237498}"/>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488" name="Text Box 32">
          <a:extLst>
            <a:ext uri="{FF2B5EF4-FFF2-40B4-BE49-F238E27FC236}">
              <a16:creationId xmlns:a16="http://schemas.microsoft.com/office/drawing/2014/main" id="{075504DB-B48A-41E8-A760-FBB59A9B5851}"/>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4489" name="Text Box 106">
          <a:extLst>
            <a:ext uri="{FF2B5EF4-FFF2-40B4-BE49-F238E27FC236}">
              <a16:creationId xmlns:a16="http://schemas.microsoft.com/office/drawing/2014/main" id="{8DFA7567-51B5-4F16-9FBC-3771DB4D0F1E}"/>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490" name="Text Box 108">
          <a:extLst>
            <a:ext uri="{FF2B5EF4-FFF2-40B4-BE49-F238E27FC236}">
              <a16:creationId xmlns:a16="http://schemas.microsoft.com/office/drawing/2014/main" id="{F133DB1E-9AB6-4AEC-AE55-38B47D4E823E}"/>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4491" name="Text Box 30">
          <a:extLst>
            <a:ext uri="{FF2B5EF4-FFF2-40B4-BE49-F238E27FC236}">
              <a16:creationId xmlns:a16="http://schemas.microsoft.com/office/drawing/2014/main" id="{D699DFDB-59D6-42E7-9CEF-77CEB54907B9}"/>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492" name="Text Box 32">
          <a:extLst>
            <a:ext uri="{FF2B5EF4-FFF2-40B4-BE49-F238E27FC236}">
              <a16:creationId xmlns:a16="http://schemas.microsoft.com/office/drawing/2014/main" id="{7D2C10D6-34E8-4044-81AD-7DDF07CE9445}"/>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4493" name="Text Box 106">
          <a:extLst>
            <a:ext uri="{FF2B5EF4-FFF2-40B4-BE49-F238E27FC236}">
              <a16:creationId xmlns:a16="http://schemas.microsoft.com/office/drawing/2014/main" id="{035C0C1B-1772-4FA7-B936-A8FAEECDA0C3}"/>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494" name="Text Box 108">
          <a:extLst>
            <a:ext uri="{FF2B5EF4-FFF2-40B4-BE49-F238E27FC236}">
              <a16:creationId xmlns:a16="http://schemas.microsoft.com/office/drawing/2014/main" id="{3FAB2D2D-9C1D-4B0D-A89F-9563F72FE240}"/>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4495" name="Text Box 30">
          <a:extLst>
            <a:ext uri="{FF2B5EF4-FFF2-40B4-BE49-F238E27FC236}">
              <a16:creationId xmlns:a16="http://schemas.microsoft.com/office/drawing/2014/main" id="{F2F22878-3C8E-4BEF-9F67-B64A63449BFE}"/>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496" name="Text Box 32">
          <a:extLst>
            <a:ext uri="{FF2B5EF4-FFF2-40B4-BE49-F238E27FC236}">
              <a16:creationId xmlns:a16="http://schemas.microsoft.com/office/drawing/2014/main" id="{0A7A4544-4CFF-4A06-B713-973BD328DBF2}"/>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4497" name="Text Box 106">
          <a:extLst>
            <a:ext uri="{FF2B5EF4-FFF2-40B4-BE49-F238E27FC236}">
              <a16:creationId xmlns:a16="http://schemas.microsoft.com/office/drawing/2014/main" id="{056245FC-97BA-4A1C-89DA-773B9503E14F}"/>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498" name="Text Box 108">
          <a:extLst>
            <a:ext uri="{FF2B5EF4-FFF2-40B4-BE49-F238E27FC236}">
              <a16:creationId xmlns:a16="http://schemas.microsoft.com/office/drawing/2014/main" id="{BFCBFB0C-517B-4385-8790-B168B32FF258}"/>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23943"/>
    <xdr:sp macro="" textlink="">
      <xdr:nvSpPr>
        <xdr:cNvPr id="4499" name="Text Box 30">
          <a:extLst>
            <a:ext uri="{FF2B5EF4-FFF2-40B4-BE49-F238E27FC236}">
              <a16:creationId xmlns:a16="http://schemas.microsoft.com/office/drawing/2014/main" id="{4CA88195-EDFC-4D71-A1B6-452969011CA1}"/>
            </a:ext>
          </a:extLst>
        </xdr:cNvPr>
        <xdr:cNvSpPr txBox="1">
          <a:spLocks noChangeArrowheads="1"/>
        </xdr:cNvSpPr>
      </xdr:nvSpPr>
      <xdr:spPr bwMode="auto">
        <a:xfrm>
          <a:off x="4366260" y="582472800"/>
          <a:ext cx="76200" cy="1523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23943"/>
    <xdr:sp macro="" textlink="">
      <xdr:nvSpPr>
        <xdr:cNvPr id="4500" name="Text Box 106">
          <a:extLst>
            <a:ext uri="{FF2B5EF4-FFF2-40B4-BE49-F238E27FC236}">
              <a16:creationId xmlns:a16="http://schemas.microsoft.com/office/drawing/2014/main" id="{D429F0F6-9692-4565-BA86-29D9BCFB2CF3}"/>
            </a:ext>
          </a:extLst>
        </xdr:cNvPr>
        <xdr:cNvSpPr txBox="1">
          <a:spLocks noChangeArrowheads="1"/>
        </xdr:cNvSpPr>
      </xdr:nvSpPr>
      <xdr:spPr bwMode="auto">
        <a:xfrm>
          <a:off x="4366260" y="582472800"/>
          <a:ext cx="76200" cy="1523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1"/>
    <xdr:sp macro="" textlink="">
      <xdr:nvSpPr>
        <xdr:cNvPr id="4501" name="Text Box 30">
          <a:extLst>
            <a:ext uri="{FF2B5EF4-FFF2-40B4-BE49-F238E27FC236}">
              <a16:creationId xmlns:a16="http://schemas.microsoft.com/office/drawing/2014/main" id="{51BE03C3-0702-42EE-8E99-DC58F09032BD}"/>
            </a:ext>
          </a:extLst>
        </xdr:cNvPr>
        <xdr:cNvSpPr txBox="1">
          <a:spLocks noChangeArrowheads="1"/>
        </xdr:cNvSpPr>
      </xdr:nvSpPr>
      <xdr:spPr bwMode="auto">
        <a:xfrm>
          <a:off x="4366260" y="582472800"/>
          <a:ext cx="76200" cy="1501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501081"/>
    <xdr:sp macro="" textlink="">
      <xdr:nvSpPr>
        <xdr:cNvPr id="4502" name="Text Box 106">
          <a:extLst>
            <a:ext uri="{FF2B5EF4-FFF2-40B4-BE49-F238E27FC236}">
              <a16:creationId xmlns:a16="http://schemas.microsoft.com/office/drawing/2014/main" id="{BA35DF04-5ECC-4844-9F3C-6D313B963E94}"/>
            </a:ext>
          </a:extLst>
        </xdr:cNvPr>
        <xdr:cNvSpPr txBox="1">
          <a:spLocks noChangeArrowheads="1"/>
        </xdr:cNvSpPr>
      </xdr:nvSpPr>
      <xdr:spPr bwMode="auto">
        <a:xfrm>
          <a:off x="4366260" y="582472800"/>
          <a:ext cx="76200" cy="1501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15143"/>
    <xdr:sp macro="" textlink="">
      <xdr:nvSpPr>
        <xdr:cNvPr id="4503" name="Text Box 30">
          <a:extLst>
            <a:ext uri="{FF2B5EF4-FFF2-40B4-BE49-F238E27FC236}">
              <a16:creationId xmlns:a16="http://schemas.microsoft.com/office/drawing/2014/main" id="{DC6497B2-137A-4E5C-A739-C8BB628F2BBB}"/>
            </a:ext>
          </a:extLst>
        </xdr:cNvPr>
        <xdr:cNvSpPr txBox="1">
          <a:spLocks noChangeArrowheads="1"/>
        </xdr:cNvSpPr>
      </xdr:nvSpPr>
      <xdr:spPr bwMode="auto">
        <a:xfrm>
          <a:off x="4366260" y="582472800"/>
          <a:ext cx="76200" cy="111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4504" name="Text Box 32">
          <a:extLst>
            <a:ext uri="{FF2B5EF4-FFF2-40B4-BE49-F238E27FC236}">
              <a16:creationId xmlns:a16="http://schemas.microsoft.com/office/drawing/2014/main" id="{4CF4D69F-5503-4AEF-B58F-EE559038FDFA}"/>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115143"/>
    <xdr:sp macro="" textlink="">
      <xdr:nvSpPr>
        <xdr:cNvPr id="4505" name="Text Box 106">
          <a:extLst>
            <a:ext uri="{FF2B5EF4-FFF2-40B4-BE49-F238E27FC236}">
              <a16:creationId xmlns:a16="http://schemas.microsoft.com/office/drawing/2014/main" id="{88B324F9-9383-4EB8-9142-AD6E4E0954DA}"/>
            </a:ext>
          </a:extLst>
        </xdr:cNvPr>
        <xdr:cNvSpPr txBox="1">
          <a:spLocks noChangeArrowheads="1"/>
        </xdr:cNvSpPr>
      </xdr:nvSpPr>
      <xdr:spPr bwMode="auto">
        <a:xfrm>
          <a:off x="4366260" y="582472800"/>
          <a:ext cx="76200" cy="111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4506" name="Text Box 108">
          <a:extLst>
            <a:ext uri="{FF2B5EF4-FFF2-40B4-BE49-F238E27FC236}">
              <a16:creationId xmlns:a16="http://schemas.microsoft.com/office/drawing/2014/main" id="{8E6E7579-241F-4F2D-AD40-8CDA489C41C5}"/>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099903"/>
    <xdr:sp macro="" textlink="">
      <xdr:nvSpPr>
        <xdr:cNvPr id="4507" name="Text Box 30">
          <a:extLst>
            <a:ext uri="{FF2B5EF4-FFF2-40B4-BE49-F238E27FC236}">
              <a16:creationId xmlns:a16="http://schemas.microsoft.com/office/drawing/2014/main" id="{53CE1F31-B1AA-404B-970B-69842E6F3D6C}"/>
            </a:ext>
          </a:extLst>
        </xdr:cNvPr>
        <xdr:cNvSpPr txBox="1">
          <a:spLocks noChangeArrowheads="1"/>
        </xdr:cNvSpPr>
      </xdr:nvSpPr>
      <xdr:spPr bwMode="auto">
        <a:xfrm>
          <a:off x="4366260" y="582472800"/>
          <a:ext cx="76200" cy="1099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4508" name="Text Box 32">
          <a:extLst>
            <a:ext uri="{FF2B5EF4-FFF2-40B4-BE49-F238E27FC236}">
              <a16:creationId xmlns:a16="http://schemas.microsoft.com/office/drawing/2014/main" id="{E1EF6BC7-507E-4EA1-8752-1662053E34EC}"/>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099903"/>
    <xdr:sp macro="" textlink="">
      <xdr:nvSpPr>
        <xdr:cNvPr id="4509" name="Text Box 106">
          <a:extLst>
            <a:ext uri="{FF2B5EF4-FFF2-40B4-BE49-F238E27FC236}">
              <a16:creationId xmlns:a16="http://schemas.microsoft.com/office/drawing/2014/main" id="{F6D00E35-1443-4038-AE55-BADE6340CA38}"/>
            </a:ext>
          </a:extLst>
        </xdr:cNvPr>
        <xdr:cNvSpPr txBox="1">
          <a:spLocks noChangeArrowheads="1"/>
        </xdr:cNvSpPr>
      </xdr:nvSpPr>
      <xdr:spPr bwMode="auto">
        <a:xfrm>
          <a:off x="4366260" y="582472800"/>
          <a:ext cx="76200" cy="1099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1385566"/>
    <xdr:sp macro="" textlink="">
      <xdr:nvSpPr>
        <xdr:cNvPr id="4510" name="Text Box 108">
          <a:extLst>
            <a:ext uri="{FF2B5EF4-FFF2-40B4-BE49-F238E27FC236}">
              <a16:creationId xmlns:a16="http://schemas.microsoft.com/office/drawing/2014/main" id="{1ADC5407-7F06-49F4-924A-12D9EC442CE7}"/>
            </a:ext>
          </a:extLst>
        </xdr:cNvPr>
        <xdr:cNvSpPr txBox="1">
          <a:spLocks noChangeArrowheads="1"/>
        </xdr:cNvSpPr>
      </xdr:nvSpPr>
      <xdr:spPr bwMode="auto">
        <a:xfrm>
          <a:off x="4366260" y="582472800"/>
          <a:ext cx="76200" cy="138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11" name="Text Box 30">
          <a:extLst>
            <a:ext uri="{FF2B5EF4-FFF2-40B4-BE49-F238E27FC236}">
              <a16:creationId xmlns:a16="http://schemas.microsoft.com/office/drawing/2014/main" id="{B37E4A32-CF44-4765-ACA2-654360A15DA5}"/>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12" name="Text Box 32">
          <a:extLst>
            <a:ext uri="{FF2B5EF4-FFF2-40B4-BE49-F238E27FC236}">
              <a16:creationId xmlns:a16="http://schemas.microsoft.com/office/drawing/2014/main" id="{B7C568C2-DD7F-4450-AA4C-CDC6D404C0D8}"/>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13" name="Text Box 106">
          <a:extLst>
            <a:ext uri="{FF2B5EF4-FFF2-40B4-BE49-F238E27FC236}">
              <a16:creationId xmlns:a16="http://schemas.microsoft.com/office/drawing/2014/main" id="{CCE30715-E758-418C-9F1D-43AADFF1C49A}"/>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14" name="Text Box 108">
          <a:extLst>
            <a:ext uri="{FF2B5EF4-FFF2-40B4-BE49-F238E27FC236}">
              <a16:creationId xmlns:a16="http://schemas.microsoft.com/office/drawing/2014/main" id="{6B6B2EAC-3F7B-4084-8C23-A4FB0388285C}"/>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15" name="Text Box 30">
          <a:extLst>
            <a:ext uri="{FF2B5EF4-FFF2-40B4-BE49-F238E27FC236}">
              <a16:creationId xmlns:a16="http://schemas.microsoft.com/office/drawing/2014/main" id="{91086316-0C68-436D-B035-439F38230D32}"/>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16" name="Text Box 32">
          <a:extLst>
            <a:ext uri="{FF2B5EF4-FFF2-40B4-BE49-F238E27FC236}">
              <a16:creationId xmlns:a16="http://schemas.microsoft.com/office/drawing/2014/main" id="{25B12C29-3D27-428C-8D12-CE54A3384D2B}"/>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17" name="Text Box 106">
          <a:extLst>
            <a:ext uri="{FF2B5EF4-FFF2-40B4-BE49-F238E27FC236}">
              <a16:creationId xmlns:a16="http://schemas.microsoft.com/office/drawing/2014/main" id="{978AAF5B-032C-40ED-B8BD-98F0C467DA65}"/>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18" name="Text Box 108">
          <a:extLst>
            <a:ext uri="{FF2B5EF4-FFF2-40B4-BE49-F238E27FC236}">
              <a16:creationId xmlns:a16="http://schemas.microsoft.com/office/drawing/2014/main" id="{6C8198D3-F1FF-434B-8103-1E3A057CC734}"/>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19" name="Text Box 30">
          <a:extLst>
            <a:ext uri="{FF2B5EF4-FFF2-40B4-BE49-F238E27FC236}">
              <a16:creationId xmlns:a16="http://schemas.microsoft.com/office/drawing/2014/main" id="{7BC02B04-101C-4C2D-B56B-75A1BFEE82C6}"/>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20" name="Text Box 32">
          <a:extLst>
            <a:ext uri="{FF2B5EF4-FFF2-40B4-BE49-F238E27FC236}">
              <a16:creationId xmlns:a16="http://schemas.microsoft.com/office/drawing/2014/main" id="{1860ABF1-3140-4155-8ECC-AC20D6BE60CF}"/>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21" name="Text Box 106">
          <a:extLst>
            <a:ext uri="{FF2B5EF4-FFF2-40B4-BE49-F238E27FC236}">
              <a16:creationId xmlns:a16="http://schemas.microsoft.com/office/drawing/2014/main" id="{45A8768F-964B-4520-A0C7-31DAF1265189}"/>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22" name="Text Box 108">
          <a:extLst>
            <a:ext uri="{FF2B5EF4-FFF2-40B4-BE49-F238E27FC236}">
              <a16:creationId xmlns:a16="http://schemas.microsoft.com/office/drawing/2014/main" id="{7E063436-FBED-4DCA-AD12-27AF6368DC55}"/>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23" name="Text Box 30">
          <a:extLst>
            <a:ext uri="{FF2B5EF4-FFF2-40B4-BE49-F238E27FC236}">
              <a16:creationId xmlns:a16="http://schemas.microsoft.com/office/drawing/2014/main" id="{6B6612C7-F0E0-4E72-9EC0-2A477B9E5523}"/>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24" name="Text Box 32">
          <a:extLst>
            <a:ext uri="{FF2B5EF4-FFF2-40B4-BE49-F238E27FC236}">
              <a16:creationId xmlns:a16="http://schemas.microsoft.com/office/drawing/2014/main" id="{14DD6884-0C22-4AB0-AC45-AFF6156FE84D}"/>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25" name="Text Box 106">
          <a:extLst>
            <a:ext uri="{FF2B5EF4-FFF2-40B4-BE49-F238E27FC236}">
              <a16:creationId xmlns:a16="http://schemas.microsoft.com/office/drawing/2014/main" id="{9048CD91-8D77-4DAC-BAC4-FE404F840ACB}"/>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1"/>
    <xdr:sp macro="" textlink="">
      <xdr:nvSpPr>
        <xdr:cNvPr id="4526" name="Text Box 108">
          <a:extLst>
            <a:ext uri="{FF2B5EF4-FFF2-40B4-BE49-F238E27FC236}">
              <a16:creationId xmlns:a16="http://schemas.microsoft.com/office/drawing/2014/main" id="{20FC36D1-A671-40B1-81C2-35C63E3BF5F8}"/>
            </a:ext>
          </a:extLst>
        </xdr:cNvPr>
        <xdr:cNvSpPr txBox="1">
          <a:spLocks noChangeArrowheads="1"/>
        </xdr:cNvSpPr>
      </xdr:nvSpPr>
      <xdr:spPr bwMode="auto">
        <a:xfrm>
          <a:off x="436626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70"/>
    <xdr:sp macro="" textlink="">
      <xdr:nvSpPr>
        <xdr:cNvPr id="4527" name="Text Box 30">
          <a:extLst>
            <a:ext uri="{FF2B5EF4-FFF2-40B4-BE49-F238E27FC236}">
              <a16:creationId xmlns:a16="http://schemas.microsoft.com/office/drawing/2014/main" id="{EE0D2F51-C2A6-4203-B5D9-FB0D489E1C55}"/>
            </a:ext>
          </a:extLst>
        </xdr:cNvPr>
        <xdr:cNvSpPr txBox="1">
          <a:spLocks noChangeArrowheads="1"/>
        </xdr:cNvSpPr>
      </xdr:nvSpPr>
      <xdr:spPr bwMode="auto">
        <a:xfrm>
          <a:off x="4366260" y="582472800"/>
          <a:ext cx="76200" cy="346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4528" name="Text Box 32">
          <a:extLst>
            <a:ext uri="{FF2B5EF4-FFF2-40B4-BE49-F238E27FC236}">
              <a16:creationId xmlns:a16="http://schemas.microsoft.com/office/drawing/2014/main" id="{8511D71B-FFA6-48E3-A655-09137D52DDDE}"/>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70"/>
    <xdr:sp macro="" textlink="">
      <xdr:nvSpPr>
        <xdr:cNvPr id="4529" name="Text Box 106">
          <a:extLst>
            <a:ext uri="{FF2B5EF4-FFF2-40B4-BE49-F238E27FC236}">
              <a16:creationId xmlns:a16="http://schemas.microsoft.com/office/drawing/2014/main" id="{1E758798-F8B8-41D7-A20E-50CDFF505F37}"/>
            </a:ext>
          </a:extLst>
        </xdr:cNvPr>
        <xdr:cNvSpPr txBox="1">
          <a:spLocks noChangeArrowheads="1"/>
        </xdr:cNvSpPr>
      </xdr:nvSpPr>
      <xdr:spPr bwMode="auto">
        <a:xfrm>
          <a:off x="4366260" y="582472800"/>
          <a:ext cx="76200" cy="346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4530" name="Text Box 108">
          <a:extLst>
            <a:ext uri="{FF2B5EF4-FFF2-40B4-BE49-F238E27FC236}">
              <a16:creationId xmlns:a16="http://schemas.microsoft.com/office/drawing/2014/main" id="{9695983E-41E3-4C97-ABE6-CD5D47160035}"/>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30"/>
    <xdr:sp macro="" textlink="">
      <xdr:nvSpPr>
        <xdr:cNvPr id="4531" name="Text Box 30">
          <a:extLst>
            <a:ext uri="{FF2B5EF4-FFF2-40B4-BE49-F238E27FC236}">
              <a16:creationId xmlns:a16="http://schemas.microsoft.com/office/drawing/2014/main" id="{22506891-A315-41D2-B03F-78A6E45F2710}"/>
            </a:ext>
          </a:extLst>
        </xdr:cNvPr>
        <xdr:cNvSpPr txBox="1">
          <a:spLocks noChangeArrowheads="1"/>
        </xdr:cNvSpPr>
      </xdr:nvSpPr>
      <xdr:spPr bwMode="auto">
        <a:xfrm>
          <a:off x="4366260" y="582472800"/>
          <a:ext cx="76200" cy="3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4532" name="Text Box 32">
          <a:extLst>
            <a:ext uri="{FF2B5EF4-FFF2-40B4-BE49-F238E27FC236}">
              <a16:creationId xmlns:a16="http://schemas.microsoft.com/office/drawing/2014/main" id="{2D798534-BA9D-4435-8B7F-68597BD939E2}"/>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30"/>
    <xdr:sp macro="" textlink="">
      <xdr:nvSpPr>
        <xdr:cNvPr id="4533" name="Text Box 106">
          <a:extLst>
            <a:ext uri="{FF2B5EF4-FFF2-40B4-BE49-F238E27FC236}">
              <a16:creationId xmlns:a16="http://schemas.microsoft.com/office/drawing/2014/main" id="{E3C81B0E-ACE2-42E6-83A0-022524851B07}"/>
            </a:ext>
          </a:extLst>
        </xdr:cNvPr>
        <xdr:cNvSpPr txBox="1">
          <a:spLocks noChangeArrowheads="1"/>
        </xdr:cNvSpPr>
      </xdr:nvSpPr>
      <xdr:spPr bwMode="auto">
        <a:xfrm>
          <a:off x="4366260" y="582472800"/>
          <a:ext cx="76200" cy="3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28510"/>
    <xdr:sp macro="" textlink="">
      <xdr:nvSpPr>
        <xdr:cNvPr id="4534" name="Text Box 108">
          <a:extLst>
            <a:ext uri="{FF2B5EF4-FFF2-40B4-BE49-F238E27FC236}">
              <a16:creationId xmlns:a16="http://schemas.microsoft.com/office/drawing/2014/main" id="{996CCCB8-CC13-4ABE-9701-B3926DF00F17}"/>
            </a:ext>
          </a:extLst>
        </xdr:cNvPr>
        <xdr:cNvSpPr txBox="1">
          <a:spLocks noChangeArrowheads="1"/>
        </xdr:cNvSpPr>
      </xdr:nvSpPr>
      <xdr:spPr bwMode="auto">
        <a:xfrm>
          <a:off x="4366260" y="582472800"/>
          <a:ext cx="76200" cy="42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69"/>
    <xdr:sp macro="" textlink="">
      <xdr:nvSpPr>
        <xdr:cNvPr id="4535" name="Text Box 30">
          <a:extLst>
            <a:ext uri="{FF2B5EF4-FFF2-40B4-BE49-F238E27FC236}">
              <a16:creationId xmlns:a16="http://schemas.microsoft.com/office/drawing/2014/main" id="{EB106C8E-E627-4935-A463-CADBE34506C1}"/>
            </a:ext>
          </a:extLst>
        </xdr:cNvPr>
        <xdr:cNvSpPr txBox="1">
          <a:spLocks noChangeArrowheads="1"/>
        </xdr:cNvSpPr>
      </xdr:nvSpPr>
      <xdr:spPr bwMode="auto">
        <a:xfrm>
          <a:off x="4366260" y="582472800"/>
          <a:ext cx="76200" cy="34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4536" name="Text Box 32">
          <a:extLst>
            <a:ext uri="{FF2B5EF4-FFF2-40B4-BE49-F238E27FC236}">
              <a16:creationId xmlns:a16="http://schemas.microsoft.com/office/drawing/2014/main" id="{A3E1A9F3-3151-4C0F-B1EA-4B628BA7A8D3}"/>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46469"/>
    <xdr:sp macro="" textlink="">
      <xdr:nvSpPr>
        <xdr:cNvPr id="4537" name="Text Box 106">
          <a:extLst>
            <a:ext uri="{FF2B5EF4-FFF2-40B4-BE49-F238E27FC236}">
              <a16:creationId xmlns:a16="http://schemas.microsoft.com/office/drawing/2014/main" id="{BE80B8C1-95F2-471A-9D63-29BDAD9EFCD7}"/>
            </a:ext>
          </a:extLst>
        </xdr:cNvPr>
        <xdr:cNvSpPr txBox="1">
          <a:spLocks noChangeArrowheads="1"/>
        </xdr:cNvSpPr>
      </xdr:nvSpPr>
      <xdr:spPr bwMode="auto">
        <a:xfrm>
          <a:off x="4366260" y="582472800"/>
          <a:ext cx="76200" cy="34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4538" name="Text Box 108">
          <a:extLst>
            <a:ext uri="{FF2B5EF4-FFF2-40B4-BE49-F238E27FC236}">
              <a16:creationId xmlns:a16="http://schemas.microsoft.com/office/drawing/2014/main" id="{8DE6328F-D593-4BB4-8BE9-B7F4942304E8}"/>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29"/>
    <xdr:sp macro="" textlink="">
      <xdr:nvSpPr>
        <xdr:cNvPr id="4539" name="Text Box 30">
          <a:extLst>
            <a:ext uri="{FF2B5EF4-FFF2-40B4-BE49-F238E27FC236}">
              <a16:creationId xmlns:a16="http://schemas.microsoft.com/office/drawing/2014/main" id="{D2616768-FAB3-49F6-862F-9B98E07F6272}"/>
            </a:ext>
          </a:extLst>
        </xdr:cNvPr>
        <xdr:cNvSpPr txBox="1">
          <a:spLocks noChangeArrowheads="1"/>
        </xdr:cNvSpPr>
      </xdr:nvSpPr>
      <xdr:spPr bwMode="auto">
        <a:xfrm>
          <a:off x="4366260" y="582472800"/>
          <a:ext cx="76200" cy="33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4540" name="Text Box 32">
          <a:extLst>
            <a:ext uri="{FF2B5EF4-FFF2-40B4-BE49-F238E27FC236}">
              <a16:creationId xmlns:a16="http://schemas.microsoft.com/office/drawing/2014/main" id="{37A818C8-9BD4-4334-9B0E-3027A7104272}"/>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1229"/>
    <xdr:sp macro="" textlink="">
      <xdr:nvSpPr>
        <xdr:cNvPr id="4541" name="Text Box 106">
          <a:extLst>
            <a:ext uri="{FF2B5EF4-FFF2-40B4-BE49-F238E27FC236}">
              <a16:creationId xmlns:a16="http://schemas.microsoft.com/office/drawing/2014/main" id="{E34D43D3-C37D-46AE-8002-366C7DF8DE35}"/>
            </a:ext>
          </a:extLst>
        </xdr:cNvPr>
        <xdr:cNvSpPr txBox="1">
          <a:spLocks noChangeArrowheads="1"/>
        </xdr:cNvSpPr>
      </xdr:nvSpPr>
      <xdr:spPr bwMode="auto">
        <a:xfrm>
          <a:off x="4366260" y="582472800"/>
          <a:ext cx="76200" cy="33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36127"/>
    <xdr:sp macro="" textlink="">
      <xdr:nvSpPr>
        <xdr:cNvPr id="4542" name="Text Box 108">
          <a:extLst>
            <a:ext uri="{FF2B5EF4-FFF2-40B4-BE49-F238E27FC236}">
              <a16:creationId xmlns:a16="http://schemas.microsoft.com/office/drawing/2014/main" id="{8B953240-72E2-4170-8D0B-2171F72D85A9}"/>
            </a:ext>
          </a:extLst>
        </xdr:cNvPr>
        <xdr:cNvSpPr txBox="1">
          <a:spLocks noChangeArrowheads="1"/>
        </xdr:cNvSpPr>
      </xdr:nvSpPr>
      <xdr:spPr bwMode="auto">
        <a:xfrm>
          <a:off x="4366260" y="582472800"/>
          <a:ext cx="76200" cy="436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4543" name="Text Box 30">
          <a:extLst>
            <a:ext uri="{FF2B5EF4-FFF2-40B4-BE49-F238E27FC236}">
              <a16:creationId xmlns:a16="http://schemas.microsoft.com/office/drawing/2014/main" id="{8B8265AB-D1D6-4326-AD0D-F1778C0F6A63}"/>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544" name="Text Box 32">
          <a:extLst>
            <a:ext uri="{FF2B5EF4-FFF2-40B4-BE49-F238E27FC236}">
              <a16:creationId xmlns:a16="http://schemas.microsoft.com/office/drawing/2014/main" id="{3AA73412-80DB-4FF2-B3D0-C5646E2EB075}"/>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09722"/>
    <xdr:sp macro="" textlink="">
      <xdr:nvSpPr>
        <xdr:cNvPr id="4545" name="Text Box 106">
          <a:extLst>
            <a:ext uri="{FF2B5EF4-FFF2-40B4-BE49-F238E27FC236}">
              <a16:creationId xmlns:a16="http://schemas.microsoft.com/office/drawing/2014/main" id="{012FBD3F-430A-4D5D-AC2F-10D535E2E0DC}"/>
            </a:ext>
          </a:extLst>
        </xdr:cNvPr>
        <xdr:cNvSpPr txBox="1">
          <a:spLocks noChangeArrowheads="1"/>
        </xdr:cNvSpPr>
      </xdr:nvSpPr>
      <xdr:spPr bwMode="auto">
        <a:xfrm>
          <a:off x="436626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546" name="Text Box 108">
          <a:extLst>
            <a:ext uri="{FF2B5EF4-FFF2-40B4-BE49-F238E27FC236}">
              <a16:creationId xmlns:a16="http://schemas.microsoft.com/office/drawing/2014/main" id="{062ED35F-5EDB-4AA0-81B2-CC7B8B9C00BE}"/>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4547" name="Text Box 30">
          <a:extLst>
            <a:ext uri="{FF2B5EF4-FFF2-40B4-BE49-F238E27FC236}">
              <a16:creationId xmlns:a16="http://schemas.microsoft.com/office/drawing/2014/main" id="{4C5444AC-62C5-40D6-BDD5-15CDB1E1CBD0}"/>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548" name="Text Box 32">
          <a:extLst>
            <a:ext uri="{FF2B5EF4-FFF2-40B4-BE49-F238E27FC236}">
              <a16:creationId xmlns:a16="http://schemas.microsoft.com/office/drawing/2014/main" id="{2B412771-7FFC-49A0-B501-325F259525E1}"/>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86862"/>
    <xdr:sp macro="" textlink="">
      <xdr:nvSpPr>
        <xdr:cNvPr id="4549" name="Text Box 106">
          <a:extLst>
            <a:ext uri="{FF2B5EF4-FFF2-40B4-BE49-F238E27FC236}">
              <a16:creationId xmlns:a16="http://schemas.microsoft.com/office/drawing/2014/main" id="{C8C3765B-540E-4810-A775-5A41626EEDBE}"/>
            </a:ext>
          </a:extLst>
        </xdr:cNvPr>
        <xdr:cNvSpPr txBox="1">
          <a:spLocks noChangeArrowheads="1"/>
        </xdr:cNvSpPr>
      </xdr:nvSpPr>
      <xdr:spPr bwMode="auto">
        <a:xfrm>
          <a:off x="436626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70682"/>
    <xdr:sp macro="" textlink="">
      <xdr:nvSpPr>
        <xdr:cNvPr id="4550" name="Text Box 108">
          <a:extLst>
            <a:ext uri="{FF2B5EF4-FFF2-40B4-BE49-F238E27FC236}">
              <a16:creationId xmlns:a16="http://schemas.microsoft.com/office/drawing/2014/main" id="{F4C67741-567D-475E-A154-111A2B503B28}"/>
            </a:ext>
          </a:extLst>
        </xdr:cNvPr>
        <xdr:cNvSpPr txBox="1">
          <a:spLocks noChangeArrowheads="1"/>
        </xdr:cNvSpPr>
      </xdr:nvSpPr>
      <xdr:spPr bwMode="auto">
        <a:xfrm>
          <a:off x="436626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4551" name="Text Box 30">
          <a:extLst>
            <a:ext uri="{FF2B5EF4-FFF2-40B4-BE49-F238E27FC236}">
              <a16:creationId xmlns:a16="http://schemas.microsoft.com/office/drawing/2014/main" id="{6BBDA96D-38E5-400D-B85C-BD11FD6D5D12}"/>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552" name="Text Box 32">
          <a:extLst>
            <a:ext uri="{FF2B5EF4-FFF2-40B4-BE49-F238E27FC236}">
              <a16:creationId xmlns:a16="http://schemas.microsoft.com/office/drawing/2014/main" id="{855D646B-9FBF-4034-B39A-3D1F8826B2FD}"/>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94482"/>
    <xdr:sp macro="" textlink="">
      <xdr:nvSpPr>
        <xdr:cNvPr id="4553" name="Text Box 106">
          <a:extLst>
            <a:ext uri="{FF2B5EF4-FFF2-40B4-BE49-F238E27FC236}">
              <a16:creationId xmlns:a16="http://schemas.microsoft.com/office/drawing/2014/main" id="{D388F8B3-5DB4-4B0E-BD37-ECD8C77E184F}"/>
            </a:ext>
          </a:extLst>
        </xdr:cNvPr>
        <xdr:cNvSpPr txBox="1">
          <a:spLocks noChangeArrowheads="1"/>
        </xdr:cNvSpPr>
      </xdr:nvSpPr>
      <xdr:spPr bwMode="auto">
        <a:xfrm>
          <a:off x="436626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554" name="Text Box 108">
          <a:extLst>
            <a:ext uri="{FF2B5EF4-FFF2-40B4-BE49-F238E27FC236}">
              <a16:creationId xmlns:a16="http://schemas.microsoft.com/office/drawing/2014/main" id="{0AA98B4F-F7A1-4C6E-AA6D-A6D5BD188618}"/>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4555" name="Text Box 30">
          <a:extLst>
            <a:ext uri="{FF2B5EF4-FFF2-40B4-BE49-F238E27FC236}">
              <a16:creationId xmlns:a16="http://schemas.microsoft.com/office/drawing/2014/main" id="{D17EF565-BE56-4142-BA8E-D94C57A252E7}"/>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556" name="Text Box 32">
          <a:extLst>
            <a:ext uri="{FF2B5EF4-FFF2-40B4-BE49-F238E27FC236}">
              <a16:creationId xmlns:a16="http://schemas.microsoft.com/office/drawing/2014/main" id="{59BD14F1-E123-4238-8E46-06DC526181F8}"/>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61071"/>
    <xdr:sp macro="" textlink="">
      <xdr:nvSpPr>
        <xdr:cNvPr id="4557" name="Text Box 106">
          <a:extLst>
            <a:ext uri="{FF2B5EF4-FFF2-40B4-BE49-F238E27FC236}">
              <a16:creationId xmlns:a16="http://schemas.microsoft.com/office/drawing/2014/main" id="{09E7C5B4-C028-4E5C-8E05-719AE45098D6}"/>
            </a:ext>
          </a:extLst>
        </xdr:cNvPr>
        <xdr:cNvSpPr txBox="1">
          <a:spLocks noChangeArrowheads="1"/>
        </xdr:cNvSpPr>
      </xdr:nvSpPr>
      <xdr:spPr bwMode="auto">
        <a:xfrm>
          <a:off x="436626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455442"/>
    <xdr:sp macro="" textlink="">
      <xdr:nvSpPr>
        <xdr:cNvPr id="4558" name="Text Box 108">
          <a:extLst>
            <a:ext uri="{FF2B5EF4-FFF2-40B4-BE49-F238E27FC236}">
              <a16:creationId xmlns:a16="http://schemas.microsoft.com/office/drawing/2014/main" id="{5F6CD986-CCFE-45CC-B945-CAFFE017E2D5}"/>
            </a:ext>
          </a:extLst>
        </xdr:cNvPr>
        <xdr:cNvSpPr txBox="1">
          <a:spLocks noChangeArrowheads="1"/>
        </xdr:cNvSpPr>
      </xdr:nvSpPr>
      <xdr:spPr bwMode="auto">
        <a:xfrm>
          <a:off x="436626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59" name="Text Box 30">
          <a:extLst>
            <a:ext uri="{FF2B5EF4-FFF2-40B4-BE49-F238E27FC236}">
              <a16:creationId xmlns:a16="http://schemas.microsoft.com/office/drawing/2014/main" id="{3EE5D116-85F6-4492-A900-8B1421B220CB}"/>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60" name="Text Box 106">
          <a:extLst>
            <a:ext uri="{FF2B5EF4-FFF2-40B4-BE49-F238E27FC236}">
              <a16:creationId xmlns:a16="http://schemas.microsoft.com/office/drawing/2014/main" id="{1D05C7F0-3CE7-446D-8347-D867358E8121}"/>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61" name="Text Box 30">
          <a:extLst>
            <a:ext uri="{FF2B5EF4-FFF2-40B4-BE49-F238E27FC236}">
              <a16:creationId xmlns:a16="http://schemas.microsoft.com/office/drawing/2014/main" id="{9C0F3CE6-0251-427E-8D3F-A53D002EC8F8}"/>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62" name="Text Box 106">
          <a:extLst>
            <a:ext uri="{FF2B5EF4-FFF2-40B4-BE49-F238E27FC236}">
              <a16:creationId xmlns:a16="http://schemas.microsoft.com/office/drawing/2014/main" id="{2A79C7F1-0F7E-4E0E-81D2-1868951E04AA}"/>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63" name="Text Box 30">
          <a:extLst>
            <a:ext uri="{FF2B5EF4-FFF2-40B4-BE49-F238E27FC236}">
              <a16:creationId xmlns:a16="http://schemas.microsoft.com/office/drawing/2014/main" id="{13CE038D-3DC6-4B53-8A1D-1211714021CF}"/>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30590"/>
    <xdr:sp macro="" textlink="">
      <xdr:nvSpPr>
        <xdr:cNvPr id="4564" name="Text Box 106">
          <a:extLst>
            <a:ext uri="{FF2B5EF4-FFF2-40B4-BE49-F238E27FC236}">
              <a16:creationId xmlns:a16="http://schemas.microsoft.com/office/drawing/2014/main" id="{CD3D3709-28A9-4683-BACD-7C311D20AB2E}"/>
            </a:ext>
          </a:extLst>
        </xdr:cNvPr>
        <xdr:cNvSpPr txBox="1">
          <a:spLocks noChangeArrowheads="1"/>
        </xdr:cNvSpPr>
      </xdr:nvSpPr>
      <xdr:spPr bwMode="auto">
        <a:xfrm>
          <a:off x="436626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65" name="Text Box 30">
          <a:extLst>
            <a:ext uri="{FF2B5EF4-FFF2-40B4-BE49-F238E27FC236}">
              <a16:creationId xmlns:a16="http://schemas.microsoft.com/office/drawing/2014/main" id="{BC05DB7C-B0C3-462E-AF56-32CE5E640D1A}"/>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2381</xdr:row>
      <xdr:rowOff>0</xdr:rowOff>
    </xdr:from>
    <xdr:ext cx="76200" cy="307730"/>
    <xdr:sp macro="" textlink="">
      <xdr:nvSpPr>
        <xdr:cNvPr id="4566" name="Text Box 106">
          <a:extLst>
            <a:ext uri="{FF2B5EF4-FFF2-40B4-BE49-F238E27FC236}">
              <a16:creationId xmlns:a16="http://schemas.microsoft.com/office/drawing/2014/main" id="{5A26A1C5-F8B4-490B-AD72-420F96128CFC}"/>
            </a:ext>
          </a:extLst>
        </xdr:cNvPr>
        <xdr:cNvSpPr txBox="1">
          <a:spLocks noChangeArrowheads="1"/>
        </xdr:cNvSpPr>
      </xdr:nvSpPr>
      <xdr:spPr bwMode="auto">
        <a:xfrm>
          <a:off x="436626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5"/>
    <xdr:sp macro="" textlink="">
      <xdr:nvSpPr>
        <xdr:cNvPr id="4567" name="Text Box 30">
          <a:extLst>
            <a:ext uri="{FF2B5EF4-FFF2-40B4-BE49-F238E27FC236}">
              <a16:creationId xmlns:a16="http://schemas.microsoft.com/office/drawing/2014/main" id="{D3C1927A-BC6B-41DB-89CB-F7CFB2806FE4}"/>
            </a:ext>
          </a:extLst>
        </xdr:cNvPr>
        <xdr:cNvSpPr txBox="1">
          <a:spLocks noChangeArrowheads="1"/>
        </xdr:cNvSpPr>
      </xdr:nvSpPr>
      <xdr:spPr bwMode="auto">
        <a:xfrm>
          <a:off x="4366260" y="582114660"/>
          <a:ext cx="76200" cy="47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4568" name="Text Box 32">
          <a:extLst>
            <a:ext uri="{FF2B5EF4-FFF2-40B4-BE49-F238E27FC236}">
              <a16:creationId xmlns:a16="http://schemas.microsoft.com/office/drawing/2014/main" id="{837184E4-992F-4662-9B3E-616BAEB73D04}"/>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5"/>
    <xdr:sp macro="" textlink="">
      <xdr:nvSpPr>
        <xdr:cNvPr id="4569" name="Text Box 106">
          <a:extLst>
            <a:ext uri="{FF2B5EF4-FFF2-40B4-BE49-F238E27FC236}">
              <a16:creationId xmlns:a16="http://schemas.microsoft.com/office/drawing/2014/main" id="{B2C3ACD0-70C6-40D7-909D-066A70EE3F5D}"/>
            </a:ext>
          </a:extLst>
        </xdr:cNvPr>
        <xdr:cNvSpPr txBox="1">
          <a:spLocks noChangeArrowheads="1"/>
        </xdr:cNvSpPr>
      </xdr:nvSpPr>
      <xdr:spPr bwMode="auto">
        <a:xfrm>
          <a:off x="4366260" y="582114660"/>
          <a:ext cx="76200" cy="47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4570" name="Text Box 108">
          <a:extLst>
            <a:ext uri="{FF2B5EF4-FFF2-40B4-BE49-F238E27FC236}">
              <a16:creationId xmlns:a16="http://schemas.microsoft.com/office/drawing/2014/main" id="{6BD641CD-1C07-4A95-9EB3-4906DC5CD579}"/>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5"/>
    <xdr:sp macro="" textlink="">
      <xdr:nvSpPr>
        <xdr:cNvPr id="4571" name="Text Box 30">
          <a:extLst>
            <a:ext uri="{FF2B5EF4-FFF2-40B4-BE49-F238E27FC236}">
              <a16:creationId xmlns:a16="http://schemas.microsoft.com/office/drawing/2014/main" id="{2BD20D19-1503-4E75-8874-DFFB66C6DA91}"/>
            </a:ext>
          </a:extLst>
        </xdr:cNvPr>
        <xdr:cNvSpPr txBox="1">
          <a:spLocks noChangeArrowheads="1"/>
        </xdr:cNvSpPr>
      </xdr:nvSpPr>
      <xdr:spPr bwMode="auto">
        <a:xfrm>
          <a:off x="4366260" y="582114660"/>
          <a:ext cx="76200" cy="46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4572" name="Text Box 32">
          <a:extLst>
            <a:ext uri="{FF2B5EF4-FFF2-40B4-BE49-F238E27FC236}">
              <a16:creationId xmlns:a16="http://schemas.microsoft.com/office/drawing/2014/main" id="{33BF2779-B2BE-4C86-A104-2050C6E1A9CE}"/>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5"/>
    <xdr:sp macro="" textlink="">
      <xdr:nvSpPr>
        <xdr:cNvPr id="4573" name="Text Box 106">
          <a:extLst>
            <a:ext uri="{FF2B5EF4-FFF2-40B4-BE49-F238E27FC236}">
              <a16:creationId xmlns:a16="http://schemas.microsoft.com/office/drawing/2014/main" id="{AF6D0766-842F-4074-9B0E-7822D0B2D152}"/>
            </a:ext>
          </a:extLst>
        </xdr:cNvPr>
        <xdr:cNvSpPr txBox="1">
          <a:spLocks noChangeArrowheads="1"/>
        </xdr:cNvSpPr>
      </xdr:nvSpPr>
      <xdr:spPr bwMode="auto">
        <a:xfrm>
          <a:off x="4366260" y="582114660"/>
          <a:ext cx="76200" cy="46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37548"/>
    <xdr:sp macro="" textlink="">
      <xdr:nvSpPr>
        <xdr:cNvPr id="4574" name="Text Box 108">
          <a:extLst>
            <a:ext uri="{FF2B5EF4-FFF2-40B4-BE49-F238E27FC236}">
              <a16:creationId xmlns:a16="http://schemas.microsoft.com/office/drawing/2014/main" id="{CC13A88D-682D-453C-B1F6-B1FC8537F4B8}"/>
            </a:ext>
          </a:extLst>
        </xdr:cNvPr>
        <xdr:cNvSpPr txBox="1">
          <a:spLocks noChangeArrowheads="1"/>
        </xdr:cNvSpPr>
      </xdr:nvSpPr>
      <xdr:spPr bwMode="auto">
        <a:xfrm>
          <a:off x="4366260" y="582114660"/>
          <a:ext cx="76200" cy="63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4"/>
    <xdr:sp macro="" textlink="">
      <xdr:nvSpPr>
        <xdr:cNvPr id="4575" name="Text Box 30">
          <a:extLst>
            <a:ext uri="{FF2B5EF4-FFF2-40B4-BE49-F238E27FC236}">
              <a16:creationId xmlns:a16="http://schemas.microsoft.com/office/drawing/2014/main" id="{FD2A60E7-2BCE-4E4E-9F29-BE526914B606}"/>
            </a:ext>
          </a:extLst>
        </xdr:cNvPr>
        <xdr:cNvSpPr txBox="1">
          <a:spLocks noChangeArrowheads="1"/>
        </xdr:cNvSpPr>
      </xdr:nvSpPr>
      <xdr:spPr bwMode="auto">
        <a:xfrm>
          <a:off x="4366260" y="582114660"/>
          <a:ext cx="76200"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4576" name="Text Box 32">
          <a:extLst>
            <a:ext uri="{FF2B5EF4-FFF2-40B4-BE49-F238E27FC236}">
              <a16:creationId xmlns:a16="http://schemas.microsoft.com/office/drawing/2014/main" id="{E4D0F6A7-D133-4AB0-850C-4694B52CEC30}"/>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9714"/>
    <xdr:sp macro="" textlink="">
      <xdr:nvSpPr>
        <xdr:cNvPr id="4577" name="Text Box 106">
          <a:extLst>
            <a:ext uri="{FF2B5EF4-FFF2-40B4-BE49-F238E27FC236}">
              <a16:creationId xmlns:a16="http://schemas.microsoft.com/office/drawing/2014/main" id="{14EAB538-52B4-4631-AEE1-17FB5A0D26B3}"/>
            </a:ext>
          </a:extLst>
        </xdr:cNvPr>
        <xdr:cNvSpPr txBox="1">
          <a:spLocks noChangeArrowheads="1"/>
        </xdr:cNvSpPr>
      </xdr:nvSpPr>
      <xdr:spPr bwMode="auto">
        <a:xfrm>
          <a:off x="4366260" y="582114660"/>
          <a:ext cx="76200"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4578" name="Text Box 108">
          <a:extLst>
            <a:ext uri="{FF2B5EF4-FFF2-40B4-BE49-F238E27FC236}">
              <a16:creationId xmlns:a16="http://schemas.microsoft.com/office/drawing/2014/main" id="{71D10E04-A88E-4849-85DA-953BE280F3E6}"/>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4"/>
    <xdr:sp macro="" textlink="">
      <xdr:nvSpPr>
        <xdr:cNvPr id="4579" name="Text Box 30">
          <a:extLst>
            <a:ext uri="{FF2B5EF4-FFF2-40B4-BE49-F238E27FC236}">
              <a16:creationId xmlns:a16="http://schemas.microsoft.com/office/drawing/2014/main" id="{7F8FBAE2-AB1C-4845-8865-52C3838BDF73}"/>
            </a:ext>
          </a:extLst>
        </xdr:cNvPr>
        <xdr:cNvSpPr txBox="1">
          <a:spLocks noChangeArrowheads="1"/>
        </xdr:cNvSpPr>
      </xdr:nvSpPr>
      <xdr:spPr bwMode="auto">
        <a:xfrm>
          <a:off x="4366260" y="582114660"/>
          <a:ext cx="76200" cy="46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4580" name="Text Box 32">
          <a:extLst>
            <a:ext uri="{FF2B5EF4-FFF2-40B4-BE49-F238E27FC236}">
              <a16:creationId xmlns:a16="http://schemas.microsoft.com/office/drawing/2014/main" id="{4D3B14FA-27DC-4887-B55B-2D26CD5E0828}"/>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4474"/>
    <xdr:sp macro="" textlink="">
      <xdr:nvSpPr>
        <xdr:cNvPr id="4581" name="Text Box 106">
          <a:extLst>
            <a:ext uri="{FF2B5EF4-FFF2-40B4-BE49-F238E27FC236}">
              <a16:creationId xmlns:a16="http://schemas.microsoft.com/office/drawing/2014/main" id="{023243A4-BAFE-457A-AF87-0E5A82489764}"/>
            </a:ext>
          </a:extLst>
        </xdr:cNvPr>
        <xdr:cNvSpPr txBox="1">
          <a:spLocks noChangeArrowheads="1"/>
        </xdr:cNvSpPr>
      </xdr:nvSpPr>
      <xdr:spPr bwMode="auto">
        <a:xfrm>
          <a:off x="4366260" y="582114660"/>
          <a:ext cx="76200" cy="46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645165"/>
    <xdr:sp macro="" textlink="">
      <xdr:nvSpPr>
        <xdr:cNvPr id="4582" name="Text Box 108">
          <a:extLst>
            <a:ext uri="{FF2B5EF4-FFF2-40B4-BE49-F238E27FC236}">
              <a16:creationId xmlns:a16="http://schemas.microsoft.com/office/drawing/2014/main" id="{72B4CDD2-692F-48A0-8F79-C886583B79DB}"/>
            </a:ext>
          </a:extLst>
        </xdr:cNvPr>
        <xdr:cNvSpPr txBox="1">
          <a:spLocks noChangeArrowheads="1"/>
        </xdr:cNvSpPr>
      </xdr:nvSpPr>
      <xdr:spPr bwMode="auto">
        <a:xfrm>
          <a:off x="4366260" y="582114660"/>
          <a:ext cx="76200" cy="64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82366"/>
    <xdr:sp macro="" textlink="">
      <xdr:nvSpPr>
        <xdr:cNvPr id="4583" name="Text Box 30">
          <a:extLst>
            <a:ext uri="{FF2B5EF4-FFF2-40B4-BE49-F238E27FC236}">
              <a16:creationId xmlns:a16="http://schemas.microsoft.com/office/drawing/2014/main" id="{A0C5ABD3-258C-4658-B902-E7D802FFD251}"/>
            </a:ext>
          </a:extLst>
        </xdr:cNvPr>
        <xdr:cNvSpPr txBox="1">
          <a:spLocks noChangeArrowheads="1"/>
        </xdr:cNvSpPr>
      </xdr:nvSpPr>
      <xdr:spPr bwMode="auto">
        <a:xfrm>
          <a:off x="4366260" y="582114660"/>
          <a:ext cx="76200" cy="48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4584" name="Text Box 32">
          <a:extLst>
            <a:ext uri="{FF2B5EF4-FFF2-40B4-BE49-F238E27FC236}">
              <a16:creationId xmlns:a16="http://schemas.microsoft.com/office/drawing/2014/main" id="{4DFAA86B-9BF2-46C4-A43A-294204742F79}"/>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82366"/>
    <xdr:sp macro="" textlink="">
      <xdr:nvSpPr>
        <xdr:cNvPr id="4585" name="Text Box 106">
          <a:extLst>
            <a:ext uri="{FF2B5EF4-FFF2-40B4-BE49-F238E27FC236}">
              <a16:creationId xmlns:a16="http://schemas.microsoft.com/office/drawing/2014/main" id="{F9A2C9F2-8557-44E4-A4E3-C668649C98A4}"/>
            </a:ext>
          </a:extLst>
        </xdr:cNvPr>
        <xdr:cNvSpPr txBox="1">
          <a:spLocks noChangeArrowheads="1"/>
        </xdr:cNvSpPr>
      </xdr:nvSpPr>
      <xdr:spPr bwMode="auto">
        <a:xfrm>
          <a:off x="4366260" y="582114660"/>
          <a:ext cx="76200" cy="48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4586" name="Text Box 108">
          <a:extLst>
            <a:ext uri="{FF2B5EF4-FFF2-40B4-BE49-F238E27FC236}">
              <a16:creationId xmlns:a16="http://schemas.microsoft.com/office/drawing/2014/main" id="{913EA94D-2B10-4C39-B28C-A06AB4F853A8}"/>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9506"/>
    <xdr:sp macro="" textlink="">
      <xdr:nvSpPr>
        <xdr:cNvPr id="4587" name="Text Box 30">
          <a:extLst>
            <a:ext uri="{FF2B5EF4-FFF2-40B4-BE49-F238E27FC236}">
              <a16:creationId xmlns:a16="http://schemas.microsoft.com/office/drawing/2014/main" id="{88CB824F-482A-4588-8766-FC8BE0F04C60}"/>
            </a:ext>
          </a:extLst>
        </xdr:cNvPr>
        <xdr:cNvSpPr txBox="1">
          <a:spLocks noChangeArrowheads="1"/>
        </xdr:cNvSpPr>
      </xdr:nvSpPr>
      <xdr:spPr bwMode="auto">
        <a:xfrm>
          <a:off x="4366260" y="582114660"/>
          <a:ext cx="76200" cy="45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4588" name="Text Box 32">
          <a:extLst>
            <a:ext uri="{FF2B5EF4-FFF2-40B4-BE49-F238E27FC236}">
              <a16:creationId xmlns:a16="http://schemas.microsoft.com/office/drawing/2014/main" id="{359BF7FE-465D-46AC-AA2C-545CE68F40EC}"/>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9506"/>
    <xdr:sp macro="" textlink="">
      <xdr:nvSpPr>
        <xdr:cNvPr id="4589" name="Text Box 106">
          <a:extLst>
            <a:ext uri="{FF2B5EF4-FFF2-40B4-BE49-F238E27FC236}">
              <a16:creationId xmlns:a16="http://schemas.microsoft.com/office/drawing/2014/main" id="{4E7E9AFA-C73A-47AB-BE7A-82225D344E59}"/>
            </a:ext>
          </a:extLst>
        </xdr:cNvPr>
        <xdr:cNvSpPr txBox="1">
          <a:spLocks noChangeArrowheads="1"/>
        </xdr:cNvSpPr>
      </xdr:nvSpPr>
      <xdr:spPr bwMode="auto">
        <a:xfrm>
          <a:off x="4366260" y="582114660"/>
          <a:ext cx="76200" cy="45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55720"/>
    <xdr:sp macro="" textlink="">
      <xdr:nvSpPr>
        <xdr:cNvPr id="4590" name="Text Box 108">
          <a:extLst>
            <a:ext uri="{FF2B5EF4-FFF2-40B4-BE49-F238E27FC236}">
              <a16:creationId xmlns:a16="http://schemas.microsoft.com/office/drawing/2014/main" id="{5FEC9A1E-65F8-480B-A121-8EE00A57A07E}"/>
            </a:ext>
          </a:extLst>
        </xdr:cNvPr>
        <xdr:cNvSpPr txBox="1">
          <a:spLocks noChangeArrowheads="1"/>
        </xdr:cNvSpPr>
      </xdr:nvSpPr>
      <xdr:spPr bwMode="auto">
        <a:xfrm>
          <a:off x="4366260" y="582114660"/>
          <a:ext cx="76200" cy="55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10259"/>
    <xdr:sp macro="" textlink="">
      <xdr:nvSpPr>
        <xdr:cNvPr id="4591" name="Text Box 30">
          <a:extLst>
            <a:ext uri="{FF2B5EF4-FFF2-40B4-BE49-F238E27FC236}">
              <a16:creationId xmlns:a16="http://schemas.microsoft.com/office/drawing/2014/main" id="{027658D5-7B7E-40A6-8125-AE34D38B61FE}"/>
            </a:ext>
          </a:extLst>
        </xdr:cNvPr>
        <xdr:cNvSpPr txBox="1">
          <a:spLocks noChangeArrowheads="1"/>
        </xdr:cNvSpPr>
      </xdr:nvSpPr>
      <xdr:spPr bwMode="auto">
        <a:xfrm>
          <a:off x="4366260" y="582114660"/>
          <a:ext cx="76200" cy="2110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4592" name="Text Box 32">
          <a:extLst>
            <a:ext uri="{FF2B5EF4-FFF2-40B4-BE49-F238E27FC236}">
              <a16:creationId xmlns:a16="http://schemas.microsoft.com/office/drawing/2014/main" id="{6EA6B261-694E-4A75-B367-6841D89DB119}"/>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10259"/>
    <xdr:sp macro="" textlink="">
      <xdr:nvSpPr>
        <xdr:cNvPr id="4593" name="Text Box 106">
          <a:extLst>
            <a:ext uri="{FF2B5EF4-FFF2-40B4-BE49-F238E27FC236}">
              <a16:creationId xmlns:a16="http://schemas.microsoft.com/office/drawing/2014/main" id="{6A17F7F5-1513-4543-97F7-9258EE0988DD}"/>
            </a:ext>
          </a:extLst>
        </xdr:cNvPr>
        <xdr:cNvSpPr txBox="1">
          <a:spLocks noChangeArrowheads="1"/>
        </xdr:cNvSpPr>
      </xdr:nvSpPr>
      <xdr:spPr bwMode="auto">
        <a:xfrm>
          <a:off x="4366260" y="582114660"/>
          <a:ext cx="76200" cy="2110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4594" name="Text Box 108">
          <a:extLst>
            <a:ext uri="{FF2B5EF4-FFF2-40B4-BE49-F238E27FC236}">
              <a16:creationId xmlns:a16="http://schemas.microsoft.com/office/drawing/2014/main" id="{E3A9E79F-E079-4F54-9302-C528AAC489FC}"/>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087399"/>
    <xdr:sp macro="" textlink="">
      <xdr:nvSpPr>
        <xdr:cNvPr id="4595" name="Text Box 30">
          <a:extLst>
            <a:ext uri="{FF2B5EF4-FFF2-40B4-BE49-F238E27FC236}">
              <a16:creationId xmlns:a16="http://schemas.microsoft.com/office/drawing/2014/main" id="{04B52A60-0E3E-450A-8504-FC9A53188BAE}"/>
            </a:ext>
          </a:extLst>
        </xdr:cNvPr>
        <xdr:cNvSpPr txBox="1">
          <a:spLocks noChangeArrowheads="1"/>
        </xdr:cNvSpPr>
      </xdr:nvSpPr>
      <xdr:spPr bwMode="auto">
        <a:xfrm>
          <a:off x="4366260" y="582114660"/>
          <a:ext cx="76200" cy="20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4596" name="Text Box 32">
          <a:extLst>
            <a:ext uri="{FF2B5EF4-FFF2-40B4-BE49-F238E27FC236}">
              <a16:creationId xmlns:a16="http://schemas.microsoft.com/office/drawing/2014/main" id="{E133C9E6-02D6-4B7D-ABB0-EB704B79498C}"/>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087399"/>
    <xdr:sp macro="" textlink="">
      <xdr:nvSpPr>
        <xdr:cNvPr id="4597" name="Text Box 106">
          <a:extLst>
            <a:ext uri="{FF2B5EF4-FFF2-40B4-BE49-F238E27FC236}">
              <a16:creationId xmlns:a16="http://schemas.microsoft.com/office/drawing/2014/main" id="{AA6FB92E-BBF9-4681-A1CA-7ECC4F091D83}"/>
            </a:ext>
          </a:extLst>
        </xdr:cNvPr>
        <xdr:cNvSpPr txBox="1">
          <a:spLocks noChangeArrowheads="1"/>
        </xdr:cNvSpPr>
      </xdr:nvSpPr>
      <xdr:spPr bwMode="auto">
        <a:xfrm>
          <a:off x="4366260" y="582114660"/>
          <a:ext cx="76200" cy="20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4728"/>
    <xdr:sp macro="" textlink="">
      <xdr:nvSpPr>
        <xdr:cNvPr id="4598" name="Text Box 108">
          <a:extLst>
            <a:ext uri="{FF2B5EF4-FFF2-40B4-BE49-F238E27FC236}">
              <a16:creationId xmlns:a16="http://schemas.microsoft.com/office/drawing/2014/main" id="{1558E2A1-F695-4BA9-9CDE-5E09F0C5905B}"/>
            </a:ext>
          </a:extLst>
        </xdr:cNvPr>
        <xdr:cNvSpPr txBox="1">
          <a:spLocks noChangeArrowheads="1"/>
        </xdr:cNvSpPr>
      </xdr:nvSpPr>
      <xdr:spPr bwMode="auto">
        <a:xfrm>
          <a:off x="4366260" y="582114660"/>
          <a:ext cx="76200" cy="219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4599" name="Text Box 30">
          <a:extLst>
            <a:ext uri="{FF2B5EF4-FFF2-40B4-BE49-F238E27FC236}">
              <a16:creationId xmlns:a16="http://schemas.microsoft.com/office/drawing/2014/main" id="{E72397A4-05D9-4BA8-AF1E-E25F77F65CD1}"/>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00" name="Text Box 32">
          <a:extLst>
            <a:ext uri="{FF2B5EF4-FFF2-40B4-BE49-F238E27FC236}">
              <a16:creationId xmlns:a16="http://schemas.microsoft.com/office/drawing/2014/main" id="{8287D484-73A4-499E-9835-3BDBE9F908EF}"/>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4601" name="Text Box 106">
          <a:extLst>
            <a:ext uri="{FF2B5EF4-FFF2-40B4-BE49-F238E27FC236}">
              <a16:creationId xmlns:a16="http://schemas.microsoft.com/office/drawing/2014/main" id="{87A26EC0-4A9F-41B5-9C4E-E15A39B3813D}"/>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02" name="Text Box 108">
          <a:extLst>
            <a:ext uri="{FF2B5EF4-FFF2-40B4-BE49-F238E27FC236}">
              <a16:creationId xmlns:a16="http://schemas.microsoft.com/office/drawing/2014/main" id="{1CBC755D-B7FE-4BF3-A62C-5BDCAB89D99D}"/>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4603" name="Text Box 30">
          <a:extLst>
            <a:ext uri="{FF2B5EF4-FFF2-40B4-BE49-F238E27FC236}">
              <a16:creationId xmlns:a16="http://schemas.microsoft.com/office/drawing/2014/main" id="{16E8927C-31ED-404A-92C8-A66AEBD1F248}"/>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04" name="Text Box 32">
          <a:extLst>
            <a:ext uri="{FF2B5EF4-FFF2-40B4-BE49-F238E27FC236}">
              <a16:creationId xmlns:a16="http://schemas.microsoft.com/office/drawing/2014/main" id="{09BD9011-0A4C-452C-B034-9CBF9B7914BE}"/>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4605" name="Text Box 106">
          <a:extLst>
            <a:ext uri="{FF2B5EF4-FFF2-40B4-BE49-F238E27FC236}">
              <a16:creationId xmlns:a16="http://schemas.microsoft.com/office/drawing/2014/main" id="{E57EA8C9-18A3-4160-89BC-7FFE8E07F94F}"/>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06" name="Text Box 108">
          <a:extLst>
            <a:ext uri="{FF2B5EF4-FFF2-40B4-BE49-F238E27FC236}">
              <a16:creationId xmlns:a16="http://schemas.microsoft.com/office/drawing/2014/main" id="{F9959577-5CB0-452A-A712-DE32B19EE963}"/>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7126"/>
    <xdr:sp macro="" textlink="">
      <xdr:nvSpPr>
        <xdr:cNvPr id="4607" name="Text Box 30">
          <a:extLst>
            <a:ext uri="{FF2B5EF4-FFF2-40B4-BE49-F238E27FC236}">
              <a16:creationId xmlns:a16="http://schemas.microsoft.com/office/drawing/2014/main" id="{8E20496F-F094-4CC4-910E-B7101F8AFD95}"/>
            </a:ext>
          </a:extLst>
        </xdr:cNvPr>
        <xdr:cNvSpPr txBox="1">
          <a:spLocks noChangeArrowheads="1"/>
        </xdr:cNvSpPr>
      </xdr:nvSpPr>
      <xdr:spPr bwMode="auto">
        <a:xfrm>
          <a:off x="4366260" y="582114660"/>
          <a:ext cx="76200" cy="467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4608" name="Text Box 32">
          <a:extLst>
            <a:ext uri="{FF2B5EF4-FFF2-40B4-BE49-F238E27FC236}">
              <a16:creationId xmlns:a16="http://schemas.microsoft.com/office/drawing/2014/main" id="{5ED99C10-5AE5-4DAA-A001-E0F6CCE55B04}"/>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67126"/>
    <xdr:sp macro="" textlink="">
      <xdr:nvSpPr>
        <xdr:cNvPr id="4609" name="Text Box 106">
          <a:extLst>
            <a:ext uri="{FF2B5EF4-FFF2-40B4-BE49-F238E27FC236}">
              <a16:creationId xmlns:a16="http://schemas.microsoft.com/office/drawing/2014/main" id="{57FEF686-8B5F-48F1-9D8F-35041D42B7AE}"/>
            </a:ext>
          </a:extLst>
        </xdr:cNvPr>
        <xdr:cNvSpPr txBox="1">
          <a:spLocks noChangeArrowheads="1"/>
        </xdr:cNvSpPr>
      </xdr:nvSpPr>
      <xdr:spPr bwMode="auto">
        <a:xfrm>
          <a:off x="4366260" y="582114660"/>
          <a:ext cx="76200" cy="467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4610" name="Text Box 108">
          <a:extLst>
            <a:ext uri="{FF2B5EF4-FFF2-40B4-BE49-F238E27FC236}">
              <a16:creationId xmlns:a16="http://schemas.microsoft.com/office/drawing/2014/main" id="{F6992B5C-8448-463F-BE4A-40CFBB0EAF4B}"/>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3839"/>
    <xdr:sp macro="" textlink="">
      <xdr:nvSpPr>
        <xdr:cNvPr id="4611" name="Text Box 30">
          <a:extLst>
            <a:ext uri="{FF2B5EF4-FFF2-40B4-BE49-F238E27FC236}">
              <a16:creationId xmlns:a16="http://schemas.microsoft.com/office/drawing/2014/main" id="{180B1BF8-DD2F-4EEC-92F8-21ED5F4C1DDE}"/>
            </a:ext>
          </a:extLst>
        </xdr:cNvPr>
        <xdr:cNvSpPr txBox="1">
          <a:spLocks noChangeArrowheads="1"/>
        </xdr:cNvSpPr>
      </xdr:nvSpPr>
      <xdr:spPr bwMode="auto">
        <a:xfrm>
          <a:off x="4366260" y="582114660"/>
          <a:ext cx="76200" cy="33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4612" name="Text Box 32">
          <a:extLst>
            <a:ext uri="{FF2B5EF4-FFF2-40B4-BE49-F238E27FC236}">
              <a16:creationId xmlns:a16="http://schemas.microsoft.com/office/drawing/2014/main" id="{CEF6492B-50D2-4D22-A9AD-6FB34EBDF503}"/>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3839"/>
    <xdr:sp macro="" textlink="">
      <xdr:nvSpPr>
        <xdr:cNvPr id="4613" name="Text Box 106">
          <a:extLst>
            <a:ext uri="{FF2B5EF4-FFF2-40B4-BE49-F238E27FC236}">
              <a16:creationId xmlns:a16="http://schemas.microsoft.com/office/drawing/2014/main" id="{56C00624-B458-4759-A06A-5BA19BC7BA50}"/>
            </a:ext>
          </a:extLst>
        </xdr:cNvPr>
        <xdr:cNvSpPr txBox="1">
          <a:spLocks noChangeArrowheads="1"/>
        </xdr:cNvSpPr>
      </xdr:nvSpPr>
      <xdr:spPr bwMode="auto">
        <a:xfrm>
          <a:off x="4366260" y="582114660"/>
          <a:ext cx="76200" cy="33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28086"/>
    <xdr:sp macro="" textlink="">
      <xdr:nvSpPr>
        <xdr:cNvPr id="4614" name="Text Box 108">
          <a:extLst>
            <a:ext uri="{FF2B5EF4-FFF2-40B4-BE49-F238E27FC236}">
              <a16:creationId xmlns:a16="http://schemas.microsoft.com/office/drawing/2014/main" id="{5109C198-FE2C-41EB-B131-693B7211C939}"/>
            </a:ext>
          </a:extLst>
        </xdr:cNvPr>
        <xdr:cNvSpPr txBox="1">
          <a:spLocks noChangeArrowheads="1"/>
        </xdr:cNvSpPr>
      </xdr:nvSpPr>
      <xdr:spPr bwMode="auto">
        <a:xfrm>
          <a:off x="4366260" y="582114660"/>
          <a:ext cx="76200" cy="52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217912"/>
    <xdr:sp macro="" textlink="">
      <xdr:nvSpPr>
        <xdr:cNvPr id="4615" name="Text Box 30">
          <a:extLst>
            <a:ext uri="{FF2B5EF4-FFF2-40B4-BE49-F238E27FC236}">
              <a16:creationId xmlns:a16="http://schemas.microsoft.com/office/drawing/2014/main" id="{B0930B63-E53E-453D-913B-2BBF47329A5F}"/>
            </a:ext>
          </a:extLst>
        </xdr:cNvPr>
        <xdr:cNvSpPr txBox="1">
          <a:spLocks noChangeArrowheads="1"/>
        </xdr:cNvSpPr>
      </xdr:nvSpPr>
      <xdr:spPr bwMode="auto">
        <a:xfrm>
          <a:off x="4366260" y="582114660"/>
          <a:ext cx="76200" cy="1217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4616" name="Text Box 32">
          <a:extLst>
            <a:ext uri="{FF2B5EF4-FFF2-40B4-BE49-F238E27FC236}">
              <a16:creationId xmlns:a16="http://schemas.microsoft.com/office/drawing/2014/main" id="{11CEF3E9-7A2F-4B1D-AC10-DB5D97949F15}"/>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217912"/>
    <xdr:sp macro="" textlink="">
      <xdr:nvSpPr>
        <xdr:cNvPr id="4617" name="Text Box 106">
          <a:extLst>
            <a:ext uri="{FF2B5EF4-FFF2-40B4-BE49-F238E27FC236}">
              <a16:creationId xmlns:a16="http://schemas.microsoft.com/office/drawing/2014/main" id="{DCBE1264-8D39-4BE3-88B5-8C9E09EF9525}"/>
            </a:ext>
          </a:extLst>
        </xdr:cNvPr>
        <xdr:cNvSpPr txBox="1">
          <a:spLocks noChangeArrowheads="1"/>
        </xdr:cNvSpPr>
      </xdr:nvSpPr>
      <xdr:spPr bwMode="auto">
        <a:xfrm>
          <a:off x="4366260" y="582114660"/>
          <a:ext cx="76200" cy="1217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4618" name="Text Box 108">
          <a:extLst>
            <a:ext uri="{FF2B5EF4-FFF2-40B4-BE49-F238E27FC236}">
              <a16:creationId xmlns:a16="http://schemas.microsoft.com/office/drawing/2014/main" id="{BA718985-988B-4CDB-9912-ED7FB7AC40A3}"/>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8062"/>
    <xdr:sp macro="" textlink="">
      <xdr:nvSpPr>
        <xdr:cNvPr id="4619" name="Text Box 30">
          <a:extLst>
            <a:ext uri="{FF2B5EF4-FFF2-40B4-BE49-F238E27FC236}">
              <a16:creationId xmlns:a16="http://schemas.microsoft.com/office/drawing/2014/main" id="{F859CDFF-A4E5-4AD9-9CC7-198B5C286804}"/>
            </a:ext>
          </a:extLst>
        </xdr:cNvPr>
        <xdr:cNvSpPr txBox="1">
          <a:spLocks noChangeArrowheads="1"/>
        </xdr:cNvSpPr>
      </xdr:nvSpPr>
      <xdr:spPr bwMode="auto">
        <a:xfrm>
          <a:off x="4366260" y="582114660"/>
          <a:ext cx="76200" cy="2198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869584"/>
    <xdr:sp macro="" textlink="">
      <xdr:nvSpPr>
        <xdr:cNvPr id="4620" name="Text Box 32">
          <a:extLst>
            <a:ext uri="{FF2B5EF4-FFF2-40B4-BE49-F238E27FC236}">
              <a16:creationId xmlns:a16="http://schemas.microsoft.com/office/drawing/2014/main" id="{6A774613-3D5B-4F57-9C05-C0CC5030C175}"/>
            </a:ext>
          </a:extLst>
        </xdr:cNvPr>
        <xdr:cNvSpPr txBox="1">
          <a:spLocks noChangeArrowheads="1"/>
        </xdr:cNvSpPr>
      </xdr:nvSpPr>
      <xdr:spPr bwMode="auto">
        <a:xfrm>
          <a:off x="4366260" y="582114660"/>
          <a:ext cx="76200" cy="186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98062"/>
    <xdr:sp macro="" textlink="">
      <xdr:nvSpPr>
        <xdr:cNvPr id="4621" name="Text Box 106">
          <a:extLst>
            <a:ext uri="{FF2B5EF4-FFF2-40B4-BE49-F238E27FC236}">
              <a16:creationId xmlns:a16="http://schemas.microsoft.com/office/drawing/2014/main" id="{37D23388-08E2-4840-86D1-01147C4CAD07}"/>
            </a:ext>
          </a:extLst>
        </xdr:cNvPr>
        <xdr:cNvSpPr txBox="1">
          <a:spLocks noChangeArrowheads="1"/>
        </xdr:cNvSpPr>
      </xdr:nvSpPr>
      <xdr:spPr bwMode="auto">
        <a:xfrm>
          <a:off x="4366260" y="582114660"/>
          <a:ext cx="76200" cy="2198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4622" name="Text Box 30">
          <a:extLst>
            <a:ext uri="{FF2B5EF4-FFF2-40B4-BE49-F238E27FC236}">
              <a16:creationId xmlns:a16="http://schemas.microsoft.com/office/drawing/2014/main" id="{3A67DEFD-93DF-413F-952A-B4DA5F9E037F}"/>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23" name="Text Box 32">
          <a:extLst>
            <a:ext uri="{FF2B5EF4-FFF2-40B4-BE49-F238E27FC236}">
              <a16:creationId xmlns:a16="http://schemas.microsoft.com/office/drawing/2014/main" id="{2D6B42DF-BD37-4D71-BB80-8190A0948171}"/>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68135"/>
    <xdr:sp macro="" textlink="">
      <xdr:nvSpPr>
        <xdr:cNvPr id="4624" name="Text Box 106">
          <a:extLst>
            <a:ext uri="{FF2B5EF4-FFF2-40B4-BE49-F238E27FC236}">
              <a16:creationId xmlns:a16="http://schemas.microsoft.com/office/drawing/2014/main" id="{6DD8F2E7-47CD-41AC-8262-E8F887CC5D4F}"/>
            </a:ext>
          </a:extLst>
        </xdr:cNvPr>
        <xdr:cNvSpPr txBox="1">
          <a:spLocks noChangeArrowheads="1"/>
        </xdr:cNvSpPr>
      </xdr:nvSpPr>
      <xdr:spPr bwMode="auto">
        <a:xfrm>
          <a:off x="4366260" y="582114660"/>
          <a:ext cx="76200" cy="968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25" name="Text Box 108">
          <a:extLst>
            <a:ext uri="{FF2B5EF4-FFF2-40B4-BE49-F238E27FC236}">
              <a16:creationId xmlns:a16="http://schemas.microsoft.com/office/drawing/2014/main" id="{7CD174A9-88C5-4561-B66F-FC54DCA6C6C5}"/>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4626" name="Text Box 30">
          <a:extLst>
            <a:ext uri="{FF2B5EF4-FFF2-40B4-BE49-F238E27FC236}">
              <a16:creationId xmlns:a16="http://schemas.microsoft.com/office/drawing/2014/main" id="{DA3C76B9-BF28-4E32-9412-34404E7A5653}"/>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27" name="Text Box 32">
          <a:extLst>
            <a:ext uri="{FF2B5EF4-FFF2-40B4-BE49-F238E27FC236}">
              <a16:creationId xmlns:a16="http://schemas.microsoft.com/office/drawing/2014/main" id="{29A1073C-98DD-46B8-A8C0-ADD10B52E757}"/>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918771"/>
    <xdr:sp macro="" textlink="">
      <xdr:nvSpPr>
        <xdr:cNvPr id="4628" name="Text Box 106">
          <a:extLst>
            <a:ext uri="{FF2B5EF4-FFF2-40B4-BE49-F238E27FC236}">
              <a16:creationId xmlns:a16="http://schemas.microsoft.com/office/drawing/2014/main" id="{50F2B30E-111F-41A1-8CCC-A3EB533DE13C}"/>
            </a:ext>
          </a:extLst>
        </xdr:cNvPr>
        <xdr:cNvSpPr txBox="1">
          <a:spLocks noChangeArrowheads="1"/>
        </xdr:cNvSpPr>
      </xdr:nvSpPr>
      <xdr:spPr bwMode="auto">
        <a:xfrm>
          <a:off x="4366260" y="582114660"/>
          <a:ext cx="76200" cy="918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591723"/>
    <xdr:sp macro="" textlink="">
      <xdr:nvSpPr>
        <xdr:cNvPr id="4629" name="Text Box 108">
          <a:extLst>
            <a:ext uri="{FF2B5EF4-FFF2-40B4-BE49-F238E27FC236}">
              <a16:creationId xmlns:a16="http://schemas.microsoft.com/office/drawing/2014/main" id="{9E351716-EDCF-46FD-8635-B719EBB15BFE}"/>
            </a:ext>
          </a:extLst>
        </xdr:cNvPr>
        <xdr:cNvSpPr txBox="1">
          <a:spLocks noChangeArrowheads="1"/>
        </xdr:cNvSpPr>
      </xdr:nvSpPr>
      <xdr:spPr bwMode="auto">
        <a:xfrm>
          <a:off x="4366260" y="582114660"/>
          <a:ext cx="76200" cy="59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2"/>
    <xdr:sp macro="" textlink="">
      <xdr:nvSpPr>
        <xdr:cNvPr id="4630" name="Text Box 30">
          <a:extLst>
            <a:ext uri="{FF2B5EF4-FFF2-40B4-BE49-F238E27FC236}">
              <a16:creationId xmlns:a16="http://schemas.microsoft.com/office/drawing/2014/main" id="{9F0E6C88-7C34-4D01-8E31-72C70476F1EB}"/>
            </a:ext>
          </a:extLst>
        </xdr:cNvPr>
        <xdr:cNvSpPr txBox="1">
          <a:spLocks noChangeArrowheads="1"/>
        </xdr:cNvSpPr>
      </xdr:nvSpPr>
      <xdr:spPr bwMode="auto">
        <a:xfrm>
          <a:off x="436626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4631" name="Text Box 32">
          <a:extLst>
            <a:ext uri="{FF2B5EF4-FFF2-40B4-BE49-F238E27FC236}">
              <a16:creationId xmlns:a16="http://schemas.microsoft.com/office/drawing/2014/main" id="{1B4FC569-A497-4110-9F1B-5A932EFE6AE3}"/>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2"/>
    <xdr:sp macro="" textlink="">
      <xdr:nvSpPr>
        <xdr:cNvPr id="4632" name="Text Box 106">
          <a:extLst>
            <a:ext uri="{FF2B5EF4-FFF2-40B4-BE49-F238E27FC236}">
              <a16:creationId xmlns:a16="http://schemas.microsoft.com/office/drawing/2014/main" id="{CC5B2022-37DD-4E33-9CD7-5116EBF49922}"/>
            </a:ext>
          </a:extLst>
        </xdr:cNvPr>
        <xdr:cNvSpPr txBox="1">
          <a:spLocks noChangeArrowheads="1"/>
        </xdr:cNvSpPr>
      </xdr:nvSpPr>
      <xdr:spPr bwMode="auto">
        <a:xfrm>
          <a:off x="436626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4633" name="Text Box 108">
          <a:extLst>
            <a:ext uri="{FF2B5EF4-FFF2-40B4-BE49-F238E27FC236}">
              <a16:creationId xmlns:a16="http://schemas.microsoft.com/office/drawing/2014/main" id="{FA43AFFC-F426-43EC-AA18-033091087CD1}"/>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86862"/>
    <xdr:sp macro="" textlink="">
      <xdr:nvSpPr>
        <xdr:cNvPr id="4634" name="Text Box 30">
          <a:extLst>
            <a:ext uri="{FF2B5EF4-FFF2-40B4-BE49-F238E27FC236}">
              <a16:creationId xmlns:a16="http://schemas.microsoft.com/office/drawing/2014/main" id="{313959C6-8959-4960-88E9-C570AAA39DB2}"/>
            </a:ext>
          </a:extLst>
        </xdr:cNvPr>
        <xdr:cNvSpPr txBox="1">
          <a:spLocks noChangeArrowheads="1"/>
        </xdr:cNvSpPr>
      </xdr:nvSpPr>
      <xdr:spPr bwMode="auto">
        <a:xfrm>
          <a:off x="436626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4635" name="Text Box 32">
          <a:extLst>
            <a:ext uri="{FF2B5EF4-FFF2-40B4-BE49-F238E27FC236}">
              <a16:creationId xmlns:a16="http://schemas.microsoft.com/office/drawing/2014/main" id="{01930670-DA10-405F-A47C-C66D97F3792B}"/>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86862"/>
    <xdr:sp macro="" textlink="">
      <xdr:nvSpPr>
        <xdr:cNvPr id="4636" name="Text Box 106">
          <a:extLst>
            <a:ext uri="{FF2B5EF4-FFF2-40B4-BE49-F238E27FC236}">
              <a16:creationId xmlns:a16="http://schemas.microsoft.com/office/drawing/2014/main" id="{5AB443D6-C3B6-4DE0-8025-970E709818D1}"/>
            </a:ext>
          </a:extLst>
        </xdr:cNvPr>
        <xdr:cNvSpPr txBox="1">
          <a:spLocks noChangeArrowheads="1"/>
        </xdr:cNvSpPr>
      </xdr:nvSpPr>
      <xdr:spPr bwMode="auto">
        <a:xfrm>
          <a:off x="436626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70682"/>
    <xdr:sp macro="" textlink="">
      <xdr:nvSpPr>
        <xdr:cNvPr id="4637" name="Text Box 108">
          <a:extLst>
            <a:ext uri="{FF2B5EF4-FFF2-40B4-BE49-F238E27FC236}">
              <a16:creationId xmlns:a16="http://schemas.microsoft.com/office/drawing/2014/main" id="{34E4D5E3-D6B4-4687-9BFA-234C390E41A3}"/>
            </a:ext>
          </a:extLst>
        </xdr:cNvPr>
        <xdr:cNvSpPr txBox="1">
          <a:spLocks noChangeArrowheads="1"/>
        </xdr:cNvSpPr>
      </xdr:nvSpPr>
      <xdr:spPr bwMode="auto">
        <a:xfrm>
          <a:off x="436626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94482"/>
    <xdr:sp macro="" textlink="">
      <xdr:nvSpPr>
        <xdr:cNvPr id="4638" name="Text Box 30">
          <a:extLst>
            <a:ext uri="{FF2B5EF4-FFF2-40B4-BE49-F238E27FC236}">
              <a16:creationId xmlns:a16="http://schemas.microsoft.com/office/drawing/2014/main" id="{80687AED-1D9D-401B-84BF-9DEF6E1129D9}"/>
            </a:ext>
          </a:extLst>
        </xdr:cNvPr>
        <xdr:cNvSpPr txBox="1">
          <a:spLocks noChangeArrowheads="1"/>
        </xdr:cNvSpPr>
      </xdr:nvSpPr>
      <xdr:spPr bwMode="auto">
        <a:xfrm>
          <a:off x="436626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4639" name="Text Box 32">
          <a:extLst>
            <a:ext uri="{FF2B5EF4-FFF2-40B4-BE49-F238E27FC236}">
              <a16:creationId xmlns:a16="http://schemas.microsoft.com/office/drawing/2014/main" id="{68619E61-7047-4D0F-9C94-0E32077AE34D}"/>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94482"/>
    <xdr:sp macro="" textlink="">
      <xdr:nvSpPr>
        <xdr:cNvPr id="4640" name="Text Box 106">
          <a:extLst>
            <a:ext uri="{FF2B5EF4-FFF2-40B4-BE49-F238E27FC236}">
              <a16:creationId xmlns:a16="http://schemas.microsoft.com/office/drawing/2014/main" id="{3434721C-ED6C-4197-866F-6D4EB8D0EB38}"/>
            </a:ext>
          </a:extLst>
        </xdr:cNvPr>
        <xdr:cNvSpPr txBox="1">
          <a:spLocks noChangeArrowheads="1"/>
        </xdr:cNvSpPr>
      </xdr:nvSpPr>
      <xdr:spPr bwMode="auto">
        <a:xfrm>
          <a:off x="436626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4641" name="Text Box 108">
          <a:extLst>
            <a:ext uri="{FF2B5EF4-FFF2-40B4-BE49-F238E27FC236}">
              <a16:creationId xmlns:a16="http://schemas.microsoft.com/office/drawing/2014/main" id="{DFFFCF90-76D6-4AC3-9CF9-C6A741D5CAFB}"/>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61071"/>
    <xdr:sp macro="" textlink="">
      <xdr:nvSpPr>
        <xdr:cNvPr id="4642" name="Text Box 30">
          <a:extLst>
            <a:ext uri="{FF2B5EF4-FFF2-40B4-BE49-F238E27FC236}">
              <a16:creationId xmlns:a16="http://schemas.microsoft.com/office/drawing/2014/main" id="{B622D4EC-D97A-484E-91B7-F579E9EE7372}"/>
            </a:ext>
          </a:extLst>
        </xdr:cNvPr>
        <xdr:cNvSpPr txBox="1">
          <a:spLocks noChangeArrowheads="1"/>
        </xdr:cNvSpPr>
      </xdr:nvSpPr>
      <xdr:spPr bwMode="auto">
        <a:xfrm>
          <a:off x="436626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4643" name="Text Box 32">
          <a:extLst>
            <a:ext uri="{FF2B5EF4-FFF2-40B4-BE49-F238E27FC236}">
              <a16:creationId xmlns:a16="http://schemas.microsoft.com/office/drawing/2014/main" id="{17665494-8B09-47A9-94E0-5658F5154F7A}"/>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61071"/>
    <xdr:sp macro="" textlink="">
      <xdr:nvSpPr>
        <xdr:cNvPr id="4644" name="Text Box 106">
          <a:extLst>
            <a:ext uri="{FF2B5EF4-FFF2-40B4-BE49-F238E27FC236}">
              <a16:creationId xmlns:a16="http://schemas.microsoft.com/office/drawing/2014/main" id="{C4F6D0F6-00E7-45FE-8A8E-AC91544758EA}"/>
            </a:ext>
          </a:extLst>
        </xdr:cNvPr>
        <xdr:cNvSpPr txBox="1">
          <a:spLocks noChangeArrowheads="1"/>
        </xdr:cNvSpPr>
      </xdr:nvSpPr>
      <xdr:spPr bwMode="auto">
        <a:xfrm>
          <a:off x="436626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55442"/>
    <xdr:sp macro="" textlink="">
      <xdr:nvSpPr>
        <xdr:cNvPr id="4645" name="Text Box 108">
          <a:extLst>
            <a:ext uri="{FF2B5EF4-FFF2-40B4-BE49-F238E27FC236}">
              <a16:creationId xmlns:a16="http://schemas.microsoft.com/office/drawing/2014/main" id="{7D817E54-2663-46B7-BE54-BA67657B7844}"/>
            </a:ext>
          </a:extLst>
        </xdr:cNvPr>
        <xdr:cNvSpPr txBox="1">
          <a:spLocks noChangeArrowheads="1"/>
        </xdr:cNvSpPr>
      </xdr:nvSpPr>
      <xdr:spPr bwMode="auto">
        <a:xfrm>
          <a:off x="436626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53067"/>
    <xdr:sp macro="" textlink="">
      <xdr:nvSpPr>
        <xdr:cNvPr id="4646" name="Text Box 30">
          <a:extLst>
            <a:ext uri="{FF2B5EF4-FFF2-40B4-BE49-F238E27FC236}">
              <a16:creationId xmlns:a16="http://schemas.microsoft.com/office/drawing/2014/main" id="{3E209B64-CFBB-4AFE-A237-266556F3D6B0}"/>
            </a:ext>
          </a:extLst>
        </xdr:cNvPr>
        <xdr:cNvSpPr txBox="1">
          <a:spLocks noChangeArrowheads="1"/>
        </xdr:cNvSpPr>
      </xdr:nvSpPr>
      <xdr:spPr bwMode="auto">
        <a:xfrm>
          <a:off x="4366260" y="582114660"/>
          <a:ext cx="76200" cy="265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53067"/>
    <xdr:sp macro="" textlink="">
      <xdr:nvSpPr>
        <xdr:cNvPr id="4647" name="Text Box 106">
          <a:extLst>
            <a:ext uri="{FF2B5EF4-FFF2-40B4-BE49-F238E27FC236}">
              <a16:creationId xmlns:a16="http://schemas.microsoft.com/office/drawing/2014/main" id="{1CE0065A-0DA7-468C-98B6-C6279DD36B4B}"/>
            </a:ext>
          </a:extLst>
        </xdr:cNvPr>
        <xdr:cNvSpPr txBox="1">
          <a:spLocks noChangeArrowheads="1"/>
        </xdr:cNvSpPr>
      </xdr:nvSpPr>
      <xdr:spPr bwMode="auto">
        <a:xfrm>
          <a:off x="4366260" y="582114660"/>
          <a:ext cx="76200" cy="265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624146"/>
    <xdr:sp macro="" textlink="">
      <xdr:nvSpPr>
        <xdr:cNvPr id="4648" name="Text Box 30">
          <a:extLst>
            <a:ext uri="{FF2B5EF4-FFF2-40B4-BE49-F238E27FC236}">
              <a16:creationId xmlns:a16="http://schemas.microsoft.com/office/drawing/2014/main" id="{EDF064A6-1309-49D7-89BC-9A1EFE6F426E}"/>
            </a:ext>
          </a:extLst>
        </xdr:cNvPr>
        <xdr:cNvSpPr txBox="1">
          <a:spLocks noChangeArrowheads="1"/>
        </xdr:cNvSpPr>
      </xdr:nvSpPr>
      <xdr:spPr bwMode="auto">
        <a:xfrm>
          <a:off x="4366260" y="582114660"/>
          <a:ext cx="76200" cy="2624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26082"/>
    <xdr:sp macro="" textlink="">
      <xdr:nvSpPr>
        <xdr:cNvPr id="4649" name="Text Box 30">
          <a:extLst>
            <a:ext uri="{FF2B5EF4-FFF2-40B4-BE49-F238E27FC236}">
              <a16:creationId xmlns:a16="http://schemas.microsoft.com/office/drawing/2014/main" id="{32F65260-A44E-46EE-80CB-F1DD8601805E}"/>
            </a:ext>
          </a:extLst>
        </xdr:cNvPr>
        <xdr:cNvSpPr txBox="1">
          <a:spLocks noChangeArrowheads="1"/>
        </xdr:cNvSpPr>
      </xdr:nvSpPr>
      <xdr:spPr bwMode="auto">
        <a:xfrm>
          <a:off x="4366260" y="582114660"/>
          <a:ext cx="76200" cy="212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4650" name="Text Box 32">
          <a:extLst>
            <a:ext uri="{FF2B5EF4-FFF2-40B4-BE49-F238E27FC236}">
              <a16:creationId xmlns:a16="http://schemas.microsoft.com/office/drawing/2014/main" id="{AC61F51E-A6BA-4A80-B55D-EFEF8622B0CD}"/>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126082"/>
    <xdr:sp macro="" textlink="">
      <xdr:nvSpPr>
        <xdr:cNvPr id="4651" name="Text Box 106">
          <a:extLst>
            <a:ext uri="{FF2B5EF4-FFF2-40B4-BE49-F238E27FC236}">
              <a16:creationId xmlns:a16="http://schemas.microsoft.com/office/drawing/2014/main" id="{58224B03-A40C-41C0-A317-30785E2F88AD}"/>
            </a:ext>
          </a:extLst>
        </xdr:cNvPr>
        <xdr:cNvSpPr txBox="1">
          <a:spLocks noChangeArrowheads="1"/>
        </xdr:cNvSpPr>
      </xdr:nvSpPr>
      <xdr:spPr bwMode="auto">
        <a:xfrm>
          <a:off x="4366260" y="582114660"/>
          <a:ext cx="76200" cy="212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4652" name="Text Box 108">
          <a:extLst>
            <a:ext uri="{FF2B5EF4-FFF2-40B4-BE49-F238E27FC236}">
              <a16:creationId xmlns:a16="http://schemas.microsoft.com/office/drawing/2014/main" id="{501385EA-9170-4C03-83C5-7A047EF223FB}"/>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555646"/>
    <xdr:sp macro="" textlink="">
      <xdr:nvSpPr>
        <xdr:cNvPr id="4653" name="Text Box 30">
          <a:extLst>
            <a:ext uri="{FF2B5EF4-FFF2-40B4-BE49-F238E27FC236}">
              <a16:creationId xmlns:a16="http://schemas.microsoft.com/office/drawing/2014/main" id="{1C88956D-5C29-40FC-9C13-797C13AC5D13}"/>
            </a:ext>
          </a:extLst>
        </xdr:cNvPr>
        <xdr:cNvSpPr txBox="1">
          <a:spLocks noChangeArrowheads="1"/>
        </xdr:cNvSpPr>
      </xdr:nvSpPr>
      <xdr:spPr bwMode="auto">
        <a:xfrm>
          <a:off x="4366260" y="582114660"/>
          <a:ext cx="76200" cy="155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443051"/>
    <xdr:sp macro="" textlink="">
      <xdr:nvSpPr>
        <xdr:cNvPr id="4654" name="Text Box 32">
          <a:extLst>
            <a:ext uri="{FF2B5EF4-FFF2-40B4-BE49-F238E27FC236}">
              <a16:creationId xmlns:a16="http://schemas.microsoft.com/office/drawing/2014/main" id="{64D481E4-5554-4EA3-B284-563CFCA2BDF3}"/>
            </a:ext>
          </a:extLst>
        </xdr:cNvPr>
        <xdr:cNvSpPr txBox="1">
          <a:spLocks noChangeArrowheads="1"/>
        </xdr:cNvSpPr>
      </xdr:nvSpPr>
      <xdr:spPr bwMode="auto">
        <a:xfrm>
          <a:off x="4366260" y="582114660"/>
          <a:ext cx="76200" cy="244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1555646"/>
    <xdr:sp macro="" textlink="">
      <xdr:nvSpPr>
        <xdr:cNvPr id="4655" name="Text Box 106">
          <a:extLst>
            <a:ext uri="{FF2B5EF4-FFF2-40B4-BE49-F238E27FC236}">
              <a16:creationId xmlns:a16="http://schemas.microsoft.com/office/drawing/2014/main" id="{8619E923-8AAB-4EFB-88B2-35E9AB8233CD}"/>
            </a:ext>
          </a:extLst>
        </xdr:cNvPr>
        <xdr:cNvSpPr txBox="1">
          <a:spLocks noChangeArrowheads="1"/>
        </xdr:cNvSpPr>
      </xdr:nvSpPr>
      <xdr:spPr bwMode="auto">
        <a:xfrm>
          <a:off x="4366260" y="582114660"/>
          <a:ext cx="76200" cy="155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4656" name="Text Box 30">
          <a:extLst>
            <a:ext uri="{FF2B5EF4-FFF2-40B4-BE49-F238E27FC236}">
              <a16:creationId xmlns:a16="http://schemas.microsoft.com/office/drawing/2014/main" id="{9E5D3958-9564-4698-819E-814950E3767F}"/>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57" name="Text Box 32">
          <a:extLst>
            <a:ext uri="{FF2B5EF4-FFF2-40B4-BE49-F238E27FC236}">
              <a16:creationId xmlns:a16="http://schemas.microsoft.com/office/drawing/2014/main" id="{F0154E2E-5E80-4DDC-B672-60782052E53E}"/>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4658" name="Text Box 106">
          <a:extLst>
            <a:ext uri="{FF2B5EF4-FFF2-40B4-BE49-F238E27FC236}">
              <a16:creationId xmlns:a16="http://schemas.microsoft.com/office/drawing/2014/main" id="{379D7768-A250-4DFB-B19C-C7D078A7E220}"/>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59" name="Text Box 108">
          <a:extLst>
            <a:ext uri="{FF2B5EF4-FFF2-40B4-BE49-F238E27FC236}">
              <a16:creationId xmlns:a16="http://schemas.microsoft.com/office/drawing/2014/main" id="{5DDE63D4-9433-4622-9703-FF367B07B537}"/>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4660" name="Text Box 30">
          <a:extLst>
            <a:ext uri="{FF2B5EF4-FFF2-40B4-BE49-F238E27FC236}">
              <a16:creationId xmlns:a16="http://schemas.microsoft.com/office/drawing/2014/main" id="{3FBEE39F-AB3F-461C-AB2B-143344B38E17}"/>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61" name="Text Box 32">
          <a:extLst>
            <a:ext uri="{FF2B5EF4-FFF2-40B4-BE49-F238E27FC236}">
              <a16:creationId xmlns:a16="http://schemas.microsoft.com/office/drawing/2014/main" id="{574DC8E7-5AE8-406B-9691-AC7519AE3F1B}"/>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4662" name="Text Box 106">
          <a:extLst>
            <a:ext uri="{FF2B5EF4-FFF2-40B4-BE49-F238E27FC236}">
              <a16:creationId xmlns:a16="http://schemas.microsoft.com/office/drawing/2014/main" id="{1EF7820D-7493-4193-BE00-9DC8EFEAC446}"/>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63" name="Text Box 108">
          <a:extLst>
            <a:ext uri="{FF2B5EF4-FFF2-40B4-BE49-F238E27FC236}">
              <a16:creationId xmlns:a16="http://schemas.microsoft.com/office/drawing/2014/main" id="{A9B94B55-68DC-4854-9F8F-036D57EB7974}"/>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4664" name="Text Box 30">
          <a:extLst>
            <a:ext uri="{FF2B5EF4-FFF2-40B4-BE49-F238E27FC236}">
              <a16:creationId xmlns:a16="http://schemas.microsoft.com/office/drawing/2014/main" id="{02783C98-3BBD-4225-93EF-3672E0D98217}"/>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65" name="Text Box 32">
          <a:extLst>
            <a:ext uri="{FF2B5EF4-FFF2-40B4-BE49-F238E27FC236}">
              <a16:creationId xmlns:a16="http://schemas.microsoft.com/office/drawing/2014/main" id="{7563A283-49CE-408D-BFAA-3537E3AB61C8}"/>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30590"/>
    <xdr:sp macro="" textlink="">
      <xdr:nvSpPr>
        <xdr:cNvPr id="4666" name="Text Box 106">
          <a:extLst>
            <a:ext uri="{FF2B5EF4-FFF2-40B4-BE49-F238E27FC236}">
              <a16:creationId xmlns:a16="http://schemas.microsoft.com/office/drawing/2014/main" id="{4F1D4E32-6D75-4812-B7C9-74A42D444FE6}"/>
            </a:ext>
          </a:extLst>
        </xdr:cNvPr>
        <xdr:cNvSpPr txBox="1">
          <a:spLocks noChangeArrowheads="1"/>
        </xdr:cNvSpPr>
      </xdr:nvSpPr>
      <xdr:spPr bwMode="auto">
        <a:xfrm>
          <a:off x="436626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67" name="Text Box 108">
          <a:extLst>
            <a:ext uri="{FF2B5EF4-FFF2-40B4-BE49-F238E27FC236}">
              <a16:creationId xmlns:a16="http://schemas.microsoft.com/office/drawing/2014/main" id="{D567CDA9-B053-43BC-9BEB-F51D1F3B7351}"/>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4668" name="Text Box 30">
          <a:extLst>
            <a:ext uri="{FF2B5EF4-FFF2-40B4-BE49-F238E27FC236}">
              <a16:creationId xmlns:a16="http://schemas.microsoft.com/office/drawing/2014/main" id="{2E8C143A-9761-44A0-8556-6A9E7B1EEF7A}"/>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69" name="Text Box 32">
          <a:extLst>
            <a:ext uri="{FF2B5EF4-FFF2-40B4-BE49-F238E27FC236}">
              <a16:creationId xmlns:a16="http://schemas.microsoft.com/office/drawing/2014/main" id="{71ACDB58-0597-4310-8247-B2AF0F97C880}"/>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07730"/>
    <xdr:sp macro="" textlink="">
      <xdr:nvSpPr>
        <xdr:cNvPr id="4670" name="Text Box 106">
          <a:extLst>
            <a:ext uri="{FF2B5EF4-FFF2-40B4-BE49-F238E27FC236}">
              <a16:creationId xmlns:a16="http://schemas.microsoft.com/office/drawing/2014/main" id="{8D68F024-73A9-4BA8-8571-27341F56E792}"/>
            </a:ext>
          </a:extLst>
        </xdr:cNvPr>
        <xdr:cNvSpPr txBox="1">
          <a:spLocks noChangeArrowheads="1"/>
        </xdr:cNvSpPr>
      </xdr:nvSpPr>
      <xdr:spPr bwMode="auto">
        <a:xfrm>
          <a:off x="436626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409721"/>
    <xdr:sp macro="" textlink="">
      <xdr:nvSpPr>
        <xdr:cNvPr id="4671" name="Text Box 108">
          <a:extLst>
            <a:ext uri="{FF2B5EF4-FFF2-40B4-BE49-F238E27FC236}">
              <a16:creationId xmlns:a16="http://schemas.microsoft.com/office/drawing/2014/main" id="{7328DD0D-E4F9-4884-AA7A-4072DEB95940}"/>
            </a:ext>
          </a:extLst>
        </xdr:cNvPr>
        <xdr:cNvSpPr txBox="1">
          <a:spLocks noChangeArrowheads="1"/>
        </xdr:cNvSpPr>
      </xdr:nvSpPr>
      <xdr:spPr bwMode="auto">
        <a:xfrm>
          <a:off x="436626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4672" name="Text Box 30">
          <a:extLst>
            <a:ext uri="{FF2B5EF4-FFF2-40B4-BE49-F238E27FC236}">
              <a16:creationId xmlns:a16="http://schemas.microsoft.com/office/drawing/2014/main" id="{8C629D04-8EB4-4C30-B153-8430DBFDF475}"/>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4673" name="Text Box 106">
          <a:extLst>
            <a:ext uri="{FF2B5EF4-FFF2-40B4-BE49-F238E27FC236}">
              <a16:creationId xmlns:a16="http://schemas.microsoft.com/office/drawing/2014/main" id="{B517F150-6CF9-4F82-9FE2-A2E61E5D39AB}"/>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4674" name="Text Box 30">
          <a:extLst>
            <a:ext uri="{FF2B5EF4-FFF2-40B4-BE49-F238E27FC236}">
              <a16:creationId xmlns:a16="http://schemas.microsoft.com/office/drawing/2014/main" id="{DD756FCA-D346-4B0F-94A6-D310607610CA}"/>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4675" name="Text Box 106">
          <a:extLst>
            <a:ext uri="{FF2B5EF4-FFF2-40B4-BE49-F238E27FC236}">
              <a16:creationId xmlns:a16="http://schemas.microsoft.com/office/drawing/2014/main" id="{0C05D3A4-3D82-4BF1-914B-57663E88EEEE}"/>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4676" name="Text Box 30">
          <a:extLst>
            <a:ext uri="{FF2B5EF4-FFF2-40B4-BE49-F238E27FC236}">
              <a16:creationId xmlns:a16="http://schemas.microsoft.com/office/drawing/2014/main" id="{E1EC1EDE-B43C-41ED-B5A6-0AAE337B7369}"/>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321970"/>
    <xdr:sp macro="" textlink="">
      <xdr:nvSpPr>
        <xdr:cNvPr id="4677" name="Text Box 106">
          <a:extLst>
            <a:ext uri="{FF2B5EF4-FFF2-40B4-BE49-F238E27FC236}">
              <a16:creationId xmlns:a16="http://schemas.microsoft.com/office/drawing/2014/main" id="{79179D5B-E965-4793-A894-60C8FBADD3EC}"/>
            </a:ext>
          </a:extLst>
        </xdr:cNvPr>
        <xdr:cNvSpPr txBox="1">
          <a:spLocks noChangeArrowheads="1"/>
        </xdr:cNvSpPr>
      </xdr:nvSpPr>
      <xdr:spPr bwMode="auto">
        <a:xfrm>
          <a:off x="4366260" y="582114660"/>
          <a:ext cx="76200" cy="32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4678" name="Text Box 30">
          <a:extLst>
            <a:ext uri="{FF2B5EF4-FFF2-40B4-BE49-F238E27FC236}">
              <a16:creationId xmlns:a16="http://schemas.microsoft.com/office/drawing/2014/main" id="{42482358-73FE-41F1-8138-6CB2FB0A0A77}"/>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2379</xdr:row>
      <xdr:rowOff>0</xdr:rowOff>
    </xdr:from>
    <xdr:ext cx="76200" cy="299110"/>
    <xdr:sp macro="" textlink="">
      <xdr:nvSpPr>
        <xdr:cNvPr id="4679" name="Text Box 106">
          <a:extLst>
            <a:ext uri="{FF2B5EF4-FFF2-40B4-BE49-F238E27FC236}">
              <a16:creationId xmlns:a16="http://schemas.microsoft.com/office/drawing/2014/main" id="{1D872048-9D57-4DF8-BB31-D4A42B4D2728}"/>
            </a:ext>
          </a:extLst>
        </xdr:cNvPr>
        <xdr:cNvSpPr txBox="1">
          <a:spLocks noChangeArrowheads="1"/>
        </xdr:cNvSpPr>
      </xdr:nvSpPr>
      <xdr:spPr bwMode="auto">
        <a:xfrm>
          <a:off x="4366260" y="582114660"/>
          <a:ext cx="76200" cy="2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0</xdr:colOff>
      <xdr:row>2381</xdr:row>
      <xdr:rowOff>0</xdr:rowOff>
    </xdr:from>
    <xdr:ext cx="72122" cy="1458804"/>
    <xdr:sp macro="" textlink="">
      <xdr:nvSpPr>
        <xdr:cNvPr id="4680" name="Text Box 108">
          <a:extLst>
            <a:ext uri="{FF2B5EF4-FFF2-40B4-BE49-F238E27FC236}">
              <a16:creationId xmlns:a16="http://schemas.microsoft.com/office/drawing/2014/main" id="{DD0A108D-83ED-4A58-B488-28DB83DCB77A}"/>
            </a:ext>
          </a:extLst>
        </xdr:cNvPr>
        <xdr:cNvSpPr txBox="1">
          <a:spLocks noChangeArrowheads="1"/>
        </xdr:cNvSpPr>
      </xdr:nvSpPr>
      <xdr:spPr bwMode="auto">
        <a:xfrm>
          <a:off x="7353300" y="58247280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1"/>
    <xdr:sp macro="" textlink="">
      <xdr:nvSpPr>
        <xdr:cNvPr id="4681" name="Text Box 30">
          <a:extLst>
            <a:ext uri="{FF2B5EF4-FFF2-40B4-BE49-F238E27FC236}">
              <a16:creationId xmlns:a16="http://schemas.microsoft.com/office/drawing/2014/main" id="{AD3A66E0-6753-4951-ADA3-3985C5318C6B}"/>
            </a:ext>
          </a:extLst>
        </xdr:cNvPr>
        <xdr:cNvSpPr txBox="1">
          <a:spLocks noChangeArrowheads="1"/>
        </xdr:cNvSpPr>
      </xdr:nvSpPr>
      <xdr:spPr bwMode="auto">
        <a:xfrm>
          <a:off x="3741420" y="58247280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4682" name="Text Box 32">
          <a:extLst>
            <a:ext uri="{FF2B5EF4-FFF2-40B4-BE49-F238E27FC236}">
              <a16:creationId xmlns:a16="http://schemas.microsoft.com/office/drawing/2014/main" id="{DA0109C9-9987-45E6-8E5B-09E51C016BCE}"/>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1"/>
    <xdr:sp macro="" textlink="">
      <xdr:nvSpPr>
        <xdr:cNvPr id="4683" name="Text Box 106">
          <a:extLst>
            <a:ext uri="{FF2B5EF4-FFF2-40B4-BE49-F238E27FC236}">
              <a16:creationId xmlns:a16="http://schemas.microsoft.com/office/drawing/2014/main" id="{2D5A53C7-68C4-4515-A646-7533C4B8BE13}"/>
            </a:ext>
          </a:extLst>
        </xdr:cNvPr>
        <xdr:cNvSpPr txBox="1">
          <a:spLocks noChangeArrowheads="1"/>
        </xdr:cNvSpPr>
      </xdr:nvSpPr>
      <xdr:spPr bwMode="auto">
        <a:xfrm>
          <a:off x="3741420" y="582472800"/>
          <a:ext cx="76200" cy="335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4684" name="Text Box 108">
          <a:extLst>
            <a:ext uri="{FF2B5EF4-FFF2-40B4-BE49-F238E27FC236}">
              <a16:creationId xmlns:a16="http://schemas.microsoft.com/office/drawing/2014/main" id="{1CE6AC96-A2BE-4117-8745-ACD4FFEE513C}"/>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1"/>
    <xdr:sp macro="" textlink="">
      <xdr:nvSpPr>
        <xdr:cNvPr id="4685" name="Text Box 30">
          <a:extLst>
            <a:ext uri="{FF2B5EF4-FFF2-40B4-BE49-F238E27FC236}">
              <a16:creationId xmlns:a16="http://schemas.microsoft.com/office/drawing/2014/main" id="{230EA812-6110-4464-B4F7-6CFA96055279}"/>
            </a:ext>
          </a:extLst>
        </xdr:cNvPr>
        <xdr:cNvSpPr txBox="1">
          <a:spLocks noChangeArrowheads="1"/>
        </xdr:cNvSpPr>
      </xdr:nvSpPr>
      <xdr:spPr bwMode="auto">
        <a:xfrm>
          <a:off x="3741420" y="58247280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4686" name="Text Box 32">
          <a:extLst>
            <a:ext uri="{FF2B5EF4-FFF2-40B4-BE49-F238E27FC236}">
              <a16:creationId xmlns:a16="http://schemas.microsoft.com/office/drawing/2014/main" id="{9665BD64-D434-48E1-948B-1A752D24E140}"/>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1"/>
    <xdr:sp macro="" textlink="">
      <xdr:nvSpPr>
        <xdr:cNvPr id="4687" name="Text Box 106">
          <a:extLst>
            <a:ext uri="{FF2B5EF4-FFF2-40B4-BE49-F238E27FC236}">
              <a16:creationId xmlns:a16="http://schemas.microsoft.com/office/drawing/2014/main" id="{06F0B37C-5938-4094-A9E1-6ACA6B425546}"/>
            </a:ext>
          </a:extLst>
        </xdr:cNvPr>
        <xdr:cNvSpPr txBox="1">
          <a:spLocks noChangeArrowheads="1"/>
        </xdr:cNvSpPr>
      </xdr:nvSpPr>
      <xdr:spPr bwMode="auto">
        <a:xfrm>
          <a:off x="3741420" y="582472800"/>
          <a:ext cx="76200" cy="32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0134"/>
    <xdr:sp macro="" textlink="">
      <xdr:nvSpPr>
        <xdr:cNvPr id="4688" name="Text Box 108">
          <a:extLst>
            <a:ext uri="{FF2B5EF4-FFF2-40B4-BE49-F238E27FC236}">
              <a16:creationId xmlns:a16="http://schemas.microsoft.com/office/drawing/2014/main" id="{38DEAAC2-8F58-4CA6-B20F-B4457C398236}"/>
            </a:ext>
          </a:extLst>
        </xdr:cNvPr>
        <xdr:cNvSpPr txBox="1">
          <a:spLocks noChangeArrowheads="1"/>
        </xdr:cNvSpPr>
      </xdr:nvSpPr>
      <xdr:spPr bwMode="auto">
        <a:xfrm>
          <a:off x="3741420" y="582472800"/>
          <a:ext cx="76200" cy="41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3"/>
    <xdr:sp macro="" textlink="">
      <xdr:nvSpPr>
        <xdr:cNvPr id="4689" name="Text Box 30">
          <a:extLst>
            <a:ext uri="{FF2B5EF4-FFF2-40B4-BE49-F238E27FC236}">
              <a16:creationId xmlns:a16="http://schemas.microsoft.com/office/drawing/2014/main" id="{B35E2F36-813A-4A40-8BB2-0C79A33A93B7}"/>
            </a:ext>
          </a:extLst>
        </xdr:cNvPr>
        <xdr:cNvSpPr txBox="1">
          <a:spLocks noChangeArrowheads="1"/>
        </xdr:cNvSpPr>
      </xdr:nvSpPr>
      <xdr:spPr bwMode="auto">
        <a:xfrm>
          <a:off x="3741420" y="58247280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4690" name="Text Box 32">
          <a:extLst>
            <a:ext uri="{FF2B5EF4-FFF2-40B4-BE49-F238E27FC236}">
              <a16:creationId xmlns:a16="http://schemas.microsoft.com/office/drawing/2014/main" id="{909CEA89-D038-4E75-8A65-9D12BFA8E9A5}"/>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5943"/>
    <xdr:sp macro="" textlink="">
      <xdr:nvSpPr>
        <xdr:cNvPr id="4691" name="Text Box 106">
          <a:extLst>
            <a:ext uri="{FF2B5EF4-FFF2-40B4-BE49-F238E27FC236}">
              <a16:creationId xmlns:a16="http://schemas.microsoft.com/office/drawing/2014/main" id="{6F650796-D006-4371-A9AF-2181ACDD52E9}"/>
            </a:ext>
          </a:extLst>
        </xdr:cNvPr>
        <xdr:cNvSpPr txBox="1">
          <a:spLocks noChangeArrowheads="1"/>
        </xdr:cNvSpPr>
      </xdr:nvSpPr>
      <xdr:spPr bwMode="auto">
        <a:xfrm>
          <a:off x="3741420" y="582472800"/>
          <a:ext cx="76200" cy="33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4692" name="Text Box 108">
          <a:extLst>
            <a:ext uri="{FF2B5EF4-FFF2-40B4-BE49-F238E27FC236}">
              <a16:creationId xmlns:a16="http://schemas.microsoft.com/office/drawing/2014/main" id="{D146A0CE-BAFB-44B4-8638-40B37FD340FB}"/>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3"/>
    <xdr:sp macro="" textlink="">
      <xdr:nvSpPr>
        <xdr:cNvPr id="4693" name="Text Box 30">
          <a:extLst>
            <a:ext uri="{FF2B5EF4-FFF2-40B4-BE49-F238E27FC236}">
              <a16:creationId xmlns:a16="http://schemas.microsoft.com/office/drawing/2014/main" id="{B833BA65-9CEA-4146-AA8D-B7BB371EC031}"/>
            </a:ext>
          </a:extLst>
        </xdr:cNvPr>
        <xdr:cNvSpPr txBox="1">
          <a:spLocks noChangeArrowheads="1"/>
        </xdr:cNvSpPr>
      </xdr:nvSpPr>
      <xdr:spPr bwMode="auto">
        <a:xfrm>
          <a:off x="3741420" y="58247280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4694" name="Text Box 32">
          <a:extLst>
            <a:ext uri="{FF2B5EF4-FFF2-40B4-BE49-F238E27FC236}">
              <a16:creationId xmlns:a16="http://schemas.microsoft.com/office/drawing/2014/main" id="{507C4D18-7AA2-4359-9883-D46741257547}"/>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0703"/>
    <xdr:sp macro="" textlink="">
      <xdr:nvSpPr>
        <xdr:cNvPr id="4695" name="Text Box 106">
          <a:extLst>
            <a:ext uri="{FF2B5EF4-FFF2-40B4-BE49-F238E27FC236}">
              <a16:creationId xmlns:a16="http://schemas.microsoft.com/office/drawing/2014/main" id="{4B062FBE-9ABF-4C9C-819F-5BA055F861C2}"/>
            </a:ext>
          </a:extLst>
        </xdr:cNvPr>
        <xdr:cNvSpPr txBox="1">
          <a:spLocks noChangeArrowheads="1"/>
        </xdr:cNvSpPr>
      </xdr:nvSpPr>
      <xdr:spPr bwMode="auto">
        <a:xfrm>
          <a:off x="3741420" y="582472800"/>
          <a:ext cx="76200" cy="32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372"/>
    <xdr:sp macro="" textlink="">
      <xdr:nvSpPr>
        <xdr:cNvPr id="4696" name="Text Box 108">
          <a:extLst>
            <a:ext uri="{FF2B5EF4-FFF2-40B4-BE49-F238E27FC236}">
              <a16:creationId xmlns:a16="http://schemas.microsoft.com/office/drawing/2014/main" id="{415151C6-DB17-4486-A1D8-787AA7D89DA7}"/>
            </a:ext>
          </a:extLst>
        </xdr:cNvPr>
        <xdr:cNvSpPr txBox="1">
          <a:spLocks noChangeArrowheads="1"/>
        </xdr:cNvSpPr>
      </xdr:nvSpPr>
      <xdr:spPr bwMode="auto">
        <a:xfrm>
          <a:off x="3741420" y="582472800"/>
          <a:ext cx="76200" cy="42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46174"/>
    <xdr:sp macro="" textlink="">
      <xdr:nvSpPr>
        <xdr:cNvPr id="4697" name="Text Box 30">
          <a:extLst>
            <a:ext uri="{FF2B5EF4-FFF2-40B4-BE49-F238E27FC236}">
              <a16:creationId xmlns:a16="http://schemas.microsoft.com/office/drawing/2014/main" id="{D223F889-2BD4-4CF6-A0A8-02DA790E4C2D}"/>
            </a:ext>
          </a:extLst>
        </xdr:cNvPr>
        <xdr:cNvSpPr txBox="1">
          <a:spLocks noChangeArrowheads="1"/>
        </xdr:cNvSpPr>
      </xdr:nvSpPr>
      <xdr:spPr bwMode="auto">
        <a:xfrm>
          <a:off x="3741420" y="58247280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4698" name="Text Box 32">
          <a:extLst>
            <a:ext uri="{FF2B5EF4-FFF2-40B4-BE49-F238E27FC236}">
              <a16:creationId xmlns:a16="http://schemas.microsoft.com/office/drawing/2014/main" id="{F6D86999-647A-4F47-BE7B-2FE802C002C8}"/>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46174"/>
    <xdr:sp macro="" textlink="">
      <xdr:nvSpPr>
        <xdr:cNvPr id="4699" name="Text Box 106">
          <a:extLst>
            <a:ext uri="{FF2B5EF4-FFF2-40B4-BE49-F238E27FC236}">
              <a16:creationId xmlns:a16="http://schemas.microsoft.com/office/drawing/2014/main" id="{E907EDD3-5C0A-484F-9B78-F46402C27F63}"/>
            </a:ext>
          </a:extLst>
        </xdr:cNvPr>
        <xdr:cNvSpPr txBox="1">
          <a:spLocks noChangeArrowheads="1"/>
        </xdr:cNvSpPr>
      </xdr:nvSpPr>
      <xdr:spPr bwMode="auto">
        <a:xfrm>
          <a:off x="3741420" y="582472800"/>
          <a:ext cx="76200" cy="44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4700" name="Text Box 108">
          <a:extLst>
            <a:ext uri="{FF2B5EF4-FFF2-40B4-BE49-F238E27FC236}">
              <a16:creationId xmlns:a16="http://schemas.microsoft.com/office/drawing/2014/main" id="{AE889AF2-2E2F-4434-B4E4-34EFC5040C4F}"/>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3314"/>
    <xdr:sp macro="" textlink="">
      <xdr:nvSpPr>
        <xdr:cNvPr id="4701" name="Text Box 30">
          <a:extLst>
            <a:ext uri="{FF2B5EF4-FFF2-40B4-BE49-F238E27FC236}">
              <a16:creationId xmlns:a16="http://schemas.microsoft.com/office/drawing/2014/main" id="{B5D8DAE6-83D9-42E5-9B56-AB5E4F9AA7A1}"/>
            </a:ext>
          </a:extLst>
        </xdr:cNvPr>
        <xdr:cNvSpPr txBox="1">
          <a:spLocks noChangeArrowheads="1"/>
        </xdr:cNvSpPr>
      </xdr:nvSpPr>
      <xdr:spPr bwMode="auto">
        <a:xfrm>
          <a:off x="3741420" y="58247280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4702" name="Text Box 32">
          <a:extLst>
            <a:ext uri="{FF2B5EF4-FFF2-40B4-BE49-F238E27FC236}">
              <a16:creationId xmlns:a16="http://schemas.microsoft.com/office/drawing/2014/main" id="{8ADFC279-A482-4A91-B976-09470632D9A5}"/>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3314"/>
    <xdr:sp macro="" textlink="">
      <xdr:nvSpPr>
        <xdr:cNvPr id="4703" name="Text Box 106">
          <a:extLst>
            <a:ext uri="{FF2B5EF4-FFF2-40B4-BE49-F238E27FC236}">
              <a16:creationId xmlns:a16="http://schemas.microsoft.com/office/drawing/2014/main" id="{71103375-3E17-461B-92AC-7AFA7E563F1C}"/>
            </a:ext>
          </a:extLst>
        </xdr:cNvPr>
        <xdr:cNvSpPr txBox="1">
          <a:spLocks noChangeArrowheads="1"/>
        </xdr:cNvSpPr>
      </xdr:nvSpPr>
      <xdr:spPr bwMode="auto">
        <a:xfrm>
          <a:off x="3741420" y="582472800"/>
          <a:ext cx="76200" cy="42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507134"/>
    <xdr:sp macro="" textlink="">
      <xdr:nvSpPr>
        <xdr:cNvPr id="4704" name="Text Box 108">
          <a:extLst>
            <a:ext uri="{FF2B5EF4-FFF2-40B4-BE49-F238E27FC236}">
              <a16:creationId xmlns:a16="http://schemas.microsoft.com/office/drawing/2014/main" id="{310CAC6E-3926-41AF-8E63-916E0058A4C6}"/>
            </a:ext>
          </a:extLst>
        </xdr:cNvPr>
        <xdr:cNvSpPr txBox="1">
          <a:spLocks noChangeArrowheads="1"/>
        </xdr:cNvSpPr>
      </xdr:nvSpPr>
      <xdr:spPr bwMode="auto">
        <a:xfrm>
          <a:off x="3741420" y="582472800"/>
          <a:ext cx="76200" cy="507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619489"/>
    <xdr:sp macro="" textlink="">
      <xdr:nvSpPr>
        <xdr:cNvPr id="4705" name="Text Box 30">
          <a:extLst>
            <a:ext uri="{FF2B5EF4-FFF2-40B4-BE49-F238E27FC236}">
              <a16:creationId xmlns:a16="http://schemas.microsoft.com/office/drawing/2014/main" id="{E0579089-68BD-44CF-B65A-F91A50CEBFBA}"/>
            </a:ext>
          </a:extLst>
        </xdr:cNvPr>
        <xdr:cNvSpPr txBox="1">
          <a:spLocks noChangeArrowheads="1"/>
        </xdr:cNvSpPr>
      </xdr:nvSpPr>
      <xdr:spPr bwMode="auto">
        <a:xfrm>
          <a:off x="3741420" y="58247280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4706" name="Text Box 32">
          <a:extLst>
            <a:ext uri="{FF2B5EF4-FFF2-40B4-BE49-F238E27FC236}">
              <a16:creationId xmlns:a16="http://schemas.microsoft.com/office/drawing/2014/main" id="{9C74AB8C-0DE7-4130-9A68-673EBDC9DA8B}"/>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619489"/>
    <xdr:sp macro="" textlink="">
      <xdr:nvSpPr>
        <xdr:cNvPr id="4707" name="Text Box 106">
          <a:extLst>
            <a:ext uri="{FF2B5EF4-FFF2-40B4-BE49-F238E27FC236}">
              <a16:creationId xmlns:a16="http://schemas.microsoft.com/office/drawing/2014/main" id="{B6B1EE6A-CF2F-4099-8E06-686AABD0D1FC}"/>
            </a:ext>
          </a:extLst>
        </xdr:cNvPr>
        <xdr:cNvSpPr txBox="1">
          <a:spLocks noChangeArrowheads="1"/>
        </xdr:cNvSpPr>
      </xdr:nvSpPr>
      <xdr:spPr bwMode="auto">
        <a:xfrm>
          <a:off x="3741420" y="582472800"/>
          <a:ext cx="76200" cy="161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4708" name="Text Box 108">
          <a:extLst>
            <a:ext uri="{FF2B5EF4-FFF2-40B4-BE49-F238E27FC236}">
              <a16:creationId xmlns:a16="http://schemas.microsoft.com/office/drawing/2014/main" id="{10682CDA-3663-46ED-B246-4239B1DBD7A9}"/>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596629"/>
    <xdr:sp macro="" textlink="">
      <xdr:nvSpPr>
        <xdr:cNvPr id="4709" name="Text Box 30">
          <a:extLst>
            <a:ext uri="{FF2B5EF4-FFF2-40B4-BE49-F238E27FC236}">
              <a16:creationId xmlns:a16="http://schemas.microsoft.com/office/drawing/2014/main" id="{452EB1A6-678D-416E-957C-83D5AD3E59A4}"/>
            </a:ext>
          </a:extLst>
        </xdr:cNvPr>
        <xdr:cNvSpPr txBox="1">
          <a:spLocks noChangeArrowheads="1"/>
        </xdr:cNvSpPr>
      </xdr:nvSpPr>
      <xdr:spPr bwMode="auto">
        <a:xfrm>
          <a:off x="3741420" y="58247280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4710" name="Text Box 32">
          <a:extLst>
            <a:ext uri="{FF2B5EF4-FFF2-40B4-BE49-F238E27FC236}">
              <a16:creationId xmlns:a16="http://schemas.microsoft.com/office/drawing/2014/main" id="{72482769-7894-469D-88A8-AC479357AB03}"/>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596629"/>
    <xdr:sp macro="" textlink="">
      <xdr:nvSpPr>
        <xdr:cNvPr id="4711" name="Text Box 106">
          <a:extLst>
            <a:ext uri="{FF2B5EF4-FFF2-40B4-BE49-F238E27FC236}">
              <a16:creationId xmlns:a16="http://schemas.microsoft.com/office/drawing/2014/main" id="{B818F448-7876-4ED4-AF0B-585C469F59B5}"/>
            </a:ext>
          </a:extLst>
        </xdr:cNvPr>
        <xdr:cNvSpPr txBox="1">
          <a:spLocks noChangeArrowheads="1"/>
        </xdr:cNvSpPr>
      </xdr:nvSpPr>
      <xdr:spPr bwMode="auto">
        <a:xfrm>
          <a:off x="3741420" y="582472800"/>
          <a:ext cx="76200" cy="1596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789857"/>
    <xdr:sp macro="" textlink="">
      <xdr:nvSpPr>
        <xdr:cNvPr id="4712" name="Text Box 108">
          <a:extLst>
            <a:ext uri="{FF2B5EF4-FFF2-40B4-BE49-F238E27FC236}">
              <a16:creationId xmlns:a16="http://schemas.microsoft.com/office/drawing/2014/main" id="{7973C5F0-B01B-4E3F-BD10-65F8A9BD1D63}"/>
            </a:ext>
          </a:extLst>
        </xdr:cNvPr>
        <xdr:cNvSpPr txBox="1">
          <a:spLocks noChangeArrowheads="1"/>
        </xdr:cNvSpPr>
      </xdr:nvSpPr>
      <xdr:spPr bwMode="auto">
        <a:xfrm>
          <a:off x="3741420" y="582472800"/>
          <a:ext cx="76200" cy="17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4713" name="Text Box 30">
          <a:extLst>
            <a:ext uri="{FF2B5EF4-FFF2-40B4-BE49-F238E27FC236}">
              <a16:creationId xmlns:a16="http://schemas.microsoft.com/office/drawing/2014/main" id="{2024E0B9-7018-4903-9BE7-C5EF40E84A96}"/>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14" name="Text Box 32">
          <a:extLst>
            <a:ext uri="{FF2B5EF4-FFF2-40B4-BE49-F238E27FC236}">
              <a16:creationId xmlns:a16="http://schemas.microsoft.com/office/drawing/2014/main" id="{6A5114A8-D850-4B08-9EC0-F20A5E89A954}"/>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4715" name="Text Box 106">
          <a:extLst>
            <a:ext uri="{FF2B5EF4-FFF2-40B4-BE49-F238E27FC236}">
              <a16:creationId xmlns:a16="http://schemas.microsoft.com/office/drawing/2014/main" id="{3CCD0953-7837-4260-935B-AAFC9D72B154}"/>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16" name="Text Box 108">
          <a:extLst>
            <a:ext uri="{FF2B5EF4-FFF2-40B4-BE49-F238E27FC236}">
              <a16:creationId xmlns:a16="http://schemas.microsoft.com/office/drawing/2014/main" id="{3DBDDEDD-EBD7-4C14-A2F5-4CD812087F54}"/>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4717" name="Text Box 30">
          <a:extLst>
            <a:ext uri="{FF2B5EF4-FFF2-40B4-BE49-F238E27FC236}">
              <a16:creationId xmlns:a16="http://schemas.microsoft.com/office/drawing/2014/main" id="{7B165AE4-4BE0-4933-B085-CF5C17C1219E}"/>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18" name="Text Box 32">
          <a:extLst>
            <a:ext uri="{FF2B5EF4-FFF2-40B4-BE49-F238E27FC236}">
              <a16:creationId xmlns:a16="http://schemas.microsoft.com/office/drawing/2014/main" id="{7FB9E21D-5CBB-44AA-9291-350B8F3459A4}"/>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4719" name="Text Box 106">
          <a:extLst>
            <a:ext uri="{FF2B5EF4-FFF2-40B4-BE49-F238E27FC236}">
              <a16:creationId xmlns:a16="http://schemas.microsoft.com/office/drawing/2014/main" id="{D1B811C5-03E5-477C-89BA-2D84369F8803}"/>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20" name="Text Box 108">
          <a:extLst>
            <a:ext uri="{FF2B5EF4-FFF2-40B4-BE49-F238E27FC236}">
              <a16:creationId xmlns:a16="http://schemas.microsoft.com/office/drawing/2014/main" id="{E8E28CFF-4619-4870-B9D6-E81E12826376}"/>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30934"/>
    <xdr:sp macro="" textlink="">
      <xdr:nvSpPr>
        <xdr:cNvPr id="4721" name="Text Box 30">
          <a:extLst>
            <a:ext uri="{FF2B5EF4-FFF2-40B4-BE49-F238E27FC236}">
              <a16:creationId xmlns:a16="http://schemas.microsoft.com/office/drawing/2014/main" id="{D8FEF421-E105-46E7-9E3E-F81980A75889}"/>
            </a:ext>
          </a:extLst>
        </xdr:cNvPr>
        <xdr:cNvSpPr txBox="1">
          <a:spLocks noChangeArrowheads="1"/>
        </xdr:cNvSpPr>
      </xdr:nvSpPr>
      <xdr:spPr bwMode="auto">
        <a:xfrm>
          <a:off x="3741420" y="58247280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4722" name="Text Box 32">
          <a:extLst>
            <a:ext uri="{FF2B5EF4-FFF2-40B4-BE49-F238E27FC236}">
              <a16:creationId xmlns:a16="http://schemas.microsoft.com/office/drawing/2014/main" id="{2B73431F-80BA-4633-B131-C4274AE440AC}"/>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30934"/>
    <xdr:sp macro="" textlink="">
      <xdr:nvSpPr>
        <xdr:cNvPr id="4723" name="Text Box 106">
          <a:extLst>
            <a:ext uri="{FF2B5EF4-FFF2-40B4-BE49-F238E27FC236}">
              <a16:creationId xmlns:a16="http://schemas.microsoft.com/office/drawing/2014/main" id="{88995228-0ED9-4A51-BCEA-C31B461ADDEA}"/>
            </a:ext>
          </a:extLst>
        </xdr:cNvPr>
        <xdr:cNvSpPr txBox="1">
          <a:spLocks noChangeArrowheads="1"/>
        </xdr:cNvSpPr>
      </xdr:nvSpPr>
      <xdr:spPr bwMode="auto">
        <a:xfrm>
          <a:off x="3741420" y="582472800"/>
          <a:ext cx="76200" cy="43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4724" name="Text Box 108">
          <a:extLst>
            <a:ext uri="{FF2B5EF4-FFF2-40B4-BE49-F238E27FC236}">
              <a16:creationId xmlns:a16="http://schemas.microsoft.com/office/drawing/2014/main" id="{B0373E65-4E4C-4841-BA60-1490DB982D0E}"/>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0452"/>
    <xdr:sp macro="" textlink="">
      <xdr:nvSpPr>
        <xdr:cNvPr id="4725" name="Text Box 30">
          <a:extLst>
            <a:ext uri="{FF2B5EF4-FFF2-40B4-BE49-F238E27FC236}">
              <a16:creationId xmlns:a16="http://schemas.microsoft.com/office/drawing/2014/main" id="{7492FBBA-0283-4A7B-91E9-E6C7853607A8}"/>
            </a:ext>
          </a:extLst>
        </xdr:cNvPr>
        <xdr:cNvSpPr txBox="1">
          <a:spLocks noChangeArrowheads="1"/>
        </xdr:cNvSpPr>
      </xdr:nvSpPr>
      <xdr:spPr bwMode="auto">
        <a:xfrm>
          <a:off x="3741420" y="58247280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4726" name="Text Box 32">
          <a:extLst>
            <a:ext uri="{FF2B5EF4-FFF2-40B4-BE49-F238E27FC236}">
              <a16:creationId xmlns:a16="http://schemas.microsoft.com/office/drawing/2014/main" id="{43171E74-F87E-487B-AA9A-8544E6ECBDF3}"/>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0452"/>
    <xdr:sp macro="" textlink="">
      <xdr:nvSpPr>
        <xdr:cNvPr id="4727" name="Text Box 106">
          <a:extLst>
            <a:ext uri="{FF2B5EF4-FFF2-40B4-BE49-F238E27FC236}">
              <a16:creationId xmlns:a16="http://schemas.microsoft.com/office/drawing/2014/main" id="{BB54F768-3FFA-4C58-B7AB-2FAE9A96E8EC}"/>
            </a:ext>
          </a:extLst>
        </xdr:cNvPr>
        <xdr:cNvSpPr txBox="1">
          <a:spLocks noChangeArrowheads="1"/>
        </xdr:cNvSpPr>
      </xdr:nvSpPr>
      <xdr:spPr bwMode="auto">
        <a:xfrm>
          <a:off x="3741420" y="582472800"/>
          <a:ext cx="76200" cy="40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91894"/>
    <xdr:sp macro="" textlink="">
      <xdr:nvSpPr>
        <xdr:cNvPr id="4728" name="Text Box 108">
          <a:extLst>
            <a:ext uri="{FF2B5EF4-FFF2-40B4-BE49-F238E27FC236}">
              <a16:creationId xmlns:a16="http://schemas.microsoft.com/office/drawing/2014/main" id="{A266A3EE-59DB-4983-8F70-97555070D007}"/>
            </a:ext>
          </a:extLst>
        </xdr:cNvPr>
        <xdr:cNvSpPr txBox="1">
          <a:spLocks noChangeArrowheads="1"/>
        </xdr:cNvSpPr>
      </xdr:nvSpPr>
      <xdr:spPr bwMode="auto">
        <a:xfrm>
          <a:off x="3741420" y="582472800"/>
          <a:ext cx="76200" cy="491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64785"/>
    <xdr:sp macro="" textlink="">
      <xdr:nvSpPr>
        <xdr:cNvPr id="4729" name="Text Box 30">
          <a:extLst>
            <a:ext uri="{FF2B5EF4-FFF2-40B4-BE49-F238E27FC236}">
              <a16:creationId xmlns:a16="http://schemas.microsoft.com/office/drawing/2014/main" id="{B6394063-C944-4C2A-AA38-E42301971556}"/>
            </a:ext>
          </a:extLst>
        </xdr:cNvPr>
        <xdr:cNvSpPr txBox="1">
          <a:spLocks noChangeArrowheads="1"/>
        </xdr:cNvSpPr>
      </xdr:nvSpPr>
      <xdr:spPr bwMode="auto">
        <a:xfrm>
          <a:off x="3741420" y="58247280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4730" name="Text Box 32">
          <a:extLst>
            <a:ext uri="{FF2B5EF4-FFF2-40B4-BE49-F238E27FC236}">
              <a16:creationId xmlns:a16="http://schemas.microsoft.com/office/drawing/2014/main" id="{CB037DA2-81BF-4CC1-A954-6A684C69F666}"/>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64785"/>
    <xdr:sp macro="" textlink="">
      <xdr:nvSpPr>
        <xdr:cNvPr id="4731" name="Text Box 106">
          <a:extLst>
            <a:ext uri="{FF2B5EF4-FFF2-40B4-BE49-F238E27FC236}">
              <a16:creationId xmlns:a16="http://schemas.microsoft.com/office/drawing/2014/main" id="{0C4048CB-363F-426E-B59E-4ACA76D366BC}"/>
            </a:ext>
          </a:extLst>
        </xdr:cNvPr>
        <xdr:cNvSpPr txBox="1">
          <a:spLocks noChangeArrowheads="1"/>
        </xdr:cNvSpPr>
      </xdr:nvSpPr>
      <xdr:spPr bwMode="auto">
        <a:xfrm>
          <a:off x="3741420" y="582472800"/>
          <a:ext cx="76200" cy="116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4732" name="Text Box 108">
          <a:extLst>
            <a:ext uri="{FF2B5EF4-FFF2-40B4-BE49-F238E27FC236}">
              <a16:creationId xmlns:a16="http://schemas.microsoft.com/office/drawing/2014/main" id="{5602B3F6-D453-4845-811D-5569A18C5C6D}"/>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49545"/>
    <xdr:sp macro="" textlink="">
      <xdr:nvSpPr>
        <xdr:cNvPr id="4733" name="Text Box 30">
          <a:extLst>
            <a:ext uri="{FF2B5EF4-FFF2-40B4-BE49-F238E27FC236}">
              <a16:creationId xmlns:a16="http://schemas.microsoft.com/office/drawing/2014/main" id="{6A3B811D-AF67-4E0D-A84A-23C80E343A30}"/>
            </a:ext>
          </a:extLst>
        </xdr:cNvPr>
        <xdr:cNvSpPr txBox="1">
          <a:spLocks noChangeArrowheads="1"/>
        </xdr:cNvSpPr>
      </xdr:nvSpPr>
      <xdr:spPr bwMode="auto">
        <a:xfrm>
          <a:off x="3741420" y="58247280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4"/>
    <xdr:sp macro="" textlink="">
      <xdr:nvSpPr>
        <xdr:cNvPr id="4734" name="Text Box 32">
          <a:extLst>
            <a:ext uri="{FF2B5EF4-FFF2-40B4-BE49-F238E27FC236}">
              <a16:creationId xmlns:a16="http://schemas.microsoft.com/office/drawing/2014/main" id="{EDE55781-3D1A-4B85-A2C1-FDE42F081E1C}"/>
            </a:ext>
          </a:extLst>
        </xdr:cNvPr>
        <xdr:cNvSpPr txBox="1">
          <a:spLocks noChangeArrowheads="1"/>
        </xdr:cNvSpPr>
      </xdr:nvSpPr>
      <xdr:spPr bwMode="auto">
        <a:xfrm>
          <a:off x="3741420" y="582472800"/>
          <a:ext cx="76200"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149545"/>
    <xdr:sp macro="" textlink="">
      <xdr:nvSpPr>
        <xdr:cNvPr id="4735" name="Text Box 106">
          <a:extLst>
            <a:ext uri="{FF2B5EF4-FFF2-40B4-BE49-F238E27FC236}">
              <a16:creationId xmlns:a16="http://schemas.microsoft.com/office/drawing/2014/main" id="{D90C9FB6-BC2C-4362-BFCD-F6A51A1EA7A1}"/>
            </a:ext>
          </a:extLst>
        </xdr:cNvPr>
        <xdr:cNvSpPr txBox="1">
          <a:spLocks noChangeArrowheads="1"/>
        </xdr:cNvSpPr>
      </xdr:nvSpPr>
      <xdr:spPr bwMode="auto">
        <a:xfrm>
          <a:off x="3741420" y="582472800"/>
          <a:ext cx="76200" cy="114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4736" name="Text Box 30">
          <a:extLst>
            <a:ext uri="{FF2B5EF4-FFF2-40B4-BE49-F238E27FC236}">
              <a16:creationId xmlns:a16="http://schemas.microsoft.com/office/drawing/2014/main" id="{E7FEE58F-D91D-410E-8125-8E67DC5E498E}"/>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37" name="Text Box 32">
          <a:extLst>
            <a:ext uri="{FF2B5EF4-FFF2-40B4-BE49-F238E27FC236}">
              <a16:creationId xmlns:a16="http://schemas.microsoft.com/office/drawing/2014/main" id="{75BCA8C4-2035-4FF0-B7BC-0FEABE36C769}"/>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56538"/>
    <xdr:sp macro="" textlink="">
      <xdr:nvSpPr>
        <xdr:cNvPr id="4738" name="Text Box 106">
          <a:extLst>
            <a:ext uri="{FF2B5EF4-FFF2-40B4-BE49-F238E27FC236}">
              <a16:creationId xmlns:a16="http://schemas.microsoft.com/office/drawing/2014/main" id="{3C90B139-E472-4D4D-8D52-D91377AE54A2}"/>
            </a:ext>
          </a:extLst>
        </xdr:cNvPr>
        <xdr:cNvSpPr txBox="1">
          <a:spLocks noChangeArrowheads="1"/>
        </xdr:cNvSpPr>
      </xdr:nvSpPr>
      <xdr:spPr bwMode="auto">
        <a:xfrm>
          <a:off x="3741420" y="582472800"/>
          <a:ext cx="76200" cy="35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39" name="Text Box 108">
          <a:extLst>
            <a:ext uri="{FF2B5EF4-FFF2-40B4-BE49-F238E27FC236}">
              <a16:creationId xmlns:a16="http://schemas.microsoft.com/office/drawing/2014/main" id="{AB288843-7341-415B-A521-6173BC04F34D}"/>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4740" name="Text Box 30">
          <a:extLst>
            <a:ext uri="{FF2B5EF4-FFF2-40B4-BE49-F238E27FC236}">
              <a16:creationId xmlns:a16="http://schemas.microsoft.com/office/drawing/2014/main" id="{9A2A8DB1-4DB7-4AD0-877E-E15F18AF58F1}"/>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41" name="Text Box 32">
          <a:extLst>
            <a:ext uri="{FF2B5EF4-FFF2-40B4-BE49-F238E27FC236}">
              <a16:creationId xmlns:a16="http://schemas.microsoft.com/office/drawing/2014/main" id="{CF597352-0187-49D3-9051-A960ABE08E56}"/>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3678"/>
    <xdr:sp macro="" textlink="">
      <xdr:nvSpPr>
        <xdr:cNvPr id="4742" name="Text Box 106">
          <a:extLst>
            <a:ext uri="{FF2B5EF4-FFF2-40B4-BE49-F238E27FC236}">
              <a16:creationId xmlns:a16="http://schemas.microsoft.com/office/drawing/2014/main" id="{2054D740-130A-4946-9CEC-88FC15D90CD8}"/>
            </a:ext>
          </a:extLst>
        </xdr:cNvPr>
        <xdr:cNvSpPr txBox="1">
          <a:spLocks noChangeArrowheads="1"/>
        </xdr:cNvSpPr>
      </xdr:nvSpPr>
      <xdr:spPr bwMode="auto">
        <a:xfrm>
          <a:off x="3741420" y="582472800"/>
          <a:ext cx="76200" cy="333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0070"/>
    <xdr:sp macro="" textlink="">
      <xdr:nvSpPr>
        <xdr:cNvPr id="4743" name="Text Box 108">
          <a:extLst>
            <a:ext uri="{FF2B5EF4-FFF2-40B4-BE49-F238E27FC236}">
              <a16:creationId xmlns:a16="http://schemas.microsoft.com/office/drawing/2014/main" id="{7D794263-0B8D-47D9-BEA9-DCAAB859B482}"/>
            </a:ext>
          </a:extLst>
        </xdr:cNvPr>
        <xdr:cNvSpPr txBox="1">
          <a:spLocks noChangeArrowheads="1"/>
        </xdr:cNvSpPr>
      </xdr:nvSpPr>
      <xdr:spPr bwMode="auto">
        <a:xfrm>
          <a:off x="3741420" y="582472800"/>
          <a:ext cx="76200" cy="4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76275"/>
    <xdr:sp macro="" textlink="">
      <xdr:nvSpPr>
        <xdr:cNvPr id="4744" name="Text Box 30">
          <a:extLst>
            <a:ext uri="{FF2B5EF4-FFF2-40B4-BE49-F238E27FC236}">
              <a16:creationId xmlns:a16="http://schemas.microsoft.com/office/drawing/2014/main" id="{A07D6CAD-DD24-407E-B5B7-053D32B87D9A}"/>
            </a:ext>
          </a:extLst>
        </xdr:cNvPr>
        <xdr:cNvSpPr txBox="1">
          <a:spLocks noChangeArrowheads="1"/>
        </xdr:cNvSpPr>
      </xdr:nvSpPr>
      <xdr:spPr bwMode="auto">
        <a:xfrm>
          <a:off x="374142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4745" name="Text Box 32">
          <a:extLst>
            <a:ext uri="{FF2B5EF4-FFF2-40B4-BE49-F238E27FC236}">
              <a16:creationId xmlns:a16="http://schemas.microsoft.com/office/drawing/2014/main" id="{A257B271-54CF-45B7-816F-3C53531A9F0B}"/>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76275"/>
    <xdr:sp macro="" textlink="">
      <xdr:nvSpPr>
        <xdr:cNvPr id="4746" name="Text Box 106">
          <a:extLst>
            <a:ext uri="{FF2B5EF4-FFF2-40B4-BE49-F238E27FC236}">
              <a16:creationId xmlns:a16="http://schemas.microsoft.com/office/drawing/2014/main" id="{ED10BA79-DC62-4263-B4CC-1AC496BD3A39}"/>
            </a:ext>
          </a:extLst>
        </xdr:cNvPr>
        <xdr:cNvSpPr txBox="1">
          <a:spLocks noChangeArrowheads="1"/>
        </xdr:cNvSpPr>
      </xdr:nvSpPr>
      <xdr:spPr bwMode="auto">
        <a:xfrm>
          <a:off x="3741420" y="582472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4747" name="Text Box 108">
          <a:extLst>
            <a:ext uri="{FF2B5EF4-FFF2-40B4-BE49-F238E27FC236}">
              <a16:creationId xmlns:a16="http://schemas.microsoft.com/office/drawing/2014/main" id="{E062F46C-6068-4A7B-A8B2-7543F7EE9D86}"/>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57225"/>
    <xdr:sp macro="" textlink="">
      <xdr:nvSpPr>
        <xdr:cNvPr id="4748" name="Text Box 30">
          <a:extLst>
            <a:ext uri="{FF2B5EF4-FFF2-40B4-BE49-F238E27FC236}">
              <a16:creationId xmlns:a16="http://schemas.microsoft.com/office/drawing/2014/main" id="{C81615AE-9DF4-4EE7-8337-E9D384BE7F80}"/>
            </a:ext>
          </a:extLst>
        </xdr:cNvPr>
        <xdr:cNvSpPr txBox="1">
          <a:spLocks noChangeArrowheads="1"/>
        </xdr:cNvSpPr>
      </xdr:nvSpPr>
      <xdr:spPr bwMode="auto">
        <a:xfrm>
          <a:off x="374142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4749" name="Text Box 32">
          <a:extLst>
            <a:ext uri="{FF2B5EF4-FFF2-40B4-BE49-F238E27FC236}">
              <a16:creationId xmlns:a16="http://schemas.microsoft.com/office/drawing/2014/main" id="{BFC5E2D7-87E7-43DE-ACF2-E49BF5834246}"/>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657225"/>
    <xdr:sp macro="" textlink="">
      <xdr:nvSpPr>
        <xdr:cNvPr id="4750" name="Text Box 106">
          <a:extLst>
            <a:ext uri="{FF2B5EF4-FFF2-40B4-BE49-F238E27FC236}">
              <a16:creationId xmlns:a16="http://schemas.microsoft.com/office/drawing/2014/main" id="{B426683E-2D7C-4401-8D35-4DDA22DFDE3D}"/>
            </a:ext>
          </a:extLst>
        </xdr:cNvPr>
        <xdr:cNvSpPr txBox="1">
          <a:spLocks noChangeArrowheads="1"/>
        </xdr:cNvSpPr>
      </xdr:nvSpPr>
      <xdr:spPr bwMode="auto">
        <a:xfrm>
          <a:off x="3741420" y="582472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857250"/>
    <xdr:sp macro="" textlink="">
      <xdr:nvSpPr>
        <xdr:cNvPr id="4751" name="Text Box 108">
          <a:extLst>
            <a:ext uri="{FF2B5EF4-FFF2-40B4-BE49-F238E27FC236}">
              <a16:creationId xmlns:a16="http://schemas.microsoft.com/office/drawing/2014/main" id="{9F918882-7CC1-43AF-8156-BBDD7F676541}"/>
            </a:ext>
          </a:extLst>
        </xdr:cNvPr>
        <xdr:cNvSpPr txBox="1">
          <a:spLocks noChangeArrowheads="1"/>
        </xdr:cNvSpPr>
      </xdr:nvSpPr>
      <xdr:spPr bwMode="auto">
        <a:xfrm>
          <a:off x="3741420" y="582472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4752" name="Text Box 30">
          <a:extLst>
            <a:ext uri="{FF2B5EF4-FFF2-40B4-BE49-F238E27FC236}">
              <a16:creationId xmlns:a16="http://schemas.microsoft.com/office/drawing/2014/main" id="{38DDF407-13AC-4AC7-9434-FE6DFB63F715}"/>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753" name="Text Box 32">
          <a:extLst>
            <a:ext uri="{FF2B5EF4-FFF2-40B4-BE49-F238E27FC236}">
              <a16:creationId xmlns:a16="http://schemas.microsoft.com/office/drawing/2014/main" id="{F219A3C7-7CF6-41F2-921D-530B1AF02574}"/>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4754" name="Text Box 106">
          <a:extLst>
            <a:ext uri="{FF2B5EF4-FFF2-40B4-BE49-F238E27FC236}">
              <a16:creationId xmlns:a16="http://schemas.microsoft.com/office/drawing/2014/main" id="{55B11515-407E-4E46-BF1E-7886FD71F090}"/>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755" name="Text Box 108">
          <a:extLst>
            <a:ext uri="{FF2B5EF4-FFF2-40B4-BE49-F238E27FC236}">
              <a16:creationId xmlns:a16="http://schemas.microsoft.com/office/drawing/2014/main" id="{87329FEA-C486-4933-BFDD-9C78E2A7E113}"/>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4756" name="Text Box 30">
          <a:extLst>
            <a:ext uri="{FF2B5EF4-FFF2-40B4-BE49-F238E27FC236}">
              <a16:creationId xmlns:a16="http://schemas.microsoft.com/office/drawing/2014/main" id="{A785E1D2-5932-4C17-AEA9-0FBF75B0A4CB}"/>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757" name="Text Box 32">
          <a:extLst>
            <a:ext uri="{FF2B5EF4-FFF2-40B4-BE49-F238E27FC236}">
              <a16:creationId xmlns:a16="http://schemas.microsoft.com/office/drawing/2014/main" id="{BDC55076-1229-48EE-A408-211AFBB775EB}"/>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4758" name="Text Box 106">
          <a:extLst>
            <a:ext uri="{FF2B5EF4-FFF2-40B4-BE49-F238E27FC236}">
              <a16:creationId xmlns:a16="http://schemas.microsoft.com/office/drawing/2014/main" id="{E6D2469D-00AB-4A77-98D4-1D240E97E8AE}"/>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759" name="Text Box 108">
          <a:extLst>
            <a:ext uri="{FF2B5EF4-FFF2-40B4-BE49-F238E27FC236}">
              <a16:creationId xmlns:a16="http://schemas.microsoft.com/office/drawing/2014/main" id="{86856745-DA43-4286-B8B1-4E1BB01C3A5C}"/>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4760" name="Text Box 30">
          <a:extLst>
            <a:ext uri="{FF2B5EF4-FFF2-40B4-BE49-F238E27FC236}">
              <a16:creationId xmlns:a16="http://schemas.microsoft.com/office/drawing/2014/main" id="{2960ACD3-41D2-4564-98BF-4EEE0D6929DA}"/>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761" name="Text Box 32">
          <a:extLst>
            <a:ext uri="{FF2B5EF4-FFF2-40B4-BE49-F238E27FC236}">
              <a16:creationId xmlns:a16="http://schemas.microsoft.com/office/drawing/2014/main" id="{BEE889D6-EA0A-4094-AD34-C6756DB796B6}"/>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4762" name="Text Box 106">
          <a:extLst>
            <a:ext uri="{FF2B5EF4-FFF2-40B4-BE49-F238E27FC236}">
              <a16:creationId xmlns:a16="http://schemas.microsoft.com/office/drawing/2014/main" id="{AF894603-A409-4041-B748-17792F310F8C}"/>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763" name="Text Box 108">
          <a:extLst>
            <a:ext uri="{FF2B5EF4-FFF2-40B4-BE49-F238E27FC236}">
              <a16:creationId xmlns:a16="http://schemas.microsoft.com/office/drawing/2014/main" id="{51DB8150-EE9A-4037-B6F3-3C74F28B66E9}"/>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4764" name="Text Box 30">
          <a:extLst>
            <a:ext uri="{FF2B5EF4-FFF2-40B4-BE49-F238E27FC236}">
              <a16:creationId xmlns:a16="http://schemas.microsoft.com/office/drawing/2014/main" id="{F6C0017F-46B2-441B-A586-3232E7307158}"/>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765" name="Text Box 32">
          <a:extLst>
            <a:ext uri="{FF2B5EF4-FFF2-40B4-BE49-F238E27FC236}">
              <a16:creationId xmlns:a16="http://schemas.microsoft.com/office/drawing/2014/main" id="{14BD2671-FD96-43B3-82A6-3A38F53DD906}"/>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4766" name="Text Box 106">
          <a:extLst>
            <a:ext uri="{FF2B5EF4-FFF2-40B4-BE49-F238E27FC236}">
              <a16:creationId xmlns:a16="http://schemas.microsoft.com/office/drawing/2014/main" id="{A1D8D350-A3DA-4017-892C-FC36D239F5E8}"/>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767" name="Text Box 108">
          <a:extLst>
            <a:ext uri="{FF2B5EF4-FFF2-40B4-BE49-F238E27FC236}">
              <a16:creationId xmlns:a16="http://schemas.microsoft.com/office/drawing/2014/main" id="{A9BECD43-A035-4931-BEDB-0F76AB54693C}"/>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81664"/>
    <xdr:sp macro="" textlink="">
      <xdr:nvSpPr>
        <xdr:cNvPr id="4768" name="Text Box 30">
          <a:extLst>
            <a:ext uri="{FF2B5EF4-FFF2-40B4-BE49-F238E27FC236}">
              <a16:creationId xmlns:a16="http://schemas.microsoft.com/office/drawing/2014/main" id="{130740E2-FAD2-4D99-80B9-F0A405905A4A}"/>
            </a:ext>
          </a:extLst>
        </xdr:cNvPr>
        <xdr:cNvSpPr txBox="1">
          <a:spLocks noChangeArrowheads="1"/>
        </xdr:cNvSpPr>
      </xdr:nvSpPr>
      <xdr:spPr bwMode="auto">
        <a:xfrm>
          <a:off x="3741420" y="58247280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81664"/>
    <xdr:sp macro="" textlink="">
      <xdr:nvSpPr>
        <xdr:cNvPr id="4769" name="Text Box 106">
          <a:extLst>
            <a:ext uri="{FF2B5EF4-FFF2-40B4-BE49-F238E27FC236}">
              <a16:creationId xmlns:a16="http://schemas.microsoft.com/office/drawing/2014/main" id="{BECCD401-B534-41DA-A93F-55B3EE6A78DF}"/>
            </a:ext>
          </a:extLst>
        </xdr:cNvPr>
        <xdr:cNvSpPr txBox="1">
          <a:spLocks noChangeArrowheads="1"/>
        </xdr:cNvSpPr>
      </xdr:nvSpPr>
      <xdr:spPr bwMode="auto">
        <a:xfrm>
          <a:off x="3741420" y="582472800"/>
          <a:ext cx="76200" cy="148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2"/>
    <xdr:sp macro="" textlink="">
      <xdr:nvSpPr>
        <xdr:cNvPr id="4770" name="Text Box 30">
          <a:extLst>
            <a:ext uri="{FF2B5EF4-FFF2-40B4-BE49-F238E27FC236}">
              <a16:creationId xmlns:a16="http://schemas.microsoft.com/office/drawing/2014/main" id="{EDDEDFE5-E1B7-4506-9067-3C9D794CEA0E}"/>
            </a:ext>
          </a:extLst>
        </xdr:cNvPr>
        <xdr:cNvSpPr txBox="1">
          <a:spLocks noChangeArrowheads="1"/>
        </xdr:cNvSpPr>
      </xdr:nvSpPr>
      <xdr:spPr bwMode="auto">
        <a:xfrm>
          <a:off x="3741420" y="58247280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458802"/>
    <xdr:sp macro="" textlink="">
      <xdr:nvSpPr>
        <xdr:cNvPr id="4771" name="Text Box 106">
          <a:extLst>
            <a:ext uri="{FF2B5EF4-FFF2-40B4-BE49-F238E27FC236}">
              <a16:creationId xmlns:a16="http://schemas.microsoft.com/office/drawing/2014/main" id="{85F4617A-4703-4A39-AA42-494F7991F8CA}"/>
            </a:ext>
          </a:extLst>
        </xdr:cNvPr>
        <xdr:cNvSpPr txBox="1">
          <a:spLocks noChangeArrowheads="1"/>
        </xdr:cNvSpPr>
      </xdr:nvSpPr>
      <xdr:spPr bwMode="auto">
        <a:xfrm>
          <a:off x="3741420" y="582472800"/>
          <a:ext cx="76200" cy="145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84101"/>
    <xdr:sp macro="" textlink="">
      <xdr:nvSpPr>
        <xdr:cNvPr id="4772" name="Text Box 30">
          <a:extLst>
            <a:ext uri="{FF2B5EF4-FFF2-40B4-BE49-F238E27FC236}">
              <a16:creationId xmlns:a16="http://schemas.microsoft.com/office/drawing/2014/main" id="{03460A3B-8957-4100-8F3F-DB98DEFE746D}"/>
            </a:ext>
          </a:extLst>
        </xdr:cNvPr>
        <xdr:cNvSpPr txBox="1">
          <a:spLocks noChangeArrowheads="1"/>
        </xdr:cNvSpPr>
      </xdr:nvSpPr>
      <xdr:spPr bwMode="auto">
        <a:xfrm>
          <a:off x="3741420" y="58247280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4773" name="Text Box 32">
          <a:extLst>
            <a:ext uri="{FF2B5EF4-FFF2-40B4-BE49-F238E27FC236}">
              <a16:creationId xmlns:a16="http://schemas.microsoft.com/office/drawing/2014/main" id="{6FA19D4F-AC8A-457A-9496-EFE19B233ABF}"/>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84101"/>
    <xdr:sp macro="" textlink="">
      <xdr:nvSpPr>
        <xdr:cNvPr id="4774" name="Text Box 106">
          <a:extLst>
            <a:ext uri="{FF2B5EF4-FFF2-40B4-BE49-F238E27FC236}">
              <a16:creationId xmlns:a16="http://schemas.microsoft.com/office/drawing/2014/main" id="{137E4B69-210A-40E2-B39D-C51ED6003CC8}"/>
            </a:ext>
          </a:extLst>
        </xdr:cNvPr>
        <xdr:cNvSpPr txBox="1">
          <a:spLocks noChangeArrowheads="1"/>
        </xdr:cNvSpPr>
      </xdr:nvSpPr>
      <xdr:spPr bwMode="auto">
        <a:xfrm>
          <a:off x="3741420" y="582472800"/>
          <a:ext cx="76200" cy="108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4775" name="Text Box 108">
          <a:extLst>
            <a:ext uri="{FF2B5EF4-FFF2-40B4-BE49-F238E27FC236}">
              <a16:creationId xmlns:a16="http://schemas.microsoft.com/office/drawing/2014/main" id="{99D4D73F-8443-4CA0-AA1A-4A4EB08EB76F}"/>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68861"/>
    <xdr:sp macro="" textlink="">
      <xdr:nvSpPr>
        <xdr:cNvPr id="4776" name="Text Box 30">
          <a:extLst>
            <a:ext uri="{FF2B5EF4-FFF2-40B4-BE49-F238E27FC236}">
              <a16:creationId xmlns:a16="http://schemas.microsoft.com/office/drawing/2014/main" id="{E348B378-625B-4812-A311-EE84078708C9}"/>
            </a:ext>
          </a:extLst>
        </xdr:cNvPr>
        <xdr:cNvSpPr txBox="1">
          <a:spLocks noChangeArrowheads="1"/>
        </xdr:cNvSpPr>
      </xdr:nvSpPr>
      <xdr:spPr bwMode="auto">
        <a:xfrm>
          <a:off x="3741420" y="58247280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4777" name="Text Box 32">
          <a:extLst>
            <a:ext uri="{FF2B5EF4-FFF2-40B4-BE49-F238E27FC236}">
              <a16:creationId xmlns:a16="http://schemas.microsoft.com/office/drawing/2014/main" id="{27F501AF-895E-4E8B-A2BD-55059C587651}"/>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068861"/>
    <xdr:sp macro="" textlink="">
      <xdr:nvSpPr>
        <xdr:cNvPr id="4778" name="Text Box 106">
          <a:extLst>
            <a:ext uri="{FF2B5EF4-FFF2-40B4-BE49-F238E27FC236}">
              <a16:creationId xmlns:a16="http://schemas.microsoft.com/office/drawing/2014/main" id="{2B9E282E-EEC9-4878-BA32-6957A10E6A70}"/>
            </a:ext>
          </a:extLst>
        </xdr:cNvPr>
        <xdr:cNvSpPr txBox="1">
          <a:spLocks noChangeArrowheads="1"/>
        </xdr:cNvSpPr>
      </xdr:nvSpPr>
      <xdr:spPr bwMode="auto">
        <a:xfrm>
          <a:off x="3741420" y="582472800"/>
          <a:ext cx="76200" cy="106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1349350"/>
    <xdr:sp macro="" textlink="">
      <xdr:nvSpPr>
        <xdr:cNvPr id="4779" name="Text Box 108">
          <a:extLst>
            <a:ext uri="{FF2B5EF4-FFF2-40B4-BE49-F238E27FC236}">
              <a16:creationId xmlns:a16="http://schemas.microsoft.com/office/drawing/2014/main" id="{0D33DF46-F04E-4551-A842-A950D857D6A2}"/>
            </a:ext>
          </a:extLst>
        </xdr:cNvPr>
        <xdr:cNvSpPr txBox="1">
          <a:spLocks noChangeArrowheads="1"/>
        </xdr:cNvSpPr>
      </xdr:nvSpPr>
      <xdr:spPr bwMode="auto">
        <a:xfrm>
          <a:off x="3741420" y="582472800"/>
          <a:ext cx="76200" cy="13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780" name="Text Box 30">
          <a:extLst>
            <a:ext uri="{FF2B5EF4-FFF2-40B4-BE49-F238E27FC236}">
              <a16:creationId xmlns:a16="http://schemas.microsoft.com/office/drawing/2014/main" id="{2E072BBB-A7F0-43CF-944D-101FDC1FE3B0}"/>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81" name="Text Box 32">
          <a:extLst>
            <a:ext uri="{FF2B5EF4-FFF2-40B4-BE49-F238E27FC236}">
              <a16:creationId xmlns:a16="http://schemas.microsoft.com/office/drawing/2014/main" id="{C4A50C8B-214B-40A4-AA6D-A99C5F6F60A6}"/>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782" name="Text Box 106">
          <a:extLst>
            <a:ext uri="{FF2B5EF4-FFF2-40B4-BE49-F238E27FC236}">
              <a16:creationId xmlns:a16="http://schemas.microsoft.com/office/drawing/2014/main" id="{C067BB13-5706-40E7-8EDC-539D083C0B67}"/>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83" name="Text Box 108">
          <a:extLst>
            <a:ext uri="{FF2B5EF4-FFF2-40B4-BE49-F238E27FC236}">
              <a16:creationId xmlns:a16="http://schemas.microsoft.com/office/drawing/2014/main" id="{0B5AB3FD-2ADC-4A8E-8C35-483EB9D5F9FC}"/>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784" name="Text Box 30">
          <a:extLst>
            <a:ext uri="{FF2B5EF4-FFF2-40B4-BE49-F238E27FC236}">
              <a16:creationId xmlns:a16="http://schemas.microsoft.com/office/drawing/2014/main" id="{CC2BF03E-B18E-4250-B849-4B05E246E7A1}"/>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85" name="Text Box 32">
          <a:extLst>
            <a:ext uri="{FF2B5EF4-FFF2-40B4-BE49-F238E27FC236}">
              <a16:creationId xmlns:a16="http://schemas.microsoft.com/office/drawing/2014/main" id="{D3F9D4AC-1E2A-412C-A78E-FBEF46E049C5}"/>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786" name="Text Box 106">
          <a:extLst>
            <a:ext uri="{FF2B5EF4-FFF2-40B4-BE49-F238E27FC236}">
              <a16:creationId xmlns:a16="http://schemas.microsoft.com/office/drawing/2014/main" id="{E532ACCB-BEF0-4BF7-9C0B-332432789DBE}"/>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87" name="Text Box 108">
          <a:extLst>
            <a:ext uri="{FF2B5EF4-FFF2-40B4-BE49-F238E27FC236}">
              <a16:creationId xmlns:a16="http://schemas.microsoft.com/office/drawing/2014/main" id="{9FE49713-545A-4674-B0C4-34BD35E591B9}"/>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788" name="Text Box 30">
          <a:extLst>
            <a:ext uri="{FF2B5EF4-FFF2-40B4-BE49-F238E27FC236}">
              <a16:creationId xmlns:a16="http://schemas.microsoft.com/office/drawing/2014/main" id="{B02F6FC7-CDC6-439D-B619-D11F14F50513}"/>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89" name="Text Box 32">
          <a:extLst>
            <a:ext uri="{FF2B5EF4-FFF2-40B4-BE49-F238E27FC236}">
              <a16:creationId xmlns:a16="http://schemas.microsoft.com/office/drawing/2014/main" id="{D3461885-2C35-499F-848F-9CDDDD714B79}"/>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790" name="Text Box 106">
          <a:extLst>
            <a:ext uri="{FF2B5EF4-FFF2-40B4-BE49-F238E27FC236}">
              <a16:creationId xmlns:a16="http://schemas.microsoft.com/office/drawing/2014/main" id="{54B1A456-933C-46B2-BA4D-D40A3905B603}"/>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91" name="Text Box 108">
          <a:extLst>
            <a:ext uri="{FF2B5EF4-FFF2-40B4-BE49-F238E27FC236}">
              <a16:creationId xmlns:a16="http://schemas.microsoft.com/office/drawing/2014/main" id="{7E1ECF6F-24FB-446E-8BCF-17CAECAE542E}"/>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792" name="Text Box 30">
          <a:extLst>
            <a:ext uri="{FF2B5EF4-FFF2-40B4-BE49-F238E27FC236}">
              <a16:creationId xmlns:a16="http://schemas.microsoft.com/office/drawing/2014/main" id="{D6E53F8C-0C06-4D6D-BCEB-B14CB045A4E2}"/>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93" name="Text Box 32">
          <a:extLst>
            <a:ext uri="{FF2B5EF4-FFF2-40B4-BE49-F238E27FC236}">
              <a16:creationId xmlns:a16="http://schemas.microsoft.com/office/drawing/2014/main" id="{53F7A180-5141-4DD0-940F-603B21B4F14B}"/>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794" name="Text Box 106">
          <a:extLst>
            <a:ext uri="{FF2B5EF4-FFF2-40B4-BE49-F238E27FC236}">
              <a16:creationId xmlns:a16="http://schemas.microsoft.com/office/drawing/2014/main" id="{305C66D3-F91A-474D-8F2C-62CEA61DD296}"/>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1"/>
    <xdr:sp macro="" textlink="">
      <xdr:nvSpPr>
        <xdr:cNvPr id="4795" name="Text Box 108">
          <a:extLst>
            <a:ext uri="{FF2B5EF4-FFF2-40B4-BE49-F238E27FC236}">
              <a16:creationId xmlns:a16="http://schemas.microsoft.com/office/drawing/2014/main" id="{6A6E5802-3128-44A0-B4C9-29F48E6CE835}"/>
            </a:ext>
          </a:extLst>
        </xdr:cNvPr>
        <xdr:cNvSpPr txBox="1">
          <a:spLocks noChangeArrowheads="1"/>
        </xdr:cNvSpPr>
      </xdr:nvSpPr>
      <xdr:spPr bwMode="auto">
        <a:xfrm>
          <a:off x="3741420" y="58247280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7"/>
    <xdr:sp macro="" textlink="">
      <xdr:nvSpPr>
        <xdr:cNvPr id="4796" name="Text Box 30">
          <a:extLst>
            <a:ext uri="{FF2B5EF4-FFF2-40B4-BE49-F238E27FC236}">
              <a16:creationId xmlns:a16="http://schemas.microsoft.com/office/drawing/2014/main" id="{7BC22772-E0B2-4107-8718-711C6A37D09D}"/>
            </a:ext>
          </a:extLst>
        </xdr:cNvPr>
        <xdr:cNvSpPr txBox="1">
          <a:spLocks noChangeArrowheads="1"/>
        </xdr:cNvSpPr>
      </xdr:nvSpPr>
      <xdr:spPr bwMode="auto">
        <a:xfrm>
          <a:off x="3741420" y="58247280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4797" name="Text Box 32">
          <a:extLst>
            <a:ext uri="{FF2B5EF4-FFF2-40B4-BE49-F238E27FC236}">
              <a16:creationId xmlns:a16="http://schemas.microsoft.com/office/drawing/2014/main" id="{DF25AA46-2FCA-42E8-9DE4-1AC175D05435}"/>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7"/>
    <xdr:sp macro="" textlink="">
      <xdr:nvSpPr>
        <xdr:cNvPr id="4798" name="Text Box 106">
          <a:extLst>
            <a:ext uri="{FF2B5EF4-FFF2-40B4-BE49-F238E27FC236}">
              <a16:creationId xmlns:a16="http://schemas.microsoft.com/office/drawing/2014/main" id="{E5C50FA6-39C0-4B2F-A50C-59912944B4C0}"/>
            </a:ext>
          </a:extLst>
        </xdr:cNvPr>
        <xdr:cNvSpPr txBox="1">
          <a:spLocks noChangeArrowheads="1"/>
        </xdr:cNvSpPr>
      </xdr:nvSpPr>
      <xdr:spPr bwMode="auto">
        <a:xfrm>
          <a:off x="3741420" y="582472800"/>
          <a:ext cx="76200" cy="341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4799" name="Text Box 108">
          <a:extLst>
            <a:ext uri="{FF2B5EF4-FFF2-40B4-BE49-F238E27FC236}">
              <a16:creationId xmlns:a16="http://schemas.microsoft.com/office/drawing/2014/main" id="{F8B37A40-B910-498A-AE23-CF292CAE36A9}"/>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7"/>
    <xdr:sp macro="" textlink="">
      <xdr:nvSpPr>
        <xdr:cNvPr id="4800" name="Text Box 30">
          <a:extLst>
            <a:ext uri="{FF2B5EF4-FFF2-40B4-BE49-F238E27FC236}">
              <a16:creationId xmlns:a16="http://schemas.microsoft.com/office/drawing/2014/main" id="{0BCC1056-2709-407B-9866-914F172571CA}"/>
            </a:ext>
          </a:extLst>
        </xdr:cNvPr>
        <xdr:cNvSpPr txBox="1">
          <a:spLocks noChangeArrowheads="1"/>
        </xdr:cNvSpPr>
      </xdr:nvSpPr>
      <xdr:spPr bwMode="auto">
        <a:xfrm>
          <a:off x="3741420" y="58247280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4801" name="Text Box 32">
          <a:extLst>
            <a:ext uri="{FF2B5EF4-FFF2-40B4-BE49-F238E27FC236}">
              <a16:creationId xmlns:a16="http://schemas.microsoft.com/office/drawing/2014/main" id="{1AD0C99C-D87D-4CA4-BE99-C23E70923C99}"/>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7"/>
    <xdr:sp macro="" textlink="">
      <xdr:nvSpPr>
        <xdr:cNvPr id="4802" name="Text Box 106">
          <a:extLst>
            <a:ext uri="{FF2B5EF4-FFF2-40B4-BE49-F238E27FC236}">
              <a16:creationId xmlns:a16="http://schemas.microsoft.com/office/drawing/2014/main" id="{0C66402F-BEC4-40E4-85F3-B403D944B26B}"/>
            </a:ext>
          </a:extLst>
        </xdr:cNvPr>
        <xdr:cNvSpPr txBox="1">
          <a:spLocks noChangeArrowheads="1"/>
        </xdr:cNvSpPr>
      </xdr:nvSpPr>
      <xdr:spPr bwMode="auto">
        <a:xfrm>
          <a:off x="3741420" y="582472800"/>
          <a:ext cx="76200" cy="32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18163"/>
    <xdr:sp macro="" textlink="">
      <xdr:nvSpPr>
        <xdr:cNvPr id="4803" name="Text Box 108">
          <a:extLst>
            <a:ext uri="{FF2B5EF4-FFF2-40B4-BE49-F238E27FC236}">
              <a16:creationId xmlns:a16="http://schemas.microsoft.com/office/drawing/2014/main" id="{5E16D18A-7220-43D9-9343-9E8D72646055}"/>
            </a:ext>
          </a:extLst>
        </xdr:cNvPr>
        <xdr:cNvSpPr txBox="1">
          <a:spLocks noChangeArrowheads="1"/>
        </xdr:cNvSpPr>
      </xdr:nvSpPr>
      <xdr:spPr bwMode="auto">
        <a:xfrm>
          <a:off x="3741420" y="582472800"/>
          <a:ext cx="76200" cy="418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6"/>
    <xdr:sp macro="" textlink="">
      <xdr:nvSpPr>
        <xdr:cNvPr id="4804" name="Text Box 30">
          <a:extLst>
            <a:ext uri="{FF2B5EF4-FFF2-40B4-BE49-F238E27FC236}">
              <a16:creationId xmlns:a16="http://schemas.microsoft.com/office/drawing/2014/main" id="{A2C4B013-7834-4C76-8D76-E53DF3BEC6E6}"/>
            </a:ext>
          </a:extLst>
        </xdr:cNvPr>
        <xdr:cNvSpPr txBox="1">
          <a:spLocks noChangeArrowheads="1"/>
        </xdr:cNvSpPr>
      </xdr:nvSpPr>
      <xdr:spPr bwMode="auto">
        <a:xfrm>
          <a:off x="3741420" y="58247280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4805" name="Text Box 32">
          <a:extLst>
            <a:ext uri="{FF2B5EF4-FFF2-40B4-BE49-F238E27FC236}">
              <a16:creationId xmlns:a16="http://schemas.microsoft.com/office/drawing/2014/main" id="{824814C7-AA3F-4365-8A58-6F58F9EF4889}"/>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41296"/>
    <xdr:sp macro="" textlink="">
      <xdr:nvSpPr>
        <xdr:cNvPr id="4806" name="Text Box 106">
          <a:extLst>
            <a:ext uri="{FF2B5EF4-FFF2-40B4-BE49-F238E27FC236}">
              <a16:creationId xmlns:a16="http://schemas.microsoft.com/office/drawing/2014/main" id="{50507ECE-BEF9-4DC2-8367-E71314530ED7}"/>
            </a:ext>
          </a:extLst>
        </xdr:cNvPr>
        <xdr:cNvSpPr txBox="1">
          <a:spLocks noChangeArrowheads="1"/>
        </xdr:cNvSpPr>
      </xdr:nvSpPr>
      <xdr:spPr bwMode="auto">
        <a:xfrm>
          <a:off x="3741420" y="582472800"/>
          <a:ext cx="76200" cy="341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4807" name="Text Box 108">
          <a:extLst>
            <a:ext uri="{FF2B5EF4-FFF2-40B4-BE49-F238E27FC236}">
              <a16:creationId xmlns:a16="http://schemas.microsoft.com/office/drawing/2014/main" id="{71D0496F-6929-4440-9B2F-BAA24F27B423}"/>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6"/>
    <xdr:sp macro="" textlink="">
      <xdr:nvSpPr>
        <xdr:cNvPr id="4808" name="Text Box 30">
          <a:extLst>
            <a:ext uri="{FF2B5EF4-FFF2-40B4-BE49-F238E27FC236}">
              <a16:creationId xmlns:a16="http://schemas.microsoft.com/office/drawing/2014/main" id="{5051FA02-0D3D-47E1-A561-C1F3AFA76BED}"/>
            </a:ext>
          </a:extLst>
        </xdr:cNvPr>
        <xdr:cNvSpPr txBox="1">
          <a:spLocks noChangeArrowheads="1"/>
        </xdr:cNvSpPr>
      </xdr:nvSpPr>
      <xdr:spPr bwMode="auto">
        <a:xfrm>
          <a:off x="3741420" y="58247280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4809" name="Text Box 32">
          <a:extLst>
            <a:ext uri="{FF2B5EF4-FFF2-40B4-BE49-F238E27FC236}">
              <a16:creationId xmlns:a16="http://schemas.microsoft.com/office/drawing/2014/main" id="{1518B7E7-70AA-472E-A5C5-BC2C573232D6}"/>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26056"/>
    <xdr:sp macro="" textlink="">
      <xdr:nvSpPr>
        <xdr:cNvPr id="4810" name="Text Box 106">
          <a:extLst>
            <a:ext uri="{FF2B5EF4-FFF2-40B4-BE49-F238E27FC236}">
              <a16:creationId xmlns:a16="http://schemas.microsoft.com/office/drawing/2014/main" id="{5957A001-CD0A-4AF1-942E-3A6FC846286A}"/>
            </a:ext>
          </a:extLst>
        </xdr:cNvPr>
        <xdr:cNvSpPr txBox="1">
          <a:spLocks noChangeArrowheads="1"/>
        </xdr:cNvSpPr>
      </xdr:nvSpPr>
      <xdr:spPr bwMode="auto">
        <a:xfrm>
          <a:off x="3741420" y="582472800"/>
          <a:ext cx="76200" cy="32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25780"/>
    <xdr:sp macro="" textlink="">
      <xdr:nvSpPr>
        <xdr:cNvPr id="4811" name="Text Box 108">
          <a:extLst>
            <a:ext uri="{FF2B5EF4-FFF2-40B4-BE49-F238E27FC236}">
              <a16:creationId xmlns:a16="http://schemas.microsoft.com/office/drawing/2014/main" id="{056D467B-2211-4F98-9050-DB7F18FAC979}"/>
            </a:ext>
          </a:extLst>
        </xdr:cNvPr>
        <xdr:cNvSpPr txBox="1">
          <a:spLocks noChangeArrowheads="1"/>
        </xdr:cNvSpPr>
      </xdr:nvSpPr>
      <xdr:spPr bwMode="auto">
        <a:xfrm>
          <a:off x="3741420" y="582472800"/>
          <a:ext cx="76200" cy="4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4812" name="Text Box 30">
          <a:extLst>
            <a:ext uri="{FF2B5EF4-FFF2-40B4-BE49-F238E27FC236}">
              <a16:creationId xmlns:a16="http://schemas.microsoft.com/office/drawing/2014/main" id="{567C14C5-1E88-48C8-B45A-A499267BC54C}"/>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813" name="Text Box 32">
          <a:extLst>
            <a:ext uri="{FF2B5EF4-FFF2-40B4-BE49-F238E27FC236}">
              <a16:creationId xmlns:a16="http://schemas.microsoft.com/office/drawing/2014/main" id="{D87A7781-CF36-421B-A9ED-E1AD07774A4B}"/>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09722"/>
    <xdr:sp macro="" textlink="">
      <xdr:nvSpPr>
        <xdr:cNvPr id="4814" name="Text Box 106">
          <a:extLst>
            <a:ext uri="{FF2B5EF4-FFF2-40B4-BE49-F238E27FC236}">
              <a16:creationId xmlns:a16="http://schemas.microsoft.com/office/drawing/2014/main" id="{A440D6DF-B497-4928-9635-02F08E98519B}"/>
            </a:ext>
          </a:extLst>
        </xdr:cNvPr>
        <xdr:cNvSpPr txBox="1">
          <a:spLocks noChangeArrowheads="1"/>
        </xdr:cNvSpPr>
      </xdr:nvSpPr>
      <xdr:spPr bwMode="auto">
        <a:xfrm>
          <a:off x="3741420" y="58247280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815" name="Text Box 108">
          <a:extLst>
            <a:ext uri="{FF2B5EF4-FFF2-40B4-BE49-F238E27FC236}">
              <a16:creationId xmlns:a16="http://schemas.microsoft.com/office/drawing/2014/main" id="{3D6A6D30-CFFC-4B57-AA32-8855F3DA1031}"/>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4816" name="Text Box 30">
          <a:extLst>
            <a:ext uri="{FF2B5EF4-FFF2-40B4-BE49-F238E27FC236}">
              <a16:creationId xmlns:a16="http://schemas.microsoft.com/office/drawing/2014/main" id="{0D728D67-B4AE-45F1-BEFB-72BCF648D980}"/>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817" name="Text Box 32">
          <a:extLst>
            <a:ext uri="{FF2B5EF4-FFF2-40B4-BE49-F238E27FC236}">
              <a16:creationId xmlns:a16="http://schemas.microsoft.com/office/drawing/2014/main" id="{EA52249E-E90B-43C1-83E0-63859A36A379}"/>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86862"/>
    <xdr:sp macro="" textlink="">
      <xdr:nvSpPr>
        <xdr:cNvPr id="4818" name="Text Box 106">
          <a:extLst>
            <a:ext uri="{FF2B5EF4-FFF2-40B4-BE49-F238E27FC236}">
              <a16:creationId xmlns:a16="http://schemas.microsoft.com/office/drawing/2014/main" id="{25AA234F-84B3-49E3-BC19-87071CC89A27}"/>
            </a:ext>
          </a:extLst>
        </xdr:cNvPr>
        <xdr:cNvSpPr txBox="1">
          <a:spLocks noChangeArrowheads="1"/>
        </xdr:cNvSpPr>
      </xdr:nvSpPr>
      <xdr:spPr bwMode="auto">
        <a:xfrm>
          <a:off x="3741420" y="58247280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70682"/>
    <xdr:sp macro="" textlink="">
      <xdr:nvSpPr>
        <xdr:cNvPr id="4819" name="Text Box 108">
          <a:extLst>
            <a:ext uri="{FF2B5EF4-FFF2-40B4-BE49-F238E27FC236}">
              <a16:creationId xmlns:a16="http://schemas.microsoft.com/office/drawing/2014/main" id="{EAE9C50E-8265-4C91-A87D-CE7DAC9897D6}"/>
            </a:ext>
          </a:extLst>
        </xdr:cNvPr>
        <xdr:cNvSpPr txBox="1">
          <a:spLocks noChangeArrowheads="1"/>
        </xdr:cNvSpPr>
      </xdr:nvSpPr>
      <xdr:spPr bwMode="auto">
        <a:xfrm>
          <a:off x="3741420" y="58247280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4820" name="Text Box 30">
          <a:extLst>
            <a:ext uri="{FF2B5EF4-FFF2-40B4-BE49-F238E27FC236}">
              <a16:creationId xmlns:a16="http://schemas.microsoft.com/office/drawing/2014/main" id="{D276F285-9CC5-4EAC-A2FA-19767ECD3B32}"/>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821" name="Text Box 32">
          <a:extLst>
            <a:ext uri="{FF2B5EF4-FFF2-40B4-BE49-F238E27FC236}">
              <a16:creationId xmlns:a16="http://schemas.microsoft.com/office/drawing/2014/main" id="{9AD3381F-81DA-42F3-857A-83FBF9BEFF06}"/>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94482"/>
    <xdr:sp macro="" textlink="">
      <xdr:nvSpPr>
        <xdr:cNvPr id="4822" name="Text Box 106">
          <a:extLst>
            <a:ext uri="{FF2B5EF4-FFF2-40B4-BE49-F238E27FC236}">
              <a16:creationId xmlns:a16="http://schemas.microsoft.com/office/drawing/2014/main" id="{7BFEEC5D-4C6F-4D6C-BB69-C16AB7611065}"/>
            </a:ext>
          </a:extLst>
        </xdr:cNvPr>
        <xdr:cNvSpPr txBox="1">
          <a:spLocks noChangeArrowheads="1"/>
        </xdr:cNvSpPr>
      </xdr:nvSpPr>
      <xdr:spPr bwMode="auto">
        <a:xfrm>
          <a:off x="3741420" y="58247280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823" name="Text Box 108">
          <a:extLst>
            <a:ext uri="{FF2B5EF4-FFF2-40B4-BE49-F238E27FC236}">
              <a16:creationId xmlns:a16="http://schemas.microsoft.com/office/drawing/2014/main" id="{687D18E4-72FC-4F40-BD2A-FE6D12FB400B}"/>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4824" name="Text Box 30">
          <a:extLst>
            <a:ext uri="{FF2B5EF4-FFF2-40B4-BE49-F238E27FC236}">
              <a16:creationId xmlns:a16="http://schemas.microsoft.com/office/drawing/2014/main" id="{8F4AB203-8305-40A8-8234-AE73C6167398}"/>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825" name="Text Box 32">
          <a:extLst>
            <a:ext uri="{FF2B5EF4-FFF2-40B4-BE49-F238E27FC236}">
              <a16:creationId xmlns:a16="http://schemas.microsoft.com/office/drawing/2014/main" id="{B77ED31B-DAF2-4A93-B856-CE2DD39D85A8}"/>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61071"/>
    <xdr:sp macro="" textlink="">
      <xdr:nvSpPr>
        <xdr:cNvPr id="4826" name="Text Box 106">
          <a:extLst>
            <a:ext uri="{FF2B5EF4-FFF2-40B4-BE49-F238E27FC236}">
              <a16:creationId xmlns:a16="http://schemas.microsoft.com/office/drawing/2014/main" id="{CF893DDC-3687-46EE-A62F-66386DEBD112}"/>
            </a:ext>
          </a:extLst>
        </xdr:cNvPr>
        <xdr:cNvSpPr txBox="1">
          <a:spLocks noChangeArrowheads="1"/>
        </xdr:cNvSpPr>
      </xdr:nvSpPr>
      <xdr:spPr bwMode="auto">
        <a:xfrm>
          <a:off x="3741420" y="58247280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455442"/>
    <xdr:sp macro="" textlink="">
      <xdr:nvSpPr>
        <xdr:cNvPr id="4827" name="Text Box 108">
          <a:extLst>
            <a:ext uri="{FF2B5EF4-FFF2-40B4-BE49-F238E27FC236}">
              <a16:creationId xmlns:a16="http://schemas.microsoft.com/office/drawing/2014/main" id="{B84D8370-207C-4AC8-A43E-A6A1E5AC78AF}"/>
            </a:ext>
          </a:extLst>
        </xdr:cNvPr>
        <xdr:cNvSpPr txBox="1">
          <a:spLocks noChangeArrowheads="1"/>
        </xdr:cNvSpPr>
      </xdr:nvSpPr>
      <xdr:spPr bwMode="auto">
        <a:xfrm>
          <a:off x="3741420" y="58247280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828" name="Text Box 30">
          <a:extLst>
            <a:ext uri="{FF2B5EF4-FFF2-40B4-BE49-F238E27FC236}">
              <a16:creationId xmlns:a16="http://schemas.microsoft.com/office/drawing/2014/main" id="{FA39E5C0-8982-48D6-9F19-31C955BBD971}"/>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829" name="Text Box 106">
          <a:extLst>
            <a:ext uri="{FF2B5EF4-FFF2-40B4-BE49-F238E27FC236}">
              <a16:creationId xmlns:a16="http://schemas.microsoft.com/office/drawing/2014/main" id="{B4216F4A-BE98-45ED-ABC9-7F1F334C4C68}"/>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830" name="Text Box 30">
          <a:extLst>
            <a:ext uri="{FF2B5EF4-FFF2-40B4-BE49-F238E27FC236}">
              <a16:creationId xmlns:a16="http://schemas.microsoft.com/office/drawing/2014/main" id="{CAC3088A-441F-4759-96CA-B74803F3E37B}"/>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831" name="Text Box 106">
          <a:extLst>
            <a:ext uri="{FF2B5EF4-FFF2-40B4-BE49-F238E27FC236}">
              <a16:creationId xmlns:a16="http://schemas.microsoft.com/office/drawing/2014/main" id="{7FA21740-6AF4-4B34-9B18-99907049F6E2}"/>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832" name="Text Box 30">
          <a:extLst>
            <a:ext uri="{FF2B5EF4-FFF2-40B4-BE49-F238E27FC236}">
              <a16:creationId xmlns:a16="http://schemas.microsoft.com/office/drawing/2014/main" id="{40411539-CD5B-470B-8437-8BCACFF0E355}"/>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30590"/>
    <xdr:sp macro="" textlink="">
      <xdr:nvSpPr>
        <xdr:cNvPr id="4833" name="Text Box 106">
          <a:extLst>
            <a:ext uri="{FF2B5EF4-FFF2-40B4-BE49-F238E27FC236}">
              <a16:creationId xmlns:a16="http://schemas.microsoft.com/office/drawing/2014/main" id="{3587F237-B746-48B2-B661-8E2BC65CAE0E}"/>
            </a:ext>
          </a:extLst>
        </xdr:cNvPr>
        <xdr:cNvSpPr txBox="1">
          <a:spLocks noChangeArrowheads="1"/>
        </xdr:cNvSpPr>
      </xdr:nvSpPr>
      <xdr:spPr bwMode="auto">
        <a:xfrm>
          <a:off x="3741420" y="58247280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834" name="Text Box 30">
          <a:extLst>
            <a:ext uri="{FF2B5EF4-FFF2-40B4-BE49-F238E27FC236}">
              <a16:creationId xmlns:a16="http://schemas.microsoft.com/office/drawing/2014/main" id="{0FEA5C3B-8F51-4A34-A553-43BF69B84542}"/>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2381</xdr:row>
      <xdr:rowOff>0</xdr:rowOff>
    </xdr:from>
    <xdr:ext cx="76200" cy="307730"/>
    <xdr:sp macro="" textlink="">
      <xdr:nvSpPr>
        <xdr:cNvPr id="4835" name="Text Box 106">
          <a:extLst>
            <a:ext uri="{FF2B5EF4-FFF2-40B4-BE49-F238E27FC236}">
              <a16:creationId xmlns:a16="http://schemas.microsoft.com/office/drawing/2014/main" id="{ECAF5448-2F52-4159-825D-3F9DD59A8481}"/>
            </a:ext>
          </a:extLst>
        </xdr:cNvPr>
        <xdr:cNvSpPr txBox="1">
          <a:spLocks noChangeArrowheads="1"/>
        </xdr:cNvSpPr>
      </xdr:nvSpPr>
      <xdr:spPr bwMode="auto">
        <a:xfrm>
          <a:off x="3741420" y="58247280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8"/>
    <xdr:sp macro="" textlink="">
      <xdr:nvSpPr>
        <xdr:cNvPr id="4836" name="Text Box 30">
          <a:extLst>
            <a:ext uri="{FF2B5EF4-FFF2-40B4-BE49-F238E27FC236}">
              <a16:creationId xmlns:a16="http://schemas.microsoft.com/office/drawing/2014/main" id="{DF66C7E7-8D39-45CE-9170-65F13080C982}"/>
            </a:ext>
          </a:extLst>
        </xdr:cNvPr>
        <xdr:cNvSpPr txBox="1">
          <a:spLocks noChangeArrowheads="1"/>
        </xdr:cNvSpPr>
      </xdr:nvSpPr>
      <xdr:spPr bwMode="auto">
        <a:xfrm>
          <a:off x="3741420" y="58211466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4837" name="Text Box 32">
          <a:extLst>
            <a:ext uri="{FF2B5EF4-FFF2-40B4-BE49-F238E27FC236}">
              <a16:creationId xmlns:a16="http://schemas.microsoft.com/office/drawing/2014/main" id="{468C04B2-452A-4D6E-835F-456E96BD12FF}"/>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8"/>
    <xdr:sp macro="" textlink="">
      <xdr:nvSpPr>
        <xdr:cNvPr id="4838" name="Text Box 106">
          <a:extLst>
            <a:ext uri="{FF2B5EF4-FFF2-40B4-BE49-F238E27FC236}">
              <a16:creationId xmlns:a16="http://schemas.microsoft.com/office/drawing/2014/main" id="{1810474E-4AE7-451C-A73F-E0DD7B9A9070}"/>
            </a:ext>
          </a:extLst>
        </xdr:cNvPr>
        <xdr:cNvSpPr txBox="1">
          <a:spLocks noChangeArrowheads="1"/>
        </xdr:cNvSpPr>
      </xdr:nvSpPr>
      <xdr:spPr bwMode="auto">
        <a:xfrm>
          <a:off x="3741420" y="582114660"/>
          <a:ext cx="76200" cy="46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4839" name="Text Box 108">
          <a:extLst>
            <a:ext uri="{FF2B5EF4-FFF2-40B4-BE49-F238E27FC236}">
              <a16:creationId xmlns:a16="http://schemas.microsoft.com/office/drawing/2014/main" id="{B0524D6C-3271-4674-A6FD-ACDD13F55EA4}"/>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8"/>
    <xdr:sp macro="" textlink="">
      <xdr:nvSpPr>
        <xdr:cNvPr id="4840" name="Text Box 30">
          <a:extLst>
            <a:ext uri="{FF2B5EF4-FFF2-40B4-BE49-F238E27FC236}">
              <a16:creationId xmlns:a16="http://schemas.microsoft.com/office/drawing/2014/main" id="{6D0B6F60-1131-4CE8-873A-DCBB2E6AAC10}"/>
            </a:ext>
          </a:extLst>
        </xdr:cNvPr>
        <xdr:cNvSpPr txBox="1">
          <a:spLocks noChangeArrowheads="1"/>
        </xdr:cNvSpPr>
      </xdr:nvSpPr>
      <xdr:spPr bwMode="auto">
        <a:xfrm>
          <a:off x="3741420" y="58211466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4841" name="Text Box 32">
          <a:extLst>
            <a:ext uri="{FF2B5EF4-FFF2-40B4-BE49-F238E27FC236}">
              <a16:creationId xmlns:a16="http://schemas.microsoft.com/office/drawing/2014/main" id="{60E29BD6-0012-4871-8674-EB1568D3502B}"/>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8"/>
    <xdr:sp macro="" textlink="">
      <xdr:nvSpPr>
        <xdr:cNvPr id="4842" name="Text Box 106">
          <a:extLst>
            <a:ext uri="{FF2B5EF4-FFF2-40B4-BE49-F238E27FC236}">
              <a16:creationId xmlns:a16="http://schemas.microsoft.com/office/drawing/2014/main" id="{F2A5AA23-CC35-45B5-8D70-4454F58187E3}"/>
            </a:ext>
          </a:extLst>
        </xdr:cNvPr>
        <xdr:cNvSpPr txBox="1">
          <a:spLocks noChangeArrowheads="1"/>
        </xdr:cNvSpPr>
      </xdr:nvSpPr>
      <xdr:spPr bwMode="auto">
        <a:xfrm>
          <a:off x="3741420" y="582114660"/>
          <a:ext cx="76200" cy="45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1588"/>
    <xdr:sp macro="" textlink="">
      <xdr:nvSpPr>
        <xdr:cNvPr id="4843" name="Text Box 108">
          <a:extLst>
            <a:ext uri="{FF2B5EF4-FFF2-40B4-BE49-F238E27FC236}">
              <a16:creationId xmlns:a16="http://schemas.microsoft.com/office/drawing/2014/main" id="{87D00937-D988-4657-B718-50525D318621}"/>
            </a:ext>
          </a:extLst>
        </xdr:cNvPr>
        <xdr:cNvSpPr txBox="1">
          <a:spLocks noChangeArrowheads="1"/>
        </xdr:cNvSpPr>
      </xdr:nvSpPr>
      <xdr:spPr bwMode="auto">
        <a:xfrm>
          <a:off x="3741420" y="582114660"/>
          <a:ext cx="76200" cy="61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7"/>
    <xdr:sp macro="" textlink="">
      <xdr:nvSpPr>
        <xdr:cNvPr id="4844" name="Text Box 30">
          <a:extLst>
            <a:ext uri="{FF2B5EF4-FFF2-40B4-BE49-F238E27FC236}">
              <a16:creationId xmlns:a16="http://schemas.microsoft.com/office/drawing/2014/main" id="{6495D2E7-578A-4C4A-9867-5C117ACA809E}"/>
            </a:ext>
          </a:extLst>
        </xdr:cNvPr>
        <xdr:cNvSpPr txBox="1">
          <a:spLocks noChangeArrowheads="1"/>
        </xdr:cNvSpPr>
      </xdr:nvSpPr>
      <xdr:spPr bwMode="auto">
        <a:xfrm>
          <a:off x="3741420" y="58211466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4845" name="Text Box 32">
          <a:extLst>
            <a:ext uri="{FF2B5EF4-FFF2-40B4-BE49-F238E27FC236}">
              <a16:creationId xmlns:a16="http://schemas.microsoft.com/office/drawing/2014/main" id="{6E9C7956-84C3-4236-8E07-47FF7B0D9305}"/>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6147"/>
    <xdr:sp macro="" textlink="">
      <xdr:nvSpPr>
        <xdr:cNvPr id="4846" name="Text Box 106">
          <a:extLst>
            <a:ext uri="{FF2B5EF4-FFF2-40B4-BE49-F238E27FC236}">
              <a16:creationId xmlns:a16="http://schemas.microsoft.com/office/drawing/2014/main" id="{E5738E1F-E9A9-49E2-9E53-8C96762FBD98}"/>
            </a:ext>
          </a:extLst>
        </xdr:cNvPr>
        <xdr:cNvSpPr txBox="1">
          <a:spLocks noChangeArrowheads="1"/>
        </xdr:cNvSpPr>
      </xdr:nvSpPr>
      <xdr:spPr bwMode="auto">
        <a:xfrm>
          <a:off x="3741420" y="582114660"/>
          <a:ext cx="76200" cy="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4847" name="Text Box 108">
          <a:extLst>
            <a:ext uri="{FF2B5EF4-FFF2-40B4-BE49-F238E27FC236}">
              <a16:creationId xmlns:a16="http://schemas.microsoft.com/office/drawing/2014/main" id="{8A8965BC-007E-4EFC-BD50-0E152B1F19AE}"/>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7"/>
    <xdr:sp macro="" textlink="">
      <xdr:nvSpPr>
        <xdr:cNvPr id="4848" name="Text Box 30">
          <a:extLst>
            <a:ext uri="{FF2B5EF4-FFF2-40B4-BE49-F238E27FC236}">
              <a16:creationId xmlns:a16="http://schemas.microsoft.com/office/drawing/2014/main" id="{CBB68685-1ECF-4E66-989D-9B4E1990A2E6}"/>
            </a:ext>
          </a:extLst>
        </xdr:cNvPr>
        <xdr:cNvSpPr txBox="1">
          <a:spLocks noChangeArrowheads="1"/>
        </xdr:cNvSpPr>
      </xdr:nvSpPr>
      <xdr:spPr bwMode="auto">
        <a:xfrm>
          <a:off x="3741420" y="58211466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4849" name="Text Box 32">
          <a:extLst>
            <a:ext uri="{FF2B5EF4-FFF2-40B4-BE49-F238E27FC236}">
              <a16:creationId xmlns:a16="http://schemas.microsoft.com/office/drawing/2014/main" id="{E0E1C36F-9559-4E09-9F3C-6B59DE9BCDA5}"/>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0907"/>
    <xdr:sp macro="" textlink="">
      <xdr:nvSpPr>
        <xdr:cNvPr id="4850" name="Text Box 106">
          <a:extLst>
            <a:ext uri="{FF2B5EF4-FFF2-40B4-BE49-F238E27FC236}">
              <a16:creationId xmlns:a16="http://schemas.microsoft.com/office/drawing/2014/main" id="{15F310D5-4024-4C96-8C0B-C9D861EE614C}"/>
            </a:ext>
          </a:extLst>
        </xdr:cNvPr>
        <xdr:cNvSpPr txBox="1">
          <a:spLocks noChangeArrowheads="1"/>
        </xdr:cNvSpPr>
      </xdr:nvSpPr>
      <xdr:spPr bwMode="auto">
        <a:xfrm>
          <a:off x="3741420" y="582114660"/>
          <a:ext cx="76200" cy="45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619205"/>
    <xdr:sp macro="" textlink="">
      <xdr:nvSpPr>
        <xdr:cNvPr id="4851" name="Text Box 108">
          <a:extLst>
            <a:ext uri="{FF2B5EF4-FFF2-40B4-BE49-F238E27FC236}">
              <a16:creationId xmlns:a16="http://schemas.microsoft.com/office/drawing/2014/main" id="{38D472E4-8FBA-440C-B246-7CE717DBA347}"/>
            </a:ext>
          </a:extLst>
        </xdr:cNvPr>
        <xdr:cNvSpPr txBox="1">
          <a:spLocks noChangeArrowheads="1"/>
        </xdr:cNvSpPr>
      </xdr:nvSpPr>
      <xdr:spPr bwMode="auto">
        <a:xfrm>
          <a:off x="3741420" y="582114660"/>
          <a:ext cx="76200" cy="619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8800"/>
    <xdr:sp macro="" textlink="">
      <xdr:nvSpPr>
        <xdr:cNvPr id="4852" name="Text Box 30">
          <a:extLst>
            <a:ext uri="{FF2B5EF4-FFF2-40B4-BE49-F238E27FC236}">
              <a16:creationId xmlns:a16="http://schemas.microsoft.com/office/drawing/2014/main" id="{CB645346-4F6B-47B9-AB7F-E1C1CD387820}"/>
            </a:ext>
          </a:extLst>
        </xdr:cNvPr>
        <xdr:cNvSpPr txBox="1">
          <a:spLocks noChangeArrowheads="1"/>
        </xdr:cNvSpPr>
      </xdr:nvSpPr>
      <xdr:spPr bwMode="auto">
        <a:xfrm>
          <a:off x="3741420" y="58211466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4853" name="Text Box 32">
          <a:extLst>
            <a:ext uri="{FF2B5EF4-FFF2-40B4-BE49-F238E27FC236}">
              <a16:creationId xmlns:a16="http://schemas.microsoft.com/office/drawing/2014/main" id="{9A322B73-0989-4049-87B4-48C312DF47D2}"/>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68800"/>
    <xdr:sp macro="" textlink="">
      <xdr:nvSpPr>
        <xdr:cNvPr id="4854" name="Text Box 106">
          <a:extLst>
            <a:ext uri="{FF2B5EF4-FFF2-40B4-BE49-F238E27FC236}">
              <a16:creationId xmlns:a16="http://schemas.microsoft.com/office/drawing/2014/main" id="{4E1C8C8D-3DD5-4E74-9D02-6C73CBFA2363}"/>
            </a:ext>
          </a:extLst>
        </xdr:cNvPr>
        <xdr:cNvSpPr txBox="1">
          <a:spLocks noChangeArrowheads="1"/>
        </xdr:cNvSpPr>
      </xdr:nvSpPr>
      <xdr:spPr bwMode="auto">
        <a:xfrm>
          <a:off x="3741420" y="582114660"/>
          <a:ext cx="76200" cy="46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4855" name="Text Box 108">
          <a:extLst>
            <a:ext uri="{FF2B5EF4-FFF2-40B4-BE49-F238E27FC236}">
              <a16:creationId xmlns:a16="http://schemas.microsoft.com/office/drawing/2014/main" id="{45FA4576-5C2B-4CD0-9FC0-D05A70B08ECA}"/>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45940"/>
    <xdr:sp macro="" textlink="">
      <xdr:nvSpPr>
        <xdr:cNvPr id="4856" name="Text Box 30">
          <a:extLst>
            <a:ext uri="{FF2B5EF4-FFF2-40B4-BE49-F238E27FC236}">
              <a16:creationId xmlns:a16="http://schemas.microsoft.com/office/drawing/2014/main" id="{F20FF8DA-1634-49F0-916D-A244BFFD2D60}"/>
            </a:ext>
          </a:extLst>
        </xdr:cNvPr>
        <xdr:cNvSpPr txBox="1">
          <a:spLocks noChangeArrowheads="1"/>
        </xdr:cNvSpPr>
      </xdr:nvSpPr>
      <xdr:spPr bwMode="auto">
        <a:xfrm>
          <a:off x="3741420" y="58211466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4857" name="Text Box 32">
          <a:extLst>
            <a:ext uri="{FF2B5EF4-FFF2-40B4-BE49-F238E27FC236}">
              <a16:creationId xmlns:a16="http://schemas.microsoft.com/office/drawing/2014/main" id="{A3D317F9-3CC7-4E88-AAC1-CE15DB94F106}"/>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45940"/>
    <xdr:sp macro="" textlink="">
      <xdr:nvSpPr>
        <xdr:cNvPr id="4858" name="Text Box 106">
          <a:extLst>
            <a:ext uri="{FF2B5EF4-FFF2-40B4-BE49-F238E27FC236}">
              <a16:creationId xmlns:a16="http://schemas.microsoft.com/office/drawing/2014/main" id="{B9C1F40E-82B9-43C7-9885-CC6C7CD7131C}"/>
            </a:ext>
          </a:extLst>
        </xdr:cNvPr>
        <xdr:cNvSpPr txBox="1">
          <a:spLocks noChangeArrowheads="1"/>
        </xdr:cNvSpPr>
      </xdr:nvSpPr>
      <xdr:spPr bwMode="auto">
        <a:xfrm>
          <a:off x="3741420" y="582114660"/>
          <a:ext cx="76200" cy="44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29760"/>
    <xdr:sp macro="" textlink="">
      <xdr:nvSpPr>
        <xdr:cNvPr id="4859" name="Text Box 108">
          <a:extLst>
            <a:ext uri="{FF2B5EF4-FFF2-40B4-BE49-F238E27FC236}">
              <a16:creationId xmlns:a16="http://schemas.microsoft.com/office/drawing/2014/main" id="{A098E885-5956-4793-8CB3-CFBBA664B33E}"/>
            </a:ext>
          </a:extLst>
        </xdr:cNvPr>
        <xdr:cNvSpPr txBox="1">
          <a:spLocks noChangeArrowheads="1"/>
        </xdr:cNvSpPr>
      </xdr:nvSpPr>
      <xdr:spPr bwMode="auto">
        <a:xfrm>
          <a:off x="3741420" y="582114660"/>
          <a:ext cx="76200" cy="52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47166"/>
    <xdr:sp macro="" textlink="">
      <xdr:nvSpPr>
        <xdr:cNvPr id="4860" name="Text Box 30">
          <a:extLst>
            <a:ext uri="{FF2B5EF4-FFF2-40B4-BE49-F238E27FC236}">
              <a16:creationId xmlns:a16="http://schemas.microsoft.com/office/drawing/2014/main" id="{7EFEB5D1-6AC3-4EA9-9005-6F271C61050E}"/>
            </a:ext>
          </a:extLst>
        </xdr:cNvPr>
        <xdr:cNvSpPr txBox="1">
          <a:spLocks noChangeArrowheads="1"/>
        </xdr:cNvSpPr>
      </xdr:nvSpPr>
      <xdr:spPr bwMode="auto">
        <a:xfrm>
          <a:off x="3741420" y="58211466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4861" name="Text Box 32">
          <a:extLst>
            <a:ext uri="{FF2B5EF4-FFF2-40B4-BE49-F238E27FC236}">
              <a16:creationId xmlns:a16="http://schemas.microsoft.com/office/drawing/2014/main" id="{79811E25-B722-4A1D-800E-6DA933930E07}"/>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47166"/>
    <xdr:sp macro="" textlink="">
      <xdr:nvSpPr>
        <xdr:cNvPr id="4862" name="Text Box 106">
          <a:extLst>
            <a:ext uri="{FF2B5EF4-FFF2-40B4-BE49-F238E27FC236}">
              <a16:creationId xmlns:a16="http://schemas.microsoft.com/office/drawing/2014/main" id="{D7BE09B8-DF38-4A0E-BB98-E31D9EE09A64}"/>
            </a:ext>
          </a:extLst>
        </xdr:cNvPr>
        <xdr:cNvSpPr txBox="1">
          <a:spLocks noChangeArrowheads="1"/>
        </xdr:cNvSpPr>
      </xdr:nvSpPr>
      <xdr:spPr bwMode="auto">
        <a:xfrm>
          <a:off x="3741420" y="582114660"/>
          <a:ext cx="76200" cy="2047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4863" name="Text Box 108">
          <a:extLst>
            <a:ext uri="{FF2B5EF4-FFF2-40B4-BE49-F238E27FC236}">
              <a16:creationId xmlns:a16="http://schemas.microsoft.com/office/drawing/2014/main" id="{0AA85928-9F57-481B-991D-56A8A82FEC63}"/>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24306"/>
    <xdr:sp macro="" textlink="">
      <xdr:nvSpPr>
        <xdr:cNvPr id="4864" name="Text Box 30">
          <a:extLst>
            <a:ext uri="{FF2B5EF4-FFF2-40B4-BE49-F238E27FC236}">
              <a16:creationId xmlns:a16="http://schemas.microsoft.com/office/drawing/2014/main" id="{8FB345B2-717C-4801-8BA9-C4F426617D44}"/>
            </a:ext>
          </a:extLst>
        </xdr:cNvPr>
        <xdr:cNvSpPr txBox="1">
          <a:spLocks noChangeArrowheads="1"/>
        </xdr:cNvSpPr>
      </xdr:nvSpPr>
      <xdr:spPr bwMode="auto">
        <a:xfrm>
          <a:off x="3741420" y="58211466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4865" name="Text Box 32">
          <a:extLst>
            <a:ext uri="{FF2B5EF4-FFF2-40B4-BE49-F238E27FC236}">
              <a16:creationId xmlns:a16="http://schemas.microsoft.com/office/drawing/2014/main" id="{1BCC6726-2F89-49BA-96D4-7D7E7D6F7205}"/>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24306"/>
    <xdr:sp macro="" textlink="">
      <xdr:nvSpPr>
        <xdr:cNvPr id="4866" name="Text Box 106">
          <a:extLst>
            <a:ext uri="{FF2B5EF4-FFF2-40B4-BE49-F238E27FC236}">
              <a16:creationId xmlns:a16="http://schemas.microsoft.com/office/drawing/2014/main" id="{DE4F5353-5C78-463F-ADFA-7E6F5005376C}"/>
            </a:ext>
          </a:extLst>
        </xdr:cNvPr>
        <xdr:cNvSpPr txBox="1">
          <a:spLocks noChangeArrowheads="1"/>
        </xdr:cNvSpPr>
      </xdr:nvSpPr>
      <xdr:spPr bwMode="auto">
        <a:xfrm>
          <a:off x="3741420" y="582114660"/>
          <a:ext cx="76200" cy="202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19243"/>
    <xdr:sp macro="" textlink="">
      <xdr:nvSpPr>
        <xdr:cNvPr id="4867" name="Text Box 108">
          <a:extLst>
            <a:ext uri="{FF2B5EF4-FFF2-40B4-BE49-F238E27FC236}">
              <a16:creationId xmlns:a16="http://schemas.microsoft.com/office/drawing/2014/main" id="{777086EC-D4DB-48A2-AB0C-65AA91601448}"/>
            </a:ext>
          </a:extLst>
        </xdr:cNvPr>
        <xdr:cNvSpPr txBox="1">
          <a:spLocks noChangeArrowheads="1"/>
        </xdr:cNvSpPr>
      </xdr:nvSpPr>
      <xdr:spPr bwMode="auto">
        <a:xfrm>
          <a:off x="3741420" y="582114660"/>
          <a:ext cx="76200" cy="211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4868" name="Text Box 30">
          <a:extLst>
            <a:ext uri="{FF2B5EF4-FFF2-40B4-BE49-F238E27FC236}">
              <a16:creationId xmlns:a16="http://schemas.microsoft.com/office/drawing/2014/main" id="{0026476C-5B97-4370-AA70-5F255570C933}"/>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69" name="Text Box 32">
          <a:extLst>
            <a:ext uri="{FF2B5EF4-FFF2-40B4-BE49-F238E27FC236}">
              <a16:creationId xmlns:a16="http://schemas.microsoft.com/office/drawing/2014/main" id="{DF30AAF0-404B-419A-A5F9-9EB4CED1C25D}"/>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4870" name="Text Box 106">
          <a:extLst>
            <a:ext uri="{FF2B5EF4-FFF2-40B4-BE49-F238E27FC236}">
              <a16:creationId xmlns:a16="http://schemas.microsoft.com/office/drawing/2014/main" id="{E76BBBA9-AA82-4189-BF48-D59EE0D2FBD7}"/>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71" name="Text Box 108">
          <a:extLst>
            <a:ext uri="{FF2B5EF4-FFF2-40B4-BE49-F238E27FC236}">
              <a16:creationId xmlns:a16="http://schemas.microsoft.com/office/drawing/2014/main" id="{F73FFFFD-5790-4579-ACD3-5A7BE8AF3C90}"/>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4872" name="Text Box 30">
          <a:extLst>
            <a:ext uri="{FF2B5EF4-FFF2-40B4-BE49-F238E27FC236}">
              <a16:creationId xmlns:a16="http://schemas.microsoft.com/office/drawing/2014/main" id="{DE82C05E-58FF-491C-AD52-6A4ACD2478A3}"/>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73" name="Text Box 32">
          <a:extLst>
            <a:ext uri="{FF2B5EF4-FFF2-40B4-BE49-F238E27FC236}">
              <a16:creationId xmlns:a16="http://schemas.microsoft.com/office/drawing/2014/main" id="{7E2EF0D4-38AC-4F23-AB44-C8CFF5A6400C}"/>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4874" name="Text Box 106">
          <a:extLst>
            <a:ext uri="{FF2B5EF4-FFF2-40B4-BE49-F238E27FC236}">
              <a16:creationId xmlns:a16="http://schemas.microsoft.com/office/drawing/2014/main" id="{FA03C6BB-FB20-4EA3-8BFD-31E06F15F437}"/>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75" name="Text Box 108">
          <a:extLst>
            <a:ext uri="{FF2B5EF4-FFF2-40B4-BE49-F238E27FC236}">
              <a16:creationId xmlns:a16="http://schemas.microsoft.com/office/drawing/2014/main" id="{E857486B-B02A-406B-AB81-3907B414C946}"/>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3560"/>
    <xdr:sp macro="" textlink="">
      <xdr:nvSpPr>
        <xdr:cNvPr id="4876" name="Text Box 30">
          <a:extLst>
            <a:ext uri="{FF2B5EF4-FFF2-40B4-BE49-F238E27FC236}">
              <a16:creationId xmlns:a16="http://schemas.microsoft.com/office/drawing/2014/main" id="{95D00E76-6C40-47DC-B114-C6C70F9A0763}"/>
            </a:ext>
          </a:extLst>
        </xdr:cNvPr>
        <xdr:cNvSpPr txBox="1">
          <a:spLocks noChangeArrowheads="1"/>
        </xdr:cNvSpPr>
      </xdr:nvSpPr>
      <xdr:spPr bwMode="auto">
        <a:xfrm>
          <a:off x="3741420" y="58211466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4877" name="Text Box 32">
          <a:extLst>
            <a:ext uri="{FF2B5EF4-FFF2-40B4-BE49-F238E27FC236}">
              <a16:creationId xmlns:a16="http://schemas.microsoft.com/office/drawing/2014/main" id="{FC338459-C3B4-4767-8FA0-0659207C01B3}"/>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3560"/>
    <xdr:sp macro="" textlink="">
      <xdr:nvSpPr>
        <xdr:cNvPr id="4878" name="Text Box 106">
          <a:extLst>
            <a:ext uri="{FF2B5EF4-FFF2-40B4-BE49-F238E27FC236}">
              <a16:creationId xmlns:a16="http://schemas.microsoft.com/office/drawing/2014/main" id="{4E027740-D8D0-4279-B719-526D2D99DE56}"/>
            </a:ext>
          </a:extLst>
        </xdr:cNvPr>
        <xdr:cNvSpPr txBox="1">
          <a:spLocks noChangeArrowheads="1"/>
        </xdr:cNvSpPr>
      </xdr:nvSpPr>
      <xdr:spPr bwMode="auto">
        <a:xfrm>
          <a:off x="3741420" y="582114660"/>
          <a:ext cx="76200" cy="45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4879" name="Text Box 108">
          <a:extLst>
            <a:ext uri="{FF2B5EF4-FFF2-40B4-BE49-F238E27FC236}">
              <a16:creationId xmlns:a16="http://schemas.microsoft.com/office/drawing/2014/main" id="{157D1AED-2260-4512-ADE9-61C6DA6EFE24}"/>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26335"/>
    <xdr:sp macro="" textlink="">
      <xdr:nvSpPr>
        <xdr:cNvPr id="4880" name="Text Box 30">
          <a:extLst>
            <a:ext uri="{FF2B5EF4-FFF2-40B4-BE49-F238E27FC236}">
              <a16:creationId xmlns:a16="http://schemas.microsoft.com/office/drawing/2014/main" id="{7171882F-DA5E-4EDA-9A93-89DCA0755463}"/>
            </a:ext>
          </a:extLst>
        </xdr:cNvPr>
        <xdr:cNvSpPr txBox="1">
          <a:spLocks noChangeArrowheads="1"/>
        </xdr:cNvSpPr>
      </xdr:nvSpPr>
      <xdr:spPr bwMode="auto">
        <a:xfrm>
          <a:off x="3741420" y="58211466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4881" name="Text Box 32">
          <a:extLst>
            <a:ext uri="{FF2B5EF4-FFF2-40B4-BE49-F238E27FC236}">
              <a16:creationId xmlns:a16="http://schemas.microsoft.com/office/drawing/2014/main" id="{DAF8E2B2-B0EC-4DC5-89BD-607F15D8A028}"/>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26335"/>
    <xdr:sp macro="" textlink="">
      <xdr:nvSpPr>
        <xdr:cNvPr id="4882" name="Text Box 106">
          <a:extLst>
            <a:ext uri="{FF2B5EF4-FFF2-40B4-BE49-F238E27FC236}">
              <a16:creationId xmlns:a16="http://schemas.microsoft.com/office/drawing/2014/main" id="{EE84728B-F1DC-400E-A347-02B4C44BAA7B}"/>
            </a:ext>
          </a:extLst>
        </xdr:cNvPr>
        <xdr:cNvSpPr txBox="1">
          <a:spLocks noChangeArrowheads="1"/>
        </xdr:cNvSpPr>
      </xdr:nvSpPr>
      <xdr:spPr bwMode="auto">
        <a:xfrm>
          <a:off x="3741420" y="582114660"/>
          <a:ext cx="76200" cy="32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14520"/>
    <xdr:sp macro="" textlink="">
      <xdr:nvSpPr>
        <xdr:cNvPr id="4883" name="Text Box 108">
          <a:extLst>
            <a:ext uri="{FF2B5EF4-FFF2-40B4-BE49-F238E27FC236}">
              <a16:creationId xmlns:a16="http://schemas.microsoft.com/office/drawing/2014/main" id="{4D8BCF99-6D44-4C98-9273-6F9232345640}"/>
            </a:ext>
          </a:extLst>
        </xdr:cNvPr>
        <xdr:cNvSpPr txBox="1">
          <a:spLocks noChangeArrowheads="1"/>
        </xdr:cNvSpPr>
      </xdr:nvSpPr>
      <xdr:spPr bwMode="auto">
        <a:xfrm>
          <a:off x="3741420" y="582114660"/>
          <a:ext cx="76200" cy="51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181577"/>
    <xdr:sp macro="" textlink="">
      <xdr:nvSpPr>
        <xdr:cNvPr id="4884" name="Text Box 30">
          <a:extLst>
            <a:ext uri="{FF2B5EF4-FFF2-40B4-BE49-F238E27FC236}">
              <a16:creationId xmlns:a16="http://schemas.microsoft.com/office/drawing/2014/main" id="{9046986F-84FE-4B2B-B08C-08BC99A62739}"/>
            </a:ext>
          </a:extLst>
        </xdr:cNvPr>
        <xdr:cNvSpPr txBox="1">
          <a:spLocks noChangeArrowheads="1"/>
        </xdr:cNvSpPr>
      </xdr:nvSpPr>
      <xdr:spPr bwMode="auto">
        <a:xfrm>
          <a:off x="3741420" y="58211466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4885" name="Text Box 32">
          <a:extLst>
            <a:ext uri="{FF2B5EF4-FFF2-40B4-BE49-F238E27FC236}">
              <a16:creationId xmlns:a16="http://schemas.microsoft.com/office/drawing/2014/main" id="{E4E022DA-DAB4-45C6-83E6-DE3DBC77DB2C}"/>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181577"/>
    <xdr:sp macro="" textlink="">
      <xdr:nvSpPr>
        <xdr:cNvPr id="4886" name="Text Box 106">
          <a:extLst>
            <a:ext uri="{FF2B5EF4-FFF2-40B4-BE49-F238E27FC236}">
              <a16:creationId xmlns:a16="http://schemas.microsoft.com/office/drawing/2014/main" id="{EAAB44A8-ECFE-4E29-8B03-814D76D2A86A}"/>
            </a:ext>
          </a:extLst>
        </xdr:cNvPr>
        <xdr:cNvSpPr txBox="1">
          <a:spLocks noChangeArrowheads="1"/>
        </xdr:cNvSpPr>
      </xdr:nvSpPr>
      <xdr:spPr bwMode="auto">
        <a:xfrm>
          <a:off x="3741420" y="582114660"/>
          <a:ext cx="76200" cy="11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4887" name="Text Box 108">
          <a:extLst>
            <a:ext uri="{FF2B5EF4-FFF2-40B4-BE49-F238E27FC236}">
              <a16:creationId xmlns:a16="http://schemas.microsoft.com/office/drawing/2014/main" id="{00C69154-D5C7-4FD3-BB23-B03F4154BC1B}"/>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38086"/>
    <xdr:sp macro="" textlink="">
      <xdr:nvSpPr>
        <xdr:cNvPr id="4888" name="Text Box 30">
          <a:extLst>
            <a:ext uri="{FF2B5EF4-FFF2-40B4-BE49-F238E27FC236}">
              <a16:creationId xmlns:a16="http://schemas.microsoft.com/office/drawing/2014/main" id="{4A16FEBF-A87F-46DF-A468-06F95A8AD1A6}"/>
            </a:ext>
          </a:extLst>
        </xdr:cNvPr>
        <xdr:cNvSpPr txBox="1">
          <a:spLocks noChangeArrowheads="1"/>
        </xdr:cNvSpPr>
      </xdr:nvSpPr>
      <xdr:spPr bwMode="auto">
        <a:xfrm>
          <a:off x="3741420" y="58211466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812553"/>
    <xdr:sp macro="" textlink="">
      <xdr:nvSpPr>
        <xdr:cNvPr id="4889" name="Text Box 32">
          <a:extLst>
            <a:ext uri="{FF2B5EF4-FFF2-40B4-BE49-F238E27FC236}">
              <a16:creationId xmlns:a16="http://schemas.microsoft.com/office/drawing/2014/main" id="{7699EC50-A9CA-47AF-B145-DB8B75285C12}"/>
            </a:ext>
          </a:extLst>
        </xdr:cNvPr>
        <xdr:cNvSpPr txBox="1">
          <a:spLocks noChangeArrowheads="1"/>
        </xdr:cNvSpPr>
      </xdr:nvSpPr>
      <xdr:spPr bwMode="auto">
        <a:xfrm>
          <a:off x="3741420" y="582114660"/>
          <a:ext cx="76200" cy="18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138086"/>
    <xdr:sp macro="" textlink="">
      <xdr:nvSpPr>
        <xdr:cNvPr id="4890" name="Text Box 106">
          <a:extLst>
            <a:ext uri="{FF2B5EF4-FFF2-40B4-BE49-F238E27FC236}">
              <a16:creationId xmlns:a16="http://schemas.microsoft.com/office/drawing/2014/main" id="{9E28CE77-218D-4D0D-8FA1-1EFA38367677}"/>
            </a:ext>
          </a:extLst>
        </xdr:cNvPr>
        <xdr:cNvSpPr txBox="1">
          <a:spLocks noChangeArrowheads="1"/>
        </xdr:cNvSpPr>
      </xdr:nvSpPr>
      <xdr:spPr bwMode="auto">
        <a:xfrm>
          <a:off x="3741420" y="582114660"/>
          <a:ext cx="76200" cy="2138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4891" name="Text Box 30">
          <a:extLst>
            <a:ext uri="{FF2B5EF4-FFF2-40B4-BE49-F238E27FC236}">
              <a16:creationId xmlns:a16="http://schemas.microsoft.com/office/drawing/2014/main" id="{6E83AEF1-C935-4699-AF21-CAD4AA2B7E39}"/>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92" name="Text Box 32">
          <a:extLst>
            <a:ext uri="{FF2B5EF4-FFF2-40B4-BE49-F238E27FC236}">
              <a16:creationId xmlns:a16="http://schemas.microsoft.com/office/drawing/2014/main" id="{5BE1983D-8925-44CE-B142-D5195D7B1047}"/>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936973"/>
    <xdr:sp macro="" textlink="">
      <xdr:nvSpPr>
        <xdr:cNvPr id="4893" name="Text Box 106">
          <a:extLst>
            <a:ext uri="{FF2B5EF4-FFF2-40B4-BE49-F238E27FC236}">
              <a16:creationId xmlns:a16="http://schemas.microsoft.com/office/drawing/2014/main" id="{75B72825-A0B6-4403-85BA-ACF2F59389EE}"/>
            </a:ext>
          </a:extLst>
        </xdr:cNvPr>
        <xdr:cNvSpPr txBox="1">
          <a:spLocks noChangeArrowheads="1"/>
        </xdr:cNvSpPr>
      </xdr:nvSpPr>
      <xdr:spPr bwMode="auto">
        <a:xfrm>
          <a:off x="3741420" y="582114660"/>
          <a:ext cx="76200" cy="93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94" name="Text Box 108">
          <a:extLst>
            <a:ext uri="{FF2B5EF4-FFF2-40B4-BE49-F238E27FC236}">
              <a16:creationId xmlns:a16="http://schemas.microsoft.com/office/drawing/2014/main" id="{44535CEC-CCF8-495F-814B-EAD72D5C9B73}"/>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4895" name="Text Box 30">
          <a:extLst>
            <a:ext uri="{FF2B5EF4-FFF2-40B4-BE49-F238E27FC236}">
              <a16:creationId xmlns:a16="http://schemas.microsoft.com/office/drawing/2014/main" id="{C3514415-BBDD-4119-B08B-4AF541B89C5B}"/>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96" name="Text Box 32">
          <a:extLst>
            <a:ext uri="{FF2B5EF4-FFF2-40B4-BE49-F238E27FC236}">
              <a16:creationId xmlns:a16="http://schemas.microsoft.com/office/drawing/2014/main" id="{AE085B35-4E69-484F-BAEB-40F3598B16DC}"/>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887609"/>
    <xdr:sp macro="" textlink="">
      <xdr:nvSpPr>
        <xdr:cNvPr id="4897" name="Text Box 106">
          <a:extLst>
            <a:ext uri="{FF2B5EF4-FFF2-40B4-BE49-F238E27FC236}">
              <a16:creationId xmlns:a16="http://schemas.microsoft.com/office/drawing/2014/main" id="{1AEF32A4-22B4-4B0A-98B5-D1289C9D6909}"/>
            </a:ext>
          </a:extLst>
        </xdr:cNvPr>
        <xdr:cNvSpPr txBox="1">
          <a:spLocks noChangeArrowheads="1"/>
        </xdr:cNvSpPr>
      </xdr:nvSpPr>
      <xdr:spPr bwMode="auto">
        <a:xfrm>
          <a:off x="3741420" y="582114660"/>
          <a:ext cx="76200" cy="887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570908"/>
    <xdr:sp macro="" textlink="">
      <xdr:nvSpPr>
        <xdr:cNvPr id="4898" name="Text Box 108">
          <a:extLst>
            <a:ext uri="{FF2B5EF4-FFF2-40B4-BE49-F238E27FC236}">
              <a16:creationId xmlns:a16="http://schemas.microsoft.com/office/drawing/2014/main" id="{7CB985C9-37FB-490B-827A-E9591BE5C183}"/>
            </a:ext>
          </a:extLst>
        </xdr:cNvPr>
        <xdr:cNvSpPr txBox="1">
          <a:spLocks noChangeArrowheads="1"/>
        </xdr:cNvSpPr>
      </xdr:nvSpPr>
      <xdr:spPr bwMode="auto">
        <a:xfrm>
          <a:off x="3741420" y="582114660"/>
          <a:ext cx="76200" cy="57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2"/>
    <xdr:sp macro="" textlink="">
      <xdr:nvSpPr>
        <xdr:cNvPr id="4899" name="Text Box 30">
          <a:extLst>
            <a:ext uri="{FF2B5EF4-FFF2-40B4-BE49-F238E27FC236}">
              <a16:creationId xmlns:a16="http://schemas.microsoft.com/office/drawing/2014/main" id="{6FD679E4-BC71-410C-9857-92EFB35C8AAB}"/>
            </a:ext>
          </a:extLst>
        </xdr:cNvPr>
        <xdr:cNvSpPr txBox="1">
          <a:spLocks noChangeArrowheads="1"/>
        </xdr:cNvSpPr>
      </xdr:nvSpPr>
      <xdr:spPr bwMode="auto">
        <a:xfrm>
          <a:off x="374142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4900" name="Text Box 32">
          <a:extLst>
            <a:ext uri="{FF2B5EF4-FFF2-40B4-BE49-F238E27FC236}">
              <a16:creationId xmlns:a16="http://schemas.microsoft.com/office/drawing/2014/main" id="{53480C17-4722-4EAA-89FA-C30DF0A1D88A}"/>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2"/>
    <xdr:sp macro="" textlink="">
      <xdr:nvSpPr>
        <xdr:cNvPr id="4901" name="Text Box 106">
          <a:extLst>
            <a:ext uri="{FF2B5EF4-FFF2-40B4-BE49-F238E27FC236}">
              <a16:creationId xmlns:a16="http://schemas.microsoft.com/office/drawing/2014/main" id="{058BD294-28DF-4263-8809-B57D302175D7}"/>
            </a:ext>
          </a:extLst>
        </xdr:cNvPr>
        <xdr:cNvSpPr txBox="1">
          <a:spLocks noChangeArrowheads="1"/>
        </xdr:cNvSpPr>
      </xdr:nvSpPr>
      <xdr:spPr bwMode="auto">
        <a:xfrm>
          <a:off x="3741420" y="5821146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4902" name="Text Box 108">
          <a:extLst>
            <a:ext uri="{FF2B5EF4-FFF2-40B4-BE49-F238E27FC236}">
              <a16:creationId xmlns:a16="http://schemas.microsoft.com/office/drawing/2014/main" id="{55801956-E6AA-46C7-86AD-2BD8CA9FE435}"/>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86862"/>
    <xdr:sp macro="" textlink="">
      <xdr:nvSpPr>
        <xdr:cNvPr id="4903" name="Text Box 30">
          <a:extLst>
            <a:ext uri="{FF2B5EF4-FFF2-40B4-BE49-F238E27FC236}">
              <a16:creationId xmlns:a16="http://schemas.microsoft.com/office/drawing/2014/main" id="{641A5C02-8B05-4DD4-89D1-FB05C4EC1709}"/>
            </a:ext>
          </a:extLst>
        </xdr:cNvPr>
        <xdr:cNvSpPr txBox="1">
          <a:spLocks noChangeArrowheads="1"/>
        </xdr:cNvSpPr>
      </xdr:nvSpPr>
      <xdr:spPr bwMode="auto">
        <a:xfrm>
          <a:off x="374142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4904" name="Text Box 32">
          <a:extLst>
            <a:ext uri="{FF2B5EF4-FFF2-40B4-BE49-F238E27FC236}">
              <a16:creationId xmlns:a16="http://schemas.microsoft.com/office/drawing/2014/main" id="{2166CCEB-3FA6-412D-A7B3-6EF95E955190}"/>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86862"/>
    <xdr:sp macro="" textlink="">
      <xdr:nvSpPr>
        <xdr:cNvPr id="4905" name="Text Box 106">
          <a:extLst>
            <a:ext uri="{FF2B5EF4-FFF2-40B4-BE49-F238E27FC236}">
              <a16:creationId xmlns:a16="http://schemas.microsoft.com/office/drawing/2014/main" id="{06BACBA2-E1E4-4403-AC39-010F566C055B}"/>
            </a:ext>
          </a:extLst>
        </xdr:cNvPr>
        <xdr:cNvSpPr txBox="1">
          <a:spLocks noChangeArrowheads="1"/>
        </xdr:cNvSpPr>
      </xdr:nvSpPr>
      <xdr:spPr bwMode="auto">
        <a:xfrm>
          <a:off x="3741420" y="5821146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70682"/>
    <xdr:sp macro="" textlink="">
      <xdr:nvSpPr>
        <xdr:cNvPr id="4906" name="Text Box 108">
          <a:extLst>
            <a:ext uri="{FF2B5EF4-FFF2-40B4-BE49-F238E27FC236}">
              <a16:creationId xmlns:a16="http://schemas.microsoft.com/office/drawing/2014/main" id="{7BB0557A-A80F-40D2-9FE8-8124881E187E}"/>
            </a:ext>
          </a:extLst>
        </xdr:cNvPr>
        <xdr:cNvSpPr txBox="1">
          <a:spLocks noChangeArrowheads="1"/>
        </xdr:cNvSpPr>
      </xdr:nvSpPr>
      <xdr:spPr bwMode="auto">
        <a:xfrm>
          <a:off x="3741420" y="5821146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94482"/>
    <xdr:sp macro="" textlink="">
      <xdr:nvSpPr>
        <xdr:cNvPr id="4907" name="Text Box 30">
          <a:extLst>
            <a:ext uri="{FF2B5EF4-FFF2-40B4-BE49-F238E27FC236}">
              <a16:creationId xmlns:a16="http://schemas.microsoft.com/office/drawing/2014/main" id="{56651A3E-A88B-40E1-938C-F0AF65621F7C}"/>
            </a:ext>
          </a:extLst>
        </xdr:cNvPr>
        <xdr:cNvSpPr txBox="1">
          <a:spLocks noChangeArrowheads="1"/>
        </xdr:cNvSpPr>
      </xdr:nvSpPr>
      <xdr:spPr bwMode="auto">
        <a:xfrm>
          <a:off x="374142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4908" name="Text Box 32">
          <a:extLst>
            <a:ext uri="{FF2B5EF4-FFF2-40B4-BE49-F238E27FC236}">
              <a16:creationId xmlns:a16="http://schemas.microsoft.com/office/drawing/2014/main" id="{BD73D66D-49A7-43AF-AB9B-9166C1A28F2F}"/>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94482"/>
    <xdr:sp macro="" textlink="">
      <xdr:nvSpPr>
        <xdr:cNvPr id="4909" name="Text Box 106">
          <a:extLst>
            <a:ext uri="{FF2B5EF4-FFF2-40B4-BE49-F238E27FC236}">
              <a16:creationId xmlns:a16="http://schemas.microsoft.com/office/drawing/2014/main" id="{8D12A60D-859C-4E0D-B967-4AD6E5D97EA0}"/>
            </a:ext>
          </a:extLst>
        </xdr:cNvPr>
        <xdr:cNvSpPr txBox="1">
          <a:spLocks noChangeArrowheads="1"/>
        </xdr:cNvSpPr>
      </xdr:nvSpPr>
      <xdr:spPr bwMode="auto">
        <a:xfrm>
          <a:off x="3741420" y="5821146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4910" name="Text Box 108">
          <a:extLst>
            <a:ext uri="{FF2B5EF4-FFF2-40B4-BE49-F238E27FC236}">
              <a16:creationId xmlns:a16="http://schemas.microsoft.com/office/drawing/2014/main" id="{B3391046-13A4-48F8-AD32-AB1A8D7DF060}"/>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61071"/>
    <xdr:sp macro="" textlink="">
      <xdr:nvSpPr>
        <xdr:cNvPr id="4911" name="Text Box 30">
          <a:extLst>
            <a:ext uri="{FF2B5EF4-FFF2-40B4-BE49-F238E27FC236}">
              <a16:creationId xmlns:a16="http://schemas.microsoft.com/office/drawing/2014/main" id="{738954B6-4E60-4B2B-8307-CC3CF2902FB2}"/>
            </a:ext>
          </a:extLst>
        </xdr:cNvPr>
        <xdr:cNvSpPr txBox="1">
          <a:spLocks noChangeArrowheads="1"/>
        </xdr:cNvSpPr>
      </xdr:nvSpPr>
      <xdr:spPr bwMode="auto">
        <a:xfrm>
          <a:off x="374142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4912" name="Text Box 32">
          <a:extLst>
            <a:ext uri="{FF2B5EF4-FFF2-40B4-BE49-F238E27FC236}">
              <a16:creationId xmlns:a16="http://schemas.microsoft.com/office/drawing/2014/main" id="{ACE4D893-1F55-4B87-B84D-D6CB4EDB9F5C}"/>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61071"/>
    <xdr:sp macro="" textlink="">
      <xdr:nvSpPr>
        <xdr:cNvPr id="4913" name="Text Box 106">
          <a:extLst>
            <a:ext uri="{FF2B5EF4-FFF2-40B4-BE49-F238E27FC236}">
              <a16:creationId xmlns:a16="http://schemas.microsoft.com/office/drawing/2014/main" id="{930AC00D-E6D4-4F9A-8730-D5540CC216C1}"/>
            </a:ext>
          </a:extLst>
        </xdr:cNvPr>
        <xdr:cNvSpPr txBox="1">
          <a:spLocks noChangeArrowheads="1"/>
        </xdr:cNvSpPr>
      </xdr:nvSpPr>
      <xdr:spPr bwMode="auto">
        <a:xfrm>
          <a:off x="3741420" y="5821146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55442"/>
    <xdr:sp macro="" textlink="">
      <xdr:nvSpPr>
        <xdr:cNvPr id="4914" name="Text Box 108">
          <a:extLst>
            <a:ext uri="{FF2B5EF4-FFF2-40B4-BE49-F238E27FC236}">
              <a16:creationId xmlns:a16="http://schemas.microsoft.com/office/drawing/2014/main" id="{4D39513B-E76E-40EF-90A4-7E7DBD85638D}"/>
            </a:ext>
          </a:extLst>
        </xdr:cNvPr>
        <xdr:cNvSpPr txBox="1">
          <a:spLocks noChangeArrowheads="1"/>
        </xdr:cNvSpPr>
      </xdr:nvSpPr>
      <xdr:spPr bwMode="auto">
        <a:xfrm>
          <a:off x="3741420" y="5821146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76682"/>
    <xdr:sp macro="" textlink="">
      <xdr:nvSpPr>
        <xdr:cNvPr id="4915" name="Text Box 30">
          <a:extLst>
            <a:ext uri="{FF2B5EF4-FFF2-40B4-BE49-F238E27FC236}">
              <a16:creationId xmlns:a16="http://schemas.microsoft.com/office/drawing/2014/main" id="{ABBB780B-5DE9-49C2-BAA1-E574CA983E4B}"/>
            </a:ext>
          </a:extLst>
        </xdr:cNvPr>
        <xdr:cNvSpPr txBox="1">
          <a:spLocks noChangeArrowheads="1"/>
        </xdr:cNvSpPr>
      </xdr:nvSpPr>
      <xdr:spPr bwMode="auto">
        <a:xfrm>
          <a:off x="3741420" y="58211466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76682"/>
    <xdr:sp macro="" textlink="">
      <xdr:nvSpPr>
        <xdr:cNvPr id="4916" name="Text Box 106">
          <a:extLst>
            <a:ext uri="{FF2B5EF4-FFF2-40B4-BE49-F238E27FC236}">
              <a16:creationId xmlns:a16="http://schemas.microsoft.com/office/drawing/2014/main" id="{B546D341-3EFF-49F9-85FA-6D73C0856C96}"/>
            </a:ext>
          </a:extLst>
        </xdr:cNvPr>
        <xdr:cNvSpPr txBox="1">
          <a:spLocks noChangeArrowheads="1"/>
        </xdr:cNvSpPr>
      </xdr:nvSpPr>
      <xdr:spPr bwMode="auto">
        <a:xfrm>
          <a:off x="3741420" y="582114660"/>
          <a:ext cx="76200" cy="2576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53823"/>
    <xdr:sp macro="" textlink="">
      <xdr:nvSpPr>
        <xdr:cNvPr id="4917" name="Text Box 30">
          <a:extLst>
            <a:ext uri="{FF2B5EF4-FFF2-40B4-BE49-F238E27FC236}">
              <a16:creationId xmlns:a16="http://schemas.microsoft.com/office/drawing/2014/main" id="{CD1EF25E-7969-47E2-937D-607A1B8BF440}"/>
            </a:ext>
          </a:extLst>
        </xdr:cNvPr>
        <xdr:cNvSpPr txBox="1">
          <a:spLocks noChangeArrowheads="1"/>
        </xdr:cNvSpPr>
      </xdr:nvSpPr>
      <xdr:spPr bwMode="auto">
        <a:xfrm>
          <a:off x="3741420" y="58211466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553823"/>
    <xdr:sp macro="" textlink="">
      <xdr:nvSpPr>
        <xdr:cNvPr id="4918" name="Text Box 106">
          <a:extLst>
            <a:ext uri="{FF2B5EF4-FFF2-40B4-BE49-F238E27FC236}">
              <a16:creationId xmlns:a16="http://schemas.microsoft.com/office/drawing/2014/main" id="{9206C5B8-4313-419E-BC3E-C01C46C3FAF2}"/>
            </a:ext>
          </a:extLst>
        </xdr:cNvPr>
        <xdr:cNvSpPr txBox="1">
          <a:spLocks noChangeArrowheads="1"/>
        </xdr:cNvSpPr>
      </xdr:nvSpPr>
      <xdr:spPr bwMode="auto">
        <a:xfrm>
          <a:off x="3741420" y="582114660"/>
          <a:ext cx="76200" cy="255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72435"/>
    <xdr:sp macro="" textlink="">
      <xdr:nvSpPr>
        <xdr:cNvPr id="4919" name="Text Box 30">
          <a:extLst>
            <a:ext uri="{FF2B5EF4-FFF2-40B4-BE49-F238E27FC236}">
              <a16:creationId xmlns:a16="http://schemas.microsoft.com/office/drawing/2014/main" id="{8C0D845E-B449-4A9B-982C-884C635949B2}"/>
            </a:ext>
          </a:extLst>
        </xdr:cNvPr>
        <xdr:cNvSpPr txBox="1">
          <a:spLocks noChangeArrowheads="1"/>
        </xdr:cNvSpPr>
      </xdr:nvSpPr>
      <xdr:spPr bwMode="auto">
        <a:xfrm>
          <a:off x="3741420" y="58211466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4920" name="Text Box 32">
          <a:extLst>
            <a:ext uri="{FF2B5EF4-FFF2-40B4-BE49-F238E27FC236}">
              <a16:creationId xmlns:a16="http://schemas.microsoft.com/office/drawing/2014/main" id="{297D143A-4521-4C64-B364-A62A99BBF380}"/>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072435"/>
    <xdr:sp macro="" textlink="">
      <xdr:nvSpPr>
        <xdr:cNvPr id="4921" name="Text Box 106">
          <a:extLst>
            <a:ext uri="{FF2B5EF4-FFF2-40B4-BE49-F238E27FC236}">
              <a16:creationId xmlns:a16="http://schemas.microsoft.com/office/drawing/2014/main" id="{01D4C831-A74F-4354-8C6A-BA21002C8CD1}"/>
            </a:ext>
          </a:extLst>
        </xdr:cNvPr>
        <xdr:cNvSpPr txBox="1">
          <a:spLocks noChangeArrowheads="1"/>
        </xdr:cNvSpPr>
      </xdr:nvSpPr>
      <xdr:spPr bwMode="auto">
        <a:xfrm>
          <a:off x="3741420" y="582114660"/>
          <a:ext cx="76200" cy="207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4922" name="Text Box 108">
          <a:extLst>
            <a:ext uri="{FF2B5EF4-FFF2-40B4-BE49-F238E27FC236}">
              <a16:creationId xmlns:a16="http://schemas.microsoft.com/office/drawing/2014/main" id="{997DD916-4B6A-4728-B26D-93BACCAFD5EF}"/>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509880"/>
    <xdr:sp macro="" textlink="">
      <xdr:nvSpPr>
        <xdr:cNvPr id="4923" name="Text Box 30">
          <a:extLst>
            <a:ext uri="{FF2B5EF4-FFF2-40B4-BE49-F238E27FC236}">
              <a16:creationId xmlns:a16="http://schemas.microsoft.com/office/drawing/2014/main" id="{859BAA29-812D-485A-8943-3F845468EF6F}"/>
            </a:ext>
          </a:extLst>
        </xdr:cNvPr>
        <xdr:cNvSpPr txBox="1">
          <a:spLocks noChangeArrowheads="1"/>
        </xdr:cNvSpPr>
      </xdr:nvSpPr>
      <xdr:spPr bwMode="auto">
        <a:xfrm>
          <a:off x="3741420" y="58211466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4924" name="Text Box 32">
          <a:extLst>
            <a:ext uri="{FF2B5EF4-FFF2-40B4-BE49-F238E27FC236}">
              <a16:creationId xmlns:a16="http://schemas.microsoft.com/office/drawing/2014/main" id="{1FC0E3DF-F89C-42D6-A232-2244166007A6}"/>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1509880"/>
    <xdr:sp macro="" textlink="">
      <xdr:nvSpPr>
        <xdr:cNvPr id="4925" name="Text Box 106">
          <a:extLst>
            <a:ext uri="{FF2B5EF4-FFF2-40B4-BE49-F238E27FC236}">
              <a16:creationId xmlns:a16="http://schemas.microsoft.com/office/drawing/2014/main" id="{E3BAB1D6-EB33-4B95-BEEF-8D1A6408FFEC}"/>
            </a:ext>
          </a:extLst>
        </xdr:cNvPr>
        <xdr:cNvSpPr txBox="1">
          <a:spLocks noChangeArrowheads="1"/>
        </xdr:cNvSpPr>
      </xdr:nvSpPr>
      <xdr:spPr bwMode="auto">
        <a:xfrm>
          <a:off x="3741420" y="582114660"/>
          <a:ext cx="76200" cy="15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377900"/>
    <xdr:sp macro="" textlink="">
      <xdr:nvSpPr>
        <xdr:cNvPr id="4926" name="Text Box 108">
          <a:extLst>
            <a:ext uri="{FF2B5EF4-FFF2-40B4-BE49-F238E27FC236}">
              <a16:creationId xmlns:a16="http://schemas.microsoft.com/office/drawing/2014/main" id="{33D2A045-53B3-4C4B-9B05-AA8303A8A01D}"/>
            </a:ext>
          </a:extLst>
        </xdr:cNvPr>
        <xdr:cNvSpPr txBox="1">
          <a:spLocks noChangeArrowheads="1"/>
        </xdr:cNvSpPr>
      </xdr:nvSpPr>
      <xdr:spPr bwMode="auto">
        <a:xfrm>
          <a:off x="3741420" y="582114660"/>
          <a:ext cx="76200" cy="23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4927" name="Text Box 30">
          <a:extLst>
            <a:ext uri="{FF2B5EF4-FFF2-40B4-BE49-F238E27FC236}">
              <a16:creationId xmlns:a16="http://schemas.microsoft.com/office/drawing/2014/main" id="{32B0E404-2C2B-436D-B694-6F62E5C5DA99}"/>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28" name="Text Box 32">
          <a:extLst>
            <a:ext uri="{FF2B5EF4-FFF2-40B4-BE49-F238E27FC236}">
              <a16:creationId xmlns:a16="http://schemas.microsoft.com/office/drawing/2014/main" id="{37ECB8C6-AD1E-41EB-8BFC-A80BEFEDC4F9}"/>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4929" name="Text Box 106">
          <a:extLst>
            <a:ext uri="{FF2B5EF4-FFF2-40B4-BE49-F238E27FC236}">
              <a16:creationId xmlns:a16="http://schemas.microsoft.com/office/drawing/2014/main" id="{FFAADB49-871C-4DCD-B6F3-7F0D3F957F4A}"/>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30" name="Text Box 108">
          <a:extLst>
            <a:ext uri="{FF2B5EF4-FFF2-40B4-BE49-F238E27FC236}">
              <a16:creationId xmlns:a16="http://schemas.microsoft.com/office/drawing/2014/main" id="{CA164C4E-5D17-49D5-BCE9-F5516882DE2F}"/>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4931" name="Text Box 30">
          <a:extLst>
            <a:ext uri="{FF2B5EF4-FFF2-40B4-BE49-F238E27FC236}">
              <a16:creationId xmlns:a16="http://schemas.microsoft.com/office/drawing/2014/main" id="{F53CA76F-E843-4747-800D-341503093152}"/>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32" name="Text Box 32">
          <a:extLst>
            <a:ext uri="{FF2B5EF4-FFF2-40B4-BE49-F238E27FC236}">
              <a16:creationId xmlns:a16="http://schemas.microsoft.com/office/drawing/2014/main" id="{DE057A7C-16ED-4B36-BBDE-05C259B292EB}"/>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4933" name="Text Box 106">
          <a:extLst>
            <a:ext uri="{FF2B5EF4-FFF2-40B4-BE49-F238E27FC236}">
              <a16:creationId xmlns:a16="http://schemas.microsoft.com/office/drawing/2014/main" id="{86B68C62-7BC1-4274-AC5B-C4DBAAEBE973}"/>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34" name="Text Box 108">
          <a:extLst>
            <a:ext uri="{FF2B5EF4-FFF2-40B4-BE49-F238E27FC236}">
              <a16:creationId xmlns:a16="http://schemas.microsoft.com/office/drawing/2014/main" id="{95455C46-1D0E-4642-A0E8-549578606185}"/>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4935" name="Text Box 30">
          <a:extLst>
            <a:ext uri="{FF2B5EF4-FFF2-40B4-BE49-F238E27FC236}">
              <a16:creationId xmlns:a16="http://schemas.microsoft.com/office/drawing/2014/main" id="{F60E1B2B-0DF6-4C3F-A11B-61DFB5C85624}"/>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36" name="Text Box 32">
          <a:extLst>
            <a:ext uri="{FF2B5EF4-FFF2-40B4-BE49-F238E27FC236}">
              <a16:creationId xmlns:a16="http://schemas.microsoft.com/office/drawing/2014/main" id="{428418D0-8D67-4F53-8AF5-16D760E43F03}"/>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30590"/>
    <xdr:sp macro="" textlink="">
      <xdr:nvSpPr>
        <xdr:cNvPr id="4937" name="Text Box 106">
          <a:extLst>
            <a:ext uri="{FF2B5EF4-FFF2-40B4-BE49-F238E27FC236}">
              <a16:creationId xmlns:a16="http://schemas.microsoft.com/office/drawing/2014/main" id="{0C678ACA-4515-4A0B-8743-0243843D4578}"/>
            </a:ext>
          </a:extLst>
        </xdr:cNvPr>
        <xdr:cNvSpPr txBox="1">
          <a:spLocks noChangeArrowheads="1"/>
        </xdr:cNvSpPr>
      </xdr:nvSpPr>
      <xdr:spPr bwMode="auto">
        <a:xfrm>
          <a:off x="3741420" y="5821146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38" name="Text Box 108">
          <a:extLst>
            <a:ext uri="{FF2B5EF4-FFF2-40B4-BE49-F238E27FC236}">
              <a16:creationId xmlns:a16="http://schemas.microsoft.com/office/drawing/2014/main" id="{53DF7D56-AEE1-40CD-8CF6-5F7CD0136AA5}"/>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4939" name="Text Box 30">
          <a:extLst>
            <a:ext uri="{FF2B5EF4-FFF2-40B4-BE49-F238E27FC236}">
              <a16:creationId xmlns:a16="http://schemas.microsoft.com/office/drawing/2014/main" id="{CADF6456-AE07-4BD4-93E3-91EEC11F2CA3}"/>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40" name="Text Box 32">
          <a:extLst>
            <a:ext uri="{FF2B5EF4-FFF2-40B4-BE49-F238E27FC236}">
              <a16:creationId xmlns:a16="http://schemas.microsoft.com/office/drawing/2014/main" id="{3E1CE1A1-A8CD-453B-BBDC-E8A15FA21137}"/>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07730"/>
    <xdr:sp macro="" textlink="">
      <xdr:nvSpPr>
        <xdr:cNvPr id="4941" name="Text Box 106">
          <a:extLst>
            <a:ext uri="{FF2B5EF4-FFF2-40B4-BE49-F238E27FC236}">
              <a16:creationId xmlns:a16="http://schemas.microsoft.com/office/drawing/2014/main" id="{7C09AEAC-DED9-42BA-A685-CBF0B05105EA}"/>
            </a:ext>
          </a:extLst>
        </xdr:cNvPr>
        <xdr:cNvSpPr txBox="1">
          <a:spLocks noChangeArrowheads="1"/>
        </xdr:cNvSpPr>
      </xdr:nvSpPr>
      <xdr:spPr bwMode="auto">
        <a:xfrm>
          <a:off x="3741420" y="5821146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409721"/>
    <xdr:sp macro="" textlink="">
      <xdr:nvSpPr>
        <xdr:cNvPr id="4942" name="Text Box 108">
          <a:extLst>
            <a:ext uri="{FF2B5EF4-FFF2-40B4-BE49-F238E27FC236}">
              <a16:creationId xmlns:a16="http://schemas.microsoft.com/office/drawing/2014/main" id="{2144BD93-7434-4D04-8E87-085FB477D3F8}"/>
            </a:ext>
          </a:extLst>
        </xdr:cNvPr>
        <xdr:cNvSpPr txBox="1">
          <a:spLocks noChangeArrowheads="1"/>
        </xdr:cNvSpPr>
      </xdr:nvSpPr>
      <xdr:spPr bwMode="auto">
        <a:xfrm>
          <a:off x="3741420" y="5821146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4943" name="Text Box 30">
          <a:extLst>
            <a:ext uri="{FF2B5EF4-FFF2-40B4-BE49-F238E27FC236}">
              <a16:creationId xmlns:a16="http://schemas.microsoft.com/office/drawing/2014/main" id="{0A65FF68-7982-46F2-8B1C-FFC0A76464FD}"/>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4944" name="Text Box 106">
          <a:extLst>
            <a:ext uri="{FF2B5EF4-FFF2-40B4-BE49-F238E27FC236}">
              <a16:creationId xmlns:a16="http://schemas.microsoft.com/office/drawing/2014/main" id="{ABC7C465-0B27-4F6B-A4EA-FDA3B0D3DDB0}"/>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4945" name="Text Box 30">
          <a:extLst>
            <a:ext uri="{FF2B5EF4-FFF2-40B4-BE49-F238E27FC236}">
              <a16:creationId xmlns:a16="http://schemas.microsoft.com/office/drawing/2014/main" id="{6D9FB0AE-8C43-46E4-A8A3-8836F425912F}"/>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4946" name="Text Box 106">
          <a:extLst>
            <a:ext uri="{FF2B5EF4-FFF2-40B4-BE49-F238E27FC236}">
              <a16:creationId xmlns:a16="http://schemas.microsoft.com/office/drawing/2014/main" id="{18BA27A5-66FE-4A09-9C9A-39AF8C2B0C84}"/>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4947" name="Text Box 30">
          <a:extLst>
            <a:ext uri="{FF2B5EF4-FFF2-40B4-BE49-F238E27FC236}">
              <a16:creationId xmlns:a16="http://schemas.microsoft.com/office/drawing/2014/main" id="{7A6E7C59-AE99-4CA4-A41A-30B7D5C84E18}"/>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319610"/>
    <xdr:sp macro="" textlink="">
      <xdr:nvSpPr>
        <xdr:cNvPr id="4948" name="Text Box 106">
          <a:extLst>
            <a:ext uri="{FF2B5EF4-FFF2-40B4-BE49-F238E27FC236}">
              <a16:creationId xmlns:a16="http://schemas.microsoft.com/office/drawing/2014/main" id="{E679821C-19F7-4605-A16A-67CCB374DAD4}"/>
            </a:ext>
          </a:extLst>
        </xdr:cNvPr>
        <xdr:cNvSpPr txBox="1">
          <a:spLocks noChangeArrowheads="1"/>
        </xdr:cNvSpPr>
      </xdr:nvSpPr>
      <xdr:spPr bwMode="auto">
        <a:xfrm>
          <a:off x="3741420" y="582114660"/>
          <a:ext cx="76200" cy="31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4949" name="Text Box 30">
          <a:extLst>
            <a:ext uri="{FF2B5EF4-FFF2-40B4-BE49-F238E27FC236}">
              <a16:creationId xmlns:a16="http://schemas.microsoft.com/office/drawing/2014/main" id="{372B2DCB-6D25-4B8F-AFD5-B91C81CD61A8}"/>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2379</xdr:row>
      <xdr:rowOff>0</xdr:rowOff>
    </xdr:from>
    <xdr:ext cx="76200" cy="296750"/>
    <xdr:sp macro="" textlink="">
      <xdr:nvSpPr>
        <xdr:cNvPr id="4950" name="Text Box 106">
          <a:extLst>
            <a:ext uri="{FF2B5EF4-FFF2-40B4-BE49-F238E27FC236}">
              <a16:creationId xmlns:a16="http://schemas.microsoft.com/office/drawing/2014/main" id="{CDC828C7-F399-4841-AFB1-B4C8446B91B9}"/>
            </a:ext>
          </a:extLst>
        </xdr:cNvPr>
        <xdr:cNvSpPr txBox="1">
          <a:spLocks noChangeArrowheads="1"/>
        </xdr:cNvSpPr>
      </xdr:nvSpPr>
      <xdr:spPr bwMode="auto">
        <a:xfrm>
          <a:off x="3741420" y="582114660"/>
          <a:ext cx="76200" cy="29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603739</xdr:colOff>
      <xdr:row>2381</xdr:row>
      <xdr:rowOff>0</xdr:rowOff>
    </xdr:from>
    <xdr:ext cx="72122" cy="1458804"/>
    <xdr:sp macro="" textlink="">
      <xdr:nvSpPr>
        <xdr:cNvPr id="4951" name="Text Box 108">
          <a:extLst>
            <a:ext uri="{FF2B5EF4-FFF2-40B4-BE49-F238E27FC236}">
              <a16:creationId xmlns:a16="http://schemas.microsoft.com/office/drawing/2014/main" id="{2E798E64-D0D3-499C-91D2-0FAAE608ACA9}"/>
            </a:ext>
          </a:extLst>
        </xdr:cNvPr>
        <xdr:cNvSpPr txBox="1">
          <a:spLocks noChangeArrowheads="1"/>
        </xdr:cNvSpPr>
      </xdr:nvSpPr>
      <xdr:spPr bwMode="auto">
        <a:xfrm>
          <a:off x="4909039" y="582472800"/>
          <a:ext cx="72122" cy="145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205</xdr:row>
      <xdr:rowOff>0</xdr:rowOff>
    </xdr:from>
    <xdr:ext cx="76200" cy="676275"/>
    <xdr:sp macro="" textlink="">
      <xdr:nvSpPr>
        <xdr:cNvPr id="2" name="Text Box 30">
          <a:extLst>
            <a:ext uri="{FF2B5EF4-FFF2-40B4-BE49-F238E27FC236}">
              <a16:creationId xmlns:a16="http://schemas.microsoft.com/office/drawing/2014/main" id="{D6AD48E0-6043-49BF-935F-49E56032CB48}"/>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3" name="Text Box 32">
          <a:extLst>
            <a:ext uri="{FF2B5EF4-FFF2-40B4-BE49-F238E27FC236}">
              <a16:creationId xmlns:a16="http://schemas.microsoft.com/office/drawing/2014/main" id="{E919E13F-FCCF-4621-8471-29391CC81AC8}"/>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76275"/>
    <xdr:sp macro="" textlink="">
      <xdr:nvSpPr>
        <xdr:cNvPr id="4" name="Text Box 106">
          <a:extLst>
            <a:ext uri="{FF2B5EF4-FFF2-40B4-BE49-F238E27FC236}">
              <a16:creationId xmlns:a16="http://schemas.microsoft.com/office/drawing/2014/main" id="{5E8E4340-15B2-4C61-99A0-B09D3A5102B1}"/>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5" name="Text Box 108">
          <a:extLst>
            <a:ext uri="{FF2B5EF4-FFF2-40B4-BE49-F238E27FC236}">
              <a16:creationId xmlns:a16="http://schemas.microsoft.com/office/drawing/2014/main" id="{36E0A3AB-3D6F-436C-98AC-6761EBDCA8A0}"/>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57225"/>
    <xdr:sp macro="" textlink="">
      <xdr:nvSpPr>
        <xdr:cNvPr id="6" name="Text Box 30">
          <a:extLst>
            <a:ext uri="{FF2B5EF4-FFF2-40B4-BE49-F238E27FC236}">
              <a16:creationId xmlns:a16="http://schemas.microsoft.com/office/drawing/2014/main" id="{C2C73D14-0238-4AEE-9BC1-82B3DCCE6708}"/>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7" name="Text Box 32">
          <a:extLst>
            <a:ext uri="{FF2B5EF4-FFF2-40B4-BE49-F238E27FC236}">
              <a16:creationId xmlns:a16="http://schemas.microsoft.com/office/drawing/2014/main" id="{797961E8-B294-4B37-8AC1-69F1DE0EFED5}"/>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57225"/>
    <xdr:sp macro="" textlink="">
      <xdr:nvSpPr>
        <xdr:cNvPr id="8" name="Text Box 106">
          <a:extLst>
            <a:ext uri="{FF2B5EF4-FFF2-40B4-BE49-F238E27FC236}">
              <a16:creationId xmlns:a16="http://schemas.microsoft.com/office/drawing/2014/main" id="{D8E1BB31-FF6B-4E24-9F30-37A4DA725718}"/>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9" name="Text Box 108">
          <a:extLst>
            <a:ext uri="{FF2B5EF4-FFF2-40B4-BE49-F238E27FC236}">
              <a16:creationId xmlns:a16="http://schemas.microsoft.com/office/drawing/2014/main" id="{6B4047E4-B3C3-44CF-BEC6-3E0F95278341}"/>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196</xdr:row>
      <xdr:rowOff>0</xdr:rowOff>
    </xdr:from>
    <xdr:to>
      <xdr:col>3</xdr:col>
      <xdr:colOff>76200</xdr:colOff>
      <xdr:row>197</xdr:row>
      <xdr:rowOff>137157</xdr:rowOff>
    </xdr:to>
    <xdr:sp macro="" textlink="">
      <xdr:nvSpPr>
        <xdr:cNvPr id="10" name="Text Box 30">
          <a:extLst>
            <a:ext uri="{FF2B5EF4-FFF2-40B4-BE49-F238E27FC236}">
              <a16:creationId xmlns:a16="http://schemas.microsoft.com/office/drawing/2014/main" id="{372B78F5-3328-4D27-AD9C-7AA6BADFBB97}"/>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68585</xdr:rowOff>
    </xdr:to>
    <xdr:sp macro="" textlink="">
      <xdr:nvSpPr>
        <xdr:cNvPr id="11" name="Text Box 32">
          <a:extLst>
            <a:ext uri="{FF2B5EF4-FFF2-40B4-BE49-F238E27FC236}">
              <a16:creationId xmlns:a16="http://schemas.microsoft.com/office/drawing/2014/main" id="{E62A18D7-822E-4A39-B1BE-68E29370B8A1}"/>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137157</xdr:rowOff>
    </xdr:to>
    <xdr:sp macro="" textlink="">
      <xdr:nvSpPr>
        <xdr:cNvPr id="12" name="Text Box 106">
          <a:extLst>
            <a:ext uri="{FF2B5EF4-FFF2-40B4-BE49-F238E27FC236}">
              <a16:creationId xmlns:a16="http://schemas.microsoft.com/office/drawing/2014/main" id="{07D01A65-4CC9-4196-A753-5E2B1DFE381C}"/>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68585</xdr:rowOff>
    </xdr:to>
    <xdr:sp macro="" textlink="">
      <xdr:nvSpPr>
        <xdr:cNvPr id="13" name="Text Box 108">
          <a:extLst>
            <a:ext uri="{FF2B5EF4-FFF2-40B4-BE49-F238E27FC236}">
              <a16:creationId xmlns:a16="http://schemas.microsoft.com/office/drawing/2014/main" id="{9816F4B7-8B2A-47C1-A123-90F7B35F1140}"/>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137165</xdr:rowOff>
    </xdr:to>
    <xdr:sp macro="" textlink="">
      <xdr:nvSpPr>
        <xdr:cNvPr id="14" name="Text Box 30">
          <a:extLst>
            <a:ext uri="{FF2B5EF4-FFF2-40B4-BE49-F238E27FC236}">
              <a16:creationId xmlns:a16="http://schemas.microsoft.com/office/drawing/2014/main" id="{907850CD-A207-4AED-8988-0A7921E9C227}"/>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68585</xdr:rowOff>
    </xdr:to>
    <xdr:sp macro="" textlink="">
      <xdr:nvSpPr>
        <xdr:cNvPr id="15" name="Text Box 32">
          <a:extLst>
            <a:ext uri="{FF2B5EF4-FFF2-40B4-BE49-F238E27FC236}">
              <a16:creationId xmlns:a16="http://schemas.microsoft.com/office/drawing/2014/main" id="{C817B642-9C8A-4873-9B21-D863FB13279A}"/>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137165</xdr:rowOff>
    </xdr:to>
    <xdr:sp macro="" textlink="">
      <xdr:nvSpPr>
        <xdr:cNvPr id="16" name="Text Box 106">
          <a:extLst>
            <a:ext uri="{FF2B5EF4-FFF2-40B4-BE49-F238E27FC236}">
              <a16:creationId xmlns:a16="http://schemas.microsoft.com/office/drawing/2014/main" id="{A9176E8C-6C67-4135-B61E-FD3E4FDAF331}"/>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68585</xdr:rowOff>
    </xdr:to>
    <xdr:sp macro="" textlink="">
      <xdr:nvSpPr>
        <xdr:cNvPr id="17" name="Text Box 108">
          <a:extLst>
            <a:ext uri="{FF2B5EF4-FFF2-40B4-BE49-F238E27FC236}">
              <a16:creationId xmlns:a16="http://schemas.microsoft.com/office/drawing/2014/main" id="{AB8A0FAF-769F-4810-BC18-134013E4897C}"/>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137157</xdr:rowOff>
    </xdr:to>
    <xdr:sp macro="" textlink="">
      <xdr:nvSpPr>
        <xdr:cNvPr id="18" name="Text Box 30">
          <a:extLst>
            <a:ext uri="{FF2B5EF4-FFF2-40B4-BE49-F238E27FC236}">
              <a16:creationId xmlns:a16="http://schemas.microsoft.com/office/drawing/2014/main" id="{661C631F-0889-40E4-9CFB-2795D7715A59}"/>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30485</xdr:rowOff>
    </xdr:to>
    <xdr:sp macro="" textlink="">
      <xdr:nvSpPr>
        <xdr:cNvPr id="19" name="Text Box 32">
          <a:extLst>
            <a:ext uri="{FF2B5EF4-FFF2-40B4-BE49-F238E27FC236}">
              <a16:creationId xmlns:a16="http://schemas.microsoft.com/office/drawing/2014/main" id="{F790EB7C-EEB3-466F-B5CA-5D27D66E5B38}"/>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137157</xdr:rowOff>
    </xdr:to>
    <xdr:sp macro="" textlink="">
      <xdr:nvSpPr>
        <xdr:cNvPr id="20" name="Text Box 106">
          <a:extLst>
            <a:ext uri="{FF2B5EF4-FFF2-40B4-BE49-F238E27FC236}">
              <a16:creationId xmlns:a16="http://schemas.microsoft.com/office/drawing/2014/main" id="{C47D4C5C-3C24-4539-AAE5-455C2CED0C06}"/>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30485</xdr:rowOff>
    </xdr:to>
    <xdr:sp macro="" textlink="">
      <xdr:nvSpPr>
        <xdr:cNvPr id="21" name="Text Box 108">
          <a:extLst>
            <a:ext uri="{FF2B5EF4-FFF2-40B4-BE49-F238E27FC236}">
              <a16:creationId xmlns:a16="http://schemas.microsoft.com/office/drawing/2014/main" id="{A9BD2787-60D7-4B4F-BEE7-5442ABB8C53C}"/>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106685</xdr:rowOff>
    </xdr:to>
    <xdr:sp macro="" textlink="">
      <xdr:nvSpPr>
        <xdr:cNvPr id="22" name="Text Box 30">
          <a:extLst>
            <a:ext uri="{FF2B5EF4-FFF2-40B4-BE49-F238E27FC236}">
              <a16:creationId xmlns:a16="http://schemas.microsoft.com/office/drawing/2014/main" id="{C88582B8-D1F1-48B2-A3DE-A4E3EDD6516D}"/>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30485</xdr:rowOff>
    </xdr:to>
    <xdr:sp macro="" textlink="">
      <xdr:nvSpPr>
        <xdr:cNvPr id="23" name="Text Box 32">
          <a:extLst>
            <a:ext uri="{FF2B5EF4-FFF2-40B4-BE49-F238E27FC236}">
              <a16:creationId xmlns:a16="http://schemas.microsoft.com/office/drawing/2014/main" id="{62938121-5D08-49CD-83A5-851CD3336626}"/>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106685</xdr:rowOff>
    </xdr:to>
    <xdr:sp macro="" textlink="">
      <xdr:nvSpPr>
        <xdr:cNvPr id="24" name="Text Box 106">
          <a:extLst>
            <a:ext uri="{FF2B5EF4-FFF2-40B4-BE49-F238E27FC236}">
              <a16:creationId xmlns:a16="http://schemas.microsoft.com/office/drawing/2014/main" id="{44626290-61E6-4C73-AE8C-1A56D60099DA}"/>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30485</xdr:rowOff>
    </xdr:to>
    <xdr:sp macro="" textlink="">
      <xdr:nvSpPr>
        <xdr:cNvPr id="25" name="Text Box 108">
          <a:extLst>
            <a:ext uri="{FF2B5EF4-FFF2-40B4-BE49-F238E27FC236}">
              <a16:creationId xmlns:a16="http://schemas.microsoft.com/office/drawing/2014/main" id="{B1C77D7B-CD83-4D97-B01A-2E3B560DA0B5}"/>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137156</xdr:rowOff>
    </xdr:to>
    <xdr:sp macro="" textlink="">
      <xdr:nvSpPr>
        <xdr:cNvPr id="26" name="Text Box 30">
          <a:extLst>
            <a:ext uri="{FF2B5EF4-FFF2-40B4-BE49-F238E27FC236}">
              <a16:creationId xmlns:a16="http://schemas.microsoft.com/office/drawing/2014/main" id="{76B0BCE3-BAD1-4185-B1AF-6817CE0A892C}"/>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27" name="Text Box 32">
          <a:extLst>
            <a:ext uri="{FF2B5EF4-FFF2-40B4-BE49-F238E27FC236}">
              <a16:creationId xmlns:a16="http://schemas.microsoft.com/office/drawing/2014/main" id="{FCA8B451-0745-42F7-A9B0-4D0F7E2E648D}"/>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137156</xdr:rowOff>
    </xdr:to>
    <xdr:sp macro="" textlink="">
      <xdr:nvSpPr>
        <xdr:cNvPr id="28" name="Text Box 106">
          <a:extLst>
            <a:ext uri="{FF2B5EF4-FFF2-40B4-BE49-F238E27FC236}">
              <a16:creationId xmlns:a16="http://schemas.microsoft.com/office/drawing/2014/main" id="{E6486346-B8EC-41DA-AFE1-E9FA6ABEC3F6}"/>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29" name="Text Box 108">
          <a:extLst>
            <a:ext uri="{FF2B5EF4-FFF2-40B4-BE49-F238E27FC236}">
              <a16:creationId xmlns:a16="http://schemas.microsoft.com/office/drawing/2014/main" id="{AD56EA4B-0072-4313-B50E-F2BFB5DC3A64}"/>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106676</xdr:rowOff>
    </xdr:to>
    <xdr:sp macro="" textlink="">
      <xdr:nvSpPr>
        <xdr:cNvPr id="30" name="Text Box 30">
          <a:extLst>
            <a:ext uri="{FF2B5EF4-FFF2-40B4-BE49-F238E27FC236}">
              <a16:creationId xmlns:a16="http://schemas.microsoft.com/office/drawing/2014/main" id="{D75A7B55-FA3B-411B-AB40-88FF2373E4F9}"/>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31" name="Text Box 32">
          <a:extLst>
            <a:ext uri="{FF2B5EF4-FFF2-40B4-BE49-F238E27FC236}">
              <a16:creationId xmlns:a16="http://schemas.microsoft.com/office/drawing/2014/main" id="{D6C9E5AA-1891-463E-ACE9-FAC2FA09BD04}"/>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106676</xdr:rowOff>
    </xdr:to>
    <xdr:sp macro="" textlink="">
      <xdr:nvSpPr>
        <xdr:cNvPr id="32" name="Text Box 106">
          <a:extLst>
            <a:ext uri="{FF2B5EF4-FFF2-40B4-BE49-F238E27FC236}">
              <a16:creationId xmlns:a16="http://schemas.microsoft.com/office/drawing/2014/main" id="{42A743C1-E7D5-4355-99FE-6B7EE8D60B5E}"/>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33" name="Text Box 108">
          <a:extLst>
            <a:ext uri="{FF2B5EF4-FFF2-40B4-BE49-F238E27FC236}">
              <a16:creationId xmlns:a16="http://schemas.microsoft.com/office/drawing/2014/main" id="{3F37EF2C-A8DB-4411-A7E6-9331CEDB52C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137156</xdr:rowOff>
    </xdr:to>
    <xdr:sp macro="" textlink="">
      <xdr:nvSpPr>
        <xdr:cNvPr id="34" name="Text Box 30">
          <a:extLst>
            <a:ext uri="{FF2B5EF4-FFF2-40B4-BE49-F238E27FC236}">
              <a16:creationId xmlns:a16="http://schemas.microsoft.com/office/drawing/2014/main" id="{CAB606D1-72D0-4E60-9DBE-BC2206D447CE}"/>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35" name="Text Box 32">
          <a:extLst>
            <a:ext uri="{FF2B5EF4-FFF2-40B4-BE49-F238E27FC236}">
              <a16:creationId xmlns:a16="http://schemas.microsoft.com/office/drawing/2014/main" id="{002CF3FB-8DF6-4C71-B67C-F310AF79141C}"/>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137156</xdr:rowOff>
    </xdr:to>
    <xdr:sp macro="" textlink="">
      <xdr:nvSpPr>
        <xdr:cNvPr id="36" name="Text Box 106">
          <a:extLst>
            <a:ext uri="{FF2B5EF4-FFF2-40B4-BE49-F238E27FC236}">
              <a16:creationId xmlns:a16="http://schemas.microsoft.com/office/drawing/2014/main" id="{45B14BBB-1496-4953-BED6-342A06DC8DBB}"/>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37" name="Text Box 108">
          <a:extLst>
            <a:ext uri="{FF2B5EF4-FFF2-40B4-BE49-F238E27FC236}">
              <a16:creationId xmlns:a16="http://schemas.microsoft.com/office/drawing/2014/main" id="{9D28E991-29FF-4D91-BBD2-51774B1300C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106676</xdr:rowOff>
    </xdr:to>
    <xdr:sp macro="" textlink="">
      <xdr:nvSpPr>
        <xdr:cNvPr id="38" name="Text Box 30">
          <a:extLst>
            <a:ext uri="{FF2B5EF4-FFF2-40B4-BE49-F238E27FC236}">
              <a16:creationId xmlns:a16="http://schemas.microsoft.com/office/drawing/2014/main" id="{9C199DBD-CC62-4C78-827A-73D095AD13B5}"/>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39" name="Text Box 32">
          <a:extLst>
            <a:ext uri="{FF2B5EF4-FFF2-40B4-BE49-F238E27FC236}">
              <a16:creationId xmlns:a16="http://schemas.microsoft.com/office/drawing/2014/main" id="{B06656BD-53AE-461E-A987-7C26399CB5A0}"/>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106676</xdr:rowOff>
    </xdr:to>
    <xdr:sp macro="" textlink="">
      <xdr:nvSpPr>
        <xdr:cNvPr id="40" name="Text Box 106">
          <a:extLst>
            <a:ext uri="{FF2B5EF4-FFF2-40B4-BE49-F238E27FC236}">
              <a16:creationId xmlns:a16="http://schemas.microsoft.com/office/drawing/2014/main" id="{D8D2962F-3533-46C1-B388-2E2E301A0814}"/>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7618</xdr:rowOff>
    </xdr:to>
    <xdr:sp macro="" textlink="">
      <xdr:nvSpPr>
        <xdr:cNvPr id="41" name="Text Box 108">
          <a:extLst>
            <a:ext uri="{FF2B5EF4-FFF2-40B4-BE49-F238E27FC236}">
              <a16:creationId xmlns:a16="http://schemas.microsoft.com/office/drawing/2014/main" id="{706AB28D-28CC-47ED-80EB-733A36D588A2}"/>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143017</xdr:rowOff>
    </xdr:to>
    <xdr:sp macro="" textlink="">
      <xdr:nvSpPr>
        <xdr:cNvPr id="42" name="Text Box 30">
          <a:extLst>
            <a:ext uri="{FF2B5EF4-FFF2-40B4-BE49-F238E27FC236}">
              <a16:creationId xmlns:a16="http://schemas.microsoft.com/office/drawing/2014/main" id="{F2A42B7F-12E1-4C5D-9B92-8DB5E5E89BC2}"/>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51199</xdr:rowOff>
    </xdr:to>
    <xdr:sp macro="" textlink="">
      <xdr:nvSpPr>
        <xdr:cNvPr id="43" name="Text Box 32">
          <a:extLst>
            <a:ext uri="{FF2B5EF4-FFF2-40B4-BE49-F238E27FC236}">
              <a16:creationId xmlns:a16="http://schemas.microsoft.com/office/drawing/2014/main" id="{D4DDE70B-8776-4F33-BBC0-1CDF8D4F0200}"/>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143017</xdr:rowOff>
    </xdr:to>
    <xdr:sp macro="" textlink="">
      <xdr:nvSpPr>
        <xdr:cNvPr id="44" name="Text Box 106">
          <a:extLst>
            <a:ext uri="{FF2B5EF4-FFF2-40B4-BE49-F238E27FC236}">
              <a16:creationId xmlns:a16="http://schemas.microsoft.com/office/drawing/2014/main" id="{56A37A11-1AA7-48B6-BB81-235BED7B4B69}"/>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51199</xdr:rowOff>
    </xdr:to>
    <xdr:sp macro="" textlink="">
      <xdr:nvSpPr>
        <xdr:cNvPr id="45" name="Text Box 108">
          <a:extLst>
            <a:ext uri="{FF2B5EF4-FFF2-40B4-BE49-F238E27FC236}">
              <a16:creationId xmlns:a16="http://schemas.microsoft.com/office/drawing/2014/main" id="{A54479D8-79D3-4B00-A76B-8252E08BF45E}"/>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121920</xdr:rowOff>
    </xdr:to>
    <xdr:sp macro="" textlink="">
      <xdr:nvSpPr>
        <xdr:cNvPr id="46" name="Text Box 30">
          <a:extLst>
            <a:ext uri="{FF2B5EF4-FFF2-40B4-BE49-F238E27FC236}">
              <a16:creationId xmlns:a16="http://schemas.microsoft.com/office/drawing/2014/main" id="{18054276-AEB9-42F4-8AEF-477836039D53}"/>
            </a:ext>
          </a:extLst>
        </xdr:cNvPr>
        <xdr:cNvSpPr txBox="1">
          <a:spLocks noChangeArrowheads="1"/>
        </xdr:cNvSpPr>
      </xdr:nvSpPr>
      <xdr:spPr bwMode="auto">
        <a:xfrm>
          <a:off x="4244340" y="60815220"/>
          <a:ext cx="76200" cy="29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143017</xdr:rowOff>
    </xdr:to>
    <xdr:sp macro="" textlink="">
      <xdr:nvSpPr>
        <xdr:cNvPr id="47" name="Text Box 30">
          <a:extLst>
            <a:ext uri="{FF2B5EF4-FFF2-40B4-BE49-F238E27FC236}">
              <a16:creationId xmlns:a16="http://schemas.microsoft.com/office/drawing/2014/main" id="{347BC5BC-2AD7-409A-A0CA-383722169E7A}"/>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51199</xdr:rowOff>
    </xdr:to>
    <xdr:sp macro="" textlink="">
      <xdr:nvSpPr>
        <xdr:cNvPr id="48" name="Text Box 32">
          <a:extLst>
            <a:ext uri="{FF2B5EF4-FFF2-40B4-BE49-F238E27FC236}">
              <a16:creationId xmlns:a16="http://schemas.microsoft.com/office/drawing/2014/main" id="{92EBF490-B066-42D6-BFB3-4E4B5EAA18C9}"/>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143017</xdr:rowOff>
    </xdr:to>
    <xdr:sp macro="" textlink="">
      <xdr:nvSpPr>
        <xdr:cNvPr id="49" name="Text Box 106">
          <a:extLst>
            <a:ext uri="{FF2B5EF4-FFF2-40B4-BE49-F238E27FC236}">
              <a16:creationId xmlns:a16="http://schemas.microsoft.com/office/drawing/2014/main" id="{151F5A0E-9A16-4EC0-9175-3EB8214CB972}"/>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51199</xdr:rowOff>
    </xdr:to>
    <xdr:sp macro="" textlink="">
      <xdr:nvSpPr>
        <xdr:cNvPr id="50" name="Text Box 108">
          <a:extLst>
            <a:ext uri="{FF2B5EF4-FFF2-40B4-BE49-F238E27FC236}">
              <a16:creationId xmlns:a16="http://schemas.microsoft.com/office/drawing/2014/main" id="{8EA9EC52-B5A5-4DED-86C8-685731DF7D31}"/>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120157</xdr:rowOff>
    </xdr:to>
    <xdr:sp macro="" textlink="">
      <xdr:nvSpPr>
        <xdr:cNvPr id="51" name="Text Box 30">
          <a:extLst>
            <a:ext uri="{FF2B5EF4-FFF2-40B4-BE49-F238E27FC236}">
              <a16:creationId xmlns:a16="http://schemas.microsoft.com/office/drawing/2014/main" id="{BEEED681-799A-48BB-A0DC-AC00CEB30377}"/>
            </a:ext>
          </a:extLst>
        </xdr:cNvPr>
        <xdr:cNvSpPr txBox="1">
          <a:spLocks noChangeArrowheads="1"/>
        </xdr:cNvSpPr>
      </xdr:nvSpPr>
      <xdr:spPr bwMode="auto">
        <a:xfrm>
          <a:off x="4244340" y="60815220"/>
          <a:ext cx="76200" cy="28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51681</xdr:rowOff>
    </xdr:to>
    <xdr:sp macro="" textlink="">
      <xdr:nvSpPr>
        <xdr:cNvPr id="52" name="Text Box 30">
          <a:extLst>
            <a:ext uri="{FF2B5EF4-FFF2-40B4-BE49-F238E27FC236}">
              <a16:creationId xmlns:a16="http://schemas.microsoft.com/office/drawing/2014/main" id="{630CBAC8-62DC-4334-932F-A151DB668AB6}"/>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53" name="Text Box 32">
          <a:extLst>
            <a:ext uri="{FF2B5EF4-FFF2-40B4-BE49-F238E27FC236}">
              <a16:creationId xmlns:a16="http://schemas.microsoft.com/office/drawing/2014/main" id="{078B32CD-DD43-4548-BB6E-7BDC2844A5E8}"/>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51681</xdr:rowOff>
    </xdr:to>
    <xdr:sp macro="" textlink="">
      <xdr:nvSpPr>
        <xdr:cNvPr id="54" name="Text Box 106">
          <a:extLst>
            <a:ext uri="{FF2B5EF4-FFF2-40B4-BE49-F238E27FC236}">
              <a16:creationId xmlns:a16="http://schemas.microsoft.com/office/drawing/2014/main" id="{39E28C77-3926-4AD0-9D42-7F3172AAEC77}"/>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55" name="Text Box 108">
          <a:extLst>
            <a:ext uri="{FF2B5EF4-FFF2-40B4-BE49-F238E27FC236}">
              <a16:creationId xmlns:a16="http://schemas.microsoft.com/office/drawing/2014/main" id="{DDF572C4-AED9-4528-9630-C3A0F252B68A}"/>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99061</xdr:rowOff>
    </xdr:to>
    <xdr:sp macro="" textlink="">
      <xdr:nvSpPr>
        <xdr:cNvPr id="56" name="Text Box 30">
          <a:extLst>
            <a:ext uri="{FF2B5EF4-FFF2-40B4-BE49-F238E27FC236}">
              <a16:creationId xmlns:a16="http://schemas.microsoft.com/office/drawing/2014/main" id="{BDA6408F-5326-46E9-8F47-CCD83B28BBF6}"/>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57" name="Text Box 32">
          <a:extLst>
            <a:ext uri="{FF2B5EF4-FFF2-40B4-BE49-F238E27FC236}">
              <a16:creationId xmlns:a16="http://schemas.microsoft.com/office/drawing/2014/main" id="{46482F97-D208-416A-BCE0-451535344E95}"/>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99061</xdr:rowOff>
    </xdr:to>
    <xdr:sp macro="" textlink="">
      <xdr:nvSpPr>
        <xdr:cNvPr id="58" name="Text Box 106">
          <a:extLst>
            <a:ext uri="{FF2B5EF4-FFF2-40B4-BE49-F238E27FC236}">
              <a16:creationId xmlns:a16="http://schemas.microsoft.com/office/drawing/2014/main" id="{155D2723-888A-4C21-BF2B-4DADE1859880}"/>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59" name="Text Box 108">
          <a:extLst>
            <a:ext uri="{FF2B5EF4-FFF2-40B4-BE49-F238E27FC236}">
              <a16:creationId xmlns:a16="http://schemas.microsoft.com/office/drawing/2014/main" id="{27181D4E-BEC7-4DB9-93FB-388F4B041EE4}"/>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135816</xdr:rowOff>
    </xdr:to>
    <xdr:sp macro="" textlink="">
      <xdr:nvSpPr>
        <xdr:cNvPr id="60" name="Text Box 30">
          <a:extLst>
            <a:ext uri="{FF2B5EF4-FFF2-40B4-BE49-F238E27FC236}">
              <a16:creationId xmlns:a16="http://schemas.microsoft.com/office/drawing/2014/main" id="{589AFA82-DAA0-436E-A3C4-791492A3A4EE}"/>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24294</xdr:rowOff>
    </xdr:to>
    <xdr:sp macro="" textlink="">
      <xdr:nvSpPr>
        <xdr:cNvPr id="61" name="Text Box 32">
          <a:extLst>
            <a:ext uri="{FF2B5EF4-FFF2-40B4-BE49-F238E27FC236}">
              <a16:creationId xmlns:a16="http://schemas.microsoft.com/office/drawing/2014/main" id="{DF6B0501-F64D-4A1E-AA45-52E7B1041FF3}"/>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135816</xdr:rowOff>
    </xdr:to>
    <xdr:sp macro="" textlink="">
      <xdr:nvSpPr>
        <xdr:cNvPr id="62" name="Text Box 106">
          <a:extLst>
            <a:ext uri="{FF2B5EF4-FFF2-40B4-BE49-F238E27FC236}">
              <a16:creationId xmlns:a16="http://schemas.microsoft.com/office/drawing/2014/main" id="{2CF1FA7A-1862-49F2-95D5-ADD4F5DA9DAA}"/>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24294</xdr:rowOff>
    </xdr:to>
    <xdr:sp macro="" textlink="">
      <xdr:nvSpPr>
        <xdr:cNvPr id="63" name="Text Box 108">
          <a:extLst>
            <a:ext uri="{FF2B5EF4-FFF2-40B4-BE49-F238E27FC236}">
              <a16:creationId xmlns:a16="http://schemas.microsoft.com/office/drawing/2014/main" id="{648EC3CC-3031-4D44-BBB4-9059ACEACE22}"/>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115731</xdr:rowOff>
    </xdr:to>
    <xdr:sp macro="" textlink="">
      <xdr:nvSpPr>
        <xdr:cNvPr id="64" name="Text Box 30">
          <a:extLst>
            <a:ext uri="{FF2B5EF4-FFF2-40B4-BE49-F238E27FC236}">
              <a16:creationId xmlns:a16="http://schemas.microsoft.com/office/drawing/2014/main" id="{E886BE39-F631-4FB9-B82D-F05D92F18A33}"/>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24294</xdr:rowOff>
    </xdr:to>
    <xdr:sp macro="" textlink="">
      <xdr:nvSpPr>
        <xdr:cNvPr id="65" name="Text Box 32">
          <a:extLst>
            <a:ext uri="{FF2B5EF4-FFF2-40B4-BE49-F238E27FC236}">
              <a16:creationId xmlns:a16="http://schemas.microsoft.com/office/drawing/2014/main" id="{2702ECB2-E7FD-4FE1-B38D-D0B79CCB9F25}"/>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115731</xdr:rowOff>
    </xdr:to>
    <xdr:sp macro="" textlink="">
      <xdr:nvSpPr>
        <xdr:cNvPr id="66" name="Text Box 106">
          <a:extLst>
            <a:ext uri="{FF2B5EF4-FFF2-40B4-BE49-F238E27FC236}">
              <a16:creationId xmlns:a16="http://schemas.microsoft.com/office/drawing/2014/main" id="{84A858E8-A576-4BFB-8672-D0DDA46195B6}"/>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196</xdr:row>
      <xdr:rowOff>0</xdr:rowOff>
    </xdr:from>
    <xdr:to>
      <xdr:col>3</xdr:col>
      <xdr:colOff>91440</xdr:colOff>
      <xdr:row>198</xdr:row>
      <xdr:rowOff>22535</xdr:rowOff>
    </xdr:to>
    <xdr:sp macro="" textlink="">
      <xdr:nvSpPr>
        <xdr:cNvPr id="67" name="Text Box 108">
          <a:extLst>
            <a:ext uri="{FF2B5EF4-FFF2-40B4-BE49-F238E27FC236}">
              <a16:creationId xmlns:a16="http://schemas.microsoft.com/office/drawing/2014/main" id="{BC08188E-C43A-4A10-A2BE-F740053AF65A}"/>
            </a:ext>
          </a:extLst>
        </xdr:cNvPr>
        <xdr:cNvSpPr txBox="1">
          <a:spLocks noChangeArrowheads="1"/>
        </xdr:cNvSpPr>
      </xdr:nvSpPr>
      <xdr:spPr bwMode="auto">
        <a:xfrm>
          <a:off x="4267200" y="60815220"/>
          <a:ext cx="68580" cy="3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309436</xdr:rowOff>
    </xdr:to>
    <xdr:sp macro="" textlink="">
      <xdr:nvSpPr>
        <xdr:cNvPr id="68" name="Text Box 30">
          <a:extLst>
            <a:ext uri="{FF2B5EF4-FFF2-40B4-BE49-F238E27FC236}">
              <a16:creationId xmlns:a16="http://schemas.microsoft.com/office/drawing/2014/main" id="{89AF4DA6-F59F-4B67-84BD-8A569A1B9A4C}"/>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370376</xdr:rowOff>
    </xdr:to>
    <xdr:sp macro="" textlink="">
      <xdr:nvSpPr>
        <xdr:cNvPr id="69" name="Text Box 32">
          <a:extLst>
            <a:ext uri="{FF2B5EF4-FFF2-40B4-BE49-F238E27FC236}">
              <a16:creationId xmlns:a16="http://schemas.microsoft.com/office/drawing/2014/main" id="{D12B8D21-413B-432F-9DE0-BA30B48810DE}"/>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309436</xdr:rowOff>
    </xdr:to>
    <xdr:sp macro="" textlink="">
      <xdr:nvSpPr>
        <xdr:cNvPr id="70" name="Text Box 106">
          <a:extLst>
            <a:ext uri="{FF2B5EF4-FFF2-40B4-BE49-F238E27FC236}">
              <a16:creationId xmlns:a16="http://schemas.microsoft.com/office/drawing/2014/main" id="{DA808391-936A-43BF-BDB9-C0D3BCE33A50}"/>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370376</xdr:rowOff>
    </xdr:to>
    <xdr:sp macro="" textlink="">
      <xdr:nvSpPr>
        <xdr:cNvPr id="71" name="Text Box 108">
          <a:extLst>
            <a:ext uri="{FF2B5EF4-FFF2-40B4-BE49-F238E27FC236}">
              <a16:creationId xmlns:a16="http://schemas.microsoft.com/office/drawing/2014/main" id="{08D413EB-BCC1-432E-8D12-CDF50E7A5766}"/>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294196</xdr:rowOff>
    </xdr:to>
    <xdr:sp macro="" textlink="">
      <xdr:nvSpPr>
        <xdr:cNvPr id="72" name="Text Box 30">
          <a:extLst>
            <a:ext uri="{FF2B5EF4-FFF2-40B4-BE49-F238E27FC236}">
              <a16:creationId xmlns:a16="http://schemas.microsoft.com/office/drawing/2014/main" id="{32E0F906-1840-4E88-98F0-4135F638EF9B}"/>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370376</xdr:rowOff>
    </xdr:to>
    <xdr:sp macro="" textlink="">
      <xdr:nvSpPr>
        <xdr:cNvPr id="73" name="Text Box 32">
          <a:extLst>
            <a:ext uri="{FF2B5EF4-FFF2-40B4-BE49-F238E27FC236}">
              <a16:creationId xmlns:a16="http://schemas.microsoft.com/office/drawing/2014/main" id="{BB8C9625-D68F-4F9C-985F-D084705BD17D}"/>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294196</xdr:rowOff>
    </xdr:to>
    <xdr:sp macro="" textlink="">
      <xdr:nvSpPr>
        <xdr:cNvPr id="74" name="Text Box 106">
          <a:extLst>
            <a:ext uri="{FF2B5EF4-FFF2-40B4-BE49-F238E27FC236}">
              <a16:creationId xmlns:a16="http://schemas.microsoft.com/office/drawing/2014/main" id="{05E941F3-7B53-4EBC-8EF2-DE5E2062BE11}"/>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370376</xdr:rowOff>
    </xdr:to>
    <xdr:sp macro="" textlink="">
      <xdr:nvSpPr>
        <xdr:cNvPr id="75" name="Text Box 108">
          <a:extLst>
            <a:ext uri="{FF2B5EF4-FFF2-40B4-BE49-F238E27FC236}">
              <a16:creationId xmlns:a16="http://schemas.microsoft.com/office/drawing/2014/main" id="{4E2509B4-F0FE-4FE3-A4E8-CF919CAD47BF}"/>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309438</xdr:rowOff>
    </xdr:to>
    <xdr:sp macro="" textlink="">
      <xdr:nvSpPr>
        <xdr:cNvPr id="76" name="Text Box 30">
          <a:extLst>
            <a:ext uri="{FF2B5EF4-FFF2-40B4-BE49-F238E27FC236}">
              <a16:creationId xmlns:a16="http://schemas.microsoft.com/office/drawing/2014/main" id="{9EB7E022-7083-4D21-9224-257654224CE5}"/>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385614</xdr:rowOff>
    </xdr:to>
    <xdr:sp macro="" textlink="">
      <xdr:nvSpPr>
        <xdr:cNvPr id="77" name="Text Box 32">
          <a:extLst>
            <a:ext uri="{FF2B5EF4-FFF2-40B4-BE49-F238E27FC236}">
              <a16:creationId xmlns:a16="http://schemas.microsoft.com/office/drawing/2014/main" id="{79DDDBB3-71BD-4B58-A92E-D9C3539CBE94}"/>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309438</xdr:rowOff>
    </xdr:to>
    <xdr:sp macro="" textlink="">
      <xdr:nvSpPr>
        <xdr:cNvPr id="78" name="Text Box 106">
          <a:extLst>
            <a:ext uri="{FF2B5EF4-FFF2-40B4-BE49-F238E27FC236}">
              <a16:creationId xmlns:a16="http://schemas.microsoft.com/office/drawing/2014/main" id="{6184E11E-FAAE-48C5-B543-2385446EF5B2}"/>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385614</xdr:rowOff>
    </xdr:to>
    <xdr:sp macro="" textlink="">
      <xdr:nvSpPr>
        <xdr:cNvPr id="79" name="Text Box 108">
          <a:extLst>
            <a:ext uri="{FF2B5EF4-FFF2-40B4-BE49-F238E27FC236}">
              <a16:creationId xmlns:a16="http://schemas.microsoft.com/office/drawing/2014/main" id="{612B2E7F-787D-476E-B00C-796741F357BB}"/>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294198</xdr:rowOff>
    </xdr:to>
    <xdr:sp macro="" textlink="">
      <xdr:nvSpPr>
        <xdr:cNvPr id="80" name="Text Box 30">
          <a:extLst>
            <a:ext uri="{FF2B5EF4-FFF2-40B4-BE49-F238E27FC236}">
              <a16:creationId xmlns:a16="http://schemas.microsoft.com/office/drawing/2014/main" id="{C8EF427A-13E5-460E-8BA7-7E254E901959}"/>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385614</xdr:rowOff>
    </xdr:to>
    <xdr:sp macro="" textlink="">
      <xdr:nvSpPr>
        <xdr:cNvPr id="81" name="Text Box 32">
          <a:extLst>
            <a:ext uri="{FF2B5EF4-FFF2-40B4-BE49-F238E27FC236}">
              <a16:creationId xmlns:a16="http://schemas.microsoft.com/office/drawing/2014/main" id="{A41D4987-D8AD-4893-B485-C5275CC6DEF2}"/>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294198</xdr:rowOff>
    </xdr:to>
    <xdr:sp macro="" textlink="">
      <xdr:nvSpPr>
        <xdr:cNvPr id="82" name="Text Box 106">
          <a:extLst>
            <a:ext uri="{FF2B5EF4-FFF2-40B4-BE49-F238E27FC236}">
              <a16:creationId xmlns:a16="http://schemas.microsoft.com/office/drawing/2014/main" id="{F627EFDE-6944-4395-8EA6-AA11C869227B}"/>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385614</xdr:rowOff>
    </xdr:to>
    <xdr:sp macro="" textlink="">
      <xdr:nvSpPr>
        <xdr:cNvPr id="83" name="Text Box 108">
          <a:extLst>
            <a:ext uri="{FF2B5EF4-FFF2-40B4-BE49-F238E27FC236}">
              <a16:creationId xmlns:a16="http://schemas.microsoft.com/office/drawing/2014/main" id="{3F209F6A-7EDB-4F66-9148-4925A2BD2D5D}"/>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406416</xdr:rowOff>
    </xdr:to>
    <xdr:sp macro="" textlink="">
      <xdr:nvSpPr>
        <xdr:cNvPr id="84" name="Text Box 30">
          <a:extLst>
            <a:ext uri="{FF2B5EF4-FFF2-40B4-BE49-F238E27FC236}">
              <a16:creationId xmlns:a16="http://schemas.microsoft.com/office/drawing/2014/main" id="{89D05036-7F2D-4041-8153-10C90CD08F4A}"/>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467376</xdr:rowOff>
    </xdr:to>
    <xdr:sp macro="" textlink="">
      <xdr:nvSpPr>
        <xdr:cNvPr id="85" name="Text Box 32">
          <a:extLst>
            <a:ext uri="{FF2B5EF4-FFF2-40B4-BE49-F238E27FC236}">
              <a16:creationId xmlns:a16="http://schemas.microsoft.com/office/drawing/2014/main" id="{431E0F5B-4CDE-4A69-959D-899D9DB21B90}"/>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406416</xdr:rowOff>
    </xdr:to>
    <xdr:sp macro="" textlink="">
      <xdr:nvSpPr>
        <xdr:cNvPr id="86" name="Text Box 106">
          <a:extLst>
            <a:ext uri="{FF2B5EF4-FFF2-40B4-BE49-F238E27FC236}">
              <a16:creationId xmlns:a16="http://schemas.microsoft.com/office/drawing/2014/main" id="{20E46FCA-115F-47F2-B400-063BFA1DFB0D}"/>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467376</xdr:rowOff>
    </xdr:to>
    <xdr:sp macro="" textlink="">
      <xdr:nvSpPr>
        <xdr:cNvPr id="87" name="Text Box 108">
          <a:extLst>
            <a:ext uri="{FF2B5EF4-FFF2-40B4-BE49-F238E27FC236}">
              <a16:creationId xmlns:a16="http://schemas.microsoft.com/office/drawing/2014/main" id="{DBB3DDFF-2032-4247-91ED-A34F741DBE05}"/>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383556</xdr:rowOff>
    </xdr:to>
    <xdr:sp macro="" textlink="">
      <xdr:nvSpPr>
        <xdr:cNvPr id="88" name="Text Box 30">
          <a:extLst>
            <a:ext uri="{FF2B5EF4-FFF2-40B4-BE49-F238E27FC236}">
              <a16:creationId xmlns:a16="http://schemas.microsoft.com/office/drawing/2014/main" id="{353C4CBF-7D1E-4E8B-B283-7C300D23DFF4}"/>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467376</xdr:rowOff>
    </xdr:to>
    <xdr:sp macro="" textlink="">
      <xdr:nvSpPr>
        <xdr:cNvPr id="89" name="Text Box 32">
          <a:extLst>
            <a:ext uri="{FF2B5EF4-FFF2-40B4-BE49-F238E27FC236}">
              <a16:creationId xmlns:a16="http://schemas.microsoft.com/office/drawing/2014/main" id="{B3AE3EC8-326F-49FB-B80C-A1A286B499B6}"/>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383556</xdr:rowOff>
    </xdr:to>
    <xdr:sp macro="" textlink="">
      <xdr:nvSpPr>
        <xdr:cNvPr id="90" name="Text Box 106">
          <a:extLst>
            <a:ext uri="{FF2B5EF4-FFF2-40B4-BE49-F238E27FC236}">
              <a16:creationId xmlns:a16="http://schemas.microsoft.com/office/drawing/2014/main" id="{1B68889C-4D74-4F2C-BF81-388D8BC32FE4}"/>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467376</xdr:rowOff>
    </xdr:to>
    <xdr:sp macro="" textlink="">
      <xdr:nvSpPr>
        <xdr:cNvPr id="91" name="Text Box 108">
          <a:extLst>
            <a:ext uri="{FF2B5EF4-FFF2-40B4-BE49-F238E27FC236}">
              <a16:creationId xmlns:a16="http://schemas.microsoft.com/office/drawing/2014/main" id="{58C30FEC-C9B7-4699-8909-FCB4AF00AA14}"/>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86</xdr:row>
      <xdr:rowOff>35855</xdr:rowOff>
    </xdr:to>
    <xdr:sp macro="" textlink="">
      <xdr:nvSpPr>
        <xdr:cNvPr id="92" name="Text Box 30">
          <a:extLst>
            <a:ext uri="{FF2B5EF4-FFF2-40B4-BE49-F238E27FC236}">
              <a16:creationId xmlns:a16="http://schemas.microsoft.com/office/drawing/2014/main" id="{DFDA7DD8-9C36-4EE6-B06F-035A6663828E}"/>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87</xdr:row>
      <xdr:rowOff>110144</xdr:rowOff>
    </xdr:to>
    <xdr:sp macro="" textlink="">
      <xdr:nvSpPr>
        <xdr:cNvPr id="93" name="Text Box 32">
          <a:extLst>
            <a:ext uri="{FF2B5EF4-FFF2-40B4-BE49-F238E27FC236}">
              <a16:creationId xmlns:a16="http://schemas.microsoft.com/office/drawing/2014/main" id="{7209B960-3A18-4830-A48E-F6EECCFC6720}"/>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86</xdr:row>
      <xdr:rowOff>35855</xdr:rowOff>
    </xdr:to>
    <xdr:sp macro="" textlink="">
      <xdr:nvSpPr>
        <xdr:cNvPr id="94" name="Text Box 106">
          <a:extLst>
            <a:ext uri="{FF2B5EF4-FFF2-40B4-BE49-F238E27FC236}">
              <a16:creationId xmlns:a16="http://schemas.microsoft.com/office/drawing/2014/main" id="{7BFA49D7-3FA5-4956-B046-D200F04EE1B5}"/>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87</xdr:row>
      <xdr:rowOff>110144</xdr:rowOff>
    </xdr:to>
    <xdr:sp macro="" textlink="">
      <xdr:nvSpPr>
        <xdr:cNvPr id="95" name="Text Box 108">
          <a:extLst>
            <a:ext uri="{FF2B5EF4-FFF2-40B4-BE49-F238E27FC236}">
              <a16:creationId xmlns:a16="http://schemas.microsoft.com/office/drawing/2014/main" id="{0A003E73-F2E1-47C6-9A67-C5B2A4DB04D8}"/>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86</xdr:row>
      <xdr:rowOff>12995</xdr:rowOff>
    </xdr:to>
    <xdr:sp macro="" textlink="">
      <xdr:nvSpPr>
        <xdr:cNvPr id="96" name="Text Box 30">
          <a:extLst>
            <a:ext uri="{FF2B5EF4-FFF2-40B4-BE49-F238E27FC236}">
              <a16:creationId xmlns:a16="http://schemas.microsoft.com/office/drawing/2014/main" id="{5AF784A7-2F80-411D-968B-758BE198A233}"/>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87</xdr:row>
      <xdr:rowOff>110144</xdr:rowOff>
    </xdr:to>
    <xdr:sp macro="" textlink="">
      <xdr:nvSpPr>
        <xdr:cNvPr id="97" name="Text Box 32">
          <a:extLst>
            <a:ext uri="{FF2B5EF4-FFF2-40B4-BE49-F238E27FC236}">
              <a16:creationId xmlns:a16="http://schemas.microsoft.com/office/drawing/2014/main" id="{515A1C28-F38E-4B8C-86D8-457AD688B3A3}"/>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86</xdr:row>
      <xdr:rowOff>12995</xdr:rowOff>
    </xdr:to>
    <xdr:sp macro="" textlink="">
      <xdr:nvSpPr>
        <xdr:cNvPr id="98" name="Text Box 106">
          <a:extLst>
            <a:ext uri="{FF2B5EF4-FFF2-40B4-BE49-F238E27FC236}">
              <a16:creationId xmlns:a16="http://schemas.microsoft.com/office/drawing/2014/main" id="{581972AD-5955-40F9-9EB4-4A785204C687}"/>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87</xdr:row>
      <xdr:rowOff>110144</xdr:rowOff>
    </xdr:to>
    <xdr:sp macro="" textlink="">
      <xdr:nvSpPr>
        <xdr:cNvPr id="99" name="Text Box 108">
          <a:extLst>
            <a:ext uri="{FF2B5EF4-FFF2-40B4-BE49-F238E27FC236}">
              <a16:creationId xmlns:a16="http://schemas.microsoft.com/office/drawing/2014/main" id="{5BDBD443-2F96-48E0-97DF-4F0D6D6AD828}"/>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330033</xdr:rowOff>
    </xdr:to>
    <xdr:sp macro="" textlink="">
      <xdr:nvSpPr>
        <xdr:cNvPr id="100" name="Text Box 30">
          <a:extLst>
            <a:ext uri="{FF2B5EF4-FFF2-40B4-BE49-F238E27FC236}">
              <a16:creationId xmlns:a16="http://schemas.microsoft.com/office/drawing/2014/main" id="{C6697065-58A9-4D59-9449-62D062EC0322}"/>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01" name="Text Box 32">
          <a:extLst>
            <a:ext uri="{FF2B5EF4-FFF2-40B4-BE49-F238E27FC236}">
              <a16:creationId xmlns:a16="http://schemas.microsoft.com/office/drawing/2014/main" id="{987C0463-153F-4B76-81D6-250936EE6BCF}"/>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330033</xdr:rowOff>
    </xdr:to>
    <xdr:sp macro="" textlink="">
      <xdr:nvSpPr>
        <xdr:cNvPr id="102" name="Text Box 106">
          <a:extLst>
            <a:ext uri="{FF2B5EF4-FFF2-40B4-BE49-F238E27FC236}">
              <a16:creationId xmlns:a16="http://schemas.microsoft.com/office/drawing/2014/main" id="{1DF80124-5461-41AC-AE22-044E0F157BAE}"/>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03" name="Text Box 108">
          <a:extLst>
            <a:ext uri="{FF2B5EF4-FFF2-40B4-BE49-F238E27FC236}">
              <a16:creationId xmlns:a16="http://schemas.microsoft.com/office/drawing/2014/main" id="{F7ED2EA9-6901-493E-8BAA-3A48A976B98C}"/>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307173</xdr:rowOff>
    </xdr:to>
    <xdr:sp macro="" textlink="">
      <xdr:nvSpPr>
        <xdr:cNvPr id="104" name="Text Box 30">
          <a:extLst>
            <a:ext uri="{FF2B5EF4-FFF2-40B4-BE49-F238E27FC236}">
              <a16:creationId xmlns:a16="http://schemas.microsoft.com/office/drawing/2014/main" id="{068B1F86-5B68-49EC-B016-724FD91E694D}"/>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05" name="Text Box 32">
          <a:extLst>
            <a:ext uri="{FF2B5EF4-FFF2-40B4-BE49-F238E27FC236}">
              <a16:creationId xmlns:a16="http://schemas.microsoft.com/office/drawing/2014/main" id="{3785BA8B-22C2-4258-AB1B-CE95D8D7037D}"/>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307173</xdr:rowOff>
    </xdr:to>
    <xdr:sp macro="" textlink="">
      <xdr:nvSpPr>
        <xdr:cNvPr id="106" name="Text Box 106">
          <a:extLst>
            <a:ext uri="{FF2B5EF4-FFF2-40B4-BE49-F238E27FC236}">
              <a16:creationId xmlns:a16="http://schemas.microsoft.com/office/drawing/2014/main" id="{1414B620-EC0D-4E4A-8999-25F8EE889C9D}"/>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07" name="Text Box 108">
          <a:extLst>
            <a:ext uri="{FF2B5EF4-FFF2-40B4-BE49-F238E27FC236}">
              <a16:creationId xmlns:a16="http://schemas.microsoft.com/office/drawing/2014/main" id="{74F0F22D-DAA9-4129-922D-B2E080BF4D7D}"/>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391176</xdr:rowOff>
    </xdr:to>
    <xdr:sp macro="" textlink="">
      <xdr:nvSpPr>
        <xdr:cNvPr id="108" name="Text Box 30">
          <a:extLst>
            <a:ext uri="{FF2B5EF4-FFF2-40B4-BE49-F238E27FC236}">
              <a16:creationId xmlns:a16="http://schemas.microsoft.com/office/drawing/2014/main" id="{EA168F75-BD1A-401E-850B-634016E1D3BA}"/>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452136</xdr:rowOff>
    </xdr:to>
    <xdr:sp macro="" textlink="">
      <xdr:nvSpPr>
        <xdr:cNvPr id="109" name="Text Box 32">
          <a:extLst>
            <a:ext uri="{FF2B5EF4-FFF2-40B4-BE49-F238E27FC236}">
              <a16:creationId xmlns:a16="http://schemas.microsoft.com/office/drawing/2014/main" id="{8237AC0A-1AD6-43B6-BC92-31CEF334EF07}"/>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391176</xdr:rowOff>
    </xdr:to>
    <xdr:sp macro="" textlink="">
      <xdr:nvSpPr>
        <xdr:cNvPr id="110" name="Text Box 106">
          <a:extLst>
            <a:ext uri="{FF2B5EF4-FFF2-40B4-BE49-F238E27FC236}">
              <a16:creationId xmlns:a16="http://schemas.microsoft.com/office/drawing/2014/main" id="{5E30737B-AD88-49D7-AD6C-AF088409FAEA}"/>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452136</xdr:rowOff>
    </xdr:to>
    <xdr:sp macro="" textlink="">
      <xdr:nvSpPr>
        <xdr:cNvPr id="111" name="Text Box 108">
          <a:extLst>
            <a:ext uri="{FF2B5EF4-FFF2-40B4-BE49-F238E27FC236}">
              <a16:creationId xmlns:a16="http://schemas.microsoft.com/office/drawing/2014/main" id="{8127F76E-C685-41D4-9D74-C27E861D055F}"/>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360694</xdr:rowOff>
    </xdr:to>
    <xdr:sp macro="" textlink="">
      <xdr:nvSpPr>
        <xdr:cNvPr id="112" name="Text Box 30">
          <a:extLst>
            <a:ext uri="{FF2B5EF4-FFF2-40B4-BE49-F238E27FC236}">
              <a16:creationId xmlns:a16="http://schemas.microsoft.com/office/drawing/2014/main" id="{3006B9F7-B5F8-47F4-B994-E2B1FE8E2709}"/>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452136</xdr:rowOff>
    </xdr:to>
    <xdr:sp macro="" textlink="">
      <xdr:nvSpPr>
        <xdr:cNvPr id="113" name="Text Box 32">
          <a:extLst>
            <a:ext uri="{FF2B5EF4-FFF2-40B4-BE49-F238E27FC236}">
              <a16:creationId xmlns:a16="http://schemas.microsoft.com/office/drawing/2014/main" id="{352B3F1D-A2A3-4BF8-9551-C73FFB1E5D4E}"/>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360694</xdr:rowOff>
    </xdr:to>
    <xdr:sp macro="" textlink="">
      <xdr:nvSpPr>
        <xdr:cNvPr id="114" name="Text Box 106">
          <a:extLst>
            <a:ext uri="{FF2B5EF4-FFF2-40B4-BE49-F238E27FC236}">
              <a16:creationId xmlns:a16="http://schemas.microsoft.com/office/drawing/2014/main" id="{742E0B02-AC0B-4790-944B-DD4D1E56CA6B}"/>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452136</xdr:rowOff>
    </xdr:to>
    <xdr:sp macro="" textlink="">
      <xdr:nvSpPr>
        <xdr:cNvPr id="115" name="Text Box 108">
          <a:extLst>
            <a:ext uri="{FF2B5EF4-FFF2-40B4-BE49-F238E27FC236}">
              <a16:creationId xmlns:a16="http://schemas.microsoft.com/office/drawing/2014/main" id="{6C639D45-9D90-442C-B10F-9DEF2EE8A4B3}"/>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535306</xdr:rowOff>
    </xdr:to>
    <xdr:sp macro="" textlink="">
      <xdr:nvSpPr>
        <xdr:cNvPr id="116" name="Text Box 30">
          <a:extLst>
            <a:ext uri="{FF2B5EF4-FFF2-40B4-BE49-F238E27FC236}">
              <a16:creationId xmlns:a16="http://schemas.microsoft.com/office/drawing/2014/main" id="{39E8CF43-BD3D-47B1-BCF3-793EF4C230B3}"/>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73952</xdr:rowOff>
    </xdr:to>
    <xdr:sp macro="" textlink="">
      <xdr:nvSpPr>
        <xdr:cNvPr id="117" name="Text Box 32">
          <a:extLst>
            <a:ext uri="{FF2B5EF4-FFF2-40B4-BE49-F238E27FC236}">
              <a16:creationId xmlns:a16="http://schemas.microsoft.com/office/drawing/2014/main" id="{E2F06203-F019-4324-B98E-2BD6C4806C13}"/>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535306</xdr:rowOff>
    </xdr:to>
    <xdr:sp macro="" textlink="">
      <xdr:nvSpPr>
        <xdr:cNvPr id="118" name="Text Box 106">
          <a:extLst>
            <a:ext uri="{FF2B5EF4-FFF2-40B4-BE49-F238E27FC236}">
              <a16:creationId xmlns:a16="http://schemas.microsoft.com/office/drawing/2014/main" id="{9B7C4483-01D6-43AF-BA16-057390A2BC52}"/>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73952</xdr:rowOff>
    </xdr:to>
    <xdr:sp macro="" textlink="">
      <xdr:nvSpPr>
        <xdr:cNvPr id="119" name="Text Box 108">
          <a:extLst>
            <a:ext uri="{FF2B5EF4-FFF2-40B4-BE49-F238E27FC236}">
              <a16:creationId xmlns:a16="http://schemas.microsoft.com/office/drawing/2014/main" id="{A4DCB5A5-D8FA-4E35-8B26-263A1D3A6267}"/>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520066</xdr:rowOff>
    </xdr:to>
    <xdr:sp macro="" textlink="">
      <xdr:nvSpPr>
        <xdr:cNvPr id="120" name="Text Box 30">
          <a:extLst>
            <a:ext uri="{FF2B5EF4-FFF2-40B4-BE49-F238E27FC236}">
              <a16:creationId xmlns:a16="http://schemas.microsoft.com/office/drawing/2014/main" id="{A93DA86C-C2E5-4CD6-BE2D-54731FD1BC98}"/>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73952</xdr:rowOff>
    </xdr:to>
    <xdr:sp macro="" textlink="">
      <xdr:nvSpPr>
        <xdr:cNvPr id="121" name="Text Box 32">
          <a:extLst>
            <a:ext uri="{FF2B5EF4-FFF2-40B4-BE49-F238E27FC236}">
              <a16:creationId xmlns:a16="http://schemas.microsoft.com/office/drawing/2014/main" id="{B288C8D8-767D-42FC-AAC5-3F9C59586F42}"/>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520066</xdr:rowOff>
    </xdr:to>
    <xdr:sp macro="" textlink="">
      <xdr:nvSpPr>
        <xdr:cNvPr id="122" name="Text Box 106">
          <a:extLst>
            <a:ext uri="{FF2B5EF4-FFF2-40B4-BE49-F238E27FC236}">
              <a16:creationId xmlns:a16="http://schemas.microsoft.com/office/drawing/2014/main" id="{04DD6D20-62C5-49C4-8485-BB71F86DF973}"/>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83</xdr:row>
      <xdr:rowOff>0</xdr:rowOff>
    </xdr:from>
    <xdr:to>
      <xdr:col>3</xdr:col>
      <xdr:colOff>74875</xdr:colOff>
      <xdr:row>85</xdr:row>
      <xdr:rowOff>73952</xdr:rowOff>
    </xdr:to>
    <xdr:sp macro="" textlink="">
      <xdr:nvSpPr>
        <xdr:cNvPr id="123" name="Text Box 108">
          <a:extLst>
            <a:ext uri="{FF2B5EF4-FFF2-40B4-BE49-F238E27FC236}">
              <a16:creationId xmlns:a16="http://schemas.microsoft.com/office/drawing/2014/main" id="{BBAFE4C2-0918-488D-9B80-0E74CB383940}"/>
            </a:ext>
          </a:extLst>
        </xdr:cNvPr>
        <xdr:cNvSpPr txBox="1">
          <a:spLocks noChangeArrowheads="1"/>
        </xdr:cNvSpPr>
      </xdr:nvSpPr>
      <xdr:spPr bwMode="auto">
        <a:xfrm>
          <a:off x="4169899" y="26761440"/>
          <a:ext cx="74441"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330033</xdr:rowOff>
    </xdr:to>
    <xdr:sp macro="" textlink="">
      <xdr:nvSpPr>
        <xdr:cNvPr id="124" name="Text Box 30">
          <a:extLst>
            <a:ext uri="{FF2B5EF4-FFF2-40B4-BE49-F238E27FC236}">
              <a16:creationId xmlns:a16="http://schemas.microsoft.com/office/drawing/2014/main" id="{D4C61CEA-ADBB-40E8-92DA-81076C0782FA}"/>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25" name="Text Box 32">
          <a:extLst>
            <a:ext uri="{FF2B5EF4-FFF2-40B4-BE49-F238E27FC236}">
              <a16:creationId xmlns:a16="http://schemas.microsoft.com/office/drawing/2014/main" id="{FAC805A2-C31F-4488-8423-42A21E8FC117}"/>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330033</xdr:rowOff>
    </xdr:to>
    <xdr:sp macro="" textlink="">
      <xdr:nvSpPr>
        <xdr:cNvPr id="126" name="Text Box 106">
          <a:extLst>
            <a:ext uri="{FF2B5EF4-FFF2-40B4-BE49-F238E27FC236}">
              <a16:creationId xmlns:a16="http://schemas.microsoft.com/office/drawing/2014/main" id="{0F9F623D-EE93-42AD-A502-B363FE372288}"/>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27" name="Text Box 108">
          <a:extLst>
            <a:ext uri="{FF2B5EF4-FFF2-40B4-BE49-F238E27FC236}">
              <a16:creationId xmlns:a16="http://schemas.microsoft.com/office/drawing/2014/main" id="{CB1CA97B-2158-4C1B-9368-F056CA9937BF}"/>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307173</xdr:rowOff>
    </xdr:to>
    <xdr:sp macro="" textlink="">
      <xdr:nvSpPr>
        <xdr:cNvPr id="128" name="Text Box 30">
          <a:extLst>
            <a:ext uri="{FF2B5EF4-FFF2-40B4-BE49-F238E27FC236}">
              <a16:creationId xmlns:a16="http://schemas.microsoft.com/office/drawing/2014/main" id="{8CE9FDD3-ABD3-42C5-B299-29651CA81212}"/>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29" name="Text Box 32">
          <a:extLst>
            <a:ext uri="{FF2B5EF4-FFF2-40B4-BE49-F238E27FC236}">
              <a16:creationId xmlns:a16="http://schemas.microsoft.com/office/drawing/2014/main" id="{2FDACB4A-CC2B-4FC8-AA07-7EC5BFD7EB0C}"/>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307173</xdr:rowOff>
    </xdr:to>
    <xdr:sp macro="" textlink="">
      <xdr:nvSpPr>
        <xdr:cNvPr id="130" name="Text Box 106">
          <a:extLst>
            <a:ext uri="{FF2B5EF4-FFF2-40B4-BE49-F238E27FC236}">
              <a16:creationId xmlns:a16="http://schemas.microsoft.com/office/drawing/2014/main" id="{28C1A592-C960-427A-A140-1D434F5955AC}"/>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410312</xdr:rowOff>
    </xdr:to>
    <xdr:sp macro="" textlink="">
      <xdr:nvSpPr>
        <xdr:cNvPr id="131" name="Text Box 108">
          <a:extLst>
            <a:ext uri="{FF2B5EF4-FFF2-40B4-BE49-F238E27FC236}">
              <a16:creationId xmlns:a16="http://schemas.microsoft.com/office/drawing/2014/main" id="{30FA269B-0988-426D-8383-6926C6C70ECA}"/>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95</xdr:row>
      <xdr:rowOff>0</xdr:rowOff>
    </xdr:from>
    <xdr:ext cx="76200" cy="676275"/>
    <xdr:sp macro="" textlink="">
      <xdr:nvSpPr>
        <xdr:cNvPr id="132" name="Text Box 30">
          <a:extLst>
            <a:ext uri="{FF2B5EF4-FFF2-40B4-BE49-F238E27FC236}">
              <a16:creationId xmlns:a16="http://schemas.microsoft.com/office/drawing/2014/main" id="{4CAE04E1-99A8-4DE9-808E-AAE0474F0E3C}"/>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857250"/>
    <xdr:sp macro="" textlink="">
      <xdr:nvSpPr>
        <xdr:cNvPr id="133" name="Text Box 32">
          <a:extLst>
            <a:ext uri="{FF2B5EF4-FFF2-40B4-BE49-F238E27FC236}">
              <a16:creationId xmlns:a16="http://schemas.microsoft.com/office/drawing/2014/main" id="{C8EDA4EB-A076-4F75-B816-614B44737C5B}"/>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676275"/>
    <xdr:sp macro="" textlink="">
      <xdr:nvSpPr>
        <xdr:cNvPr id="134" name="Text Box 106">
          <a:extLst>
            <a:ext uri="{FF2B5EF4-FFF2-40B4-BE49-F238E27FC236}">
              <a16:creationId xmlns:a16="http://schemas.microsoft.com/office/drawing/2014/main" id="{D1595776-BB4B-4EF5-9E60-C255E562995B}"/>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857250"/>
    <xdr:sp macro="" textlink="">
      <xdr:nvSpPr>
        <xdr:cNvPr id="135" name="Text Box 108">
          <a:extLst>
            <a:ext uri="{FF2B5EF4-FFF2-40B4-BE49-F238E27FC236}">
              <a16:creationId xmlns:a16="http://schemas.microsoft.com/office/drawing/2014/main" id="{80FCB5A0-0E76-48D8-8B73-F2E9BF20FB4E}"/>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657225"/>
    <xdr:sp macro="" textlink="">
      <xdr:nvSpPr>
        <xdr:cNvPr id="136" name="Text Box 30">
          <a:extLst>
            <a:ext uri="{FF2B5EF4-FFF2-40B4-BE49-F238E27FC236}">
              <a16:creationId xmlns:a16="http://schemas.microsoft.com/office/drawing/2014/main" id="{D92C2364-402E-4D04-920D-B8C28F81BD34}"/>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857250"/>
    <xdr:sp macro="" textlink="">
      <xdr:nvSpPr>
        <xdr:cNvPr id="137" name="Text Box 32">
          <a:extLst>
            <a:ext uri="{FF2B5EF4-FFF2-40B4-BE49-F238E27FC236}">
              <a16:creationId xmlns:a16="http://schemas.microsoft.com/office/drawing/2014/main" id="{2038AC80-43FB-4EEB-ABA0-9508B65F4150}"/>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657225"/>
    <xdr:sp macro="" textlink="">
      <xdr:nvSpPr>
        <xdr:cNvPr id="138" name="Text Box 106">
          <a:extLst>
            <a:ext uri="{FF2B5EF4-FFF2-40B4-BE49-F238E27FC236}">
              <a16:creationId xmlns:a16="http://schemas.microsoft.com/office/drawing/2014/main" id="{4CDDD9BE-B6F4-4366-9CD8-9075A038C1ED}"/>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95</xdr:row>
      <xdr:rowOff>0</xdr:rowOff>
    </xdr:from>
    <xdr:ext cx="76200" cy="857250"/>
    <xdr:sp macro="" textlink="">
      <xdr:nvSpPr>
        <xdr:cNvPr id="139" name="Text Box 108">
          <a:extLst>
            <a:ext uri="{FF2B5EF4-FFF2-40B4-BE49-F238E27FC236}">
              <a16:creationId xmlns:a16="http://schemas.microsoft.com/office/drawing/2014/main" id="{86DF1C9A-6798-4CAB-A3EB-45C6B989731E}"/>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2"/>
    <xdr:sp macro="" textlink="">
      <xdr:nvSpPr>
        <xdr:cNvPr id="140" name="Text Box 30">
          <a:extLst>
            <a:ext uri="{FF2B5EF4-FFF2-40B4-BE49-F238E27FC236}">
              <a16:creationId xmlns:a16="http://schemas.microsoft.com/office/drawing/2014/main" id="{9667D840-FD06-41A5-84D5-097CEA8E8291}"/>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141" name="Text Box 32">
          <a:extLst>
            <a:ext uri="{FF2B5EF4-FFF2-40B4-BE49-F238E27FC236}">
              <a16:creationId xmlns:a16="http://schemas.microsoft.com/office/drawing/2014/main" id="{C4936899-0389-4348-8E75-52876E0C72FF}"/>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2"/>
    <xdr:sp macro="" textlink="">
      <xdr:nvSpPr>
        <xdr:cNvPr id="142" name="Text Box 106">
          <a:extLst>
            <a:ext uri="{FF2B5EF4-FFF2-40B4-BE49-F238E27FC236}">
              <a16:creationId xmlns:a16="http://schemas.microsoft.com/office/drawing/2014/main" id="{BA5BD7B7-8B6F-4CFB-9B44-B5931FCE4A6F}"/>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143" name="Text Box 108">
          <a:extLst>
            <a:ext uri="{FF2B5EF4-FFF2-40B4-BE49-F238E27FC236}">
              <a16:creationId xmlns:a16="http://schemas.microsoft.com/office/drawing/2014/main" id="{92DAF407-4568-4136-A186-D6A746F2A1E4}"/>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86862"/>
    <xdr:sp macro="" textlink="">
      <xdr:nvSpPr>
        <xdr:cNvPr id="144" name="Text Box 30">
          <a:extLst>
            <a:ext uri="{FF2B5EF4-FFF2-40B4-BE49-F238E27FC236}">
              <a16:creationId xmlns:a16="http://schemas.microsoft.com/office/drawing/2014/main" id="{023E450F-6425-4B7A-ADEF-33A2C163076C}"/>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145" name="Text Box 32">
          <a:extLst>
            <a:ext uri="{FF2B5EF4-FFF2-40B4-BE49-F238E27FC236}">
              <a16:creationId xmlns:a16="http://schemas.microsoft.com/office/drawing/2014/main" id="{9E5C10CD-DEC5-4EC9-9B77-8FEDBA105CF5}"/>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86862"/>
    <xdr:sp macro="" textlink="">
      <xdr:nvSpPr>
        <xdr:cNvPr id="146" name="Text Box 106">
          <a:extLst>
            <a:ext uri="{FF2B5EF4-FFF2-40B4-BE49-F238E27FC236}">
              <a16:creationId xmlns:a16="http://schemas.microsoft.com/office/drawing/2014/main" id="{518FCF8F-4622-49CB-9E77-7DA3B697D189}"/>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147" name="Text Box 108">
          <a:extLst>
            <a:ext uri="{FF2B5EF4-FFF2-40B4-BE49-F238E27FC236}">
              <a16:creationId xmlns:a16="http://schemas.microsoft.com/office/drawing/2014/main" id="{578AC5B6-00B3-4D1D-BCAF-32DB51C48525}"/>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94482"/>
    <xdr:sp macro="" textlink="">
      <xdr:nvSpPr>
        <xdr:cNvPr id="148" name="Text Box 30">
          <a:extLst>
            <a:ext uri="{FF2B5EF4-FFF2-40B4-BE49-F238E27FC236}">
              <a16:creationId xmlns:a16="http://schemas.microsoft.com/office/drawing/2014/main" id="{BCE3182F-E10A-4B20-8540-73A939EE9775}"/>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149" name="Text Box 32">
          <a:extLst>
            <a:ext uri="{FF2B5EF4-FFF2-40B4-BE49-F238E27FC236}">
              <a16:creationId xmlns:a16="http://schemas.microsoft.com/office/drawing/2014/main" id="{949BE1D0-7CBB-48DA-AC76-A7968E4C9631}"/>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94482"/>
    <xdr:sp macro="" textlink="">
      <xdr:nvSpPr>
        <xdr:cNvPr id="150" name="Text Box 106">
          <a:extLst>
            <a:ext uri="{FF2B5EF4-FFF2-40B4-BE49-F238E27FC236}">
              <a16:creationId xmlns:a16="http://schemas.microsoft.com/office/drawing/2014/main" id="{F9BCE2B5-B16E-47F4-A0DC-7D906DD50EE3}"/>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151" name="Text Box 108">
          <a:extLst>
            <a:ext uri="{FF2B5EF4-FFF2-40B4-BE49-F238E27FC236}">
              <a16:creationId xmlns:a16="http://schemas.microsoft.com/office/drawing/2014/main" id="{EBF2BBFA-7098-449B-BC25-858DC0344AE4}"/>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61071"/>
    <xdr:sp macro="" textlink="">
      <xdr:nvSpPr>
        <xdr:cNvPr id="152" name="Text Box 30">
          <a:extLst>
            <a:ext uri="{FF2B5EF4-FFF2-40B4-BE49-F238E27FC236}">
              <a16:creationId xmlns:a16="http://schemas.microsoft.com/office/drawing/2014/main" id="{40C06D77-EAA4-493D-8725-7CF6A18D94AC}"/>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153" name="Text Box 32">
          <a:extLst>
            <a:ext uri="{FF2B5EF4-FFF2-40B4-BE49-F238E27FC236}">
              <a16:creationId xmlns:a16="http://schemas.microsoft.com/office/drawing/2014/main" id="{25D26950-94B1-4315-99CE-3F361A79DB0A}"/>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61071"/>
    <xdr:sp macro="" textlink="">
      <xdr:nvSpPr>
        <xdr:cNvPr id="154" name="Text Box 106">
          <a:extLst>
            <a:ext uri="{FF2B5EF4-FFF2-40B4-BE49-F238E27FC236}">
              <a16:creationId xmlns:a16="http://schemas.microsoft.com/office/drawing/2014/main" id="{B618E3E1-EA71-40F7-89D3-1E46F6908CC5}"/>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155" name="Text Box 108">
          <a:extLst>
            <a:ext uri="{FF2B5EF4-FFF2-40B4-BE49-F238E27FC236}">
              <a16:creationId xmlns:a16="http://schemas.microsoft.com/office/drawing/2014/main" id="{1CA223EC-AC5A-4ECF-B022-4C9A1C139CF8}"/>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83</xdr:row>
      <xdr:rowOff>0</xdr:rowOff>
    </xdr:from>
    <xdr:to>
      <xdr:col>3</xdr:col>
      <xdr:colOff>76200</xdr:colOff>
      <xdr:row>85</xdr:row>
      <xdr:rowOff>96812</xdr:rowOff>
    </xdr:to>
    <xdr:sp macro="" textlink="">
      <xdr:nvSpPr>
        <xdr:cNvPr id="156" name="Text Box 30">
          <a:extLst>
            <a:ext uri="{FF2B5EF4-FFF2-40B4-BE49-F238E27FC236}">
              <a16:creationId xmlns:a16="http://schemas.microsoft.com/office/drawing/2014/main" id="{B1C27CA2-79A5-4E7B-AF69-C702AA7CEB52}"/>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96812</xdr:rowOff>
    </xdr:to>
    <xdr:sp macro="" textlink="">
      <xdr:nvSpPr>
        <xdr:cNvPr id="157" name="Text Box 106">
          <a:extLst>
            <a:ext uri="{FF2B5EF4-FFF2-40B4-BE49-F238E27FC236}">
              <a16:creationId xmlns:a16="http://schemas.microsoft.com/office/drawing/2014/main" id="{00EF66A3-538B-4BEF-A3AC-C7951049EC1B}"/>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73950</xdr:rowOff>
    </xdr:to>
    <xdr:sp macro="" textlink="">
      <xdr:nvSpPr>
        <xdr:cNvPr id="158" name="Text Box 30">
          <a:extLst>
            <a:ext uri="{FF2B5EF4-FFF2-40B4-BE49-F238E27FC236}">
              <a16:creationId xmlns:a16="http://schemas.microsoft.com/office/drawing/2014/main" id="{4C7DEC28-631A-45B7-A531-19F419D4E42A}"/>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85</xdr:row>
      <xdr:rowOff>73950</xdr:rowOff>
    </xdr:to>
    <xdr:sp macro="" textlink="">
      <xdr:nvSpPr>
        <xdr:cNvPr id="159" name="Text Box 106">
          <a:extLst>
            <a:ext uri="{FF2B5EF4-FFF2-40B4-BE49-F238E27FC236}">
              <a16:creationId xmlns:a16="http://schemas.microsoft.com/office/drawing/2014/main" id="{088B2C53-27EE-4B08-8771-98E38E9A59B4}"/>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454622</xdr:rowOff>
    </xdr:to>
    <xdr:sp macro="" textlink="">
      <xdr:nvSpPr>
        <xdr:cNvPr id="160" name="Text Box 30">
          <a:extLst>
            <a:ext uri="{FF2B5EF4-FFF2-40B4-BE49-F238E27FC236}">
              <a16:creationId xmlns:a16="http://schemas.microsoft.com/office/drawing/2014/main" id="{9B8AEA65-155F-44DB-A262-252377595CD3}"/>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693366</xdr:rowOff>
    </xdr:to>
    <xdr:sp macro="" textlink="">
      <xdr:nvSpPr>
        <xdr:cNvPr id="161" name="Text Box 32">
          <a:extLst>
            <a:ext uri="{FF2B5EF4-FFF2-40B4-BE49-F238E27FC236}">
              <a16:creationId xmlns:a16="http://schemas.microsoft.com/office/drawing/2014/main" id="{C10AEC7C-AC73-4B38-BD55-D9CA63247132}"/>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454622</xdr:rowOff>
    </xdr:to>
    <xdr:sp macro="" textlink="">
      <xdr:nvSpPr>
        <xdr:cNvPr id="162" name="Text Box 106">
          <a:extLst>
            <a:ext uri="{FF2B5EF4-FFF2-40B4-BE49-F238E27FC236}">
              <a16:creationId xmlns:a16="http://schemas.microsoft.com/office/drawing/2014/main" id="{0AECE8C6-4FA9-410D-98B0-604D9668C7F6}"/>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693366</xdr:rowOff>
    </xdr:to>
    <xdr:sp macro="" textlink="">
      <xdr:nvSpPr>
        <xdr:cNvPr id="163" name="Text Box 108">
          <a:extLst>
            <a:ext uri="{FF2B5EF4-FFF2-40B4-BE49-F238E27FC236}">
              <a16:creationId xmlns:a16="http://schemas.microsoft.com/office/drawing/2014/main" id="{ABE91603-C184-4BC6-A6A8-75F48DDFF818}"/>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439382</xdr:rowOff>
    </xdr:to>
    <xdr:sp macro="" textlink="">
      <xdr:nvSpPr>
        <xdr:cNvPr id="164" name="Text Box 30">
          <a:extLst>
            <a:ext uri="{FF2B5EF4-FFF2-40B4-BE49-F238E27FC236}">
              <a16:creationId xmlns:a16="http://schemas.microsoft.com/office/drawing/2014/main" id="{4C295A82-C2F8-4A2F-900D-C0B936D9FE2A}"/>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693366</xdr:rowOff>
    </xdr:to>
    <xdr:sp macro="" textlink="">
      <xdr:nvSpPr>
        <xdr:cNvPr id="165" name="Text Box 32">
          <a:extLst>
            <a:ext uri="{FF2B5EF4-FFF2-40B4-BE49-F238E27FC236}">
              <a16:creationId xmlns:a16="http://schemas.microsoft.com/office/drawing/2014/main" id="{B551A182-154E-4DB5-B299-B5663B743A6B}"/>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439382</xdr:rowOff>
    </xdr:to>
    <xdr:sp macro="" textlink="">
      <xdr:nvSpPr>
        <xdr:cNvPr id="166" name="Text Box 106">
          <a:extLst>
            <a:ext uri="{FF2B5EF4-FFF2-40B4-BE49-F238E27FC236}">
              <a16:creationId xmlns:a16="http://schemas.microsoft.com/office/drawing/2014/main" id="{11CC4E3F-4EF2-4FBD-BF55-4F0A763E22D5}"/>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84</xdr:row>
      <xdr:rowOff>693366</xdr:rowOff>
    </xdr:to>
    <xdr:sp macro="" textlink="">
      <xdr:nvSpPr>
        <xdr:cNvPr id="167" name="Text Box 108">
          <a:extLst>
            <a:ext uri="{FF2B5EF4-FFF2-40B4-BE49-F238E27FC236}">
              <a16:creationId xmlns:a16="http://schemas.microsoft.com/office/drawing/2014/main" id="{2E27EBFF-AB6F-48E1-87C5-4B29D3AE134F}"/>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83</xdr:row>
      <xdr:rowOff>0</xdr:rowOff>
    </xdr:from>
    <xdr:ext cx="76200" cy="330590"/>
    <xdr:sp macro="" textlink="">
      <xdr:nvSpPr>
        <xdr:cNvPr id="168" name="Text Box 30">
          <a:extLst>
            <a:ext uri="{FF2B5EF4-FFF2-40B4-BE49-F238E27FC236}">
              <a16:creationId xmlns:a16="http://schemas.microsoft.com/office/drawing/2014/main" id="{CBA3AB64-CD4C-4351-AD48-DB2CCA533A50}"/>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69" name="Text Box 32">
          <a:extLst>
            <a:ext uri="{FF2B5EF4-FFF2-40B4-BE49-F238E27FC236}">
              <a16:creationId xmlns:a16="http://schemas.microsoft.com/office/drawing/2014/main" id="{E7044F4A-7CEB-48A5-9595-2E10CECDF4F3}"/>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170" name="Text Box 106">
          <a:extLst>
            <a:ext uri="{FF2B5EF4-FFF2-40B4-BE49-F238E27FC236}">
              <a16:creationId xmlns:a16="http://schemas.microsoft.com/office/drawing/2014/main" id="{5933A1C6-0B14-40B2-9BC9-A646E6C2F782}"/>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71" name="Text Box 108">
          <a:extLst>
            <a:ext uri="{FF2B5EF4-FFF2-40B4-BE49-F238E27FC236}">
              <a16:creationId xmlns:a16="http://schemas.microsoft.com/office/drawing/2014/main" id="{CB306B7E-611B-4FDB-A898-68304D40F58F}"/>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172" name="Text Box 30">
          <a:extLst>
            <a:ext uri="{FF2B5EF4-FFF2-40B4-BE49-F238E27FC236}">
              <a16:creationId xmlns:a16="http://schemas.microsoft.com/office/drawing/2014/main" id="{C942BCC6-FB81-42DC-90DF-1E696A77AC6D}"/>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73" name="Text Box 32">
          <a:extLst>
            <a:ext uri="{FF2B5EF4-FFF2-40B4-BE49-F238E27FC236}">
              <a16:creationId xmlns:a16="http://schemas.microsoft.com/office/drawing/2014/main" id="{61A8966B-A1C9-4C0E-8624-8D7F92FD9682}"/>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174" name="Text Box 106">
          <a:extLst>
            <a:ext uri="{FF2B5EF4-FFF2-40B4-BE49-F238E27FC236}">
              <a16:creationId xmlns:a16="http://schemas.microsoft.com/office/drawing/2014/main" id="{DDFE7C28-B3B8-4441-A5DE-C26A6D628B86}"/>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75" name="Text Box 108">
          <a:extLst>
            <a:ext uri="{FF2B5EF4-FFF2-40B4-BE49-F238E27FC236}">
              <a16:creationId xmlns:a16="http://schemas.microsoft.com/office/drawing/2014/main" id="{9C540C0D-5C9F-4B4E-90CF-B444B2340E15}"/>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176" name="Text Box 30">
          <a:extLst>
            <a:ext uri="{FF2B5EF4-FFF2-40B4-BE49-F238E27FC236}">
              <a16:creationId xmlns:a16="http://schemas.microsoft.com/office/drawing/2014/main" id="{46D633AC-1F14-4670-9BA4-1426C8B3FDE4}"/>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77" name="Text Box 32">
          <a:extLst>
            <a:ext uri="{FF2B5EF4-FFF2-40B4-BE49-F238E27FC236}">
              <a16:creationId xmlns:a16="http://schemas.microsoft.com/office/drawing/2014/main" id="{9F2D15A1-512F-49F2-ABD3-66812F2FCC2D}"/>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178" name="Text Box 106">
          <a:extLst>
            <a:ext uri="{FF2B5EF4-FFF2-40B4-BE49-F238E27FC236}">
              <a16:creationId xmlns:a16="http://schemas.microsoft.com/office/drawing/2014/main" id="{8770F67E-2C58-407A-94AC-E5B2B2552FC5}"/>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79" name="Text Box 108">
          <a:extLst>
            <a:ext uri="{FF2B5EF4-FFF2-40B4-BE49-F238E27FC236}">
              <a16:creationId xmlns:a16="http://schemas.microsoft.com/office/drawing/2014/main" id="{A3770078-262F-4E28-BFCC-C06AD6DD14C1}"/>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180" name="Text Box 30">
          <a:extLst>
            <a:ext uri="{FF2B5EF4-FFF2-40B4-BE49-F238E27FC236}">
              <a16:creationId xmlns:a16="http://schemas.microsoft.com/office/drawing/2014/main" id="{F55E55BD-A366-4879-B650-925AC8CA5899}"/>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81" name="Text Box 32">
          <a:extLst>
            <a:ext uri="{FF2B5EF4-FFF2-40B4-BE49-F238E27FC236}">
              <a16:creationId xmlns:a16="http://schemas.microsoft.com/office/drawing/2014/main" id="{81885A03-1FDD-4D6C-94B6-2FE67623DA88}"/>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182" name="Text Box 106">
          <a:extLst>
            <a:ext uri="{FF2B5EF4-FFF2-40B4-BE49-F238E27FC236}">
              <a16:creationId xmlns:a16="http://schemas.microsoft.com/office/drawing/2014/main" id="{3F423844-A8BC-465E-832B-86025E119543}"/>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1"/>
    <xdr:sp macro="" textlink="">
      <xdr:nvSpPr>
        <xdr:cNvPr id="183" name="Text Box 108">
          <a:extLst>
            <a:ext uri="{FF2B5EF4-FFF2-40B4-BE49-F238E27FC236}">
              <a16:creationId xmlns:a16="http://schemas.microsoft.com/office/drawing/2014/main" id="{5EE4BD7C-5C39-4BA6-A029-5DC3903BD792}"/>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30590"/>
    <xdr:sp macro="" textlink="">
      <xdr:nvSpPr>
        <xdr:cNvPr id="184" name="Text Box 30">
          <a:extLst>
            <a:ext uri="{FF2B5EF4-FFF2-40B4-BE49-F238E27FC236}">
              <a16:creationId xmlns:a16="http://schemas.microsoft.com/office/drawing/2014/main" id="{7739C701-D9A1-4CFA-8EBD-4E4A0B709EEC}"/>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85" name="Text Box 32">
          <a:extLst>
            <a:ext uri="{FF2B5EF4-FFF2-40B4-BE49-F238E27FC236}">
              <a16:creationId xmlns:a16="http://schemas.microsoft.com/office/drawing/2014/main" id="{24AE5D02-B192-4B2E-A5C1-78DDB5AE973E}"/>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30590"/>
    <xdr:sp macro="" textlink="">
      <xdr:nvSpPr>
        <xdr:cNvPr id="186" name="Text Box 106">
          <a:extLst>
            <a:ext uri="{FF2B5EF4-FFF2-40B4-BE49-F238E27FC236}">
              <a16:creationId xmlns:a16="http://schemas.microsoft.com/office/drawing/2014/main" id="{F00554A8-8210-4156-8ADE-DF8F152B6A52}"/>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87" name="Text Box 108">
          <a:extLst>
            <a:ext uri="{FF2B5EF4-FFF2-40B4-BE49-F238E27FC236}">
              <a16:creationId xmlns:a16="http://schemas.microsoft.com/office/drawing/2014/main" id="{69E35728-8A04-4A63-99B8-E5FBD0C83F7C}"/>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07730"/>
    <xdr:sp macro="" textlink="">
      <xdr:nvSpPr>
        <xdr:cNvPr id="188" name="Text Box 30">
          <a:extLst>
            <a:ext uri="{FF2B5EF4-FFF2-40B4-BE49-F238E27FC236}">
              <a16:creationId xmlns:a16="http://schemas.microsoft.com/office/drawing/2014/main" id="{92F61868-5D02-4439-AA57-83871E193AFD}"/>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89" name="Text Box 32">
          <a:extLst>
            <a:ext uri="{FF2B5EF4-FFF2-40B4-BE49-F238E27FC236}">
              <a16:creationId xmlns:a16="http://schemas.microsoft.com/office/drawing/2014/main" id="{33D0B126-202D-47F6-8CFA-AC8BE083790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07730"/>
    <xdr:sp macro="" textlink="">
      <xdr:nvSpPr>
        <xdr:cNvPr id="190" name="Text Box 106">
          <a:extLst>
            <a:ext uri="{FF2B5EF4-FFF2-40B4-BE49-F238E27FC236}">
              <a16:creationId xmlns:a16="http://schemas.microsoft.com/office/drawing/2014/main" id="{FAE6D55B-10F4-4578-92FC-3D465FAEBD17}"/>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91" name="Text Box 108">
          <a:extLst>
            <a:ext uri="{FF2B5EF4-FFF2-40B4-BE49-F238E27FC236}">
              <a16:creationId xmlns:a16="http://schemas.microsoft.com/office/drawing/2014/main" id="{BDC27B46-3120-41F3-AE9D-F7830F50FCF3}"/>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30590"/>
    <xdr:sp macro="" textlink="">
      <xdr:nvSpPr>
        <xdr:cNvPr id="192" name="Text Box 30">
          <a:extLst>
            <a:ext uri="{FF2B5EF4-FFF2-40B4-BE49-F238E27FC236}">
              <a16:creationId xmlns:a16="http://schemas.microsoft.com/office/drawing/2014/main" id="{2D53ACA1-7EA7-46FC-9B2F-66A2BC33C15C}"/>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93" name="Text Box 32">
          <a:extLst>
            <a:ext uri="{FF2B5EF4-FFF2-40B4-BE49-F238E27FC236}">
              <a16:creationId xmlns:a16="http://schemas.microsoft.com/office/drawing/2014/main" id="{40CA4752-E96C-4114-8223-9BFC44947F9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30590"/>
    <xdr:sp macro="" textlink="">
      <xdr:nvSpPr>
        <xdr:cNvPr id="194" name="Text Box 106">
          <a:extLst>
            <a:ext uri="{FF2B5EF4-FFF2-40B4-BE49-F238E27FC236}">
              <a16:creationId xmlns:a16="http://schemas.microsoft.com/office/drawing/2014/main" id="{CED39848-CB2D-4150-A0FE-380665F3E93C}"/>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95" name="Text Box 108">
          <a:extLst>
            <a:ext uri="{FF2B5EF4-FFF2-40B4-BE49-F238E27FC236}">
              <a16:creationId xmlns:a16="http://schemas.microsoft.com/office/drawing/2014/main" id="{B28700FD-5421-4AB2-A4C9-33BF17C700EB}"/>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07730"/>
    <xdr:sp macro="" textlink="">
      <xdr:nvSpPr>
        <xdr:cNvPr id="196" name="Text Box 30">
          <a:extLst>
            <a:ext uri="{FF2B5EF4-FFF2-40B4-BE49-F238E27FC236}">
              <a16:creationId xmlns:a16="http://schemas.microsoft.com/office/drawing/2014/main" id="{C0D77752-C104-4653-8457-9C6841BC3820}"/>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97" name="Text Box 32">
          <a:extLst>
            <a:ext uri="{FF2B5EF4-FFF2-40B4-BE49-F238E27FC236}">
              <a16:creationId xmlns:a16="http://schemas.microsoft.com/office/drawing/2014/main" id="{57AF6340-F06F-488A-B0C6-0195E05CDF4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307730"/>
    <xdr:sp macro="" textlink="">
      <xdr:nvSpPr>
        <xdr:cNvPr id="198" name="Text Box 106">
          <a:extLst>
            <a:ext uri="{FF2B5EF4-FFF2-40B4-BE49-F238E27FC236}">
              <a16:creationId xmlns:a16="http://schemas.microsoft.com/office/drawing/2014/main" id="{570A2827-0457-4709-8790-1BCEC42AF834}"/>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123</xdr:row>
      <xdr:rowOff>0</xdr:rowOff>
    </xdr:from>
    <xdr:ext cx="76200" cy="409721"/>
    <xdr:sp macro="" textlink="">
      <xdr:nvSpPr>
        <xdr:cNvPr id="199" name="Text Box 108">
          <a:extLst>
            <a:ext uri="{FF2B5EF4-FFF2-40B4-BE49-F238E27FC236}">
              <a16:creationId xmlns:a16="http://schemas.microsoft.com/office/drawing/2014/main" id="{2634E509-2275-4E97-9D61-0E4C8542B657}"/>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676275"/>
    <xdr:sp macro="" textlink="">
      <xdr:nvSpPr>
        <xdr:cNvPr id="200" name="Text Box 30">
          <a:extLst>
            <a:ext uri="{FF2B5EF4-FFF2-40B4-BE49-F238E27FC236}">
              <a16:creationId xmlns:a16="http://schemas.microsoft.com/office/drawing/2014/main" id="{E2D08DE5-5723-475F-A238-31F83FAA03B5}"/>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857250"/>
    <xdr:sp macro="" textlink="">
      <xdr:nvSpPr>
        <xdr:cNvPr id="201" name="Text Box 32">
          <a:extLst>
            <a:ext uri="{FF2B5EF4-FFF2-40B4-BE49-F238E27FC236}">
              <a16:creationId xmlns:a16="http://schemas.microsoft.com/office/drawing/2014/main" id="{AE7C9427-CBB7-4A39-93E1-8BCABE632135}"/>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676275"/>
    <xdr:sp macro="" textlink="">
      <xdr:nvSpPr>
        <xdr:cNvPr id="202" name="Text Box 106">
          <a:extLst>
            <a:ext uri="{FF2B5EF4-FFF2-40B4-BE49-F238E27FC236}">
              <a16:creationId xmlns:a16="http://schemas.microsoft.com/office/drawing/2014/main" id="{3602C8AA-2A8C-4DE4-BA12-3AF97DC36157}"/>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857250"/>
    <xdr:sp macro="" textlink="">
      <xdr:nvSpPr>
        <xdr:cNvPr id="203" name="Text Box 108">
          <a:extLst>
            <a:ext uri="{FF2B5EF4-FFF2-40B4-BE49-F238E27FC236}">
              <a16:creationId xmlns:a16="http://schemas.microsoft.com/office/drawing/2014/main" id="{8B0F582B-03EC-4020-995C-CDE343FAF558}"/>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657225"/>
    <xdr:sp macro="" textlink="">
      <xdr:nvSpPr>
        <xdr:cNvPr id="204" name="Text Box 30">
          <a:extLst>
            <a:ext uri="{FF2B5EF4-FFF2-40B4-BE49-F238E27FC236}">
              <a16:creationId xmlns:a16="http://schemas.microsoft.com/office/drawing/2014/main" id="{ACD56F70-0C3C-4DBC-8FCF-EE77E3765BC6}"/>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857250"/>
    <xdr:sp macro="" textlink="">
      <xdr:nvSpPr>
        <xdr:cNvPr id="205" name="Text Box 32">
          <a:extLst>
            <a:ext uri="{FF2B5EF4-FFF2-40B4-BE49-F238E27FC236}">
              <a16:creationId xmlns:a16="http://schemas.microsoft.com/office/drawing/2014/main" id="{2A65767E-DE77-43FD-A050-E134F59B0909}"/>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657225"/>
    <xdr:sp macro="" textlink="">
      <xdr:nvSpPr>
        <xdr:cNvPr id="206" name="Text Box 106">
          <a:extLst>
            <a:ext uri="{FF2B5EF4-FFF2-40B4-BE49-F238E27FC236}">
              <a16:creationId xmlns:a16="http://schemas.microsoft.com/office/drawing/2014/main" id="{3545E3A4-F6B6-4726-BD19-237A433CF4F3}"/>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xdr:row>
      <xdr:rowOff>0</xdr:rowOff>
    </xdr:from>
    <xdr:ext cx="76200" cy="857250"/>
    <xdr:sp macro="" textlink="">
      <xdr:nvSpPr>
        <xdr:cNvPr id="207" name="Text Box 108">
          <a:extLst>
            <a:ext uri="{FF2B5EF4-FFF2-40B4-BE49-F238E27FC236}">
              <a16:creationId xmlns:a16="http://schemas.microsoft.com/office/drawing/2014/main" id="{D80935FA-0154-4D07-AB13-968C27AAD7B9}"/>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76275"/>
    <xdr:sp macro="" textlink="">
      <xdr:nvSpPr>
        <xdr:cNvPr id="208" name="Text Box 30">
          <a:extLst>
            <a:ext uri="{FF2B5EF4-FFF2-40B4-BE49-F238E27FC236}">
              <a16:creationId xmlns:a16="http://schemas.microsoft.com/office/drawing/2014/main" id="{BDEE2FCA-3CE3-42FB-A079-8E41274D576B}"/>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209" name="Text Box 32">
          <a:extLst>
            <a:ext uri="{FF2B5EF4-FFF2-40B4-BE49-F238E27FC236}">
              <a16:creationId xmlns:a16="http://schemas.microsoft.com/office/drawing/2014/main" id="{BEAC7249-C334-400D-BD92-A9C286BCDA12}"/>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76275"/>
    <xdr:sp macro="" textlink="">
      <xdr:nvSpPr>
        <xdr:cNvPr id="210" name="Text Box 106">
          <a:extLst>
            <a:ext uri="{FF2B5EF4-FFF2-40B4-BE49-F238E27FC236}">
              <a16:creationId xmlns:a16="http://schemas.microsoft.com/office/drawing/2014/main" id="{5C61EBB3-C37D-466E-8DFA-C46810B289EA}"/>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211" name="Text Box 108">
          <a:extLst>
            <a:ext uri="{FF2B5EF4-FFF2-40B4-BE49-F238E27FC236}">
              <a16:creationId xmlns:a16="http://schemas.microsoft.com/office/drawing/2014/main" id="{DFD50F01-8B41-4CA1-BA3E-05AF10B2DD76}"/>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57225"/>
    <xdr:sp macro="" textlink="">
      <xdr:nvSpPr>
        <xdr:cNvPr id="212" name="Text Box 30">
          <a:extLst>
            <a:ext uri="{FF2B5EF4-FFF2-40B4-BE49-F238E27FC236}">
              <a16:creationId xmlns:a16="http://schemas.microsoft.com/office/drawing/2014/main" id="{4B43E239-1EF9-4221-8182-E35D23BAFD7F}"/>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213" name="Text Box 32">
          <a:extLst>
            <a:ext uri="{FF2B5EF4-FFF2-40B4-BE49-F238E27FC236}">
              <a16:creationId xmlns:a16="http://schemas.microsoft.com/office/drawing/2014/main" id="{D6AFEB69-6893-4245-9860-5541540F8F06}"/>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657225"/>
    <xdr:sp macro="" textlink="">
      <xdr:nvSpPr>
        <xdr:cNvPr id="214" name="Text Box 106">
          <a:extLst>
            <a:ext uri="{FF2B5EF4-FFF2-40B4-BE49-F238E27FC236}">
              <a16:creationId xmlns:a16="http://schemas.microsoft.com/office/drawing/2014/main" id="{FA771A2D-14AA-440D-9114-6BB4DBFA61E8}"/>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857250"/>
    <xdr:sp macro="" textlink="">
      <xdr:nvSpPr>
        <xdr:cNvPr id="215" name="Text Box 108">
          <a:extLst>
            <a:ext uri="{FF2B5EF4-FFF2-40B4-BE49-F238E27FC236}">
              <a16:creationId xmlns:a16="http://schemas.microsoft.com/office/drawing/2014/main" id="{320369A7-43FF-470A-8D3B-3829D7FF5854}"/>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16" name="Text Box 30">
          <a:extLst>
            <a:ext uri="{FF2B5EF4-FFF2-40B4-BE49-F238E27FC236}">
              <a16:creationId xmlns:a16="http://schemas.microsoft.com/office/drawing/2014/main" id="{8523E75C-8FB1-456C-9E3A-6E3F2CF8D5FE}"/>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17" name="Text Box 32">
          <a:extLst>
            <a:ext uri="{FF2B5EF4-FFF2-40B4-BE49-F238E27FC236}">
              <a16:creationId xmlns:a16="http://schemas.microsoft.com/office/drawing/2014/main" id="{CCCB643A-C8AF-4DF2-B544-E319F405893F}"/>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18" name="Text Box 106">
          <a:extLst>
            <a:ext uri="{FF2B5EF4-FFF2-40B4-BE49-F238E27FC236}">
              <a16:creationId xmlns:a16="http://schemas.microsoft.com/office/drawing/2014/main" id="{FD4E31E8-D91E-47EA-90AB-A8CB7DBBAABC}"/>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19" name="Text Box 108">
          <a:extLst>
            <a:ext uri="{FF2B5EF4-FFF2-40B4-BE49-F238E27FC236}">
              <a16:creationId xmlns:a16="http://schemas.microsoft.com/office/drawing/2014/main" id="{8AD21051-ABBE-4F81-844A-4B527CAB589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20" name="Text Box 30">
          <a:extLst>
            <a:ext uri="{FF2B5EF4-FFF2-40B4-BE49-F238E27FC236}">
              <a16:creationId xmlns:a16="http://schemas.microsoft.com/office/drawing/2014/main" id="{7117D7F2-BF6B-46F1-9A3D-3E34CD618EC3}"/>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21" name="Text Box 32">
          <a:extLst>
            <a:ext uri="{FF2B5EF4-FFF2-40B4-BE49-F238E27FC236}">
              <a16:creationId xmlns:a16="http://schemas.microsoft.com/office/drawing/2014/main" id="{97065DF0-8F85-4154-96C6-C13C92FFCC4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22" name="Text Box 106">
          <a:extLst>
            <a:ext uri="{FF2B5EF4-FFF2-40B4-BE49-F238E27FC236}">
              <a16:creationId xmlns:a16="http://schemas.microsoft.com/office/drawing/2014/main" id="{EC9F3F15-2947-4FB4-BC27-B06E7E6390A8}"/>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23" name="Text Box 108">
          <a:extLst>
            <a:ext uri="{FF2B5EF4-FFF2-40B4-BE49-F238E27FC236}">
              <a16:creationId xmlns:a16="http://schemas.microsoft.com/office/drawing/2014/main" id="{D03C92F6-B36F-4449-8AF9-E134D9D93DA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24" name="Text Box 30">
          <a:extLst>
            <a:ext uri="{FF2B5EF4-FFF2-40B4-BE49-F238E27FC236}">
              <a16:creationId xmlns:a16="http://schemas.microsoft.com/office/drawing/2014/main" id="{6C761C4D-C766-43F7-9CBC-6AF978BD9486}"/>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25" name="Text Box 32">
          <a:extLst>
            <a:ext uri="{FF2B5EF4-FFF2-40B4-BE49-F238E27FC236}">
              <a16:creationId xmlns:a16="http://schemas.microsoft.com/office/drawing/2014/main" id="{A2AFD8C8-2622-4D06-B942-177E10CA9DC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26" name="Text Box 106">
          <a:extLst>
            <a:ext uri="{FF2B5EF4-FFF2-40B4-BE49-F238E27FC236}">
              <a16:creationId xmlns:a16="http://schemas.microsoft.com/office/drawing/2014/main" id="{9F7BAC97-BFA7-4F9C-83AA-273FA5D5EFA1}"/>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27" name="Text Box 108">
          <a:extLst>
            <a:ext uri="{FF2B5EF4-FFF2-40B4-BE49-F238E27FC236}">
              <a16:creationId xmlns:a16="http://schemas.microsoft.com/office/drawing/2014/main" id="{D57ADA0E-44C3-4E20-A0FF-40ABD8765FC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28" name="Text Box 30">
          <a:extLst>
            <a:ext uri="{FF2B5EF4-FFF2-40B4-BE49-F238E27FC236}">
              <a16:creationId xmlns:a16="http://schemas.microsoft.com/office/drawing/2014/main" id="{BB1D0857-1729-43F0-BDC6-6651B4263B1D}"/>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29" name="Text Box 32">
          <a:extLst>
            <a:ext uri="{FF2B5EF4-FFF2-40B4-BE49-F238E27FC236}">
              <a16:creationId xmlns:a16="http://schemas.microsoft.com/office/drawing/2014/main" id="{9BA90882-5B6A-417B-B26F-DBD4729C455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30" name="Text Box 106">
          <a:extLst>
            <a:ext uri="{FF2B5EF4-FFF2-40B4-BE49-F238E27FC236}">
              <a16:creationId xmlns:a16="http://schemas.microsoft.com/office/drawing/2014/main" id="{D30B717F-5895-4B82-BB0E-8F737C6D040D}"/>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31" name="Text Box 108">
          <a:extLst>
            <a:ext uri="{FF2B5EF4-FFF2-40B4-BE49-F238E27FC236}">
              <a16:creationId xmlns:a16="http://schemas.microsoft.com/office/drawing/2014/main" id="{DEDA9FA0-AF6D-4D38-9F21-0723ADB9220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32" name="Text Box 30">
          <a:extLst>
            <a:ext uri="{FF2B5EF4-FFF2-40B4-BE49-F238E27FC236}">
              <a16:creationId xmlns:a16="http://schemas.microsoft.com/office/drawing/2014/main" id="{1E5BC805-33D0-46F6-B8A8-2A459BACEFB8}"/>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33" name="Text Box 32">
          <a:extLst>
            <a:ext uri="{FF2B5EF4-FFF2-40B4-BE49-F238E27FC236}">
              <a16:creationId xmlns:a16="http://schemas.microsoft.com/office/drawing/2014/main" id="{D2999E6C-5699-4A6C-AB5C-410AE097651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34" name="Text Box 106">
          <a:extLst>
            <a:ext uri="{FF2B5EF4-FFF2-40B4-BE49-F238E27FC236}">
              <a16:creationId xmlns:a16="http://schemas.microsoft.com/office/drawing/2014/main" id="{BA25E1AE-E610-4197-89F0-EE7EEB37080A}"/>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35" name="Text Box 108">
          <a:extLst>
            <a:ext uri="{FF2B5EF4-FFF2-40B4-BE49-F238E27FC236}">
              <a16:creationId xmlns:a16="http://schemas.microsoft.com/office/drawing/2014/main" id="{9A2E892A-EEE8-448E-8A31-99648AF9681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36" name="Text Box 30">
          <a:extLst>
            <a:ext uri="{FF2B5EF4-FFF2-40B4-BE49-F238E27FC236}">
              <a16:creationId xmlns:a16="http://schemas.microsoft.com/office/drawing/2014/main" id="{681D86DD-0E28-4CAE-8CD9-CF8EEC7F6E1F}"/>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37" name="Text Box 32">
          <a:extLst>
            <a:ext uri="{FF2B5EF4-FFF2-40B4-BE49-F238E27FC236}">
              <a16:creationId xmlns:a16="http://schemas.microsoft.com/office/drawing/2014/main" id="{BA718083-C688-4B46-9350-FA029F64967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38" name="Text Box 106">
          <a:extLst>
            <a:ext uri="{FF2B5EF4-FFF2-40B4-BE49-F238E27FC236}">
              <a16:creationId xmlns:a16="http://schemas.microsoft.com/office/drawing/2014/main" id="{F52DE405-474F-4AA5-8FAD-20F89CCFA332}"/>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39" name="Text Box 108">
          <a:extLst>
            <a:ext uri="{FF2B5EF4-FFF2-40B4-BE49-F238E27FC236}">
              <a16:creationId xmlns:a16="http://schemas.microsoft.com/office/drawing/2014/main" id="{3D2DC95F-57B3-4034-AD4C-AF0A7F0F9CE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40" name="Text Box 30">
          <a:extLst>
            <a:ext uri="{FF2B5EF4-FFF2-40B4-BE49-F238E27FC236}">
              <a16:creationId xmlns:a16="http://schemas.microsoft.com/office/drawing/2014/main" id="{1456B23F-F0AA-4775-861F-90F608BE95B6}"/>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41" name="Text Box 32">
          <a:extLst>
            <a:ext uri="{FF2B5EF4-FFF2-40B4-BE49-F238E27FC236}">
              <a16:creationId xmlns:a16="http://schemas.microsoft.com/office/drawing/2014/main" id="{FB2618A9-DE24-428B-97EC-46FB41693C1C}"/>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30590"/>
    <xdr:sp macro="" textlink="">
      <xdr:nvSpPr>
        <xdr:cNvPr id="242" name="Text Box 106">
          <a:extLst>
            <a:ext uri="{FF2B5EF4-FFF2-40B4-BE49-F238E27FC236}">
              <a16:creationId xmlns:a16="http://schemas.microsoft.com/office/drawing/2014/main" id="{D5036111-BA84-482E-BAA7-344FC1E2B946}"/>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43" name="Text Box 108">
          <a:extLst>
            <a:ext uri="{FF2B5EF4-FFF2-40B4-BE49-F238E27FC236}">
              <a16:creationId xmlns:a16="http://schemas.microsoft.com/office/drawing/2014/main" id="{EF5D92D4-459B-40F1-A06D-B5D6D64F97C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44" name="Text Box 30">
          <a:extLst>
            <a:ext uri="{FF2B5EF4-FFF2-40B4-BE49-F238E27FC236}">
              <a16:creationId xmlns:a16="http://schemas.microsoft.com/office/drawing/2014/main" id="{DC73270A-5494-458F-92BC-E67402078C87}"/>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45" name="Text Box 32">
          <a:extLst>
            <a:ext uri="{FF2B5EF4-FFF2-40B4-BE49-F238E27FC236}">
              <a16:creationId xmlns:a16="http://schemas.microsoft.com/office/drawing/2014/main" id="{48D5C6FC-BFE3-4B1D-988A-D40A78A4A01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307730"/>
    <xdr:sp macro="" textlink="">
      <xdr:nvSpPr>
        <xdr:cNvPr id="246" name="Text Box 106">
          <a:extLst>
            <a:ext uri="{FF2B5EF4-FFF2-40B4-BE49-F238E27FC236}">
              <a16:creationId xmlns:a16="http://schemas.microsoft.com/office/drawing/2014/main" id="{39AD88FF-6E3B-4AA9-8DF6-C36A7540A159}"/>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47" name="Text Box 108">
          <a:extLst>
            <a:ext uri="{FF2B5EF4-FFF2-40B4-BE49-F238E27FC236}">
              <a16:creationId xmlns:a16="http://schemas.microsoft.com/office/drawing/2014/main" id="{C016196C-48A7-4F02-817A-ACB5E25B1CBC}"/>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83</xdr:row>
      <xdr:rowOff>0</xdr:rowOff>
    </xdr:from>
    <xdr:to>
      <xdr:col>3</xdr:col>
      <xdr:colOff>76200</xdr:colOff>
      <xdr:row>83</xdr:row>
      <xdr:rowOff>314792</xdr:rowOff>
    </xdr:to>
    <xdr:sp macro="" textlink="">
      <xdr:nvSpPr>
        <xdr:cNvPr id="248" name="Text Box 30">
          <a:extLst>
            <a:ext uri="{FF2B5EF4-FFF2-40B4-BE49-F238E27FC236}">
              <a16:creationId xmlns:a16="http://schemas.microsoft.com/office/drawing/2014/main" id="{09B8A023-662A-43D2-B82F-408E79F4A5C2}"/>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378405</xdr:rowOff>
    </xdr:to>
    <xdr:sp macro="" textlink="">
      <xdr:nvSpPr>
        <xdr:cNvPr id="249" name="Text Box 32">
          <a:extLst>
            <a:ext uri="{FF2B5EF4-FFF2-40B4-BE49-F238E27FC236}">
              <a16:creationId xmlns:a16="http://schemas.microsoft.com/office/drawing/2014/main" id="{F97EA0A2-AB9B-4EAF-8491-18182BA9744C}"/>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314792</xdr:rowOff>
    </xdr:to>
    <xdr:sp macro="" textlink="">
      <xdr:nvSpPr>
        <xdr:cNvPr id="250" name="Text Box 106">
          <a:extLst>
            <a:ext uri="{FF2B5EF4-FFF2-40B4-BE49-F238E27FC236}">
              <a16:creationId xmlns:a16="http://schemas.microsoft.com/office/drawing/2014/main" id="{1D270311-FD1D-4B37-8BB5-577CE0C958F6}"/>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378405</xdr:rowOff>
    </xdr:to>
    <xdr:sp macro="" textlink="">
      <xdr:nvSpPr>
        <xdr:cNvPr id="251" name="Text Box 108">
          <a:extLst>
            <a:ext uri="{FF2B5EF4-FFF2-40B4-BE49-F238E27FC236}">
              <a16:creationId xmlns:a16="http://schemas.microsoft.com/office/drawing/2014/main" id="{C2D2125A-E1B5-4E3E-8538-9E33E769CC57}"/>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299552</xdr:rowOff>
    </xdr:to>
    <xdr:sp macro="" textlink="">
      <xdr:nvSpPr>
        <xdr:cNvPr id="252" name="Text Box 30">
          <a:extLst>
            <a:ext uri="{FF2B5EF4-FFF2-40B4-BE49-F238E27FC236}">
              <a16:creationId xmlns:a16="http://schemas.microsoft.com/office/drawing/2014/main" id="{4450FB0E-2A74-429A-86F4-0004E4203CFB}"/>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378405</xdr:rowOff>
    </xdr:to>
    <xdr:sp macro="" textlink="">
      <xdr:nvSpPr>
        <xdr:cNvPr id="253" name="Text Box 32">
          <a:extLst>
            <a:ext uri="{FF2B5EF4-FFF2-40B4-BE49-F238E27FC236}">
              <a16:creationId xmlns:a16="http://schemas.microsoft.com/office/drawing/2014/main" id="{1F4EB31A-64A0-4276-BBED-C1C54E1346A1}"/>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299552</xdr:rowOff>
    </xdr:to>
    <xdr:sp macro="" textlink="">
      <xdr:nvSpPr>
        <xdr:cNvPr id="254" name="Text Box 106">
          <a:extLst>
            <a:ext uri="{FF2B5EF4-FFF2-40B4-BE49-F238E27FC236}">
              <a16:creationId xmlns:a16="http://schemas.microsoft.com/office/drawing/2014/main" id="{4E3CEFBF-0172-4A21-82D8-4FA80EAF05CE}"/>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378405</xdr:rowOff>
    </xdr:to>
    <xdr:sp macro="" textlink="">
      <xdr:nvSpPr>
        <xdr:cNvPr id="255" name="Text Box 108">
          <a:extLst>
            <a:ext uri="{FF2B5EF4-FFF2-40B4-BE49-F238E27FC236}">
              <a16:creationId xmlns:a16="http://schemas.microsoft.com/office/drawing/2014/main" id="{44A8CEFD-1F62-4021-BB85-C20C684DF889}"/>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314791</xdr:rowOff>
    </xdr:to>
    <xdr:sp macro="" textlink="">
      <xdr:nvSpPr>
        <xdr:cNvPr id="256" name="Text Box 30">
          <a:extLst>
            <a:ext uri="{FF2B5EF4-FFF2-40B4-BE49-F238E27FC236}">
              <a16:creationId xmlns:a16="http://schemas.microsoft.com/office/drawing/2014/main" id="{F3E13EA4-4B53-4C14-A2D1-5C7A5DAEC2D2}"/>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386022</xdr:rowOff>
    </xdr:to>
    <xdr:sp macro="" textlink="">
      <xdr:nvSpPr>
        <xdr:cNvPr id="257" name="Text Box 32">
          <a:extLst>
            <a:ext uri="{FF2B5EF4-FFF2-40B4-BE49-F238E27FC236}">
              <a16:creationId xmlns:a16="http://schemas.microsoft.com/office/drawing/2014/main" id="{C93BC672-98C9-46C4-8BED-71043A8E138E}"/>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314791</xdr:rowOff>
    </xdr:to>
    <xdr:sp macro="" textlink="">
      <xdr:nvSpPr>
        <xdr:cNvPr id="258" name="Text Box 106">
          <a:extLst>
            <a:ext uri="{FF2B5EF4-FFF2-40B4-BE49-F238E27FC236}">
              <a16:creationId xmlns:a16="http://schemas.microsoft.com/office/drawing/2014/main" id="{8FFBA6A0-798F-494F-B5E9-90CF73D1479C}"/>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386022</xdr:rowOff>
    </xdr:to>
    <xdr:sp macro="" textlink="">
      <xdr:nvSpPr>
        <xdr:cNvPr id="259" name="Text Box 108">
          <a:extLst>
            <a:ext uri="{FF2B5EF4-FFF2-40B4-BE49-F238E27FC236}">
              <a16:creationId xmlns:a16="http://schemas.microsoft.com/office/drawing/2014/main" id="{802B88E0-7F39-4C55-99B8-DE9D4854E995}"/>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299551</xdr:rowOff>
    </xdr:to>
    <xdr:sp macro="" textlink="">
      <xdr:nvSpPr>
        <xdr:cNvPr id="260" name="Text Box 30">
          <a:extLst>
            <a:ext uri="{FF2B5EF4-FFF2-40B4-BE49-F238E27FC236}">
              <a16:creationId xmlns:a16="http://schemas.microsoft.com/office/drawing/2014/main" id="{4B8A7E66-73EC-4C92-9607-3E9A0B24616C}"/>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386022</xdr:rowOff>
    </xdr:to>
    <xdr:sp macro="" textlink="">
      <xdr:nvSpPr>
        <xdr:cNvPr id="261" name="Text Box 32">
          <a:extLst>
            <a:ext uri="{FF2B5EF4-FFF2-40B4-BE49-F238E27FC236}">
              <a16:creationId xmlns:a16="http://schemas.microsoft.com/office/drawing/2014/main" id="{F280F607-EC11-4A7A-AB2F-F8F57F330A76}"/>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299551</xdr:rowOff>
    </xdr:to>
    <xdr:sp macro="" textlink="">
      <xdr:nvSpPr>
        <xdr:cNvPr id="262" name="Text Box 106">
          <a:extLst>
            <a:ext uri="{FF2B5EF4-FFF2-40B4-BE49-F238E27FC236}">
              <a16:creationId xmlns:a16="http://schemas.microsoft.com/office/drawing/2014/main" id="{C5CA0C13-F659-4CAA-BAA0-54E3E69D720F}"/>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83</xdr:row>
      <xdr:rowOff>0</xdr:rowOff>
    </xdr:from>
    <xdr:to>
      <xdr:col>3</xdr:col>
      <xdr:colOff>76200</xdr:colOff>
      <xdr:row>83</xdr:row>
      <xdr:rowOff>386022</xdr:rowOff>
    </xdr:to>
    <xdr:sp macro="" textlink="">
      <xdr:nvSpPr>
        <xdr:cNvPr id="263" name="Text Box 108">
          <a:extLst>
            <a:ext uri="{FF2B5EF4-FFF2-40B4-BE49-F238E27FC236}">
              <a16:creationId xmlns:a16="http://schemas.microsoft.com/office/drawing/2014/main" id="{613A7A54-4CF8-48E3-B1F3-7E1C685A110D}"/>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83</xdr:row>
      <xdr:rowOff>0</xdr:rowOff>
    </xdr:from>
    <xdr:ext cx="76200" cy="409722"/>
    <xdr:sp macro="" textlink="">
      <xdr:nvSpPr>
        <xdr:cNvPr id="264" name="Text Box 30">
          <a:extLst>
            <a:ext uri="{FF2B5EF4-FFF2-40B4-BE49-F238E27FC236}">
              <a16:creationId xmlns:a16="http://schemas.microsoft.com/office/drawing/2014/main" id="{996F0B1A-21F8-44A2-95E5-6BBDA16EC136}"/>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265" name="Text Box 32">
          <a:extLst>
            <a:ext uri="{FF2B5EF4-FFF2-40B4-BE49-F238E27FC236}">
              <a16:creationId xmlns:a16="http://schemas.microsoft.com/office/drawing/2014/main" id="{E5091610-8EDC-4597-9A07-D5E4BEF0382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09722"/>
    <xdr:sp macro="" textlink="">
      <xdr:nvSpPr>
        <xdr:cNvPr id="266" name="Text Box 106">
          <a:extLst>
            <a:ext uri="{FF2B5EF4-FFF2-40B4-BE49-F238E27FC236}">
              <a16:creationId xmlns:a16="http://schemas.microsoft.com/office/drawing/2014/main" id="{4B56B1D0-B65A-4A61-BBBF-A83E6F212762}"/>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267" name="Text Box 108">
          <a:extLst>
            <a:ext uri="{FF2B5EF4-FFF2-40B4-BE49-F238E27FC236}">
              <a16:creationId xmlns:a16="http://schemas.microsoft.com/office/drawing/2014/main" id="{B39C3006-EAD6-46E4-A0FB-C2D93713769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86862"/>
    <xdr:sp macro="" textlink="">
      <xdr:nvSpPr>
        <xdr:cNvPr id="268" name="Text Box 30">
          <a:extLst>
            <a:ext uri="{FF2B5EF4-FFF2-40B4-BE49-F238E27FC236}">
              <a16:creationId xmlns:a16="http://schemas.microsoft.com/office/drawing/2014/main" id="{0C645B84-8E76-4A94-A3D2-2822C8B90C26}"/>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269" name="Text Box 32">
          <a:extLst>
            <a:ext uri="{FF2B5EF4-FFF2-40B4-BE49-F238E27FC236}">
              <a16:creationId xmlns:a16="http://schemas.microsoft.com/office/drawing/2014/main" id="{4269D1FC-845E-43DF-8D05-604CD2BCFDA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86862"/>
    <xdr:sp macro="" textlink="">
      <xdr:nvSpPr>
        <xdr:cNvPr id="270" name="Text Box 106">
          <a:extLst>
            <a:ext uri="{FF2B5EF4-FFF2-40B4-BE49-F238E27FC236}">
              <a16:creationId xmlns:a16="http://schemas.microsoft.com/office/drawing/2014/main" id="{E6B91CD6-AC17-4EFE-B796-856994DFD313}"/>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70682"/>
    <xdr:sp macro="" textlink="">
      <xdr:nvSpPr>
        <xdr:cNvPr id="271" name="Text Box 108">
          <a:extLst>
            <a:ext uri="{FF2B5EF4-FFF2-40B4-BE49-F238E27FC236}">
              <a16:creationId xmlns:a16="http://schemas.microsoft.com/office/drawing/2014/main" id="{CDE8F2C1-806F-45E3-802F-8B1729B9F18A}"/>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94482"/>
    <xdr:sp macro="" textlink="">
      <xdr:nvSpPr>
        <xdr:cNvPr id="272" name="Text Box 30">
          <a:extLst>
            <a:ext uri="{FF2B5EF4-FFF2-40B4-BE49-F238E27FC236}">
              <a16:creationId xmlns:a16="http://schemas.microsoft.com/office/drawing/2014/main" id="{B03173F3-2495-4103-AC11-2ABCFDEB603D}"/>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273" name="Text Box 32">
          <a:extLst>
            <a:ext uri="{FF2B5EF4-FFF2-40B4-BE49-F238E27FC236}">
              <a16:creationId xmlns:a16="http://schemas.microsoft.com/office/drawing/2014/main" id="{3E046582-1F44-4E17-84E9-2B0C6848D199}"/>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94482"/>
    <xdr:sp macro="" textlink="">
      <xdr:nvSpPr>
        <xdr:cNvPr id="274" name="Text Box 106">
          <a:extLst>
            <a:ext uri="{FF2B5EF4-FFF2-40B4-BE49-F238E27FC236}">
              <a16:creationId xmlns:a16="http://schemas.microsoft.com/office/drawing/2014/main" id="{4D0433B4-AB42-4089-A9F3-D5995D6ACB18}"/>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275" name="Text Box 108">
          <a:extLst>
            <a:ext uri="{FF2B5EF4-FFF2-40B4-BE49-F238E27FC236}">
              <a16:creationId xmlns:a16="http://schemas.microsoft.com/office/drawing/2014/main" id="{FAC8906B-11D2-4D2C-BC65-604B46C68616}"/>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61071"/>
    <xdr:sp macro="" textlink="">
      <xdr:nvSpPr>
        <xdr:cNvPr id="276" name="Text Box 30">
          <a:extLst>
            <a:ext uri="{FF2B5EF4-FFF2-40B4-BE49-F238E27FC236}">
              <a16:creationId xmlns:a16="http://schemas.microsoft.com/office/drawing/2014/main" id="{5242C9ED-F15B-4855-BC03-3B20716C1437}"/>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277" name="Text Box 32">
          <a:extLst>
            <a:ext uri="{FF2B5EF4-FFF2-40B4-BE49-F238E27FC236}">
              <a16:creationId xmlns:a16="http://schemas.microsoft.com/office/drawing/2014/main" id="{9F94A98E-18CE-446D-9AFA-DAA329A2B2B0}"/>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61071"/>
    <xdr:sp macro="" textlink="">
      <xdr:nvSpPr>
        <xdr:cNvPr id="278" name="Text Box 106">
          <a:extLst>
            <a:ext uri="{FF2B5EF4-FFF2-40B4-BE49-F238E27FC236}">
              <a16:creationId xmlns:a16="http://schemas.microsoft.com/office/drawing/2014/main" id="{81EDD97B-62B4-458C-96EE-538779A5E4D1}"/>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455442"/>
    <xdr:sp macro="" textlink="">
      <xdr:nvSpPr>
        <xdr:cNvPr id="279" name="Text Box 108">
          <a:extLst>
            <a:ext uri="{FF2B5EF4-FFF2-40B4-BE49-F238E27FC236}">
              <a16:creationId xmlns:a16="http://schemas.microsoft.com/office/drawing/2014/main" id="{8B2EC0FF-21C1-406B-83C0-B11C01270EAF}"/>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280" name="Text Box 30">
          <a:extLst>
            <a:ext uri="{FF2B5EF4-FFF2-40B4-BE49-F238E27FC236}">
              <a16:creationId xmlns:a16="http://schemas.microsoft.com/office/drawing/2014/main" id="{DB32B7D4-AFD5-40F7-AA9A-0ACBE50EACD8}"/>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281" name="Text Box 106">
          <a:extLst>
            <a:ext uri="{FF2B5EF4-FFF2-40B4-BE49-F238E27FC236}">
              <a16:creationId xmlns:a16="http://schemas.microsoft.com/office/drawing/2014/main" id="{41E2D289-7BAD-4E54-87A9-148AA291DD53}"/>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282" name="Text Box 30">
          <a:extLst>
            <a:ext uri="{FF2B5EF4-FFF2-40B4-BE49-F238E27FC236}">
              <a16:creationId xmlns:a16="http://schemas.microsoft.com/office/drawing/2014/main" id="{579AF8C2-D2B8-4A16-BDD8-F868A8194B54}"/>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283" name="Text Box 106">
          <a:extLst>
            <a:ext uri="{FF2B5EF4-FFF2-40B4-BE49-F238E27FC236}">
              <a16:creationId xmlns:a16="http://schemas.microsoft.com/office/drawing/2014/main" id="{A686AAAF-E6C6-4984-B277-FD973BCC9280}"/>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284" name="Text Box 30">
          <a:extLst>
            <a:ext uri="{FF2B5EF4-FFF2-40B4-BE49-F238E27FC236}">
              <a16:creationId xmlns:a16="http://schemas.microsoft.com/office/drawing/2014/main" id="{81EEC439-BF55-4F71-AE29-CD70DDE69D23}"/>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30590"/>
    <xdr:sp macro="" textlink="">
      <xdr:nvSpPr>
        <xdr:cNvPr id="285" name="Text Box 106">
          <a:extLst>
            <a:ext uri="{FF2B5EF4-FFF2-40B4-BE49-F238E27FC236}">
              <a16:creationId xmlns:a16="http://schemas.microsoft.com/office/drawing/2014/main" id="{1BC5312E-7B01-4135-B463-25D935DA80FC}"/>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286" name="Text Box 30">
          <a:extLst>
            <a:ext uri="{FF2B5EF4-FFF2-40B4-BE49-F238E27FC236}">
              <a16:creationId xmlns:a16="http://schemas.microsoft.com/office/drawing/2014/main" id="{6F77A1C8-4DEB-420E-A70A-9814372311F7}"/>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xdr:row>
      <xdr:rowOff>0</xdr:rowOff>
    </xdr:from>
    <xdr:ext cx="76200" cy="307730"/>
    <xdr:sp macro="" textlink="">
      <xdr:nvSpPr>
        <xdr:cNvPr id="287" name="Text Box 106">
          <a:extLst>
            <a:ext uri="{FF2B5EF4-FFF2-40B4-BE49-F238E27FC236}">
              <a16:creationId xmlns:a16="http://schemas.microsoft.com/office/drawing/2014/main" id="{A3D6007C-64B1-4E54-9D73-22DC3F8D0CB0}"/>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88" name="Text Box 32">
          <a:extLst>
            <a:ext uri="{FF2B5EF4-FFF2-40B4-BE49-F238E27FC236}">
              <a16:creationId xmlns:a16="http://schemas.microsoft.com/office/drawing/2014/main" id="{242AB2F6-6313-4ABB-B601-FEEC0CFBAED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89" name="Text Box 108">
          <a:extLst>
            <a:ext uri="{FF2B5EF4-FFF2-40B4-BE49-F238E27FC236}">
              <a16:creationId xmlns:a16="http://schemas.microsoft.com/office/drawing/2014/main" id="{E97C8940-0BB1-4E01-BD2A-AB19BE3C55D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0" name="Text Box 32">
          <a:extLst>
            <a:ext uri="{FF2B5EF4-FFF2-40B4-BE49-F238E27FC236}">
              <a16:creationId xmlns:a16="http://schemas.microsoft.com/office/drawing/2014/main" id="{A1676B0D-58B9-4604-8E90-45C42D8F229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1" name="Text Box 108">
          <a:extLst>
            <a:ext uri="{FF2B5EF4-FFF2-40B4-BE49-F238E27FC236}">
              <a16:creationId xmlns:a16="http://schemas.microsoft.com/office/drawing/2014/main" id="{BFC4DB14-0EBB-434A-A492-B97F008D01B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2" name="Text Box 32">
          <a:extLst>
            <a:ext uri="{FF2B5EF4-FFF2-40B4-BE49-F238E27FC236}">
              <a16:creationId xmlns:a16="http://schemas.microsoft.com/office/drawing/2014/main" id="{FC77DA3A-E559-4C9C-A5F4-3D61B421F7A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3" name="Text Box 108">
          <a:extLst>
            <a:ext uri="{FF2B5EF4-FFF2-40B4-BE49-F238E27FC236}">
              <a16:creationId xmlns:a16="http://schemas.microsoft.com/office/drawing/2014/main" id="{D8269AA4-2F7F-4628-8581-FED783DE273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4" name="Text Box 32">
          <a:extLst>
            <a:ext uri="{FF2B5EF4-FFF2-40B4-BE49-F238E27FC236}">
              <a16:creationId xmlns:a16="http://schemas.microsoft.com/office/drawing/2014/main" id="{9C58FD4E-B5F8-4E2B-95F8-151343F3CAA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409721"/>
    <xdr:sp macro="" textlink="">
      <xdr:nvSpPr>
        <xdr:cNvPr id="295" name="Text Box 108">
          <a:extLst>
            <a:ext uri="{FF2B5EF4-FFF2-40B4-BE49-F238E27FC236}">
              <a16:creationId xmlns:a16="http://schemas.microsoft.com/office/drawing/2014/main" id="{50784A1A-7844-4AE3-BC57-23FCD19D886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196</xdr:row>
      <xdr:rowOff>0</xdr:rowOff>
    </xdr:from>
    <xdr:to>
      <xdr:col>3</xdr:col>
      <xdr:colOff>76200</xdr:colOff>
      <xdr:row>197</xdr:row>
      <xdr:rowOff>137163</xdr:rowOff>
    </xdr:to>
    <xdr:sp macro="" textlink="">
      <xdr:nvSpPr>
        <xdr:cNvPr id="296" name="Text Box 30">
          <a:extLst>
            <a:ext uri="{FF2B5EF4-FFF2-40B4-BE49-F238E27FC236}">
              <a16:creationId xmlns:a16="http://schemas.microsoft.com/office/drawing/2014/main" id="{3F004644-477A-47E0-9F9A-D8E19295420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68581</xdr:rowOff>
    </xdr:to>
    <xdr:sp macro="" textlink="">
      <xdr:nvSpPr>
        <xdr:cNvPr id="297" name="Text Box 32">
          <a:extLst>
            <a:ext uri="{FF2B5EF4-FFF2-40B4-BE49-F238E27FC236}">
              <a16:creationId xmlns:a16="http://schemas.microsoft.com/office/drawing/2014/main" id="{DB1D6D19-DDC7-4847-A5D1-6D901B090389}"/>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298" name="Text Box 106">
          <a:extLst>
            <a:ext uri="{FF2B5EF4-FFF2-40B4-BE49-F238E27FC236}">
              <a16:creationId xmlns:a16="http://schemas.microsoft.com/office/drawing/2014/main" id="{137FB776-14F6-4924-8AEC-E80CC3036C4B}"/>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68581</xdr:rowOff>
    </xdr:to>
    <xdr:sp macro="" textlink="">
      <xdr:nvSpPr>
        <xdr:cNvPr id="299" name="Text Box 108">
          <a:extLst>
            <a:ext uri="{FF2B5EF4-FFF2-40B4-BE49-F238E27FC236}">
              <a16:creationId xmlns:a16="http://schemas.microsoft.com/office/drawing/2014/main" id="{047AAD94-75C2-42F2-B075-C8E839F30A2C}"/>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137161</xdr:rowOff>
    </xdr:to>
    <xdr:sp macro="" textlink="">
      <xdr:nvSpPr>
        <xdr:cNvPr id="300" name="Text Box 30">
          <a:extLst>
            <a:ext uri="{FF2B5EF4-FFF2-40B4-BE49-F238E27FC236}">
              <a16:creationId xmlns:a16="http://schemas.microsoft.com/office/drawing/2014/main" id="{E856D5C7-0927-4AA1-BBB5-E4DE6EF9A9EC}"/>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68581</xdr:rowOff>
    </xdr:to>
    <xdr:sp macro="" textlink="">
      <xdr:nvSpPr>
        <xdr:cNvPr id="301" name="Text Box 32">
          <a:extLst>
            <a:ext uri="{FF2B5EF4-FFF2-40B4-BE49-F238E27FC236}">
              <a16:creationId xmlns:a16="http://schemas.microsoft.com/office/drawing/2014/main" id="{7AB43028-3C8D-4B33-9C6B-D22762AC7373}"/>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137161</xdr:rowOff>
    </xdr:to>
    <xdr:sp macro="" textlink="">
      <xdr:nvSpPr>
        <xdr:cNvPr id="302" name="Text Box 106">
          <a:extLst>
            <a:ext uri="{FF2B5EF4-FFF2-40B4-BE49-F238E27FC236}">
              <a16:creationId xmlns:a16="http://schemas.microsoft.com/office/drawing/2014/main" id="{CEBDDCF7-B0AA-489E-89FA-B1D3CE3E79A8}"/>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68581</xdr:rowOff>
    </xdr:to>
    <xdr:sp macro="" textlink="">
      <xdr:nvSpPr>
        <xdr:cNvPr id="303" name="Text Box 108">
          <a:extLst>
            <a:ext uri="{FF2B5EF4-FFF2-40B4-BE49-F238E27FC236}">
              <a16:creationId xmlns:a16="http://schemas.microsoft.com/office/drawing/2014/main" id="{1F4731E4-B1E6-430C-B234-EF0DABADC685}"/>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04" name="Text Box 30">
          <a:extLst>
            <a:ext uri="{FF2B5EF4-FFF2-40B4-BE49-F238E27FC236}">
              <a16:creationId xmlns:a16="http://schemas.microsoft.com/office/drawing/2014/main" id="{99FBFFD4-2751-4B16-9BBA-58FF0E6CBCB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305" name="Text Box 32">
          <a:extLst>
            <a:ext uri="{FF2B5EF4-FFF2-40B4-BE49-F238E27FC236}">
              <a16:creationId xmlns:a16="http://schemas.microsoft.com/office/drawing/2014/main" id="{EA5502AC-618A-4640-9E62-B5EFA370A5D6}"/>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06" name="Text Box 106">
          <a:extLst>
            <a:ext uri="{FF2B5EF4-FFF2-40B4-BE49-F238E27FC236}">
              <a16:creationId xmlns:a16="http://schemas.microsoft.com/office/drawing/2014/main" id="{E668E518-8E2F-4468-9A22-3FB98ABFFF1B}"/>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307" name="Text Box 108">
          <a:extLst>
            <a:ext uri="{FF2B5EF4-FFF2-40B4-BE49-F238E27FC236}">
              <a16:creationId xmlns:a16="http://schemas.microsoft.com/office/drawing/2014/main" id="{8ADF2CCB-3FD6-4E09-BC57-A5F03C32A21D}"/>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106681</xdr:rowOff>
    </xdr:to>
    <xdr:sp macro="" textlink="">
      <xdr:nvSpPr>
        <xdr:cNvPr id="308" name="Text Box 30">
          <a:extLst>
            <a:ext uri="{FF2B5EF4-FFF2-40B4-BE49-F238E27FC236}">
              <a16:creationId xmlns:a16="http://schemas.microsoft.com/office/drawing/2014/main" id="{3BE86CCB-C18C-40EB-8298-A0A20F737B7C}"/>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309" name="Text Box 32">
          <a:extLst>
            <a:ext uri="{FF2B5EF4-FFF2-40B4-BE49-F238E27FC236}">
              <a16:creationId xmlns:a16="http://schemas.microsoft.com/office/drawing/2014/main" id="{4C552083-AB2E-4712-AEE7-FC4D07380313}"/>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106681</xdr:rowOff>
    </xdr:to>
    <xdr:sp macro="" textlink="">
      <xdr:nvSpPr>
        <xdr:cNvPr id="310" name="Text Box 106">
          <a:extLst>
            <a:ext uri="{FF2B5EF4-FFF2-40B4-BE49-F238E27FC236}">
              <a16:creationId xmlns:a16="http://schemas.microsoft.com/office/drawing/2014/main" id="{77391066-9157-46D4-886F-4B245FA6B846}"/>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30481</xdr:rowOff>
    </xdr:to>
    <xdr:sp macro="" textlink="">
      <xdr:nvSpPr>
        <xdr:cNvPr id="311" name="Text Box 108">
          <a:extLst>
            <a:ext uri="{FF2B5EF4-FFF2-40B4-BE49-F238E27FC236}">
              <a16:creationId xmlns:a16="http://schemas.microsoft.com/office/drawing/2014/main" id="{CC3930DB-D0D8-45CE-863A-51DA105B1470}"/>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12" name="Text Box 30">
          <a:extLst>
            <a:ext uri="{FF2B5EF4-FFF2-40B4-BE49-F238E27FC236}">
              <a16:creationId xmlns:a16="http://schemas.microsoft.com/office/drawing/2014/main" id="{7087DD54-D832-4ACB-8A7D-38D6864148E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13" name="Text Box 32">
          <a:extLst>
            <a:ext uri="{FF2B5EF4-FFF2-40B4-BE49-F238E27FC236}">
              <a16:creationId xmlns:a16="http://schemas.microsoft.com/office/drawing/2014/main" id="{D6E36447-A039-45D6-AAF5-896D52DDC23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14" name="Text Box 106">
          <a:extLst>
            <a:ext uri="{FF2B5EF4-FFF2-40B4-BE49-F238E27FC236}">
              <a16:creationId xmlns:a16="http://schemas.microsoft.com/office/drawing/2014/main" id="{1E08ACF9-E9BD-4BEC-A893-7BCAE672B96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15" name="Text Box 108">
          <a:extLst>
            <a:ext uri="{FF2B5EF4-FFF2-40B4-BE49-F238E27FC236}">
              <a16:creationId xmlns:a16="http://schemas.microsoft.com/office/drawing/2014/main" id="{EC5294FD-B591-470D-93BF-D0EABE75A3E8}"/>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16" name="Text Box 30">
          <a:extLst>
            <a:ext uri="{FF2B5EF4-FFF2-40B4-BE49-F238E27FC236}">
              <a16:creationId xmlns:a16="http://schemas.microsoft.com/office/drawing/2014/main" id="{F95318FC-8947-4039-876F-DFA0690ED516}"/>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17" name="Text Box 32">
          <a:extLst>
            <a:ext uri="{FF2B5EF4-FFF2-40B4-BE49-F238E27FC236}">
              <a16:creationId xmlns:a16="http://schemas.microsoft.com/office/drawing/2014/main" id="{F545863F-B52E-4A20-8927-5A6CF14028E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18" name="Text Box 106">
          <a:extLst>
            <a:ext uri="{FF2B5EF4-FFF2-40B4-BE49-F238E27FC236}">
              <a16:creationId xmlns:a16="http://schemas.microsoft.com/office/drawing/2014/main" id="{C7AC448F-9710-40D4-A248-D9180700DE65}"/>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19" name="Text Box 108">
          <a:extLst>
            <a:ext uri="{FF2B5EF4-FFF2-40B4-BE49-F238E27FC236}">
              <a16:creationId xmlns:a16="http://schemas.microsoft.com/office/drawing/2014/main" id="{F7249BD3-C777-4489-B719-88C58A086C36}"/>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20" name="Text Box 30">
          <a:extLst>
            <a:ext uri="{FF2B5EF4-FFF2-40B4-BE49-F238E27FC236}">
              <a16:creationId xmlns:a16="http://schemas.microsoft.com/office/drawing/2014/main" id="{06EDB506-1CDA-4157-83FB-3F13A3FE9887}"/>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21" name="Text Box 32">
          <a:extLst>
            <a:ext uri="{FF2B5EF4-FFF2-40B4-BE49-F238E27FC236}">
              <a16:creationId xmlns:a16="http://schemas.microsoft.com/office/drawing/2014/main" id="{F32C937C-B777-4DFF-985C-EFE10235536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22" name="Text Box 106">
          <a:extLst>
            <a:ext uri="{FF2B5EF4-FFF2-40B4-BE49-F238E27FC236}">
              <a16:creationId xmlns:a16="http://schemas.microsoft.com/office/drawing/2014/main" id="{4017824F-6055-4A12-BB86-5C59F2FA840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23" name="Text Box 108">
          <a:extLst>
            <a:ext uri="{FF2B5EF4-FFF2-40B4-BE49-F238E27FC236}">
              <a16:creationId xmlns:a16="http://schemas.microsoft.com/office/drawing/2014/main" id="{D5AF7826-19BC-4C34-91D6-A53DE7D4128F}"/>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24" name="Text Box 30">
          <a:extLst>
            <a:ext uri="{FF2B5EF4-FFF2-40B4-BE49-F238E27FC236}">
              <a16:creationId xmlns:a16="http://schemas.microsoft.com/office/drawing/2014/main" id="{B20AC894-2133-4EF2-AFDB-5F4EEEA37CDB}"/>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25" name="Text Box 32">
          <a:extLst>
            <a:ext uri="{FF2B5EF4-FFF2-40B4-BE49-F238E27FC236}">
              <a16:creationId xmlns:a16="http://schemas.microsoft.com/office/drawing/2014/main" id="{86ED9DAA-C8D6-427E-8F11-089EBC26CD4F}"/>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26" name="Text Box 106">
          <a:extLst>
            <a:ext uri="{FF2B5EF4-FFF2-40B4-BE49-F238E27FC236}">
              <a16:creationId xmlns:a16="http://schemas.microsoft.com/office/drawing/2014/main" id="{5A4365A6-7303-481E-8C5C-C3ABD7577658}"/>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27" name="Text Box 108">
          <a:extLst>
            <a:ext uri="{FF2B5EF4-FFF2-40B4-BE49-F238E27FC236}">
              <a16:creationId xmlns:a16="http://schemas.microsoft.com/office/drawing/2014/main" id="{4865E3D6-7AF5-4844-BF06-21EE4B16C72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141675</xdr:rowOff>
    </xdr:to>
    <xdr:sp macro="" textlink="">
      <xdr:nvSpPr>
        <xdr:cNvPr id="328" name="Text Box 30">
          <a:extLst>
            <a:ext uri="{FF2B5EF4-FFF2-40B4-BE49-F238E27FC236}">
              <a16:creationId xmlns:a16="http://schemas.microsoft.com/office/drawing/2014/main" id="{859C1101-57C1-4454-998B-2121D3A46200}"/>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199</xdr:row>
      <xdr:rowOff>46239</xdr:rowOff>
    </xdr:to>
    <xdr:sp macro="" textlink="">
      <xdr:nvSpPr>
        <xdr:cNvPr id="329" name="Text Box 32">
          <a:extLst>
            <a:ext uri="{FF2B5EF4-FFF2-40B4-BE49-F238E27FC236}">
              <a16:creationId xmlns:a16="http://schemas.microsoft.com/office/drawing/2014/main" id="{9210ECFA-F456-4C52-876C-80173EE86E4A}"/>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141675</xdr:rowOff>
    </xdr:to>
    <xdr:sp macro="" textlink="">
      <xdr:nvSpPr>
        <xdr:cNvPr id="330" name="Text Box 106">
          <a:extLst>
            <a:ext uri="{FF2B5EF4-FFF2-40B4-BE49-F238E27FC236}">
              <a16:creationId xmlns:a16="http://schemas.microsoft.com/office/drawing/2014/main" id="{14E7A857-169E-4D2C-AA2C-C18450D69E17}"/>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199</xdr:row>
      <xdr:rowOff>46239</xdr:rowOff>
    </xdr:to>
    <xdr:sp macro="" textlink="">
      <xdr:nvSpPr>
        <xdr:cNvPr id="331" name="Text Box 108">
          <a:extLst>
            <a:ext uri="{FF2B5EF4-FFF2-40B4-BE49-F238E27FC236}">
              <a16:creationId xmlns:a16="http://schemas.microsoft.com/office/drawing/2014/main" id="{CEB139B1-9B3C-407B-84C2-C99B1CD625EA}"/>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124878</xdr:rowOff>
    </xdr:to>
    <xdr:sp macro="" textlink="">
      <xdr:nvSpPr>
        <xdr:cNvPr id="332" name="Text Box 30">
          <a:extLst>
            <a:ext uri="{FF2B5EF4-FFF2-40B4-BE49-F238E27FC236}">
              <a16:creationId xmlns:a16="http://schemas.microsoft.com/office/drawing/2014/main" id="{1C105C16-23F1-4C62-9349-E0C8CC32244A}"/>
            </a:ext>
          </a:extLst>
        </xdr:cNvPr>
        <xdr:cNvSpPr txBox="1">
          <a:spLocks noChangeArrowheads="1"/>
        </xdr:cNvSpPr>
      </xdr:nvSpPr>
      <xdr:spPr bwMode="auto">
        <a:xfrm>
          <a:off x="4244340" y="60815220"/>
          <a:ext cx="76200" cy="2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141675</xdr:rowOff>
    </xdr:to>
    <xdr:sp macro="" textlink="">
      <xdr:nvSpPr>
        <xdr:cNvPr id="333" name="Text Box 30">
          <a:extLst>
            <a:ext uri="{FF2B5EF4-FFF2-40B4-BE49-F238E27FC236}">
              <a16:creationId xmlns:a16="http://schemas.microsoft.com/office/drawing/2014/main" id="{F4147D23-BBEB-49EA-B27A-042D722709BA}"/>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199</xdr:row>
      <xdr:rowOff>46239</xdr:rowOff>
    </xdr:to>
    <xdr:sp macro="" textlink="">
      <xdr:nvSpPr>
        <xdr:cNvPr id="334" name="Text Box 32">
          <a:extLst>
            <a:ext uri="{FF2B5EF4-FFF2-40B4-BE49-F238E27FC236}">
              <a16:creationId xmlns:a16="http://schemas.microsoft.com/office/drawing/2014/main" id="{CD835169-9658-4588-BBF1-23305D197475}"/>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141675</xdr:rowOff>
    </xdr:to>
    <xdr:sp macro="" textlink="">
      <xdr:nvSpPr>
        <xdr:cNvPr id="335" name="Text Box 106">
          <a:extLst>
            <a:ext uri="{FF2B5EF4-FFF2-40B4-BE49-F238E27FC236}">
              <a16:creationId xmlns:a16="http://schemas.microsoft.com/office/drawing/2014/main" id="{96830B73-65B2-4F87-B3F3-403C7E268466}"/>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199</xdr:row>
      <xdr:rowOff>46239</xdr:rowOff>
    </xdr:to>
    <xdr:sp macro="" textlink="">
      <xdr:nvSpPr>
        <xdr:cNvPr id="336" name="Text Box 108">
          <a:extLst>
            <a:ext uri="{FF2B5EF4-FFF2-40B4-BE49-F238E27FC236}">
              <a16:creationId xmlns:a16="http://schemas.microsoft.com/office/drawing/2014/main" id="{1300BC1B-DE09-42E2-B26F-006903403E0C}"/>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121591</xdr:rowOff>
    </xdr:to>
    <xdr:sp macro="" textlink="">
      <xdr:nvSpPr>
        <xdr:cNvPr id="337" name="Text Box 30">
          <a:extLst>
            <a:ext uri="{FF2B5EF4-FFF2-40B4-BE49-F238E27FC236}">
              <a16:creationId xmlns:a16="http://schemas.microsoft.com/office/drawing/2014/main" id="{E66A6843-1EC0-4E78-98BC-BCFE773E0ADF}"/>
            </a:ext>
          </a:extLst>
        </xdr:cNvPr>
        <xdr:cNvSpPr txBox="1">
          <a:spLocks noChangeArrowheads="1"/>
        </xdr:cNvSpPr>
      </xdr:nvSpPr>
      <xdr:spPr bwMode="auto">
        <a:xfrm>
          <a:off x="4244340" y="60815220"/>
          <a:ext cx="76200" cy="29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51680</xdr:rowOff>
    </xdr:to>
    <xdr:sp macro="" textlink="">
      <xdr:nvSpPr>
        <xdr:cNvPr id="338" name="Text Box 30">
          <a:extLst>
            <a:ext uri="{FF2B5EF4-FFF2-40B4-BE49-F238E27FC236}">
              <a16:creationId xmlns:a16="http://schemas.microsoft.com/office/drawing/2014/main" id="{FECB12E1-E89A-4BFE-8A19-ABEE5979F273}"/>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39" name="Text Box 32">
          <a:extLst>
            <a:ext uri="{FF2B5EF4-FFF2-40B4-BE49-F238E27FC236}">
              <a16:creationId xmlns:a16="http://schemas.microsoft.com/office/drawing/2014/main" id="{8EB6CCA5-E7BE-4BA0-A009-229F814684F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51680</xdr:rowOff>
    </xdr:to>
    <xdr:sp macro="" textlink="">
      <xdr:nvSpPr>
        <xdr:cNvPr id="340" name="Text Box 106">
          <a:extLst>
            <a:ext uri="{FF2B5EF4-FFF2-40B4-BE49-F238E27FC236}">
              <a16:creationId xmlns:a16="http://schemas.microsoft.com/office/drawing/2014/main" id="{37F9FAD3-1226-4D81-A37B-F1AF41F5D878}"/>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41" name="Text Box 108">
          <a:extLst>
            <a:ext uri="{FF2B5EF4-FFF2-40B4-BE49-F238E27FC236}">
              <a16:creationId xmlns:a16="http://schemas.microsoft.com/office/drawing/2014/main" id="{703A02BA-143A-417B-BF81-E42D1DFF0F4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99060</xdr:rowOff>
    </xdr:to>
    <xdr:sp macro="" textlink="">
      <xdr:nvSpPr>
        <xdr:cNvPr id="342" name="Text Box 30">
          <a:extLst>
            <a:ext uri="{FF2B5EF4-FFF2-40B4-BE49-F238E27FC236}">
              <a16:creationId xmlns:a16="http://schemas.microsoft.com/office/drawing/2014/main" id="{5C090636-3A3F-4C27-A746-DF1C0576E62D}"/>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43" name="Text Box 32">
          <a:extLst>
            <a:ext uri="{FF2B5EF4-FFF2-40B4-BE49-F238E27FC236}">
              <a16:creationId xmlns:a16="http://schemas.microsoft.com/office/drawing/2014/main" id="{0DD8D674-9D11-4859-BF0F-E5B91BF0E3F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205</xdr:row>
      <xdr:rowOff>0</xdr:rowOff>
    </xdr:from>
    <xdr:to>
      <xdr:col>3</xdr:col>
      <xdr:colOff>76200</xdr:colOff>
      <xdr:row>206</xdr:row>
      <xdr:rowOff>99060</xdr:rowOff>
    </xdr:to>
    <xdr:sp macro="" textlink="">
      <xdr:nvSpPr>
        <xdr:cNvPr id="344" name="Text Box 106">
          <a:extLst>
            <a:ext uri="{FF2B5EF4-FFF2-40B4-BE49-F238E27FC236}">
              <a16:creationId xmlns:a16="http://schemas.microsoft.com/office/drawing/2014/main" id="{ACA171CC-1BEA-41FF-8710-8F39484ED347}"/>
            </a:ext>
          </a:extLst>
        </xdr:cNvPr>
        <xdr:cNvSpPr txBox="1">
          <a:spLocks noChangeArrowheads="1"/>
        </xdr:cNvSpPr>
      </xdr:nvSpPr>
      <xdr:spPr bwMode="auto">
        <a:xfrm>
          <a:off x="4244340" y="6311646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205</xdr:row>
      <xdr:rowOff>0</xdr:rowOff>
    </xdr:from>
    <xdr:to>
      <xdr:col>3</xdr:col>
      <xdr:colOff>76200</xdr:colOff>
      <xdr:row>206</xdr:row>
      <xdr:rowOff>30480</xdr:rowOff>
    </xdr:to>
    <xdr:sp macro="" textlink="">
      <xdr:nvSpPr>
        <xdr:cNvPr id="345" name="Text Box 108">
          <a:extLst>
            <a:ext uri="{FF2B5EF4-FFF2-40B4-BE49-F238E27FC236}">
              <a16:creationId xmlns:a16="http://schemas.microsoft.com/office/drawing/2014/main" id="{4B4C6F32-BB61-4A7E-AA34-BA28C0330112}"/>
            </a:ext>
          </a:extLst>
        </xdr:cNvPr>
        <xdr:cNvSpPr txBox="1">
          <a:spLocks noChangeArrowheads="1"/>
        </xdr:cNvSpPr>
      </xdr:nvSpPr>
      <xdr:spPr bwMode="auto">
        <a:xfrm>
          <a:off x="4244340" y="6311646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211</xdr:rowOff>
    </xdr:to>
    <xdr:sp macro="" textlink="">
      <xdr:nvSpPr>
        <xdr:cNvPr id="346" name="Text Box 30">
          <a:extLst>
            <a:ext uri="{FF2B5EF4-FFF2-40B4-BE49-F238E27FC236}">
              <a16:creationId xmlns:a16="http://schemas.microsoft.com/office/drawing/2014/main" id="{31936D52-779B-4CCE-8F81-FC797AA3AD1B}"/>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205</xdr:row>
      <xdr:rowOff>0</xdr:rowOff>
    </xdr:from>
    <xdr:to>
      <xdr:col>3</xdr:col>
      <xdr:colOff>76200</xdr:colOff>
      <xdr:row>206</xdr:row>
      <xdr:rowOff>22868</xdr:rowOff>
    </xdr:to>
    <xdr:sp macro="" textlink="">
      <xdr:nvSpPr>
        <xdr:cNvPr id="347" name="Text Box 32">
          <a:extLst>
            <a:ext uri="{FF2B5EF4-FFF2-40B4-BE49-F238E27FC236}">
              <a16:creationId xmlns:a16="http://schemas.microsoft.com/office/drawing/2014/main" id="{2FBEB8DA-051C-4F94-A405-992E91579072}"/>
            </a:ext>
          </a:extLst>
        </xdr:cNvPr>
        <xdr:cNvSpPr txBox="1">
          <a:spLocks noChangeArrowheads="1"/>
        </xdr:cNvSpPr>
      </xdr:nvSpPr>
      <xdr:spPr bwMode="auto">
        <a:xfrm>
          <a:off x="4244340" y="6311646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211</xdr:rowOff>
    </xdr:to>
    <xdr:sp macro="" textlink="">
      <xdr:nvSpPr>
        <xdr:cNvPr id="348" name="Text Box 106">
          <a:extLst>
            <a:ext uri="{FF2B5EF4-FFF2-40B4-BE49-F238E27FC236}">
              <a16:creationId xmlns:a16="http://schemas.microsoft.com/office/drawing/2014/main" id="{99CF0D73-37CD-4046-B6DF-FC33C6F462CF}"/>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22867</xdr:rowOff>
    </xdr:to>
    <xdr:sp macro="" textlink="">
      <xdr:nvSpPr>
        <xdr:cNvPr id="349" name="Text Box 108">
          <a:extLst>
            <a:ext uri="{FF2B5EF4-FFF2-40B4-BE49-F238E27FC236}">
              <a16:creationId xmlns:a16="http://schemas.microsoft.com/office/drawing/2014/main" id="{A97ECBEF-4424-4979-BC73-1E3608710357}"/>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211</xdr:rowOff>
    </xdr:to>
    <xdr:sp macro="" textlink="">
      <xdr:nvSpPr>
        <xdr:cNvPr id="350" name="Text Box 30">
          <a:extLst>
            <a:ext uri="{FF2B5EF4-FFF2-40B4-BE49-F238E27FC236}">
              <a16:creationId xmlns:a16="http://schemas.microsoft.com/office/drawing/2014/main" id="{B07A07D8-F030-4A79-B146-1BB7AACD0214}"/>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22867</xdr:rowOff>
    </xdr:to>
    <xdr:sp macro="" textlink="">
      <xdr:nvSpPr>
        <xdr:cNvPr id="351" name="Text Box 32">
          <a:extLst>
            <a:ext uri="{FF2B5EF4-FFF2-40B4-BE49-F238E27FC236}">
              <a16:creationId xmlns:a16="http://schemas.microsoft.com/office/drawing/2014/main" id="{FE8D017C-AC49-4C4A-83DD-202F36C12F2D}"/>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205</xdr:row>
      <xdr:rowOff>0</xdr:rowOff>
    </xdr:from>
    <xdr:to>
      <xdr:col>3</xdr:col>
      <xdr:colOff>76200</xdr:colOff>
      <xdr:row>206</xdr:row>
      <xdr:rowOff>212</xdr:rowOff>
    </xdr:to>
    <xdr:sp macro="" textlink="">
      <xdr:nvSpPr>
        <xdr:cNvPr id="352" name="Text Box 106">
          <a:extLst>
            <a:ext uri="{FF2B5EF4-FFF2-40B4-BE49-F238E27FC236}">
              <a16:creationId xmlns:a16="http://schemas.microsoft.com/office/drawing/2014/main" id="{7EFF7418-274A-4A4F-8523-3C85CBBDA9DC}"/>
            </a:ext>
          </a:extLst>
        </xdr:cNvPr>
        <xdr:cNvSpPr txBox="1">
          <a:spLocks noChangeArrowheads="1"/>
        </xdr:cNvSpPr>
      </xdr:nvSpPr>
      <xdr:spPr bwMode="auto">
        <a:xfrm>
          <a:off x="42443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196</xdr:row>
      <xdr:rowOff>0</xdr:rowOff>
    </xdr:from>
    <xdr:to>
      <xdr:col>3</xdr:col>
      <xdr:colOff>91440</xdr:colOff>
      <xdr:row>197</xdr:row>
      <xdr:rowOff>22535</xdr:rowOff>
    </xdr:to>
    <xdr:sp macro="" textlink="">
      <xdr:nvSpPr>
        <xdr:cNvPr id="353" name="Text Box 108">
          <a:extLst>
            <a:ext uri="{FF2B5EF4-FFF2-40B4-BE49-F238E27FC236}">
              <a16:creationId xmlns:a16="http://schemas.microsoft.com/office/drawing/2014/main" id="{12B03B76-309E-4EAD-B425-5B332905EA69}"/>
            </a:ext>
          </a:extLst>
        </xdr:cNvPr>
        <xdr:cNvSpPr txBox="1">
          <a:spLocks noChangeArrowheads="1"/>
        </xdr:cNvSpPr>
      </xdr:nvSpPr>
      <xdr:spPr bwMode="auto">
        <a:xfrm>
          <a:off x="4267200" y="60815220"/>
          <a:ext cx="68580" cy="19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205</xdr:row>
      <xdr:rowOff>0</xdr:rowOff>
    </xdr:from>
    <xdr:ext cx="76200" cy="297767"/>
    <xdr:sp macro="" textlink="">
      <xdr:nvSpPr>
        <xdr:cNvPr id="354" name="Text Box 30">
          <a:extLst>
            <a:ext uri="{FF2B5EF4-FFF2-40B4-BE49-F238E27FC236}">
              <a16:creationId xmlns:a16="http://schemas.microsoft.com/office/drawing/2014/main" id="{444ECCD6-7213-45EB-8B65-02363CB34D24}"/>
            </a:ext>
          </a:extLst>
        </xdr:cNvPr>
        <xdr:cNvSpPr txBox="1">
          <a:spLocks noChangeArrowheads="1"/>
        </xdr:cNvSpPr>
      </xdr:nvSpPr>
      <xdr:spPr bwMode="auto">
        <a:xfrm>
          <a:off x="4244340" y="6311646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220393"/>
    <xdr:sp macro="" textlink="">
      <xdr:nvSpPr>
        <xdr:cNvPr id="355" name="Text Box 30">
          <a:extLst>
            <a:ext uri="{FF2B5EF4-FFF2-40B4-BE49-F238E27FC236}">
              <a16:creationId xmlns:a16="http://schemas.microsoft.com/office/drawing/2014/main" id="{380A40E4-C14C-4B7C-9D51-C4147A657E30}"/>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206327"/>
    <xdr:sp macro="" textlink="">
      <xdr:nvSpPr>
        <xdr:cNvPr id="356" name="Text Box 32">
          <a:extLst>
            <a:ext uri="{FF2B5EF4-FFF2-40B4-BE49-F238E27FC236}">
              <a16:creationId xmlns:a16="http://schemas.microsoft.com/office/drawing/2014/main" id="{0A4347B1-E06C-4899-B011-4F5E767342B2}"/>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220393"/>
    <xdr:sp macro="" textlink="">
      <xdr:nvSpPr>
        <xdr:cNvPr id="357" name="Text Box 106">
          <a:extLst>
            <a:ext uri="{FF2B5EF4-FFF2-40B4-BE49-F238E27FC236}">
              <a16:creationId xmlns:a16="http://schemas.microsoft.com/office/drawing/2014/main" id="{E1E0008A-FA04-4D71-ACC9-2593589E342B}"/>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205</xdr:row>
      <xdr:rowOff>0</xdr:rowOff>
    </xdr:from>
    <xdr:ext cx="76200" cy="206327"/>
    <xdr:sp macro="" textlink="">
      <xdr:nvSpPr>
        <xdr:cNvPr id="358" name="Text Box 108">
          <a:extLst>
            <a:ext uri="{FF2B5EF4-FFF2-40B4-BE49-F238E27FC236}">
              <a16:creationId xmlns:a16="http://schemas.microsoft.com/office/drawing/2014/main" id="{F6A44E02-9D2B-4A8E-B95B-FD69EB61A736}"/>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74907"/>
    <xdr:sp macro="" textlink="">
      <xdr:nvSpPr>
        <xdr:cNvPr id="359" name="Text Box 30">
          <a:extLst>
            <a:ext uri="{FF2B5EF4-FFF2-40B4-BE49-F238E27FC236}">
              <a16:creationId xmlns:a16="http://schemas.microsoft.com/office/drawing/2014/main" id="{F7613E3E-0B17-493F-8CC2-A6395A336215}"/>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06327"/>
    <xdr:sp macro="" textlink="">
      <xdr:nvSpPr>
        <xdr:cNvPr id="360" name="Text Box 32">
          <a:extLst>
            <a:ext uri="{FF2B5EF4-FFF2-40B4-BE49-F238E27FC236}">
              <a16:creationId xmlns:a16="http://schemas.microsoft.com/office/drawing/2014/main" id="{DCBAC663-D8A6-4D91-937F-F828AC226CE7}"/>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74907"/>
    <xdr:sp macro="" textlink="">
      <xdr:nvSpPr>
        <xdr:cNvPr id="361" name="Text Box 106">
          <a:extLst>
            <a:ext uri="{FF2B5EF4-FFF2-40B4-BE49-F238E27FC236}">
              <a16:creationId xmlns:a16="http://schemas.microsoft.com/office/drawing/2014/main" id="{C6FC2D55-FDA9-4F19-91D5-E461B40C5C5C}"/>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06327"/>
    <xdr:sp macro="" textlink="">
      <xdr:nvSpPr>
        <xdr:cNvPr id="362" name="Text Box 108">
          <a:extLst>
            <a:ext uri="{FF2B5EF4-FFF2-40B4-BE49-F238E27FC236}">
              <a16:creationId xmlns:a16="http://schemas.microsoft.com/office/drawing/2014/main" id="{B5C4663B-E591-4E32-87B5-667782A0BB08}"/>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313008"/>
    <xdr:sp macro="" textlink="">
      <xdr:nvSpPr>
        <xdr:cNvPr id="363" name="Text Box 30">
          <a:extLst>
            <a:ext uri="{FF2B5EF4-FFF2-40B4-BE49-F238E27FC236}">
              <a16:creationId xmlns:a16="http://schemas.microsoft.com/office/drawing/2014/main" id="{0D7C2C50-4E7E-4EA4-BFF0-D57FD318A822}"/>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374555"/>
    <xdr:sp macro="" textlink="">
      <xdr:nvSpPr>
        <xdr:cNvPr id="364" name="Text Box 32">
          <a:extLst>
            <a:ext uri="{FF2B5EF4-FFF2-40B4-BE49-F238E27FC236}">
              <a16:creationId xmlns:a16="http://schemas.microsoft.com/office/drawing/2014/main" id="{E34B892C-180E-45A7-9E65-BB2AD3074CAF}"/>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313008"/>
    <xdr:sp macro="" textlink="">
      <xdr:nvSpPr>
        <xdr:cNvPr id="365" name="Text Box 106">
          <a:extLst>
            <a:ext uri="{FF2B5EF4-FFF2-40B4-BE49-F238E27FC236}">
              <a16:creationId xmlns:a16="http://schemas.microsoft.com/office/drawing/2014/main" id="{C91627E3-362A-49C4-9769-2DB33889F1AC}"/>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374555"/>
    <xdr:sp macro="" textlink="">
      <xdr:nvSpPr>
        <xdr:cNvPr id="366" name="Text Box 108">
          <a:extLst>
            <a:ext uri="{FF2B5EF4-FFF2-40B4-BE49-F238E27FC236}">
              <a16:creationId xmlns:a16="http://schemas.microsoft.com/office/drawing/2014/main" id="{F299C367-7084-4E39-B22D-72A61CDB6D33}"/>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90148"/>
    <xdr:sp macro="" textlink="">
      <xdr:nvSpPr>
        <xdr:cNvPr id="367" name="Text Box 30">
          <a:extLst>
            <a:ext uri="{FF2B5EF4-FFF2-40B4-BE49-F238E27FC236}">
              <a16:creationId xmlns:a16="http://schemas.microsoft.com/office/drawing/2014/main" id="{81DF39D8-57CE-431B-B3C2-687064B3EA68}"/>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374555"/>
    <xdr:sp macro="" textlink="">
      <xdr:nvSpPr>
        <xdr:cNvPr id="368" name="Text Box 32">
          <a:extLst>
            <a:ext uri="{FF2B5EF4-FFF2-40B4-BE49-F238E27FC236}">
              <a16:creationId xmlns:a16="http://schemas.microsoft.com/office/drawing/2014/main" id="{E54A4412-4CED-4072-8EBB-C1649C5F6558}"/>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196</xdr:row>
      <xdr:rowOff>0</xdr:rowOff>
    </xdr:from>
    <xdr:ext cx="76200" cy="290148"/>
    <xdr:sp macro="" textlink="">
      <xdr:nvSpPr>
        <xdr:cNvPr id="369" name="Text Box 106">
          <a:extLst>
            <a:ext uri="{FF2B5EF4-FFF2-40B4-BE49-F238E27FC236}">
              <a16:creationId xmlns:a16="http://schemas.microsoft.com/office/drawing/2014/main" id="{108F5C06-668D-40D1-A704-C8B37DC0F0AB}"/>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196</xdr:row>
      <xdr:rowOff>0</xdr:rowOff>
    </xdr:from>
    <xdr:to>
      <xdr:col>3</xdr:col>
      <xdr:colOff>76200</xdr:colOff>
      <xdr:row>197</xdr:row>
      <xdr:rowOff>137163</xdr:rowOff>
    </xdr:to>
    <xdr:sp macro="" textlink="">
      <xdr:nvSpPr>
        <xdr:cNvPr id="370" name="Text Box 30">
          <a:extLst>
            <a:ext uri="{FF2B5EF4-FFF2-40B4-BE49-F238E27FC236}">
              <a16:creationId xmlns:a16="http://schemas.microsoft.com/office/drawing/2014/main" id="{E4E99427-32AD-4380-905D-EFBD692A1B8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68580</xdr:rowOff>
    </xdr:to>
    <xdr:sp macro="" textlink="">
      <xdr:nvSpPr>
        <xdr:cNvPr id="371" name="Text Box 32">
          <a:extLst>
            <a:ext uri="{FF2B5EF4-FFF2-40B4-BE49-F238E27FC236}">
              <a16:creationId xmlns:a16="http://schemas.microsoft.com/office/drawing/2014/main" id="{F8FF5A02-1D20-4C70-A378-7B05CA423C0C}"/>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72" name="Text Box 106">
          <a:extLst>
            <a:ext uri="{FF2B5EF4-FFF2-40B4-BE49-F238E27FC236}">
              <a16:creationId xmlns:a16="http://schemas.microsoft.com/office/drawing/2014/main" id="{6953FCB9-644D-4CDB-9125-BA48FB24B591}"/>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68580</xdr:rowOff>
    </xdr:to>
    <xdr:sp macro="" textlink="">
      <xdr:nvSpPr>
        <xdr:cNvPr id="373" name="Text Box 108">
          <a:extLst>
            <a:ext uri="{FF2B5EF4-FFF2-40B4-BE49-F238E27FC236}">
              <a16:creationId xmlns:a16="http://schemas.microsoft.com/office/drawing/2014/main" id="{BD457058-A50D-4A64-9482-68EFC383BBA2}"/>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137160</xdr:rowOff>
    </xdr:to>
    <xdr:sp macro="" textlink="">
      <xdr:nvSpPr>
        <xdr:cNvPr id="374" name="Text Box 30">
          <a:extLst>
            <a:ext uri="{FF2B5EF4-FFF2-40B4-BE49-F238E27FC236}">
              <a16:creationId xmlns:a16="http://schemas.microsoft.com/office/drawing/2014/main" id="{93C9858D-4CBD-4104-ADC1-B9F5D145546E}"/>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68580</xdr:rowOff>
    </xdr:to>
    <xdr:sp macro="" textlink="">
      <xdr:nvSpPr>
        <xdr:cNvPr id="375" name="Text Box 32">
          <a:extLst>
            <a:ext uri="{FF2B5EF4-FFF2-40B4-BE49-F238E27FC236}">
              <a16:creationId xmlns:a16="http://schemas.microsoft.com/office/drawing/2014/main" id="{B5A8AE4F-AA76-49D2-8DEA-7018D1B792C8}"/>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137160</xdr:rowOff>
    </xdr:to>
    <xdr:sp macro="" textlink="">
      <xdr:nvSpPr>
        <xdr:cNvPr id="376" name="Text Box 106">
          <a:extLst>
            <a:ext uri="{FF2B5EF4-FFF2-40B4-BE49-F238E27FC236}">
              <a16:creationId xmlns:a16="http://schemas.microsoft.com/office/drawing/2014/main" id="{B88B9416-86F3-4361-B0D4-B26E80836640}"/>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68580</xdr:rowOff>
    </xdr:to>
    <xdr:sp macro="" textlink="">
      <xdr:nvSpPr>
        <xdr:cNvPr id="377" name="Text Box 108">
          <a:extLst>
            <a:ext uri="{FF2B5EF4-FFF2-40B4-BE49-F238E27FC236}">
              <a16:creationId xmlns:a16="http://schemas.microsoft.com/office/drawing/2014/main" id="{06D2B462-1126-4915-9D0B-7703A50C12A1}"/>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78" name="Text Box 30">
          <a:extLst>
            <a:ext uri="{FF2B5EF4-FFF2-40B4-BE49-F238E27FC236}">
              <a16:creationId xmlns:a16="http://schemas.microsoft.com/office/drawing/2014/main" id="{FFF50760-8E38-4A50-B27C-FE58130ABD0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79" name="Text Box 32">
          <a:extLst>
            <a:ext uri="{FF2B5EF4-FFF2-40B4-BE49-F238E27FC236}">
              <a16:creationId xmlns:a16="http://schemas.microsoft.com/office/drawing/2014/main" id="{F78DCE33-993E-47F4-B265-782ABB02E28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80" name="Text Box 106">
          <a:extLst>
            <a:ext uri="{FF2B5EF4-FFF2-40B4-BE49-F238E27FC236}">
              <a16:creationId xmlns:a16="http://schemas.microsoft.com/office/drawing/2014/main" id="{E2DA3A68-AE7E-4D24-A4A4-63B092F143C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81" name="Text Box 108">
          <a:extLst>
            <a:ext uri="{FF2B5EF4-FFF2-40B4-BE49-F238E27FC236}">
              <a16:creationId xmlns:a16="http://schemas.microsoft.com/office/drawing/2014/main" id="{77BDE66D-62CD-4463-9ABD-529181FAF586}"/>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106680</xdr:rowOff>
    </xdr:to>
    <xdr:sp macro="" textlink="">
      <xdr:nvSpPr>
        <xdr:cNvPr id="382" name="Text Box 30">
          <a:extLst>
            <a:ext uri="{FF2B5EF4-FFF2-40B4-BE49-F238E27FC236}">
              <a16:creationId xmlns:a16="http://schemas.microsoft.com/office/drawing/2014/main" id="{160A835B-C433-412C-BE69-96034402F251}"/>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83" name="Text Box 32">
          <a:extLst>
            <a:ext uri="{FF2B5EF4-FFF2-40B4-BE49-F238E27FC236}">
              <a16:creationId xmlns:a16="http://schemas.microsoft.com/office/drawing/2014/main" id="{DC7C229E-55BB-49E6-A0EA-CFDC9FA18D0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106680</xdr:rowOff>
    </xdr:to>
    <xdr:sp macro="" textlink="">
      <xdr:nvSpPr>
        <xdr:cNvPr id="384" name="Text Box 106">
          <a:extLst>
            <a:ext uri="{FF2B5EF4-FFF2-40B4-BE49-F238E27FC236}">
              <a16:creationId xmlns:a16="http://schemas.microsoft.com/office/drawing/2014/main" id="{CA20B5C1-580A-450B-8585-0537432BA9E9}"/>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385" name="Text Box 108">
          <a:extLst>
            <a:ext uri="{FF2B5EF4-FFF2-40B4-BE49-F238E27FC236}">
              <a16:creationId xmlns:a16="http://schemas.microsoft.com/office/drawing/2014/main" id="{3123C69D-4CAC-4337-93F5-F4A1F4011728}"/>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86" name="Text Box 30">
          <a:extLst>
            <a:ext uri="{FF2B5EF4-FFF2-40B4-BE49-F238E27FC236}">
              <a16:creationId xmlns:a16="http://schemas.microsoft.com/office/drawing/2014/main" id="{F53E5BEC-E12B-4D3B-A96A-E17FDC3D9F34}"/>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87" name="Text Box 32">
          <a:extLst>
            <a:ext uri="{FF2B5EF4-FFF2-40B4-BE49-F238E27FC236}">
              <a16:creationId xmlns:a16="http://schemas.microsoft.com/office/drawing/2014/main" id="{3A57ED5D-80DF-4412-9C24-F373434C1E1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88" name="Text Box 106">
          <a:extLst>
            <a:ext uri="{FF2B5EF4-FFF2-40B4-BE49-F238E27FC236}">
              <a16:creationId xmlns:a16="http://schemas.microsoft.com/office/drawing/2014/main" id="{33F00FEB-979F-4B03-86B9-77C5F865E49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89" name="Text Box 108">
          <a:extLst>
            <a:ext uri="{FF2B5EF4-FFF2-40B4-BE49-F238E27FC236}">
              <a16:creationId xmlns:a16="http://schemas.microsoft.com/office/drawing/2014/main" id="{247EBD4A-C520-4E45-90E2-6CAEA95D06D6}"/>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90" name="Text Box 30">
          <a:extLst>
            <a:ext uri="{FF2B5EF4-FFF2-40B4-BE49-F238E27FC236}">
              <a16:creationId xmlns:a16="http://schemas.microsoft.com/office/drawing/2014/main" id="{BF2B474E-86E3-403C-AD97-452B7698B2F5}"/>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91" name="Text Box 32">
          <a:extLst>
            <a:ext uri="{FF2B5EF4-FFF2-40B4-BE49-F238E27FC236}">
              <a16:creationId xmlns:a16="http://schemas.microsoft.com/office/drawing/2014/main" id="{0A6E7294-8CDD-43D5-8B88-920A213665A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92" name="Text Box 106">
          <a:extLst>
            <a:ext uri="{FF2B5EF4-FFF2-40B4-BE49-F238E27FC236}">
              <a16:creationId xmlns:a16="http://schemas.microsoft.com/office/drawing/2014/main" id="{9B9B392F-B959-4D42-A58F-F25B3367C06B}"/>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93" name="Text Box 108">
          <a:extLst>
            <a:ext uri="{FF2B5EF4-FFF2-40B4-BE49-F238E27FC236}">
              <a16:creationId xmlns:a16="http://schemas.microsoft.com/office/drawing/2014/main" id="{DA2C7AAE-B9D5-4A9F-B1B2-6DEF35882AA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94" name="Text Box 30">
          <a:extLst>
            <a:ext uri="{FF2B5EF4-FFF2-40B4-BE49-F238E27FC236}">
              <a16:creationId xmlns:a16="http://schemas.microsoft.com/office/drawing/2014/main" id="{4F3D23A4-5F3E-4F35-A45D-0B25A8CAB4ED}"/>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95" name="Text Box 32">
          <a:extLst>
            <a:ext uri="{FF2B5EF4-FFF2-40B4-BE49-F238E27FC236}">
              <a16:creationId xmlns:a16="http://schemas.microsoft.com/office/drawing/2014/main" id="{8B5ADDEC-B751-4132-A9F2-D3F83A64FB4B}"/>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137163</xdr:rowOff>
    </xdr:to>
    <xdr:sp macro="" textlink="">
      <xdr:nvSpPr>
        <xdr:cNvPr id="396" name="Text Box 106">
          <a:extLst>
            <a:ext uri="{FF2B5EF4-FFF2-40B4-BE49-F238E27FC236}">
              <a16:creationId xmlns:a16="http://schemas.microsoft.com/office/drawing/2014/main" id="{EBF81819-0AEA-459A-A41C-C07C2C217DD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97" name="Text Box 108">
          <a:extLst>
            <a:ext uri="{FF2B5EF4-FFF2-40B4-BE49-F238E27FC236}">
              <a16:creationId xmlns:a16="http://schemas.microsoft.com/office/drawing/2014/main" id="{F3204A08-92A7-42B0-8AC1-F9D90CCDDA4C}"/>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398" name="Text Box 30">
          <a:extLst>
            <a:ext uri="{FF2B5EF4-FFF2-40B4-BE49-F238E27FC236}">
              <a16:creationId xmlns:a16="http://schemas.microsoft.com/office/drawing/2014/main" id="{F6C2952C-5519-4F67-82F5-E1D36E596323}"/>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399" name="Text Box 32">
          <a:extLst>
            <a:ext uri="{FF2B5EF4-FFF2-40B4-BE49-F238E27FC236}">
              <a16:creationId xmlns:a16="http://schemas.microsoft.com/office/drawing/2014/main" id="{CF2D5AD5-B7D4-4DEE-9A92-096AF9D1393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106683</xdr:rowOff>
    </xdr:to>
    <xdr:sp macro="" textlink="">
      <xdr:nvSpPr>
        <xdr:cNvPr id="400" name="Text Box 106">
          <a:extLst>
            <a:ext uri="{FF2B5EF4-FFF2-40B4-BE49-F238E27FC236}">
              <a16:creationId xmlns:a16="http://schemas.microsoft.com/office/drawing/2014/main" id="{A10F74A7-4F67-44EC-8DA2-157685EB7E72}"/>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7626</xdr:rowOff>
    </xdr:to>
    <xdr:sp macro="" textlink="">
      <xdr:nvSpPr>
        <xdr:cNvPr id="401" name="Text Box 108">
          <a:extLst>
            <a:ext uri="{FF2B5EF4-FFF2-40B4-BE49-F238E27FC236}">
              <a16:creationId xmlns:a16="http://schemas.microsoft.com/office/drawing/2014/main" id="{B12C2C3A-BAFE-4A78-89BE-C9157C6087D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143018</xdr:rowOff>
    </xdr:to>
    <xdr:sp macro="" textlink="">
      <xdr:nvSpPr>
        <xdr:cNvPr id="402" name="Text Box 30">
          <a:extLst>
            <a:ext uri="{FF2B5EF4-FFF2-40B4-BE49-F238E27FC236}">
              <a16:creationId xmlns:a16="http://schemas.microsoft.com/office/drawing/2014/main" id="{8E071A62-A75A-4852-9A10-0B2C63B3070B}"/>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53976</xdr:rowOff>
    </xdr:to>
    <xdr:sp macro="" textlink="">
      <xdr:nvSpPr>
        <xdr:cNvPr id="403" name="Text Box 32">
          <a:extLst>
            <a:ext uri="{FF2B5EF4-FFF2-40B4-BE49-F238E27FC236}">
              <a16:creationId xmlns:a16="http://schemas.microsoft.com/office/drawing/2014/main" id="{5AE16E74-312D-407D-A353-E22CA276142A}"/>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143018</xdr:rowOff>
    </xdr:to>
    <xdr:sp macro="" textlink="">
      <xdr:nvSpPr>
        <xdr:cNvPr id="404" name="Text Box 106">
          <a:extLst>
            <a:ext uri="{FF2B5EF4-FFF2-40B4-BE49-F238E27FC236}">
              <a16:creationId xmlns:a16="http://schemas.microsoft.com/office/drawing/2014/main" id="{4A747503-24FB-4BDE-BEAD-C49A62E3FB93}"/>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53976</xdr:rowOff>
    </xdr:to>
    <xdr:sp macro="" textlink="">
      <xdr:nvSpPr>
        <xdr:cNvPr id="405" name="Text Box 108">
          <a:extLst>
            <a:ext uri="{FF2B5EF4-FFF2-40B4-BE49-F238E27FC236}">
              <a16:creationId xmlns:a16="http://schemas.microsoft.com/office/drawing/2014/main" id="{8765FDFD-9657-4FCB-97DA-168F6C76B5FE}"/>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121923</xdr:rowOff>
    </xdr:to>
    <xdr:sp macro="" textlink="">
      <xdr:nvSpPr>
        <xdr:cNvPr id="406" name="Text Box 30">
          <a:extLst>
            <a:ext uri="{FF2B5EF4-FFF2-40B4-BE49-F238E27FC236}">
              <a16:creationId xmlns:a16="http://schemas.microsoft.com/office/drawing/2014/main" id="{9B13BD79-137B-4A4A-8566-C71A16A6B01A}"/>
            </a:ext>
          </a:extLst>
        </xdr:cNvPr>
        <xdr:cNvSpPr txBox="1">
          <a:spLocks noChangeArrowheads="1"/>
        </xdr:cNvSpPr>
      </xdr:nvSpPr>
      <xdr:spPr bwMode="auto">
        <a:xfrm>
          <a:off x="4244340" y="60815220"/>
          <a:ext cx="76200"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143018</xdr:rowOff>
    </xdr:to>
    <xdr:sp macro="" textlink="">
      <xdr:nvSpPr>
        <xdr:cNvPr id="407" name="Text Box 30">
          <a:extLst>
            <a:ext uri="{FF2B5EF4-FFF2-40B4-BE49-F238E27FC236}">
              <a16:creationId xmlns:a16="http://schemas.microsoft.com/office/drawing/2014/main" id="{CAE724CF-F984-4422-A84C-2ECD9269FD91}"/>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53976</xdr:rowOff>
    </xdr:to>
    <xdr:sp macro="" textlink="">
      <xdr:nvSpPr>
        <xdr:cNvPr id="408" name="Text Box 32">
          <a:extLst>
            <a:ext uri="{FF2B5EF4-FFF2-40B4-BE49-F238E27FC236}">
              <a16:creationId xmlns:a16="http://schemas.microsoft.com/office/drawing/2014/main" id="{E1EA0CFE-ABBD-4EDE-8E7C-93FED507F438}"/>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143018</xdr:rowOff>
    </xdr:to>
    <xdr:sp macro="" textlink="">
      <xdr:nvSpPr>
        <xdr:cNvPr id="409" name="Text Box 106">
          <a:extLst>
            <a:ext uri="{FF2B5EF4-FFF2-40B4-BE49-F238E27FC236}">
              <a16:creationId xmlns:a16="http://schemas.microsoft.com/office/drawing/2014/main" id="{4B960A92-4CD9-49CB-A493-5822C6659708}"/>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53976</xdr:rowOff>
    </xdr:to>
    <xdr:sp macro="" textlink="">
      <xdr:nvSpPr>
        <xdr:cNvPr id="410" name="Text Box 108">
          <a:extLst>
            <a:ext uri="{FF2B5EF4-FFF2-40B4-BE49-F238E27FC236}">
              <a16:creationId xmlns:a16="http://schemas.microsoft.com/office/drawing/2014/main" id="{6922EE2B-E576-4CA9-AC40-6D7D7B2C3F9D}"/>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120158</xdr:rowOff>
    </xdr:to>
    <xdr:sp macro="" textlink="">
      <xdr:nvSpPr>
        <xdr:cNvPr id="411" name="Text Box 30">
          <a:extLst>
            <a:ext uri="{FF2B5EF4-FFF2-40B4-BE49-F238E27FC236}">
              <a16:creationId xmlns:a16="http://schemas.microsoft.com/office/drawing/2014/main" id="{44801994-2CA3-4252-BEE7-C1CB58191AA2}"/>
            </a:ext>
          </a:extLst>
        </xdr:cNvPr>
        <xdr:cNvSpPr txBox="1">
          <a:spLocks noChangeArrowheads="1"/>
        </xdr:cNvSpPr>
      </xdr:nvSpPr>
      <xdr:spPr bwMode="auto">
        <a:xfrm>
          <a:off x="4244340" y="6081522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51681</xdr:rowOff>
    </xdr:to>
    <xdr:sp macro="" textlink="">
      <xdr:nvSpPr>
        <xdr:cNvPr id="412" name="Text Box 30">
          <a:extLst>
            <a:ext uri="{FF2B5EF4-FFF2-40B4-BE49-F238E27FC236}">
              <a16:creationId xmlns:a16="http://schemas.microsoft.com/office/drawing/2014/main" id="{80EFB05D-E708-4FFB-8579-AD33CF143230}"/>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413" name="Text Box 32">
          <a:extLst>
            <a:ext uri="{FF2B5EF4-FFF2-40B4-BE49-F238E27FC236}">
              <a16:creationId xmlns:a16="http://schemas.microsoft.com/office/drawing/2014/main" id="{B66D5FC6-F365-44B9-A2D9-8525D0C6F295}"/>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51681</xdr:rowOff>
    </xdr:to>
    <xdr:sp macro="" textlink="">
      <xdr:nvSpPr>
        <xdr:cNvPr id="414" name="Text Box 106">
          <a:extLst>
            <a:ext uri="{FF2B5EF4-FFF2-40B4-BE49-F238E27FC236}">
              <a16:creationId xmlns:a16="http://schemas.microsoft.com/office/drawing/2014/main" id="{3C60B3C6-C2C1-48A7-BF17-37C7D23C3163}"/>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415" name="Text Box 108">
          <a:extLst>
            <a:ext uri="{FF2B5EF4-FFF2-40B4-BE49-F238E27FC236}">
              <a16:creationId xmlns:a16="http://schemas.microsoft.com/office/drawing/2014/main" id="{3B2A997A-CAA5-4DFF-8899-7CF2A768D155}"/>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99060</xdr:rowOff>
    </xdr:to>
    <xdr:sp macro="" textlink="">
      <xdr:nvSpPr>
        <xdr:cNvPr id="416" name="Text Box 30">
          <a:extLst>
            <a:ext uri="{FF2B5EF4-FFF2-40B4-BE49-F238E27FC236}">
              <a16:creationId xmlns:a16="http://schemas.microsoft.com/office/drawing/2014/main" id="{3AB1C6B9-5F8C-4C89-94D8-E9ECE9BCC5B5}"/>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417" name="Text Box 32">
          <a:extLst>
            <a:ext uri="{FF2B5EF4-FFF2-40B4-BE49-F238E27FC236}">
              <a16:creationId xmlns:a16="http://schemas.microsoft.com/office/drawing/2014/main" id="{163E70E3-FAF1-425D-AC09-DBDB38A599D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99060</xdr:rowOff>
    </xdr:to>
    <xdr:sp macro="" textlink="">
      <xdr:nvSpPr>
        <xdr:cNvPr id="418" name="Text Box 106">
          <a:extLst>
            <a:ext uri="{FF2B5EF4-FFF2-40B4-BE49-F238E27FC236}">
              <a16:creationId xmlns:a16="http://schemas.microsoft.com/office/drawing/2014/main" id="{5D6CDF92-1935-447B-A373-82971696F8C0}"/>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30480</xdr:rowOff>
    </xdr:to>
    <xdr:sp macro="" textlink="">
      <xdr:nvSpPr>
        <xdr:cNvPr id="419" name="Text Box 108">
          <a:extLst>
            <a:ext uri="{FF2B5EF4-FFF2-40B4-BE49-F238E27FC236}">
              <a16:creationId xmlns:a16="http://schemas.microsoft.com/office/drawing/2014/main" id="{839F567D-0CBD-49E6-9C6D-2EF13BD06B3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137164</xdr:rowOff>
    </xdr:to>
    <xdr:sp macro="" textlink="">
      <xdr:nvSpPr>
        <xdr:cNvPr id="420" name="Text Box 30">
          <a:extLst>
            <a:ext uri="{FF2B5EF4-FFF2-40B4-BE49-F238E27FC236}">
              <a16:creationId xmlns:a16="http://schemas.microsoft.com/office/drawing/2014/main" id="{8FF37367-002F-4A43-A26E-92EE273C90E4}"/>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22868</xdr:rowOff>
    </xdr:to>
    <xdr:sp macro="" textlink="">
      <xdr:nvSpPr>
        <xdr:cNvPr id="421" name="Text Box 32">
          <a:extLst>
            <a:ext uri="{FF2B5EF4-FFF2-40B4-BE49-F238E27FC236}">
              <a16:creationId xmlns:a16="http://schemas.microsoft.com/office/drawing/2014/main" id="{07680C6C-C2D2-4766-9598-0CD654A92004}"/>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137164</xdr:rowOff>
    </xdr:to>
    <xdr:sp macro="" textlink="">
      <xdr:nvSpPr>
        <xdr:cNvPr id="422" name="Text Box 106">
          <a:extLst>
            <a:ext uri="{FF2B5EF4-FFF2-40B4-BE49-F238E27FC236}">
              <a16:creationId xmlns:a16="http://schemas.microsoft.com/office/drawing/2014/main" id="{CCC8E595-03DA-4838-9D92-48DB98F84910}"/>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22868</xdr:rowOff>
    </xdr:to>
    <xdr:sp macro="" textlink="">
      <xdr:nvSpPr>
        <xdr:cNvPr id="423" name="Text Box 108">
          <a:extLst>
            <a:ext uri="{FF2B5EF4-FFF2-40B4-BE49-F238E27FC236}">
              <a16:creationId xmlns:a16="http://schemas.microsoft.com/office/drawing/2014/main" id="{3AB51291-7B34-46BE-8882-3A8C21E71540}"/>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114304</xdr:rowOff>
    </xdr:to>
    <xdr:sp macro="" textlink="">
      <xdr:nvSpPr>
        <xdr:cNvPr id="424" name="Text Box 30">
          <a:extLst>
            <a:ext uri="{FF2B5EF4-FFF2-40B4-BE49-F238E27FC236}">
              <a16:creationId xmlns:a16="http://schemas.microsoft.com/office/drawing/2014/main" id="{427791E1-52DE-45F4-9ED0-475065956423}"/>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198</xdr:row>
      <xdr:rowOff>22868</xdr:rowOff>
    </xdr:to>
    <xdr:sp macro="" textlink="">
      <xdr:nvSpPr>
        <xdr:cNvPr id="425" name="Text Box 32">
          <a:extLst>
            <a:ext uri="{FF2B5EF4-FFF2-40B4-BE49-F238E27FC236}">
              <a16:creationId xmlns:a16="http://schemas.microsoft.com/office/drawing/2014/main" id="{B99DD2DF-F480-4BEA-A18D-85BB2712CD0B}"/>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196</xdr:row>
      <xdr:rowOff>0</xdr:rowOff>
    </xdr:from>
    <xdr:to>
      <xdr:col>3</xdr:col>
      <xdr:colOff>76200</xdr:colOff>
      <xdr:row>197</xdr:row>
      <xdr:rowOff>114304</xdr:rowOff>
    </xdr:to>
    <xdr:sp macro="" textlink="">
      <xdr:nvSpPr>
        <xdr:cNvPr id="426" name="Text Box 106">
          <a:extLst>
            <a:ext uri="{FF2B5EF4-FFF2-40B4-BE49-F238E27FC236}">
              <a16:creationId xmlns:a16="http://schemas.microsoft.com/office/drawing/2014/main" id="{7927E73E-36DB-475F-844B-5372A250BC5A}"/>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196</xdr:row>
      <xdr:rowOff>0</xdr:rowOff>
    </xdr:from>
    <xdr:to>
      <xdr:col>3</xdr:col>
      <xdr:colOff>91440</xdr:colOff>
      <xdr:row>198</xdr:row>
      <xdr:rowOff>21103</xdr:rowOff>
    </xdr:to>
    <xdr:sp macro="" textlink="">
      <xdr:nvSpPr>
        <xdr:cNvPr id="427" name="Text Box 108">
          <a:extLst>
            <a:ext uri="{FF2B5EF4-FFF2-40B4-BE49-F238E27FC236}">
              <a16:creationId xmlns:a16="http://schemas.microsoft.com/office/drawing/2014/main" id="{879DF899-601C-4BFD-AEAD-FD92FE403D47}"/>
            </a:ext>
          </a:extLst>
        </xdr:cNvPr>
        <xdr:cNvSpPr txBox="1">
          <a:spLocks noChangeArrowheads="1"/>
        </xdr:cNvSpPr>
      </xdr:nvSpPr>
      <xdr:spPr bwMode="auto">
        <a:xfrm>
          <a:off x="4267200" y="60815220"/>
          <a:ext cx="68580" cy="365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101713</xdr:rowOff>
    </xdr:to>
    <xdr:sp macro="" textlink="">
      <xdr:nvSpPr>
        <xdr:cNvPr id="428" name="Text Box 30">
          <a:extLst>
            <a:ext uri="{FF2B5EF4-FFF2-40B4-BE49-F238E27FC236}">
              <a16:creationId xmlns:a16="http://schemas.microsoft.com/office/drawing/2014/main" id="{3CD0DE2F-B4B0-4D54-A48B-437EE00BBC68}"/>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48371</xdr:rowOff>
    </xdr:to>
    <xdr:sp macro="" textlink="">
      <xdr:nvSpPr>
        <xdr:cNvPr id="429" name="Text Box 32">
          <a:extLst>
            <a:ext uri="{FF2B5EF4-FFF2-40B4-BE49-F238E27FC236}">
              <a16:creationId xmlns:a16="http://schemas.microsoft.com/office/drawing/2014/main" id="{C3FDA97E-26A3-4834-B95D-FE3B8A68FB4B}"/>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101713</xdr:rowOff>
    </xdr:to>
    <xdr:sp macro="" textlink="">
      <xdr:nvSpPr>
        <xdr:cNvPr id="430" name="Text Box 106">
          <a:extLst>
            <a:ext uri="{FF2B5EF4-FFF2-40B4-BE49-F238E27FC236}">
              <a16:creationId xmlns:a16="http://schemas.microsoft.com/office/drawing/2014/main" id="{45186FF9-A4BD-4480-8995-5DBE030BCABF}"/>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48371</xdr:rowOff>
    </xdr:to>
    <xdr:sp macro="" textlink="">
      <xdr:nvSpPr>
        <xdr:cNvPr id="431" name="Text Box 108">
          <a:extLst>
            <a:ext uri="{FF2B5EF4-FFF2-40B4-BE49-F238E27FC236}">
              <a16:creationId xmlns:a16="http://schemas.microsoft.com/office/drawing/2014/main" id="{5B7FF692-4C38-48BA-958A-A77ABF05992B}"/>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86473</xdr:rowOff>
    </xdr:to>
    <xdr:sp macro="" textlink="">
      <xdr:nvSpPr>
        <xdr:cNvPr id="432" name="Text Box 30">
          <a:extLst>
            <a:ext uri="{FF2B5EF4-FFF2-40B4-BE49-F238E27FC236}">
              <a16:creationId xmlns:a16="http://schemas.microsoft.com/office/drawing/2014/main" id="{E5EABFB5-4707-4BFE-A427-50FF91684018}"/>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48371</xdr:rowOff>
    </xdr:to>
    <xdr:sp macro="" textlink="">
      <xdr:nvSpPr>
        <xdr:cNvPr id="433" name="Text Box 32">
          <a:extLst>
            <a:ext uri="{FF2B5EF4-FFF2-40B4-BE49-F238E27FC236}">
              <a16:creationId xmlns:a16="http://schemas.microsoft.com/office/drawing/2014/main" id="{6F9C2DAE-F423-41D6-974E-7E961A097CBB}"/>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86473</xdr:rowOff>
    </xdr:to>
    <xdr:sp macro="" textlink="">
      <xdr:nvSpPr>
        <xdr:cNvPr id="434" name="Text Box 106">
          <a:extLst>
            <a:ext uri="{FF2B5EF4-FFF2-40B4-BE49-F238E27FC236}">
              <a16:creationId xmlns:a16="http://schemas.microsoft.com/office/drawing/2014/main" id="{70AEEFCA-BD8A-4B1F-84C0-808292045D5B}"/>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48371</xdr:rowOff>
    </xdr:to>
    <xdr:sp macro="" textlink="">
      <xdr:nvSpPr>
        <xdr:cNvPr id="435" name="Text Box 108">
          <a:extLst>
            <a:ext uri="{FF2B5EF4-FFF2-40B4-BE49-F238E27FC236}">
              <a16:creationId xmlns:a16="http://schemas.microsoft.com/office/drawing/2014/main" id="{74B757BD-8EC5-47CD-A123-636947A68597}"/>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101712</xdr:rowOff>
    </xdr:to>
    <xdr:sp macro="" textlink="">
      <xdr:nvSpPr>
        <xdr:cNvPr id="436" name="Text Box 30">
          <a:extLst>
            <a:ext uri="{FF2B5EF4-FFF2-40B4-BE49-F238E27FC236}">
              <a16:creationId xmlns:a16="http://schemas.microsoft.com/office/drawing/2014/main" id="{CA3702A4-FB16-4C0C-89A6-B720AD01B253}"/>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55988</xdr:rowOff>
    </xdr:to>
    <xdr:sp macro="" textlink="">
      <xdr:nvSpPr>
        <xdr:cNvPr id="437" name="Text Box 32">
          <a:extLst>
            <a:ext uri="{FF2B5EF4-FFF2-40B4-BE49-F238E27FC236}">
              <a16:creationId xmlns:a16="http://schemas.microsoft.com/office/drawing/2014/main" id="{6A807F33-3F9E-4D9E-BD52-C69A870F2E82}"/>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101712</xdr:rowOff>
    </xdr:to>
    <xdr:sp macro="" textlink="">
      <xdr:nvSpPr>
        <xdr:cNvPr id="438" name="Text Box 106">
          <a:extLst>
            <a:ext uri="{FF2B5EF4-FFF2-40B4-BE49-F238E27FC236}">
              <a16:creationId xmlns:a16="http://schemas.microsoft.com/office/drawing/2014/main" id="{68A1E86D-3C0C-4790-90D6-AAC151A8CBCB}"/>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55988</xdr:rowOff>
    </xdr:to>
    <xdr:sp macro="" textlink="">
      <xdr:nvSpPr>
        <xdr:cNvPr id="439" name="Text Box 108">
          <a:extLst>
            <a:ext uri="{FF2B5EF4-FFF2-40B4-BE49-F238E27FC236}">
              <a16:creationId xmlns:a16="http://schemas.microsoft.com/office/drawing/2014/main" id="{6B859B7E-7725-4DAE-AA7A-4C06DA331B7D}"/>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86472</xdr:rowOff>
    </xdr:to>
    <xdr:sp macro="" textlink="">
      <xdr:nvSpPr>
        <xdr:cNvPr id="440" name="Text Box 30">
          <a:extLst>
            <a:ext uri="{FF2B5EF4-FFF2-40B4-BE49-F238E27FC236}">
              <a16:creationId xmlns:a16="http://schemas.microsoft.com/office/drawing/2014/main" id="{78961A85-49F8-44F1-A5B3-9F8FD8DA336B}"/>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55988</xdr:rowOff>
    </xdr:to>
    <xdr:sp macro="" textlink="">
      <xdr:nvSpPr>
        <xdr:cNvPr id="441" name="Text Box 32">
          <a:extLst>
            <a:ext uri="{FF2B5EF4-FFF2-40B4-BE49-F238E27FC236}">
              <a16:creationId xmlns:a16="http://schemas.microsoft.com/office/drawing/2014/main" id="{FE45AF62-72F4-4EAB-BAFB-50A94988DC10}"/>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86472</xdr:rowOff>
    </xdr:to>
    <xdr:sp macro="" textlink="">
      <xdr:nvSpPr>
        <xdr:cNvPr id="442" name="Text Box 106">
          <a:extLst>
            <a:ext uri="{FF2B5EF4-FFF2-40B4-BE49-F238E27FC236}">
              <a16:creationId xmlns:a16="http://schemas.microsoft.com/office/drawing/2014/main" id="{9B91195E-A514-4B4F-9D63-0419E65A2957}"/>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55988</xdr:rowOff>
    </xdr:to>
    <xdr:sp macro="" textlink="">
      <xdr:nvSpPr>
        <xdr:cNvPr id="443" name="Text Box 108">
          <a:extLst>
            <a:ext uri="{FF2B5EF4-FFF2-40B4-BE49-F238E27FC236}">
              <a16:creationId xmlns:a16="http://schemas.microsoft.com/office/drawing/2014/main" id="{6FDB0C3D-10BB-4707-8B01-7ED780284A1E}"/>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77863</xdr:rowOff>
    </xdr:to>
    <xdr:sp macro="" textlink="">
      <xdr:nvSpPr>
        <xdr:cNvPr id="444" name="Text Box 30">
          <a:extLst>
            <a:ext uri="{FF2B5EF4-FFF2-40B4-BE49-F238E27FC236}">
              <a16:creationId xmlns:a16="http://schemas.microsoft.com/office/drawing/2014/main" id="{A0392372-3744-4F86-B2C9-5652459BED1A}"/>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138823</xdr:rowOff>
    </xdr:to>
    <xdr:sp macro="" textlink="">
      <xdr:nvSpPr>
        <xdr:cNvPr id="445" name="Text Box 32">
          <a:extLst>
            <a:ext uri="{FF2B5EF4-FFF2-40B4-BE49-F238E27FC236}">
              <a16:creationId xmlns:a16="http://schemas.microsoft.com/office/drawing/2014/main" id="{DB2E4D7D-AFD3-40FA-8D20-E28FD57BBFC2}"/>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77863</xdr:rowOff>
    </xdr:to>
    <xdr:sp macro="" textlink="">
      <xdr:nvSpPr>
        <xdr:cNvPr id="446" name="Text Box 106">
          <a:extLst>
            <a:ext uri="{FF2B5EF4-FFF2-40B4-BE49-F238E27FC236}">
              <a16:creationId xmlns:a16="http://schemas.microsoft.com/office/drawing/2014/main" id="{7743D5DE-D3B8-4918-8E71-6E6E4E73F833}"/>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138823</xdr:rowOff>
    </xdr:to>
    <xdr:sp macro="" textlink="">
      <xdr:nvSpPr>
        <xdr:cNvPr id="447" name="Text Box 108">
          <a:extLst>
            <a:ext uri="{FF2B5EF4-FFF2-40B4-BE49-F238E27FC236}">
              <a16:creationId xmlns:a16="http://schemas.microsoft.com/office/drawing/2014/main" id="{71217E42-3CE7-40C4-AAF4-FE0F310DE129}"/>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55003</xdr:rowOff>
    </xdr:to>
    <xdr:sp macro="" textlink="">
      <xdr:nvSpPr>
        <xdr:cNvPr id="448" name="Text Box 30">
          <a:extLst>
            <a:ext uri="{FF2B5EF4-FFF2-40B4-BE49-F238E27FC236}">
              <a16:creationId xmlns:a16="http://schemas.microsoft.com/office/drawing/2014/main" id="{117299BA-68B7-4537-9AAF-B28A4E0949A8}"/>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138823</xdr:rowOff>
    </xdr:to>
    <xdr:sp macro="" textlink="">
      <xdr:nvSpPr>
        <xdr:cNvPr id="449" name="Text Box 32">
          <a:extLst>
            <a:ext uri="{FF2B5EF4-FFF2-40B4-BE49-F238E27FC236}">
              <a16:creationId xmlns:a16="http://schemas.microsoft.com/office/drawing/2014/main" id="{5E537052-CE33-435C-97A2-9ECFC040130A}"/>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55003</xdr:rowOff>
    </xdr:to>
    <xdr:sp macro="" textlink="">
      <xdr:nvSpPr>
        <xdr:cNvPr id="450" name="Text Box 106">
          <a:extLst>
            <a:ext uri="{FF2B5EF4-FFF2-40B4-BE49-F238E27FC236}">
              <a16:creationId xmlns:a16="http://schemas.microsoft.com/office/drawing/2014/main" id="{8030F5F5-B209-4074-BCE6-AED51E487C05}"/>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138823</xdr:rowOff>
    </xdr:to>
    <xdr:sp macro="" textlink="">
      <xdr:nvSpPr>
        <xdr:cNvPr id="451" name="Text Box 108">
          <a:extLst>
            <a:ext uri="{FF2B5EF4-FFF2-40B4-BE49-F238E27FC236}">
              <a16:creationId xmlns:a16="http://schemas.microsoft.com/office/drawing/2014/main" id="{D155C919-3AE4-4C79-A289-898E5D58A0E1}"/>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99098</xdr:rowOff>
    </xdr:to>
    <xdr:sp macro="" textlink="">
      <xdr:nvSpPr>
        <xdr:cNvPr id="452" name="Text Box 30">
          <a:extLst>
            <a:ext uri="{FF2B5EF4-FFF2-40B4-BE49-F238E27FC236}">
              <a16:creationId xmlns:a16="http://schemas.microsoft.com/office/drawing/2014/main" id="{1FEFE245-D741-4204-99A2-D9580C85435F}"/>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468355</xdr:rowOff>
    </xdr:to>
    <xdr:sp macro="" textlink="">
      <xdr:nvSpPr>
        <xdr:cNvPr id="453" name="Text Box 32">
          <a:extLst>
            <a:ext uri="{FF2B5EF4-FFF2-40B4-BE49-F238E27FC236}">
              <a16:creationId xmlns:a16="http://schemas.microsoft.com/office/drawing/2014/main" id="{8A2F6D6F-22A9-4F85-BC13-5AED3A800D94}"/>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99098</xdr:rowOff>
    </xdr:to>
    <xdr:sp macro="" textlink="">
      <xdr:nvSpPr>
        <xdr:cNvPr id="454" name="Text Box 106">
          <a:extLst>
            <a:ext uri="{FF2B5EF4-FFF2-40B4-BE49-F238E27FC236}">
              <a16:creationId xmlns:a16="http://schemas.microsoft.com/office/drawing/2014/main" id="{3C9822B8-2D19-4850-8C7E-2EDD6534D1BE}"/>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468355</xdr:rowOff>
    </xdr:to>
    <xdr:sp macro="" textlink="">
      <xdr:nvSpPr>
        <xdr:cNvPr id="455" name="Text Box 108">
          <a:extLst>
            <a:ext uri="{FF2B5EF4-FFF2-40B4-BE49-F238E27FC236}">
              <a16:creationId xmlns:a16="http://schemas.microsoft.com/office/drawing/2014/main" id="{2E7FB0FA-F718-427D-877A-180B9F313DCA}"/>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76238</xdr:rowOff>
    </xdr:to>
    <xdr:sp macro="" textlink="">
      <xdr:nvSpPr>
        <xdr:cNvPr id="456" name="Text Box 30">
          <a:extLst>
            <a:ext uri="{FF2B5EF4-FFF2-40B4-BE49-F238E27FC236}">
              <a16:creationId xmlns:a16="http://schemas.microsoft.com/office/drawing/2014/main" id="{6B14AA3E-B833-453C-A7D5-AB0BC7540F7B}"/>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468355</xdr:rowOff>
    </xdr:to>
    <xdr:sp macro="" textlink="">
      <xdr:nvSpPr>
        <xdr:cNvPr id="457" name="Text Box 32">
          <a:extLst>
            <a:ext uri="{FF2B5EF4-FFF2-40B4-BE49-F238E27FC236}">
              <a16:creationId xmlns:a16="http://schemas.microsoft.com/office/drawing/2014/main" id="{F2E406DA-85B7-4E65-95C6-A189FFFC1DB2}"/>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76238</xdr:rowOff>
    </xdr:to>
    <xdr:sp macro="" textlink="">
      <xdr:nvSpPr>
        <xdr:cNvPr id="458" name="Text Box 106">
          <a:extLst>
            <a:ext uri="{FF2B5EF4-FFF2-40B4-BE49-F238E27FC236}">
              <a16:creationId xmlns:a16="http://schemas.microsoft.com/office/drawing/2014/main" id="{437F6EF5-50C5-4045-A475-562B7040A0B3}"/>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66</xdr:row>
      <xdr:rowOff>468355</xdr:rowOff>
    </xdr:to>
    <xdr:sp macro="" textlink="">
      <xdr:nvSpPr>
        <xdr:cNvPr id="459" name="Text Box 108">
          <a:extLst>
            <a:ext uri="{FF2B5EF4-FFF2-40B4-BE49-F238E27FC236}">
              <a16:creationId xmlns:a16="http://schemas.microsoft.com/office/drawing/2014/main" id="{AB282558-A52C-4DA0-BECD-8A687E51BA84}"/>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75582</xdr:rowOff>
    </xdr:to>
    <xdr:sp macro="" textlink="">
      <xdr:nvSpPr>
        <xdr:cNvPr id="460" name="Text Box 30">
          <a:extLst>
            <a:ext uri="{FF2B5EF4-FFF2-40B4-BE49-F238E27FC236}">
              <a16:creationId xmlns:a16="http://schemas.microsoft.com/office/drawing/2014/main" id="{354FAFA2-94D5-4993-930F-1ECB5EB438C2}"/>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61" name="Text Box 32">
          <a:extLst>
            <a:ext uri="{FF2B5EF4-FFF2-40B4-BE49-F238E27FC236}">
              <a16:creationId xmlns:a16="http://schemas.microsoft.com/office/drawing/2014/main" id="{753038AF-A89E-42E6-A96A-F14274F54F99}"/>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75582</xdr:rowOff>
    </xdr:to>
    <xdr:sp macro="" textlink="">
      <xdr:nvSpPr>
        <xdr:cNvPr id="462" name="Text Box 106">
          <a:extLst>
            <a:ext uri="{FF2B5EF4-FFF2-40B4-BE49-F238E27FC236}">
              <a16:creationId xmlns:a16="http://schemas.microsoft.com/office/drawing/2014/main" id="{027649F4-BB4E-4E2A-8EED-54D77E1CDFE6}"/>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63" name="Text Box 108">
          <a:extLst>
            <a:ext uri="{FF2B5EF4-FFF2-40B4-BE49-F238E27FC236}">
              <a16:creationId xmlns:a16="http://schemas.microsoft.com/office/drawing/2014/main" id="{8550F7E6-FEEC-495C-81DE-4ABDF2BBC568}"/>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52722</xdr:rowOff>
    </xdr:to>
    <xdr:sp macro="" textlink="">
      <xdr:nvSpPr>
        <xdr:cNvPr id="464" name="Text Box 30">
          <a:extLst>
            <a:ext uri="{FF2B5EF4-FFF2-40B4-BE49-F238E27FC236}">
              <a16:creationId xmlns:a16="http://schemas.microsoft.com/office/drawing/2014/main" id="{29BB14B8-0E70-491F-B9C6-57EAA1A72001}"/>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65" name="Text Box 32">
          <a:extLst>
            <a:ext uri="{FF2B5EF4-FFF2-40B4-BE49-F238E27FC236}">
              <a16:creationId xmlns:a16="http://schemas.microsoft.com/office/drawing/2014/main" id="{01FB54F0-16CA-480C-A347-E087EA8AB865}"/>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52722</xdr:rowOff>
    </xdr:to>
    <xdr:sp macro="" textlink="">
      <xdr:nvSpPr>
        <xdr:cNvPr id="466" name="Text Box 106">
          <a:extLst>
            <a:ext uri="{FF2B5EF4-FFF2-40B4-BE49-F238E27FC236}">
              <a16:creationId xmlns:a16="http://schemas.microsoft.com/office/drawing/2014/main" id="{F2860B3E-86E9-4A14-829F-F2D90A4A2F03}"/>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67" name="Text Box 108">
          <a:extLst>
            <a:ext uri="{FF2B5EF4-FFF2-40B4-BE49-F238E27FC236}">
              <a16:creationId xmlns:a16="http://schemas.microsoft.com/office/drawing/2014/main" id="{C06DE717-2DD6-4765-ACDB-64BE00704F95}"/>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62623</xdr:rowOff>
    </xdr:to>
    <xdr:sp macro="" textlink="">
      <xdr:nvSpPr>
        <xdr:cNvPr id="468" name="Text Box 30">
          <a:extLst>
            <a:ext uri="{FF2B5EF4-FFF2-40B4-BE49-F238E27FC236}">
              <a16:creationId xmlns:a16="http://schemas.microsoft.com/office/drawing/2014/main" id="{5AB89F49-B3E8-44CB-AB24-5D7251F468DF}"/>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123583</xdr:rowOff>
    </xdr:to>
    <xdr:sp macro="" textlink="">
      <xdr:nvSpPr>
        <xdr:cNvPr id="469" name="Text Box 32">
          <a:extLst>
            <a:ext uri="{FF2B5EF4-FFF2-40B4-BE49-F238E27FC236}">
              <a16:creationId xmlns:a16="http://schemas.microsoft.com/office/drawing/2014/main" id="{0BE64C70-ECF3-4CCE-AB21-A19DB656FE8D}"/>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62623</xdr:rowOff>
    </xdr:to>
    <xdr:sp macro="" textlink="">
      <xdr:nvSpPr>
        <xdr:cNvPr id="470" name="Text Box 106">
          <a:extLst>
            <a:ext uri="{FF2B5EF4-FFF2-40B4-BE49-F238E27FC236}">
              <a16:creationId xmlns:a16="http://schemas.microsoft.com/office/drawing/2014/main" id="{379C2E2C-E842-42FF-8025-381EA49DA151}"/>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123583</xdr:rowOff>
    </xdr:to>
    <xdr:sp macro="" textlink="">
      <xdr:nvSpPr>
        <xdr:cNvPr id="471" name="Text Box 108">
          <a:extLst>
            <a:ext uri="{FF2B5EF4-FFF2-40B4-BE49-F238E27FC236}">
              <a16:creationId xmlns:a16="http://schemas.microsoft.com/office/drawing/2014/main" id="{B844F7E7-A08C-43F9-84F3-B1B5B5C988D4}"/>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72</xdr:row>
      <xdr:rowOff>134181</xdr:rowOff>
    </xdr:to>
    <xdr:sp macro="" textlink="">
      <xdr:nvSpPr>
        <xdr:cNvPr id="472" name="Text Box 30">
          <a:extLst>
            <a:ext uri="{FF2B5EF4-FFF2-40B4-BE49-F238E27FC236}">
              <a16:creationId xmlns:a16="http://schemas.microsoft.com/office/drawing/2014/main" id="{D53C1875-2297-4AFE-B953-AE60F4D94A88}"/>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123583</xdr:rowOff>
    </xdr:to>
    <xdr:sp macro="" textlink="">
      <xdr:nvSpPr>
        <xdr:cNvPr id="473" name="Text Box 32">
          <a:extLst>
            <a:ext uri="{FF2B5EF4-FFF2-40B4-BE49-F238E27FC236}">
              <a16:creationId xmlns:a16="http://schemas.microsoft.com/office/drawing/2014/main" id="{6C6EC2BA-08D8-48DF-AA7A-4F0903D6C752}"/>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72</xdr:row>
      <xdr:rowOff>134181</xdr:rowOff>
    </xdr:to>
    <xdr:sp macro="" textlink="">
      <xdr:nvSpPr>
        <xdr:cNvPr id="474" name="Text Box 106">
          <a:extLst>
            <a:ext uri="{FF2B5EF4-FFF2-40B4-BE49-F238E27FC236}">
              <a16:creationId xmlns:a16="http://schemas.microsoft.com/office/drawing/2014/main" id="{6939F151-41A1-4AAC-88E8-1F5B790DC31A}"/>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70</xdr:row>
      <xdr:rowOff>0</xdr:rowOff>
    </xdr:from>
    <xdr:to>
      <xdr:col>3</xdr:col>
      <xdr:colOff>76200</xdr:colOff>
      <xdr:row>73</xdr:row>
      <xdr:rowOff>123583</xdr:rowOff>
    </xdr:to>
    <xdr:sp macro="" textlink="">
      <xdr:nvSpPr>
        <xdr:cNvPr id="475" name="Text Box 108">
          <a:extLst>
            <a:ext uri="{FF2B5EF4-FFF2-40B4-BE49-F238E27FC236}">
              <a16:creationId xmlns:a16="http://schemas.microsoft.com/office/drawing/2014/main" id="{1A474B9C-4F60-4D83-87FE-D8E275AAED4C}"/>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62</xdr:row>
      <xdr:rowOff>306933</xdr:rowOff>
    </xdr:to>
    <xdr:sp macro="" textlink="">
      <xdr:nvSpPr>
        <xdr:cNvPr id="476" name="Text Box 30">
          <a:extLst>
            <a:ext uri="{FF2B5EF4-FFF2-40B4-BE49-F238E27FC236}">
              <a16:creationId xmlns:a16="http://schemas.microsoft.com/office/drawing/2014/main" id="{73BA2452-7114-4BE1-B549-2A154E30FFB6}"/>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65</xdr:row>
      <xdr:rowOff>63266</xdr:rowOff>
    </xdr:to>
    <xdr:sp macro="" textlink="">
      <xdr:nvSpPr>
        <xdr:cNvPr id="477" name="Text Box 32">
          <a:extLst>
            <a:ext uri="{FF2B5EF4-FFF2-40B4-BE49-F238E27FC236}">
              <a16:creationId xmlns:a16="http://schemas.microsoft.com/office/drawing/2014/main" id="{B52ADF08-249F-48F5-B445-A04358827F7C}"/>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62</xdr:row>
      <xdr:rowOff>306933</xdr:rowOff>
    </xdr:to>
    <xdr:sp macro="" textlink="">
      <xdr:nvSpPr>
        <xdr:cNvPr id="478" name="Text Box 106">
          <a:extLst>
            <a:ext uri="{FF2B5EF4-FFF2-40B4-BE49-F238E27FC236}">
              <a16:creationId xmlns:a16="http://schemas.microsoft.com/office/drawing/2014/main" id="{737D6D6D-F649-4BB8-9FA4-503EADB64ED7}"/>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65</xdr:row>
      <xdr:rowOff>63266</xdr:rowOff>
    </xdr:to>
    <xdr:sp macro="" textlink="">
      <xdr:nvSpPr>
        <xdr:cNvPr id="479" name="Text Box 108">
          <a:extLst>
            <a:ext uri="{FF2B5EF4-FFF2-40B4-BE49-F238E27FC236}">
              <a16:creationId xmlns:a16="http://schemas.microsoft.com/office/drawing/2014/main" id="{96CC9D4D-2C96-400A-BD64-4106372A707C}"/>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123754</xdr:rowOff>
    </xdr:to>
    <xdr:sp macro="" textlink="">
      <xdr:nvSpPr>
        <xdr:cNvPr id="480" name="Text Box 30">
          <a:extLst>
            <a:ext uri="{FF2B5EF4-FFF2-40B4-BE49-F238E27FC236}">
              <a16:creationId xmlns:a16="http://schemas.microsoft.com/office/drawing/2014/main" id="{4B08C8CE-AF78-4851-A484-370B4346CB32}"/>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65</xdr:row>
      <xdr:rowOff>63266</xdr:rowOff>
    </xdr:to>
    <xdr:sp macro="" textlink="">
      <xdr:nvSpPr>
        <xdr:cNvPr id="481" name="Text Box 32">
          <a:extLst>
            <a:ext uri="{FF2B5EF4-FFF2-40B4-BE49-F238E27FC236}">
              <a16:creationId xmlns:a16="http://schemas.microsoft.com/office/drawing/2014/main" id="{29EFDB5A-E2A2-4807-99D7-9B8E2742290D}"/>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123754</xdr:rowOff>
    </xdr:to>
    <xdr:sp macro="" textlink="">
      <xdr:nvSpPr>
        <xdr:cNvPr id="482" name="Text Box 106">
          <a:extLst>
            <a:ext uri="{FF2B5EF4-FFF2-40B4-BE49-F238E27FC236}">
              <a16:creationId xmlns:a16="http://schemas.microsoft.com/office/drawing/2014/main" id="{C179C0A1-FAC1-4F27-A18B-7C0B03AAA936}"/>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75582</xdr:rowOff>
    </xdr:to>
    <xdr:sp macro="" textlink="">
      <xdr:nvSpPr>
        <xdr:cNvPr id="483" name="Text Box 30">
          <a:extLst>
            <a:ext uri="{FF2B5EF4-FFF2-40B4-BE49-F238E27FC236}">
              <a16:creationId xmlns:a16="http://schemas.microsoft.com/office/drawing/2014/main" id="{A4E45EE8-BFF2-45ED-B07D-B92D95134805}"/>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84" name="Text Box 32">
          <a:extLst>
            <a:ext uri="{FF2B5EF4-FFF2-40B4-BE49-F238E27FC236}">
              <a16:creationId xmlns:a16="http://schemas.microsoft.com/office/drawing/2014/main" id="{BEF15EC7-4744-46D4-919C-55B0671BE7A2}"/>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75582</xdr:rowOff>
    </xdr:to>
    <xdr:sp macro="" textlink="">
      <xdr:nvSpPr>
        <xdr:cNvPr id="485" name="Text Box 106">
          <a:extLst>
            <a:ext uri="{FF2B5EF4-FFF2-40B4-BE49-F238E27FC236}">
              <a16:creationId xmlns:a16="http://schemas.microsoft.com/office/drawing/2014/main" id="{D3AA4D2A-7104-4072-AA8E-43455C316267}"/>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86" name="Text Box 108">
          <a:extLst>
            <a:ext uri="{FF2B5EF4-FFF2-40B4-BE49-F238E27FC236}">
              <a16:creationId xmlns:a16="http://schemas.microsoft.com/office/drawing/2014/main" id="{3DD9AD7C-EC5F-4239-AE6D-C2AEB15BEBED}"/>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52722</xdr:rowOff>
    </xdr:to>
    <xdr:sp macro="" textlink="">
      <xdr:nvSpPr>
        <xdr:cNvPr id="487" name="Text Box 30">
          <a:extLst>
            <a:ext uri="{FF2B5EF4-FFF2-40B4-BE49-F238E27FC236}">
              <a16:creationId xmlns:a16="http://schemas.microsoft.com/office/drawing/2014/main" id="{CC31082D-284B-448B-9C8B-BD6662C7422E}"/>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88" name="Text Box 32">
          <a:extLst>
            <a:ext uri="{FF2B5EF4-FFF2-40B4-BE49-F238E27FC236}">
              <a16:creationId xmlns:a16="http://schemas.microsoft.com/office/drawing/2014/main" id="{E0032A2E-E159-4B8F-A852-E07E481F30A2}"/>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59</xdr:row>
      <xdr:rowOff>52722</xdr:rowOff>
    </xdr:to>
    <xdr:sp macro="" textlink="">
      <xdr:nvSpPr>
        <xdr:cNvPr id="489" name="Text Box 106">
          <a:extLst>
            <a:ext uri="{FF2B5EF4-FFF2-40B4-BE49-F238E27FC236}">
              <a16:creationId xmlns:a16="http://schemas.microsoft.com/office/drawing/2014/main" id="{F049B3DD-E26C-4C66-97B2-DA72FDBFE9D5}"/>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50</xdr:row>
      <xdr:rowOff>0</xdr:rowOff>
    </xdr:from>
    <xdr:to>
      <xdr:col>3</xdr:col>
      <xdr:colOff>76200</xdr:colOff>
      <xdr:row>51</xdr:row>
      <xdr:rowOff>232977</xdr:rowOff>
    </xdr:to>
    <xdr:sp macro="" textlink="">
      <xdr:nvSpPr>
        <xdr:cNvPr id="490" name="Text Box 108">
          <a:extLst>
            <a:ext uri="{FF2B5EF4-FFF2-40B4-BE49-F238E27FC236}">
              <a16:creationId xmlns:a16="http://schemas.microsoft.com/office/drawing/2014/main" id="{EEB43286-3941-495C-82B0-4DEDB19EFB8A}"/>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409722"/>
    <xdr:sp macro="" textlink="">
      <xdr:nvSpPr>
        <xdr:cNvPr id="491" name="Text Box 30">
          <a:extLst>
            <a:ext uri="{FF2B5EF4-FFF2-40B4-BE49-F238E27FC236}">
              <a16:creationId xmlns:a16="http://schemas.microsoft.com/office/drawing/2014/main" id="{EB77EECB-7E1A-4A28-A2A9-49D05255CC83}"/>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492" name="Text Box 32">
          <a:extLst>
            <a:ext uri="{FF2B5EF4-FFF2-40B4-BE49-F238E27FC236}">
              <a16:creationId xmlns:a16="http://schemas.microsoft.com/office/drawing/2014/main" id="{BA651774-8E6A-4250-9C7D-68F837DB6E1F}"/>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09722"/>
    <xdr:sp macro="" textlink="">
      <xdr:nvSpPr>
        <xdr:cNvPr id="493" name="Text Box 106">
          <a:extLst>
            <a:ext uri="{FF2B5EF4-FFF2-40B4-BE49-F238E27FC236}">
              <a16:creationId xmlns:a16="http://schemas.microsoft.com/office/drawing/2014/main" id="{5413D76E-8BB3-4DF0-8817-21D8B65AF1F8}"/>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494" name="Text Box 108">
          <a:extLst>
            <a:ext uri="{FF2B5EF4-FFF2-40B4-BE49-F238E27FC236}">
              <a16:creationId xmlns:a16="http://schemas.microsoft.com/office/drawing/2014/main" id="{A8A68798-81E6-4128-8E75-430E5CFFA095}"/>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495" name="Text Box 30">
          <a:extLst>
            <a:ext uri="{FF2B5EF4-FFF2-40B4-BE49-F238E27FC236}">
              <a16:creationId xmlns:a16="http://schemas.microsoft.com/office/drawing/2014/main" id="{C7DDC097-ADB8-4EF2-A437-CE60391001E4}"/>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496" name="Text Box 32">
          <a:extLst>
            <a:ext uri="{FF2B5EF4-FFF2-40B4-BE49-F238E27FC236}">
              <a16:creationId xmlns:a16="http://schemas.microsoft.com/office/drawing/2014/main" id="{8E17B5E5-1A45-4AF7-BBB6-FB75B948F168}"/>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86862"/>
    <xdr:sp macro="" textlink="">
      <xdr:nvSpPr>
        <xdr:cNvPr id="497" name="Text Box 106">
          <a:extLst>
            <a:ext uri="{FF2B5EF4-FFF2-40B4-BE49-F238E27FC236}">
              <a16:creationId xmlns:a16="http://schemas.microsoft.com/office/drawing/2014/main" id="{697B6EF1-2CA6-480F-B097-95FB939965C1}"/>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70682"/>
    <xdr:sp macro="" textlink="">
      <xdr:nvSpPr>
        <xdr:cNvPr id="498" name="Text Box 108">
          <a:extLst>
            <a:ext uri="{FF2B5EF4-FFF2-40B4-BE49-F238E27FC236}">
              <a16:creationId xmlns:a16="http://schemas.microsoft.com/office/drawing/2014/main" id="{28161936-9ED5-4187-A4DE-70878386CE62}"/>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499" name="Text Box 30">
          <a:extLst>
            <a:ext uri="{FF2B5EF4-FFF2-40B4-BE49-F238E27FC236}">
              <a16:creationId xmlns:a16="http://schemas.microsoft.com/office/drawing/2014/main" id="{4BA77717-2649-4C90-B060-CC40E4F35DD6}"/>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500" name="Text Box 32">
          <a:extLst>
            <a:ext uri="{FF2B5EF4-FFF2-40B4-BE49-F238E27FC236}">
              <a16:creationId xmlns:a16="http://schemas.microsoft.com/office/drawing/2014/main" id="{66E99495-4307-415F-9A6D-C61588B769C7}"/>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94482"/>
    <xdr:sp macro="" textlink="">
      <xdr:nvSpPr>
        <xdr:cNvPr id="501" name="Text Box 106">
          <a:extLst>
            <a:ext uri="{FF2B5EF4-FFF2-40B4-BE49-F238E27FC236}">
              <a16:creationId xmlns:a16="http://schemas.microsoft.com/office/drawing/2014/main" id="{E5AD78FA-6483-44D2-B625-F0DB729B4460}"/>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502" name="Text Box 108">
          <a:extLst>
            <a:ext uri="{FF2B5EF4-FFF2-40B4-BE49-F238E27FC236}">
              <a16:creationId xmlns:a16="http://schemas.microsoft.com/office/drawing/2014/main" id="{1C4A0862-0DA6-4AD5-A292-A772FF9C082D}"/>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503" name="Text Box 30">
          <a:extLst>
            <a:ext uri="{FF2B5EF4-FFF2-40B4-BE49-F238E27FC236}">
              <a16:creationId xmlns:a16="http://schemas.microsoft.com/office/drawing/2014/main" id="{D874A523-8A24-4A4B-8CED-DCBF1C85AE6F}"/>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504" name="Text Box 32">
          <a:extLst>
            <a:ext uri="{FF2B5EF4-FFF2-40B4-BE49-F238E27FC236}">
              <a16:creationId xmlns:a16="http://schemas.microsoft.com/office/drawing/2014/main" id="{8AFE003F-4523-409B-BCCD-EC626DB342C6}"/>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61071"/>
    <xdr:sp macro="" textlink="">
      <xdr:nvSpPr>
        <xdr:cNvPr id="505" name="Text Box 106">
          <a:extLst>
            <a:ext uri="{FF2B5EF4-FFF2-40B4-BE49-F238E27FC236}">
              <a16:creationId xmlns:a16="http://schemas.microsoft.com/office/drawing/2014/main" id="{4C77D778-AC93-434C-AD61-5C2C559FDDFE}"/>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455442"/>
    <xdr:sp macro="" textlink="">
      <xdr:nvSpPr>
        <xdr:cNvPr id="506" name="Text Box 108">
          <a:extLst>
            <a:ext uri="{FF2B5EF4-FFF2-40B4-BE49-F238E27FC236}">
              <a16:creationId xmlns:a16="http://schemas.microsoft.com/office/drawing/2014/main" id="{230BCA46-343D-4718-9219-58591A303FC2}"/>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71</xdr:row>
      <xdr:rowOff>0</xdr:rowOff>
    </xdr:from>
    <xdr:to>
      <xdr:col>3</xdr:col>
      <xdr:colOff>76200</xdr:colOff>
      <xdr:row>81</xdr:row>
      <xdr:rowOff>151533</xdr:rowOff>
    </xdr:to>
    <xdr:sp macro="" textlink="">
      <xdr:nvSpPr>
        <xdr:cNvPr id="507" name="Text Box 30">
          <a:extLst>
            <a:ext uri="{FF2B5EF4-FFF2-40B4-BE49-F238E27FC236}">
              <a16:creationId xmlns:a16="http://schemas.microsoft.com/office/drawing/2014/main" id="{63098F72-2D63-4EAE-BE30-32EAFEB724DD}"/>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151533</xdr:rowOff>
    </xdr:to>
    <xdr:sp macro="" textlink="">
      <xdr:nvSpPr>
        <xdr:cNvPr id="508" name="Text Box 106">
          <a:extLst>
            <a:ext uri="{FF2B5EF4-FFF2-40B4-BE49-F238E27FC236}">
              <a16:creationId xmlns:a16="http://schemas.microsoft.com/office/drawing/2014/main" id="{BD510553-6243-4876-94E8-1323C333910E}"/>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128674</xdr:rowOff>
    </xdr:to>
    <xdr:sp macro="" textlink="">
      <xdr:nvSpPr>
        <xdr:cNvPr id="509" name="Text Box 30">
          <a:extLst>
            <a:ext uri="{FF2B5EF4-FFF2-40B4-BE49-F238E27FC236}">
              <a16:creationId xmlns:a16="http://schemas.microsoft.com/office/drawing/2014/main" id="{FC083998-A1DC-437B-A172-C903F39AADE7}"/>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81</xdr:row>
      <xdr:rowOff>128674</xdr:rowOff>
    </xdr:to>
    <xdr:sp macro="" textlink="">
      <xdr:nvSpPr>
        <xdr:cNvPr id="510" name="Text Box 106">
          <a:extLst>
            <a:ext uri="{FF2B5EF4-FFF2-40B4-BE49-F238E27FC236}">
              <a16:creationId xmlns:a16="http://schemas.microsoft.com/office/drawing/2014/main" id="{7585713A-A538-4389-92F3-1F6B5316BB6E}"/>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58103</xdr:rowOff>
    </xdr:to>
    <xdr:sp macro="" textlink="">
      <xdr:nvSpPr>
        <xdr:cNvPr id="511" name="Text Box 30">
          <a:extLst>
            <a:ext uri="{FF2B5EF4-FFF2-40B4-BE49-F238E27FC236}">
              <a16:creationId xmlns:a16="http://schemas.microsoft.com/office/drawing/2014/main" id="{EDD6C0B6-20F1-4872-A325-C8371DC5D2A0}"/>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164787</xdr:rowOff>
    </xdr:to>
    <xdr:sp macro="" textlink="">
      <xdr:nvSpPr>
        <xdr:cNvPr id="512" name="Text Box 32">
          <a:extLst>
            <a:ext uri="{FF2B5EF4-FFF2-40B4-BE49-F238E27FC236}">
              <a16:creationId xmlns:a16="http://schemas.microsoft.com/office/drawing/2014/main" id="{92D32734-D957-4228-9535-7897E4411555}"/>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79</xdr:row>
      <xdr:rowOff>58103</xdr:rowOff>
    </xdr:to>
    <xdr:sp macro="" textlink="">
      <xdr:nvSpPr>
        <xdr:cNvPr id="513" name="Text Box 106">
          <a:extLst>
            <a:ext uri="{FF2B5EF4-FFF2-40B4-BE49-F238E27FC236}">
              <a16:creationId xmlns:a16="http://schemas.microsoft.com/office/drawing/2014/main" id="{42A85EA5-4A2C-4E49-9E2B-7052822EB776}"/>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164787</xdr:rowOff>
    </xdr:to>
    <xdr:sp macro="" textlink="">
      <xdr:nvSpPr>
        <xdr:cNvPr id="514" name="Text Box 108">
          <a:extLst>
            <a:ext uri="{FF2B5EF4-FFF2-40B4-BE49-F238E27FC236}">
              <a16:creationId xmlns:a16="http://schemas.microsoft.com/office/drawing/2014/main" id="{56E3EA5E-D18B-4F83-A4EE-058203DFEA9F}"/>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178036</xdr:rowOff>
    </xdr:to>
    <xdr:sp macro="" textlink="">
      <xdr:nvSpPr>
        <xdr:cNvPr id="515" name="Text Box 30">
          <a:extLst>
            <a:ext uri="{FF2B5EF4-FFF2-40B4-BE49-F238E27FC236}">
              <a16:creationId xmlns:a16="http://schemas.microsoft.com/office/drawing/2014/main" id="{3C15B7FA-B7A1-4122-B2FA-16F238EACFB5}"/>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164787</xdr:rowOff>
    </xdr:to>
    <xdr:sp macro="" textlink="">
      <xdr:nvSpPr>
        <xdr:cNvPr id="516" name="Text Box 32">
          <a:extLst>
            <a:ext uri="{FF2B5EF4-FFF2-40B4-BE49-F238E27FC236}">
              <a16:creationId xmlns:a16="http://schemas.microsoft.com/office/drawing/2014/main" id="{87477F7D-E04D-44CE-9060-F4E33810F1C1}"/>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78</xdr:row>
      <xdr:rowOff>178036</xdr:rowOff>
    </xdr:to>
    <xdr:sp macro="" textlink="">
      <xdr:nvSpPr>
        <xdr:cNvPr id="517" name="Text Box 106">
          <a:extLst>
            <a:ext uri="{FF2B5EF4-FFF2-40B4-BE49-F238E27FC236}">
              <a16:creationId xmlns:a16="http://schemas.microsoft.com/office/drawing/2014/main" id="{1652F125-71BE-4E61-A193-99D8E38D9FF4}"/>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80</xdr:row>
      <xdr:rowOff>164787</xdr:rowOff>
    </xdr:to>
    <xdr:sp macro="" textlink="">
      <xdr:nvSpPr>
        <xdr:cNvPr id="518" name="Text Box 108">
          <a:extLst>
            <a:ext uri="{FF2B5EF4-FFF2-40B4-BE49-F238E27FC236}">
              <a16:creationId xmlns:a16="http://schemas.microsoft.com/office/drawing/2014/main" id="{785F728B-A875-45C7-98E6-E4AFB9E5179F}"/>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71</xdr:row>
      <xdr:rowOff>0</xdr:rowOff>
    </xdr:from>
    <xdr:ext cx="76200" cy="330590"/>
    <xdr:sp macro="" textlink="">
      <xdr:nvSpPr>
        <xdr:cNvPr id="519" name="Text Box 30">
          <a:extLst>
            <a:ext uri="{FF2B5EF4-FFF2-40B4-BE49-F238E27FC236}">
              <a16:creationId xmlns:a16="http://schemas.microsoft.com/office/drawing/2014/main" id="{44598B4D-61BB-4BFB-984D-E35BE643ED5C}"/>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20" name="Text Box 32">
          <a:extLst>
            <a:ext uri="{FF2B5EF4-FFF2-40B4-BE49-F238E27FC236}">
              <a16:creationId xmlns:a16="http://schemas.microsoft.com/office/drawing/2014/main" id="{0BB7FC9F-5707-4201-A0A6-C066F17B27CB}"/>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521" name="Text Box 106">
          <a:extLst>
            <a:ext uri="{FF2B5EF4-FFF2-40B4-BE49-F238E27FC236}">
              <a16:creationId xmlns:a16="http://schemas.microsoft.com/office/drawing/2014/main" id="{AA7FB780-7934-4F26-A9A3-28102264110E}"/>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22" name="Text Box 108">
          <a:extLst>
            <a:ext uri="{FF2B5EF4-FFF2-40B4-BE49-F238E27FC236}">
              <a16:creationId xmlns:a16="http://schemas.microsoft.com/office/drawing/2014/main" id="{D83EFA65-F7F7-47AE-8BB2-F3176BCC6F0D}"/>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523" name="Text Box 30">
          <a:extLst>
            <a:ext uri="{FF2B5EF4-FFF2-40B4-BE49-F238E27FC236}">
              <a16:creationId xmlns:a16="http://schemas.microsoft.com/office/drawing/2014/main" id="{C68500E3-ABA6-4B2D-A967-83895FA651EF}"/>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24" name="Text Box 32">
          <a:extLst>
            <a:ext uri="{FF2B5EF4-FFF2-40B4-BE49-F238E27FC236}">
              <a16:creationId xmlns:a16="http://schemas.microsoft.com/office/drawing/2014/main" id="{A69A33BB-A5DE-47B2-9467-784AB4C93A52}"/>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525" name="Text Box 106">
          <a:extLst>
            <a:ext uri="{FF2B5EF4-FFF2-40B4-BE49-F238E27FC236}">
              <a16:creationId xmlns:a16="http://schemas.microsoft.com/office/drawing/2014/main" id="{DEE0B78A-CB80-4DFC-8709-AB35D09024D8}"/>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26" name="Text Box 108">
          <a:extLst>
            <a:ext uri="{FF2B5EF4-FFF2-40B4-BE49-F238E27FC236}">
              <a16:creationId xmlns:a16="http://schemas.microsoft.com/office/drawing/2014/main" id="{3686C10F-CBB4-4B88-B144-B2403444F719}"/>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527" name="Text Box 30">
          <a:extLst>
            <a:ext uri="{FF2B5EF4-FFF2-40B4-BE49-F238E27FC236}">
              <a16:creationId xmlns:a16="http://schemas.microsoft.com/office/drawing/2014/main" id="{C8CBAFD8-155C-47E3-A5DA-5EB66446366C}"/>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28" name="Text Box 32">
          <a:extLst>
            <a:ext uri="{FF2B5EF4-FFF2-40B4-BE49-F238E27FC236}">
              <a16:creationId xmlns:a16="http://schemas.microsoft.com/office/drawing/2014/main" id="{260FBBB4-89EA-4600-BAD3-FFF1B009633A}"/>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30590"/>
    <xdr:sp macro="" textlink="">
      <xdr:nvSpPr>
        <xdr:cNvPr id="529" name="Text Box 106">
          <a:extLst>
            <a:ext uri="{FF2B5EF4-FFF2-40B4-BE49-F238E27FC236}">
              <a16:creationId xmlns:a16="http://schemas.microsoft.com/office/drawing/2014/main" id="{AB72B89A-04F0-4579-9A3D-10C246611800}"/>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30" name="Text Box 108">
          <a:extLst>
            <a:ext uri="{FF2B5EF4-FFF2-40B4-BE49-F238E27FC236}">
              <a16:creationId xmlns:a16="http://schemas.microsoft.com/office/drawing/2014/main" id="{5926DCCA-4B4D-4E64-A0D3-56472A8463A5}"/>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531" name="Text Box 30">
          <a:extLst>
            <a:ext uri="{FF2B5EF4-FFF2-40B4-BE49-F238E27FC236}">
              <a16:creationId xmlns:a16="http://schemas.microsoft.com/office/drawing/2014/main" id="{B00991BE-0AF1-420E-BBE7-7BE55B1600AA}"/>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32" name="Text Box 32">
          <a:extLst>
            <a:ext uri="{FF2B5EF4-FFF2-40B4-BE49-F238E27FC236}">
              <a16:creationId xmlns:a16="http://schemas.microsoft.com/office/drawing/2014/main" id="{39F1E912-41C8-4EFC-867F-C7B047AA651B}"/>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71</xdr:row>
      <xdr:rowOff>0</xdr:rowOff>
    </xdr:from>
    <xdr:ext cx="76200" cy="307730"/>
    <xdr:sp macro="" textlink="">
      <xdr:nvSpPr>
        <xdr:cNvPr id="533" name="Text Box 106">
          <a:extLst>
            <a:ext uri="{FF2B5EF4-FFF2-40B4-BE49-F238E27FC236}">
              <a16:creationId xmlns:a16="http://schemas.microsoft.com/office/drawing/2014/main" id="{23D8B2A1-6B70-4F1E-A860-41BB72A206AB}"/>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54</xdr:row>
      <xdr:rowOff>0</xdr:rowOff>
    </xdr:from>
    <xdr:ext cx="76200" cy="409721"/>
    <xdr:sp macro="" textlink="">
      <xdr:nvSpPr>
        <xdr:cNvPr id="534" name="Text Box 108">
          <a:extLst>
            <a:ext uri="{FF2B5EF4-FFF2-40B4-BE49-F238E27FC236}">
              <a16:creationId xmlns:a16="http://schemas.microsoft.com/office/drawing/2014/main" id="{88F28CAF-AE68-4DBB-A0DA-903AF11A2E9C}"/>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54</xdr:row>
      <xdr:rowOff>0</xdr:rowOff>
    </xdr:from>
    <xdr:to>
      <xdr:col>3</xdr:col>
      <xdr:colOff>76200</xdr:colOff>
      <xdr:row>57</xdr:row>
      <xdr:rowOff>14810</xdr:rowOff>
    </xdr:to>
    <xdr:sp macro="" textlink="">
      <xdr:nvSpPr>
        <xdr:cNvPr id="535" name="Text Box 30">
          <a:extLst>
            <a:ext uri="{FF2B5EF4-FFF2-40B4-BE49-F238E27FC236}">
              <a16:creationId xmlns:a16="http://schemas.microsoft.com/office/drawing/2014/main" id="{4140F7CC-8118-48AD-B4A6-9BFA54C1EC2B}"/>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57</xdr:row>
      <xdr:rowOff>14810</xdr:rowOff>
    </xdr:to>
    <xdr:sp macro="" textlink="">
      <xdr:nvSpPr>
        <xdr:cNvPr id="536" name="Text Box 106">
          <a:extLst>
            <a:ext uri="{FF2B5EF4-FFF2-40B4-BE49-F238E27FC236}">
              <a16:creationId xmlns:a16="http://schemas.microsoft.com/office/drawing/2014/main" id="{B89F1623-6508-4DA6-A193-FCFC10CAE30E}"/>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56</xdr:row>
      <xdr:rowOff>515411</xdr:rowOff>
    </xdr:to>
    <xdr:sp macro="" textlink="">
      <xdr:nvSpPr>
        <xdr:cNvPr id="537" name="Text Box 30">
          <a:extLst>
            <a:ext uri="{FF2B5EF4-FFF2-40B4-BE49-F238E27FC236}">
              <a16:creationId xmlns:a16="http://schemas.microsoft.com/office/drawing/2014/main" id="{F9FC70C8-EF1C-4C47-AF33-20C25B6A3CF5}"/>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56</xdr:row>
      <xdr:rowOff>515411</xdr:rowOff>
    </xdr:to>
    <xdr:sp macro="" textlink="">
      <xdr:nvSpPr>
        <xdr:cNvPr id="538" name="Text Box 106">
          <a:extLst>
            <a:ext uri="{FF2B5EF4-FFF2-40B4-BE49-F238E27FC236}">
              <a16:creationId xmlns:a16="http://schemas.microsoft.com/office/drawing/2014/main" id="{4552E1AC-5225-42FD-86E3-E2D591581B86}"/>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57</xdr:row>
      <xdr:rowOff>14810</xdr:rowOff>
    </xdr:to>
    <xdr:sp macro="" textlink="">
      <xdr:nvSpPr>
        <xdr:cNvPr id="539" name="Text Box 30">
          <a:extLst>
            <a:ext uri="{FF2B5EF4-FFF2-40B4-BE49-F238E27FC236}">
              <a16:creationId xmlns:a16="http://schemas.microsoft.com/office/drawing/2014/main" id="{940B690E-CFAF-4B22-879C-10FC9F346B72}"/>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57</xdr:row>
      <xdr:rowOff>14810</xdr:rowOff>
    </xdr:to>
    <xdr:sp macro="" textlink="">
      <xdr:nvSpPr>
        <xdr:cNvPr id="540" name="Text Box 106">
          <a:extLst>
            <a:ext uri="{FF2B5EF4-FFF2-40B4-BE49-F238E27FC236}">
              <a16:creationId xmlns:a16="http://schemas.microsoft.com/office/drawing/2014/main" id="{0A1D5A68-2AC3-4BAA-B21E-05917E36C932}"/>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56</xdr:row>
      <xdr:rowOff>515411</xdr:rowOff>
    </xdr:to>
    <xdr:sp macro="" textlink="">
      <xdr:nvSpPr>
        <xdr:cNvPr id="541" name="Text Box 30">
          <a:extLst>
            <a:ext uri="{FF2B5EF4-FFF2-40B4-BE49-F238E27FC236}">
              <a16:creationId xmlns:a16="http://schemas.microsoft.com/office/drawing/2014/main" id="{878D6D57-DE20-4B61-A5C2-B242DA6693F6}"/>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76200</xdr:colOff>
      <xdr:row>56</xdr:row>
      <xdr:rowOff>515411</xdr:rowOff>
    </xdr:to>
    <xdr:sp macro="" textlink="">
      <xdr:nvSpPr>
        <xdr:cNvPr id="542" name="Text Box 106">
          <a:extLst>
            <a:ext uri="{FF2B5EF4-FFF2-40B4-BE49-F238E27FC236}">
              <a16:creationId xmlns:a16="http://schemas.microsoft.com/office/drawing/2014/main" id="{EC956597-3F42-4E1F-BD72-E5966D92FA06}"/>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281</xdr:row>
      <xdr:rowOff>0</xdr:rowOff>
    </xdr:from>
    <xdr:ext cx="76200" cy="676275"/>
    <xdr:sp macro="" textlink="">
      <xdr:nvSpPr>
        <xdr:cNvPr id="2" name="Text Box 30">
          <a:extLst>
            <a:ext uri="{FF2B5EF4-FFF2-40B4-BE49-F238E27FC236}">
              <a16:creationId xmlns:a16="http://schemas.microsoft.com/office/drawing/2014/main" id="{B69DA2E2-2E84-4E4A-90A6-72F3AD6E407D}"/>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3" name="Text Box 32">
          <a:extLst>
            <a:ext uri="{FF2B5EF4-FFF2-40B4-BE49-F238E27FC236}">
              <a16:creationId xmlns:a16="http://schemas.microsoft.com/office/drawing/2014/main" id="{2F8F76FC-3311-4699-A39B-ED03B9ADE101}"/>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76275"/>
    <xdr:sp macro="" textlink="">
      <xdr:nvSpPr>
        <xdr:cNvPr id="4" name="Text Box 106">
          <a:extLst>
            <a:ext uri="{FF2B5EF4-FFF2-40B4-BE49-F238E27FC236}">
              <a16:creationId xmlns:a16="http://schemas.microsoft.com/office/drawing/2014/main" id="{8ED6ACB9-8F55-4B90-9A86-F8FE84E4109D}"/>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5" name="Text Box 108">
          <a:extLst>
            <a:ext uri="{FF2B5EF4-FFF2-40B4-BE49-F238E27FC236}">
              <a16:creationId xmlns:a16="http://schemas.microsoft.com/office/drawing/2014/main" id="{3AF663E1-760C-4992-A627-865F5E9004E3}"/>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57225"/>
    <xdr:sp macro="" textlink="">
      <xdr:nvSpPr>
        <xdr:cNvPr id="6" name="Text Box 30">
          <a:extLst>
            <a:ext uri="{FF2B5EF4-FFF2-40B4-BE49-F238E27FC236}">
              <a16:creationId xmlns:a16="http://schemas.microsoft.com/office/drawing/2014/main" id="{D309013A-E5E6-403C-9BAD-F3D9CDEC1E09}"/>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7" name="Text Box 32">
          <a:extLst>
            <a:ext uri="{FF2B5EF4-FFF2-40B4-BE49-F238E27FC236}">
              <a16:creationId xmlns:a16="http://schemas.microsoft.com/office/drawing/2014/main" id="{62DCF898-336F-48FC-A0ED-FA55410E7553}"/>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57225"/>
    <xdr:sp macro="" textlink="">
      <xdr:nvSpPr>
        <xdr:cNvPr id="8" name="Text Box 106">
          <a:extLst>
            <a:ext uri="{FF2B5EF4-FFF2-40B4-BE49-F238E27FC236}">
              <a16:creationId xmlns:a16="http://schemas.microsoft.com/office/drawing/2014/main" id="{0AF4DB3A-AEE8-4DB8-92A0-A62947ED6274}"/>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9" name="Text Box 108">
          <a:extLst>
            <a:ext uri="{FF2B5EF4-FFF2-40B4-BE49-F238E27FC236}">
              <a16:creationId xmlns:a16="http://schemas.microsoft.com/office/drawing/2014/main" id="{3C814CA6-BAE2-447D-BDBF-F0BC423062E6}"/>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268</xdr:row>
      <xdr:rowOff>0</xdr:rowOff>
    </xdr:from>
    <xdr:to>
      <xdr:col>3</xdr:col>
      <xdr:colOff>76200</xdr:colOff>
      <xdr:row>269</xdr:row>
      <xdr:rowOff>123906</xdr:rowOff>
    </xdr:to>
    <xdr:sp macro="" textlink="">
      <xdr:nvSpPr>
        <xdr:cNvPr id="10" name="Text Box 30">
          <a:extLst>
            <a:ext uri="{FF2B5EF4-FFF2-40B4-BE49-F238E27FC236}">
              <a16:creationId xmlns:a16="http://schemas.microsoft.com/office/drawing/2014/main" id="{AD3AD219-7434-4DF9-BEF1-A330F85523C8}"/>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55334</xdr:rowOff>
    </xdr:to>
    <xdr:sp macro="" textlink="">
      <xdr:nvSpPr>
        <xdr:cNvPr id="11" name="Text Box 32">
          <a:extLst>
            <a:ext uri="{FF2B5EF4-FFF2-40B4-BE49-F238E27FC236}">
              <a16:creationId xmlns:a16="http://schemas.microsoft.com/office/drawing/2014/main" id="{C85A0B56-30B6-421F-AE55-04E28E4D5D80}"/>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123906</xdr:rowOff>
    </xdr:to>
    <xdr:sp macro="" textlink="">
      <xdr:nvSpPr>
        <xdr:cNvPr id="12" name="Text Box 106">
          <a:extLst>
            <a:ext uri="{FF2B5EF4-FFF2-40B4-BE49-F238E27FC236}">
              <a16:creationId xmlns:a16="http://schemas.microsoft.com/office/drawing/2014/main" id="{AFD7BE14-A9DC-40FB-94B3-E3D4C4676812}"/>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55334</xdr:rowOff>
    </xdr:to>
    <xdr:sp macro="" textlink="">
      <xdr:nvSpPr>
        <xdr:cNvPr id="13" name="Text Box 108">
          <a:extLst>
            <a:ext uri="{FF2B5EF4-FFF2-40B4-BE49-F238E27FC236}">
              <a16:creationId xmlns:a16="http://schemas.microsoft.com/office/drawing/2014/main" id="{39FFB0A5-D333-43F1-8CEC-39868E1770F4}"/>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123914</xdr:rowOff>
    </xdr:to>
    <xdr:sp macro="" textlink="">
      <xdr:nvSpPr>
        <xdr:cNvPr id="14" name="Text Box 30">
          <a:extLst>
            <a:ext uri="{FF2B5EF4-FFF2-40B4-BE49-F238E27FC236}">
              <a16:creationId xmlns:a16="http://schemas.microsoft.com/office/drawing/2014/main" id="{422C3259-C3DE-402A-9B86-B457C229635B}"/>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55334</xdr:rowOff>
    </xdr:to>
    <xdr:sp macro="" textlink="">
      <xdr:nvSpPr>
        <xdr:cNvPr id="15" name="Text Box 32">
          <a:extLst>
            <a:ext uri="{FF2B5EF4-FFF2-40B4-BE49-F238E27FC236}">
              <a16:creationId xmlns:a16="http://schemas.microsoft.com/office/drawing/2014/main" id="{2865421B-78AD-46C6-A186-1918B3FF5E3A}"/>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123914</xdr:rowOff>
    </xdr:to>
    <xdr:sp macro="" textlink="">
      <xdr:nvSpPr>
        <xdr:cNvPr id="16" name="Text Box 106">
          <a:extLst>
            <a:ext uri="{FF2B5EF4-FFF2-40B4-BE49-F238E27FC236}">
              <a16:creationId xmlns:a16="http://schemas.microsoft.com/office/drawing/2014/main" id="{635D4602-6ACD-4C49-93EB-3C9AF3CF3036}"/>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55334</xdr:rowOff>
    </xdr:to>
    <xdr:sp macro="" textlink="">
      <xdr:nvSpPr>
        <xdr:cNvPr id="17" name="Text Box 108">
          <a:extLst>
            <a:ext uri="{FF2B5EF4-FFF2-40B4-BE49-F238E27FC236}">
              <a16:creationId xmlns:a16="http://schemas.microsoft.com/office/drawing/2014/main" id="{DCEE77AD-E386-4829-BC43-A6FEF5874607}"/>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123906</xdr:rowOff>
    </xdr:to>
    <xdr:sp macro="" textlink="">
      <xdr:nvSpPr>
        <xdr:cNvPr id="18" name="Text Box 30">
          <a:extLst>
            <a:ext uri="{FF2B5EF4-FFF2-40B4-BE49-F238E27FC236}">
              <a16:creationId xmlns:a16="http://schemas.microsoft.com/office/drawing/2014/main" id="{B6563A49-D5E4-407F-A0DE-95978FF27307}"/>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17234</xdr:rowOff>
    </xdr:to>
    <xdr:sp macro="" textlink="">
      <xdr:nvSpPr>
        <xdr:cNvPr id="19" name="Text Box 32">
          <a:extLst>
            <a:ext uri="{FF2B5EF4-FFF2-40B4-BE49-F238E27FC236}">
              <a16:creationId xmlns:a16="http://schemas.microsoft.com/office/drawing/2014/main" id="{C1ABFD08-6CCE-475B-9248-BDE8968F2479}"/>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123906</xdr:rowOff>
    </xdr:to>
    <xdr:sp macro="" textlink="">
      <xdr:nvSpPr>
        <xdr:cNvPr id="20" name="Text Box 106">
          <a:extLst>
            <a:ext uri="{FF2B5EF4-FFF2-40B4-BE49-F238E27FC236}">
              <a16:creationId xmlns:a16="http://schemas.microsoft.com/office/drawing/2014/main" id="{F6152C4D-F658-4F08-B158-FBB3B4B735B8}"/>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17234</xdr:rowOff>
    </xdr:to>
    <xdr:sp macro="" textlink="">
      <xdr:nvSpPr>
        <xdr:cNvPr id="21" name="Text Box 108">
          <a:extLst>
            <a:ext uri="{FF2B5EF4-FFF2-40B4-BE49-F238E27FC236}">
              <a16:creationId xmlns:a16="http://schemas.microsoft.com/office/drawing/2014/main" id="{2AA86599-8E4B-4F62-A1D3-2D674F2BF1F5}"/>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93434</xdr:rowOff>
    </xdr:to>
    <xdr:sp macro="" textlink="">
      <xdr:nvSpPr>
        <xdr:cNvPr id="22" name="Text Box 30">
          <a:extLst>
            <a:ext uri="{FF2B5EF4-FFF2-40B4-BE49-F238E27FC236}">
              <a16:creationId xmlns:a16="http://schemas.microsoft.com/office/drawing/2014/main" id="{FF7D0BF6-36C5-4A82-8A2D-397C38D8A98E}"/>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17234</xdr:rowOff>
    </xdr:to>
    <xdr:sp macro="" textlink="">
      <xdr:nvSpPr>
        <xdr:cNvPr id="23" name="Text Box 32">
          <a:extLst>
            <a:ext uri="{FF2B5EF4-FFF2-40B4-BE49-F238E27FC236}">
              <a16:creationId xmlns:a16="http://schemas.microsoft.com/office/drawing/2014/main" id="{C0404D47-AECF-4A72-B9D5-FE5B51386185}"/>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93434</xdr:rowOff>
    </xdr:to>
    <xdr:sp macro="" textlink="">
      <xdr:nvSpPr>
        <xdr:cNvPr id="24" name="Text Box 106">
          <a:extLst>
            <a:ext uri="{FF2B5EF4-FFF2-40B4-BE49-F238E27FC236}">
              <a16:creationId xmlns:a16="http://schemas.microsoft.com/office/drawing/2014/main" id="{AA96E382-FEBD-493D-BB35-02C405D902D9}"/>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17234</xdr:rowOff>
    </xdr:to>
    <xdr:sp macro="" textlink="">
      <xdr:nvSpPr>
        <xdr:cNvPr id="25" name="Text Box 108">
          <a:extLst>
            <a:ext uri="{FF2B5EF4-FFF2-40B4-BE49-F238E27FC236}">
              <a16:creationId xmlns:a16="http://schemas.microsoft.com/office/drawing/2014/main" id="{610AE212-7F7C-449B-9088-A47A5B3FE0AF}"/>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123905</xdr:rowOff>
    </xdr:to>
    <xdr:sp macro="" textlink="">
      <xdr:nvSpPr>
        <xdr:cNvPr id="26" name="Text Box 30">
          <a:extLst>
            <a:ext uri="{FF2B5EF4-FFF2-40B4-BE49-F238E27FC236}">
              <a16:creationId xmlns:a16="http://schemas.microsoft.com/office/drawing/2014/main" id="{324117F5-0867-4D17-B7DA-2B9CD8BFA954}"/>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27" name="Text Box 32">
          <a:extLst>
            <a:ext uri="{FF2B5EF4-FFF2-40B4-BE49-F238E27FC236}">
              <a16:creationId xmlns:a16="http://schemas.microsoft.com/office/drawing/2014/main" id="{783B8F16-8232-49D6-92D5-4557056BA03B}"/>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123905</xdr:rowOff>
    </xdr:to>
    <xdr:sp macro="" textlink="">
      <xdr:nvSpPr>
        <xdr:cNvPr id="28" name="Text Box 106">
          <a:extLst>
            <a:ext uri="{FF2B5EF4-FFF2-40B4-BE49-F238E27FC236}">
              <a16:creationId xmlns:a16="http://schemas.microsoft.com/office/drawing/2014/main" id="{2F1986B1-742D-414F-A694-4186FA7A70B0}"/>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29" name="Text Box 108">
          <a:extLst>
            <a:ext uri="{FF2B5EF4-FFF2-40B4-BE49-F238E27FC236}">
              <a16:creationId xmlns:a16="http://schemas.microsoft.com/office/drawing/2014/main" id="{319DE331-5729-4787-ABE2-F2CBB7041C4E}"/>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93425</xdr:rowOff>
    </xdr:to>
    <xdr:sp macro="" textlink="">
      <xdr:nvSpPr>
        <xdr:cNvPr id="30" name="Text Box 30">
          <a:extLst>
            <a:ext uri="{FF2B5EF4-FFF2-40B4-BE49-F238E27FC236}">
              <a16:creationId xmlns:a16="http://schemas.microsoft.com/office/drawing/2014/main" id="{45F37057-BCE2-4FCE-9605-30687103D07B}"/>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31" name="Text Box 32">
          <a:extLst>
            <a:ext uri="{FF2B5EF4-FFF2-40B4-BE49-F238E27FC236}">
              <a16:creationId xmlns:a16="http://schemas.microsoft.com/office/drawing/2014/main" id="{A2C43FE3-1553-44FB-A023-C82223A22B08}"/>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93425</xdr:rowOff>
    </xdr:to>
    <xdr:sp macro="" textlink="">
      <xdr:nvSpPr>
        <xdr:cNvPr id="32" name="Text Box 106">
          <a:extLst>
            <a:ext uri="{FF2B5EF4-FFF2-40B4-BE49-F238E27FC236}">
              <a16:creationId xmlns:a16="http://schemas.microsoft.com/office/drawing/2014/main" id="{BF24CC4B-1F1E-4F22-8734-85669A4EE75B}"/>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33" name="Text Box 108">
          <a:extLst>
            <a:ext uri="{FF2B5EF4-FFF2-40B4-BE49-F238E27FC236}">
              <a16:creationId xmlns:a16="http://schemas.microsoft.com/office/drawing/2014/main" id="{A612CD25-6B7D-4CDC-B226-1BA181492883}"/>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123905</xdr:rowOff>
    </xdr:to>
    <xdr:sp macro="" textlink="">
      <xdr:nvSpPr>
        <xdr:cNvPr id="34" name="Text Box 30">
          <a:extLst>
            <a:ext uri="{FF2B5EF4-FFF2-40B4-BE49-F238E27FC236}">
              <a16:creationId xmlns:a16="http://schemas.microsoft.com/office/drawing/2014/main" id="{E5021392-2534-445B-88B9-D080EEC73FD2}"/>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35" name="Text Box 32">
          <a:extLst>
            <a:ext uri="{FF2B5EF4-FFF2-40B4-BE49-F238E27FC236}">
              <a16:creationId xmlns:a16="http://schemas.microsoft.com/office/drawing/2014/main" id="{657362B1-422A-4894-82B0-40AAEE7660E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123905</xdr:rowOff>
    </xdr:to>
    <xdr:sp macro="" textlink="">
      <xdr:nvSpPr>
        <xdr:cNvPr id="36" name="Text Box 106">
          <a:extLst>
            <a:ext uri="{FF2B5EF4-FFF2-40B4-BE49-F238E27FC236}">
              <a16:creationId xmlns:a16="http://schemas.microsoft.com/office/drawing/2014/main" id="{5E03EF96-A8EF-4B0E-AA63-478EE1B20615}"/>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37" name="Text Box 108">
          <a:extLst>
            <a:ext uri="{FF2B5EF4-FFF2-40B4-BE49-F238E27FC236}">
              <a16:creationId xmlns:a16="http://schemas.microsoft.com/office/drawing/2014/main" id="{630A42C5-C84B-4C28-AA57-F4FAAF705AE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93425</xdr:rowOff>
    </xdr:to>
    <xdr:sp macro="" textlink="">
      <xdr:nvSpPr>
        <xdr:cNvPr id="38" name="Text Box 30">
          <a:extLst>
            <a:ext uri="{FF2B5EF4-FFF2-40B4-BE49-F238E27FC236}">
              <a16:creationId xmlns:a16="http://schemas.microsoft.com/office/drawing/2014/main" id="{25914953-242A-4E9C-92C1-1776996EEE5B}"/>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39" name="Text Box 32">
          <a:extLst>
            <a:ext uri="{FF2B5EF4-FFF2-40B4-BE49-F238E27FC236}">
              <a16:creationId xmlns:a16="http://schemas.microsoft.com/office/drawing/2014/main" id="{6AF19C03-0743-45A2-8C81-FF2CF3F99FCD}"/>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93425</xdr:rowOff>
    </xdr:to>
    <xdr:sp macro="" textlink="">
      <xdr:nvSpPr>
        <xdr:cNvPr id="40" name="Text Box 106">
          <a:extLst>
            <a:ext uri="{FF2B5EF4-FFF2-40B4-BE49-F238E27FC236}">
              <a16:creationId xmlns:a16="http://schemas.microsoft.com/office/drawing/2014/main" id="{DB48BFC1-6D2D-4B56-9C17-8808AE128F4D}"/>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166645</xdr:rowOff>
    </xdr:to>
    <xdr:sp macro="" textlink="">
      <xdr:nvSpPr>
        <xdr:cNvPr id="41" name="Text Box 108">
          <a:extLst>
            <a:ext uri="{FF2B5EF4-FFF2-40B4-BE49-F238E27FC236}">
              <a16:creationId xmlns:a16="http://schemas.microsoft.com/office/drawing/2014/main" id="{E295C260-ACA5-45FC-8192-6B5FB54D01F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129766</xdr:rowOff>
    </xdr:to>
    <xdr:sp macro="" textlink="">
      <xdr:nvSpPr>
        <xdr:cNvPr id="42" name="Text Box 30">
          <a:extLst>
            <a:ext uri="{FF2B5EF4-FFF2-40B4-BE49-F238E27FC236}">
              <a16:creationId xmlns:a16="http://schemas.microsoft.com/office/drawing/2014/main" id="{3F42FDBF-1502-4932-AC6C-D109F1203319}"/>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24695</xdr:rowOff>
    </xdr:to>
    <xdr:sp macro="" textlink="">
      <xdr:nvSpPr>
        <xdr:cNvPr id="43" name="Text Box 32">
          <a:extLst>
            <a:ext uri="{FF2B5EF4-FFF2-40B4-BE49-F238E27FC236}">
              <a16:creationId xmlns:a16="http://schemas.microsoft.com/office/drawing/2014/main" id="{B3B044DC-E1F7-451D-9DCA-C78F5D7538B5}"/>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129766</xdr:rowOff>
    </xdr:to>
    <xdr:sp macro="" textlink="">
      <xdr:nvSpPr>
        <xdr:cNvPr id="44" name="Text Box 106">
          <a:extLst>
            <a:ext uri="{FF2B5EF4-FFF2-40B4-BE49-F238E27FC236}">
              <a16:creationId xmlns:a16="http://schemas.microsoft.com/office/drawing/2014/main" id="{4B4649DE-67C4-4915-97E4-8AA5D49C6A34}"/>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24695</xdr:rowOff>
    </xdr:to>
    <xdr:sp macro="" textlink="">
      <xdr:nvSpPr>
        <xdr:cNvPr id="45" name="Text Box 108">
          <a:extLst>
            <a:ext uri="{FF2B5EF4-FFF2-40B4-BE49-F238E27FC236}">
              <a16:creationId xmlns:a16="http://schemas.microsoft.com/office/drawing/2014/main" id="{611A9877-4BBE-460C-A93B-FE3528472661}"/>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108669</xdr:rowOff>
    </xdr:to>
    <xdr:sp macro="" textlink="">
      <xdr:nvSpPr>
        <xdr:cNvPr id="46" name="Text Box 30">
          <a:extLst>
            <a:ext uri="{FF2B5EF4-FFF2-40B4-BE49-F238E27FC236}">
              <a16:creationId xmlns:a16="http://schemas.microsoft.com/office/drawing/2014/main" id="{0FB6B688-166F-4D63-B1F6-8C5643C5B4E4}"/>
            </a:ext>
          </a:extLst>
        </xdr:cNvPr>
        <xdr:cNvSpPr txBox="1">
          <a:spLocks noChangeArrowheads="1"/>
        </xdr:cNvSpPr>
      </xdr:nvSpPr>
      <xdr:spPr bwMode="auto">
        <a:xfrm>
          <a:off x="4244340" y="60815220"/>
          <a:ext cx="76200" cy="29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129766</xdr:rowOff>
    </xdr:to>
    <xdr:sp macro="" textlink="">
      <xdr:nvSpPr>
        <xdr:cNvPr id="47" name="Text Box 30">
          <a:extLst>
            <a:ext uri="{FF2B5EF4-FFF2-40B4-BE49-F238E27FC236}">
              <a16:creationId xmlns:a16="http://schemas.microsoft.com/office/drawing/2014/main" id="{74DB70CB-3702-4C0F-B170-898E5A1D757D}"/>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24695</xdr:rowOff>
    </xdr:to>
    <xdr:sp macro="" textlink="">
      <xdr:nvSpPr>
        <xdr:cNvPr id="48" name="Text Box 32">
          <a:extLst>
            <a:ext uri="{FF2B5EF4-FFF2-40B4-BE49-F238E27FC236}">
              <a16:creationId xmlns:a16="http://schemas.microsoft.com/office/drawing/2014/main" id="{E14D7409-A310-4561-8CFE-6B5BC216F663}"/>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129766</xdr:rowOff>
    </xdr:to>
    <xdr:sp macro="" textlink="">
      <xdr:nvSpPr>
        <xdr:cNvPr id="49" name="Text Box 106">
          <a:extLst>
            <a:ext uri="{FF2B5EF4-FFF2-40B4-BE49-F238E27FC236}">
              <a16:creationId xmlns:a16="http://schemas.microsoft.com/office/drawing/2014/main" id="{17693001-BD61-4534-A176-272D8107871B}"/>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24695</xdr:rowOff>
    </xdr:to>
    <xdr:sp macro="" textlink="">
      <xdr:nvSpPr>
        <xdr:cNvPr id="50" name="Text Box 108">
          <a:extLst>
            <a:ext uri="{FF2B5EF4-FFF2-40B4-BE49-F238E27FC236}">
              <a16:creationId xmlns:a16="http://schemas.microsoft.com/office/drawing/2014/main" id="{978FC3D1-4C44-4444-8813-87F0C61DFD4A}"/>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106906</xdr:rowOff>
    </xdr:to>
    <xdr:sp macro="" textlink="">
      <xdr:nvSpPr>
        <xdr:cNvPr id="51" name="Text Box 30">
          <a:extLst>
            <a:ext uri="{FF2B5EF4-FFF2-40B4-BE49-F238E27FC236}">
              <a16:creationId xmlns:a16="http://schemas.microsoft.com/office/drawing/2014/main" id="{292CFA5A-6B4B-4AF4-A1E5-E3636258924A}"/>
            </a:ext>
          </a:extLst>
        </xdr:cNvPr>
        <xdr:cNvSpPr txBox="1">
          <a:spLocks noChangeArrowheads="1"/>
        </xdr:cNvSpPr>
      </xdr:nvSpPr>
      <xdr:spPr bwMode="auto">
        <a:xfrm>
          <a:off x="4244340" y="60815220"/>
          <a:ext cx="76200" cy="28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38430</xdr:rowOff>
    </xdr:to>
    <xdr:sp macro="" textlink="">
      <xdr:nvSpPr>
        <xdr:cNvPr id="52" name="Text Box 30">
          <a:extLst>
            <a:ext uri="{FF2B5EF4-FFF2-40B4-BE49-F238E27FC236}">
              <a16:creationId xmlns:a16="http://schemas.microsoft.com/office/drawing/2014/main" id="{9D336B8C-6D66-4EDE-B742-23CF806CA7AF}"/>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53" name="Text Box 32">
          <a:extLst>
            <a:ext uri="{FF2B5EF4-FFF2-40B4-BE49-F238E27FC236}">
              <a16:creationId xmlns:a16="http://schemas.microsoft.com/office/drawing/2014/main" id="{E6F9D650-88EB-4778-A6AA-03B28B97BC7C}"/>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38430</xdr:rowOff>
    </xdr:to>
    <xdr:sp macro="" textlink="">
      <xdr:nvSpPr>
        <xdr:cNvPr id="54" name="Text Box 106">
          <a:extLst>
            <a:ext uri="{FF2B5EF4-FFF2-40B4-BE49-F238E27FC236}">
              <a16:creationId xmlns:a16="http://schemas.microsoft.com/office/drawing/2014/main" id="{4EFE2205-92B2-4521-ABB6-A7F2CF7C2B8B}"/>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55" name="Text Box 108">
          <a:extLst>
            <a:ext uri="{FF2B5EF4-FFF2-40B4-BE49-F238E27FC236}">
              <a16:creationId xmlns:a16="http://schemas.microsoft.com/office/drawing/2014/main" id="{DF571A64-3014-4AAB-BCEB-3B565EE51CE4}"/>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85810</xdr:rowOff>
    </xdr:to>
    <xdr:sp macro="" textlink="">
      <xdr:nvSpPr>
        <xdr:cNvPr id="56" name="Text Box 30">
          <a:extLst>
            <a:ext uri="{FF2B5EF4-FFF2-40B4-BE49-F238E27FC236}">
              <a16:creationId xmlns:a16="http://schemas.microsoft.com/office/drawing/2014/main" id="{38148641-1F78-4E1C-9D9F-4FBAD2F6A4B2}"/>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57" name="Text Box 32">
          <a:extLst>
            <a:ext uri="{FF2B5EF4-FFF2-40B4-BE49-F238E27FC236}">
              <a16:creationId xmlns:a16="http://schemas.microsoft.com/office/drawing/2014/main" id="{242C3D58-28B6-4342-9A31-883CD7617E4C}"/>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85810</xdr:rowOff>
    </xdr:to>
    <xdr:sp macro="" textlink="">
      <xdr:nvSpPr>
        <xdr:cNvPr id="58" name="Text Box 106">
          <a:extLst>
            <a:ext uri="{FF2B5EF4-FFF2-40B4-BE49-F238E27FC236}">
              <a16:creationId xmlns:a16="http://schemas.microsoft.com/office/drawing/2014/main" id="{0D05545C-7173-4E57-BB07-FA66A3F7B56C}"/>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59" name="Text Box 108">
          <a:extLst>
            <a:ext uri="{FF2B5EF4-FFF2-40B4-BE49-F238E27FC236}">
              <a16:creationId xmlns:a16="http://schemas.microsoft.com/office/drawing/2014/main" id="{7A3565AF-8098-4709-904E-60BA6BF36B82}"/>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122565</xdr:rowOff>
    </xdr:to>
    <xdr:sp macro="" textlink="">
      <xdr:nvSpPr>
        <xdr:cNvPr id="60" name="Text Box 30">
          <a:extLst>
            <a:ext uri="{FF2B5EF4-FFF2-40B4-BE49-F238E27FC236}">
              <a16:creationId xmlns:a16="http://schemas.microsoft.com/office/drawing/2014/main" id="{56710A5F-97C6-41E2-AD22-4A4CD49B1437}"/>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183321</xdr:rowOff>
    </xdr:to>
    <xdr:sp macro="" textlink="">
      <xdr:nvSpPr>
        <xdr:cNvPr id="61" name="Text Box 32">
          <a:extLst>
            <a:ext uri="{FF2B5EF4-FFF2-40B4-BE49-F238E27FC236}">
              <a16:creationId xmlns:a16="http://schemas.microsoft.com/office/drawing/2014/main" id="{7BC5E202-9E6A-4ABF-A434-43D46BEA034B}"/>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122565</xdr:rowOff>
    </xdr:to>
    <xdr:sp macro="" textlink="">
      <xdr:nvSpPr>
        <xdr:cNvPr id="62" name="Text Box 106">
          <a:extLst>
            <a:ext uri="{FF2B5EF4-FFF2-40B4-BE49-F238E27FC236}">
              <a16:creationId xmlns:a16="http://schemas.microsoft.com/office/drawing/2014/main" id="{094C91DC-D6F0-4D5C-90A0-A018C46CB9EE}"/>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183321</xdr:rowOff>
    </xdr:to>
    <xdr:sp macro="" textlink="">
      <xdr:nvSpPr>
        <xdr:cNvPr id="63" name="Text Box 108">
          <a:extLst>
            <a:ext uri="{FF2B5EF4-FFF2-40B4-BE49-F238E27FC236}">
              <a16:creationId xmlns:a16="http://schemas.microsoft.com/office/drawing/2014/main" id="{62DC9E7D-8DB2-4650-9D4A-701797ABCC11}"/>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102480</xdr:rowOff>
    </xdr:to>
    <xdr:sp macro="" textlink="">
      <xdr:nvSpPr>
        <xdr:cNvPr id="64" name="Text Box 30">
          <a:extLst>
            <a:ext uri="{FF2B5EF4-FFF2-40B4-BE49-F238E27FC236}">
              <a16:creationId xmlns:a16="http://schemas.microsoft.com/office/drawing/2014/main" id="{06B5AD79-4F56-44DC-9442-FBC36FC44F04}"/>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183321</xdr:rowOff>
    </xdr:to>
    <xdr:sp macro="" textlink="">
      <xdr:nvSpPr>
        <xdr:cNvPr id="65" name="Text Box 32">
          <a:extLst>
            <a:ext uri="{FF2B5EF4-FFF2-40B4-BE49-F238E27FC236}">
              <a16:creationId xmlns:a16="http://schemas.microsoft.com/office/drawing/2014/main" id="{35B344BF-0BD3-40EB-9685-79CE393FA850}"/>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102480</xdr:rowOff>
    </xdr:to>
    <xdr:sp macro="" textlink="">
      <xdr:nvSpPr>
        <xdr:cNvPr id="66" name="Text Box 106">
          <a:extLst>
            <a:ext uri="{FF2B5EF4-FFF2-40B4-BE49-F238E27FC236}">
              <a16:creationId xmlns:a16="http://schemas.microsoft.com/office/drawing/2014/main" id="{6A70CC82-A9A0-49E3-A3CB-1C33087DA035}"/>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268</xdr:row>
      <xdr:rowOff>0</xdr:rowOff>
    </xdr:from>
    <xdr:to>
      <xdr:col>3</xdr:col>
      <xdr:colOff>91440</xdr:colOff>
      <xdr:row>269</xdr:row>
      <xdr:rowOff>181562</xdr:rowOff>
    </xdr:to>
    <xdr:sp macro="" textlink="">
      <xdr:nvSpPr>
        <xdr:cNvPr id="67" name="Text Box 108">
          <a:extLst>
            <a:ext uri="{FF2B5EF4-FFF2-40B4-BE49-F238E27FC236}">
              <a16:creationId xmlns:a16="http://schemas.microsoft.com/office/drawing/2014/main" id="{D4E3FCD6-C0AE-4229-9456-6BEB5436C3E8}"/>
            </a:ext>
          </a:extLst>
        </xdr:cNvPr>
        <xdr:cNvSpPr txBox="1">
          <a:spLocks noChangeArrowheads="1"/>
        </xdr:cNvSpPr>
      </xdr:nvSpPr>
      <xdr:spPr bwMode="auto">
        <a:xfrm>
          <a:off x="4267200" y="60815220"/>
          <a:ext cx="68580" cy="3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309436</xdr:rowOff>
    </xdr:to>
    <xdr:sp macro="" textlink="">
      <xdr:nvSpPr>
        <xdr:cNvPr id="68" name="Text Box 30">
          <a:extLst>
            <a:ext uri="{FF2B5EF4-FFF2-40B4-BE49-F238E27FC236}">
              <a16:creationId xmlns:a16="http://schemas.microsoft.com/office/drawing/2014/main" id="{33F78F06-B0C2-4AB8-98C9-49060039F7AC}"/>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19194</xdr:rowOff>
    </xdr:to>
    <xdr:sp macro="" textlink="">
      <xdr:nvSpPr>
        <xdr:cNvPr id="69" name="Text Box 32">
          <a:extLst>
            <a:ext uri="{FF2B5EF4-FFF2-40B4-BE49-F238E27FC236}">
              <a16:creationId xmlns:a16="http://schemas.microsoft.com/office/drawing/2014/main" id="{FE0A6C28-1357-4007-8E2B-2A0D9F1F69C5}"/>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309436</xdr:rowOff>
    </xdr:to>
    <xdr:sp macro="" textlink="">
      <xdr:nvSpPr>
        <xdr:cNvPr id="70" name="Text Box 106">
          <a:extLst>
            <a:ext uri="{FF2B5EF4-FFF2-40B4-BE49-F238E27FC236}">
              <a16:creationId xmlns:a16="http://schemas.microsoft.com/office/drawing/2014/main" id="{A8FC35A1-843C-4862-85C4-FD102FC549A8}"/>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19194</xdr:rowOff>
    </xdr:to>
    <xdr:sp macro="" textlink="">
      <xdr:nvSpPr>
        <xdr:cNvPr id="71" name="Text Box 108">
          <a:extLst>
            <a:ext uri="{FF2B5EF4-FFF2-40B4-BE49-F238E27FC236}">
              <a16:creationId xmlns:a16="http://schemas.microsoft.com/office/drawing/2014/main" id="{C745F924-AF8C-429E-9F03-239D1CF4E964}"/>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294196</xdr:rowOff>
    </xdr:to>
    <xdr:sp macro="" textlink="">
      <xdr:nvSpPr>
        <xdr:cNvPr id="72" name="Text Box 30">
          <a:extLst>
            <a:ext uri="{FF2B5EF4-FFF2-40B4-BE49-F238E27FC236}">
              <a16:creationId xmlns:a16="http://schemas.microsoft.com/office/drawing/2014/main" id="{DD949565-902A-4307-A4D2-2B85E04FCBDF}"/>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19194</xdr:rowOff>
    </xdr:to>
    <xdr:sp macro="" textlink="">
      <xdr:nvSpPr>
        <xdr:cNvPr id="73" name="Text Box 32">
          <a:extLst>
            <a:ext uri="{FF2B5EF4-FFF2-40B4-BE49-F238E27FC236}">
              <a16:creationId xmlns:a16="http://schemas.microsoft.com/office/drawing/2014/main" id="{28933528-7FDF-4F85-8207-2D0F3E005172}"/>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294196</xdr:rowOff>
    </xdr:to>
    <xdr:sp macro="" textlink="">
      <xdr:nvSpPr>
        <xdr:cNvPr id="74" name="Text Box 106">
          <a:extLst>
            <a:ext uri="{FF2B5EF4-FFF2-40B4-BE49-F238E27FC236}">
              <a16:creationId xmlns:a16="http://schemas.microsoft.com/office/drawing/2014/main" id="{63DB432B-3AEB-4313-8E22-CE8FCD819C34}"/>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19194</xdr:rowOff>
    </xdr:to>
    <xdr:sp macro="" textlink="">
      <xdr:nvSpPr>
        <xdr:cNvPr id="75" name="Text Box 108">
          <a:extLst>
            <a:ext uri="{FF2B5EF4-FFF2-40B4-BE49-F238E27FC236}">
              <a16:creationId xmlns:a16="http://schemas.microsoft.com/office/drawing/2014/main" id="{D8EEC45C-2752-4A95-8021-5A29AC4D6B72}"/>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309438</xdr:rowOff>
    </xdr:to>
    <xdr:sp macro="" textlink="">
      <xdr:nvSpPr>
        <xdr:cNvPr id="76" name="Text Box 30">
          <a:extLst>
            <a:ext uri="{FF2B5EF4-FFF2-40B4-BE49-F238E27FC236}">
              <a16:creationId xmlns:a16="http://schemas.microsoft.com/office/drawing/2014/main" id="{84910011-DC00-43A3-8DC0-0E0582EC2142}"/>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34432</xdr:rowOff>
    </xdr:to>
    <xdr:sp macro="" textlink="">
      <xdr:nvSpPr>
        <xdr:cNvPr id="77" name="Text Box 32">
          <a:extLst>
            <a:ext uri="{FF2B5EF4-FFF2-40B4-BE49-F238E27FC236}">
              <a16:creationId xmlns:a16="http://schemas.microsoft.com/office/drawing/2014/main" id="{1B5FEEEC-89D6-4EC3-A54D-3A1D1ABF9012}"/>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309438</xdr:rowOff>
    </xdr:to>
    <xdr:sp macro="" textlink="">
      <xdr:nvSpPr>
        <xdr:cNvPr id="78" name="Text Box 106">
          <a:extLst>
            <a:ext uri="{FF2B5EF4-FFF2-40B4-BE49-F238E27FC236}">
              <a16:creationId xmlns:a16="http://schemas.microsoft.com/office/drawing/2014/main" id="{51B8392E-12F2-48B8-B3D3-C7050B1F71BB}"/>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34432</xdr:rowOff>
    </xdr:to>
    <xdr:sp macro="" textlink="">
      <xdr:nvSpPr>
        <xdr:cNvPr id="79" name="Text Box 108">
          <a:extLst>
            <a:ext uri="{FF2B5EF4-FFF2-40B4-BE49-F238E27FC236}">
              <a16:creationId xmlns:a16="http://schemas.microsoft.com/office/drawing/2014/main" id="{DD47473B-DB29-4E99-8039-33A620249B0A}"/>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294198</xdr:rowOff>
    </xdr:to>
    <xdr:sp macro="" textlink="">
      <xdr:nvSpPr>
        <xdr:cNvPr id="80" name="Text Box 30">
          <a:extLst>
            <a:ext uri="{FF2B5EF4-FFF2-40B4-BE49-F238E27FC236}">
              <a16:creationId xmlns:a16="http://schemas.microsoft.com/office/drawing/2014/main" id="{79530657-093B-49AC-8778-210BD0910CEB}"/>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34432</xdr:rowOff>
    </xdr:to>
    <xdr:sp macro="" textlink="">
      <xdr:nvSpPr>
        <xdr:cNvPr id="81" name="Text Box 32">
          <a:extLst>
            <a:ext uri="{FF2B5EF4-FFF2-40B4-BE49-F238E27FC236}">
              <a16:creationId xmlns:a16="http://schemas.microsoft.com/office/drawing/2014/main" id="{023F5964-D09A-443E-B92E-19B6DF25A194}"/>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294198</xdr:rowOff>
    </xdr:to>
    <xdr:sp macro="" textlink="">
      <xdr:nvSpPr>
        <xdr:cNvPr id="82" name="Text Box 106">
          <a:extLst>
            <a:ext uri="{FF2B5EF4-FFF2-40B4-BE49-F238E27FC236}">
              <a16:creationId xmlns:a16="http://schemas.microsoft.com/office/drawing/2014/main" id="{7269A50A-6E60-481A-9E72-5633F7BDFC87}"/>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34432</xdr:rowOff>
    </xdr:to>
    <xdr:sp macro="" textlink="">
      <xdr:nvSpPr>
        <xdr:cNvPr id="83" name="Text Box 108">
          <a:extLst>
            <a:ext uri="{FF2B5EF4-FFF2-40B4-BE49-F238E27FC236}">
              <a16:creationId xmlns:a16="http://schemas.microsoft.com/office/drawing/2014/main" id="{25E6988A-23D7-480E-992B-13A5D8002FD3}"/>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55234</xdr:rowOff>
    </xdr:to>
    <xdr:sp macro="" textlink="">
      <xdr:nvSpPr>
        <xdr:cNvPr id="84" name="Text Box 30">
          <a:extLst>
            <a:ext uri="{FF2B5EF4-FFF2-40B4-BE49-F238E27FC236}">
              <a16:creationId xmlns:a16="http://schemas.microsoft.com/office/drawing/2014/main" id="{53312EDB-55B4-48F1-A3AC-A5442B934F8B}"/>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116194</xdr:rowOff>
    </xdr:to>
    <xdr:sp macro="" textlink="">
      <xdr:nvSpPr>
        <xdr:cNvPr id="85" name="Text Box 32">
          <a:extLst>
            <a:ext uri="{FF2B5EF4-FFF2-40B4-BE49-F238E27FC236}">
              <a16:creationId xmlns:a16="http://schemas.microsoft.com/office/drawing/2014/main" id="{AF39ABE0-E8B3-4983-9159-909F4FD78934}"/>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55234</xdr:rowOff>
    </xdr:to>
    <xdr:sp macro="" textlink="">
      <xdr:nvSpPr>
        <xdr:cNvPr id="86" name="Text Box 106">
          <a:extLst>
            <a:ext uri="{FF2B5EF4-FFF2-40B4-BE49-F238E27FC236}">
              <a16:creationId xmlns:a16="http://schemas.microsoft.com/office/drawing/2014/main" id="{CF3843ED-9EE0-4FF5-945C-5EF35B8CF5B9}"/>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116194</xdr:rowOff>
    </xdr:to>
    <xdr:sp macro="" textlink="">
      <xdr:nvSpPr>
        <xdr:cNvPr id="87" name="Text Box 108">
          <a:extLst>
            <a:ext uri="{FF2B5EF4-FFF2-40B4-BE49-F238E27FC236}">
              <a16:creationId xmlns:a16="http://schemas.microsoft.com/office/drawing/2014/main" id="{AAFA9321-C715-47D5-8FED-D90A29D6779D}"/>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32374</xdr:rowOff>
    </xdr:to>
    <xdr:sp macro="" textlink="">
      <xdr:nvSpPr>
        <xdr:cNvPr id="88" name="Text Box 30">
          <a:extLst>
            <a:ext uri="{FF2B5EF4-FFF2-40B4-BE49-F238E27FC236}">
              <a16:creationId xmlns:a16="http://schemas.microsoft.com/office/drawing/2014/main" id="{5A941591-A878-4BEA-93DB-3296B3F2C1A9}"/>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116194</xdr:rowOff>
    </xdr:to>
    <xdr:sp macro="" textlink="">
      <xdr:nvSpPr>
        <xdr:cNvPr id="89" name="Text Box 32">
          <a:extLst>
            <a:ext uri="{FF2B5EF4-FFF2-40B4-BE49-F238E27FC236}">
              <a16:creationId xmlns:a16="http://schemas.microsoft.com/office/drawing/2014/main" id="{0C32A936-88A5-43CD-9CD0-98E94627622C}"/>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32374</xdr:rowOff>
    </xdr:to>
    <xdr:sp macro="" textlink="">
      <xdr:nvSpPr>
        <xdr:cNvPr id="90" name="Text Box 106">
          <a:extLst>
            <a:ext uri="{FF2B5EF4-FFF2-40B4-BE49-F238E27FC236}">
              <a16:creationId xmlns:a16="http://schemas.microsoft.com/office/drawing/2014/main" id="{D699C763-D411-4255-BEF7-A7FA6FC288CE}"/>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116194</xdr:rowOff>
    </xdr:to>
    <xdr:sp macro="" textlink="">
      <xdr:nvSpPr>
        <xdr:cNvPr id="91" name="Text Box 108">
          <a:extLst>
            <a:ext uri="{FF2B5EF4-FFF2-40B4-BE49-F238E27FC236}">
              <a16:creationId xmlns:a16="http://schemas.microsoft.com/office/drawing/2014/main" id="{53B82950-E473-4894-8086-14129C9526F9}"/>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120</xdr:row>
      <xdr:rowOff>42480</xdr:rowOff>
    </xdr:to>
    <xdr:sp macro="" textlink="">
      <xdr:nvSpPr>
        <xdr:cNvPr id="92" name="Text Box 30">
          <a:extLst>
            <a:ext uri="{FF2B5EF4-FFF2-40B4-BE49-F238E27FC236}">
              <a16:creationId xmlns:a16="http://schemas.microsoft.com/office/drawing/2014/main" id="{5CCF7E11-0960-4FFF-A1BE-E666380AA88F}"/>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121</xdr:row>
      <xdr:rowOff>116770</xdr:rowOff>
    </xdr:to>
    <xdr:sp macro="" textlink="">
      <xdr:nvSpPr>
        <xdr:cNvPr id="93" name="Text Box 32">
          <a:extLst>
            <a:ext uri="{FF2B5EF4-FFF2-40B4-BE49-F238E27FC236}">
              <a16:creationId xmlns:a16="http://schemas.microsoft.com/office/drawing/2014/main" id="{71DB0A83-2E98-4F67-9371-3BDF99307BD9}"/>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120</xdr:row>
      <xdr:rowOff>42480</xdr:rowOff>
    </xdr:to>
    <xdr:sp macro="" textlink="">
      <xdr:nvSpPr>
        <xdr:cNvPr id="94" name="Text Box 106">
          <a:extLst>
            <a:ext uri="{FF2B5EF4-FFF2-40B4-BE49-F238E27FC236}">
              <a16:creationId xmlns:a16="http://schemas.microsoft.com/office/drawing/2014/main" id="{A04337CA-FEA9-4BBE-9828-1734C85DAE01}"/>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121</xdr:row>
      <xdr:rowOff>116770</xdr:rowOff>
    </xdr:to>
    <xdr:sp macro="" textlink="">
      <xdr:nvSpPr>
        <xdr:cNvPr id="95" name="Text Box 108">
          <a:extLst>
            <a:ext uri="{FF2B5EF4-FFF2-40B4-BE49-F238E27FC236}">
              <a16:creationId xmlns:a16="http://schemas.microsoft.com/office/drawing/2014/main" id="{D65849D6-FFA6-4426-9B02-1139749984BC}"/>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120</xdr:row>
      <xdr:rowOff>19620</xdr:rowOff>
    </xdr:to>
    <xdr:sp macro="" textlink="">
      <xdr:nvSpPr>
        <xdr:cNvPr id="96" name="Text Box 30">
          <a:extLst>
            <a:ext uri="{FF2B5EF4-FFF2-40B4-BE49-F238E27FC236}">
              <a16:creationId xmlns:a16="http://schemas.microsoft.com/office/drawing/2014/main" id="{F46CFA27-CC31-4554-9C7F-2AFFCE24ABE9}"/>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121</xdr:row>
      <xdr:rowOff>116770</xdr:rowOff>
    </xdr:to>
    <xdr:sp macro="" textlink="">
      <xdr:nvSpPr>
        <xdr:cNvPr id="97" name="Text Box 32">
          <a:extLst>
            <a:ext uri="{FF2B5EF4-FFF2-40B4-BE49-F238E27FC236}">
              <a16:creationId xmlns:a16="http://schemas.microsoft.com/office/drawing/2014/main" id="{9B1F317C-4A0B-4FE5-A7AC-EE3F1639346C}"/>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120</xdr:row>
      <xdr:rowOff>19620</xdr:rowOff>
    </xdr:to>
    <xdr:sp macro="" textlink="">
      <xdr:nvSpPr>
        <xdr:cNvPr id="98" name="Text Box 106">
          <a:extLst>
            <a:ext uri="{FF2B5EF4-FFF2-40B4-BE49-F238E27FC236}">
              <a16:creationId xmlns:a16="http://schemas.microsoft.com/office/drawing/2014/main" id="{4F44B944-1EE4-468B-880C-BDC8EFA1F321}"/>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121</xdr:row>
      <xdr:rowOff>116770</xdr:rowOff>
    </xdr:to>
    <xdr:sp macro="" textlink="">
      <xdr:nvSpPr>
        <xdr:cNvPr id="99" name="Text Box 108">
          <a:extLst>
            <a:ext uri="{FF2B5EF4-FFF2-40B4-BE49-F238E27FC236}">
              <a16:creationId xmlns:a16="http://schemas.microsoft.com/office/drawing/2014/main" id="{86D66DA8-96CE-4F81-9AD0-39F23D187103}"/>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330033</xdr:rowOff>
    </xdr:to>
    <xdr:sp macro="" textlink="">
      <xdr:nvSpPr>
        <xdr:cNvPr id="100" name="Text Box 30">
          <a:extLst>
            <a:ext uri="{FF2B5EF4-FFF2-40B4-BE49-F238E27FC236}">
              <a16:creationId xmlns:a16="http://schemas.microsoft.com/office/drawing/2014/main" id="{B1855A71-D710-435B-8D08-3A80F21AF4AD}"/>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01" name="Text Box 32">
          <a:extLst>
            <a:ext uri="{FF2B5EF4-FFF2-40B4-BE49-F238E27FC236}">
              <a16:creationId xmlns:a16="http://schemas.microsoft.com/office/drawing/2014/main" id="{C0211707-6F49-479E-BFB2-3AAD68DE69D5}"/>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330033</xdr:rowOff>
    </xdr:to>
    <xdr:sp macro="" textlink="">
      <xdr:nvSpPr>
        <xdr:cNvPr id="102" name="Text Box 106">
          <a:extLst>
            <a:ext uri="{FF2B5EF4-FFF2-40B4-BE49-F238E27FC236}">
              <a16:creationId xmlns:a16="http://schemas.microsoft.com/office/drawing/2014/main" id="{3EE342D3-495B-4EBF-84FD-F2503586F176}"/>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03" name="Text Box 108">
          <a:extLst>
            <a:ext uri="{FF2B5EF4-FFF2-40B4-BE49-F238E27FC236}">
              <a16:creationId xmlns:a16="http://schemas.microsoft.com/office/drawing/2014/main" id="{9819AC13-E37B-4F1F-BE70-BE8B0C9DF059}"/>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307173</xdr:rowOff>
    </xdr:to>
    <xdr:sp macro="" textlink="">
      <xdr:nvSpPr>
        <xdr:cNvPr id="104" name="Text Box 30">
          <a:extLst>
            <a:ext uri="{FF2B5EF4-FFF2-40B4-BE49-F238E27FC236}">
              <a16:creationId xmlns:a16="http://schemas.microsoft.com/office/drawing/2014/main" id="{80DF0E66-4ECA-4291-8837-3A6B0B322F03}"/>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05" name="Text Box 32">
          <a:extLst>
            <a:ext uri="{FF2B5EF4-FFF2-40B4-BE49-F238E27FC236}">
              <a16:creationId xmlns:a16="http://schemas.microsoft.com/office/drawing/2014/main" id="{E3771E32-3823-4F23-A6BD-19F7D697B78D}"/>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307173</xdr:rowOff>
    </xdr:to>
    <xdr:sp macro="" textlink="">
      <xdr:nvSpPr>
        <xdr:cNvPr id="106" name="Text Box 106">
          <a:extLst>
            <a:ext uri="{FF2B5EF4-FFF2-40B4-BE49-F238E27FC236}">
              <a16:creationId xmlns:a16="http://schemas.microsoft.com/office/drawing/2014/main" id="{02A3E16F-AA88-46C1-935E-A1955E48F005}"/>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07" name="Text Box 108">
          <a:extLst>
            <a:ext uri="{FF2B5EF4-FFF2-40B4-BE49-F238E27FC236}">
              <a16:creationId xmlns:a16="http://schemas.microsoft.com/office/drawing/2014/main" id="{2FC47588-17AE-458D-9F4B-3C0E2C1181A5}"/>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39994</xdr:rowOff>
    </xdr:to>
    <xdr:sp macro="" textlink="">
      <xdr:nvSpPr>
        <xdr:cNvPr id="108" name="Text Box 30">
          <a:extLst>
            <a:ext uri="{FF2B5EF4-FFF2-40B4-BE49-F238E27FC236}">
              <a16:creationId xmlns:a16="http://schemas.microsoft.com/office/drawing/2014/main" id="{4ABBE1BB-0A34-4220-B070-AA619F13AD72}"/>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100954</xdr:rowOff>
    </xdr:to>
    <xdr:sp macro="" textlink="">
      <xdr:nvSpPr>
        <xdr:cNvPr id="109" name="Text Box 32">
          <a:extLst>
            <a:ext uri="{FF2B5EF4-FFF2-40B4-BE49-F238E27FC236}">
              <a16:creationId xmlns:a16="http://schemas.microsoft.com/office/drawing/2014/main" id="{31A676E6-B8BE-471D-8999-A051536E460F}"/>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39994</xdr:rowOff>
    </xdr:to>
    <xdr:sp macro="" textlink="">
      <xdr:nvSpPr>
        <xdr:cNvPr id="110" name="Text Box 106">
          <a:extLst>
            <a:ext uri="{FF2B5EF4-FFF2-40B4-BE49-F238E27FC236}">
              <a16:creationId xmlns:a16="http://schemas.microsoft.com/office/drawing/2014/main" id="{25E4A1BF-7EE6-4C00-A6AC-BB12C88190C8}"/>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100954</xdr:rowOff>
    </xdr:to>
    <xdr:sp macro="" textlink="">
      <xdr:nvSpPr>
        <xdr:cNvPr id="111" name="Text Box 108">
          <a:extLst>
            <a:ext uri="{FF2B5EF4-FFF2-40B4-BE49-F238E27FC236}">
              <a16:creationId xmlns:a16="http://schemas.microsoft.com/office/drawing/2014/main" id="{D25AC83F-69C5-427F-8559-8B183A18E434}"/>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9512</xdr:rowOff>
    </xdr:to>
    <xdr:sp macro="" textlink="">
      <xdr:nvSpPr>
        <xdr:cNvPr id="112" name="Text Box 30">
          <a:extLst>
            <a:ext uri="{FF2B5EF4-FFF2-40B4-BE49-F238E27FC236}">
              <a16:creationId xmlns:a16="http://schemas.microsoft.com/office/drawing/2014/main" id="{9F8B9D26-F5CD-4921-80AF-172269824F74}"/>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100954</xdr:rowOff>
    </xdr:to>
    <xdr:sp macro="" textlink="">
      <xdr:nvSpPr>
        <xdr:cNvPr id="113" name="Text Box 32">
          <a:extLst>
            <a:ext uri="{FF2B5EF4-FFF2-40B4-BE49-F238E27FC236}">
              <a16:creationId xmlns:a16="http://schemas.microsoft.com/office/drawing/2014/main" id="{6A03B513-8999-45BA-8F01-42DED8AF7362}"/>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9512</xdr:rowOff>
    </xdr:to>
    <xdr:sp macro="" textlink="">
      <xdr:nvSpPr>
        <xdr:cNvPr id="114" name="Text Box 106">
          <a:extLst>
            <a:ext uri="{FF2B5EF4-FFF2-40B4-BE49-F238E27FC236}">
              <a16:creationId xmlns:a16="http://schemas.microsoft.com/office/drawing/2014/main" id="{AC8469E2-30BE-4FA7-A8F8-4698A2A19F5F}"/>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100954</xdr:rowOff>
    </xdr:to>
    <xdr:sp macro="" textlink="">
      <xdr:nvSpPr>
        <xdr:cNvPr id="115" name="Text Box 108">
          <a:extLst>
            <a:ext uri="{FF2B5EF4-FFF2-40B4-BE49-F238E27FC236}">
              <a16:creationId xmlns:a16="http://schemas.microsoft.com/office/drawing/2014/main" id="{031CBF8B-09AF-4836-9FA4-C8153DFD6E5F}"/>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190750</xdr:rowOff>
    </xdr:to>
    <xdr:sp macro="" textlink="">
      <xdr:nvSpPr>
        <xdr:cNvPr id="116" name="Text Box 30">
          <a:extLst>
            <a:ext uri="{FF2B5EF4-FFF2-40B4-BE49-F238E27FC236}">
              <a16:creationId xmlns:a16="http://schemas.microsoft.com/office/drawing/2014/main" id="{6DE75899-3A7C-4215-AF1E-0297737EEE6D}"/>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431760</xdr:rowOff>
    </xdr:to>
    <xdr:sp macro="" textlink="">
      <xdr:nvSpPr>
        <xdr:cNvPr id="117" name="Text Box 32">
          <a:extLst>
            <a:ext uri="{FF2B5EF4-FFF2-40B4-BE49-F238E27FC236}">
              <a16:creationId xmlns:a16="http://schemas.microsoft.com/office/drawing/2014/main" id="{F95EAD1E-8BF5-4482-B6A2-B8FA46C0FF81}"/>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190750</xdr:rowOff>
    </xdr:to>
    <xdr:sp macro="" textlink="">
      <xdr:nvSpPr>
        <xdr:cNvPr id="118" name="Text Box 106">
          <a:extLst>
            <a:ext uri="{FF2B5EF4-FFF2-40B4-BE49-F238E27FC236}">
              <a16:creationId xmlns:a16="http://schemas.microsoft.com/office/drawing/2014/main" id="{9E1E880C-E83C-4FB0-B072-831671DE66DA}"/>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431760</xdr:rowOff>
    </xdr:to>
    <xdr:sp macro="" textlink="">
      <xdr:nvSpPr>
        <xdr:cNvPr id="119" name="Text Box 108">
          <a:extLst>
            <a:ext uri="{FF2B5EF4-FFF2-40B4-BE49-F238E27FC236}">
              <a16:creationId xmlns:a16="http://schemas.microsoft.com/office/drawing/2014/main" id="{56D5316D-2DF0-4ABB-9051-3B114565DCE6}"/>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175510</xdr:rowOff>
    </xdr:to>
    <xdr:sp macro="" textlink="">
      <xdr:nvSpPr>
        <xdr:cNvPr id="120" name="Text Box 30">
          <a:extLst>
            <a:ext uri="{FF2B5EF4-FFF2-40B4-BE49-F238E27FC236}">
              <a16:creationId xmlns:a16="http://schemas.microsoft.com/office/drawing/2014/main" id="{78800514-F5C2-41AF-9AA5-177D764C0ACF}"/>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431760</xdr:rowOff>
    </xdr:to>
    <xdr:sp macro="" textlink="">
      <xdr:nvSpPr>
        <xdr:cNvPr id="121" name="Text Box 32">
          <a:extLst>
            <a:ext uri="{FF2B5EF4-FFF2-40B4-BE49-F238E27FC236}">
              <a16:creationId xmlns:a16="http://schemas.microsoft.com/office/drawing/2014/main" id="{A50C090C-79CE-4458-BBE0-67134EA18A32}"/>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175510</xdr:rowOff>
    </xdr:to>
    <xdr:sp macro="" textlink="">
      <xdr:nvSpPr>
        <xdr:cNvPr id="122" name="Text Box 106">
          <a:extLst>
            <a:ext uri="{FF2B5EF4-FFF2-40B4-BE49-F238E27FC236}">
              <a16:creationId xmlns:a16="http://schemas.microsoft.com/office/drawing/2014/main" id="{962B23DD-5F39-4E82-9BF5-2CD9261D5702}"/>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115</xdr:row>
      <xdr:rowOff>0</xdr:rowOff>
    </xdr:from>
    <xdr:to>
      <xdr:col>3</xdr:col>
      <xdr:colOff>71562</xdr:colOff>
      <xdr:row>119</xdr:row>
      <xdr:rowOff>431760</xdr:rowOff>
    </xdr:to>
    <xdr:sp macro="" textlink="">
      <xdr:nvSpPr>
        <xdr:cNvPr id="123" name="Text Box 108">
          <a:extLst>
            <a:ext uri="{FF2B5EF4-FFF2-40B4-BE49-F238E27FC236}">
              <a16:creationId xmlns:a16="http://schemas.microsoft.com/office/drawing/2014/main" id="{BB61B1E9-773A-46DB-A4E1-74EE1692852F}"/>
            </a:ext>
          </a:extLst>
        </xdr:cNvPr>
        <xdr:cNvSpPr txBox="1">
          <a:spLocks noChangeArrowheads="1"/>
        </xdr:cNvSpPr>
      </xdr:nvSpPr>
      <xdr:spPr bwMode="auto">
        <a:xfrm>
          <a:off x="4169899" y="26761440"/>
          <a:ext cx="74441"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330033</xdr:rowOff>
    </xdr:to>
    <xdr:sp macro="" textlink="">
      <xdr:nvSpPr>
        <xdr:cNvPr id="124" name="Text Box 30">
          <a:extLst>
            <a:ext uri="{FF2B5EF4-FFF2-40B4-BE49-F238E27FC236}">
              <a16:creationId xmlns:a16="http://schemas.microsoft.com/office/drawing/2014/main" id="{9DB4938F-8E53-4B98-94F8-D72019407F09}"/>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25" name="Text Box 32">
          <a:extLst>
            <a:ext uri="{FF2B5EF4-FFF2-40B4-BE49-F238E27FC236}">
              <a16:creationId xmlns:a16="http://schemas.microsoft.com/office/drawing/2014/main" id="{D51D7464-393F-4194-875F-71044595D6E9}"/>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330033</xdr:rowOff>
    </xdr:to>
    <xdr:sp macro="" textlink="">
      <xdr:nvSpPr>
        <xdr:cNvPr id="126" name="Text Box 106">
          <a:extLst>
            <a:ext uri="{FF2B5EF4-FFF2-40B4-BE49-F238E27FC236}">
              <a16:creationId xmlns:a16="http://schemas.microsoft.com/office/drawing/2014/main" id="{D82E6131-181E-4FCF-862C-B9A30EDE5BBF}"/>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27" name="Text Box 108">
          <a:extLst>
            <a:ext uri="{FF2B5EF4-FFF2-40B4-BE49-F238E27FC236}">
              <a16:creationId xmlns:a16="http://schemas.microsoft.com/office/drawing/2014/main" id="{F3CBF9CD-B46F-4709-9983-E05D6E1D919E}"/>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307173</xdr:rowOff>
    </xdr:to>
    <xdr:sp macro="" textlink="">
      <xdr:nvSpPr>
        <xdr:cNvPr id="128" name="Text Box 30">
          <a:extLst>
            <a:ext uri="{FF2B5EF4-FFF2-40B4-BE49-F238E27FC236}">
              <a16:creationId xmlns:a16="http://schemas.microsoft.com/office/drawing/2014/main" id="{D6D4CD0D-619F-42FE-BBC5-3E5976AA3BE4}"/>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29" name="Text Box 32">
          <a:extLst>
            <a:ext uri="{FF2B5EF4-FFF2-40B4-BE49-F238E27FC236}">
              <a16:creationId xmlns:a16="http://schemas.microsoft.com/office/drawing/2014/main" id="{BB14B971-93EB-4505-B899-2B2A3820F3F7}"/>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307173</xdr:rowOff>
    </xdr:to>
    <xdr:sp macro="" textlink="">
      <xdr:nvSpPr>
        <xdr:cNvPr id="130" name="Text Box 106">
          <a:extLst>
            <a:ext uri="{FF2B5EF4-FFF2-40B4-BE49-F238E27FC236}">
              <a16:creationId xmlns:a16="http://schemas.microsoft.com/office/drawing/2014/main" id="{43B3D83C-63EF-4B3B-BE56-4AC3A3B899E8}"/>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59130</xdr:rowOff>
    </xdr:to>
    <xdr:sp macro="" textlink="">
      <xdr:nvSpPr>
        <xdr:cNvPr id="131" name="Text Box 108">
          <a:extLst>
            <a:ext uri="{FF2B5EF4-FFF2-40B4-BE49-F238E27FC236}">
              <a16:creationId xmlns:a16="http://schemas.microsoft.com/office/drawing/2014/main" id="{20D7ECED-3801-44AE-8E7B-F5CDFC98749A}"/>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128</xdr:row>
      <xdr:rowOff>0</xdr:rowOff>
    </xdr:from>
    <xdr:ext cx="76200" cy="676275"/>
    <xdr:sp macro="" textlink="">
      <xdr:nvSpPr>
        <xdr:cNvPr id="132" name="Text Box 30">
          <a:extLst>
            <a:ext uri="{FF2B5EF4-FFF2-40B4-BE49-F238E27FC236}">
              <a16:creationId xmlns:a16="http://schemas.microsoft.com/office/drawing/2014/main" id="{3DE758A3-01D8-487B-A534-5E21BEE9CA61}"/>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857250"/>
    <xdr:sp macro="" textlink="">
      <xdr:nvSpPr>
        <xdr:cNvPr id="133" name="Text Box 32">
          <a:extLst>
            <a:ext uri="{FF2B5EF4-FFF2-40B4-BE49-F238E27FC236}">
              <a16:creationId xmlns:a16="http://schemas.microsoft.com/office/drawing/2014/main" id="{04CA1830-5E8E-4382-BFD5-677800733126}"/>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676275"/>
    <xdr:sp macro="" textlink="">
      <xdr:nvSpPr>
        <xdr:cNvPr id="134" name="Text Box 106">
          <a:extLst>
            <a:ext uri="{FF2B5EF4-FFF2-40B4-BE49-F238E27FC236}">
              <a16:creationId xmlns:a16="http://schemas.microsoft.com/office/drawing/2014/main" id="{09E924E4-068E-4F1A-BB77-0E555F7E2D23}"/>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857250"/>
    <xdr:sp macro="" textlink="">
      <xdr:nvSpPr>
        <xdr:cNvPr id="135" name="Text Box 108">
          <a:extLst>
            <a:ext uri="{FF2B5EF4-FFF2-40B4-BE49-F238E27FC236}">
              <a16:creationId xmlns:a16="http://schemas.microsoft.com/office/drawing/2014/main" id="{A51A41E7-FBB0-4855-ABAD-533CD23C9AED}"/>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657225"/>
    <xdr:sp macro="" textlink="">
      <xdr:nvSpPr>
        <xdr:cNvPr id="136" name="Text Box 30">
          <a:extLst>
            <a:ext uri="{FF2B5EF4-FFF2-40B4-BE49-F238E27FC236}">
              <a16:creationId xmlns:a16="http://schemas.microsoft.com/office/drawing/2014/main" id="{8C2C524E-50C3-436B-877A-3CAD343D87E9}"/>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857250"/>
    <xdr:sp macro="" textlink="">
      <xdr:nvSpPr>
        <xdr:cNvPr id="137" name="Text Box 32">
          <a:extLst>
            <a:ext uri="{FF2B5EF4-FFF2-40B4-BE49-F238E27FC236}">
              <a16:creationId xmlns:a16="http://schemas.microsoft.com/office/drawing/2014/main" id="{52FD439E-CD62-41DC-B703-2B2782662A4C}"/>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657225"/>
    <xdr:sp macro="" textlink="">
      <xdr:nvSpPr>
        <xdr:cNvPr id="138" name="Text Box 106">
          <a:extLst>
            <a:ext uri="{FF2B5EF4-FFF2-40B4-BE49-F238E27FC236}">
              <a16:creationId xmlns:a16="http://schemas.microsoft.com/office/drawing/2014/main" id="{2B9B81CA-728D-4DAC-9973-26268BA86923}"/>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128</xdr:row>
      <xdr:rowOff>0</xdr:rowOff>
    </xdr:from>
    <xdr:ext cx="76200" cy="857250"/>
    <xdr:sp macro="" textlink="">
      <xdr:nvSpPr>
        <xdr:cNvPr id="139" name="Text Box 108">
          <a:extLst>
            <a:ext uri="{FF2B5EF4-FFF2-40B4-BE49-F238E27FC236}">
              <a16:creationId xmlns:a16="http://schemas.microsoft.com/office/drawing/2014/main" id="{E420DB3F-ACA9-418D-8FE0-7E7D9E682DA6}"/>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2"/>
    <xdr:sp macro="" textlink="">
      <xdr:nvSpPr>
        <xdr:cNvPr id="140" name="Text Box 30">
          <a:extLst>
            <a:ext uri="{FF2B5EF4-FFF2-40B4-BE49-F238E27FC236}">
              <a16:creationId xmlns:a16="http://schemas.microsoft.com/office/drawing/2014/main" id="{131CEFC8-A090-47A8-BA85-C55B93123FE9}"/>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141" name="Text Box 32">
          <a:extLst>
            <a:ext uri="{FF2B5EF4-FFF2-40B4-BE49-F238E27FC236}">
              <a16:creationId xmlns:a16="http://schemas.microsoft.com/office/drawing/2014/main" id="{9AEAF42A-B15C-4403-83C8-FE94C32A675F}"/>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2"/>
    <xdr:sp macro="" textlink="">
      <xdr:nvSpPr>
        <xdr:cNvPr id="142" name="Text Box 106">
          <a:extLst>
            <a:ext uri="{FF2B5EF4-FFF2-40B4-BE49-F238E27FC236}">
              <a16:creationId xmlns:a16="http://schemas.microsoft.com/office/drawing/2014/main" id="{A2D4B5A5-6AE1-4D41-9922-8ECE5C3535DB}"/>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143" name="Text Box 108">
          <a:extLst>
            <a:ext uri="{FF2B5EF4-FFF2-40B4-BE49-F238E27FC236}">
              <a16:creationId xmlns:a16="http://schemas.microsoft.com/office/drawing/2014/main" id="{D1595783-66BE-4390-9142-BEBCF8F1FEE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86862"/>
    <xdr:sp macro="" textlink="">
      <xdr:nvSpPr>
        <xdr:cNvPr id="144" name="Text Box 30">
          <a:extLst>
            <a:ext uri="{FF2B5EF4-FFF2-40B4-BE49-F238E27FC236}">
              <a16:creationId xmlns:a16="http://schemas.microsoft.com/office/drawing/2014/main" id="{6309D6DE-6FEA-4D30-B4B0-DCDB66726A0D}"/>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145" name="Text Box 32">
          <a:extLst>
            <a:ext uri="{FF2B5EF4-FFF2-40B4-BE49-F238E27FC236}">
              <a16:creationId xmlns:a16="http://schemas.microsoft.com/office/drawing/2014/main" id="{988329B0-304B-4DE9-AE2D-3C888DA1427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86862"/>
    <xdr:sp macro="" textlink="">
      <xdr:nvSpPr>
        <xdr:cNvPr id="146" name="Text Box 106">
          <a:extLst>
            <a:ext uri="{FF2B5EF4-FFF2-40B4-BE49-F238E27FC236}">
              <a16:creationId xmlns:a16="http://schemas.microsoft.com/office/drawing/2014/main" id="{3A5361C1-1AC6-463A-B3A5-89B3785CECCB}"/>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147" name="Text Box 108">
          <a:extLst>
            <a:ext uri="{FF2B5EF4-FFF2-40B4-BE49-F238E27FC236}">
              <a16:creationId xmlns:a16="http://schemas.microsoft.com/office/drawing/2014/main" id="{2C86486A-9AE5-4785-AE0A-F23D42F60DAB}"/>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94482"/>
    <xdr:sp macro="" textlink="">
      <xdr:nvSpPr>
        <xdr:cNvPr id="148" name="Text Box 30">
          <a:extLst>
            <a:ext uri="{FF2B5EF4-FFF2-40B4-BE49-F238E27FC236}">
              <a16:creationId xmlns:a16="http://schemas.microsoft.com/office/drawing/2014/main" id="{A453AD7E-9A4C-454A-81EE-F743FAFE4CA6}"/>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149" name="Text Box 32">
          <a:extLst>
            <a:ext uri="{FF2B5EF4-FFF2-40B4-BE49-F238E27FC236}">
              <a16:creationId xmlns:a16="http://schemas.microsoft.com/office/drawing/2014/main" id="{11587218-F162-41EA-884B-C4D84583348C}"/>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94482"/>
    <xdr:sp macro="" textlink="">
      <xdr:nvSpPr>
        <xdr:cNvPr id="150" name="Text Box 106">
          <a:extLst>
            <a:ext uri="{FF2B5EF4-FFF2-40B4-BE49-F238E27FC236}">
              <a16:creationId xmlns:a16="http://schemas.microsoft.com/office/drawing/2014/main" id="{9C07AAC9-8F65-4652-A504-30CD708FCF9E}"/>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151" name="Text Box 108">
          <a:extLst>
            <a:ext uri="{FF2B5EF4-FFF2-40B4-BE49-F238E27FC236}">
              <a16:creationId xmlns:a16="http://schemas.microsoft.com/office/drawing/2014/main" id="{0E55FFFA-2F51-455E-B1F2-D07BD1AD32A5}"/>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61071"/>
    <xdr:sp macro="" textlink="">
      <xdr:nvSpPr>
        <xdr:cNvPr id="152" name="Text Box 30">
          <a:extLst>
            <a:ext uri="{FF2B5EF4-FFF2-40B4-BE49-F238E27FC236}">
              <a16:creationId xmlns:a16="http://schemas.microsoft.com/office/drawing/2014/main" id="{14A494D8-233D-4DB0-8FFD-EF94EC19BEDA}"/>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153" name="Text Box 32">
          <a:extLst>
            <a:ext uri="{FF2B5EF4-FFF2-40B4-BE49-F238E27FC236}">
              <a16:creationId xmlns:a16="http://schemas.microsoft.com/office/drawing/2014/main" id="{8E880962-55CF-4FD5-9518-AD54CD3C3B32}"/>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61071"/>
    <xdr:sp macro="" textlink="">
      <xdr:nvSpPr>
        <xdr:cNvPr id="154" name="Text Box 106">
          <a:extLst>
            <a:ext uri="{FF2B5EF4-FFF2-40B4-BE49-F238E27FC236}">
              <a16:creationId xmlns:a16="http://schemas.microsoft.com/office/drawing/2014/main" id="{6C07280F-C13F-45B1-B1EF-C764876965EF}"/>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155" name="Text Box 108">
          <a:extLst>
            <a:ext uri="{FF2B5EF4-FFF2-40B4-BE49-F238E27FC236}">
              <a16:creationId xmlns:a16="http://schemas.microsoft.com/office/drawing/2014/main" id="{D08341CB-16C9-41F7-8628-026C3090B207}"/>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115</xdr:row>
      <xdr:rowOff>0</xdr:rowOff>
    </xdr:from>
    <xdr:to>
      <xdr:col>3</xdr:col>
      <xdr:colOff>76200</xdr:colOff>
      <xdr:row>119</xdr:row>
      <xdr:rowOff>454620</xdr:rowOff>
    </xdr:to>
    <xdr:sp macro="" textlink="">
      <xdr:nvSpPr>
        <xdr:cNvPr id="156" name="Text Box 30">
          <a:extLst>
            <a:ext uri="{FF2B5EF4-FFF2-40B4-BE49-F238E27FC236}">
              <a16:creationId xmlns:a16="http://schemas.microsoft.com/office/drawing/2014/main" id="{3C3E8856-299A-4EBD-9322-C106CE26991C}"/>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454620</xdr:rowOff>
    </xdr:to>
    <xdr:sp macro="" textlink="">
      <xdr:nvSpPr>
        <xdr:cNvPr id="157" name="Text Box 106">
          <a:extLst>
            <a:ext uri="{FF2B5EF4-FFF2-40B4-BE49-F238E27FC236}">
              <a16:creationId xmlns:a16="http://schemas.microsoft.com/office/drawing/2014/main" id="{F5E28BAB-8D2D-4DA6-B020-66363C619873}"/>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431758</xdr:rowOff>
    </xdr:to>
    <xdr:sp macro="" textlink="">
      <xdr:nvSpPr>
        <xdr:cNvPr id="158" name="Text Box 30">
          <a:extLst>
            <a:ext uri="{FF2B5EF4-FFF2-40B4-BE49-F238E27FC236}">
              <a16:creationId xmlns:a16="http://schemas.microsoft.com/office/drawing/2014/main" id="{13121EF8-8EBA-4F2D-A34F-C0E25946318A}"/>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431758</xdr:rowOff>
    </xdr:to>
    <xdr:sp macro="" textlink="">
      <xdr:nvSpPr>
        <xdr:cNvPr id="159" name="Text Box 106">
          <a:extLst>
            <a:ext uri="{FF2B5EF4-FFF2-40B4-BE49-F238E27FC236}">
              <a16:creationId xmlns:a16="http://schemas.microsoft.com/office/drawing/2014/main" id="{81EB3103-6FCE-4001-AB5B-E98F9E0B6DA2}"/>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110066</xdr:rowOff>
    </xdr:to>
    <xdr:sp macro="" textlink="">
      <xdr:nvSpPr>
        <xdr:cNvPr id="160" name="Text Box 30">
          <a:extLst>
            <a:ext uri="{FF2B5EF4-FFF2-40B4-BE49-F238E27FC236}">
              <a16:creationId xmlns:a16="http://schemas.microsoft.com/office/drawing/2014/main" id="{7DE3A338-1037-43F5-BA3E-F6F2F815E161}"/>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348810</xdr:rowOff>
    </xdr:to>
    <xdr:sp macro="" textlink="">
      <xdr:nvSpPr>
        <xdr:cNvPr id="161" name="Text Box 32">
          <a:extLst>
            <a:ext uri="{FF2B5EF4-FFF2-40B4-BE49-F238E27FC236}">
              <a16:creationId xmlns:a16="http://schemas.microsoft.com/office/drawing/2014/main" id="{F4FB74FA-B133-4253-9CAF-8CA5E0A08206}"/>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110066</xdr:rowOff>
    </xdr:to>
    <xdr:sp macro="" textlink="">
      <xdr:nvSpPr>
        <xdr:cNvPr id="162" name="Text Box 106">
          <a:extLst>
            <a:ext uri="{FF2B5EF4-FFF2-40B4-BE49-F238E27FC236}">
              <a16:creationId xmlns:a16="http://schemas.microsoft.com/office/drawing/2014/main" id="{AD1F850A-6263-41EF-BCEF-B9D63D229ABF}"/>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348810</xdr:rowOff>
    </xdr:to>
    <xdr:sp macro="" textlink="">
      <xdr:nvSpPr>
        <xdr:cNvPr id="163" name="Text Box 108">
          <a:extLst>
            <a:ext uri="{FF2B5EF4-FFF2-40B4-BE49-F238E27FC236}">
              <a16:creationId xmlns:a16="http://schemas.microsoft.com/office/drawing/2014/main" id="{75CBCE0B-691D-42C9-8597-9780750278E2}"/>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94826</xdr:rowOff>
    </xdr:to>
    <xdr:sp macro="" textlink="">
      <xdr:nvSpPr>
        <xdr:cNvPr id="164" name="Text Box 30">
          <a:extLst>
            <a:ext uri="{FF2B5EF4-FFF2-40B4-BE49-F238E27FC236}">
              <a16:creationId xmlns:a16="http://schemas.microsoft.com/office/drawing/2014/main" id="{CCC12059-9833-4C69-9EDD-17EE8ED381A4}"/>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348810</xdr:rowOff>
    </xdr:to>
    <xdr:sp macro="" textlink="">
      <xdr:nvSpPr>
        <xdr:cNvPr id="165" name="Text Box 32">
          <a:extLst>
            <a:ext uri="{FF2B5EF4-FFF2-40B4-BE49-F238E27FC236}">
              <a16:creationId xmlns:a16="http://schemas.microsoft.com/office/drawing/2014/main" id="{8FED7DB2-8C1C-4B71-A166-3F86FE7B0083}"/>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94826</xdr:rowOff>
    </xdr:to>
    <xdr:sp macro="" textlink="">
      <xdr:nvSpPr>
        <xdr:cNvPr id="166" name="Text Box 106">
          <a:extLst>
            <a:ext uri="{FF2B5EF4-FFF2-40B4-BE49-F238E27FC236}">
              <a16:creationId xmlns:a16="http://schemas.microsoft.com/office/drawing/2014/main" id="{FB6AB104-7826-4052-917C-458356450BFA}"/>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119</xdr:row>
      <xdr:rowOff>348810</xdr:rowOff>
    </xdr:to>
    <xdr:sp macro="" textlink="">
      <xdr:nvSpPr>
        <xdr:cNvPr id="167" name="Text Box 108">
          <a:extLst>
            <a:ext uri="{FF2B5EF4-FFF2-40B4-BE49-F238E27FC236}">
              <a16:creationId xmlns:a16="http://schemas.microsoft.com/office/drawing/2014/main" id="{0DD5FCC9-0116-4032-B673-8FE42819D004}"/>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115</xdr:row>
      <xdr:rowOff>0</xdr:rowOff>
    </xdr:from>
    <xdr:ext cx="76200" cy="330590"/>
    <xdr:sp macro="" textlink="">
      <xdr:nvSpPr>
        <xdr:cNvPr id="168" name="Text Box 30">
          <a:extLst>
            <a:ext uri="{FF2B5EF4-FFF2-40B4-BE49-F238E27FC236}">
              <a16:creationId xmlns:a16="http://schemas.microsoft.com/office/drawing/2014/main" id="{46D18A9C-7285-4C41-A215-C9BF711EDFFE}"/>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69" name="Text Box 32">
          <a:extLst>
            <a:ext uri="{FF2B5EF4-FFF2-40B4-BE49-F238E27FC236}">
              <a16:creationId xmlns:a16="http://schemas.microsoft.com/office/drawing/2014/main" id="{2D836551-8E77-4CE4-9329-D5B4A3D50A46}"/>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170" name="Text Box 106">
          <a:extLst>
            <a:ext uri="{FF2B5EF4-FFF2-40B4-BE49-F238E27FC236}">
              <a16:creationId xmlns:a16="http://schemas.microsoft.com/office/drawing/2014/main" id="{D2341096-C66A-4288-9E79-588519556B87}"/>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71" name="Text Box 108">
          <a:extLst>
            <a:ext uri="{FF2B5EF4-FFF2-40B4-BE49-F238E27FC236}">
              <a16:creationId xmlns:a16="http://schemas.microsoft.com/office/drawing/2014/main" id="{18BC4155-1CC4-4367-AB79-C2E87BDA4A1F}"/>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172" name="Text Box 30">
          <a:extLst>
            <a:ext uri="{FF2B5EF4-FFF2-40B4-BE49-F238E27FC236}">
              <a16:creationId xmlns:a16="http://schemas.microsoft.com/office/drawing/2014/main" id="{08EE71EC-D9E1-4623-895D-E2BA01F4CEB2}"/>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73" name="Text Box 32">
          <a:extLst>
            <a:ext uri="{FF2B5EF4-FFF2-40B4-BE49-F238E27FC236}">
              <a16:creationId xmlns:a16="http://schemas.microsoft.com/office/drawing/2014/main" id="{9CD714FF-A0F6-455E-AD40-81DD8B601859}"/>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174" name="Text Box 106">
          <a:extLst>
            <a:ext uri="{FF2B5EF4-FFF2-40B4-BE49-F238E27FC236}">
              <a16:creationId xmlns:a16="http://schemas.microsoft.com/office/drawing/2014/main" id="{4F17073B-2154-42F3-8B2B-7019514916AF}"/>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75" name="Text Box 108">
          <a:extLst>
            <a:ext uri="{FF2B5EF4-FFF2-40B4-BE49-F238E27FC236}">
              <a16:creationId xmlns:a16="http://schemas.microsoft.com/office/drawing/2014/main" id="{CA10BC86-14BF-4CDB-8064-05687D908D45}"/>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176" name="Text Box 30">
          <a:extLst>
            <a:ext uri="{FF2B5EF4-FFF2-40B4-BE49-F238E27FC236}">
              <a16:creationId xmlns:a16="http://schemas.microsoft.com/office/drawing/2014/main" id="{2970C990-DB77-4500-AF77-52268D521613}"/>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77" name="Text Box 32">
          <a:extLst>
            <a:ext uri="{FF2B5EF4-FFF2-40B4-BE49-F238E27FC236}">
              <a16:creationId xmlns:a16="http://schemas.microsoft.com/office/drawing/2014/main" id="{86ACE70A-D77D-4199-BAF9-31EE14BB927D}"/>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178" name="Text Box 106">
          <a:extLst>
            <a:ext uri="{FF2B5EF4-FFF2-40B4-BE49-F238E27FC236}">
              <a16:creationId xmlns:a16="http://schemas.microsoft.com/office/drawing/2014/main" id="{CF738377-6AFF-4342-A20C-836584EA66C0}"/>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79" name="Text Box 108">
          <a:extLst>
            <a:ext uri="{FF2B5EF4-FFF2-40B4-BE49-F238E27FC236}">
              <a16:creationId xmlns:a16="http://schemas.microsoft.com/office/drawing/2014/main" id="{36E2A099-D22E-4F83-AB58-A7A46137E2D0}"/>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180" name="Text Box 30">
          <a:extLst>
            <a:ext uri="{FF2B5EF4-FFF2-40B4-BE49-F238E27FC236}">
              <a16:creationId xmlns:a16="http://schemas.microsoft.com/office/drawing/2014/main" id="{CBC9781B-32A4-4BC4-B171-145849235A7B}"/>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81" name="Text Box 32">
          <a:extLst>
            <a:ext uri="{FF2B5EF4-FFF2-40B4-BE49-F238E27FC236}">
              <a16:creationId xmlns:a16="http://schemas.microsoft.com/office/drawing/2014/main" id="{56799986-3DBF-4450-B560-9274ED1F5034}"/>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182" name="Text Box 106">
          <a:extLst>
            <a:ext uri="{FF2B5EF4-FFF2-40B4-BE49-F238E27FC236}">
              <a16:creationId xmlns:a16="http://schemas.microsoft.com/office/drawing/2014/main" id="{9969CE0B-959E-4458-BC0C-2DFBCD690BAF}"/>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1"/>
    <xdr:sp macro="" textlink="">
      <xdr:nvSpPr>
        <xdr:cNvPr id="183" name="Text Box 108">
          <a:extLst>
            <a:ext uri="{FF2B5EF4-FFF2-40B4-BE49-F238E27FC236}">
              <a16:creationId xmlns:a16="http://schemas.microsoft.com/office/drawing/2014/main" id="{FE6A99E7-55E2-494C-8530-9250B6BDE59C}"/>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30590"/>
    <xdr:sp macro="" textlink="">
      <xdr:nvSpPr>
        <xdr:cNvPr id="184" name="Text Box 30">
          <a:extLst>
            <a:ext uri="{FF2B5EF4-FFF2-40B4-BE49-F238E27FC236}">
              <a16:creationId xmlns:a16="http://schemas.microsoft.com/office/drawing/2014/main" id="{E09F0D5E-C649-4BBA-9685-A6E12C5AFF2C}"/>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85" name="Text Box 32">
          <a:extLst>
            <a:ext uri="{FF2B5EF4-FFF2-40B4-BE49-F238E27FC236}">
              <a16:creationId xmlns:a16="http://schemas.microsoft.com/office/drawing/2014/main" id="{A65A14BF-9907-4FA8-9E11-C11628A5BB8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30590"/>
    <xdr:sp macro="" textlink="">
      <xdr:nvSpPr>
        <xdr:cNvPr id="186" name="Text Box 106">
          <a:extLst>
            <a:ext uri="{FF2B5EF4-FFF2-40B4-BE49-F238E27FC236}">
              <a16:creationId xmlns:a16="http://schemas.microsoft.com/office/drawing/2014/main" id="{4F0BC0D5-543F-4CED-9738-C519BC4A7F8A}"/>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87" name="Text Box 108">
          <a:extLst>
            <a:ext uri="{FF2B5EF4-FFF2-40B4-BE49-F238E27FC236}">
              <a16:creationId xmlns:a16="http://schemas.microsoft.com/office/drawing/2014/main" id="{21165F06-1A51-4AD8-A37F-18356304306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07730"/>
    <xdr:sp macro="" textlink="">
      <xdr:nvSpPr>
        <xdr:cNvPr id="188" name="Text Box 30">
          <a:extLst>
            <a:ext uri="{FF2B5EF4-FFF2-40B4-BE49-F238E27FC236}">
              <a16:creationId xmlns:a16="http://schemas.microsoft.com/office/drawing/2014/main" id="{50D5F043-54E2-45EF-9AC7-81A86B5D9C68}"/>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89" name="Text Box 32">
          <a:extLst>
            <a:ext uri="{FF2B5EF4-FFF2-40B4-BE49-F238E27FC236}">
              <a16:creationId xmlns:a16="http://schemas.microsoft.com/office/drawing/2014/main" id="{97AD4A3F-FE89-4727-A3E0-0FFBC1F34350}"/>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07730"/>
    <xdr:sp macro="" textlink="">
      <xdr:nvSpPr>
        <xdr:cNvPr id="190" name="Text Box 106">
          <a:extLst>
            <a:ext uri="{FF2B5EF4-FFF2-40B4-BE49-F238E27FC236}">
              <a16:creationId xmlns:a16="http://schemas.microsoft.com/office/drawing/2014/main" id="{D199F53B-BC9B-4C27-ACFD-EA4D65866238}"/>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91" name="Text Box 108">
          <a:extLst>
            <a:ext uri="{FF2B5EF4-FFF2-40B4-BE49-F238E27FC236}">
              <a16:creationId xmlns:a16="http://schemas.microsoft.com/office/drawing/2014/main" id="{5FC90C82-C5D6-4D30-B813-5344836D51EE}"/>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30590"/>
    <xdr:sp macro="" textlink="">
      <xdr:nvSpPr>
        <xdr:cNvPr id="192" name="Text Box 30">
          <a:extLst>
            <a:ext uri="{FF2B5EF4-FFF2-40B4-BE49-F238E27FC236}">
              <a16:creationId xmlns:a16="http://schemas.microsoft.com/office/drawing/2014/main" id="{E3572932-AA6A-447E-93D2-BADB66900644}"/>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93" name="Text Box 32">
          <a:extLst>
            <a:ext uri="{FF2B5EF4-FFF2-40B4-BE49-F238E27FC236}">
              <a16:creationId xmlns:a16="http://schemas.microsoft.com/office/drawing/2014/main" id="{769B0705-4C8A-43CE-8A89-4AC2D819B624}"/>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30590"/>
    <xdr:sp macro="" textlink="">
      <xdr:nvSpPr>
        <xdr:cNvPr id="194" name="Text Box 106">
          <a:extLst>
            <a:ext uri="{FF2B5EF4-FFF2-40B4-BE49-F238E27FC236}">
              <a16:creationId xmlns:a16="http://schemas.microsoft.com/office/drawing/2014/main" id="{5F32F5E4-B913-413D-BB5B-96B53F4ECE78}"/>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95" name="Text Box 108">
          <a:extLst>
            <a:ext uri="{FF2B5EF4-FFF2-40B4-BE49-F238E27FC236}">
              <a16:creationId xmlns:a16="http://schemas.microsoft.com/office/drawing/2014/main" id="{DA514194-EEA6-4EB4-A647-623313F1F0A2}"/>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07730"/>
    <xdr:sp macro="" textlink="">
      <xdr:nvSpPr>
        <xdr:cNvPr id="196" name="Text Box 30">
          <a:extLst>
            <a:ext uri="{FF2B5EF4-FFF2-40B4-BE49-F238E27FC236}">
              <a16:creationId xmlns:a16="http://schemas.microsoft.com/office/drawing/2014/main" id="{05BD6144-06C8-4C68-964B-F41A054EE7DF}"/>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97" name="Text Box 32">
          <a:extLst>
            <a:ext uri="{FF2B5EF4-FFF2-40B4-BE49-F238E27FC236}">
              <a16:creationId xmlns:a16="http://schemas.microsoft.com/office/drawing/2014/main" id="{AB53A3CA-5667-4F6A-B50F-7F1F6281780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307730"/>
    <xdr:sp macro="" textlink="">
      <xdr:nvSpPr>
        <xdr:cNvPr id="198" name="Text Box 106">
          <a:extLst>
            <a:ext uri="{FF2B5EF4-FFF2-40B4-BE49-F238E27FC236}">
              <a16:creationId xmlns:a16="http://schemas.microsoft.com/office/drawing/2014/main" id="{4F57CA75-ACE6-4734-B5C8-DFE132CFED8E}"/>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xdr:row>
      <xdr:rowOff>0</xdr:rowOff>
    </xdr:from>
    <xdr:ext cx="76200" cy="409721"/>
    <xdr:sp macro="" textlink="">
      <xdr:nvSpPr>
        <xdr:cNvPr id="199" name="Text Box 108">
          <a:extLst>
            <a:ext uri="{FF2B5EF4-FFF2-40B4-BE49-F238E27FC236}">
              <a16:creationId xmlns:a16="http://schemas.microsoft.com/office/drawing/2014/main" id="{32EE71E1-B6FC-4012-8AAD-0FA0EE96E6A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0" name="Text Box 30">
          <a:extLst>
            <a:ext uri="{FF2B5EF4-FFF2-40B4-BE49-F238E27FC236}">
              <a16:creationId xmlns:a16="http://schemas.microsoft.com/office/drawing/2014/main" id="{EA8F62FA-B03A-434F-BDC1-36D0D812DC43}"/>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1" name="Text Box 32">
          <a:extLst>
            <a:ext uri="{FF2B5EF4-FFF2-40B4-BE49-F238E27FC236}">
              <a16:creationId xmlns:a16="http://schemas.microsoft.com/office/drawing/2014/main" id="{3F9E7FC9-9DBF-4901-9697-F37B9FAE26D8}"/>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2" name="Text Box 106">
          <a:extLst>
            <a:ext uri="{FF2B5EF4-FFF2-40B4-BE49-F238E27FC236}">
              <a16:creationId xmlns:a16="http://schemas.microsoft.com/office/drawing/2014/main" id="{6D26C895-BCA8-4177-9BB0-2AA6A7E75CEA}"/>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3" name="Text Box 108">
          <a:extLst>
            <a:ext uri="{FF2B5EF4-FFF2-40B4-BE49-F238E27FC236}">
              <a16:creationId xmlns:a16="http://schemas.microsoft.com/office/drawing/2014/main" id="{1A31333D-34EE-45BB-87EE-CCB278919065}"/>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4" name="Text Box 30">
          <a:extLst>
            <a:ext uri="{FF2B5EF4-FFF2-40B4-BE49-F238E27FC236}">
              <a16:creationId xmlns:a16="http://schemas.microsoft.com/office/drawing/2014/main" id="{D285925A-95DC-4D64-8B2F-CE8C94D5D3D7}"/>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5" name="Text Box 32">
          <a:extLst>
            <a:ext uri="{FF2B5EF4-FFF2-40B4-BE49-F238E27FC236}">
              <a16:creationId xmlns:a16="http://schemas.microsoft.com/office/drawing/2014/main" id="{DC61BFDF-E16C-4F4F-8E42-86092F638637}"/>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6" name="Text Box 106">
          <a:extLst>
            <a:ext uri="{FF2B5EF4-FFF2-40B4-BE49-F238E27FC236}">
              <a16:creationId xmlns:a16="http://schemas.microsoft.com/office/drawing/2014/main" id="{1E837732-B397-40C9-9C31-5D5B0B93A333}"/>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7" name="Text Box 108">
          <a:extLst>
            <a:ext uri="{FF2B5EF4-FFF2-40B4-BE49-F238E27FC236}">
              <a16:creationId xmlns:a16="http://schemas.microsoft.com/office/drawing/2014/main" id="{955EBCA2-DF01-4B56-91C3-C2385A171D8D}"/>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76275"/>
    <xdr:sp macro="" textlink="">
      <xdr:nvSpPr>
        <xdr:cNvPr id="208" name="Text Box 30">
          <a:extLst>
            <a:ext uri="{FF2B5EF4-FFF2-40B4-BE49-F238E27FC236}">
              <a16:creationId xmlns:a16="http://schemas.microsoft.com/office/drawing/2014/main" id="{1ECBA3B0-77FF-47C2-A9BC-4B52FAC57656}"/>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209" name="Text Box 32">
          <a:extLst>
            <a:ext uri="{FF2B5EF4-FFF2-40B4-BE49-F238E27FC236}">
              <a16:creationId xmlns:a16="http://schemas.microsoft.com/office/drawing/2014/main" id="{CD8BB16D-64AA-48F7-A19E-26A817935DD7}"/>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76275"/>
    <xdr:sp macro="" textlink="">
      <xdr:nvSpPr>
        <xdr:cNvPr id="210" name="Text Box 106">
          <a:extLst>
            <a:ext uri="{FF2B5EF4-FFF2-40B4-BE49-F238E27FC236}">
              <a16:creationId xmlns:a16="http://schemas.microsoft.com/office/drawing/2014/main" id="{A347FAAA-55D8-4B35-AAA0-CC0E8AD1D0BD}"/>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211" name="Text Box 108">
          <a:extLst>
            <a:ext uri="{FF2B5EF4-FFF2-40B4-BE49-F238E27FC236}">
              <a16:creationId xmlns:a16="http://schemas.microsoft.com/office/drawing/2014/main" id="{E0B7BD1F-AC07-467B-AB29-3E0E795EB3FA}"/>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57225"/>
    <xdr:sp macro="" textlink="">
      <xdr:nvSpPr>
        <xdr:cNvPr id="212" name="Text Box 30">
          <a:extLst>
            <a:ext uri="{FF2B5EF4-FFF2-40B4-BE49-F238E27FC236}">
              <a16:creationId xmlns:a16="http://schemas.microsoft.com/office/drawing/2014/main" id="{22ECBA11-7AFC-4085-9664-61FA696FFFDB}"/>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213" name="Text Box 32">
          <a:extLst>
            <a:ext uri="{FF2B5EF4-FFF2-40B4-BE49-F238E27FC236}">
              <a16:creationId xmlns:a16="http://schemas.microsoft.com/office/drawing/2014/main" id="{C8D3F225-F8C1-4D33-9B3A-B36C02C3325A}"/>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657225"/>
    <xdr:sp macro="" textlink="">
      <xdr:nvSpPr>
        <xdr:cNvPr id="214" name="Text Box 106">
          <a:extLst>
            <a:ext uri="{FF2B5EF4-FFF2-40B4-BE49-F238E27FC236}">
              <a16:creationId xmlns:a16="http://schemas.microsoft.com/office/drawing/2014/main" id="{21F76712-D893-4751-A303-3D0B2E93ED1C}"/>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857250"/>
    <xdr:sp macro="" textlink="">
      <xdr:nvSpPr>
        <xdr:cNvPr id="215" name="Text Box 108">
          <a:extLst>
            <a:ext uri="{FF2B5EF4-FFF2-40B4-BE49-F238E27FC236}">
              <a16:creationId xmlns:a16="http://schemas.microsoft.com/office/drawing/2014/main" id="{841A9E7F-9CDC-45E4-BF37-B44F01455394}"/>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16" name="Text Box 30">
          <a:extLst>
            <a:ext uri="{FF2B5EF4-FFF2-40B4-BE49-F238E27FC236}">
              <a16:creationId xmlns:a16="http://schemas.microsoft.com/office/drawing/2014/main" id="{8B2CB620-0602-4D9C-95F6-193AB9F1AE43}"/>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17" name="Text Box 32">
          <a:extLst>
            <a:ext uri="{FF2B5EF4-FFF2-40B4-BE49-F238E27FC236}">
              <a16:creationId xmlns:a16="http://schemas.microsoft.com/office/drawing/2014/main" id="{BA0B749D-FF17-421E-98A0-7DCD4B30055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18" name="Text Box 106">
          <a:extLst>
            <a:ext uri="{FF2B5EF4-FFF2-40B4-BE49-F238E27FC236}">
              <a16:creationId xmlns:a16="http://schemas.microsoft.com/office/drawing/2014/main" id="{252266D0-F517-427B-9810-025DD3CA83A1}"/>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19" name="Text Box 108">
          <a:extLst>
            <a:ext uri="{FF2B5EF4-FFF2-40B4-BE49-F238E27FC236}">
              <a16:creationId xmlns:a16="http://schemas.microsoft.com/office/drawing/2014/main" id="{CEFBE414-6C4E-411E-A847-95164CB9B10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20" name="Text Box 30">
          <a:extLst>
            <a:ext uri="{FF2B5EF4-FFF2-40B4-BE49-F238E27FC236}">
              <a16:creationId xmlns:a16="http://schemas.microsoft.com/office/drawing/2014/main" id="{CCDC7407-23EB-44C2-B242-AC7D417E8E7D}"/>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21" name="Text Box 32">
          <a:extLst>
            <a:ext uri="{FF2B5EF4-FFF2-40B4-BE49-F238E27FC236}">
              <a16:creationId xmlns:a16="http://schemas.microsoft.com/office/drawing/2014/main" id="{54AA345C-BBFB-4031-8777-11B2B104D49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22" name="Text Box 106">
          <a:extLst>
            <a:ext uri="{FF2B5EF4-FFF2-40B4-BE49-F238E27FC236}">
              <a16:creationId xmlns:a16="http://schemas.microsoft.com/office/drawing/2014/main" id="{30BFC140-0E88-4A79-80B0-E263D8FE27D8}"/>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23" name="Text Box 108">
          <a:extLst>
            <a:ext uri="{FF2B5EF4-FFF2-40B4-BE49-F238E27FC236}">
              <a16:creationId xmlns:a16="http://schemas.microsoft.com/office/drawing/2014/main" id="{3D57ABD3-D573-4133-9AF8-296348F72FD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24" name="Text Box 30">
          <a:extLst>
            <a:ext uri="{FF2B5EF4-FFF2-40B4-BE49-F238E27FC236}">
              <a16:creationId xmlns:a16="http://schemas.microsoft.com/office/drawing/2014/main" id="{4F992283-9C27-4C28-850C-1F027F2A50AC}"/>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25" name="Text Box 32">
          <a:extLst>
            <a:ext uri="{FF2B5EF4-FFF2-40B4-BE49-F238E27FC236}">
              <a16:creationId xmlns:a16="http://schemas.microsoft.com/office/drawing/2014/main" id="{4625CEA3-4E31-4CE8-91F0-8B8B7D8D2CE1}"/>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26" name="Text Box 106">
          <a:extLst>
            <a:ext uri="{FF2B5EF4-FFF2-40B4-BE49-F238E27FC236}">
              <a16:creationId xmlns:a16="http://schemas.microsoft.com/office/drawing/2014/main" id="{C39A45A3-0F45-415A-B8D5-F83F8DD9DABC}"/>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27" name="Text Box 108">
          <a:extLst>
            <a:ext uri="{FF2B5EF4-FFF2-40B4-BE49-F238E27FC236}">
              <a16:creationId xmlns:a16="http://schemas.microsoft.com/office/drawing/2014/main" id="{3582959E-A420-489F-8191-68C281F6051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28" name="Text Box 30">
          <a:extLst>
            <a:ext uri="{FF2B5EF4-FFF2-40B4-BE49-F238E27FC236}">
              <a16:creationId xmlns:a16="http://schemas.microsoft.com/office/drawing/2014/main" id="{0CB57C86-655B-4ED8-A76E-AEDE71981373}"/>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29" name="Text Box 32">
          <a:extLst>
            <a:ext uri="{FF2B5EF4-FFF2-40B4-BE49-F238E27FC236}">
              <a16:creationId xmlns:a16="http://schemas.microsoft.com/office/drawing/2014/main" id="{EAFF28B5-D44D-42A8-8734-B6DC7551FF6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30" name="Text Box 106">
          <a:extLst>
            <a:ext uri="{FF2B5EF4-FFF2-40B4-BE49-F238E27FC236}">
              <a16:creationId xmlns:a16="http://schemas.microsoft.com/office/drawing/2014/main" id="{AD98AEDD-6D93-46C4-8230-EB757EAD5644}"/>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31" name="Text Box 108">
          <a:extLst>
            <a:ext uri="{FF2B5EF4-FFF2-40B4-BE49-F238E27FC236}">
              <a16:creationId xmlns:a16="http://schemas.microsoft.com/office/drawing/2014/main" id="{D0C7B42F-6CF5-40A7-B762-11555FC5759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32" name="Text Box 30">
          <a:extLst>
            <a:ext uri="{FF2B5EF4-FFF2-40B4-BE49-F238E27FC236}">
              <a16:creationId xmlns:a16="http://schemas.microsoft.com/office/drawing/2014/main" id="{AC6D266A-0575-4DDD-88E7-C1570E5D4DB3}"/>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33" name="Text Box 32">
          <a:extLst>
            <a:ext uri="{FF2B5EF4-FFF2-40B4-BE49-F238E27FC236}">
              <a16:creationId xmlns:a16="http://schemas.microsoft.com/office/drawing/2014/main" id="{B51A63EE-F1A4-4A20-9724-856D05E243AC}"/>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34" name="Text Box 106">
          <a:extLst>
            <a:ext uri="{FF2B5EF4-FFF2-40B4-BE49-F238E27FC236}">
              <a16:creationId xmlns:a16="http://schemas.microsoft.com/office/drawing/2014/main" id="{62984DC4-3C27-4AA5-8B10-2CDC661D557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35" name="Text Box 108">
          <a:extLst>
            <a:ext uri="{FF2B5EF4-FFF2-40B4-BE49-F238E27FC236}">
              <a16:creationId xmlns:a16="http://schemas.microsoft.com/office/drawing/2014/main" id="{32D43F96-C660-41C9-B083-21236EC58D9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36" name="Text Box 30">
          <a:extLst>
            <a:ext uri="{FF2B5EF4-FFF2-40B4-BE49-F238E27FC236}">
              <a16:creationId xmlns:a16="http://schemas.microsoft.com/office/drawing/2014/main" id="{E8AAAE59-E8B8-4BBB-B513-A760BF5111E3}"/>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37" name="Text Box 32">
          <a:extLst>
            <a:ext uri="{FF2B5EF4-FFF2-40B4-BE49-F238E27FC236}">
              <a16:creationId xmlns:a16="http://schemas.microsoft.com/office/drawing/2014/main" id="{CF8511CE-2EC3-409B-9EAC-C460A55F331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38" name="Text Box 106">
          <a:extLst>
            <a:ext uri="{FF2B5EF4-FFF2-40B4-BE49-F238E27FC236}">
              <a16:creationId xmlns:a16="http://schemas.microsoft.com/office/drawing/2014/main" id="{B5787EFF-FC49-4F2F-910B-1B503E3F242C}"/>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39" name="Text Box 108">
          <a:extLst>
            <a:ext uri="{FF2B5EF4-FFF2-40B4-BE49-F238E27FC236}">
              <a16:creationId xmlns:a16="http://schemas.microsoft.com/office/drawing/2014/main" id="{0F89367E-AEDF-47A2-978E-7794FCAF34E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40" name="Text Box 30">
          <a:extLst>
            <a:ext uri="{FF2B5EF4-FFF2-40B4-BE49-F238E27FC236}">
              <a16:creationId xmlns:a16="http://schemas.microsoft.com/office/drawing/2014/main" id="{410EF847-F588-4968-84AE-BDD2D15CDEA6}"/>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41" name="Text Box 32">
          <a:extLst>
            <a:ext uri="{FF2B5EF4-FFF2-40B4-BE49-F238E27FC236}">
              <a16:creationId xmlns:a16="http://schemas.microsoft.com/office/drawing/2014/main" id="{A731EC0E-21C4-4BE4-A812-7E0A4609485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30590"/>
    <xdr:sp macro="" textlink="">
      <xdr:nvSpPr>
        <xdr:cNvPr id="242" name="Text Box 106">
          <a:extLst>
            <a:ext uri="{FF2B5EF4-FFF2-40B4-BE49-F238E27FC236}">
              <a16:creationId xmlns:a16="http://schemas.microsoft.com/office/drawing/2014/main" id="{F4378433-6D57-4FA9-9580-5F7B2C3D3C58}"/>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43" name="Text Box 108">
          <a:extLst>
            <a:ext uri="{FF2B5EF4-FFF2-40B4-BE49-F238E27FC236}">
              <a16:creationId xmlns:a16="http://schemas.microsoft.com/office/drawing/2014/main" id="{CC7CE75C-CE5A-4314-9FA7-3301F0BBD63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44" name="Text Box 30">
          <a:extLst>
            <a:ext uri="{FF2B5EF4-FFF2-40B4-BE49-F238E27FC236}">
              <a16:creationId xmlns:a16="http://schemas.microsoft.com/office/drawing/2014/main" id="{BFDE7EB5-25A7-4948-8BF8-E6D46962E1D7}"/>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45" name="Text Box 32">
          <a:extLst>
            <a:ext uri="{FF2B5EF4-FFF2-40B4-BE49-F238E27FC236}">
              <a16:creationId xmlns:a16="http://schemas.microsoft.com/office/drawing/2014/main" id="{8389BF8C-E2E5-4B0B-B46F-459FF5A19C9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307730"/>
    <xdr:sp macro="" textlink="">
      <xdr:nvSpPr>
        <xdr:cNvPr id="246" name="Text Box 106">
          <a:extLst>
            <a:ext uri="{FF2B5EF4-FFF2-40B4-BE49-F238E27FC236}">
              <a16:creationId xmlns:a16="http://schemas.microsoft.com/office/drawing/2014/main" id="{E3A939B7-06A1-4683-A926-1E30C9FB94C3}"/>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47" name="Text Box 108">
          <a:extLst>
            <a:ext uri="{FF2B5EF4-FFF2-40B4-BE49-F238E27FC236}">
              <a16:creationId xmlns:a16="http://schemas.microsoft.com/office/drawing/2014/main" id="{2A69BC20-87B2-4BEE-82F6-019CA9FD29B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115</xdr:row>
      <xdr:rowOff>0</xdr:rowOff>
    </xdr:from>
    <xdr:to>
      <xdr:col>3</xdr:col>
      <xdr:colOff>76200</xdr:colOff>
      <xdr:row>115</xdr:row>
      <xdr:rowOff>314792</xdr:rowOff>
    </xdr:to>
    <xdr:sp macro="" textlink="">
      <xdr:nvSpPr>
        <xdr:cNvPr id="248" name="Text Box 30">
          <a:extLst>
            <a:ext uri="{FF2B5EF4-FFF2-40B4-BE49-F238E27FC236}">
              <a16:creationId xmlns:a16="http://schemas.microsoft.com/office/drawing/2014/main" id="{8D0BCC81-826F-456A-8FCB-3407BC890CA1}"/>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27223</xdr:rowOff>
    </xdr:to>
    <xdr:sp macro="" textlink="">
      <xdr:nvSpPr>
        <xdr:cNvPr id="249" name="Text Box 32">
          <a:extLst>
            <a:ext uri="{FF2B5EF4-FFF2-40B4-BE49-F238E27FC236}">
              <a16:creationId xmlns:a16="http://schemas.microsoft.com/office/drawing/2014/main" id="{8040BCF2-DC68-43F5-90E5-A9017380AEFC}"/>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314792</xdr:rowOff>
    </xdr:to>
    <xdr:sp macro="" textlink="">
      <xdr:nvSpPr>
        <xdr:cNvPr id="250" name="Text Box 106">
          <a:extLst>
            <a:ext uri="{FF2B5EF4-FFF2-40B4-BE49-F238E27FC236}">
              <a16:creationId xmlns:a16="http://schemas.microsoft.com/office/drawing/2014/main" id="{36F487D6-8638-44A9-9464-9E16EFD8613D}"/>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27223</xdr:rowOff>
    </xdr:to>
    <xdr:sp macro="" textlink="">
      <xdr:nvSpPr>
        <xdr:cNvPr id="251" name="Text Box 108">
          <a:extLst>
            <a:ext uri="{FF2B5EF4-FFF2-40B4-BE49-F238E27FC236}">
              <a16:creationId xmlns:a16="http://schemas.microsoft.com/office/drawing/2014/main" id="{A9F57104-81EA-41F9-984F-582A3C514065}"/>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299552</xdr:rowOff>
    </xdr:to>
    <xdr:sp macro="" textlink="">
      <xdr:nvSpPr>
        <xdr:cNvPr id="252" name="Text Box 30">
          <a:extLst>
            <a:ext uri="{FF2B5EF4-FFF2-40B4-BE49-F238E27FC236}">
              <a16:creationId xmlns:a16="http://schemas.microsoft.com/office/drawing/2014/main" id="{150176C2-07EF-406B-B0E1-2858A9957D23}"/>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27223</xdr:rowOff>
    </xdr:to>
    <xdr:sp macro="" textlink="">
      <xdr:nvSpPr>
        <xdr:cNvPr id="253" name="Text Box 32">
          <a:extLst>
            <a:ext uri="{FF2B5EF4-FFF2-40B4-BE49-F238E27FC236}">
              <a16:creationId xmlns:a16="http://schemas.microsoft.com/office/drawing/2014/main" id="{A64B966E-889E-4727-9335-8EBB2FC2F2BD}"/>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299552</xdr:rowOff>
    </xdr:to>
    <xdr:sp macro="" textlink="">
      <xdr:nvSpPr>
        <xdr:cNvPr id="254" name="Text Box 106">
          <a:extLst>
            <a:ext uri="{FF2B5EF4-FFF2-40B4-BE49-F238E27FC236}">
              <a16:creationId xmlns:a16="http://schemas.microsoft.com/office/drawing/2014/main" id="{7AF4CA52-CCDA-45AB-977B-3F783C956505}"/>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27223</xdr:rowOff>
    </xdr:to>
    <xdr:sp macro="" textlink="">
      <xdr:nvSpPr>
        <xdr:cNvPr id="255" name="Text Box 108">
          <a:extLst>
            <a:ext uri="{FF2B5EF4-FFF2-40B4-BE49-F238E27FC236}">
              <a16:creationId xmlns:a16="http://schemas.microsoft.com/office/drawing/2014/main" id="{926875B7-2D2F-4858-BCAE-B44514FBA6AC}"/>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314791</xdr:rowOff>
    </xdr:to>
    <xdr:sp macro="" textlink="">
      <xdr:nvSpPr>
        <xdr:cNvPr id="256" name="Text Box 30">
          <a:extLst>
            <a:ext uri="{FF2B5EF4-FFF2-40B4-BE49-F238E27FC236}">
              <a16:creationId xmlns:a16="http://schemas.microsoft.com/office/drawing/2014/main" id="{5F73D54D-7669-43AF-82E3-C358E1F010ED}"/>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34840</xdr:rowOff>
    </xdr:to>
    <xdr:sp macro="" textlink="">
      <xdr:nvSpPr>
        <xdr:cNvPr id="257" name="Text Box 32">
          <a:extLst>
            <a:ext uri="{FF2B5EF4-FFF2-40B4-BE49-F238E27FC236}">
              <a16:creationId xmlns:a16="http://schemas.microsoft.com/office/drawing/2014/main" id="{2B29EE00-AFE8-4B3C-A730-1E6130BB5468}"/>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314791</xdr:rowOff>
    </xdr:to>
    <xdr:sp macro="" textlink="">
      <xdr:nvSpPr>
        <xdr:cNvPr id="258" name="Text Box 106">
          <a:extLst>
            <a:ext uri="{FF2B5EF4-FFF2-40B4-BE49-F238E27FC236}">
              <a16:creationId xmlns:a16="http://schemas.microsoft.com/office/drawing/2014/main" id="{2EE0ADEA-2E28-4285-9530-5F179B27460F}"/>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34840</xdr:rowOff>
    </xdr:to>
    <xdr:sp macro="" textlink="">
      <xdr:nvSpPr>
        <xdr:cNvPr id="259" name="Text Box 108">
          <a:extLst>
            <a:ext uri="{FF2B5EF4-FFF2-40B4-BE49-F238E27FC236}">
              <a16:creationId xmlns:a16="http://schemas.microsoft.com/office/drawing/2014/main" id="{848D8D2E-270F-4006-B894-D08044E319BF}"/>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299551</xdr:rowOff>
    </xdr:to>
    <xdr:sp macro="" textlink="">
      <xdr:nvSpPr>
        <xdr:cNvPr id="260" name="Text Box 30">
          <a:extLst>
            <a:ext uri="{FF2B5EF4-FFF2-40B4-BE49-F238E27FC236}">
              <a16:creationId xmlns:a16="http://schemas.microsoft.com/office/drawing/2014/main" id="{6A62073B-B2D8-4C8C-9C28-A2F7FEF68EB0}"/>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34840</xdr:rowOff>
    </xdr:to>
    <xdr:sp macro="" textlink="">
      <xdr:nvSpPr>
        <xdr:cNvPr id="261" name="Text Box 32">
          <a:extLst>
            <a:ext uri="{FF2B5EF4-FFF2-40B4-BE49-F238E27FC236}">
              <a16:creationId xmlns:a16="http://schemas.microsoft.com/office/drawing/2014/main" id="{DEB989B8-8007-4AD3-8433-86ADC22B786A}"/>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115</xdr:row>
      <xdr:rowOff>299551</xdr:rowOff>
    </xdr:to>
    <xdr:sp macro="" textlink="">
      <xdr:nvSpPr>
        <xdr:cNvPr id="262" name="Text Box 106">
          <a:extLst>
            <a:ext uri="{FF2B5EF4-FFF2-40B4-BE49-F238E27FC236}">
              <a16:creationId xmlns:a16="http://schemas.microsoft.com/office/drawing/2014/main" id="{D96743D0-9E36-425A-A790-1C71E3B23590}"/>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115</xdr:row>
      <xdr:rowOff>0</xdr:rowOff>
    </xdr:from>
    <xdr:to>
      <xdr:col>3</xdr:col>
      <xdr:colOff>76200</xdr:colOff>
      <xdr:row>116</xdr:row>
      <xdr:rowOff>34840</xdr:rowOff>
    </xdr:to>
    <xdr:sp macro="" textlink="">
      <xdr:nvSpPr>
        <xdr:cNvPr id="263" name="Text Box 108">
          <a:extLst>
            <a:ext uri="{FF2B5EF4-FFF2-40B4-BE49-F238E27FC236}">
              <a16:creationId xmlns:a16="http://schemas.microsoft.com/office/drawing/2014/main" id="{03BCD46A-1B9C-4941-8CB3-4F35758300E3}"/>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115</xdr:row>
      <xdr:rowOff>0</xdr:rowOff>
    </xdr:from>
    <xdr:ext cx="76200" cy="409722"/>
    <xdr:sp macro="" textlink="">
      <xdr:nvSpPr>
        <xdr:cNvPr id="264" name="Text Box 30">
          <a:extLst>
            <a:ext uri="{FF2B5EF4-FFF2-40B4-BE49-F238E27FC236}">
              <a16:creationId xmlns:a16="http://schemas.microsoft.com/office/drawing/2014/main" id="{1FA89622-324C-481D-8AB2-194CB5C5450A}"/>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265" name="Text Box 32">
          <a:extLst>
            <a:ext uri="{FF2B5EF4-FFF2-40B4-BE49-F238E27FC236}">
              <a16:creationId xmlns:a16="http://schemas.microsoft.com/office/drawing/2014/main" id="{69855DC0-9128-4336-98F1-8958E543BA6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09722"/>
    <xdr:sp macro="" textlink="">
      <xdr:nvSpPr>
        <xdr:cNvPr id="266" name="Text Box 106">
          <a:extLst>
            <a:ext uri="{FF2B5EF4-FFF2-40B4-BE49-F238E27FC236}">
              <a16:creationId xmlns:a16="http://schemas.microsoft.com/office/drawing/2014/main" id="{FA9D0DCD-FCCA-45F6-8DB5-F95F7BC40A8B}"/>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267" name="Text Box 108">
          <a:extLst>
            <a:ext uri="{FF2B5EF4-FFF2-40B4-BE49-F238E27FC236}">
              <a16:creationId xmlns:a16="http://schemas.microsoft.com/office/drawing/2014/main" id="{0BAAA871-3B85-46FF-A253-F2DDE2684FBD}"/>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86862"/>
    <xdr:sp macro="" textlink="">
      <xdr:nvSpPr>
        <xdr:cNvPr id="268" name="Text Box 30">
          <a:extLst>
            <a:ext uri="{FF2B5EF4-FFF2-40B4-BE49-F238E27FC236}">
              <a16:creationId xmlns:a16="http://schemas.microsoft.com/office/drawing/2014/main" id="{6F686403-3B58-46F9-A110-91B634897C70}"/>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269" name="Text Box 32">
          <a:extLst>
            <a:ext uri="{FF2B5EF4-FFF2-40B4-BE49-F238E27FC236}">
              <a16:creationId xmlns:a16="http://schemas.microsoft.com/office/drawing/2014/main" id="{B87CE2B8-CCD6-4844-A589-DEAFBBC0A7EF}"/>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86862"/>
    <xdr:sp macro="" textlink="">
      <xdr:nvSpPr>
        <xdr:cNvPr id="270" name="Text Box 106">
          <a:extLst>
            <a:ext uri="{FF2B5EF4-FFF2-40B4-BE49-F238E27FC236}">
              <a16:creationId xmlns:a16="http://schemas.microsoft.com/office/drawing/2014/main" id="{901CE43A-1DCA-4E1C-8840-B05A218F1F78}"/>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70682"/>
    <xdr:sp macro="" textlink="">
      <xdr:nvSpPr>
        <xdr:cNvPr id="271" name="Text Box 108">
          <a:extLst>
            <a:ext uri="{FF2B5EF4-FFF2-40B4-BE49-F238E27FC236}">
              <a16:creationId xmlns:a16="http://schemas.microsoft.com/office/drawing/2014/main" id="{233DF2AB-2B77-4D0E-B113-DC2BAFA562AF}"/>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94482"/>
    <xdr:sp macro="" textlink="">
      <xdr:nvSpPr>
        <xdr:cNvPr id="272" name="Text Box 30">
          <a:extLst>
            <a:ext uri="{FF2B5EF4-FFF2-40B4-BE49-F238E27FC236}">
              <a16:creationId xmlns:a16="http://schemas.microsoft.com/office/drawing/2014/main" id="{4721F6A5-8F76-4E4C-BDC2-BBC3AB9CF544}"/>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273" name="Text Box 32">
          <a:extLst>
            <a:ext uri="{FF2B5EF4-FFF2-40B4-BE49-F238E27FC236}">
              <a16:creationId xmlns:a16="http://schemas.microsoft.com/office/drawing/2014/main" id="{BA83A3C2-22AE-4C3C-9D86-61CEB18C7D01}"/>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94482"/>
    <xdr:sp macro="" textlink="">
      <xdr:nvSpPr>
        <xdr:cNvPr id="274" name="Text Box 106">
          <a:extLst>
            <a:ext uri="{FF2B5EF4-FFF2-40B4-BE49-F238E27FC236}">
              <a16:creationId xmlns:a16="http://schemas.microsoft.com/office/drawing/2014/main" id="{4DB23C11-700E-4EA6-9E9B-62E91618AFDB}"/>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275" name="Text Box 108">
          <a:extLst>
            <a:ext uri="{FF2B5EF4-FFF2-40B4-BE49-F238E27FC236}">
              <a16:creationId xmlns:a16="http://schemas.microsoft.com/office/drawing/2014/main" id="{95B18E9D-EF2C-4C7A-84E4-58C6F313F0EA}"/>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61071"/>
    <xdr:sp macro="" textlink="">
      <xdr:nvSpPr>
        <xdr:cNvPr id="276" name="Text Box 30">
          <a:extLst>
            <a:ext uri="{FF2B5EF4-FFF2-40B4-BE49-F238E27FC236}">
              <a16:creationId xmlns:a16="http://schemas.microsoft.com/office/drawing/2014/main" id="{38B60368-5CDD-4957-B4AE-ED41899C6CE2}"/>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277" name="Text Box 32">
          <a:extLst>
            <a:ext uri="{FF2B5EF4-FFF2-40B4-BE49-F238E27FC236}">
              <a16:creationId xmlns:a16="http://schemas.microsoft.com/office/drawing/2014/main" id="{702CBF4F-0949-4B7F-9517-C91A44164E0A}"/>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61071"/>
    <xdr:sp macro="" textlink="">
      <xdr:nvSpPr>
        <xdr:cNvPr id="278" name="Text Box 106">
          <a:extLst>
            <a:ext uri="{FF2B5EF4-FFF2-40B4-BE49-F238E27FC236}">
              <a16:creationId xmlns:a16="http://schemas.microsoft.com/office/drawing/2014/main" id="{54E503B0-58AE-4700-8530-1C92D555AE0B}"/>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455442"/>
    <xdr:sp macro="" textlink="">
      <xdr:nvSpPr>
        <xdr:cNvPr id="279" name="Text Box 108">
          <a:extLst>
            <a:ext uri="{FF2B5EF4-FFF2-40B4-BE49-F238E27FC236}">
              <a16:creationId xmlns:a16="http://schemas.microsoft.com/office/drawing/2014/main" id="{D44EE853-B161-4C0B-9ECD-651523F5B9BE}"/>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280" name="Text Box 30">
          <a:extLst>
            <a:ext uri="{FF2B5EF4-FFF2-40B4-BE49-F238E27FC236}">
              <a16:creationId xmlns:a16="http://schemas.microsoft.com/office/drawing/2014/main" id="{89605BFB-EDA1-4A7A-8450-B713CF6332E0}"/>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281" name="Text Box 106">
          <a:extLst>
            <a:ext uri="{FF2B5EF4-FFF2-40B4-BE49-F238E27FC236}">
              <a16:creationId xmlns:a16="http://schemas.microsoft.com/office/drawing/2014/main" id="{D36C4426-AE3D-451E-B67C-F74A14C7FB84}"/>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282" name="Text Box 30">
          <a:extLst>
            <a:ext uri="{FF2B5EF4-FFF2-40B4-BE49-F238E27FC236}">
              <a16:creationId xmlns:a16="http://schemas.microsoft.com/office/drawing/2014/main" id="{F6D6A0C2-3003-4D14-AE0D-A654D2751A47}"/>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283" name="Text Box 106">
          <a:extLst>
            <a:ext uri="{FF2B5EF4-FFF2-40B4-BE49-F238E27FC236}">
              <a16:creationId xmlns:a16="http://schemas.microsoft.com/office/drawing/2014/main" id="{F07AD4F8-03E2-4ECC-8035-D27CF4AE13E2}"/>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284" name="Text Box 30">
          <a:extLst>
            <a:ext uri="{FF2B5EF4-FFF2-40B4-BE49-F238E27FC236}">
              <a16:creationId xmlns:a16="http://schemas.microsoft.com/office/drawing/2014/main" id="{54263B8E-9C3E-4077-A04F-0154F8B40315}"/>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30590"/>
    <xdr:sp macro="" textlink="">
      <xdr:nvSpPr>
        <xdr:cNvPr id="285" name="Text Box 106">
          <a:extLst>
            <a:ext uri="{FF2B5EF4-FFF2-40B4-BE49-F238E27FC236}">
              <a16:creationId xmlns:a16="http://schemas.microsoft.com/office/drawing/2014/main" id="{EC11E2CF-C376-483D-9A37-6E71C4A6432D}"/>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286" name="Text Box 30">
          <a:extLst>
            <a:ext uri="{FF2B5EF4-FFF2-40B4-BE49-F238E27FC236}">
              <a16:creationId xmlns:a16="http://schemas.microsoft.com/office/drawing/2014/main" id="{645B09B0-067F-4AB9-B037-0DABFB60306B}"/>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115</xdr:row>
      <xdr:rowOff>0</xdr:rowOff>
    </xdr:from>
    <xdr:ext cx="76200" cy="307730"/>
    <xdr:sp macro="" textlink="">
      <xdr:nvSpPr>
        <xdr:cNvPr id="287" name="Text Box 106">
          <a:extLst>
            <a:ext uri="{FF2B5EF4-FFF2-40B4-BE49-F238E27FC236}">
              <a16:creationId xmlns:a16="http://schemas.microsoft.com/office/drawing/2014/main" id="{A3AC55D2-7800-43C2-AC99-9A3174A5E12D}"/>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88" name="Text Box 32">
          <a:extLst>
            <a:ext uri="{FF2B5EF4-FFF2-40B4-BE49-F238E27FC236}">
              <a16:creationId xmlns:a16="http://schemas.microsoft.com/office/drawing/2014/main" id="{DCED003D-345E-457B-AAE2-698F4F1A18B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89" name="Text Box 108">
          <a:extLst>
            <a:ext uri="{FF2B5EF4-FFF2-40B4-BE49-F238E27FC236}">
              <a16:creationId xmlns:a16="http://schemas.microsoft.com/office/drawing/2014/main" id="{2FAB1C57-E12B-42B2-BB32-EE7A0252B36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0" name="Text Box 32">
          <a:extLst>
            <a:ext uri="{FF2B5EF4-FFF2-40B4-BE49-F238E27FC236}">
              <a16:creationId xmlns:a16="http://schemas.microsoft.com/office/drawing/2014/main" id="{529FDEBF-C67E-4AC8-9DE2-AAAD463FF39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1" name="Text Box 108">
          <a:extLst>
            <a:ext uri="{FF2B5EF4-FFF2-40B4-BE49-F238E27FC236}">
              <a16:creationId xmlns:a16="http://schemas.microsoft.com/office/drawing/2014/main" id="{D08A9D9A-D14E-40B4-AFDF-233436B22E2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2" name="Text Box 32">
          <a:extLst>
            <a:ext uri="{FF2B5EF4-FFF2-40B4-BE49-F238E27FC236}">
              <a16:creationId xmlns:a16="http://schemas.microsoft.com/office/drawing/2014/main" id="{63F433AC-940E-459A-AB34-57F847727D6F}"/>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3" name="Text Box 108">
          <a:extLst>
            <a:ext uri="{FF2B5EF4-FFF2-40B4-BE49-F238E27FC236}">
              <a16:creationId xmlns:a16="http://schemas.microsoft.com/office/drawing/2014/main" id="{B4B3318E-44FF-4A12-8861-D7E6AE16516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4" name="Text Box 32">
          <a:extLst>
            <a:ext uri="{FF2B5EF4-FFF2-40B4-BE49-F238E27FC236}">
              <a16:creationId xmlns:a16="http://schemas.microsoft.com/office/drawing/2014/main" id="{590E35CD-654A-4EF8-9755-565D771A1DA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409721"/>
    <xdr:sp macro="" textlink="">
      <xdr:nvSpPr>
        <xdr:cNvPr id="295" name="Text Box 108">
          <a:extLst>
            <a:ext uri="{FF2B5EF4-FFF2-40B4-BE49-F238E27FC236}">
              <a16:creationId xmlns:a16="http://schemas.microsoft.com/office/drawing/2014/main" id="{90DC2435-2DF0-4A72-8FF4-6ECD260CF66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268</xdr:row>
      <xdr:rowOff>0</xdr:rowOff>
    </xdr:from>
    <xdr:to>
      <xdr:col>3</xdr:col>
      <xdr:colOff>76200</xdr:colOff>
      <xdr:row>269</xdr:row>
      <xdr:rowOff>123912</xdr:rowOff>
    </xdr:to>
    <xdr:sp macro="" textlink="">
      <xdr:nvSpPr>
        <xdr:cNvPr id="296" name="Text Box 30">
          <a:extLst>
            <a:ext uri="{FF2B5EF4-FFF2-40B4-BE49-F238E27FC236}">
              <a16:creationId xmlns:a16="http://schemas.microsoft.com/office/drawing/2014/main" id="{E37E9731-1AE5-4EF3-AEC9-279394007CBB}"/>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55330</xdr:rowOff>
    </xdr:to>
    <xdr:sp macro="" textlink="">
      <xdr:nvSpPr>
        <xdr:cNvPr id="297" name="Text Box 32">
          <a:extLst>
            <a:ext uri="{FF2B5EF4-FFF2-40B4-BE49-F238E27FC236}">
              <a16:creationId xmlns:a16="http://schemas.microsoft.com/office/drawing/2014/main" id="{C087C887-DA41-41EA-92E6-D32456FCFE35}"/>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298" name="Text Box 106">
          <a:extLst>
            <a:ext uri="{FF2B5EF4-FFF2-40B4-BE49-F238E27FC236}">
              <a16:creationId xmlns:a16="http://schemas.microsoft.com/office/drawing/2014/main" id="{11CB096C-83DE-46A7-8785-B2138C91F300}"/>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55330</xdr:rowOff>
    </xdr:to>
    <xdr:sp macro="" textlink="">
      <xdr:nvSpPr>
        <xdr:cNvPr id="299" name="Text Box 108">
          <a:extLst>
            <a:ext uri="{FF2B5EF4-FFF2-40B4-BE49-F238E27FC236}">
              <a16:creationId xmlns:a16="http://schemas.microsoft.com/office/drawing/2014/main" id="{90760E05-C5B2-42A4-BFA4-0E3C405374C4}"/>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123910</xdr:rowOff>
    </xdr:to>
    <xdr:sp macro="" textlink="">
      <xdr:nvSpPr>
        <xdr:cNvPr id="300" name="Text Box 30">
          <a:extLst>
            <a:ext uri="{FF2B5EF4-FFF2-40B4-BE49-F238E27FC236}">
              <a16:creationId xmlns:a16="http://schemas.microsoft.com/office/drawing/2014/main" id="{59158083-5307-43A4-8835-47EB471F38C6}"/>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55330</xdr:rowOff>
    </xdr:to>
    <xdr:sp macro="" textlink="">
      <xdr:nvSpPr>
        <xdr:cNvPr id="301" name="Text Box 32">
          <a:extLst>
            <a:ext uri="{FF2B5EF4-FFF2-40B4-BE49-F238E27FC236}">
              <a16:creationId xmlns:a16="http://schemas.microsoft.com/office/drawing/2014/main" id="{3AFCAE3B-EB38-4303-B97D-F623D1B4BB6E}"/>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123910</xdr:rowOff>
    </xdr:to>
    <xdr:sp macro="" textlink="">
      <xdr:nvSpPr>
        <xdr:cNvPr id="302" name="Text Box 106">
          <a:extLst>
            <a:ext uri="{FF2B5EF4-FFF2-40B4-BE49-F238E27FC236}">
              <a16:creationId xmlns:a16="http://schemas.microsoft.com/office/drawing/2014/main" id="{E2D877C7-1EC3-4149-904B-AC8D778490AE}"/>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55330</xdr:rowOff>
    </xdr:to>
    <xdr:sp macro="" textlink="">
      <xdr:nvSpPr>
        <xdr:cNvPr id="303" name="Text Box 108">
          <a:extLst>
            <a:ext uri="{FF2B5EF4-FFF2-40B4-BE49-F238E27FC236}">
              <a16:creationId xmlns:a16="http://schemas.microsoft.com/office/drawing/2014/main" id="{1F6FF73C-61A6-4724-810F-34C3D854EF1F}"/>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04" name="Text Box 30">
          <a:extLst>
            <a:ext uri="{FF2B5EF4-FFF2-40B4-BE49-F238E27FC236}">
              <a16:creationId xmlns:a16="http://schemas.microsoft.com/office/drawing/2014/main" id="{8A5BA660-5810-4841-8D0A-DDE39253C7F9}"/>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305" name="Text Box 32">
          <a:extLst>
            <a:ext uri="{FF2B5EF4-FFF2-40B4-BE49-F238E27FC236}">
              <a16:creationId xmlns:a16="http://schemas.microsoft.com/office/drawing/2014/main" id="{CA891202-55BA-4D8E-9468-E55AB3C3E016}"/>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06" name="Text Box 106">
          <a:extLst>
            <a:ext uri="{FF2B5EF4-FFF2-40B4-BE49-F238E27FC236}">
              <a16:creationId xmlns:a16="http://schemas.microsoft.com/office/drawing/2014/main" id="{A5EECA31-042A-448B-8DB9-A0802C31558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307" name="Text Box 108">
          <a:extLst>
            <a:ext uri="{FF2B5EF4-FFF2-40B4-BE49-F238E27FC236}">
              <a16:creationId xmlns:a16="http://schemas.microsoft.com/office/drawing/2014/main" id="{131749E0-EBF2-4AD1-BB38-FCA3D62B0BCB}"/>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93430</xdr:rowOff>
    </xdr:to>
    <xdr:sp macro="" textlink="">
      <xdr:nvSpPr>
        <xdr:cNvPr id="308" name="Text Box 30">
          <a:extLst>
            <a:ext uri="{FF2B5EF4-FFF2-40B4-BE49-F238E27FC236}">
              <a16:creationId xmlns:a16="http://schemas.microsoft.com/office/drawing/2014/main" id="{89590AC5-D71D-4927-838E-0DEF730372E1}"/>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309" name="Text Box 32">
          <a:extLst>
            <a:ext uri="{FF2B5EF4-FFF2-40B4-BE49-F238E27FC236}">
              <a16:creationId xmlns:a16="http://schemas.microsoft.com/office/drawing/2014/main" id="{C2744BBA-62BA-496E-9FBA-C31EA278E19D}"/>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93430</xdr:rowOff>
    </xdr:to>
    <xdr:sp macro="" textlink="">
      <xdr:nvSpPr>
        <xdr:cNvPr id="310" name="Text Box 106">
          <a:extLst>
            <a:ext uri="{FF2B5EF4-FFF2-40B4-BE49-F238E27FC236}">
              <a16:creationId xmlns:a16="http://schemas.microsoft.com/office/drawing/2014/main" id="{B69A78A5-853A-48EA-B280-898F421CFC26}"/>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17230</xdr:rowOff>
    </xdr:to>
    <xdr:sp macro="" textlink="">
      <xdr:nvSpPr>
        <xdr:cNvPr id="311" name="Text Box 108">
          <a:extLst>
            <a:ext uri="{FF2B5EF4-FFF2-40B4-BE49-F238E27FC236}">
              <a16:creationId xmlns:a16="http://schemas.microsoft.com/office/drawing/2014/main" id="{CC5E9E3D-8B93-4921-934A-63F791FCBC57}"/>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12" name="Text Box 30">
          <a:extLst>
            <a:ext uri="{FF2B5EF4-FFF2-40B4-BE49-F238E27FC236}">
              <a16:creationId xmlns:a16="http://schemas.microsoft.com/office/drawing/2014/main" id="{4E91915E-23A3-4EF5-8BE8-A838A5B3095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13" name="Text Box 32">
          <a:extLst>
            <a:ext uri="{FF2B5EF4-FFF2-40B4-BE49-F238E27FC236}">
              <a16:creationId xmlns:a16="http://schemas.microsoft.com/office/drawing/2014/main" id="{8580CECE-9787-43DD-AEBB-004B3B9EA70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14" name="Text Box 106">
          <a:extLst>
            <a:ext uri="{FF2B5EF4-FFF2-40B4-BE49-F238E27FC236}">
              <a16:creationId xmlns:a16="http://schemas.microsoft.com/office/drawing/2014/main" id="{B4598DBE-8BED-4637-AC15-EC4027F08161}"/>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15" name="Text Box 108">
          <a:extLst>
            <a:ext uri="{FF2B5EF4-FFF2-40B4-BE49-F238E27FC236}">
              <a16:creationId xmlns:a16="http://schemas.microsoft.com/office/drawing/2014/main" id="{45D9F9E4-5BD7-4D25-9B00-7AABDE4024C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16" name="Text Box 30">
          <a:extLst>
            <a:ext uri="{FF2B5EF4-FFF2-40B4-BE49-F238E27FC236}">
              <a16:creationId xmlns:a16="http://schemas.microsoft.com/office/drawing/2014/main" id="{F2F9DAB3-3C69-4BF3-AED1-E2130E76C49A}"/>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17" name="Text Box 32">
          <a:extLst>
            <a:ext uri="{FF2B5EF4-FFF2-40B4-BE49-F238E27FC236}">
              <a16:creationId xmlns:a16="http://schemas.microsoft.com/office/drawing/2014/main" id="{2F9565DF-050C-4E04-94F7-807149D29B18}"/>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18" name="Text Box 106">
          <a:extLst>
            <a:ext uri="{FF2B5EF4-FFF2-40B4-BE49-F238E27FC236}">
              <a16:creationId xmlns:a16="http://schemas.microsoft.com/office/drawing/2014/main" id="{5AB76495-C2D1-44DC-80B8-D8AFAB4A185B}"/>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19" name="Text Box 108">
          <a:extLst>
            <a:ext uri="{FF2B5EF4-FFF2-40B4-BE49-F238E27FC236}">
              <a16:creationId xmlns:a16="http://schemas.microsoft.com/office/drawing/2014/main" id="{F216A50D-F5BA-4234-B16E-0B45C27C6E2A}"/>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20" name="Text Box 30">
          <a:extLst>
            <a:ext uri="{FF2B5EF4-FFF2-40B4-BE49-F238E27FC236}">
              <a16:creationId xmlns:a16="http://schemas.microsoft.com/office/drawing/2014/main" id="{565AE9B1-D4D1-4A19-9DFA-4EB7271869C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21" name="Text Box 32">
          <a:extLst>
            <a:ext uri="{FF2B5EF4-FFF2-40B4-BE49-F238E27FC236}">
              <a16:creationId xmlns:a16="http://schemas.microsoft.com/office/drawing/2014/main" id="{281F2B69-9407-45DF-BEBF-8D3D43DC2E36}"/>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22" name="Text Box 106">
          <a:extLst>
            <a:ext uri="{FF2B5EF4-FFF2-40B4-BE49-F238E27FC236}">
              <a16:creationId xmlns:a16="http://schemas.microsoft.com/office/drawing/2014/main" id="{1DFEEC6B-84E2-41FC-9237-21DDBF45F6C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23" name="Text Box 108">
          <a:extLst>
            <a:ext uri="{FF2B5EF4-FFF2-40B4-BE49-F238E27FC236}">
              <a16:creationId xmlns:a16="http://schemas.microsoft.com/office/drawing/2014/main" id="{73EB5981-ADA1-4B17-BDC6-198B14CA36E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24" name="Text Box 30">
          <a:extLst>
            <a:ext uri="{FF2B5EF4-FFF2-40B4-BE49-F238E27FC236}">
              <a16:creationId xmlns:a16="http://schemas.microsoft.com/office/drawing/2014/main" id="{93CF8D46-BE13-46A6-AA08-4CC8E23A4B3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25" name="Text Box 32">
          <a:extLst>
            <a:ext uri="{FF2B5EF4-FFF2-40B4-BE49-F238E27FC236}">
              <a16:creationId xmlns:a16="http://schemas.microsoft.com/office/drawing/2014/main" id="{72761042-66F9-47BA-878D-89493DE259A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26" name="Text Box 106">
          <a:extLst>
            <a:ext uri="{FF2B5EF4-FFF2-40B4-BE49-F238E27FC236}">
              <a16:creationId xmlns:a16="http://schemas.microsoft.com/office/drawing/2014/main" id="{D86DAD4B-96BF-4E23-B985-8142994697F1}"/>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27" name="Text Box 108">
          <a:extLst>
            <a:ext uri="{FF2B5EF4-FFF2-40B4-BE49-F238E27FC236}">
              <a16:creationId xmlns:a16="http://schemas.microsoft.com/office/drawing/2014/main" id="{F097E0BF-6C27-4AA5-8A7E-9105A0C1F283}"/>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128424</xdr:rowOff>
    </xdr:to>
    <xdr:sp macro="" textlink="">
      <xdr:nvSpPr>
        <xdr:cNvPr id="328" name="Text Box 30">
          <a:extLst>
            <a:ext uri="{FF2B5EF4-FFF2-40B4-BE49-F238E27FC236}">
              <a16:creationId xmlns:a16="http://schemas.microsoft.com/office/drawing/2014/main" id="{08543073-C103-4EEC-A290-0BA93919AFAE}"/>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271</xdr:row>
      <xdr:rowOff>6483</xdr:rowOff>
    </xdr:to>
    <xdr:sp macro="" textlink="">
      <xdr:nvSpPr>
        <xdr:cNvPr id="329" name="Text Box 32">
          <a:extLst>
            <a:ext uri="{FF2B5EF4-FFF2-40B4-BE49-F238E27FC236}">
              <a16:creationId xmlns:a16="http://schemas.microsoft.com/office/drawing/2014/main" id="{EE90D278-E837-4E4A-991C-5706B626F5CA}"/>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128424</xdr:rowOff>
    </xdr:to>
    <xdr:sp macro="" textlink="">
      <xdr:nvSpPr>
        <xdr:cNvPr id="330" name="Text Box 106">
          <a:extLst>
            <a:ext uri="{FF2B5EF4-FFF2-40B4-BE49-F238E27FC236}">
              <a16:creationId xmlns:a16="http://schemas.microsoft.com/office/drawing/2014/main" id="{F049ACE6-3326-4658-A64A-448567766526}"/>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271</xdr:row>
      <xdr:rowOff>6483</xdr:rowOff>
    </xdr:to>
    <xdr:sp macro="" textlink="">
      <xdr:nvSpPr>
        <xdr:cNvPr id="331" name="Text Box 108">
          <a:extLst>
            <a:ext uri="{FF2B5EF4-FFF2-40B4-BE49-F238E27FC236}">
              <a16:creationId xmlns:a16="http://schemas.microsoft.com/office/drawing/2014/main" id="{C241158B-195D-4690-A2F0-A8FFD2E14B35}"/>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111627</xdr:rowOff>
    </xdr:to>
    <xdr:sp macro="" textlink="">
      <xdr:nvSpPr>
        <xdr:cNvPr id="332" name="Text Box 30">
          <a:extLst>
            <a:ext uri="{FF2B5EF4-FFF2-40B4-BE49-F238E27FC236}">
              <a16:creationId xmlns:a16="http://schemas.microsoft.com/office/drawing/2014/main" id="{43F94C74-BF11-4D35-88D6-376E46C3BE4C}"/>
            </a:ext>
          </a:extLst>
        </xdr:cNvPr>
        <xdr:cNvSpPr txBox="1">
          <a:spLocks noChangeArrowheads="1"/>
        </xdr:cNvSpPr>
      </xdr:nvSpPr>
      <xdr:spPr bwMode="auto">
        <a:xfrm>
          <a:off x="4244340" y="60815220"/>
          <a:ext cx="76200" cy="2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128424</xdr:rowOff>
    </xdr:to>
    <xdr:sp macro="" textlink="">
      <xdr:nvSpPr>
        <xdr:cNvPr id="333" name="Text Box 30">
          <a:extLst>
            <a:ext uri="{FF2B5EF4-FFF2-40B4-BE49-F238E27FC236}">
              <a16:creationId xmlns:a16="http://schemas.microsoft.com/office/drawing/2014/main" id="{6FBA842C-18BF-4D3C-A288-D1D0F373EAE9}"/>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271</xdr:row>
      <xdr:rowOff>6483</xdr:rowOff>
    </xdr:to>
    <xdr:sp macro="" textlink="">
      <xdr:nvSpPr>
        <xdr:cNvPr id="334" name="Text Box 32">
          <a:extLst>
            <a:ext uri="{FF2B5EF4-FFF2-40B4-BE49-F238E27FC236}">
              <a16:creationId xmlns:a16="http://schemas.microsoft.com/office/drawing/2014/main" id="{C35AFD12-79DD-4579-9880-50241EE5DFDC}"/>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128424</xdr:rowOff>
    </xdr:to>
    <xdr:sp macro="" textlink="">
      <xdr:nvSpPr>
        <xdr:cNvPr id="335" name="Text Box 106">
          <a:extLst>
            <a:ext uri="{FF2B5EF4-FFF2-40B4-BE49-F238E27FC236}">
              <a16:creationId xmlns:a16="http://schemas.microsoft.com/office/drawing/2014/main" id="{9DC58404-CD21-4E2D-96C9-8F3CBC762B65}"/>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271</xdr:row>
      <xdr:rowOff>6483</xdr:rowOff>
    </xdr:to>
    <xdr:sp macro="" textlink="">
      <xdr:nvSpPr>
        <xdr:cNvPr id="336" name="Text Box 108">
          <a:extLst>
            <a:ext uri="{FF2B5EF4-FFF2-40B4-BE49-F238E27FC236}">
              <a16:creationId xmlns:a16="http://schemas.microsoft.com/office/drawing/2014/main" id="{BB4888BB-7AEA-4E93-8E2D-7BFFD2E92F4F}"/>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108340</xdr:rowOff>
    </xdr:to>
    <xdr:sp macro="" textlink="">
      <xdr:nvSpPr>
        <xdr:cNvPr id="337" name="Text Box 30">
          <a:extLst>
            <a:ext uri="{FF2B5EF4-FFF2-40B4-BE49-F238E27FC236}">
              <a16:creationId xmlns:a16="http://schemas.microsoft.com/office/drawing/2014/main" id="{2F80BEF4-648D-4716-ABFD-C97CBAD1409D}"/>
            </a:ext>
          </a:extLst>
        </xdr:cNvPr>
        <xdr:cNvSpPr txBox="1">
          <a:spLocks noChangeArrowheads="1"/>
        </xdr:cNvSpPr>
      </xdr:nvSpPr>
      <xdr:spPr bwMode="auto">
        <a:xfrm>
          <a:off x="4244340" y="60815220"/>
          <a:ext cx="76200" cy="29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38429</xdr:rowOff>
    </xdr:to>
    <xdr:sp macro="" textlink="">
      <xdr:nvSpPr>
        <xdr:cNvPr id="338" name="Text Box 30">
          <a:extLst>
            <a:ext uri="{FF2B5EF4-FFF2-40B4-BE49-F238E27FC236}">
              <a16:creationId xmlns:a16="http://schemas.microsoft.com/office/drawing/2014/main" id="{72D4373C-68DA-4FB1-AFC5-99581F6A2BD9}"/>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39" name="Text Box 32">
          <a:extLst>
            <a:ext uri="{FF2B5EF4-FFF2-40B4-BE49-F238E27FC236}">
              <a16:creationId xmlns:a16="http://schemas.microsoft.com/office/drawing/2014/main" id="{F7295006-FCE1-4B10-95E8-8E6D21C26BC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38429</xdr:rowOff>
    </xdr:to>
    <xdr:sp macro="" textlink="">
      <xdr:nvSpPr>
        <xdr:cNvPr id="340" name="Text Box 106">
          <a:extLst>
            <a:ext uri="{FF2B5EF4-FFF2-40B4-BE49-F238E27FC236}">
              <a16:creationId xmlns:a16="http://schemas.microsoft.com/office/drawing/2014/main" id="{BCA7356F-E49E-42B8-BBC7-06AC7A8DBD06}"/>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41" name="Text Box 108">
          <a:extLst>
            <a:ext uri="{FF2B5EF4-FFF2-40B4-BE49-F238E27FC236}">
              <a16:creationId xmlns:a16="http://schemas.microsoft.com/office/drawing/2014/main" id="{68C75C28-3CCE-4D91-95B3-EDFB33748A0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85809</xdr:rowOff>
    </xdr:to>
    <xdr:sp macro="" textlink="">
      <xdr:nvSpPr>
        <xdr:cNvPr id="342" name="Text Box 30">
          <a:extLst>
            <a:ext uri="{FF2B5EF4-FFF2-40B4-BE49-F238E27FC236}">
              <a16:creationId xmlns:a16="http://schemas.microsoft.com/office/drawing/2014/main" id="{6A324162-7F35-4A67-8AAC-856023A4517B}"/>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43" name="Text Box 32">
          <a:extLst>
            <a:ext uri="{FF2B5EF4-FFF2-40B4-BE49-F238E27FC236}">
              <a16:creationId xmlns:a16="http://schemas.microsoft.com/office/drawing/2014/main" id="{85B94338-5394-48E2-BADF-9E6311F33C1A}"/>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76200</xdr:colOff>
      <xdr:row>282</xdr:row>
      <xdr:rowOff>85807</xdr:rowOff>
    </xdr:to>
    <xdr:sp macro="" textlink="">
      <xdr:nvSpPr>
        <xdr:cNvPr id="344" name="Text Box 106">
          <a:extLst>
            <a:ext uri="{FF2B5EF4-FFF2-40B4-BE49-F238E27FC236}">
              <a16:creationId xmlns:a16="http://schemas.microsoft.com/office/drawing/2014/main" id="{3E42CDB9-BA5C-4463-8D3F-2299058B6E5D}"/>
            </a:ext>
          </a:extLst>
        </xdr:cNvPr>
        <xdr:cNvSpPr txBox="1">
          <a:spLocks noChangeArrowheads="1"/>
        </xdr:cNvSpPr>
      </xdr:nvSpPr>
      <xdr:spPr bwMode="auto">
        <a:xfrm>
          <a:off x="4244340" y="6311646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76200</xdr:colOff>
      <xdr:row>282</xdr:row>
      <xdr:rowOff>17227</xdr:rowOff>
    </xdr:to>
    <xdr:sp macro="" textlink="">
      <xdr:nvSpPr>
        <xdr:cNvPr id="345" name="Text Box 108">
          <a:extLst>
            <a:ext uri="{FF2B5EF4-FFF2-40B4-BE49-F238E27FC236}">
              <a16:creationId xmlns:a16="http://schemas.microsoft.com/office/drawing/2014/main" id="{9A5764B6-0D20-46FB-B9CE-2606EC4F44DC}"/>
            </a:ext>
          </a:extLst>
        </xdr:cNvPr>
        <xdr:cNvSpPr txBox="1">
          <a:spLocks noChangeArrowheads="1"/>
        </xdr:cNvSpPr>
      </xdr:nvSpPr>
      <xdr:spPr bwMode="auto">
        <a:xfrm>
          <a:off x="4244340" y="6311646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268</xdr:row>
      <xdr:rowOff>172490</xdr:rowOff>
    </xdr:to>
    <xdr:sp macro="" textlink="">
      <xdr:nvSpPr>
        <xdr:cNvPr id="346" name="Text Box 30">
          <a:extLst>
            <a:ext uri="{FF2B5EF4-FFF2-40B4-BE49-F238E27FC236}">
              <a16:creationId xmlns:a16="http://schemas.microsoft.com/office/drawing/2014/main" id="{82FC00E1-4331-469F-AE13-7AC91681B9BD}"/>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76200</xdr:colOff>
      <xdr:row>282</xdr:row>
      <xdr:rowOff>9615</xdr:rowOff>
    </xdr:to>
    <xdr:sp macro="" textlink="">
      <xdr:nvSpPr>
        <xdr:cNvPr id="347" name="Text Box 32">
          <a:extLst>
            <a:ext uri="{FF2B5EF4-FFF2-40B4-BE49-F238E27FC236}">
              <a16:creationId xmlns:a16="http://schemas.microsoft.com/office/drawing/2014/main" id="{49C5086C-F7AE-4FFB-8063-D64903C08D93}"/>
            </a:ext>
          </a:extLst>
        </xdr:cNvPr>
        <xdr:cNvSpPr txBox="1">
          <a:spLocks noChangeArrowheads="1"/>
        </xdr:cNvSpPr>
      </xdr:nvSpPr>
      <xdr:spPr bwMode="auto">
        <a:xfrm>
          <a:off x="4244340" y="6311646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268</xdr:row>
      <xdr:rowOff>172490</xdr:rowOff>
    </xdr:to>
    <xdr:sp macro="" textlink="">
      <xdr:nvSpPr>
        <xdr:cNvPr id="348" name="Text Box 106">
          <a:extLst>
            <a:ext uri="{FF2B5EF4-FFF2-40B4-BE49-F238E27FC236}">
              <a16:creationId xmlns:a16="http://schemas.microsoft.com/office/drawing/2014/main" id="{6973A1A7-2302-4D17-B956-A396D4AEBD84}"/>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9616</xdr:rowOff>
    </xdr:to>
    <xdr:sp macro="" textlink="">
      <xdr:nvSpPr>
        <xdr:cNvPr id="349" name="Text Box 108">
          <a:extLst>
            <a:ext uri="{FF2B5EF4-FFF2-40B4-BE49-F238E27FC236}">
              <a16:creationId xmlns:a16="http://schemas.microsoft.com/office/drawing/2014/main" id="{809FB95D-AAD4-4681-AEAB-DD5ED66C3C87}"/>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268</xdr:row>
      <xdr:rowOff>172490</xdr:rowOff>
    </xdr:to>
    <xdr:sp macro="" textlink="">
      <xdr:nvSpPr>
        <xdr:cNvPr id="350" name="Text Box 30">
          <a:extLst>
            <a:ext uri="{FF2B5EF4-FFF2-40B4-BE49-F238E27FC236}">
              <a16:creationId xmlns:a16="http://schemas.microsoft.com/office/drawing/2014/main" id="{10A546DD-7AC3-4B5E-AC59-D57122207C6E}"/>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9616</xdr:rowOff>
    </xdr:to>
    <xdr:sp macro="" textlink="">
      <xdr:nvSpPr>
        <xdr:cNvPr id="351" name="Text Box 32">
          <a:extLst>
            <a:ext uri="{FF2B5EF4-FFF2-40B4-BE49-F238E27FC236}">
              <a16:creationId xmlns:a16="http://schemas.microsoft.com/office/drawing/2014/main" id="{F439ED11-09A7-43AE-B133-58DF8313F6A7}"/>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281</xdr:row>
      <xdr:rowOff>0</xdr:rowOff>
    </xdr:from>
    <xdr:to>
      <xdr:col>3</xdr:col>
      <xdr:colOff>76200</xdr:colOff>
      <xdr:row>281</xdr:row>
      <xdr:rowOff>172490</xdr:rowOff>
    </xdr:to>
    <xdr:sp macro="" textlink="">
      <xdr:nvSpPr>
        <xdr:cNvPr id="352" name="Text Box 106">
          <a:extLst>
            <a:ext uri="{FF2B5EF4-FFF2-40B4-BE49-F238E27FC236}">
              <a16:creationId xmlns:a16="http://schemas.microsoft.com/office/drawing/2014/main" id="{E98C44B0-7145-4767-B297-F29062116A81}"/>
            </a:ext>
          </a:extLst>
        </xdr:cNvPr>
        <xdr:cNvSpPr txBox="1">
          <a:spLocks noChangeArrowheads="1"/>
        </xdr:cNvSpPr>
      </xdr:nvSpPr>
      <xdr:spPr bwMode="auto">
        <a:xfrm>
          <a:off x="42443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268</xdr:row>
      <xdr:rowOff>0</xdr:rowOff>
    </xdr:from>
    <xdr:to>
      <xdr:col>3</xdr:col>
      <xdr:colOff>91440</xdr:colOff>
      <xdr:row>269</xdr:row>
      <xdr:rowOff>9284</xdr:rowOff>
    </xdr:to>
    <xdr:sp macro="" textlink="">
      <xdr:nvSpPr>
        <xdr:cNvPr id="353" name="Text Box 108">
          <a:extLst>
            <a:ext uri="{FF2B5EF4-FFF2-40B4-BE49-F238E27FC236}">
              <a16:creationId xmlns:a16="http://schemas.microsoft.com/office/drawing/2014/main" id="{D3E60645-4F59-41AD-A664-55998EB52C7C}"/>
            </a:ext>
          </a:extLst>
        </xdr:cNvPr>
        <xdr:cNvSpPr txBox="1">
          <a:spLocks noChangeArrowheads="1"/>
        </xdr:cNvSpPr>
      </xdr:nvSpPr>
      <xdr:spPr bwMode="auto">
        <a:xfrm>
          <a:off x="4267200" y="60815220"/>
          <a:ext cx="68580" cy="19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281</xdr:row>
      <xdr:rowOff>0</xdr:rowOff>
    </xdr:from>
    <xdr:ext cx="76200" cy="297767"/>
    <xdr:sp macro="" textlink="">
      <xdr:nvSpPr>
        <xdr:cNvPr id="354" name="Text Box 30">
          <a:extLst>
            <a:ext uri="{FF2B5EF4-FFF2-40B4-BE49-F238E27FC236}">
              <a16:creationId xmlns:a16="http://schemas.microsoft.com/office/drawing/2014/main" id="{98674E97-D3BF-4DB5-95F0-A52DBA8413A5}"/>
            </a:ext>
          </a:extLst>
        </xdr:cNvPr>
        <xdr:cNvSpPr txBox="1">
          <a:spLocks noChangeArrowheads="1"/>
        </xdr:cNvSpPr>
      </xdr:nvSpPr>
      <xdr:spPr bwMode="auto">
        <a:xfrm>
          <a:off x="4244340" y="6311646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220393"/>
    <xdr:sp macro="" textlink="">
      <xdr:nvSpPr>
        <xdr:cNvPr id="355" name="Text Box 30">
          <a:extLst>
            <a:ext uri="{FF2B5EF4-FFF2-40B4-BE49-F238E27FC236}">
              <a16:creationId xmlns:a16="http://schemas.microsoft.com/office/drawing/2014/main" id="{9FC1453E-20DB-4C49-A3DE-DB8927031906}"/>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206327"/>
    <xdr:sp macro="" textlink="">
      <xdr:nvSpPr>
        <xdr:cNvPr id="356" name="Text Box 32">
          <a:extLst>
            <a:ext uri="{FF2B5EF4-FFF2-40B4-BE49-F238E27FC236}">
              <a16:creationId xmlns:a16="http://schemas.microsoft.com/office/drawing/2014/main" id="{091E4F7D-4351-44A2-AFCB-2A0FDA801421}"/>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220393"/>
    <xdr:sp macro="" textlink="">
      <xdr:nvSpPr>
        <xdr:cNvPr id="357" name="Text Box 106">
          <a:extLst>
            <a:ext uri="{FF2B5EF4-FFF2-40B4-BE49-F238E27FC236}">
              <a16:creationId xmlns:a16="http://schemas.microsoft.com/office/drawing/2014/main" id="{7DCB9B96-9D89-4D7F-8B89-C18823FC87E3}"/>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281</xdr:row>
      <xdr:rowOff>0</xdr:rowOff>
    </xdr:from>
    <xdr:ext cx="76200" cy="206327"/>
    <xdr:sp macro="" textlink="">
      <xdr:nvSpPr>
        <xdr:cNvPr id="358" name="Text Box 108">
          <a:extLst>
            <a:ext uri="{FF2B5EF4-FFF2-40B4-BE49-F238E27FC236}">
              <a16:creationId xmlns:a16="http://schemas.microsoft.com/office/drawing/2014/main" id="{0A95EACA-2BA7-4DDC-B96C-B11700A84CCD}"/>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74907"/>
    <xdr:sp macro="" textlink="">
      <xdr:nvSpPr>
        <xdr:cNvPr id="359" name="Text Box 30">
          <a:extLst>
            <a:ext uri="{FF2B5EF4-FFF2-40B4-BE49-F238E27FC236}">
              <a16:creationId xmlns:a16="http://schemas.microsoft.com/office/drawing/2014/main" id="{6ABBBABF-DB38-4004-8F0D-06FA4B718A1C}"/>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06327"/>
    <xdr:sp macro="" textlink="">
      <xdr:nvSpPr>
        <xdr:cNvPr id="360" name="Text Box 32">
          <a:extLst>
            <a:ext uri="{FF2B5EF4-FFF2-40B4-BE49-F238E27FC236}">
              <a16:creationId xmlns:a16="http://schemas.microsoft.com/office/drawing/2014/main" id="{38C7A306-6193-41BD-B675-A8FABB05D59E}"/>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74907"/>
    <xdr:sp macro="" textlink="">
      <xdr:nvSpPr>
        <xdr:cNvPr id="361" name="Text Box 106">
          <a:extLst>
            <a:ext uri="{FF2B5EF4-FFF2-40B4-BE49-F238E27FC236}">
              <a16:creationId xmlns:a16="http://schemas.microsoft.com/office/drawing/2014/main" id="{E9B3EB38-B350-415B-88BC-90F6EC45F903}"/>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06327"/>
    <xdr:sp macro="" textlink="">
      <xdr:nvSpPr>
        <xdr:cNvPr id="362" name="Text Box 108">
          <a:extLst>
            <a:ext uri="{FF2B5EF4-FFF2-40B4-BE49-F238E27FC236}">
              <a16:creationId xmlns:a16="http://schemas.microsoft.com/office/drawing/2014/main" id="{07BFF112-9E0E-4891-B67B-7CD91040520E}"/>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313008"/>
    <xdr:sp macro="" textlink="">
      <xdr:nvSpPr>
        <xdr:cNvPr id="363" name="Text Box 30">
          <a:extLst>
            <a:ext uri="{FF2B5EF4-FFF2-40B4-BE49-F238E27FC236}">
              <a16:creationId xmlns:a16="http://schemas.microsoft.com/office/drawing/2014/main" id="{69907CFD-D7E3-45D3-B2F0-E236F65D82E9}"/>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374555"/>
    <xdr:sp macro="" textlink="">
      <xdr:nvSpPr>
        <xdr:cNvPr id="364" name="Text Box 32">
          <a:extLst>
            <a:ext uri="{FF2B5EF4-FFF2-40B4-BE49-F238E27FC236}">
              <a16:creationId xmlns:a16="http://schemas.microsoft.com/office/drawing/2014/main" id="{633A7F6D-838E-419B-84CC-0A314DB1010F}"/>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313008"/>
    <xdr:sp macro="" textlink="">
      <xdr:nvSpPr>
        <xdr:cNvPr id="365" name="Text Box 106">
          <a:extLst>
            <a:ext uri="{FF2B5EF4-FFF2-40B4-BE49-F238E27FC236}">
              <a16:creationId xmlns:a16="http://schemas.microsoft.com/office/drawing/2014/main" id="{9880443E-0E27-4162-A2BF-371F813F7E0F}"/>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374555"/>
    <xdr:sp macro="" textlink="">
      <xdr:nvSpPr>
        <xdr:cNvPr id="366" name="Text Box 108">
          <a:extLst>
            <a:ext uri="{FF2B5EF4-FFF2-40B4-BE49-F238E27FC236}">
              <a16:creationId xmlns:a16="http://schemas.microsoft.com/office/drawing/2014/main" id="{253D2AE5-BE2E-4FCB-BBD8-D3291EB7A998}"/>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90148"/>
    <xdr:sp macro="" textlink="">
      <xdr:nvSpPr>
        <xdr:cNvPr id="367" name="Text Box 30">
          <a:extLst>
            <a:ext uri="{FF2B5EF4-FFF2-40B4-BE49-F238E27FC236}">
              <a16:creationId xmlns:a16="http://schemas.microsoft.com/office/drawing/2014/main" id="{B0F48060-26F5-4B81-8FCF-FA55C75FB360}"/>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374555"/>
    <xdr:sp macro="" textlink="">
      <xdr:nvSpPr>
        <xdr:cNvPr id="368" name="Text Box 32">
          <a:extLst>
            <a:ext uri="{FF2B5EF4-FFF2-40B4-BE49-F238E27FC236}">
              <a16:creationId xmlns:a16="http://schemas.microsoft.com/office/drawing/2014/main" id="{4C6611F3-476C-4F86-AC8B-A3AD5AE4E0DE}"/>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76200" cy="290148"/>
    <xdr:sp macro="" textlink="">
      <xdr:nvSpPr>
        <xdr:cNvPr id="369" name="Text Box 106">
          <a:extLst>
            <a:ext uri="{FF2B5EF4-FFF2-40B4-BE49-F238E27FC236}">
              <a16:creationId xmlns:a16="http://schemas.microsoft.com/office/drawing/2014/main" id="{D4C42464-D0B5-4E23-A994-F4F3A561509C}"/>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268</xdr:row>
      <xdr:rowOff>0</xdr:rowOff>
    </xdr:from>
    <xdr:to>
      <xdr:col>3</xdr:col>
      <xdr:colOff>76200</xdr:colOff>
      <xdr:row>269</xdr:row>
      <xdr:rowOff>123912</xdr:rowOff>
    </xdr:to>
    <xdr:sp macro="" textlink="">
      <xdr:nvSpPr>
        <xdr:cNvPr id="370" name="Text Box 30">
          <a:extLst>
            <a:ext uri="{FF2B5EF4-FFF2-40B4-BE49-F238E27FC236}">
              <a16:creationId xmlns:a16="http://schemas.microsoft.com/office/drawing/2014/main" id="{179B98BB-52E4-4F05-98E6-9C67D5D21519}"/>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55329</xdr:rowOff>
    </xdr:to>
    <xdr:sp macro="" textlink="">
      <xdr:nvSpPr>
        <xdr:cNvPr id="371" name="Text Box 32">
          <a:extLst>
            <a:ext uri="{FF2B5EF4-FFF2-40B4-BE49-F238E27FC236}">
              <a16:creationId xmlns:a16="http://schemas.microsoft.com/office/drawing/2014/main" id="{2416987E-870F-421C-B185-AD45FBBB41F8}"/>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72" name="Text Box 106">
          <a:extLst>
            <a:ext uri="{FF2B5EF4-FFF2-40B4-BE49-F238E27FC236}">
              <a16:creationId xmlns:a16="http://schemas.microsoft.com/office/drawing/2014/main" id="{8A6AA85E-FF62-4AD7-B110-5A793B3EF609}"/>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55329</xdr:rowOff>
    </xdr:to>
    <xdr:sp macro="" textlink="">
      <xdr:nvSpPr>
        <xdr:cNvPr id="373" name="Text Box 108">
          <a:extLst>
            <a:ext uri="{FF2B5EF4-FFF2-40B4-BE49-F238E27FC236}">
              <a16:creationId xmlns:a16="http://schemas.microsoft.com/office/drawing/2014/main" id="{C61E0EA4-5B63-4728-8EF9-78D26D67BA39}"/>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123909</xdr:rowOff>
    </xdr:to>
    <xdr:sp macro="" textlink="">
      <xdr:nvSpPr>
        <xdr:cNvPr id="374" name="Text Box 30">
          <a:extLst>
            <a:ext uri="{FF2B5EF4-FFF2-40B4-BE49-F238E27FC236}">
              <a16:creationId xmlns:a16="http://schemas.microsoft.com/office/drawing/2014/main" id="{766CE5FB-A9E0-4707-A1DC-B043E032E966}"/>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55329</xdr:rowOff>
    </xdr:to>
    <xdr:sp macro="" textlink="">
      <xdr:nvSpPr>
        <xdr:cNvPr id="375" name="Text Box 32">
          <a:extLst>
            <a:ext uri="{FF2B5EF4-FFF2-40B4-BE49-F238E27FC236}">
              <a16:creationId xmlns:a16="http://schemas.microsoft.com/office/drawing/2014/main" id="{EFC2F5FC-30A9-4004-901C-4EE84A7E3C84}"/>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123909</xdr:rowOff>
    </xdr:to>
    <xdr:sp macro="" textlink="">
      <xdr:nvSpPr>
        <xdr:cNvPr id="376" name="Text Box 106">
          <a:extLst>
            <a:ext uri="{FF2B5EF4-FFF2-40B4-BE49-F238E27FC236}">
              <a16:creationId xmlns:a16="http://schemas.microsoft.com/office/drawing/2014/main" id="{D660B39D-5C24-4486-98B7-0C4099641596}"/>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55329</xdr:rowOff>
    </xdr:to>
    <xdr:sp macro="" textlink="">
      <xdr:nvSpPr>
        <xdr:cNvPr id="377" name="Text Box 108">
          <a:extLst>
            <a:ext uri="{FF2B5EF4-FFF2-40B4-BE49-F238E27FC236}">
              <a16:creationId xmlns:a16="http://schemas.microsoft.com/office/drawing/2014/main" id="{0F80EC59-438C-4C65-8241-7B501835FFCF}"/>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78" name="Text Box 30">
          <a:extLst>
            <a:ext uri="{FF2B5EF4-FFF2-40B4-BE49-F238E27FC236}">
              <a16:creationId xmlns:a16="http://schemas.microsoft.com/office/drawing/2014/main" id="{E2BEDE1A-9D74-429A-A21F-9ECA1345E080}"/>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79" name="Text Box 32">
          <a:extLst>
            <a:ext uri="{FF2B5EF4-FFF2-40B4-BE49-F238E27FC236}">
              <a16:creationId xmlns:a16="http://schemas.microsoft.com/office/drawing/2014/main" id="{19771B2C-750A-4A2B-A5DA-3CF8CEBA69A3}"/>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80" name="Text Box 106">
          <a:extLst>
            <a:ext uri="{FF2B5EF4-FFF2-40B4-BE49-F238E27FC236}">
              <a16:creationId xmlns:a16="http://schemas.microsoft.com/office/drawing/2014/main" id="{936FCBD5-BCAC-4231-A8C6-94E70E2BA72B}"/>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81" name="Text Box 108">
          <a:extLst>
            <a:ext uri="{FF2B5EF4-FFF2-40B4-BE49-F238E27FC236}">
              <a16:creationId xmlns:a16="http://schemas.microsoft.com/office/drawing/2014/main" id="{2DF41417-8E52-46D5-B320-1A1F8E017D7D}"/>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93429</xdr:rowOff>
    </xdr:to>
    <xdr:sp macro="" textlink="">
      <xdr:nvSpPr>
        <xdr:cNvPr id="382" name="Text Box 30">
          <a:extLst>
            <a:ext uri="{FF2B5EF4-FFF2-40B4-BE49-F238E27FC236}">
              <a16:creationId xmlns:a16="http://schemas.microsoft.com/office/drawing/2014/main" id="{F6188235-2EDE-4A83-A199-59B57E57C122}"/>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83" name="Text Box 32">
          <a:extLst>
            <a:ext uri="{FF2B5EF4-FFF2-40B4-BE49-F238E27FC236}">
              <a16:creationId xmlns:a16="http://schemas.microsoft.com/office/drawing/2014/main" id="{B87ED7AE-F766-472F-BABB-932801CF0863}"/>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93429</xdr:rowOff>
    </xdr:to>
    <xdr:sp macro="" textlink="">
      <xdr:nvSpPr>
        <xdr:cNvPr id="384" name="Text Box 106">
          <a:extLst>
            <a:ext uri="{FF2B5EF4-FFF2-40B4-BE49-F238E27FC236}">
              <a16:creationId xmlns:a16="http://schemas.microsoft.com/office/drawing/2014/main" id="{F3AE1E2D-15D1-4AA9-8989-791E3491E786}"/>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385" name="Text Box 108">
          <a:extLst>
            <a:ext uri="{FF2B5EF4-FFF2-40B4-BE49-F238E27FC236}">
              <a16:creationId xmlns:a16="http://schemas.microsoft.com/office/drawing/2014/main" id="{B46EDB17-0509-4F72-A34C-E008E75869B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86" name="Text Box 30">
          <a:extLst>
            <a:ext uri="{FF2B5EF4-FFF2-40B4-BE49-F238E27FC236}">
              <a16:creationId xmlns:a16="http://schemas.microsoft.com/office/drawing/2014/main" id="{FCF094A8-8377-49CC-B5FF-770326518388}"/>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87" name="Text Box 32">
          <a:extLst>
            <a:ext uri="{FF2B5EF4-FFF2-40B4-BE49-F238E27FC236}">
              <a16:creationId xmlns:a16="http://schemas.microsoft.com/office/drawing/2014/main" id="{669EEFFB-6F7E-4984-9797-49A3C155107F}"/>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88" name="Text Box 106">
          <a:extLst>
            <a:ext uri="{FF2B5EF4-FFF2-40B4-BE49-F238E27FC236}">
              <a16:creationId xmlns:a16="http://schemas.microsoft.com/office/drawing/2014/main" id="{4FEC7A91-E7D1-4547-9E16-F4A4F1C08BF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89" name="Text Box 108">
          <a:extLst>
            <a:ext uri="{FF2B5EF4-FFF2-40B4-BE49-F238E27FC236}">
              <a16:creationId xmlns:a16="http://schemas.microsoft.com/office/drawing/2014/main" id="{A6CCD2FE-70C7-49E8-899E-7041D7655D8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90" name="Text Box 30">
          <a:extLst>
            <a:ext uri="{FF2B5EF4-FFF2-40B4-BE49-F238E27FC236}">
              <a16:creationId xmlns:a16="http://schemas.microsoft.com/office/drawing/2014/main" id="{6EAF5966-3113-4DE8-B314-0E72C904EBBE}"/>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91" name="Text Box 32">
          <a:extLst>
            <a:ext uri="{FF2B5EF4-FFF2-40B4-BE49-F238E27FC236}">
              <a16:creationId xmlns:a16="http://schemas.microsoft.com/office/drawing/2014/main" id="{769D40FE-030E-473C-B488-3A9EE2DBACA8}"/>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92" name="Text Box 106">
          <a:extLst>
            <a:ext uri="{FF2B5EF4-FFF2-40B4-BE49-F238E27FC236}">
              <a16:creationId xmlns:a16="http://schemas.microsoft.com/office/drawing/2014/main" id="{D1E379E8-3662-497E-8D58-7928E29DC493}"/>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93" name="Text Box 108">
          <a:extLst>
            <a:ext uri="{FF2B5EF4-FFF2-40B4-BE49-F238E27FC236}">
              <a16:creationId xmlns:a16="http://schemas.microsoft.com/office/drawing/2014/main" id="{42F1A44E-39D1-419B-A02C-85B2733C32CD}"/>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94" name="Text Box 30">
          <a:extLst>
            <a:ext uri="{FF2B5EF4-FFF2-40B4-BE49-F238E27FC236}">
              <a16:creationId xmlns:a16="http://schemas.microsoft.com/office/drawing/2014/main" id="{D008BD48-02E8-4A18-ABD0-B2382BB5A64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95" name="Text Box 32">
          <a:extLst>
            <a:ext uri="{FF2B5EF4-FFF2-40B4-BE49-F238E27FC236}">
              <a16:creationId xmlns:a16="http://schemas.microsoft.com/office/drawing/2014/main" id="{AA945940-7A8F-4B81-B695-977B77686DF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123912</xdr:rowOff>
    </xdr:to>
    <xdr:sp macro="" textlink="">
      <xdr:nvSpPr>
        <xdr:cNvPr id="396" name="Text Box 106">
          <a:extLst>
            <a:ext uri="{FF2B5EF4-FFF2-40B4-BE49-F238E27FC236}">
              <a16:creationId xmlns:a16="http://schemas.microsoft.com/office/drawing/2014/main" id="{1FE24892-06AD-483E-98A6-E0A8FB13FC4D}"/>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97" name="Text Box 108">
          <a:extLst>
            <a:ext uri="{FF2B5EF4-FFF2-40B4-BE49-F238E27FC236}">
              <a16:creationId xmlns:a16="http://schemas.microsoft.com/office/drawing/2014/main" id="{64BD3A05-6E13-4F12-B39B-467762B20DF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398" name="Text Box 30">
          <a:extLst>
            <a:ext uri="{FF2B5EF4-FFF2-40B4-BE49-F238E27FC236}">
              <a16:creationId xmlns:a16="http://schemas.microsoft.com/office/drawing/2014/main" id="{901BED0C-7431-4D98-AFA0-170820FBC3E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399" name="Text Box 32">
          <a:extLst>
            <a:ext uri="{FF2B5EF4-FFF2-40B4-BE49-F238E27FC236}">
              <a16:creationId xmlns:a16="http://schemas.microsoft.com/office/drawing/2014/main" id="{ED70A7E4-3863-44BA-910E-6AAC11F1500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93432</xdr:rowOff>
    </xdr:to>
    <xdr:sp macro="" textlink="">
      <xdr:nvSpPr>
        <xdr:cNvPr id="400" name="Text Box 106">
          <a:extLst>
            <a:ext uri="{FF2B5EF4-FFF2-40B4-BE49-F238E27FC236}">
              <a16:creationId xmlns:a16="http://schemas.microsoft.com/office/drawing/2014/main" id="{27B469E2-1010-4181-A3A2-9D1433B2A0F9}"/>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166653</xdr:rowOff>
    </xdr:to>
    <xdr:sp macro="" textlink="">
      <xdr:nvSpPr>
        <xdr:cNvPr id="401" name="Text Box 108">
          <a:extLst>
            <a:ext uri="{FF2B5EF4-FFF2-40B4-BE49-F238E27FC236}">
              <a16:creationId xmlns:a16="http://schemas.microsoft.com/office/drawing/2014/main" id="{52F69714-ACEC-477C-9173-644597F6369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129767</xdr:rowOff>
    </xdr:to>
    <xdr:sp macro="" textlink="">
      <xdr:nvSpPr>
        <xdr:cNvPr id="402" name="Text Box 30">
          <a:extLst>
            <a:ext uri="{FF2B5EF4-FFF2-40B4-BE49-F238E27FC236}">
              <a16:creationId xmlns:a16="http://schemas.microsoft.com/office/drawing/2014/main" id="{9F9A4EDD-EA71-4E19-8CE4-805FEEB70845}"/>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27472</xdr:rowOff>
    </xdr:to>
    <xdr:sp macro="" textlink="">
      <xdr:nvSpPr>
        <xdr:cNvPr id="403" name="Text Box 32">
          <a:extLst>
            <a:ext uri="{FF2B5EF4-FFF2-40B4-BE49-F238E27FC236}">
              <a16:creationId xmlns:a16="http://schemas.microsoft.com/office/drawing/2014/main" id="{93E48DBE-53CA-43CC-9AA8-7CF12F0CB8BE}"/>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129767</xdr:rowOff>
    </xdr:to>
    <xdr:sp macro="" textlink="">
      <xdr:nvSpPr>
        <xdr:cNvPr id="404" name="Text Box 106">
          <a:extLst>
            <a:ext uri="{FF2B5EF4-FFF2-40B4-BE49-F238E27FC236}">
              <a16:creationId xmlns:a16="http://schemas.microsoft.com/office/drawing/2014/main" id="{2B1D7B10-1361-4FB5-89EC-45C2DEB43CEC}"/>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27472</xdr:rowOff>
    </xdr:to>
    <xdr:sp macro="" textlink="">
      <xdr:nvSpPr>
        <xdr:cNvPr id="405" name="Text Box 108">
          <a:extLst>
            <a:ext uri="{FF2B5EF4-FFF2-40B4-BE49-F238E27FC236}">
              <a16:creationId xmlns:a16="http://schemas.microsoft.com/office/drawing/2014/main" id="{7296E73B-277C-49AE-B2EC-6F1ECFC78FB0}"/>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108672</xdr:rowOff>
    </xdr:to>
    <xdr:sp macro="" textlink="">
      <xdr:nvSpPr>
        <xdr:cNvPr id="406" name="Text Box 30">
          <a:extLst>
            <a:ext uri="{FF2B5EF4-FFF2-40B4-BE49-F238E27FC236}">
              <a16:creationId xmlns:a16="http://schemas.microsoft.com/office/drawing/2014/main" id="{69CB102E-3A2D-467A-9AD7-7978F1E14553}"/>
            </a:ext>
          </a:extLst>
        </xdr:cNvPr>
        <xdr:cNvSpPr txBox="1">
          <a:spLocks noChangeArrowheads="1"/>
        </xdr:cNvSpPr>
      </xdr:nvSpPr>
      <xdr:spPr bwMode="auto">
        <a:xfrm>
          <a:off x="4244340" y="60815220"/>
          <a:ext cx="76200"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129767</xdr:rowOff>
    </xdr:to>
    <xdr:sp macro="" textlink="">
      <xdr:nvSpPr>
        <xdr:cNvPr id="407" name="Text Box 30">
          <a:extLst>
            <a:ext uri="{FF2B5EF4-FFF2-40B4-BE49-F238E27FC236}">
              <a16:creationId xmlns:a16="http://schemas.microsoft.com/office/drawing/2014/main" id="{03652258-9482-49B6-9169-D69F05686A9B}"/>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27472</xdr:rowOff>
    </xdr:to>
    <xdr:sp macro="" textlink="">
      <xdr:nvSpPr>
        <xdr:cNvPr id="408" name="Text Box 32">
          <a:extLst>
            <a:ext uri="{FF2B5EF4-FFF2-40B4-BE49-F238E27FC236}">
              <a16:creationId xmlns:a16="http://schemas.microsoft.com/office/drawing/2014/main" id="{21A68242-4BB5-4901-AAE5-DCE2DEB1F7CB}"/>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129767</xdr:rowOff>
    </xdr:to>
    <xdr:sp macro="" textlink="">
      <xdr:nvSpPr>
        <xdr:cNvPr id="409" name="Text Box 106">
          <a:extLst>
            <a:ext uri="{FF2B5EF4-FFF2-40B4-BE49-F238E27FC236}">
              <a16:creationId xmlns:a16="http://schemas.microsoft.com/office/drawing/2014/main" id="{4F2A2D6E-8832-4FA7-9D1C-338ECBC59337}"/>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270</xdr:row>
      <xdr:rowOff>27472</xdr:rowOff>
    </xdr:to>
    <xdr:sp macro="" textlink="">
      <xdr:nvSpPr>
        <xdr:cNvPr id="410" name="Text Box 108">
          <a:extLst>
            <a:ext uri="{FF2B5EF4-FFF2-40B4-BE49-F238E27FC236}">
              <a16:creationId xmlns:a16="http://schemas.microsoft.com/office/drawing/2014/main" id="{1AA4B5F6-249F-4A38-9E60-59CE2DE25C24}"/>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106907</xdr:rowOff>
    </xdr:to>
    <xdr:sp macro="" textlink="">
      <xdr:nvSpPr>
        <xdr:cNvPr id="411" name="Text Box 30">
          <a:extLst>
            <a:ext uri="{FF2B5EF4-FFF2-40B4-BE49-F238E27FC236}">
              <a16:creationId xmlns:a16="http://schemas.microsoft.com/office/drawing/2014/main" id="{52DE251B-6004-48E5-9464-E31DCD303272}"/>
            </a:ext>
          </a:extLst>
        </xdr:cNvPr>
        <xdr:cNvSpPr txBox="1">
          <a:spLocks noChangeArrowheads="1"/>
        </xdr:cNvSpPr>
      </xdr:nvSpPr>
      <xdr:spPr bwMode="auto">
        <a:xfrm>
          <a:off x="4244340" y="6081522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38430</xdr:rowOff>
    </xdr:to>
    <xdr:sp macro="" textlink="">
      <xdr:nvSpPr>
        <xdr:cNvPr id="412" name="Text Box 30">
          <a:extLst>
            <a:ext uri="{FF2B5EF4-FFF2-40B4-BE49-F238E27FC236}">
              <a16:creationId xmlns:a16="http://schemas.microsoft.com/office/drawing/2014/main" id="{8589389B-7AEC-4372-A295-37C5AFD90D19}"/>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413" name="Text Box 32">
          <a:extLst>
            <a:ext uri="{FF2B5EF4-FFF2-40B4-BE49-F238E27FC236}">
              <a16:creationId xmlns:a16="http://schemas.microsoft.com/office/drawing/2014/main" id="{4D1D4A68-63EE-45D4-93E2-9033FCC071FC}"/>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38430</xdr:rowOff>
    </xdr:to>
    <xdr:sp macro="" textlink="">
      <xdr:nvSpPr>
        <xdr:cNvPr id="414" name="Text Box 106">
          <a:extLst>
            <a:ext uri="{FF2B5EF4-FFF2-40B4-BE49-F238E27FC236}">
              <a16:creationId xmlns:a16="http://schemas.microsoft.com/office/drawing/2014/main" id="{6BBA0043-E984-4B8C-90DF-5884321CF50C}"/>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415" name="Text Box 108">
          <a:extLst>
            <a:ext uri="{FF2B5EF4-FFF2-40B4-BE49-F238E27FC236}">
              <a16:creationId xmlns:a16="http://schemas.microsoft.com/office/drawing/2014/main" id="{72C70ACE-2132-43B4-AB8E-29E958D2430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85809</xdr:rowOff>
    </xdr:to>
    <xdr:sp macro="" textlink="">
      <xdr:nvSpPr>
        <xdr:cNvPr id="416" name="Text Box 30">
          <a:extLst>
            <a:ext uri="{FF2B5EF4-FFF2-40B4-BE49-F238E27FC236}">
              <a16:creationId xmlns:a16="http://schemas.microsoft.com/office/drawing/2014/main" id="{95105477-546F-44E4-BAB0-57744C192C8D}"/>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417" name="Text Box 32">
          <a:extLst>
            <a:ext uri="{FF2B5EF4-FFF2-40B4-BE49-F238E27FC236}">
              <a16:creationId xmlns:a16="http://schemas.microsoft.com/office/drawing/2014/main" id="{D469D4D6-E52D-45E9-92C2-443B7382E7DE}"/>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85809</xdr:rowOff>
    </xdr:to>
    <xdr:sp macro="" textlink="">
      <xdr:nvSpPr>
        <xdr:cNvPr id="418" name="Text Box 106">
          <a:extLst>
            <a:ext uri="{FF2B5EF4-FFF2-40B4-BE49-F238E27FC236}">
              <a16:creationId xmlns:a16="http://schemas.microsoft.com/office/drawing/2014/main" id="{FA476C3C-C93E-4CEE-A229-E3C0909D6C17}"/>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17229</xdr:rowOff>
    </xdr:to>
    <xdr:sp macro="" textlink="">
      <xdr:nvSpPr>
        <xdr:cNvPr id="419" name="Text Box 108">
          <a:extLst>
            <a:ext uri="{FF2B5EF4-FFF2-40B4-BE49-F238E27FC236}">
              <a16:creationId xmlns:a16="http://schemas.microsoft.com/office/drawing/2014/main" id="{07C7B2CC-5A87-4F66-B1B7-B691586BD48F}"/>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123913</xdr:rowOff>
    </xdr:to>
    <xdr:sp macro="" textlink="">
      <xdr:nvSpPr>
        <xdr:cNvPr id="420" name="Text Box 30">
          <a:extLst>
            <a:ext uri="{FF2B5EF4-FFF2-40B4-BE49-F238E27FC236}">
              <a16:creationId xmlns:a16="http://schemas.microsoft.com/office/drawing/2014/main" id="{11B2118F-587C-42E2-A538-A1DB0D993817}"/>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181895</xdr:rowOff>
    </xdr:to>
    <xdr:sp macro="" textlink="">
      <xdr:nvSpPr>
        <xdr:cNvPr id="421" name="Text Box 32">
          <a:extLst>
            <a:ext uri="{FF2B5EF4-FFF2-40B4-BE49-F238E27FC236}">
              <a16:creationId xmlns:a16="http://schemas.microsoft.com/office/drawing/2014/main" id="{6DAFB62D-CD16-4CE0-B16A-9D12E2A3407E}"/>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123913</xdr:rowOff>
    </xdr:to>
    <xdr:sp macro="" textlink="">
      <xdr:nvSpPr>
        <xdr:cNvPr id="422" name="Text Box 106">
          <a:extLst>
            <a:ext uri="{FF2B5EF4-FFF2-40B4-BE49-F238E27FC236}">
              <a16:creationId xmlns:a16="http://schemas.microsoft.com/office/drawing/2014/main" id="{6FFC0472-5A9B-4B22-BB0B-81CA08FC611E}"/>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181895</xdr:rowOff>
    </xdr:to>
    <xdr:sp macro="" textlink="">
      <xdr:nvSpPr>
        <xdr:cNvPr id="423" name="Text Box 108">
          <a:extLst>
            <a:ext uri="{FF2B5EF4-FFF2-40B4-BE49-F238E27FC236}">
              <a16:creationId xmlns:a16="http://schemas.microsoft.com/office/drawing/2014/main" id="{C1B86DE6-85C4-4EC5-A631-BF73D70B1EB7}"/>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101053</xdr:rowOff>
    </xdr:to>
    <xdr:sp macro="" textlink="">
      <xdr:nvSpPr>
        <xdr:cNvPr id="424" name="Text Box 30">
          <a:extLst>
            <a:ext uri="{FF2B5EF4-FFF2-40B4-BE49-F238E27FC236}">
              <a16:creationId xmlns:a16="http://schemas.microsoft.com/office/drawing/2014/main" id="{26D2F0FF-38EA-4706-BE56-D6B198FCF2C3}"/>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181895</xdr:rowOff>
    </xdr:to>
    <xdr:sp macro="" textlink="">
      <xdr:nvSpPr>
        <xdr:cNvPr id="425" name="Text Box 32">
          <a:extLst>
            <a:ext uri="{FF2B5EF4-FFF2-40B4-BE49-F238E27FC236}">
              <a16:creationId xmlns:a16="http://schemas.microsoft.com/office/drawing/2014/main" id="{31B53034-31A9-416E-B067-67CB76CCC261}"/>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268</xdr:row>
      <xdr:rowOff>0</xdr:rowOff>
    </xdr:from>
    <xdr:to>
      <xdr:col>3</xdr:col>
      <xdr:colOff>76200</xdr:colOff>
      <xdr:row>269</xdr:row>
      <xdr:rowOff>101053</xdr:rowOff>
    </xdr:to>
    <xdr:sp macro="" textlink="">
      <xdr:nvSpPr>
        <xdr:cNvPr id="426" name="Text Box 106">
          <a:extLst>
            <a:ext uri="{FF2B5EF4-FFF2-40B4-BE49-F238E27FC236}">
              <a16:creationId xmlns:a16="http://schemas.microsoft.com/office/drawing/2014/main" id="{726B6F7F-35A9-446A-9425-FE5CBC339C9F}"/>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268</xdr:row>
      <xdr:rowOff>0</xdr:rowOff>
    </xdr:from>
    <xdr:to>
      <xdr:col>3</xdr:col>
      <xdr:colOff>91440</xdr:colOff>
      <xdr:row>269</xdr:row>
      <xdr:rowOff>180130</xdr:rowOff>
    </xdr:to>
    <xdr:sp macro="" textlink="">
      <xdr:nvSpPr>
        <xdr:cNvPr id="427" name="Text Box 108">
          <a:extLst>
            <a:ext uri="{FF2B5EF4-FFF2-40B4-BE49-F238E27FC236}">
              <a16:creationId xmlns:a16="http://schemas.microsoft.com/office/drawing/2014/main" id="{544CFA9B-3FC7-4FD6-989A-EBDDB57140C0}"/>
            </a:ext>
          </a:extLst>
        </xdr:cNvPr>
        <xdr:cNvSpPr txBox="1">
          <a:spLocks noChangeArrowheads="1"/>
        </xdr:cNvSpPr>
      </xdr:nvSpPr>
      <xdr:spPr bwMode="auto">
        <a:xfrm>
          <a:off x="4267200" y="60815220"/>
          <a:ext cx="68580" cy="365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101713</xdr:rowOff>
    </xdr:to>
    <xdr:sp macro="" textlink="">
      <xdr:nvSpPr>
        <xdr:cNvPr id="428" name="Text Box 30">
          <a:extLst>
            <a:ext uri="{FF2B5EF4-FFF2-40B4-BE49-F238E27FC236}">
              <a16:creationId xmlns:a16="http://schemas.microsoft.com/office/drawing/2014/main" id="{8D752CA1-45E7-46C6-834A-77C0BDDBE00C}"/>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48371</xdr:rowOff>
    </xdr:to>
    <xdr:sp macro="" textlink="">
      <xdr:nvSpPr>
        <xdr:cNvPr id="429" name="Text Box 32">
          <a:extLst>
            <a:ext uri="{FF2B5EF4-FFF2-40B4-BE49-F238E27FC236}">
              <a16:creationId xmlns:a16="http://schemas.microsoft.com/office/drawing/2014/main" id="{E816ED5B-BC54-4609-8169-E8319DB51A65}"/>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101713</xdr:rowOff>
    </xdr:to>
    <xdr:sp macro="" textlink="">
      <xdr:nvSpPr>
        <xdr:cNvPr id="430" name="Text Box 106">
          <a:extLst>
            <a:ext uri="{FF2B5EF4-FFF2-40B4-BE49-F238E27FC236}">
              <a16:creationId xmlns:a16="http://schemas.microsoft.com/office/drawing/2014/main" id="{AEB1C416-D63B-4E43-AB62-DA13D549DB4C}"/>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48371</xdr:rowOff>
    </xdr:to>
    <xdr:sp macro="" textlink="">
      <xdr:nvSpPr>
        <xdr:cNvPr id="431" name="Text Box 108">
          <a:extLst>
            <a:ext uri="{FF2B5EF4-FFF2-40B4-BE49-F238E27FC236}">
              <a16:creationId xmlns:a16="http://schemas.microsoft.com/office/drawing/2014/main" id="{539B386D-C5E7-406D-9B1B-5D75DF985D5D}"/>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86473</xdr:rowOff>
    </xdr:to>
    <xdr:sp macro="" textlink="">
      <xdr:nvSpPr>
        <xdr:cNvPr id="432" name="Text Box 30">
          <a:extLst>
            <a:ext uri="{FF2B5EF4-FFF2-40B4-BE49-F238E27FC236}">
              <a16:creationId xmlns:a16="http://schemas.microsoft.com/office/drawing/2014/main" id="{596ED07F-9B14-4A7E-9180-A4E5463E675B}"/>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48371</xdr:rowOff>
    </xdr:to>
    <xdr:sp macro="" textlink="">
      <xdr:nvSpPr>
        <xdr:cNvPr id="433" name="Text Box 32">
          <a:extLst>
            <a:ext uri="{FF2B5EF4-FFF2-40B4-BE49-F238E27FC236}">
              <a16:creationId xmlns:a16="http://schemas.microsoft.com/office/drawing/2014/main" id="{21126472-28FC-4554-A9F5-9DBB83456168}"/>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86473</xdr:rowOff>
    </xdr:to>
    <xdr:sp macro="" textlink="">
      <xdr:nvSpPr>
        <xdr:cNvPr id="434" name="Text Box 106">
          <a:extLst>
            <a:ext uri="{FF2B5EF4-FFF2-40B4-BE49-F238E27FC236}">
              <a16:creationId xmlns:a16="http://schemas.microsoft.com/office/drawing/2014/main" id="{F28BE114-6515-447B-9595-E6DCF2377511}"/>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48371</xdr:rowOff>
    </xdr:to>
    <xdr:sp macro="" textlink="">
      <xdr:nvSpPr>
        <xdr:cNvPr id="435" name="Text Box 108">
          <a:extLst>
            <a:ext uri="{FF2B5EF4-FFF2-40B4-BE49-F238E27FC236}">
              <a16:creationId xmlns:a16="http://schemas.microsoft.com/office/drawing/2014/main" id="{D19F6247-D386-475A-B143-4E9B576A1952}"/>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101712</xdr:rowOff>
    </xdr:to>
    <xdr:sp macro="" textlink="">
      <xdr:nvSpPr>
        <xdr:cNvPr id="436" name="Text Box 30">
          <a:extLst>
            <a:ext uri="{FF2B5EF4-FFF2-40B4-BE49-F238E27FC236}">
              <a16:creationId xmlns:a16="http://schemas.microsoft.com/office/drawing/2014/main" id="{6D3966D9-625B-4204-A632-F40D256A26AC}"/>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55988</xdr:rowOff>
    </xdr:to>
    <xdr:sp macro="" textlink="">
      <xdr:nvSpPr>
        <xdr:cNvPr id="437" name="Text Box 32">
          <a:extLst>
            <a:ext uri="{FF2B5EF4-FFF2-40B4-BE49-F238E27FC236}">
              <a16:creationId xmlns:a16="http://schemas.microsoft.com/office/drawing/2014/main" id="{06531EA0-7019-4809-82EB-88310D79226D}"/>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101712</xdr:rowOff>
    </xdr:to>
    <xdr:sp macro="" textlink="">
      <xdr:nvSpPr>
        <xdr:cNvPr id="438" name="Text Box 106">
          <a:extLst>
            <a:ext uri="{FF2B5EF4-FFF2-40B4-BE49-F238E27FC236}">
              <a16:creationId xmlns:a16="http://schemas.microsoft.com/office/drawing/2014/main" id="{A8A397E1-A153-4EA6-A364-CB0EE345D965}"/>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55988</xdr:rowOff>
    </xdr:to>
    <xdr:sp macro="" textlink="">
      <xdr:nvSpPr>
        <xdr:cNvPr id="439" name="Text Box 108">
          <a:extLst>
            <a:ext uri="{FF2B5EF4-FFF2-40B4-BE49-F238E27FC236}">
              <a16:creationId xmlns:a16="http://schemas.microsoft.com/office/drawing/2014/main" id="{9F984608-ED33-4F20-B6BF-F4F3E0AA4693}"/>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86472</xdr:rowOff>
    </xdr:to>
    <xdr:sp macro="" textlink="">
      <xdr:nvSpPr>
        <xdr:cNvPr id="440" name="Text Box 30">
          <a:extLst>
            <a:ext uri="{FF2B5EF4-FFF2-40B4-BE49-F238E27FC236}">
              <a16:creationId xmlns:a16="http://schemas.microsoft.com/office/drawing/2014/main" id="{E885687B-DCD4-4034-960E-0187D8AADA28}"/>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55988</xdr:rowOff>
    </xdr:to>
    <xdr:sp macro="" textlink="">
      <xdr:nvSpPr>
        <xdr:cNvPr id="441" name="Text Box 32">
          <a:extLst>
            <a:ext uri="{FF2B5EF4-FFF2-40B4-BE49-F238E27FC236}">
              <a16:creationId xmlns:a16="http://schemas.microsoft.com/office/drawing/2014/main" id="{3428CE79-39AE-4226-A42F-C158FA17C472}"/>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103</xdr:row>
      <xdr:rowOff>86472</xdr:rowOff>
    </xdr:to>
    <xdr:sp macro="" textlink="">
      <xdr:nvSpPr>
        <xdr:cNvPr id="442" name="Text Box 106">
          <a:extLst>
            <a:ext uri="{FF2B5EF4-FFF2-40B4-BE49-F238E27FC236}">
              <a16:creationId xmlns:a16="http://schemas.microsoft.com/office/drawing/2014/main" id="{8315EFFE-48ED-47A9-8378-D3CCB2911F1D}"/>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104</xdr:row>
      <xdr:rowOff>55988</xdr:rowOff>
    </xdr:to>
    <xdr:sp macro="" textlink="">
      <xdr:nvSpPr>
        <xdr:cNvPr id="443" name="Text Box 108">
          <a:extLst>
            <a:ext uri="{FF2B5EF4-FFF2-40B4-BE49-F238E27FC236}">
              <a16:creationId xmlns:a16="http://schemas.microsoft.com/office/drawing/2014/main" id="{CAEB112E-DBCE-4842-B553-9C8BBCD3B20E}"/>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77861</xdr:rowOff>
    </xdr:to>
    <xdr:sp macro="" textlink="">
      <xdr:nvSpPr>
        <xdr:cNvPr id="444" name="Text Box 30">
          <a:extLst>
            <a:ext uri="{FF2B5EF4-FFF2-40B4-BE49-F238E27FC236}">
              <a16:creationId xmlns:a16="http://schemas.microsoft.com/office/drawing/2014/main" id="{DBCEC68A-A57B-41F0-B9DB-B82C36DDCB74}"/>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138821</xdr:rowOff>
    </xdr:to>
    <xdr:sp macro="" textlink="">
      <xdr:nvSpPr>
        <xdr:cNvPr id="445" name="Text Box 32">
          <a:extLst>
            <a:ext uri="{FF2B5EF4-FFF2-40B4-BE49-F238E27FC236}">
              <a16:creationId xmlns:a16="http://schemas.microsoft.com/office/drawing/2014/main" id="{2E472AD2-7CA5-4EBD-9B9C-A7121F9F7989}"/>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77861</xdr:rowOff>
    </xdr:to>
    <xdr:sp macro="" textlink="">
      <xdr:nvSpPr>
        <xdr:cNvPr id="446" name="Text Box 106">
          <a:extLst>
            <a:ext uri="{FF2B5EF4-FFF2-40B4-BE49-F238E27FC236}">
              <a16:creationId xmlns:a16="http://schemas.microsoft.com/office/drawing/2014/main" id="{DA367A62-CA8D-4713-BBE8-7AB42AC20CE2}"/>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138821</xdr:rowOff>
    </xdr:to>
    <xdr:sp macro="" textlink="">
      <xdr:nvSpPr>
        <xdr:cNvPr id="447" name="Text Box 108">
          <a:extLst>
            <a:ext uri="{FF2B5EF4-FFF2-40B4-BE49-F238E27FC236}">
              <a16:creationId xmlns:a16="http://schemas.microsoft.com/office/drawing/2014/main" id="{EADFBE7E-6646-49EC-8CA4-9EF91E8132C4}"/>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55001</xdr:rowOff>
    </xdr:to>
    <xdr:sp macro="" textlink="">
      <xdr:nvSpPr>
        <xdr:cNvPr id="448" name="Text Box 30">
          <a:extLst>
            <a:ext uri="{FF2B5EF4-FFF2-40B4-BE49-F238E27FC236}">
              <a16:creationId xmlns:a16="http://schemas.microsoft.com/office/drawing/2014/main" id="{865EE972-F317-41FA-BAFA-BA28EE636539}"/>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138821</xdr:rowOff>
    </xdr:to>
    <xdr:sp macro="" textlink="">
      <xdr:nvSpPr>
        <xdr:cNvPr id="449" name="Text Box 32">
          <a:extLst>
            <a:ext uri="{FF2B5EF4-FFF2-40B4-BE49-F238E27FC236}">
              <a16:creationId xmlns:a16="http://schemas.microsoft.com/office/drawing/2014/main" id="{5BA21088-C3B2-4268-9BE9-7652653FBAF5}"/>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55001</xdr:rowOff>
    </xdr:to>
    <xdr:sp macro="" textlink="">
      <xdr:nvSpPr>
        <xdr:cNvPr id="450" name="Text Box 106">
          <a:extLst>
            <a:ext uri="{FF2B5EF4-FFF2-40B4-BE49-F238E27FC236}">
              <a16:creationId xmlns:a16="http://schemas.microsoft.com/office/drawing/2014/main" id="{9064B9F8-A74C-4DF1-B6C6-1A7077F86737}"/>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138821</xdr:rowOff>
    </xdr:to>
    <xdr:sp macro="" textlink="">
      <xdr:nvSpPr>
        <xdr:cNvPr id="451" name="Text Box 108">
          <a:extLst>
            <a:ext uri="{FF2B5EF4-FFF2-40B4-BE49-F238E27FC236}">
              <a16:creationId xmlns:a16="http://schemas.microsoft.com/office/drawing/2014/main" id="{01D86E5B-AF6E-47E3-88FC-9312229321C5}"/>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350888</xdr:rowOff>
    </xdr:to>
    <xdr:sp macro="" textlink="">
      <xdr:nvSpPr>
        <xdr:cNvPr id="452" name="Text Box 30">
          <a:extLst>
            <a:ext uri="{FF2B5EF4-FFF2-40B4-BE49-F238E27FC236}">
              <a16:creationId xmlns:a16="http://schemas.microsoft.com/office/drawing/2014/main" id="{3C02D243-E468-4087-B1DC-F4BDC020EEBE}"/>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99</xdr:row>
      <xdr:rowOff>24406</xdr:rowOff>
    </xdr:to>
    <xdr:sp macro="" textlink="">
      <xdr:nvSpPr>
        <xdr:cNvPr id="453" name="Text Box 32">
          <a:extLst>
            <a:ext uri="{FF2B5EF4-FFF2-40B4-BE49-F238E27FC236}">
              <a16:creationId xmlns:a16="http://schemas.microsoft.com/office/drawing/2014/main" id="{72A398C2-A1F1-49DB-A0CC-B292A99F0C77}"/>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350888</xdr:rowOff>
    </xdr:to>
    <xdr:sp macro="" textlink="">
      <xdr:nvSpPr>
        <xdr:cNvPr id="454" name="Text Box 106">
          <a:extLst>
            <a:ext uri="{FF2B5EF4-FFF2-40B4-BE49-F238E27FC236}">
              <a16:creationId xmlns:a16="http://schemas.microsoft.com/office/drawing/2014/main" id="{584570BF-B2AC-42A3-B4CC-E1C56E241199}"/>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99</xdr:row>
      <xdr:rowOff>24406</xdr:rowOff>
    </xdr:to>
    <xdr:sp macro="" textlink="">
      <xdr:nvSpPr>
        <xdr:cNvPr id="455" name="Text Box 108">
          <a:extLst>
            <a:ext uri="{FF2B5EF4-FFF2-40B4-BE49-F238E27FC236}">
              <a16:creationId xmlns:a16="http://schemas.microsoft.com/office/drawing/2014/main" id="{AA1CCD3D-DC0D-4626-B450-FC06A4A2DD1B}"/>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328028</xdr:rowOff>
    </xdr:to>
    <xdr:sp macro="" textlink="">
      <xdr:nvSpPr>
        <xdr:cNvPr id="456" name="Text Box 30">
          <a:extLst>
            <a:ext uri="{FF2B5EF4-FFF2-40B4-BE49-F238E27FC236}">
              <a16:creationId xmlns:a16="http://schemas.microsoft.com/office/drawing/2014/main" id="{FA785AA4-D0C6-49AF-8ED9-0450AEFC8191}"/>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99</xdr:row>
      <xdr:rowOff>24406</xdr:rowOff>
    </xdr:to>
    <xdr:sp macro="" textlink="">
      <xdr:nvSpPr>
        <xdr:cNvPr id="457" name="Text Box 32">
          <a:extLst>
            <a:ext uri="{FF2B5EF4-FFF2-40B4-BE49-F238E27FC236}">
              <a16:creationId xmlns:a16="http://schemas.microsoft.com/office/drawing/2014/main" id="{626038AF-601A-4A81-8521-E592D39EA296}"/>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328028</xdr:rowOff>
    </xdr:to>
    <xdr:sp macro="" textlink="">
      <xdr:nvSpPr>
        <xdr:cNvPr id="458" name="Text Box 106">
          <a:extLst>
            <a:ext uri="{FF2B5EF4-FFF2-40B4-BE49-F238E27FC236}">
              <a16:creationId xmlns:a16="http://schemas.microsoft.com/office/drawing/2014/main" id="{60C9593A-27CD-4789-A7D5-A91A7629CFCE}"/>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99</xdr:row>
      <xdr:rowOff>24406</xdr:rowOff>
    </xdr:to>
    <xdr:sp macro="" textlink="">
      <xdr:nvSpPr>
        <xdr:cNvPr id="459" name="Text Box 108">
          <a:extLst>
            <a:ext uri="{FF2B5EF4-FFF2-40B4-BE49-F238E27FC236}">
              <a16:creationId xmlns:a16="http://schemas.microsoft.com/office/drawing/2014/main" id="{51340724-8578-46DD-B5C7-72BD5CEAED50}"/>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108712</xdr:rowOff>
    </xdr:to>
    <xdr:sp macro="" textlink="">
      <xdr:nvSpPr>
        <xdr:cNvPr id="460" name="Text Box 30">
          <a:extLst>
            <a:ext uri="{FF2B5EF4-FFF2-40B4-BE49-F238E27FC236}">
              <a16:creationId xmlns:a16="http://schemas.microsoft.com/office/drawing/2014/main" id="{BCAC541A-E866-42E6-9D36-407001E5DC2F}"/>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61" name="Text Box 32">
          <a:extLst>
            <a:ext uri="{FF2B5EF4-FFF2-40B4-BE49-F238E27FC236}">
              <a16:creationId xmlns:a16="http://schemas.microsoft.com/office/drawing/2014/main" id="{5AB6B921-2FC5-4FBF-A3E4-F91345845FDA}"/>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108712</xdr:rowOff>
    </xdr:to>
    <xdr:sp macro="" textlink="">
      <xdr:nvSpPr>
        <xdr:cNvPr id="462" name="Text Box 106">
          <a:extLst>
            <a:ext uri="{FF2B5EF4-FFF2-40B4-BE49-F238E27FC236}">
              <a16:creationId xmlns:a16="http://schemas.microsoft.com/office/drawing/2014/main" id="{58D900BF-670F-4F19-BBAF-DD9BA2E642F8}"/>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63" name="Text Box 108">
          <a:extLst>
            <a:ext uri="{FF2B5EF4-FFF2-40B4-BE49-F238E27FC236}">
              <a16:creationId xmlns:a16="http://schemas.microsoft.com/office/drawing/2014/main" id="{EF16C94A-F6E2-41EA-BAFE-211FAA5E8C78}"/>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85852</xdr:rowOff>
    </xdr:to>
    <xdr:sp macro="" textlink="">
      <xdr:nvSpPr>
        <xdr:cNvPr id="464" name="Text Box 30">
          <a:extLst>
            <a:ext uri="{FF2B5EF4-FFF2-40B4-BE49-F238E27FC236}">
              <a16:creationId xmlns:a16="http://schemas.microsoft.com/office/drawing/2014/main" id="{EFF77425-9E75-4939-8297-1FDFF107BE76}"/>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65" name="Text Box 32">
          <a:extLst>
            <a:ext uri="{FF2B5EF4-FFF2-40B4-BE49-F238E27FC236}">
              <a16:creationId xmlns:a16="http://schemas.microsoft.com/office/drawing/2014/main" id="{9FF46666-5C43-4EF3-98E5-80948972851C}"/>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85852</xdr:rowOff>
    </xdr:to>
    <xdr:sp macro="" textlink="">
      <xdr:nvSpPr>
        <xdr:cNvPr id="466" name="Text Box 106">
          <a:extLst>
            <a:ext uri="{FF2B5EF4-FFF2-40B4-BE49-F238E27FC236}">
              <a16:creationId xmlns:a16="http://schemas.microsoft.com/office/drawing/2014/main" id="{2F5C2311-2075-490A-894C-8D23789F7638}"/>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67" name="Text Box 108">
          <a:extLst>
            <a:ext uri="{FF2B5EF4-FFF2-40B4-BE49-F238E27FC236}">
              <a16:creationId xmlns:a16="http://schemas.microsoft.com/office/drawing/2014/main" id="{7A8DE6D6-CC89-4C86-A9A3-8623272AA7E0}"/>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62621</xdr:rowOff>
    </xdr:to>
    <xdr:sp macro="" textlink="">
      <xdr:nvSpPr>
        <xdr:cNvPr id="468" name="Text Box 30">
          <a:extLst>
            <a:ext uri="{FF2B5EF4-FFF2-40B4-BE49-F238E27FC236}">
              <a16:creationId xmlns:a16="http://schemas.microsoft.com/office/drawing/2014/main" id="{3BD601E5-B717-4307-AC5D-47975CF4A056}"/>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123581</xdr:rowOff>
    </xdr:to>
    <xdr:sp macro="" textlink="">
      <xdr:nvSpPr>
        <xdr:cNvPr id="469" name="Text Box 32">
          <a:extLst>
            <a:ext uri="{FF2B5EF4-FFF2-40B4-BE49-F238E27FC236}">
              <a16:creationId xmlns:a16="http://schemas.microsoft.com/office/drawing/2014/main" id="{86D18446-9BF1-4884-9BBE-DF063560B7D1}"/>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62621</xdr:rowOff>
    </xdr:to>
    <xdr:sp macro="" textlink="">
      <xdr:nvSpPr>
        <xdr:cNvPr id="470" name="Text Box 106">
          <a:extLst>
            <a:ext uri="{FF2B5EF4-FFF2-40B4-BE49-F238E27FC236}">
              <a16:creationId xmlns:a16="http://schemas.microsoft.com/office/drawing/2014/main" id="{8F628F7E-BA14-4C08-A67C-DE3A944EA7D1}"/>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123581</xdr:rowOff>
    </xdr:to>
    <xdr:sp macro="" textlink="">
      <xdr:nvSpPr>
        <xdr:cNvPr id="471" name="Text Box 108">
          <a:extLst>
            <a:ext uri="{FF2B5EF4-FFF2-40B4-BE49-F238E27FC236}">
              <a16:creationId xmlns:a16="http://schemas.microsoft.com/office/drawing/2014/main" id="{A501F650-5C38-480C-AC80-2B3A6E3486DE}"/>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100</xdr:row>
      <xdr:rowOff>134179</xdr:rowOff>
    </xdr:to>
    <xdr:sp macro="" textlink="">
      <xdr:nvSpPr>
        <xdr:cNvPr id="472" name="Text Box 30">
          <a:extLst>
            <a:ext uri="{FF2B5EF4-FFF2-40B4-BE49-F238E27FC236}">
              <a16:creationId xmlns:a16="http://schemas.microsoft.com/office/drawing/2014/main" id="{F77905B4-93B2-4844-8746-67D2F490325F}"/>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123581</xdr:rowOff>
    </xdr:to>
    <xdr:sp macro="" textlink="">
      <xdr:nvSpPr>
        <xdr:cNvPr id="473" name="Text Box 32">
          <a:extLst>
            <a:ext uri="{FF2B5EF4-FFF2-40B4-BE49-F238E27FC236}">
              <a16:creationId xmlns:a16="http://schemas.microsoft.com/office/drawing/2014/main" id="{E15C3E09-C9B1-4E6D-A959-E193ECEF17C5}"/>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100</xdr:row>
      <xdr:rowOff>134179</xdr:rowOff>
    </xdr:to>
    <xdr:sp macro="" textlink="">
      <xdr:nvSpPr>
        <xdr:cNvPr id="474" name="Text Box 106">
          <a:extLst>
            <a:ext uri="{FF2B5EF4-FFF2-40B4-BE49-F238E27FC236}">
              <a16:creationId xmlns:a16="http://schemas.microsoft.com/office/drawing/2014/main" id="{38F495E7-6155-4837-B9E5-8BA2E1807662}"/>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98</xdr:row>
      <xdr:rowOff>0</xdr:rowOff>
    </xdr:from>
    <xdr:to>
      <xdr:col>3</xdr:col>
      <xdr:colOff>76200</xdr:colOff>
      <xdr:row>101</xdr:row>
      <xdr:rowOff>123581</xdr:rowOff>
    </xdr:to>
    <xdr:sp macro="" textlink="">
      <xdr:nvSpPr>
        <xdr:cNvPr id="475" name="Text Box 108">
          <a:extLst>
            <a:ext uri="{FF2B5EF4-FFF2-40B4-BE49-F238E27FC236}">
              <a16:creationId xmlns:a16="http://schemas.microsoft.com/office/drawing/2014/main" id="{8D7476F3-F443-4DC2-BE79-42BFCA3EF506}"/>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94</xdr:row>
      <xdr:rowOff>167785</xdr:rowOff>
    </xdr:to>
    <xdr:sp macro="" textlink="">
      <xdr:nvSpPr>
        <xdr:cNvPr id="476" name="Text Box 30">
          <a:extLst>
            <a:ext uri="{FF2B5EF4-FFF2-40B4-BE49-F238E27FC236}">
              <a16:creationId xmlns:a16="http://schemas.microsoft.com/office/drawing/2014/main" id="{F53CF4EC-0678-4F36-8805-C7BAA52FCE81}"/>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142779</xdr:rowOff>
    </xdr:to>
    <xdr:sp macro="" textlink="">
      <xdr:nvSpPr>
        <xdr:cNvPr id="477" name="Text Box 32">
          <a:extLst>
            <a:ext uri="{FF2B5EF4-FFF2-40B4-BE49-F238E27FC236}">
              <a16:creationId xmlns:a16="http://schemas.microsoft.com/office/drawing/2014/main" id="{E1075258-85CA-4C09-B456-1385E8D3C940}"/>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94</xdr:row>
      <xdr:rowOff>167785</xdr:rowOff>
    </xdr:to>
    <xdr:sp macro="" textlink="">
      <xdr:nvSpPr>
        <xdr:cNvPr id="478" name="Text Box 106">
          <a:extLst>
            <a:ext uri="{FF2B5EF4-FFF2-40B4-BE49-F238E27FC236}">
              <a16:creationId xmlns:a16="http://schemas.microsoft.com/office/drawing/2014/main" id="{ED4ECF44-4CDC-4553-B7FB-2D32305B9A6A}"/>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142779</xdr:rowOff>
    </xdr:to>
    <xdr:sp macro="" textlink="">
      <xdr:nvSpPr>
        <xdr:cNvPr id="479" name="Text Box 108">
          <a:extLst>
            <a:ext uri="{FF2B5EF4-FFF2-40B4-BE49-F238E27FC236}">
              <a16:creationId xmlns:a16="http://schemas.microsoft.com/office/drawing/2014/main" id="{C38F3460-5F61-4EE1-91FF-68005AC0C703}"/>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170138</xdr:rowOff>
    </xdr:to>
    <xdr:sp macro="" textlink="">
      <xdr:nvSpPr>
        <xdr:cNvPr id="480" name="Text Box 30">
          <a:extLst>
            <a:ext uri="{FF2B5EF4-FFF2-40B4-BE49-F238E27FC236}">
              <a16:creationId xmlns:a16="http://schemas.microsoft.com/office/drawing/2014/main" id="{2BCC42C2-B8F4-4616-A6FE-55DB0387BAEF}"/>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97</xdr:row>
      <xdr:rowOff>142779</xdr:rowOff>
    </xdr:to>
    <xdr:sp macro="" textlink="">
      <xdr:nvSpPr>
        <xdr:cNvPr id="481" name="Text Box 32">
          <a:extLst>
            <a:ext uri="{FF2B5EF4-FFF2-40B4-BE49-F238E27FC236}">
              <a16:creationId xmlns:a16="http://schemas.microsoft.com/office/drawing/2014/main" id="{DF4C8405-EB56-4A6E-891E-9D47847CFC67}"/>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170138</xdr:rowOff>
    </xdr:to>
    <xdr:sp macro="" textlink="">
      <xdr:nvSpPr>
        <xdr:cNvPr id="482" name="Text Box 106">
          <a:extLst>
            <a:ext uri="{FF2B5EF4-FFF2-40B4-BE49-F238E27FC236}">
              <a16:creationId xmlns:a16="http://schemas.microsoft.com/office/drawing/2014/main" id="{33AFD70D-CD99-47E3-900B-20983436F588}"/>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108712</xdr:rowOff>
    </xdr:to>
    <xdr:sp macro="" textlink="">
      <xdr:nvSpPr>
        <xdr:cNvPr id="483" name="Text Box 30">
          <a:extLst>
            <a:ext uri="{FF2B5EF4-FFF2-40B4-BE49-F238E27FC236}">
              <a16:creationId xmlns:a16="http://schemas.microsoft.com/office/drawing/2014/main" id="{1F082E26-8E27-4A7D-A5E8-C54590EEC018}"/>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84" name="Text Box 32">
          <a:extLst>
            <a:ext uri="{FF2B5EF4-FFF2-40B4-BE49-F238E27FC236}">
              <a16:creationId xmlns:a16="http://schemas.microsoft.com/office/drawing/2014/main" id="{31CCEA2F-CF90-4246-ADFB-AEF8179B7315}"/>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108712</xdr:rowOff>
    </xdr:to>
    <xdr:sp macro="" textlink="">
      <xdr:nvSpPr>
        <xdr:cNvPr id="485" name="Text Box 106">
          <a:extLst>
            <a:ext uri="{FF2B5EF4-FFF2-40B4-BE49-F238E27FC236}">
              <a16:creationId xmlns:a16="http://schemas.microsoft.com/office/drawing/2014/main" id="{B9D74A5A-0A1C-44B8-B5BF-0B16CA88BC7F}"/>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86" name="Text Box 108">
          <a:extLst>
            <a:ext uri="{FF2B5EF4-FFF2-40B4-BE49-F238E27FC236}">
              <a16:creationId xmlns:a16="http://schemas.microsoft.com/office/drawing/2014/main" id="{61C07E58-150A-4A15-86CD-5E5D2420E39D}"/>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85852</xdr:rowOff>
    </xdr:to>
    <xdr:sp macro="" textlink="">
      <xdr:nvSpPr>
        <xdr:cNvPr id="487" name="Text Box 30">
          <a:extLst>
            <a:ext uri="{FF2B5EF4-FFF2-40B4-BE49-F238E27FC236}">
              <a16:creationId xmlns:a16="http://schemas.microsoft.com/office/drawing/2014/main" id="{F791BC48-0FF7-4E83-B0ED-A4BF3E6F13BC}"/>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88" name="Text Box 32">
          <a:extLst>
            <a:ext uri="{FF2B5EF4-FFF2-40B4-BE49-F238E27FC236}">
              <a16:creationId xmlns:a16="http://schemas.microsoft.com/office/drawing/2014/main" id="{9893B3BD-C7A4-4944-95CB-B0A28C675FF8}"/>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90</xdr:row>
      <xdr:rowOff>85852</xdr:rowOff>
    </xdr:to>
    <xdr:sp macro="" textlink="">
      <xdr:nvSpPr>
        <xdr:cNvPr id="489" name="Text Box 106">
          <a:extLst>
            <a:ext uri="{FF2B5EF4-FFF2-40B4-BE49-F238E27FC236}">
              <a16:creationId xmlns:a16="http://schemas.microsoft.com/office/drawing/2014/main" id="{2D80EBF1-79F3-44E0-80B5-8DDFC852CF6F}"/>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78</xdr:row>
      <xdr:rowOff>0</xdr:rowOff>
    </xdr:from>
    <xdr:to>
      <xdr:col>3</xdr:col>
      <xdr:colOff>76200</xdr:colOff>
      <xdr:row>79</xdr:row>
      <xdr:rowOff>67325</xdr:rowOff>
    </xdr:to>
    <xdr:sp macro="" textlink="">
      <xdr:nvSpPr>
        <xdr:cNvPr id="490" name="Text Box 108">
          <a:extLst>
            <a:ext uri="{FF2B5EF4-FFF2-40B4-BE49-F238E27FC236}">
              <a16:creationId xmlns:a16="http://schemas.microsoft.com/office/drawing/2014/main" id="{9CE12877-40AD-4464-BE95-6BEB375A98E3}"/>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101</xdr:row>
      <xdr:rowOff>0</xdr:rowOff>
    </xdr:from>
    <xdr:ext cx="76200" cy="409722"/>
    <xdr:sp macro="" textlink="">
      <xdr:nvSpPr>
        <xdr:cNvPr id="491" name="Text Box 30">
          <a:extLst>
            <a:ext uri="{FF2B5EF4-FFF2-40B4-BE49-F238E27FC236}">
              <a16:creationId xmlns:a16="http://schemas.microsoft.com/office/drawing/2014/main" id="{6AFCF5CE-7582-40A1-A721-A638F7670136}"/>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70682"/>
    <xdr:sp macro="" textlink="">
      <xdr:nvSpPr>
        <xdr:cNvPr id="492" name="Text Box 32">
          <a:extLst>
            <a:ext uri="{FF2B5EF4-FFF2-40B4-BE49-F238E27FC236}">
              <a16:creationId xmlns:a16="http://schemas.microsoft.com/office/drawing/2014/main" id="{5108B0AE-3745-4B03-AFE1-1B2C92EEBD23}"/>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09722"/>
    <xdr:sp macro="" textlink="">
      <xdr:nvSpPr>
        <xdr:cNvPr id="493" name="Text Box 106">
          <a:extLst>
            <a:ext uri="{FF2B5EF4-FFF2-40B4-BE49-F238E27FC236}">
              <a16:creationId xmlns:a16="http://schemas.microsoft.com/office/drawing/2014/main" id="{51966BC8-0487-40E3-99D5-90192CE62E9B}"/>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70682"/>
    <xdr:sp macro="" textlink="">
      <xdr:nvSpPr>
        <xdr:cNvPr id="494" name="Text Box 108">
          <a:extLst>
            <a:ext uri="{FF2B5EF4-FFF2-40B4-BE49-F238E27FC236}">
              <a16:creationId xmlns:a16="http://schemas.microsoft.com/office/drawing/2014/main" id="{3A4EB46C-2161-45F0-BB90-C0ECE3D07D97}"/>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86862"/>
    <xdr:sp macro="" textlink="">
      <xdr:nvSpPr>
        <xdr:cNvPr id="495" name="Text Box 30">
          <a:extLst>
            <a:ext uri="{FF2B5EF4-FFF2-40B4-BE49-F238E27FC236}">
              <a16:creationId xmlns:a16="http://schemas.microsoft.com/office/drawing/2014/main" id="{A4536825-3BC2-4329-AB0E-B96F08DD70A0}"/>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70682"/>
    <xdr:sp macro="" textlink="">
      <xdr:nvSpPr>
        <xdr:cNvPr id="496" name="Text Box 32">
          <a:extLst>
            <a:ext uri="{FF2B5EF4-FFF2-40B4-BE49-F238E27FC236}">
              <a16:creationId xmlns:a16="http://schemas.microsoft.com/office/drawing/2014/main" id="{26D5403C-738B-4409-A68A-57A8930AFC2A}"/>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86862"/>
    <xdr:sp macro="" textlink="">
      <xdr:nvSpPr>
        <xdr:cNvPr id="497" name="Text Box 106">
          <a:extLst>
            <a:ext uri="{FF2B5EF4-FFF2-40B4-BE49-F238E27FC236}">
              <a16:creationId xmlns:a16="http://schemas.microsoft.com/office/drawing/2014/main" id="{5B584DEE-AE72-43D8-BB04-11692E2E270B}"/>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70682"/>
    <xdr:sp macro="" textlink="">
      <xdr:nvSpPr>
        <xdr:cNvPr id="498" name="Text Box 108">
          <a:extLst>
            <a:ext uri="{FF2B5EF4-FFF2-40B4-BE49-F238E27FC236}">
              <a16:creationId xmlns:a16="http://schemas.microsoft.com/office/drawing/2014/main" id="{DF2B586E-9DC3-4C8B-AE39-E36A9A1609B4}"/>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94482"/>
    <xdr:sp macro="" textlink="">
      <xdr:nvSpPr>
        <xdr:cNvPr id="499" name="Text Box 30">
          <a:extLst>
            <a:ext uri="{FF2B5EF4-FFF2-40B4-BE49-F238E27FC236}">
              <a16:creationId xmlns:a16="http://schemas.microsoft.com/office/drawing/2014/main" id="{7ECFA07C-0084-4BF5-BEBB-D43CADB7716C}"/>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55442"/>
    <xdr:sp macro="" textlink="">
      <xdr:nvSpPr>
        <xdr:cNvPr id="500" name="Text Box 32">
          <a:extLst>
            <a:ext uri="{FF2B5EF4-FFF2-40B4-BE49-F238E27FC236}">
              <a16:creationId xmlns:a16="http://schemas.microsoft.com/office/drawing/2014/main" id="{9348401B-B6AF-43B6-92D7-CAE787FC4160}"/>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94482"/>
    <xdr:sp macro="" textlink="">
      <xdr:nvSpPr>
        <xdr:cNvPr id="501" name="Text Box 106">
          <a:extLst>
            <a:ext uri="{FF2B5EF4-FFF2-40B4-BE49-F238E27FC236}">
              <a16:creationId xmlns:a16="http://schemas.microsoft.com/office/drawing/2014/main" id="{9345FD98-3605-4519-B58E-23C5AF0D1BA3}"/>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55442"/>
    <xdr:sp macro="" textlink="">
      <xdr:nvSpPr>
        <xdr:cNvPr id="502" name="Text Box 108">
          <a:extLst>
            <a:ext uri="{FF2B5EF4-FFF2-40B4-BE49-F238E27FC236}">
              <a16:creationId xmlns:a16="http://schemas.microsoft.com/office/drawing/2014/main" id="{D3D05A04-CF13-4CE9-867D-D5F11485D455}"/>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61071"/>
    <xdr:sp macro="" textlink="">
      <xdr:nvSpPr>
        <xdr:cNvPr id="503" name="Text Box 30">
          <a:extLst>
            <a:ext uri="{FF2B5EF4-FFF2-40B4-BE49-F238E27FC236}">
              <a16:creationId xmlns:a16="http://schemas.microsoft.com/office/drawing/2014/main" id="{D4BDD421-571C-4AFB-99DA-3993DA40CA7E}"/>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55442"/>
    <xdr:sp macro="" textlink="">
      <xdr:nvSpPr>
        <xdr:cNvPr id="504" name="Text Box 32">
          <a:extLst>
            <a:ext uri="{FF2B5EF4-FFF2-40B4-BE49-F238E27FC236}">
              <a16:creationId xmlns:a16="http://schemas.microsoft.com/office/drawing/2014/main" id="{59A4E66E-3305-42C5-9B51-F92182361C70}"/>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61071"/>
    <xdr:sp macro="" textlink="">
      <xdr:nvSpPr>
        <xdr:cNvPr id="505" name="Text Box 106">
          <a:extLst>
            <a:ext uri="{FF2B5EF4-FFF2-40B4-BE49-F238E27FC236}">
              <a16:creationId xmlns:a16="http://schemas.microsoft.com/office/drawing/2014/main" id="{3AA229D7-3426-47C7-9421-5A971893940B}"/>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455442"/>
    <xdr:sp macro="" textlink="">
      <xdr:nvSpPr>
        <xdr:cNvPr id="506" name="Text Box 108">
          <a:extLst>
            <a:ext uri="{FF2B5EF4-FFF2-40B4-BE49-F238E27FC236}">
              <a16:creationId xmlns:a16="http://schemas.microsoft.com/office/drawing/2014/main" id="{FBA6FAF4-7C7F-4559-9FCF-41FC5D3A1B03}"/>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101</xdr:row>
      <xdr:rowOff>0</xdr:rowOff>
    </xdr:from>
    <xdr:to>
      <xdr:col>3</xdr:col>
      <xdr:colOff>76200</xdr:colOff>
      <xdr:row>110</xdr:row>
      <xdr:rowOff>32264</xdr:rowOff>
    </xdr:to>
    <xdr:sp macro="" textlink="">
      <xdr:nvSpPr>
        <xdr:cNvPr id="507" name="Text Box 30">
          <a:extLst>
            <a:ext uri="{FF2B5EF4-FFF2-40B4-BE49-F238E27FC236}">
              <a16:creationId xmlns:a16="http://schemas.microsoft.com/office/drawing/2014/main" id="{BE042AFF-0FA0-4AA7-A929-310362DA4446}"/>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110</xdr:row>
      <xdr:rowOff>32264</xdr:rowOff>
    </xdr:to>
    <xdr:sp macro="" textlink="">
      <xdr:nvSpPr>
        <xdr:cNvPr id="508" name="Text Box 106">
          <a:extLst>
            <a:ext uri="{FF2B5EF4-FFF2-40B4-BE49-F238E27FC236}">
              <a16:creationId xmlns:a16="http://schemas.microsoft.com/office/drawing/2014/main" id="{4AC27D53-6F94-4020-8316-22F6630A0916}"/>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110</xdr:row>
      <xdr:rowOff>9405</xdr:rowOff>
    </xdr:to>
    <xdr:sp macro="" textlink="">
      <xdr:nvSpPr>
        <xdr:cNvPr id="509" name="Text Box 30">
          <a:extLst>
            <a:ext uri="{FF2B5EF4-FFF2-40B4-BE49-F238E27FC236}">
              <a16:creationId xmlns:a16="http://schemas.microsoft.com/office/drawing/2014/main" id="{DA8CF736-C382-4BC0-B8A7-D2C78BFE5B38}"/>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110</xdr:row>
      <xdr:rowOff>9405</xdr:rowOff>
    </xdr:to>
    <xdr:sp macro="" textlink="">
      <xdr:nvSpPr>
        <xdr:cNvPr id="510" name="Text Box 106">
          <a:extLst>
            <a:ext uri="{FF2B5EF4-FFF2-40B4-BE49-F238E27FC236}">
              <a16:creationId xmlns:a16="http://schemas.microsoft.com/office/drawing/2014/main" id="{A9D4D540-AEE2-4B36-AFE4-4199F7BA2181}"/>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104487</xdr:rowOff>
    </xdr:to>
    <xdr:sp macro="" textlink="">
      <xdr:nvSpPr>
        <xdr:cNvPr id="511" name="Text Box 30">
          <a:extLst>
            <a:ext uri="{FF2B5EF4-FFF2-40B4-BE49-F238E27FC236}">
              <a16:creationId xmlns:a16="http://schemas.microsoft.com/office/drawing/2014/main" id="{C03D01B6-0B62-4D43-B8DD-829D8E3CD4E7}"/>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383448</xdr:rowOff>
    </xdr:to>
    <xdr:sp macro="" textlink="">
      <xdr:nvSpPr>
        <xdr:cNvPr id="512" name="Text Box 32">
          <a:extLst>
            <a:ext uri="{FF2B5EF4-FFF2-40B4-BE49-F238E27FC236}">
              <a16:creationId xmlns:a16="http://schemas.microsoft.com/office/drawing/2014/main" id="{06F10304-BFE4-4546-A4F3-A702FEC3C9AD}"/>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104487</xdr:rowOff>
    </xdr:to>
    <xdr:sp macro="" textlink="">
      <xdr:nvSpPr>
        <xdr:cNvPr id="513" name="Text Box 106">
          <a:extLst>
            <a:ext uri="{FF2B5EF4-FFF2-40B4-BE49-F238E27FC236}">
              <a16:creationId xmlns:a16="http://schemas.microsoft.com/office/drawing/2014/main" id="{A5C8A502-3433-4C96-95B0-E0FD6CB9AC94}"/>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383448</xdr:rowOff>
    </xdr:to>
    <xdr:sp macro="" textlink="">
      <xdr:nvSpPr>
        <xdr:cNvPr id="514" name="Text Box 108">
          <a:extLst>
            <a:ext uri="{FF2B5EF4-FFF2-40B4-BE49-F238E27FC236}">
              <a16:creationId xmlns:a16="http://schemas.microsoft.com/office/drawing/2014/main" id="{2AEEADF8-BBBC-42AB-AA35-40F61827FB66}"/>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38889</xdr:rowOff>
    </xdr:to>
    <xdr:sp macro="" textlink="">
      <xdr:nvSpPr>
        <xdr:cNvPr id="515" name="Text Box 30">
          <a:extLst>
            <a:ext uri="{FF2B5EF4-FFF2-40B4-BE49-F238E27FC236}">
              <a16:creationId xmlns:a16="http://schemas.microsoft.com/office/drawing/2014/main" id="{2494BF60-0B42-44F5-B8C8-8E4859AD2F2C}"/>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383448</xdr:rowOff>
    </xdr:to>
    <xdr:sp macro="" textlink="">
      <xdr:nvSpPr>
        <xdr:cNvPr id="516" name="Text Box 32">
          <a:extLst>
            <a:ext uri="{FF2B5EF4-FFF2-40B4-BE49-F238E27FC236}">
              <a16:creationId xmlns:a16="http://schemas.microsoft.com/office/drawing/2014/main" id="{ABAABAAE-0898-418B-A86C-33A93B7A87EC}"/>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38889</xdr:rowOff>
    </xdr:to>
    <xdr:sp macro="" textlink="">
      <xdr:nvSpPr>
        <xdr:cNvPr id="517" name="Text Box 106">
          <a:extLst>
            <a:ext uri="{FF2B5EF4-FFF2-40B4-BE49-F238E27FC236}">
              <a16:creationId xmlns:a16="http://schemas.microsoft.com/office/drawing/2014/main" id="{EE0F8B12-43BB-4012-AAA6-5D17BA7E0C6D}"/>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101</xdr:row>
      <xdr:rowOff>0</xdr:rowOff>
    </xdr:from>
    <xdr:to>
      <xdr:col>3</xdr:col>
      <xdr:colOff>76200</xdr:colOff>
      <xdr:row>109</xdr:row>
      <xdr:rowOff>383448</xdr:rowOff>
    </xdr:to>
    <xdr:sp macro="" textlink="">
      <xdr:nvSpPr>
        <xdr:cNvPr id="518" name="Text Box 108">
          <a:extLst>
            <a:ext uri="{FF2B5EF4-FFF2-40B4-BE49-F238E27FC236}">
              <a16:creationId xmlns:a16="http://schemas.microsoft.com/office/drawing/2014/main" id="{B6572424-FFA8-447E-BE26-29E9BA366B12}"/>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101</xdr:row>
      <xdr:rowOff>0</xdr:rowOff>
    </xdr:from>
    <xdr:ext cx="76200" cy="330590"/>
    <xdr:sp macro="" textlink="">
      <xdr:nvSpPr>
        <xdr:cNvPr id="519" name="Text Box 30">
          <a:extLst>
            <a:ext uri="{FF2B5EF4-FFF2-40B4-BE49-F238E27FC236}">
              <a16:creationId xmlns:a16="http://schemas.microsoft.com/office/drawing/2014/main" id="{EE9E0684-6744-4740-93B5-09C1AEB84640}"/>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20" name="Text Box 32">
          <a:extLst>
            <a:ext uri="{FF2B5EF4-FFF2-40B4-BE49-F238E27FC236}">
              <a16:creationId xmlns:a16="http://schemas.microsoft.com/office/drawing/2014/main" id="{3593B983-0F4E-411B-8730-47EFC0CA51C8}"/>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30590"/>
    <xdr:sp macro="" textlink="">
      <xdr:nvSpPr>
        <xdr:cNvPr id="521" name="Text Box 106">
          <a:extLst>
            <a:ext uri="{FF2B5EF4-FFF2-40B4-BE49-F238E27FC236}">
              <a16:creationId xmlns:a16="http://schemas.microsoft.com/office/drawing/2014/main" id="{0BA6A75D-6DF5-4B77-86BF-6E7059DA7A50}"/>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22" name="Text Box 108">
          <a:extLst>
            <a:ext uri="{FF2B5EF4-FFF2-40B4-BE49-F238E27FC236}">
              <a16:creationId xmlns:a16="http://schemas.microsoft.com/office/drawing/2014/main" id="{E9A2CAA9-E7EF-462E-ACA9-EE2C791F7EED}"/>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07730"/>
    <xdr:sp macro="" textlink="">
      <xdr:nvSpPr>
        <xdr:cNvPr id="523" name="Text Box 30">
          <a:extLst>
            <a:ext uri="{FF2B5EF4-FFF2-40B4-BE49-F238E27FC236}">
              <a16:creationId xmlns:a16="http://schemas.microsoft.com/office/drawing/2014/main" id="{3DFA3A34-E479-40C4-9201-E6194C79FE41}"/>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24" name="Text Box 32">
          <a:extLst>
            <a:ext uri="{FF2B5EF4-FFF2-40B4-BE49-F238E27FC236}">
              <a16:creationId xmlns:a16="http://schemas.microsoft.com/office/drawing/2014/main" id="{E0B261AB-CC56-45DA-98F3-D84061D7FDF3}"/>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07730"/>
    <xdr:sp macro="" textlink="">
      <xdr:nvSpPr>
        <xdr:cNvPr id="525" name="Text Box 106">
          <a:extLst>
            <a:ext uri="{FF2B5EF4-FFF2-40B4-BE49-F238E27FC236}">
              <a16:creationId xmlns:a16="http://schemas.microsoft.com/office/drawing/2014/main" id="{F3F92ADA-406F-4067-9306-734283C6B65C}"/>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26" name="Text Box 108">
          <a:extLst>
            <a:ext uri="{FF2B5EF4-FFF2-40B4-BE49-F238E27FC236}">
              <a16:creationId xmlns:a16="http://schemas.microsoft.com/office/drawing/2014/main" id="{24E3050E-B71F-4D14-AFC1-A84AB3627AD6}"/>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30590"/>
    <xdr:sp macro="" textlink="">
      <xdr:nvSpPr>
        <xdr:cNvPr id="527" name="Text Box 30">
          <a:extLst>
            <a:ext uri="{FF2B5EF4-FFF2-40B4-BE49-F238E27FC236}">
              <a16:creationId xmlns:a16="http://schemas.microsoft.com/office/drawing/2014/main" id="{58AB7169-D9DE-40C7-910F-6F959EE3069D}"/>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28" name="Text Box 32">
          <a:extLst>
            <a:ext uri="{FF2B5EF4-FFF2-40B4-BE49-F238E27FC236}">
              <a16:creationId xmlns:a16="http://schemas.microsoft.com/office/drawing/2014/main" id="{94D84B9E-A76E-42E2-9EDA-AED8E1C6F66C}"/>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30590"/>
    <xdr:sp macro="" textlink="">
      <xdr:nvSpPr>
        <xdr:cNvPr id="529" name="Text Box 106">
          <a:extLst>
            <a:ext uri="{FF2B5EF4-FFF2-40B4-BE49-F238E27FC236}">
              <a16:creationId xmlns:a16="http://schemas.microsoft.com/office/drawing/2014/main" id="{13BCED61-BB2B-4EEC-A951-8AE3E4DF85D6}"/>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30" name="Text Box 108">
          <a:extLst>
            <a:ext uri="{FF2B5EF4-FFF2-40B4-BE49-F238E27FC236}">
              <a16:creationId xmlns:a16="http://schemas.microsoft.com/office/drawing/2014/main" id="{8A80433E-C834-4BD0-9820-D1D0706D6524}"/>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07730"/>
    <xdr:sp macro="" textlink="">
      <xdr:nvSpPr>
        <xdr:cNvPr id="531" name="Text Box 30">
          <a:extLst>
            <a:ext uri="{FF2B5EF4-FFF2-40B4-BE49-F238E27FC236}">
              <a16:creationId xmlns:a16="http://schemas.microsoft.com/office/drawing/2014/main" id="{5280D9DB-FD2A-4FC5-B05A-86EEF4D47A0B}"/>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32" name="Text Box 32">
          <a:extLst>
            <a:ext uri="{FF2B5EF4-FFF2-40B4-BE49-F238E27FC236}">
              <a16:creationId xmlns:a16="http://schemas.microsoft.com/office/drawing/2014/main" id="{4B0AB06F-7DE1-4AA8-8239-EE3CA72E2A5E}"/>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101</xdr:row>
      <xdr:rowOff>0</xdr:rowOff>
    </xdr:from>
    <xdr:ext cx="76200" cy="307730"/>
    <xdr:sp macro="" textlink="">
      <xdr:nvSpPr>
        <xdr:cNvPr id="533" name="Text Box 106">
          <a:extLst>
            <a:ext uri="{FF2B5EF4-FFF2-40B4-BE49-F238E27FC236}">
              <a16:creationId xmlns:a16="http://schemas.microsoft.com/office/drawing/2014/main" id="{6262E1C1-7346-4135-A269-53455DBD7E8E}"/>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xdr:row>
      <xdr:rowOff>0</xdr:rowOff>
    </xdr:from>
    <xdr:ext cx="76200" cy="409721"/>
    <xdr:sp macro="" textlink="">
      <xdr:nvSpPr>
        <xdr:cNvPr id="534" name="Text Box 108">
          <a:extLst>
            <a:ext uri="{FF2B5EF4-FFF2-40B4-BE49-F238E27FC236}">
              <a16:creationId xmlns:a16="http://schemas.microsoft.com/office/drawing/2014/main" id="{444BD0A3-547F-433C-AE1B-D8622166E6C1}"/>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82</xdr:row>
      <xdr:rowOff>0</xdr:rowOff>
    </xdr:from>
    <xdr:to>
      <xdr:col>3</xdr:col>
      <xdr:colOff>76200</xdr:colOff>
      <xdr:row>87</xdr:row>
      <xdr:rowOff>21436</xdr:rowOff>
    </xdr:to>
    <xdr:sp macro="" textlink="">
      <xdr:nvSpPr>
        <xdr:cNvPr id="535" name="Text Box 30">
          <a:extLst>
            <a:ext uri="{FF2B5EF4-FFF2-40B4-BE49-F238E27FC236}">
              <a16:creationId xmlns:a16="http://schemas.microsoft.com/office/drawing/2014/main" id="{62026806-F444-45C7-A70D-89550C75B417}"/>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87</xdr:row>
      <xdr:rowOff>21436</xdr:rowOff>
    </xdr:to>
    <xdr:sp macro="" textlink="">
      <xdr:nvSpPr>
        <xdr:cNvPr id="536" name="Text Box 106">
          <a:extLst>
            <a:ext uri="{FF2B5EF4-FFF2-40B4-BE49-F238E27FC236}">
              <a16:creationId xmlns:a16="http://schemas.microsoft.com/office/drawing/2014/main" id="{76123721-DF8A-4C37-AF78-4BDD0E1D51DE}"/>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86</xdr:row>
      <xdr:rowOff>170854</xdr:rowOff>
    </xdr:to>
    <xdr:sp macro="" textlink="">
      <xdr:nvSpPr>
        <xdr:cNvPr id="537" name="Text Box 30">
          <a:extLst>
            <a:ext uri="{FF2B5EF4-FFF2-40B4-BE49-F238E27FC236}">
              <a16:creationId xmlns:a16="http://schemas.microsoft.com/office/drawing/2014/main" id="{B94CBD68-D485-4E1C-8722-BF3C5E627F27}"/>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86</xdr:row>
      <xdr:rowOff>170854</xdr:rowOff>
    </xdr:to>
    <xdr:sp macro="" textlink="">
      <xdr:nvSpPr>
        <xdr:cNvPr id="538" name="Text Box 106">
          <a:extLst>
            <a:ext uri="{FF2B5EF4-FFF2-40B4-BE49-F238E27FC236}">
              <a16:creationId xmlns:a16="http://schemas.microsoft.com/office/drawing/2014/main" id="{7B01484A-9C13-4B27-B32F-C8FFE2EB1D55}"/>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87</xdr:row>
      <xdr:rowOff>21436</xdr:rowOff>
    </xdr:to>
    <xdr:sp macro="" textlink="">
      <xdr:nvSpPr>
        <xdr:cNvPr id="539" name="Text Box 30">
          <a:extLst>
            <a:ext uri="{FF2B5EF4-FFF2-40B4-BE49-F238E27FC236}">
              <a16:creationId xmlns:a16="http://schemas.microsoft.com/office/drawing/2014/main" id="{1D1DAFE5-8E98-483B-8929-585147393D11}"/>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87</xdr:row>
      <xdr:rowOff>21436</xdr:rowOff>
    </xdr:to>
    <xdr:sp macro="" textlink="">
      <xdr:nvSpPr>
        <xdr:cNvPr id="540" name="Text Box 106">
          <a:extLst>
            <a:ext uri="{FF2B5EF4-FFF2-40B4-BE49-F238E27FC236}">
              <a16:creationId xmlns:a16="http://schemas.microsoft.com/office/drawing/2014/main" id="{DFB59293-39F6-41E4-A431-1B39DE570A42}"/>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86</xdr:row>
      <xdr:rowOff>170854</xdr:rowOff>
    </xdr:to>
    <xdr:sp macro="" textlink="">
      <xdr:nvSpPr>
        <xdr:cNvPr id="541" name="Text Box 30">
          <a:extLst>
            <a:ext uri="{FF2B5EF4-FFF2-40B4-BE49-F238E27FC236}">
              <a16:creationId xmlns:a16="http://schemas.microsoft.com/office/drawing/2014/main" id="{24F4E19D-0A6C-41A3-A8C5-1CF66E24F48C}"/>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82</xdr:row>
      <xdr:rowOff>0</xdr:rowOff>
    </xdr:from>
    <xdr:to>
      <xdr:col>3</xdr:col>
      <xdr:colOff>76200</xdr:colOff>
      <xdr:row>86</xdr:row>
      <xdr:rowOff>170854</xdr:rowOff>
    </xdr:to>
    <xdr:sp macro="" textlink="">
      <xdr:nvSpPr>
        <xdr:cNvPr id="542" name="Text Box 106">
          <a:extLst>
            <a:ext uri="{FF2B5EF4-FFF2-40B4-BE49-F238E27FC236}">
              <a16:creationId xmlns:a16="http://schemas.microsoft.com/office/drawing/2014/main" id="{122F279E-32BE-41F6-93E9-92C0D8E705A3}"/>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1602</xdr:row>
      <xdr:rowOff>0</xdr:rowOff>
    </xdr:from>
    <xdr:ext cx="76200" cy="676275"/>
    <xdr:sp macro="" textlink="">
      <xdr:nvSpPr>
        <xdr:cNvPr id="543" name="Text Box 30">
          <a:extLst>
            <a:ext uri="{FF2B5EF4-FFF2-40B4-BE49-F238E27FC236}">
              <a16:creationId xmlns:a16="http://schemas.microsoft.com/office/drawing/2014/main" id="{81833186-7467-4D7B-87ED-9622494D1F41}"/>
            </a:ext>
          </a:extLst>
        </xdr:cNvPr>
        <xdr:cNvSpPr txBox="1">
          <a:spLocks noChangeArrowheads="1"/>
        </xdr:cNvSpPr>
      </xdr:nvSpPr>
      <xdr:spPr bwMode="auto">
        <a:xfrm>
          <a:off x="4282440" y="358696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76200" cy="857250"/>
    <xdr:sp macro="" textlink="">
      <xdr:nvSpPr>
        <xdr:cNvPr id="544" name="Text Box 32">
          <a:extLst>
            <a:ext uri="{FF2B5EF4-FFF2-40B4-BE49-F238E27FC236}">
              <a16:creationId xmlns:a16="http://schemas.microsoft.com/office/drawing/2014/main" id="{3B9EAB87-447B-4349-A1FF-67E6743F252F}"/>
            </a:ext>
          </a:extLst>
        </xdr:cNvPr>
        <xdr:cNvSpPr txBox="1">
          <a:spLocks noChangeArrowheads="1"/>
        </xdr:cNvSpPr>
      </xdr:nvSpPr>
      <xdr:spPr bwMode="auto">
        <a:xfrm>
          <a:off x="4282440" y="358696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76200" cy="676275"/>
    <xdr:sp macro="" textlink="">
      <xdr:nvSpPr>
        <xdr:cNvPr id="545" name="Text Box 106">
          <a:extLst>
            <a:ext uri="{FF2B5EF4-FFF2-40B4-BE49-F238E27FC236}">
              <a16:creationId xmlns:a16="http://schemas.microsoft.com/office/drawing/2014/main" id="{10FAD515-934C-4E06-B613-F4D8C3A77E68}"/>
            </a:ext>
          </a:extLst>
        </xdr:cNvPr>
        <xdr:cNvSpPr txBox="1">
          <a:spLocks noChangeArrowheads="1"/>
        </xdr:cNvSpPr>
      </xdr:nvSpPr>
      <xdr:spPr bwMode="auto">
        <a:xfrm>
          <a:off x="4282440" y="3586962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76200" cy="857250"/>
    <xdr:sp macro="" textlink="">
      <xdr:nvSpPr>
        <xdr:cNvPr id="546" name="Text Box 108">
          <a:extLst>
            <a:ext uri="{FF2B5EF4-FFF2-40B4-BE49-F238E27FC236}">
              <a16:creationId xmlns:a16="http://schemas.microsoft.com/office/drawing/2014/main" id="{68DA9A4F-6468-4203-9D95-8BB841B58244}"/>
            </a:ext>
          </a:extLst>
        </xdr:cNvPr>
        <xdr:cNvSpPr txBox="1">
          <a:spLocks noChangeArrowheads="1"/>
        </xdr:cNvSpPr>
      </xdr:nvSpPr>
      <xdr:spPr bwMode="auto">
        <a:xfrm>
          <a:off x="4282440" y="358696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76200" cy="657225"/>
    <xdr:sp macro="" textlink="">
      <xdr:nvSpPr>
        <xdr:cNvPr id="547" name="Text Box 30">
          <a:extLst>
            <a:ext uri="{FF2B5EF4-FFF2-40B4-BE49-F238E27FC236}">
              <a16:creationId xmlns:a16="http://schemas.microsoft.com/office/drawing/2014/main" id="{0995ED19-7BA0-48AD-8E6C-75E6A3749EFE}"/>
            </a:ext>
          </a:extLst>
        </xdr:cNvPr>
        <xdr:cNvSpPr txBox="1">
          <a:spLocks noChangeArrowheads="1"/>
        </xdr:cNvSpPr>
      </xdr:nvSpPr>
      <xdr:spPr bwMode="auto">
        <a:xfrm>
          <a:off x="4282440" y="358696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1602</xdr:row>
      <xdr:rowOff>0</xdr:rowOff>
    </xdr:from>
    <xdr:ext cx="76200" cy="857250"/>
    <xdr:sp macro="" textlink="">
      <xdr:nvSpPr>
        <xdr:cNvPr id="548" name="Text Box 32">
          <a:extLst>
            <a:ext uri="{FF2B5EF4-FFF2-40B4-BE49-F238E27FC236}">
              <a16:creationId xmlns:a16="http://schemas.microsoft.com/office/drawing/2014/main" id="{DD94E67F-F4A9-4935-9F0F-6797983E909F}"/>
            </a:ext>
          </a:extLst>
        </xdr:cNvPr>
        <xdr:cNvSpPr txBox="1">
          <a:spLocks noChangeArrowheads="1"/>
        </xdr:cNvSpPr>
      </xdr:nvSpPr>
      <xdr:spPr bwMode="auto">
        <a:xfrm>
          <a:off x="4335780" y="358696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76200" cy="657225"/>
    <xdr:sp macro="" textlink="">
      <xdr:nvSpPr>
        <xdr:cNvPr id="549" name="Text Box 106">
          <a:extLst>
            <a:ext uri="{FF2B5EF4-FFF2-40B4-BE49-F238E27FC236}">
              <a16:creationId xmlns:a16="http://schemas.microsoft.com/office/drawing/2014/main" id="{A4E717DF-B4FF-4886-8D32-A205890238FD}"/>
            </a:ext>
          </a:extLst>
        </xdr:cNvPr>
        <xdr:cNvSpPr txBox="1">
          <a:spLocks noChangeArrowheads="1"/>
        </xdr:cNvSpPr>
      </xdr:nvSpPr>
      <xdr:spPr bwMode="auto">
        <a:xfrm>
          <a:off x="4282440" y="3586962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350520</xdr:colOff>
      <xdr:row>1602</xdr:row>
      <xdr:rowOff>0</xdr:rowOff>
    </xdr:from>
    <xdr:ext cx="76200" cy="857250"/>
    <xdr:sp macro="" textlink="">
      <xdr:nvSpPr>
        <xdr:cNvPr id="550" name="Text Box 108">
          <a:extLst>
            <a:ext uri="{FF2B5EF4-FFF2-40B4-BE49-F238E27FC236}">
              <a16:creationId xmlns:a16="http://schemas.microsoft.com/office/drawing/2014/main" id="{4038ED1E-D356-4EE9-894E-81C51885CB6D}"/>
            </a:ext>
          </a:extLst>
        </xdr:cNvPr>
        <xdr:cNvSpPr txBox="1">
          <a:spLocks noChangeArrowheads="1"/>
        </xdr:cNvSpPr>
      </xdr:nvSpPr>
      <xdr:spPr bwMode="auto">
        <a:xfrm>
          <a:off x="4091940" y="3586962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676275"/>
    <xdr:sp macro="" textlink="">
      <xdr:nvSpPr>
        <xdr:cNvPr id="551" name="Text Box 30">
          <a:extLst>
            <a:ext uri="{FF2B5EF4-FFF2-40B4-BE49-F238E27FC236}">
              <a16:creationId xmlns:a16="http://schemas.microsoft.com/office/drawing/2014/main" id="{47D207E3-4BD6-4FD9-9EBA-A9B47F52235C}"/>
            </a:ext>
          </a:extLst>
        </xdr:cNvPr>
        <xdr:cNvSpPr txBox="1">
          <a:spLocks noChangeArrowheads="1"/>
        </xdr:cNvSpPr>
      </xdr:nvSpPr>
      <xdr:spPr bwMode="auto">
        <a:xfrm>
          <a:off x="4282440" y="1882902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857250"/>
    <xdr:sp macro="" textlink="">
      <xdr:nvSpPr>
        <xdr:cNvPr id="552" name="Text Box 32">
          <a:extLst>
            <a:ext uri="{FF2B5EF4-FFF2-40B4-BE49-F238E27FC236}">
              <a16:creationId xmlns:a16="http://schemas.microsoft.com/office/drawing/2014/main" id="{5B21ED9D-996D-405E-998F-FCCF7804409A}"/>
            </a:ext>
          </a:extLst>
        </xdr:cNvPr>
        <xdr:cNvSpPr txBox="1">
          <a:spLocks noChangeArrowheads="1"/>
        </xdr:cNvSpPr>
      </xdr:nvSpPr>
      <xdr:spPr bwMode="auto">
        <a:xfrm>
          <a:off x="4282440" y="1882902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676275"/>
    <xdr:sp macro="" textlink="">
      <xdr:nvSpPr>
        <xdr:cNvPr id="553" name="Text Box 106">
          <a:extLst>
            <a:ext uri="{FF2B5EF4-FFF2-40B4-BE49-F238E27FC236}">
              <a16:creationId xmlns:a16="http://schemas.microsoft.com/office/drawing/2014/main" id="{4ACD36AF-81E8-4D01-B4B0-A0C935FF184F}"/>
            </a:ext>
          </a:extLst>
        </xdr:cNvPr>
        <xdr:cNvSpPr txBox="1">
          <a:spLocks noChangeArrowheads="1"/>
        </xdr:cNvSpPr>
      </xdr:nvSpPr>
      <xdr:spPr bwMode="auto">
        <a:xfrm>
          <a:off x="4282440" y="1882902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857250"/>
    <xdr:sp macro="" textlink="">
      <xdr:nvSpPr>
        <xdr:cNvPr id="554" name="Text Box 108">
          <a:extLst>
            <a:ext uri="{FF2B5EF4-FFF2-40B4-BE49-F238E27FC236}">
              <a16:creationId xmlns:a16="http://schemas.microsoft.com/office/drawing/2014/main" id="{A56CCBFC-B427-4036-A343-A246DE68DBF0}"/>
            </a:ext>
          </a:extLst>
        </xdr:cNvPr>
        <xdr:cNvSpPr txBox="1">
          <a:spLocks noChangeArrowheads="1"/>
        </xdr:cNvSpPr>
      </xdr:nvSpPr>
      <xdr:spPr bwMode="auto">
        <a:xfrm>
          <a:off x="4282440" y="1882902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657225"/>
    <xdr:sp macro="" textlink="">
      <xdr:nvSpPr>
        <xdr:cNvPr id="555" name="Text Box 30">
          <a:extLst>
            <a:ext uri="{FF2B5EF4-FFF2-40B4-BE49-F238E27FC236}">
              <a16:creationId xmlns:a16="http://schemas.microsoft.com/office/drawing/2014/main" id="{3BD2A011-92CD-4790-99FF-2E9DF18FAB27}"/>
            </a:ext>
          </a:extLst>
        </xdr:cNvPr>
        <xdr:cNvSpPr txBox="1">
          <a:spLocks noChangeArrowheads="1"/>
        </xdr:cNvSpPr>
      </xdr:nvSpPr>
      <xdr:spPr bwMode="auto">
        <a:xfrm>
          <a:off x="4282440" y="1882902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837</xdr:row>
      <xdr:rowOff>91440</xdr:rowOff>
    </xdr:from>
    <xdr:ext cx="76200" cy="857250"/>
    <xdr:sp macro="" textlink="">
      <xdr:nvSpPr>
        <xdr:cNvPr id="556" name="Text Box 32">
          <a:extLst>
            <a:ext uri="{FF2B5EF4-FFF2-40B4-BE49-F238E27FC236}">
              <a16:creationId xmlns:a16="http://schemas.microsoft.com/office/drawing/2014/main" id="{FC9E7047-9F2C-4EB4-8E01-989A055B73AB}"/>
            </a:ext>
          </a:extLst>
        </xdr:cNvPr>
        <xdr:cNvSpPr txBox="1">
          <a:spLocks noChangeArrowheads="1"/>
        </xdr:cNvSpPr>
      </xdr:nvSpPr>
      <xdr:spPr bwMode="auto">
        <a:xfrm>
          <a:off x="4335780" y="191361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820</xdr:row>
      <xdr:rowOff>0</xdr:rowOff>
    </xdr:from>
    <xdr:ext cx="76200" cy="657225"/>
    <xdr:sp macro="" textlink="">
      <xdr:nvSpPr>
        <xdr:cNvPr id="557" name="Text Box 106">
          <a:extLst>
            <a:ext uri="{FF2B5EF4-FFF2-40B4-BE49-F238E27FC236}">
              <a16:creationId xmlns:a16="http://schemas.microsoft.com/office/drawing/2014/main" id="{594441F0-A9C2-42A5-99B7-075913A37CF2}"/>
            </a:ext>
          </a:extLst>
        </xdr:cNvPr>
        <xdr:cNvSpPr txBox="1">
          <a:spLocks noChangeArrowheads="1"/>
        </xdr:cNvSpPr>
      </xdr:nvSpPr>
      <xdr:spPr bwMode="auto">
        <a:xfrm>
          <a:off x="4282440" y="1882902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836</xdr:row>
      <xdr:rowOff>114300</xdr:rowOff>
    </xdr:from>
    <xdr:ext cx="76200" cy="857250"/>
    <xdr:sp macro="" textlink="">
      <xdr:nvSpPr>
        <xdr:cNvPr id="558" name="Text Box 108">
          <a:extLst>
            <a:ext uri="{FF2B5EF4-FFF2-40B4-BE49-F238E27FC236}">
              <a16:creationId xmlns:a16="http://schemas.microsoft.com/office/drawing/2014/main" id="{4822414D-6567-4C74-B5AC-F6E03A30CD4E}"/>
            </a:ext>
          </a:extLst>
        </xdr:cNvPr>
        <xdr:cNvSpPr txBox="1">
          <a:spLocks noChangeArrowheads="1"/>
        </xdr:cNvSpPr>
      </xdr:nvSpPr>
      <xdr:spPr bwMode="auto">
        <a:xfrm>
          <a:off x="3909060" y="191208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676275"/>
    <xdr:sp macro="" textlink="">
      <xdr:nvSpPr>
        <xdr:cNvPr id="559" name="Text Box 30">
          <a:extLst>
            <a:ext uri="{FF2B5EF4-FFF2-40B4-BE49-F238E27FC236}">
              <a16:creationId xmlns:a16="http://schemas.microsoft.com/office/drawing/2014/main" id="{28A80708-D4BE-4044-A0C3-C691E0EA81A0}"/>
            </a:ext>
          </a:extLst>
        </xdr:cNvPr>
        <xdr:cNvSpPr txBox="1">
          <a:spLocks noChangeArrowheads="1"/>
        </xdr:cNvSpPr>
      </xdr:nvSpPr>
      <xdr:spPr bwMode="auto">
        <a:xfrm>
          <a:off x="4282440" y="3409721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857250"/>
    <xdr:sp macro="" textlink="">
      <xdr:nvSpPr>
        <xdr:cNvPr id="560" name="Text Box 32">
          <a:extLst>
            <a:ext uri="{FF2B5EF4-FFF2-40B4-BE49-F238E27FC236}">
              <a16:creationId xmlns:a16="http://schemas.microsoft.com/office/drawing/2014/main" id="{3F9C0C58-CBCD-4EDC-AC1D-1CE6C0255CF4}"/>
            </a:ext>
          </a:extLst>
        </xdr:cNvPr>
        <xdr:cNvSpPr txBox="1">
          <a:spLocks noChangeArrowheads="1"/>
        </xdr:cNvSpPr>
      </xdr:nvSpPr>
      <xdr:spPr bwMode="auto">
        <a:xfrm>
          <a:off x="4282440" y="3409721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676275"/>
    <xdr:sp macro="" textlink="">
      <xdr:nvSpPr>
        <xdr:cNvPr id="561" name="Text Box 106">
          <a:extLst>
            <a:ext uri="{FF2B5EF4-FFF2-40B4-BE49-F238E27FC236}">
              <a16:creationId xmlns:a16="http://schemas.microsoft.com/office/drawing/2014/main" id="{6AFFE349-6C19-42A0-BDC1-7B3B1340FC6D}"/>
            </a:ext>
          </a:extLst>
        </xdr:cNvPr>
        <xdr:cNvSpPr txBox="1">
          <a:spLocks noChangeArrowheads="1"/>
        </xdr:cNvSpPr>
      </xdr:nvSpPr>
      <xdr:spPr bwMode="auto">
        <a:xfrm>
          <a:off x="4282440" y="3409721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857250"/>
    <xdr:sp macro="" textlink="">
      <xdr:nvSpPr>
        <xdr:cNvPr id="562" name="Text Box 108">
          <a:extLst>
            <a:ext uri="{FF2B5EF4-FFF2-40B4-BE49-F238E27FC236}">
              <a16:creationId xmlns:a16="http://schemas.microsoft.com/office/drawing/2014/main" id="{2AD6B4B3-DA29-4303-8B11-4A6B292F74ED}"/>
            </a:ext>
          </a:extLst>
        </xdr:cNvPr>
        <xdr:cNvSpPr txBox="1">
          <a:spLocks noChangeArrowheads="1"/>
        </xdr:cNvSpPr>
      </xdr:nvSpPr>
      <xdr:spPr bwMode="auto">
        <a:xfrm>
          <a:off x="4282440" y="3409721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657225"/>
    <xdr:sp macro="" textlink="">
      <xdr:nvSpPr>
        <xdr:cNvPr id="563" name="Text Box 30">
          <a:extLst>
            <a:ext uri="{FF2B5EF4-FFF2-40B4-BE49-F238E27FC236}">
              <a16:creationId xmlns:a16="http://schemas.microsoft.com/office/drawing/2014/main" id="{206D7412-9608-4873-BA83-30EDE003B7B1}"/>
            </a:ext>
          </a:extLst>
        </xdr:cNvPr>
        <xdr:cNvSpPr txBox="1">
          <a:spLocks noChangeArrowheads="1"/>
        </xdr:cNvSpPr>
      </xdr:nvSpPr>
      <xdr:spPr bwMode="auto">
        <a:xfrm>
          <a:off x="4282440" y="3409721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1517</xdr:row>
      <xdr:rowOff>91440</xdr:rowOff>
    </xdr:from>
    <xdr:ext cx="76200" cy="857250"/>
    <xdr:sp macro="" textlink="">
      <xdr:nvSpPr>
        <xdr:cNvPr id="564" name="Text Box 32">
          <a:extLst>
            <a:ext uri="{FF2B5EF4-FFF2-40B4-BE49-F238E27FC236}">
              <a16:creationId xmlns:a16="http://schemas.microsoft.com/office/drawing/2014/main" id="{63CE0D04-E512-4657-8D7C-4CC53419BF2D}"/>
            </a:ext>
          </a:extLst>
        </xdr:cNvPr>
        <xdr:cNvSpPr txBox="1">
          <a:spLocks noChangeArrowheads="1"/>
        </xdr:cNvSpPr>
      </xdr:nvSpPr>
      <xdr:spPr bwMode="auto">
        <a:xfrm>
          <a:off x="4335780" y="3438677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1501</xdr:row>
      <xdr:rowOff>0</xdr:rowOff>
    </xdr:from>
    <xdr:ext cx="76200" cy="657225"/>
    <xdr:sp macro="" textlink="">
      <xdr:nvSpPr>
        <xdr:cNvPr id="565" name="Text Box 106">
          <a:extLst>
            <a:ext uri="{FF2B5EF4-FFF2-40B4-BE49-F238E27FC236}">
              <a16:creationId xmlns:a16="http://schemas.microsoft.com/office/drawing/2014/main" id="{008A28BE-8408-44FC-A9C6-38EAE4061264}"/>
            </a:ext>
          </a:extLst>
        </xdr:cNvPr>
        <xdr:cNvSpPr txBox="1">
          <a:spLocks noChangeArrowheads="1"/>
        </xdr:cNvSpPr>
      </xdr:nvSpPr>
      <xdr:spPr bwMode="auto">
        <a:xfrm>
          <a:off x="4282440" y="3409721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1516</xdr:row>
      <xdr:rowOff>114300</xdr:rowOff>
    </xdr:from>
    <xdr:ext cx="76200" cy="857250"/>
    <xdr:sp macro="" textlink="">
      <xdr:nvSpPr>
        <xdr:cNvPr id="566" name="Text Box 108">
          <a:extLst>
            <a:ext uri="{FF2B5EF4-FFF2-40B4-BE49-F238E27FC236}">
              <a16:creationId xmlns:a16="http://schemas.microsoft.com/office/drawing/2014/main" id="{60539838-6C51-4654-8911-B5A9D6D118EF}"/>
            </a:ext>
          </a:extLst>
        </xdr:cNvPr>
        <xdr:cNvSpPr txBox="1">
          <a:spLocks noChangeArrowheads="1"/>
        </xdr:cNvSpPr>
      </xdr:nvSpPr>
      <xdr:spPr bwMode="auto">
        <a:xfrm>
          <a:off x="3909060" y="343715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676275"/>
    <xdr:sp macro="" textlink="">
      <xdr:nvSpPr>
        <xdr:cNvPr id="567" name="Text Box 30">
          <a:extLst>
            <a:ext uri="{FF2B5EF4-FFF2-40B4-BE49-F238E27FC236}">
              <a16:creationId xmlns:a16="http://schemas.microsoft.com/office/drawing/2014/main" id="{6B4B5462-90A9-44ED-A26C-252A7D9CB1FE}"/>
            </a:ext>
          </a:extLst>
        </xdr:cNvPr>
        <xdr:cNvSpPr txBox="1">
          <a:spLocks noChangeArrowheads="1"/>
        </xdr:cNvSpPr>
      </xdr:nvSpPr>
      <xdr:spPr bwMode="auto">
        <a:xfrm>
          <a:off x="4282440" y="3499256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857250"/>
    <xdr:sp macro="" textlink="">
      <xdr:nvSpPr>
        <xdr:cNvPr id="568" name="Text Box 32">
          <a:extLst>
            <a:ext uri="{FF2B5EF4-FFF2-40B4-BE49-F238E27FC236}">
              <a16:creationId xmlns:a16="http://schemas.microsoft.com/office/drawing/2014/main" id="{6A347CA1-296D-41B4-8FF7-FE26C3D4A00E}"/>
            </a:ext>
          </a:extLst>
        </xdr:cNvPr>
        <xdr:cNvSpPr txBox="1">
          <a:spLocks noChangeArrowheads="1"/>
        </xdr:cNvSpPr>
      </xdr:nvSpPr>
      <xdr:spPr bwMode="auto">
        <a:xfrm>
          <a:off x="4282440" y="3499256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676275"/>
    <xdr:sp macro="" textlink="">
      <xdr:nvSpPr>
        <xdr:cNvPr id="569" name="Text Box 106">
          <a:extLst>
            <a:ext uri="{FF2B5EF4-FFF2-40B4-BE49-F238E27FC236}">
              <a16:creationId xmlns:a16="http://schemas.microsoft.com/office/drawing/2014/main" id="{7E40C208-D038-47E5-B033-899898ADB70E}"/>
            </a:ext>
          </a:extLst>
        </xdr:cNvPr>
        <xdr:cNvSpPr txBox="1">
          <a:spLocks noChangeArrowheads="1"/>
        </xdr:cNvSpPr>
      </xdr:nvSpPr>
      <xdr:spPr bwMode="auto">
        <a:xfrm>
          <a:off x="4282440" y="3499256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857250"/>
    <xdr:sp macro="" textlink="">
      <xdr:nvSpPr>
        <xdr:cNvPr id="570" name="Text Box 108">
          <a:extLst>
            <a:ext uri="{FF2B5EF4-FFF2-40B4-BE49-F238E27FC236}">
              <a16:creationId xmlns:a16="http://schemas.microsoft.com/office/drawing/2014/main" id="{941A087F-8AB2-4963-B64E-AF03DEB8FF9E}"/>
            </a:ext>
          </a:extLst>
        </xdr:cNvPr>
        <xdr:cNvSpPr txBox="1">
          <a:spLocks noChangeArrowheads="1"/>
        </xdr:cNvSpPr>
      </xdr:nvSpPr>
      <xdr:spPr bwMode="auto">
        <a:xfrm>
          <a:off x="4282440" y="3499256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657225"/>
    <xdr:sp macro="" textlink="">
      <xdr:nvSpPr>
        <xdr:cNvPr id="571" name="Text Box 30">
          <a:extLst>
            <a:ext uri="{FF2B5EF4-FFF2-40B4-BE49-F238E27FC236}">
              <a16:creationId xmlns:a16="http://schemas.microsoft.com/office/drawing/2014/main" id="{F7EE0ABD-A142-4F1A-95AB-38F303803526}"/>
            </a:ext>
          </a:extLst>
        </xdr:cNvPr>
        <xdr:cNvSpPr txBox="1">
          <a:spLocks noChangeArrowheads="1"/>
        </xdr:cNvSpPr>
      </xdr:nvSpPr>
      <xdr:spPr bwMode="auto">
        <a:xfrm>
          <a:off x="4282440" y="3499256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1568</xdr:row>
      <xdr:rowOff>91440</xdr:rowOff>
    </xdr:from>
    <xdr:ext cx="76200" cy="857250"/>
    <xdr:sp macro="" textlink="">
      <xdr:nvSpPr>
        <xdr:cNvPr id="572" name="Text Box 32">
          <a:extLst>
            <a:ext uri="{FF2B5EF4-FFF2-40B4-BE49-F238E27FC236}">
              <a16:creationId xmlns:a16="http://schemas.microsoft.com/office/drawing/2014/main" id="{76BA2C23-B1BD-431D-9613-6A3CA15C5EA5}"/>
            </a:ext>
          </a:extLst>
        </xdr:cNvPr>
        <xdr:cNvSpPr txBox="1">
          <a:spLocks noChangeArrowheads="1"/>
        </xdr:cNvSpPr>
      </xdr:nvSpPr>
      <xdr:spPr bwMode="auto">
        <a:xfrm>
          <a:off x="4335780" y="3528212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76200" cy="657225"/>
    <xdr:sp macro="" textlink="">
      <xdr:nvSpPr>
        <xdr:cNvPr id="573" name="Text Box 106">
          <a:extLst>
            <a:ext uri="{FF2B5EF4-FFF2-40B4-BE49-F238E27FC236}">
              <a16:creationId xmlns:a16="http://schemas.microsoft.com/office/drawing/2014/main" id="{3C8DD3CB-C82B-408D-B0AC-C269E3D3B6E5}"/>
            </a:ext>
          </a:extLst>
        </xdr:cNvPr>
        <xdr:cNvSpPr txBox="1">
          <a:spLocks noChangeArrowheads="1"/>
        </xdr:cNvSpPr>
      </xdr:nvSpPr>
      <xdr:spPr bwMode="auto">
        <a:xfrm>
          <a:off x="4282440" y="3499256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1567</xdr:row>
      <xdr:rowOff>114300</xdr:rowOff>
    </xdr:from>
    <xdr:ext cx="76200" cy="857250"/>
    <xdr:sp macro="" textlink="">
      <xdr:nvSpPr>
        <xdr:cNvPr id="574" name="Text Box 108">
          <a:extLst>
            <a:ext uri="{FF2B5EF4-FFF2-40B4-BE49-F238E27FC236}">
              <a16:creationId xmlns:a16="http://schemas.microsoft.com/office/drawing/2014/main" id="{2EA55223-63BF-4392-8BAF-CD1783D04355}"/>
            </a:ext>
          </a:extLst>
        </xdr:cNvPr>
        <xdr:cNvSpPr txBox="1">
          <a:spLocks noChangeArrowheads="1"/>
        </xdr:cNvSpPr>
      </xdr:nvSpPr>
      <xdr:spPr bwMode="auto">
        <a:xfrm>
          <a:off x="3909060" y="3526688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0</xdr:colOff>
      <xdr:row>275</xdr:row>
      <xdr:rowOff>0</xdr:rowOff>
    </xdr:from>
    <xdr:ext cx="76200" cy="676275"/>
    <xdr:sp macro="" textlink="">
      <xdr:nvSpPr>
        <xdr:cNvPr id="2" name="Text Box 30">
          <a:extLst>
            <a:ext uri="{FF2B5EF4-FFF2-40B4-BE49-F238E27FC236}">
              <a16:creationId xmlns:a16="http://schemas.microsoft.com/office/drawing/2014/main" id="{773B54D7-34E2-4243-B47B-51EA08DD9FF9}"/>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3" name="Text Box 32">
          <a:extLst>
            <a:ext uri="{FF2B5EF4-FFF2-40B4-BE49-F238E27FC236}">
              <a16:creationId xmlns:a16="http://schemas.microsoft.com/office/drawing/2014/main" id="{756541C3-28E0-418C-A9EA-41A2B229C102}"/>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4" name="Text Box 106">
          <a:extLst>
            <a:ext uri="{FF2B5EF4-FFF2-40B4-BE49-F238E27FC236}">
              <a16:creationId xmlns:a16="http://schemas.microsoft.com/office/drawing/2014/main" id="{5AE36F3D-54B7-4B10-AA3D-3E235758D3A6}"/>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5" name="Text Box 108">
          <a:extLst>
            <a:ext uri="{FF2B5EF4-FFF2-40B4-BE49-F238E27FC236}">
              <a16:creationId xmlns:a16="http://schemas.microsoft.com/office/drawing/2014/main" id="{98C2FD4A-E71D-4D0B-BB75-0C64CC9E7E49}"/>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6" name="Text Box 30">
          <a:extLst>
            <a:ext uri="{FF2B5EF4-FFF2-40B4-BE49-F238E27FC236}">
              <a16:creationId xmlns:a16="http://schemas.microsoft.com/office/drawing/2014/main" id="{246F311E-756E-4F52-80E6-5E72EEE37A50}"/>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7" name="Text Box 32">
          <a:extLst>
            <a:ext uri="{FF2B5EF4-FFF2-40B4-BE49-F238E27FC236}">
              <a16:creationId xmlns:a16="http://schemas.microsoft.com/office/drawing/2014/main" id="{47BF10F7-4978-4334-B668-EDEA7DFAAF25}"/>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8" name="Text Box 106">
          <a:extLst>
            <a:ext uri="{FF2B5EF4-FFF2-40B4-BE49-F238E27FC236}">
              <a16:creationId xmlns:a16="http://schemas.microsoft.com/office/drawing/2014/main" id="{436DA731-1811-4CCE-A5AB-88EE2677AB0F}"/>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9" name="Text Box 108">
          <a:extLst>
            <a:ext uri="{FF2B5EF4-FFF2-40B4-BE49-F238E27FC236}">
              <a16:creationId xmlns:a16="http://schemas.microsoft.com/office/drawing/2014/main" id="{E8800A5F-6022-4D85-A5C6-00DDE1A577C9}"/>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137158</xdr:rowOff>
    </xdr:to>
    <xdr:sp macro="" textlink="">
      <xdr:nvSpPr>
        <xdr:cNvPr id="10" name="Text Box 30">
          <a:extLst>
            <a:ext uri="{FF2B5EF4-FFF2-40B4-BE49-F238E27FC236}">
              <a16:creationId xmlns:a16="http://schemas.microsoft.com/office/drawing/2014/main" id="{AEE8918E-EEF9-483F-B157-79A130E9A192}"/>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68586</xdr:rowOff>
    </xdr:to>
    <xdr:sp macro="" textlink="">
      <xdr:nvSpPr>
        <xdr:cNvPr id="11" name="Text Box 32">
          <a:extLst>
            <a:ext uri="{FF2B5EF4-FFF2-40B4-BE49-F238E27FC236}">
              <a16:creationId xmlns:a16="http://schemas.microsoft.com/office/drawing/2014/main" id="{CF80C4D4-DD89-4E5B-8254-1A3BB91CBDDA}"/>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137158</xdr:rowOff>
    </xdr:to>
    <xdr:sp macro="" textlink="">
      <xdr:nvSpPr>
        <xdr:cNvPr id="12" name="Text Box 106">
          <a:extLst>
            <a:ext uri="{FF2B5EF4-FFF2-40B4-BE49-F238E27FC236}">
              <a16:creationId xmlns:a16="http://schemas.microsoft.com/office/drawing/2014/main" id="{20C4AA26-F166-4133-85C9-89904C461BB0}"/>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68586</xdr:rowOff>
    </xdr:to>
    <xdr:sp macro="" textlink="">
      <xdr:nvSpPr>
        <xdr:cNvPr id="13" name="Text Box 108">
          <a:extLst>
            <a:ext uri="{FF2B5EF4-FFF2-40B4-BE49-F238E27FC236}">
              <a16:creationId xmlns:a16="http://schemas.microsoft.com/office/drawing/2014/main" id="{2286ECFD-45AD-441B-A039-24DBD07BA5E5}"/>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137166</xdr:rowOff>
    </xdr:to>
    <xdr:sp macro="" textlink="">
      <xdr:nvSpPr>
        <xdr:cNvPr id="14" name="Text Box 30">
          <a:extLst>
            <a:ext uri="{FF2B5EF4-FFF2-40B4-BE49-F238E27FC236}">
              <a16:creationId xmlns:a16="http://schemas.microsoft.com/office/drawing/2014/main" id="{28EC9E84-8451-4AFA-A948-B2474A1EC239}"/>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68586</xdr:rowOff>
    </xdr:to>
    <xdr:sp macro="" textlink="">
      <xdr:nvSpPr>
        <xdr:cNvPr id="15" name="Text Box 32">
          <a:extLst>
            <a:ext uri="{FF2B5EF4-FFF2-40B4-BE49-F238E27FC236}">
              <a16:creationId xmlns:a16="http://schemas.microsoft.com/office/drawing/2014/main" id="{F9B77383-09D4-420B-9A75-A00BE2DE5FD7}"/>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137166</xdr:rowOff>
    </xdr:to>
    <xdr:sp macro="" textlink="">
      <xdr:nvSpPr>
        <xdr:cNvPr id="16" name="Text Box 106">
          <a:extLst>
            <a:ext uri="{FF2B5EF4-FFF2-40B4-BE49-F238E27FC236}">
              <a16:creationId xmlns:a16="http://schemas.microsoft.com/office/drawing/2014/main" id="{DBF0F3CD-67E0-4082-BB69-A1170CB4B1B9}"/>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68586</xdr:rowOff>
    </xdr:to>
    <xdr:sp macro="" textlink="">
      <xdr:nvSpPr>
        <xdr:cNvPr id="17" name="Text Box 108">
          <a:extLst>
            <a:ext uri="{FF2B5EF4-FFF2-40B4-BE49-F238E27FC236}">
              <a16:creationId xmlns:a16="http://schemas.microsoft.com/office/drawing/2014/main" id="{DC512BE3-FF15-4233-B5BD-DDD3129BA684}"/>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137158</xdr:rowOff>
    </xdr:to>
    <xdr:sp macro="" textlink="">
      <xdr:nvSpPr>
        <xdr:cNvPr id="18" name="Text Box 30">
          <a:extLst>
            <a:ext uri="{FF2B5EF4-FFF2-40B4-BE49-F238E27FC236}">
              <a16:creationId xmlns:a16="http://schemas.microsoft.com/office/drawing/2014/main" id="{A6C952BF-06F9-4FE9-8F1A-0631F7E2B338}"/>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30486</xdr:rowOff>
    </xdr:to>
    <xdr:sp macro="" textlink="">
      <xdr:nvSpPr>
        <xdr:cNvPr id="19" name="Text Box 32">
          <a:extLst>
            <a:ext uri="{FF2B5EF4-FFF2-40B4-BE49-F238E27FC236}">
              <a16:creationId xmlns:a16="http://schemas.microsoft.com/office/drawing/2014/main" id="{1AF27BED-C526-493D-A160-CBB8C8FCF904}"/>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137158</xdr:rowOff>
    </xdr:to>
    <xdr:sp macro="" textlink="">
      <xdr:nvSpPr>
        <xdr:cNvPr id="20" name="Text Box 106">
          <a:extLst>
            <a:ext uri="{FF2B5EF4-FFF2-40B4-BE49-F238E27FC236}">
              <a16:creationId xmlns:a16="http://schemas.microsoft.com/office/drawing/2014/main" id="{19CAF4CB-F8C7-4D75-B9F8-EC68072D9AF7}"/>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30486</xdr:rowOff>
    </xdr:to>
    <xdr:sp macro="" textlink="">
      <xdr:nvSpPr>
        <xdr:cNvPr id="21" name="Text Box 108">
          <a:extLst>
            <a:ext uri="{FF2B5EF4-FFF2-40B4-BE49-F238E27FC236}">
              <a16:creationId xmlns:a16="http://schemas.microsoft.com/office/drawing/2014/main" id="{C8A954CA-6AE8-46D9-AE83-E1BAD36F626C}"/>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106686</xdr:rowOff>
    </xdr:to>
    <xdr:sp macro="" textlink="">
      <xdr:nvSpPr>
        <xdr:cNvPr id="22" name="Text Box 30">
          <a:extLst>
            <a:ext uri="{FF2B5EF4-FFF2-40B4-BE49-F238E27FC236}">
              <a16:creationId xmlns:a16="http://schemas.microsoft.com/office/drawing/2014/main" id="{0366B73A-0F15-4133-8395-BEC3FE2A9CA7}"/>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30486</xdr:rowOff>
    </xdr:to>
    <xdr:sp macro="" textlink="">
      <xdr:nvSpPr>
        <xdr:cNvPr id="23" name="Text Box 32">
          <a:extLst>
            <a:ext uri="{FF2B5EF4-FFF2-40B4-BE49-F238E27FC236}">
              <a16:creationId xmlns:a16="http://schemas.microsoft.com/office/drawing/2014/main" id="{3DBCFA76-ED2E-43B3-95B3-5BBFE2788652}"/>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106686</xdr:rowOff>
    </xdr:to>
    <xdr:sp macro="" textlink="">
      <xdr:nvSpPr>
        <xdr:cNvPr id="24" name="Text Box 106">
          <a:extLst>
            <a:ext uri="{FF2B5EF4-FFF2-40B4-BE49-F238E27FC236}">
              <a16:creationId xmlns:a16="http://schemas.microsoft.com/office/drawing/2014/main" id="{DDA1AE1F-4070-4C1B-A86D-98753CD7B663}"/>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30486</xdr:rowOff>
    </xdr:to>
    <xdr:sp macro="" textlink="">
      <xdr:nvSpPr>
        <xdr:cNvPr id="25" name="Text Box 108">
          <a:extLst>
            <a:ext uri="{FF2B5EF4-FFF2-40B4-BE49-F238E27FC236}">
              <a16:creationId xmlns:a16="http://schemas.microsoft.com/office/drawing/2014/main" id="{DA951C00-6E39-44B2-9222-923A383CD1AB}"/>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137157</xdr:rowOff>
    </xdr:to>
    <xdr:sp macro="" textlink="">
      <xdr:nvSpPr>
        <xdr:cNvPr id="26" name="Text Box 30">
          <a:extLst>
            <a:ext uri="{FF2B5EF4-FFF2-40B4-BE49-F238E27FC236}">
              <a16:creationId xmlns:a16="http://schemas.microsoft.com/office/drawing/2014/main" id="{77AD23B7-4A02-4D8D-A4A6-641A0F022F96}"/>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27" name="Text Box 32">
          <a:extLst>
            <a:ext uri="{FF2B5EF4-FFF2-40B4-BE49-F238E27FC236}">
              <a16:creationId xmlns:a16="http://schemas.microsoft.com/office/drawing/2014/main" id="{B46368AB-B16B-4D38-9074-C44EFBFB9980}"/>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137157</xdr:rowOff>
    </xdr:to>
    <xdr:sp macro="" textlink="">
      <xdr:nvSpPr>
        <xdr:cNvPr id="28" name="Text Box 106">
          <a:extLst>
            <a:ext uri="{FF2B5EF4-FFF2-40B4-BE49-F238E27FC236}">
              <a16:creationId xmlns:a16="http://schemas.microsoft.com/office/drawing/2014/main" id="{10027D60-F12D-4E02-9934-F1836BC0A1D5}"/>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29" name="Text Box 108">
          <a:extLst>
            <a:ext uri="{FF2B5EF4-FFF2-40B4-BE49-F238E27FC236}">
              <a16:creationId xmlns:a16="http://schemas.microsoft.com/office/drawing/2014/main" id="{F281936B-3B56-480E-99EE-DD5AF9DC475A}"/>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106677</xdr:rowOff>
    </xdr:to>
    <xdr:sp macro="" textlink="">
      <xdr:nvSpPr>
        <xdr:cNvPr id="30" name="Text Box 30">
          <a:extLst>
            <a:ext uri="{FF2B5EF4-FFF2-40B4-BE49-F238E27FC236}">
              <a16:creationId xmlns:a16="http://schemas.microsoft.com/office/drawing/2014/main" id="{DD9931A6-3333-4523-B1AB-361AB694C983}"/>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31" name="Text Box 32">
          <a:extLst>
            <a:ext uri="{FF2B5EF4-FFF2-40B4-BE49-F238E27FC236}">
              <a16:creationId xmlns:a16="http://schemas.microsoft.com/office/drawing/2014/main" id="{D7051F96-2FF0-4F1A-8063-F34C4703797C}"/>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106677</xdr:rowOff>
    </xdr:to>
    <xdr:sp macro="" textlink="">
      <xdr:nvSpPr>
        <xdr:cNvPr id="32" name="Text Box 106">
          <a:extLst>
            <a:ext uri="{FF2B5EF4-FFF2-40B4-BE49-F238E27FC236}">
              <a16:creationId xmlns:a16="http://schemas.microsoft.com/office/drawing/2014/main" id="{61B10022-7EC0-4498-95D6-FA66DADA2C22}"/>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33" name="Text Box 108">
          <a:extLst>
            <a:ext uri="{FF2B5EF4-FFF2-40B4-BE49-F238E27FC236}">
              <a16:creationId xmlns:a16="http://schemas.microsoft.com/office/drawing/2014/main" id="{9F8EC6B3-D879-4EED-8404-F9475891319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137157</xdr:rowOff>
    </xdr:to>
    <xdr:sp macro="" textlink="">
      <xdr:nvSpPr>
        <xdr:cNvPr id="34" name="Text Box 30">
          <a:extLst>
            <a:ext uri="{FF2B5EF4-FFF2-40B4-BE49-F238E27FC236}">
              <a16:creationId xmlns:a16="http://schemas.microsoft.com/office/drawing/2014/main" id="{50B0B61E-0E05-44F2-B8AF-FC7D4F84AFB4}"/>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35" name="Text Box 32">
          <a:extLst>
            <a:ext uri="{FF2B5EF4-FFF2-40B4-BE49-F238E27FC236}">
              <a16:creationId xmlns:a16="http://schemas.microsoft.com/office/drawing/2014/main" id="{25D6666C-87C6-490D-8211-724FFC36382C}"/>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137157</xdr:rowOff>
    </xdr:to>
    <xdr:sp macro="" textlink="">
      <xdr:nvSpPr>
        <xdr:cNvPr id="36" name="Text Box 106">
          <a:extLst>
            <a:ext uri="{FF2B5EF4-FFF2-40B4-BE49-F238E27FC236}">
              <a16:creationId xmlns:a16="http://schemas.microsoft.com/office/drawing/2014/main" id="{67C81790-F1BE-43B0-A4F2-6D15F4106982}"/>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37" name="Text Box 108">
          <a:extLst>
            <a:ext uri="{FF2B5EF4-FFF2-40B4-BE49-F238E27FC236}">
              <a16:creationId xmlns:a16="http://schemas.microsoft.com/office/drawing/2014/main" id="{7C65AF32-CEDC-4B7D-9210-B9513A6D44FB}"/>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106677</xdr:rowOff>
    </xdr:to>
    <xdr:sp macro="" textlink="">
      <xdr:nvSpPr>
        <xdr:cNvPr id="38" name="Text Box 30">
          <a:extLst>
            <a:ext uri="{FF2B5EF4-FFF2-40B4-BE49-F238E27FC236}">
              <a16:creationId xmlns:a16="http://schemas.microsoft.com/office/drawing/2014/main" id="{97E54027-642E-424D-BE1D-DC5E7BFB179D}"/>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39" name="Text Box 32">
          <a:extLst>
            <a:ext uri="{FF2B5EF4-FFF2-40B4-BE49-F238E27FC236}">
              <a16:creationId xmlns:a16="http://schemas.microsoft.com/office/drawing/2014/main" id="{C0B62559-DD15-40E8-BD2F-D51B89FB4030}"/>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106677</xdr:rowOff>
    </xdr:to>
    <xdr:sp macro="" textlink="">
      <xdr:nvSpPr>
        <xdr:cNvPr id="40" name="Text Box 106">
          <a:extLst>
            <a:ext uri="{FF2B5EF4-FFF2-40B4-BE49-F238E27FC236}">
              <a16:creationId xmlns:a16="http://schemas.microsoft.com/office/drawing/2014/main" id="{A49640F7-6452-49A0-9A3F-DB783ABA4049}"/>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7618</xdr:rowOff>
    </xdr:to>
    <xdr:sp macro="" textlink="">
      <xdr:nvSpPr>
        <xdr:cNvPr id="41" name="Text Box 108">
          <a:extLst>
            <a:ext uri="{FF2B5EF4-FFF2-40B4-BE49-F238E27FC236}">
              <a16:creationId xmlns:a16="http://schemas.microsoft.com/office/drawing/2014/main" id="{DC6AA86C-048F-4771-AF11-65881368199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143018</xdr:rowOff>
    </xdr:to>
    <xdr:sp macro="" textlink="">
      <xdr:nvSpPr>
        <xdr:cNvPr id="42" name="Text Box 30">
          <a:extLst>
            <a:ext uri="{FF2B5EF4-FFF2-40B4-BE49-F238E27FC236}">
              <a16:creationId xmlns:a16="http://schemas.microsoft.com/office/drawing/2014/main" id="{85B06321-4162-4D4D-9708-0AD451D2AFE3}"/>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51199</xdr:rowOff>
    </xdr:to>
    <xdr:sp macro="" textlink="">
      <xdr:nvSpPr>
        <xdr:cNvPr id="43" name="Text Box 32">
          <a:extLst>
            <a:ext uri="{FF2B5EF4-FFF2-40B4-BE49-F238E27FC236}">
              <a16:creationId xmlns:a16="http://schemas.microsoft.com/office/drawing/2014/main" id="{42F1DDBE-0A26-42A0-8F8F-63CEB98207BA}"/>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143018</xdr:rowOff>
    </xdr:to>
    <xdr:sp macro="" textlink="">
      <xdr:nvSpPr>
        <xdr:cNvPr id="44" name="Text Box 106">
          <a:extLst>
            <a:ext uri="{FF2B5EF4-FFF2-40B4-BE49-F238E27FC236}">
              <a16:creationId xmlns:a16="http://schemas.microsoft.com/office/drawing/2014/main" id="{C45F5EE2-5BA2-4ECB-8642-904A4569B73B}"/>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51199</xdr:rowOff>
    </xdr:to>
    <xdr:sp macro="" textlink="">
      <xdr:nvSpPr>
        <xdr:cNvPr id="45" name="Text Box 108">
          <a:extLst>
            <a:ext uri="{FF2B5EF4-FFF2-40B4-BE49-F238E27FC236}">
              <a16:creationId xmlns:a16="http://schemas.microsoft.com/office/drawing/2014/main" id="{DF9DA0C2-CE98-4E3C-AA86-EA6F6179FF53}"/>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121921</xdr:rowOff>
    </xdr:to>
    <xdr:sp macro="" textlink="">
      <xdr:nvSpPr>
        <xdr:cNvPr id="46" name="Text Box 30">
          <a:extLst>
            <a:ext uri="{FF2B5EF4-FFF2-40B4-BE49-F238E27FC236}">
              <a16:creationId xmlns:a16="http://schemas.microsoft.com/office/drawing/2014/main" id="{13BEA3C6-1E1F-470C-9AC7-6EADBB9DFD2D}"/>
            </a:ext>
          </a:extLst>
        </xdr:cNvPr>
        <xdr:cNvSpPr txBox="1">
          <a:spLocks noChangeArrowheads="1"/>
        </xdr:cNvSpPr>
      </xdr:nvSpPr>
      <xdr:spPr bwMode="auto">
        <a:xfrm>
          <a:off x="4244340" y="60815220"/>
          <a:ext cx="76200" cy="29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143018</xdr:rowOff>
    </xdr:to>
    <xdr:sp macro="" textlink="">
      <xdr:nvSpPr>
        <xdr:cNvPr id="47" name="Text Box 30">
          <a:extLst>
            <a:ext uri="{FF2B5EF4-FFF2-40B4-BE49-F238E27FC236}">
              <a16:creationId xmlns:a16="http://schemas.microsoft.com/office/drawing/2014/main" id="{EEE28D38-477E-48A6-B218-E87E5315ED60}"/>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51199</xdr:rowOff>
    </xdr:to>
    <xdr:sp macro="" textlink="">
      <xdr:nvSpPr>
        <xdr:cNvPr id="48" name="Text Box 32">
          <a:extLst>
            <a:ext uri="{FF2B5EF4-FFF2-40B4-BE49-F238E27FC236}">
              <a16:creationId xmlns:a16="http://schemas.microsoft.com/office/drawing/2014/main" id="{5137E845-7A43-4809-967B-CB35A55E013F}"/>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143018</xdr:rowOff>
    </xdr:to>
    <xdr:sp macro="" textlink="">
      <xdr:nvSpPr>
        <xdr:cNvPr id="49" name="Text Box 106">
          <a:extLst>
            <a:ext uri="{FF2B5EF4-FFF2-40B4-BE49-F238E27FC236}">
              <a16:creationId xmlns:a16="http://schemas.microsoft.com/office/drawing/2014/main" id="{543CC57C-7AD3-4B76-A20E-37DCA6FEAA52}"/>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51199</xdr:rowOff>
    </xdr:to>
    <xdr:sp macro="" textlink="">
      <xdr:nvSpPr>
        <xdr:cNvPr id="50" name="Text Box 108">
          <a:extLst>
            <a:ext uri="{FF2B5EF4-FFF2-40B4-BE49-F238E27FC236}">
              <a16:creationId xmlns:a16="http://schemas.microsoft.com/office/drawing/2014/main" id="{9EFE5E00-87A8-4F24-ADE7-95EDE06A0D83}"/>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120158</xdr:rowOff>
    </xdr:to>
    <xdr:sp macro="" textlink="">
      <xdr:nvSpPr>
        <xdr:cNvPr id="51" name="Text Box 30">
          <a:extLst>
            <a:ext uri="{FF2B5EF4-FFF2-40B4-BE49-F238E27FC236}">
              <a16:creationId xmlns:a16="http://schemas.microsoft.com/office/drawing/2014/main" id="{1F4FD03E-A7E3-45F5-9DF0-E05A26B7AAF6}"/>
            </a:ext>
          </a:extLst>
        </xdr:cNvPr>
        <xdr:cNvSpPr txBox="1">
          <a:spLocks noChangeArrowheads="1"/>
        </xdr:cNvSpPr>
      </xdr:nvSpPr>
      <xdr:spPr bwMode="auto">
        <a:xfrm>
          <a:off x="4244340" y="60815220"/>
          <a:ext cx="76200" cy="28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51682</xdr:rowOff>
    </xdr:to>
    <xdr:sp macro="" textlink="">
      <xdr:nvSpPr>
        <xdr:cNvPr id="52" name="Text Box 30">
          <a:extLst>
            <a:ext uri="{FF2B5EF4-FFF2-40B4-BE49-F238E27FC236}">
              <a16:creationId xmlns:a16="http://schemas.microsoft.com/office/drawing/2014/main" id="{2BB541F7-6358-46E6-9762-A259C70F4220}"/>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53" name="Text Box 32">
          <a:extLst>
            <a:ext uri="{FF2B5EF4-FFF2-40B4-BE49-F238E27FC236}">
              <a16:creationId xmlns:a16="http://schemas.microsoft.com/office/drawing/2014/main" id="{2AFC42C5-3862-4096-B51B-10AD4935F01A}"/>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51682</xdr:rowOff>
    </xdr:to>
    <xdr:sp macro="" textlink="">
      <xdr:nvSpPr>
        <xdr:cNvPr id="54" name="Text Box 106">
          <a:extLst>
            <a:ext uri="{FF2B5EF4-FFF2-40B4-BE49-F238E27FC236}">
              <a16:creationId xmlns:a16="http://schemas.microsoft.com/office/drawing/2014/main" id="{E1FDBB4B-D242-45FF-84D3-8DF9952E4C91}"/>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55" name="Text Box 108">
          <a:extLst>
            <a:ext uri="{FF2B5EF4-FFF2-40B4-BE49-F238E27FC236}">
              <a16:creationId xmlns:a16="http://schemas.microsoft.com/office/drawing/2014/main" id="{20332D9D-83BB-456E-918B-6F5E91DAC255}"/>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99062</xdr:rowOff>
    </xdr:to>
    <xdr:sp macro="" textlink="">
      <xdr:nvSpPr>
        <xdr:cNvPr id="56" name="Text Box 30">
          <a:extLst>
            <a:ext uri="{FF2B5EF4-FFF2-40B4-BE49-F238E27FC236}">
              <a16:creationId xmlns:a16="http://schemas.microsoft.com/office/drawing/2014/main" id="{3A42BD09-8C4D-4861-B01C-F16E5AA14F54}"/>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57" name="Text Box 32">
          <a:extLst>
            <a:ext uri="{FF2B5EF4-FFF2-40B4-BE49-F238E27FC236}">
              <a16:creationId xmlns:a16="http://schemas.microsoft.com/office/drawing/2014/main" id="{F561DC2A-A083-4E50-94FF-05D7ED5AE59F}"/>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99062</xdr:rowOff>
    </xdr:to>
    <xdr:sp macro="" textlink="">
      <xdr:nvSpPr>
        <xdr:cNvPr id="58" name="Text Box 106">
          <a:extLst>
            <a:ext uri="{FF2B5EF4-FFF2-40B4-BE49-F238E27FC236}">
              <a16:creationId xmlns:a16="http://schemas.microsoft.com/office/drawing/2014/main" id="{47D8E3B2-222C-4A71-B2B4-52FD07BB0F78}"/>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59" name="Text Box 108">
          <a:extLst>
            <a:ext uri="{FF2B5EF4-FFF2-40B4-BE49-F238E27FC236}">
              <a16:creationId xmlns:a16="http://schemas.microsoft.com/office/drawing/2014/main" id="{8D2F744E-BED7-4BFA-859A-39131B369151}"/>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135817</xdr:rowOff>
    </xdr:to>
    <xdr:sp macro="" textlink="">
      <xdr:nvSpPr>
        <xdr:cNvPr id="60" name="Text Box 30">
          <a:extLst>
            <a:ext uri="{FF2B5EF4-FFF2-40B4-BE49-F238E27FC236}">
              <a16:creationId xmlns:a16="http://schemas.microsoft.com/office/drawing/2014/main" id="{92782897-4311-468A-A411-40EAFB1FE399}"/>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24294</xdr:rowOff>
    </xdr:to>
    <xdr:sp macro="" textlink="">
      <xdr:nvSpPr>
        <xdr:cNvPr id="61" name="Text Box 32">
          <a:extLst>
            <a:ext uri="{FF2B5EF4-FFF2-40B4-BE49-F238E27FC236}">
              <a16:creationId xmlns:a16="http://schemas.microsoft.com/office/drawing/2014/main" id="{CE6432E8-C56A-4177-875A-FDCBA55A7CEA}"/>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135817</xdr:rowOff>
    </xdr:to>
    <xdr:sp macro="" textlink="">
      <xdr:nvSpPr>
        <xdr:cNvPr id="62" name="Text Box 106">
          <a:extLst>
            <a:ext uri="{FF2B5EF4-FFF2-40B4-BE49-F238E27FC236}">
              <a16:creationId xmlns:a16="http://schemas.microsoft.com/office/drawing/2014/main" id="{85BB8008-6BE1-45AB-9026-82C993599848}"/>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24294</xdr:rowOff>
    </xdr:to>
    <xdr:sp macro="" textlink="">
      <xdr:nvSpPr>
        <xdr:cNvPr id="63" name="Text Box 108">
          <a:extLst>
            <a:ext uri="{FF2B5EF4-FFF2-40B4-BE49-F238E27FC236}">
              <a16:creationId xmlns:a16="http://schemas.microsoft.com/office/drawing/2014/main" id="{E2D188C8-C41B-40C6-A69A-F8A6E0CE1C3E}"/>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115732</xdr:rowOff>
    </xdr:to>
    <xdr:sp macro="" textlink="">
      <xdr:nvSpPr>
        <xdr:cNvPr id="64" name="Text Box 30">
          <a:extLst>
            <a:ext uri="{FF2B5EF4-FFF2-40B4-BE49-F238E27FC236}">
              <a16:creationId xmlns:a16="http://schemas.microsoft.com/office/drawing/2014/main" id="{59821F01-A743-4945-B991-825A8CC3C4AB}"/>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24294</xdr:rowOff>
    </xdr:to>
    <xdr:sp macro="" textlink="">
      <xdr:nvSpPr>
        <xdr:cNvPr id="65" name="Text Box 32">
          <a:extLst>
            <a:ext uri="{FF2B5EF4-FFF2-40B4-BE49-F238E27FC236}">
              <a16:creationId xmlns:a16="http://schemas.microsoft.com/office/drawing/2014/main" id="{1F170E28-940A-4681-8CC2-D6DE9FAE1B8B}"/>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115732</xdr:rowOff>
    </xdr:to>
    <xdr:sp macro="" textlink="">
      <xdr:nvSpPr>
        <xdr:cNvPr id="66" name="Text Box 106">
          <a:extLst>
            <a:ext uri="{FF2B5EF4-FFF2-40B4-BE49-F238E27FC236}">
              <a16:creationId xmlns:a16="http://schemas.microsoft.com/office/drawing/2014/main" id="{A29A3CFD-20D4-4881-AEF0-D0E2CCE55DCC}"/>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22535</xdr:rowOff>
    </xdr:to>
    <xdr:sp macro="" textlink="">
      <xdr:nvSpPr>
        <xdr:cNvPr id="67" name="Text Box 108">
          <a:extLst>
            <a:ext uri="{FF2B5EF4-FFF2-40B4-BE49-F238E27FC236}">
              <a16:creationId xmlns:a16="http://schemas.microsoft.com/office/drawing/2014/main" id="{80CCEEE6-B799-4785-919E-8B1274F316F5}"/>
            </a:ext>
          </a:extLst>
        </xdr:cNvPr>
        <xdr:cNvSpPr txBox="1">
          <a:spLocks noChangeArrowheads="1"/>
        </xdr:cNvSpPr>
      </xdr:nvSpPr>
      <xdr:spPr bwMode="auto">
        <a:xfrm>
          <a:off x="4267200" y="60815220"/>
          <a:ext cx="68580" cy="3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137157</xdr:rowOff>
    </xdr:to>
    <xdr:sp macro="" textlink="">
      <xdr:nvSpPr>
        <xdr:cNvPr id="68" name="Text Box 30">
          <a:extLst>
            <a:ext uri="{FF2B5EF4-FFF2-40B4-BE49-F238E27FC236}">
              <a16:creationId xmlns:a16="http://schemas.microsoft.com/office/drawing/2014/main" id="{1D34AB62-50CE-4C2E-B478-6377D7F1B537}"/>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25819</xdr:rowOff>
    </xdr:to>
    <xdr:sp macro="" textlink="">
      <xdr:nvSpPr>
        <xdr:cNvPr id="69" name="Text Box 32">
          <a:extLst>
            <a:ext uri="{FF2B5EF4-FFF2-40B4-BE49-F238E27FC236}">
              <a16:creationId xmlns:a16="http://schemas.microsoft.com/office/drawing/2014/main" id="{8E849925-8F12-4549-BA7A-280815FE7E09}"/>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137157</xdr:rowOff>
    </xdr:to>
    <xdr:sp macro="" textlink="">
      <xdr:nvSpPr>
        <xdr:cNvPr id="70" name="Text Box 106">
          <a:extLst>
            <a:ext uri="{FF2B5EF4-FFF2-40B4-BE49-F238E27FC236}">
              <a16:creationId xmlns:a16="http://schemas.microsoft.com/office/drawing/2014/main" id="{0F811DC6-CEB2-45F8-8838-72CA0C669D24}"/>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25819</xdr:rowOff>
    </xdr:to>
    <xdr:sp macro="" textlink="">
      <xdr:nvSpPr>
        <xdr:cNvPr id="71" name="Text Box 108">
          <a:extLst>
            <a:ext uri="{FF2B5EF4-FFF2-40B4-BE49-F238E27FC236}">
              <a16:creationId xmlns:a16="http://schemas.microsoft.com/office/drawing/2014/main" id="{3C529F1D-6FC5-4FC4-98D7-B740FB5F6B24}"/>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121917</xdr:rowOff>
    </xdr:to>
    <xdr:sp macro="" textlink="">
      <xdr:nvSpPr>
        <xdr:cNvPr id="72" name="Text Box 30">
          <a:extLst>
            <a:ext uri="{FF2B5EF4-FFF2-40B4-BE49-F238E27FC236}">
              <a16:creationId xmlns:a16="http://schemas.microsoft.com/office/drawing/2014/main" id="{391D2B6A-6AD5-4C23-A001-22F6848FA64D}"/>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25819</xdr:rowOff>
    </xdr:to>
    <xdr:sp macro="" textlink="">
      <xdr:nvSpPr>
        <xdr:cNvPr id="73" name="Text Box 32">
          <a:extLst>
            <a:ext uri="{FF2B5EF4-FFF2-40B4-BE49-F238E27FC236}">
              <a16:creationId xmlns:a16="http://schemas.microsoft.com/office/drawing/2014/main" id="{DB1F7C47-A8B6-4B2A-9A27-0ED5597E0F97}"/>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121917</xdr:rowOff>
    </xdr:to>
    <xdr:sp macro="" textlink="">
      <xdr:nvSpPr>
        <xdr:cNvPr id="74" name="Text Box 106">
          <a:extLst>
            <a:ext uri="{FF2B5EF4-FFF2-40B4-BE49-F238E27FC236}">
              <a16:creationId xmlns:a16="http://schemas.microsoft.com/office/drawing/2014/main" id="{52B6BE3D-1591-4141-A5CA-8690E7B2A6C5}"/>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25819</xdr:rowOff>
    </xdr:to>
    <xdr:sp macro="" textlink="">
      <xdr:nvSpPr>
        <xdr:cNvPr id="75" name="Text Box 108">
          <a:extLst>
            <a:ext uri="{FF2B5EF4-FFF2-40B4-BE49-F238E27FC236}">
              <a16:creationId xmlns:a16="http://schemas.microsoft.com/office/drawing/2014/main" id="{492DF38E-080F-426E-A0CF-BD16D547A6BB}"/>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137159</xdr:rowOff>
    </xdr:to>
    <xdr:sp macro="" textlink="">
      <xdr:nvSpPr>
        <xdr:cNvPr id="76" name="Text Box 30">
          <a:extLst>
            <a:ext uri="{FF2B5EF4-FFF2-40B4-BE49-F238E27FC236}">
              <a16:creationId xmlns:a16="http://schemas.microsoft.com/office/drawing/2014/main" id="{ED2F1F03-3968-4339-B30D-E0F0211BF365}"/>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41057</xdr:rowOff>
    </xdr:to>
    <xdr:sp macro="" textlink="">
      <xdr:nvSpPr>
        <xdr:cNvPr id="77" name="Text Box 32">
          <a:extLst>
            <a:ext uri="{FF2B5EF4-FFF2-40B4-BE49-F238E27FC236}">
              <a16:creationId xmlns:a16="http://schemas.microsoft.com/office/drawing/2014/main" id="{1109B04C-4C6C-4CBC-AA5A-CD5D1BB82DA6}"/>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137159</xdr:rowOff>
    </xdr:to>
    <xdr:sp macro="" textlink="">
      <xdr:nvSpPr>
        <xdr:cNvPr id="78" name="Text Box 106">
          <a:extLst>
            <a:ext uri="{FF2B5EF4-FFF2-40B4-BE49-F238E27FC236}">
              <a16:creationId xmlns:a16="http://schemas.microsoft.com/office/drawing/2014/main" id="{6E8AD647-3529-4821-9438-CB22E58299E5}"/>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41057</xdr:rowOff>
    </xdr:to>
    <xdr:sp macro="" textlink="">
      <xdr:nvSpPr>
        <xdr:cNvPr id="79" name="Text Box 108">
          <a:extLst>
            <a:ext uri="{FF2B5EF4-FFF2-40B4-BE49-F238E27FC236}">
              <a16:creationId xmlns:a16="http://schemas.microsoft.com/office/drawing/2014/main" id="{E6D483CC-4264-49E1-AA38-FBFB9872DFEA}"/>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121919</xdr:rowOff>
    </xdr:to>
    <xdr:sp macro="" textlink="">
      <xdr:nvSpPr>
        <xdr:cNvPr id="80" name="Text Box 30">
          <a:extLst>
            <a:ext uri="{FF2B5EF4-FFF2-40B4-BE49-F238E27FC236}">
              <a16:creationId xmlns:a16="http://schemas.microsoft.com/office/drawing/2014/main" id="{4B221834-BFFB-4CC2-A665-080B8EED4D0C}"/>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41057</xdr:rowOff>
    </xdr:to>
    <xdr:sp macro="" textlink="">
      <xdr:nvSpPr>
        <xdr:cNvPr id="81" name="Text Box 32">
          <a:extLst>
            <a:ext uri="{FF2B5EF4-FFF2-40B4-BE49-F238E27FC236}">
              <a16:creationId xmlns:a16="http://schemas.microsoft.com/office/drawing/2014/main" id="{34F1D91C-2454-4C0A-AC15-49812A5059C9}"/>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121919</xdr:rowOff>
    </xdr:to>
    <xdr:sp macro="" textlink="">
      <xdr:nvSpPr>
        <xdr:cNvPr id="82" name="Text Box 106">
          <a:extLst>
            <a:ext uri="{FF2B5EF4-FFF2-40B4-BE49-F238E27FC236}">
              <a16:creationId xmlns:a16="http://schemas.microsoft.com/office/drawing/2014/main" id="{394935C9-6B0C-4904-B52B-BA23A3B9CB3B}"/>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41057</xdr:rowOff>
    </xdr:to>
    <xdr:sp macro="" textlink="">
      <xdr:nvSpPr>
        <xdr:cNvPr id="83" name="Text Box 108">
          <a:extLst>
            <a:ext uri="{FF2B5EF4-FFF2-40B4-BE49-F238E27FC236}">
              <a16:creationId xmlns:a16="http://schemas.microsoft.com/office/drawing/2014/main" id="{ECFD6ACF-9EC8-4A2C-96BB-E01653E30217}"/>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61859</xdr:rowOff>
    </xdr:to>
    <xdr:sp macro="" textlink="">
      <xdr:nvSpPr>
        <xdr:cNvPr id="84" name="Text Box 30">
          <a:extLst>
            <a:ext uri="{FF2B5EF4-FFF2-40B4-BE49-F238E27FC236}">
              <a16:creationId xmlns:a16="http://schemas.microsoft.com/office/drawing/2014/main" id="{70F92223-BA46-4FC0-B42F-BB6CB3B59610}"/>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122819</xdr:rowOff>
    </xdr:to>
    <xdr:sp macro="" textlink="">
      <xdr:nvSpPr>
        <xdr:cNvPr id="85" name="Text Box 32">
          <a:extLst>
            <a:ext uri="{FF2B5EF4-FFF2-40B4-BE49-F238E27FC236}">
              <a16:creationId xmlns:a16="http://schemas.microsoft.com/office/drawing/2014/main" id="{BCE1603A-775D-4504-A514-D4CEC8909D3C}"/>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61859</xdr:rowOff>
    </xdr:to>
    <xdr:sp macro="" textlink="">
      <xdr:nvSpPr>
        <xdr:cNvPr id="86" name="Text Box 106">
          <a:extLst>
            <a:ext uri="{FF2B5EF4-FFF2-40B4-BE49-F238E27FC236}">
              <a16:creationId xmlns:a16="http://schemas.microsoft.com/office/drawing/2014/main" id="{0896D56B-A76B-4780-8791-682936A05EEC}"/>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122819</xdr:rowOff>
    </xdr:to>
    <xdr:sp macro="" textlink="">
      <xdr:nvSpPr>
        <xdr:cNvPr id="87" name="Text Box 108">
          <a:extLst>
            <a:ext uri="{FF2B5EF4-FFF2-40B4-BE49-F238E27FC236}">
              <a16:creationId xmlns:a16="http://schemas.microsoft.com/office/drawing/2014/main" id="{4E15CDD5-613D-4672-A898-55433829FB6D}"/>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38999</xdr:rowOff>
    </xdr:to>
    <xdr:sp macro="" textlink="">
      <xdr:nvSpPr>
        <xdr:cNvPr id="88" name="Text Box 30">
          <a:extLst>
            <a:ext uri="{FF2B5EF4-FFF2-40B4-BE49-F238E27FC236}">
              <a16:creationId xmlns:a16="http://schemas.microsoft.com/office/drawing/2014/main" id="{34AA4752-9AC8-4994-A990-191122760032}"/>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122819</xdr:rowOff>
    </xdr:to>
    <xdr:sp macro="" textlink="">
      <xdr:nvSpPr>
        <xdr:cNvPr id="89" name="Text Box 32">
          <a:extLst>
            <a:ext uri="{FF2B5EF4-FFF2-40B4-BE49-F238E27FC236}">
              <a16:creationId xmlns:a16="http://schemas.microsoft.com/office/drawing/2014/main" id="{88369F9E-5BC4-4565-B45E-27BEF6BA6340}"/>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38999</xdr:rowOff>
    </xdr:to>
    <xdr:sp macro="" textlink="">
      <xdr:nvSpPr>
        <xdr:cNvPr id="90" name="Text Box 106">
          <a:extLst>
            <a:ext uri="{FF2B5EF4-FFF2-40B4-BE49-F238E27FC236}">
              <a16:creationId xmlns:a16="http://schemas.microsoft.com/office/drawing/2014/main" id="{64082F8F-C209-4D93-AC35-D70E541D3CD0}"/>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122819</xdr:rowOff>
    </xdr:to>
    <xdr:sp macro="" textlink="">
      <xdr:nvSpPr>
        <xdr:cNvPr id="91" name="Text Box 108">
          <a:extLst>
            <a:ext uri="{FF2B5EF4-FFF2-40B4-BE49-F238E27FC236}">
              <a16:creationId xmlns:a16="http://schemas.microsoft.com/office/drawing/2014/main" id="{6AFDA5A4-1355-47A4-BFB9-819894BFDAA3}"/>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55732</xdr:rowOff>
    </xdr:to>
    <xdr:sp macro="" textlink="">
      <xdr:nvSpPr>
        <xdr:cNvPr id="92" name="Text Box 30">
          <a:extLst>
            <a:ext uri="{FF2B5EF4-FFF2-40B4-BE49-F238E27FC236}">
              <a16:creationId xmlns:a16="http://schemas.microsoft.com/office/drawing/2014/main" id="{66FA9CCC-6ED4-46A5-B098-B7C78248DA38}"/>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130021</xdr:rowOff>
    </xdr:to>
    <xdr:sp macro="" textlink="">
      <xdr:nvSpPr>
        <xdr:cNvPr id="93" name="Text Box 32">
          <a:extLst>
            <a:ext uri="{FF2B5EF4-FFF2-40B4-BE49-F238E27FC236}">
              <a16:creationId xmlns:a16="http://schemas.microsoft.com/office/drawing/2014/main" id="{D8E558B7-9D6E-4260-9E58-9DC4C1EC250E}"/>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55732</xdr:rowOff>
    </xdr:to>
    <xdr:sp macro="" textlink="">
      <xdr:nvSpPr>
        <xdr:cNvPr id="94" name="Text Box 106">
          <a:extLst>
            <a:ext uri="{FF2B5EF4-FFF2-40B4-BE49-F238E27FC236}">
              <a16:creationId xmlns:a16="http://schemas.microsoft.com/office/drawing/2014/main" id="{4B3CACBA-C01D-41D3-9281-68F9645F31D0}"/>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130021</xdr:rowOff>
    </xdr:to>
    <xdr:sp macro="" textlink="">
      <xdr:nvSpPr>
        <xdr:cNvPr id="95" name="Text Box 108">
          <a:extLst>
            <a:ext uri="{FF2B5EF4-FFF2-40B4-BE49-F238E27FC236}">
              <a16:creationId xmlns:a16="http://schemas.microsoft.com/office/drawing/2014/main" id="{EC6800D7-EF1C-41FC-AA45-CC598395DA3D}"/>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32872</xdr:rowOff>
    </xdr:to>
    <xdr:sp macro="" textlink="">
      <xdr:nvSpPr>
        <xdr:cNvPr id="96" name="Text Box 30">
          <a:extLst>
            <a:ext uri="{FF2B5EF4-FFF2-40B4-BE49-F238E27FC236}">
              <a16:creationId xmlns:a16="http://schemas.microsoft.com/office/drawing/2014/main" id="{BADF1FFC-CCA0-4A76-91B3-9380DC28B960}"/>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130021</xdr:rowOff>
    </xdr:to>
    <xdr:sp macro="" textlink="">
      <xdr:nvSpPr>
        <xdr:cNvPr id="97" name="Text Box 32">
          <a:extLst>
            <a:ext uri="{FF2B5EF4-FFF2-40B4-BE49-F238E27FC236}">
              <a16:creationId xmlns:a16="http://schemas.microsoft.com/office/drawing/2014/main" id="{3EB739D8-FA25-44CA-83FC-CBE1D3818E07}"/>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118</xdr:row>
      <xdr:rowOff>32872</xdr:rowOff>
    </xdr:to>
    <xdr:sp macro="" textlink="">
      <xdr:nvSpPr>
        <xdr:cNvPr id="98" name="Text Box 106">
          <a:extLst>
            <a:ext uri="{FF2B5EF4-FFF2-40B4-BE49-F238E27FC236}">
              <a16:creationId xmlns:a16="http://schemas.microsoft.com/office/drawing/2014/main" id="{02F371DA-D61D-44EC-83EA-9BC9827446CD}"/>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119</xdr:row>
      <xdr:rowOff>130021</xdr:rowOff>
    </xdr:to>
    <xdr:sp macro="" textlink="">
      <xdr:nvSpPr>
        <xdr:cNvPr id="99" name="Text Box 108">
          <a:extLst>
            <a:ext uri="{FF2B5EF4-FFF2-40B4-BE49-F238E27FC236}">
              <a16:creationId xmlns:a16="http://schemas.microsoft.com/office/drawing/2014/main" id="{C9E85285-857A-43E4-8273-36CA9C36F7D9}"/>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157754</xdr:rowOff>
    </xdr:to>
    <xdr:sp macro="" textlink="">
      <xdr:nvSpPr>
        <xdr:cNvPr id="100" name="Text Box 30">
          <a:extLst>
            <a:ext uri="{FF2B5EF4-FFF2-40B4-BE49-F238E27FC236}">
              <a16:creationId xmlns:a16="http://schemas.microsoft.com/office/drawing/2014/main" id="{1213A8C9-B7CD-4A05-8DDE-07975D665C1B}"/>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01" name="Text Box 32">
          <a:extLst>
            <a:ext uri="{FF2B5EF4-FFF2-40B4-BE49-F238E27FC236}">
              <a16:creationId xmlns:a16="http://schemas.microsoft.com/office/drawing/2014/main" id="{FA59FCA8-9ED8-499F-998F-85A2CAF490CB}"/>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157754</xdr:rowOff>
    </xdr:to>
    <xdr:sp macro="" textlink="">
      <xdr:nvSpPr>
        <xdr:cNvPr id="102" name="Text Box 106">
          <a:extLst>
            <a:ext uri="{FF2B5EF4-FFF2-40B4-BE49-F238E27FC236}">
              <a16:creationId xmlns:a16="http://schemas.microsoft.com/office/drawing/2014/main" id="{B4B232A4-6615-48D1-A2C8-9622B9DD7DBC}"/>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03" name="Text Box 108">
          <a:extLst>
            <a:ext uri="{FF2B5EF4-FFF2-40B4-BE49-F238E27FC236}">
              <a16:creationId xmlns:a16="http://schemas.microsoft.com/office/drawing/2014/main" id="{5F77D736-EBEE-4CE5-B138-771484B31ACA}"/>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134894</xdr:rowOff>
    </xdr:to>
    <xdr:sp macro="" textlink="">
      <xdr:nvSpPr>
        <xdr:cNvPr id="104" name="Text Box 30">
          <a:extLst>
            <a:ext uri="{FF2B5EF4-FFF2-40B4-BE49-F238E27FC236}">
              <a16:creationId xmlns:a16="http://schemas.microsoft.com/office/drawing/2014/main" id="{928FCECB-6EA6-443C-91EC-72524164001A}"/>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05" name="Text Box 32">
          <a:extLst>
            <a:ext uri="{FF2B5EF4-FFF2-40B4-BE49-F238E27FC236}">
              <a16:creationId xmlns:a16="http://schemas.microsoft.com/office/drawing/2014/main" id="{D33A3922-8F3E-4275-970A-36C2E65600DB}"/>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134894</xdr:rowOff>
    </xdr:to>
    <xdr:sp macro="" textlink="">
      <xdr:nvSpPr>
        <xdr:cNvPr id="106" name="Text Box 106">
          <a:extLst>
            <a:ext uri="{FF2B5EF4-FFF2-40B4-BE49-F238E27FC236}">
              <a16:creationId xmlns:a16="http://schemas.microsoft.com/office/drawing/2014/main" id="{95DAE24E-7633-4576-BE32-DB4AB30B7932}"/>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07" name="Text Box 108">
          <a:extLst>
            <a:ext uri="{FF2B5EF4-FFF2-40B4-BE49-F238E27FC236}">
              <a16:creationId xmlns:a16="http://schemas.microsoft.com/office/drawing/2014/main" id="{86BDFDB4-23A8-4CB4-BF63-D566B3B4EE8B}"/>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46619</xdr:rowOff>
    </xdr:to>
    <xdr:sp macro="" textlink="">
      <xdr:nvSpPr>
        <xdr:cNvPr id="108" name="Text Box 30">
          <a:extLst>
            <a:ext uri="{FF2B5EF4-FFF2-40B4-BE49-F238E27FC236}">
              <a16:creationId xmlns:a16="http://schemas.microsoft.com/office/drawing/2014/main" id="{6368CA2E-BBE1-43F2-9CF7-8657CBB2B81A}"/>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107579</xdr:rowOff>
    </xdr:to>
    <xdr:sp macro="" textlink="">
      <xdr:nvSpPr>
        <xdr:cNvPr id="109" name="Text Box 32">
          <a:extLst>
            <a:ext uri="{FF2B5EF4-FFF2-40B4-BE49-F238E27FC236}">
              <a16:creationId xmlns:a16="http://schemas.microsoft.com/office/drawing/2014/main" id="{EFD3DDB7-C64B-4931-9E51-0EE694CA0FB7}"/>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46619</xdr:rowOff>
    </xdr:to>
    <xdr:sp macro="" textlink="">
      <xdr:nvSpPr>
        <xdr:cNvPr id="110" name="Text Box 106">
          <a:extLst>
            <a:ext uri="{FF2B5EF4-FFF2-40B4-BE49-F238E27FC236}">
              <a16:creationId xmlns:a16="http://schemas.microsoft.com/office/drawing/2014/main" id="{CE742D44-B7A5-463A-A7BD-464A709900D5}"/>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107579</xdr:rowOff>
    </xdr:to>
    <xdr:sp macro="" textlink="">
      <xdr:nvSpPr>
        <xdr:cNvPr id="111" name="Text Box 108">
          <a:extLst>
            <a:ext uri="{FF2B5EF4-FFF2-40B4-BE49-F238E27FC236}">
              <a16:creationId xmlns:a16="http://schemas.microsoft.com/office/drawing/2014/main" id="{27380D85-A7A8-499D-B3A5-AB0045FE0C15}"/>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16137</xdr:rowOff>
    </xdr:to>
    <xdr:sp macro="" textlink="">
      <xdr:nvSpPr>
        <xdr:cNvPr id="112" name="Text Box 30">
          <a:extLst>
            <a:ext uri="{FF2B5EF4-FFF2-40B4-BE49-F238E27FC236}">
              <a16:creationId xmlns:a16="http://schemas.microsoft.com/office/drawing/2014/main" id="{9F633A35-FA78-4B99-9F7E-59615F014C41}"/>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107579</xdr:rowOff>
    </xdr:to>
    <xdr:sp macro="" textlink="">
      <xdr:nvSpPr>
        <xdr:cNvPr id="113" name="Text Box 32">
          <a:extLst>
            <a:ext uri="{FF2B5EF4-FFF2-40B4-BE49-F238E27FC236}">
              <a16:creationId xmlns:a16="http://schemas.microsoft.com/office/drawing/2014/main" id="{11B5B0E3-F660-496B-AC3B-F249B1700E67}"/>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16137</xdr:rowOff>
    </xdr:to>
    <xdr:sp macro="" textlink="">
      <xdr:nvSpPr>
        <xdr:cNvPr id="114" name="Text Box 106">
          <a:extLst>
            <a:ext uri="{FF2B5EF4-FFF2-40B4-BE49-F238E27FC236}">
              <a16:creationId xmlns:a16="http://schemas.microsoft.com/office/drawing/2014/main" id="{6860E1DB-C8EB-4BA8-B505-3F09B8658007}"/>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107579</xdr:rowOff>
    </xdr:to>
    <xdr:sp macro="" textlink="">
      <xdr:nvSpPr>
        <xdr:cNvPr id="115" name="Text Box 108">
          <a:extLst>
            <a:ext uri="{FF2B5EF4-FFF2-40B4-BE49-F238E27FC236}">
              <a16:creationId xmlns:a16="http://schemas.microsoft.com/office/drawing/2014/main" id="{18280A54-1CB3-49EB-A8E1-C95CB893CC9C}"/>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25097</xdr:rowOff>
    </xdr:to>
    <xdr:sp macro="" textlink="">
      <xdr:nvSpPr>
        <xdr:cNvPr id="116" name="Text Box 30">
          <a:extLst>
            <a:ext uri="{FF2B5EF4-FFF2-40B4-BE49-F238E27FC236}">
              <a16:creationId xmlns:a16="http://schemas.microsoft.com/office/drawing/2014/main" id="{B8833979-5A3F-485D-82A7-0BFB20B551CD}"/>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93829</xdr:rowOff>
    </xdr:to>
    <xdr:sp macro="" textlink="">
      <xdr:nvSpPr>
        <xdr:cNvPr id="117" name="Text Box 32">
          <a:extLst>
            <a:ext uri="{FF2B5EF4-FFF2-40B4-BE49-F238E27FC236}">
              <a16:creationId xmlns:a16="http://schemas.microsoft.com/office/drawing/2014/main" id="{6E1B0D02-F617-4629-B647-B877CA67CB0D}"/>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25097</xdr:rowOff>
    </xdr:to>
    <xdr:sp macro="" textlink="">
      <xdr:nvSpPr>
        <xdr:cNvPr id="118" name="Text Box 106">
          <a:extLst>
            <a:ext uri="{FF2B5EF4-FFF2-40B4-BE49-F238E27FC236}">
              <a16:creationId xmlns:a16="http://schemas.microsoft.com/office/drawing/2014/main" id="{7FA326CF-DA62-4380-94A6-D1E4B465A44A}"/>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93829</xdr:rowOff>
    </xdr:to>
    <xdr:sp macro="" textlink="">
      <xdr:nvSpPr>
        <xdr:cNvPr id="119" name="Text Box 108">
          <a:extLst>
            <a:ext uri="{FF2B5EF4-FFF2-40B4-BE49-F238E27FC236}">
              <a16:creationId xmlns:a16="http://schemas.microsoft.com/office/drawing/2014/main" id="{43847E9A-F99A-4FD2-8E63-DA0FBB04C111}"/>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9857</xdr:rowOff>
    </xdr:to>
    <xdr:sp macro="" textlink="">
      <xdr:nvSpPr>
        <xdr:cNvPr id="120" name="Text Box 30">
          <a:extLst>
            <a:ext uri="{FF2B5EF4-FFF2-40B4-BE49-F238E27FC236}">
              <a16:creationId xmlns:a16="http://schemas.microsoft.com/office/drawing/2014/main" id="{9394D259-A602-40D7-AC21-C345477F637E}"/>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93829</xdr:rowOff>
    </xdr:to>
    <xdr:sp macro="" textlink="">
      <xdr:nvSpPr>
        <xdr:cNvPr id="121" name="Text Box 32">
          <a:extLst>
            <a:ext uri="{FF2B5EF4-FFF2-40B4-BE49-F238E27FC236}">
              <a16:creationId xmlns:a16="http://schemas.microsoft.com/office/drawing/2014/main" id="{8F1A9A8F-DFAB-479F-BE08-8A55DFAC2864}"/>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9857</xdr:rowOff>
    </xdr:to>
    <xdr:sp macro="" textlink="">
      <xdr:nvSpPr>
        <xdr:cNvPr id="122" name="Text Box 106">
          <a:extLst>
            <a:ext uri="{FF2B5EF4-FFF2-40B4-BE49-F238E27FC236}">
              <a16:creationId xmlns:a16="http://schemas.microsoft.com/office/drawing/2014/main" id="{CDB8148F-150A-4FB1-A748-1669B38CF321}"/>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110</xdr:row>
      <xdr:rowOff>0</xdr:rowOff>
    </xdr:from>
    <xdr:to>
      <xdr:col>3</xdr:col>
      <xdr:colOff>71562</xdr:colOff>
      <xdr:row>117</xdr:row>
      <xdr:rowOff>93829</xdr:rowOff>
    </xdr:to>
    <xdr:sp macro="" textlink="">
      <xdr:nvSpPr>
        <xdr:cNvPr id="123" name="Text Box 108">
          <a:extLst>
            <a:ext uri="{FF2B5EF4-FFF2-40B4-BE49-F238E27FC236}">
              <a16:creationId xmlns:a16="http://schemas.microsoft.com/office/drawing/2014/main" id="{458C97C0-CDB4-4B53-B7EB-45B9ABC9FA6D}"/>
            </a:ext>
          </a:extLst>
        </xdr:cNvPr>
        <xdr:cNvSpPr txBox="1">
          <a:spLocks noChangeArrowheads="1"/>
        </xdr:cNvSpPr>
      </xdr:nvSpPr>
      <xdr:spPr bwMode="auto">
        <a:xfrm>
          <a:off x="4169899" y="26761440"/>
          <a:ext cx="74441"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157754</xdr:rowOff>
    </xdr:to>
    <xdr:sp macro="" textlink="">
      <xdr:nvSpPr>
        <xdr:cNvPr id="124" name="Text Box 30">
          <a:extLst>
            <a:ext uri="{FF2B5EF4-FFF2-40B4-BE49-F238E27FC236}">
              <a16:creationId xmlns:a16="http://schemas.microsoft.com/office/drawing/2014/main" id="{46198646-029D-4382-88A8-46810D1EE73C}"/>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25" name="Text Box 32">
          <a:extLst>
            <a:ext uri="{FF2B5EF4-FFF2-40B4-BE49-F238E27FC236}">
              <a16:creationId xmlns:a16="http://schemas.microsoft.com/office/drawing/2014/main" id="{48C32931-378D-421C-966C-F1F35AE7F154}"/>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157754</xdr:rowOff>
    </xdr:to>
    <xdr:sp macro="" textlink="">
      <xdr:nvSpPr>
        <xdr:cNvPr id="126" name="Text Box 106">
          <a:extLst>
            <a:ext uri="{FF2B5EF4-FFF2-40B4-BE49-F238E27FC236}">
              <a16:creationId xmlns:a16="http://schemas.microsoft.com/office/drawing/2014/main" id="{64371AFC-6CAD-4B7C-9031-FA5D9EB69B9F}"/>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27" name="Text Box 108">
          <a:extLst>
            <a:ext uri="{FF2B5EF4-FFF2-40B4-BE49-F238E27FC236}">
              <a16:creationId xmlns:a16="http://schemas.microsoft.com/office/drawing/2014/main" id="{713272E3-3A88-4B43-9F10-BD1228FF225A}"/>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134894</xdr:rowOff>
    </xdr:to>
    <xdr:sp macro="" textlink="">
      <xdr:nvSpPr>
        <xdr:cNvPr id="128" name="Text Box 30">
          <a:extLst>
            <a:ext uri="{FF2B5EF4-FFF2-40B4-BE49-F238E27FC236}">
              <a16:creationId xmlns:a16="http://schemas.microsoft.com/office/drawing/2014/main" id="{50E3C4B0-EAF9-4F48-A223-140DAC785D70}"/>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29" name="Text Box 32">
          <a:extLst>
            <a:ext uri="{FF2B5EF4-FFF2-40B4-BE49-F238E27FC236}">
              <a16:creationId xmlns:a16="http://schemas.microsoft.com/office/drawing/2014/main" id="{BDE57783-F9FA-4169-8FCC-20D5A7D6D8D9}"/>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134894</xdr:rowOff>
    </xdr:to>
    <xdr:sp macro="" textlink="">
      <xdr:nvSpPr>
        <xdr:cNvPr id="130" name="Text Box 106">
          <a:extLst>
            <a:ext uri="{FF2B5EF4-FFF2-40B4-BE49-F238E27FC236}">
              <a16:creationId xmlns:a16="http://schemas.microsoft.com/office/drawing/2014/main" id="{B76A6764-53D2-4607-A223-FFF3A4DA4DAC}"/>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65755</xdr:rowOff>
    </xdr:to>
    <xdr:sp macro="" textlink="">
      <xdr:nvSpPr>
        <xdr:cNvPr id="131" name="Text Box 108">
          <a:extLst>
            <a:ext uri="{FF2B5EF4-FFF2-40B4-BE49-F238E27FC236}">
              <a16:creationId xmlns:a16="http://schemas.microsoft.com/office/drawing/2014/main" id="{4955570A-F489-4F97-8F5E-9EF0056D9F89}"/>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122</xdr:row>
      <xdr:rowOff>0</xdr:rowOff>
    </xdr:from>
    <xdr:ext cx="76200" cy="676275"/>
    <xdr:sp macro="" textlink="">
      <xdr:nvSpPr>
        <xdr:cNvPr id="132" name="Text Box 30">
          <a:extLst>
            <a:ext uri="{FF2B5EF4-FFF2-40B4-BE49-F238E27FC236}">
              <a16:creationId xmlns:a16="http://schemas.microsoft.com/office/drawing/2014/main" id="{F2B6C170-7D9A-43E5-8FE2-A650AA31348C}"/>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3" name="Text Box 32">
          <a:extLst>
            <a:ext uri="{FF2B5EF4-FFF2-40B4-BE49-F238E27FC236}">
              <a16:creationId xmlns:a16="http://schemas.microsoft.com/office/drawing/2014/main" id="{763BF708-D951-4DC9-9DFD-65D2B17AF4CC}"/>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76275"/>
    <xdr:sp macro="" textlink="">
      <xdr:nvSpPr>
        <xdr:cNvPr id="134" name="Text Box 106">
          <a:extLst>
            <a:ext uri="{FF2B5EF4-FFF2-40B4-BE49-F238E27FC236}">
              <a16:creationId xmlns:a16="http://schemas.microsoft.com/office/drawing/2014/main" id="{6115A787-35F0-4EAD-AA05-EBB6566798B7}"/>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5" name="Text Box 108">
          <a:extLst>
            <a:ext uri="{FF2B5EF4-FFF2-40B4-BE49-F238E27FC236}">
              <a16:creationId xmlns:a16="http://schemas.microsoft.com/office/drawing/2014/main" id="{7E035B40-84E8-418A-A0AB-BAD196D15391}"/>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6" name="Text Box 30">
          <a:extLst>
            <a:ext uri="{FF2B5EF4-FFF2-40B4-BE49-F238E27FC236}">
              <a16:creationId xmlns:a16="http://schemas.microsoft.com/office/drawing/2014/main" id="{0E2366F2-8E86-47A4-A4BB-D9D99E7332D8}"/>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7" name="Text Box 32">
          <a:extLst>
            <a:ext uri="{FF2B5EF4-FFF2-40B4-BE49-F238E27FC236}">
              <a16:creationId xmlns:a16="http://schemas.microsoft.com/office/drawing/2014/main" id="{031B5699-2898-4F1F-ACDB-52C5119D5464}"/>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8" name="Text Box 106">
          <a:extLst>
            <a:ext uri="{FF2B5EF4-FFF2-40B4-BE49-F238E27FC236}">
              <a16:creationId xmlns:a16="http://schemas.microsoft.com/office/drawing/2014/main" id="{BFAA1D19-A241-4AEA-9C5D-35C6B84B3FC1}"/>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9" name="Text Box 108">
          <a:extLst>
            <a:ext uri="{FF2B5EF4-FFF2-40B4-BE49-F238E27FC236}">
              <a16:creationId xmlns:a16="http://schemas.microsoft.com/office/drawing/2014/main" id="{6BCA732B-13D8-4136-B90F-364E6BB84F03}"/>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0" name="Text Box 30">
          <a:extLst>
            <a:ext uri="{FF2B5EF4-FFF2-40B4-BE49-F238E27FC236}">
              <a16:creationId xmlns:a16="http://schemas.microsoft.com/office/drawing/2014/main" id="{516E1CBD-44F6-459A-A841-26C38FE28652}"/>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1" name="Text Box 32">
          <a:extLst>
            <a:ext uri="{FF2B5EF4-FFF2-40B4-BE49-F238E27FC236}">
              <a16:creationId xmlns:a16="http://schemas.microsoft.com/office/drawing/2014/main" id="{747504F6-A18A-4C1D-BF92-7471D5F46F71}"/>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2" name="Text Box 106">
          <a:extLst>
            <a:ext uri="{FF2B5EF4-FFF2-40B4-BE49-F238E27FC236}">
              <a16:creationId xmlns:a16="http://schemas.microsoft.com/office/drawing/2014/main" id="{B2D5E0EC-9EA9-4B39-969D-126082902ABD}"/>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3" name="Text Box 108">
          <a:extLst>
            <a:ext uri="{FF2B5EF4-FFF2-40B4-BE49-F238E27FC236}">
              <a16:creationId xmlns:a16="http://schemas.microsoft.com/office/drawing/2014/main" id="{3DD18231-E65D-4360-B6C9-0365793A9B83}"/>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4" name="Text Box 30">
          <a:extLst>
            <a:ext uri="{FF2B5EF4-FFF2-40B4-BE49-F238E27FC236}">
              <a16:creationId xmlns:a16="http://schemas.microsoft.com/office/drawing/2014/main" id="{CF7BDBB2-9D6C-44A9-8DB2-A65A4892158B}"/>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5" name="Text Box 32">
          <a:extLst>
            <a:ext uri="{FF2B5EF4-FFF2-40B4-BE49-F238E27FC236}">
              <a16:creationId xmlns:a16="http://schemas.microsoft.com/office/drawing/2014/main" id="{12F462BF-173D-4FDE-9C4B-61D5122498A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6" name="Text Box 106">
          <a:extLst>
            <a:ext uri="{FF2B5EF4-FFF2-40B4-BE49-F238E27FC236}">
              <a16:creationId xmlns:a16="http://schemas.microsoft.com/office/drawing/2014/main" id="{F29768C1-7BEE-4527-A692-E5D3D86CC4A5}"/>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7" name="Text Box 108">
          <a:extLst>
            <a:ext uri="{FF2B5EF4-FFF2-40B4-BE49-F238E27FC236}">
              <a16:creationId xmlns:a16="http://schemas.microsoft.com/office/drawing/2014/main" id="{D8607DFF-7B59-49FB-B102-1000BD927720}"/>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48" name="Text Box 30">
          <a:extLst>
            <a:ext uri="{FF2B5EF4-FFF2-40B4-BE49-F238E27FC236}">
              <a16:creationId xmlns:a16="http://schemas.microsoft.com/office/drawing/2014/main" id="{3B5E8BCA-A382-4A04-A342-0B024E2858FC}"/>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49" name="Text Box 32">
          <a:extLst>
            <a:ext uri="{FF2B5EF4-FFF2-40B4-BE49-F238E27FC236}">
              <a16:creationId xmlns:a16="http://schemas.microsoft.com/office/drawing/2014/main" id="{7E0EF4F4-163D-4BE1-82E1-20D336F13256}"/>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50" name="Text Box 106">
          <a:extLst>
            <a:ext uri="{FF2B5EF4-FFF2-40B4-BE49-F238E27FC236}">
              <a16:creationId xmlns:a16="http://schemas.microsoft.com/office/drawing/2014/main" id="{3A11D5E7-6C26-4CCA-8F74-16E732ABDF9F}"/>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1" name="Text Box 108">
          <a:extLst>
            <a:ext uri="{FF2B5EF4-FFF2-40B4-BE49-F238E27FC236}">
              <a16:creationId xmlns:a16="http://schemas.microsoft.com/office/drawing/2014/main" id="{2F54D9CA-4E1F-441A-B4F7-5EC0347E209D}"/>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2" name="Text Box 30">
          <a:extLst>
            <a:ext uri="{FF2B5EF4-FFF2-40B4-BE49-F238E27FC236}">
              <a16:creationId xmlns:a16="http://schemas.microsoft.com/office/drawing/2014/main" id="{97C516E7-3FB7-45B7-8005-B2973E749E81}"/>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3" name="Text Box 32">
          <a:extLst>
            <a:ext uri="{FF2B5EF4-FFF2-40B4-BE49-F238E27FC236}">
              <a16:creationId xmlns:a16="http://schemas.microsoft.com/office/drawing/2014/main" id="{28B61211-E3ED-41E2-AF7E-B0C5F9CC6DD2}"/>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4" name="Text Box 106">
          <a:extLst>
            <a:ext uri="{FF2B5EF4-FFF2-40B4-BE49-F238E27FC236}">
              <a16:creationId xmlns:a16="http://schemas.microsoft.com/office/drawing/2014/main" id="{8AA7CBC2-B6F1-427B-ABD4-B837E7371BDA}"/>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5" name="Text Box 108">
          <a:extLst>
            <a:ext uri="{FF2B5EF4-FFF2-40B4-BE49-F238E27FC236}">
              <a16:creationId xmlns:a16="http://schemas.microsoft.com/office/drawing/2014/main" id="{82048165-6E98-4B17-AAC1-F229BF06ED6F}"/>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117</xdr:row>
      <xdr:rowOff>116689</xdr:rowOff>
    </xdr:to>
    <xdr:sp macro="" textlink="">
      <xdr:nvSpPr>
        <xdr:cNvPr id="156" name="Text Box 30">
          <a:extLst>
            <a:ext uri="{FF2B5EF4-FFF2-40B4-BE49-F238E27FC236}">
              <a16:creationId xmlns:a16="http://schemas.microsoft.com/office/drawing/2014/main" id="{7CA1988F-6545-4999-BC14-A97685B80287}"/>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116689</xdr:rowOff>
    </xdr:to>
    <xdr:sp macro="" textlink="">
      <xdr:nvSpPr>
        <xdr:cNvPr id="157" name="Text Box 106">
          <a:extLst>
            <a:ext uri="{FF2B5EF4-FFF2-40B4-BE49-F238E27FC236}">
              <a16:creationId xmlns:a16="http://schemas.microsoft.com/office/drawing/2014/main" id="{D2FDEF64-CB59-4E43-8772-94DC5198C74C}"/>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93827</xdr:rowOff>
    </xdr:to>
    <xdr:sp macro="" textlink="">
      <xdr:nvSpPr>
        <xdr:cNvPr id="158" name="Text Box 30">
          <a:extLst>
            <a:ext uri="{FF2B5EF4-FFF2-40B4-BE49-F238E27FC236}">
              <a16:creationId xmlns:a16="http://schemas.microsoft.com/office/drawing/2014/main" id="{57C95847-B34E-4944-91E2-43D48A3EFE78}"/>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93827</xdr:rowOff>
    </xdr:to>
    <xdr:sp macro="" textlink="">
      <xdr:nvSpPr>
        <xdr:cNvPr id="159" name="Text Box 106">
          <a:extLst>
            <a:ext uri="{FF2B5EF4-FFF2-40B4-BE49-F238E27FC236}">
              <a16:creationId xmlns:a16="http://schemas.microsoft.com/office/drawing/2014/main" id="{5007CB5D-2C28-4B38-9726-F14C3196B655}"/>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116691</xdr:rowOff>
    </xdr:to>
    <xdr:sp macro="" textlink="">
      <xdr:nvSpPr>
        <xdr:cNvPr id="160" name="Text Box 30">
          <a:extLst>
            <a:ext uri="{FF2B5EF4-FFF2-40B4-BE49-F238E27FC236}">
              <a16:creationId xmlns:a16="http://schemas.microsoft.com/office/drawing/2014/main" id="{EAB05004-7226-4493-9F04-7B743E600D06}"/>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10879</xdr:rowOff>
    </xdr:to>
    <xdr:sp macro="" textlink="">
      <xdr:nvSpPr>
        <xdr:cNvPr id="161" name="Text Box 32">
          <a:extLst>
            <a:ext uri="{FF2B5EF4-FFF2-40B4-BE49-F238E27FC236}">
              <a16:creationId xmlns:a16="http://schemas.microsoft.com/office/drawing/2014/main" id="{842260EB-5FEE-45F5-B9A7-5A303C4397A2}"/>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116691</xdr:rowOff>
    </xdr:to>
    <xdr:sp macro="" textlink="">
      <xdr:nvSpPr>
        <xdr:cNvPr id="162" name="Text Box 106">
          <a:extLst>
            <a:ext uri="{FF2B5EF4-FFF2-40B4-BE49-F238E27FC236}">
              <a16:creationId xmlns:a16="http://schemas.microsoft.com/office/drawing/2014/main" id="{7DB0BA2B-4B00-425A-BC3D-B0521D4807A5}"/>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10879</xdr:rowOff>
    </xdr:to>
    <xdr:sp macro="" textlink="">
      <xdr:nvSpPr>
        <xdr:cNvPr id="163" name="Text Box 108">
          <a:extLst>
            <a:ext uri="{FF2B5EF4-FFF2-40B4-BE49-F238E27FC236}">
              <a16:creationId xmlns:a16="http://schemas.microsoft.com/office/drawing/2014/main" id="{D454F326-081E-46A7-BEAF-5BCFEAA769F4}"/>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101451</xdr:rowOff>
    </xdr:to>
    <xdr:sp macro="" textlink="">
      <xdr:nvSpPr>
        <xdr:cNvPr id="164" name="Text Box 30">
          <a:extLst>
            <a:ext uri="{FF2B5EF4-FFF2-40B4-BE49-F238E27FC236}">
              <a16:creationId xmlns:a16="http://schemas.microsoft.com/office/drawing/2014/main" id="{50A2EFA0-2D5E-48A6-95C5-38515264F60C}"/>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10879</xdr:rowOff>
    </xdr:to>
    <xdr:sp macro="" textlink="">
      <xdr:nvSpPr>
        <xdr:cNvPr id="165" name="Text Box 32">
          <a:extLst>
            <a:ext uri="{FF2B5EF4-FFF2-40B4-BE49-F238E27FC236}">
              <a16:creationId xmlns:a16="http://schemas.microsoft.com/office/drawing/2014/main" id="{C92E6794-9A56-47B4-BD03-91FE16588B88}"/>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101451</xdr:rowOff>
    </xdr:to>
    <xdr:sp macro="" textlink="">
      <xdr:nvSpPr>
        <xdr:cNvPr id="166" name="Text Box 106">
          <a:extLst>
            <a:ext uri="{FF2B5EF4-FFF2-40B4-BE49-F238E27FC236}">
              <a16:creationId xmlns:a16="http://schemas.microsoft.com/office/drawing/2014/main" id="{9417BFC7-BFE5-49B6-9A8A-B1BB8B27967D}"/>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117</xdr:row>
      <xdr:rowOff>10879</xdr:rowOff>
    </xdr:to>
    <xdr:sp macro="" textlink="">
      <xdr:nvSpPr>
        <xdr:cNvPr id="167" name="Text Box 108">
          <a:extLst>
            <a:ext uri="{FF2B5EF4-FFF2-40B4-BE49-F238E27FC236}">
              <a16:creationId xmlns:a16="http://schemas.microsoft.com/office/drawing/2014/main" id="{044DC008-425E-44CA-84CB-DD4C689700F1}"/>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330590"/>
    <xdr:sp macro="" textlink="">
      <xdr:nvSpPr>
        <xdr:cNvPr id="168" name="Text Box 30">
          <a:extLst>
            <a:ext uri="{FF2B5EF4-FFF2-40B4-BE49-F238E27FC236}">
              <a16:creationId xmlns:a16="http://schemas.microsoft.com/office/drawing/2014/main" id="{943926D4-BA7B-4B31-9A36-B389A164873C}"/>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69" name="Text Box 32">
          <a:extLst>
            <a:ext uri="{FF2B5EF4-FFF2-40B4-BE49-F238E27FC236}">
              <a16:creationId xmlns:a16="http://schemas.microsoft.com/office/drawing/2014/main" id="{FC1181D8-63A3-4B66-952A-F46F1815E78D}"/>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0" name="Text Box 106">
          <a:extLst>
            <a:ext uri="{FF2B5EF4-FFF2-40B4-BE49-F238E27FC236}">
              <a16:creationId xmlns:a16="http://schemas.microsoft.com/office/drawing/2014/main" id="{3DE835C2-8F29-4790-8ACD-34DEF3B89331}"/>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1" name="Text Box 108">
          <a:extLst>
            <a:ext uri="{FF2B5EF4-FFF2-40B4-BE49-F238E27FC236}">
              <a16:creationId xmlns:a16="http://schemas.microsoft.com/office/drawing/2014/main" id="{F0C3793A-223E-4BC3-83E5-A84A2ED3A4A4}"/>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2" name="Text Box 30">
          <a:extLst>
            <a:ext uri="{FF2B5EF4-FFF2-40B4-BE49-F238E27FC236}">
              <a16:creationId xmlns:a16="http://schemas.microsoft.com/office/drawing/2014/main" id="{CEA2DCA7-1796-430B-8BE1-BB97C316EFB7}"/>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3" name="Text Box 32">
          <a:extLst>
            <a:ext uri="{FF2B5EF4-FFF2-40B4-BE49-F238E27FC236}">
              <a16:creationId xmlns:a16="http://schemas.microsoft.com/office/drawing/2014/main" id="{DB7CCF60-81D6-46EF-AC9D-CF5B0B4B8AD4}"/>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4" name="Text Box 106">
          <a:extLst>
            <a:ext uri="{FF2B5EF4-FFF2-40B4-BE49-F238E27FC236}">
              <a16:creationId xmlns:a16="http://schemas.microsoft.com/office/drawing/2014/main" id="{73B316FD-1037-455F-B7A8-FBB81AA232A1}"/>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5" name="Text Box 108">
          <a:extLst>
            <a:ext uri="{FF2B5EF4-FFF2-40B4-BE49-F238E27FC236}">
              <a16:creationId xmlns:a16="http://schemas.microsoft.com/office/drawing/2014/main" id="{8AAEA603-DE60-447B-855E-8332D24D4C26}"/>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6" name="Text Box 30">
          <a:extLst>
            <a:ext uri="{FF2B5EF4-FFF2-40B4-BE49-F238E27FC236}">
              <a16:creationId xmlns:a16="http://schemas.microsoft.com/office/drawing/2014/main" id="{07773DFD-1976-42A8-8CFC-5CA0461FC57C}"/>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7" name="Text Box 32">
          <a:extLst>
            <a:ext uri="{FF2B5EF4-FFF2-40B4-BE49-F238E27FC236}">
              <a16:creationId xmlns:a16="http://schemas.microsoft.com/office/drawing/2014/main" id="{BE1D65F0-833B-46F7-BEA2-6DD4E103CDB6}"/>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8" name="Text Box 106">
          <a:extLst>
            <a:ext uri="{FF2B5EF4-FFF2-40B4-BE49-F238E27FC236}">
              <a16:creationId xmlns:a16="http://schemas.microsoft.com/office/drawing/2014/main" id="{A528F936-6C9C-4D11-83C6-FA714F14F282}"/>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9" name="Text Box 108">
          <a:extLst>
            <a:ext uri="{FF2B5EF4-FFF2-40B4-BE49-F238E27FC236}">
              <a16:creationId xmlns:a16="http://schemas.microsoft.com/office/drawing/2014/main" id="{486CA799-B0D1-4A80-84E8-B5DB95AEBA7E}"/>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0" name="Text Box 30">
          <a:extLst>
            <a:ext uri="{FF2B5EF4-FFF2-40B4-BE49-F238E27FC236}">
              <a16:creationId xmlns:a16="http://schemas.microsoft.com/office/drawing/2014/main" id="{C76E414C-46ED-484A-AB4D-D6E58A6E39CC}"/>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1" name="Text Box 32">
          <a:extLst>
            <a:ext uri="{FF2B5EF4-FFF2-40B4-BE49-F238E27FC236}">
              <a16:creationId xmlns:a16="http://schemas.microsoft.com/office/drawing/2014/main" id="{359F3B65-D016-4B16-B3EA-439B3C4F3E62}"/>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2" name="Text Box 106">
          <a:extLst>
            <a:ext uri="{FF2B5EF4-FFF2-40B4-BE49-F238E27FC236}">
              <a16:creationId xmlns:a16="http://schemas.microsoft.com/office/drawing/2014/main" id="{2646B218-DB7C-4524-9E92-4465BD9A82E9}"/>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3" name="Text Box 108">
          <a:extLst>
            <a:ext uri="{FF2B5EF4-FFF2-40B4-BE49-F238E27FC236}">
              <a16:creationId xmlns:a16="http://schemas.microsoft.com/office/drawing/2014/main" id="{EB359158-5E31-48A6-BACD-F3E1CA51B67D}"/>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4" name="Text Box 30">
          <a:extLst>
            <a:ext uri="{FF2B5EF4-FFF2-40B4-BE49-F238E27FC236}">
              <a16:creationId xmlns:a16="http://schemas.microsoft.com/office/drawing/2014/main" id="{B5627F60-4E6D-489E-8843-AEF23E35B394}"/>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5" name="Text Box 32">
          <a:extLst>
            <a:ext uri="{FF2B5EF4-FFF2-40B4-BE49-F238E27FC236}">
              <a16:creationId xmlns:a16="http://schemas.microsoft.com/office/drawing/2014/main" id="{EF2967EA-B73E-4E51-B650-4351CC243CF0}"/>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6" name="Text Box 106">
          <a:extLst>
            <a:ext uri="{FF2B5EF4-FFF2-40B4-BE49-F238E27FC236}">
              <a16:creationId xmlns:a16="http://schemas.microsoft.com/office/drawing/2014/main" id="{2F2075A6-FCBF-46A0-B261-5F9CD0DF5A99}"/>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7" name="Text Box 108">
          <a:extLst>
            <a:ext uri="{FF2B5EF4-FFF2-40B4-BE49-F238E27FC236}">
              <a16:creationId xmlns:a16="http://schemas.microsoft.com/office/drawing/2014/main" id="{E319ACC1-552C-47F9-8193-95F8E924C4D4}"/>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88" name="Text Box 30">
          <a:extLst>
            <a:ext uri="{FF2B5EF4-FFF2-40B4-BE49-F238E27FC236}">
              <a16:creationId xmlns:a16="http://schemas.microsoft.com/office/drawing/2014/main" id="{3B303798-D644-4BEE-88FB-788D8C1438E4}"/>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9" name="Text Box 32">
          <a:extLst>
            <a:ext uri="{FF2B5EF4-FFF2-40B4-BE49-F238E27FC236}">
              <a16:creationId xmlns:a16="http://schemas.microsoft.com/office/drawing/2014/main" id="{4748D51C-6C3C-4E82-8783-DF0A23F11209}"/>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0" name="Text Box 106">
          <a:extLst>
            <a:ext uri="{FF2B5EF4-FFF2-40B4-BE49-F238E27FC236}">
              <a16:creationId xmlns:a16="http://schemas.microsoft.com/office/drawing/2014/main" id="{A6D5A160-77B0-4AE7-A3AB-D32752694ECB}"/>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1" name="Text Box 108">
          <a:extLst>
            <a:ext uri="{FF2B5EF4-FFF2-40B4-BE49-F238E27FC236}">
              <a16:creationId xmlns:a16="http://schemas.microsoft.com/office/drawing/2014/main" id="{53498E88-7550-414C-BDEB-FD05DBB8D68A}"/>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2" name="Text Box 30">
          <a:extLst>
            <a:ext uri="{FF2B5EF4-FFF2-40B4-BE49-F238E27FC236}">
              <a16:creationId xmlns:a16="http://schemas.microsoft.com/office/drawing/2014/main" id="{0E49C1BF-8338-4AD6-B2B7-B5CA6779E727}"/>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3" name="Text Box 32">
          <a:extLst>
            <a:ext uri="{FF2B5EF4-FFF2-40B4-BE49-F238E27FC236}">
              <a16:creationId xmlns:a16="http://schemas.microsoft.com/office/drawing/2014/main" id="{1CAA10F8-5D4E-4406-8968-AA7CC1D1D264}"/>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4" name="Text Box 106">
          <a:extLst>
            <a:ext uri="{FF2B5EF4-FFF2-40B4-BE49-F238E27FC236}">
              <a16:creationId xmlns:a16="http://schemas.microsoft.com/office/drawing/2014/main" id="{AAC3F5E8-FDAB-4B71-97FD-575B7AB71B52}"/>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5" name="Text Box 108">
          <a:extLst>
            <a:ext uri="{FF2B5EF4-FFF2-40B4-BE49-F238E27FC236}">
              <a16:creationId xmlns:a16="http://schemas.microsoft.com/office/drawing/2014/main" id="{DF304A51-714B-4C9B-8004-099762D464C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6" name="Text Box 30">
          <a:extLst>
            <a:ext uri="{FF2B5EF4-FFF2-40B4-BE49-F238E27FC236}">
              <a16:creationId xmlns:a16="http://schemas.microsoft.com/office/drawing/2014/main" id="{FA84AF0B-2C98-456F-B18E-C7C4F37FE720}"/>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7" name="Text Box 32">
          <a:extLst>
            <a:ext uri="{FF2B5EF4-FFF2-40B4-BE49-F238E27FC236}">
              <a16:creationId xmlns:a16="http://schemas.microsoft.com/office/drawing/2014/main" id="{B43FE892-EE13-45A8-9E7D-54912A64E018}"/>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8" name="Text Box 106">
          <a:extLst>
            <a:ext uri="{FF2B5EF4-FFF2-40B4-BE49-F238E27FC236}">
              <a16:creationId xmlns:a16="http://schemas.microsoft.com/office/drawing/2014/main" id="{43DD4B93-6459-46E6-AC5E-A61FB5C25CEE}"/>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9" name="Text Box 108">
          <a:extLst>
            <a:ext uri="{FF2B5EF4-FFF2-40B4-BE49-F238E27FC236}">
              <a16:creationId xmlns:a16="http://schemas.microsoft.com/office/drawing/2014/main" id="{7D3021E5-58E4-48F9-B1F9-317401A805F5}"/>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0" name="Text Box 30">
          <a:extLst>
            <a:ext uri="{FF2B5EF4-FFF2-40B4-BE49-F238E27FC236}">
              <a16:creationId xmlns:a16="http://schemas.microsoft.com/office/drawing/2014/main" id="{3DAE2FA7-87C8-44B5-8586-D0D7527F4AA0}"/>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1" name="Text Box 32">
          <a:extLst>
            <a:ext uri="{FF2B5EF4-FFF2-40B4-BE49-F238E27FC236}">
              <a16:creationId xmlns:a16="http://schemas.microsoft.com/office/drawing/2014/main" id="{D089ABFC-43FB-4E03-A82B-247058507B0F}"/>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2" name="Text Box 106">
          <a:extLst>
            <a:ext uri="{FF2B5EF4-FFF2-40B4-BE49-F238E27FC236}">
              <a16:creationId xmlns:a16="http://schemas.microsoft.com/office/drawing/2014/main" id="{B08CBD30-973C-4245-9271-D7B5D8BFB1A9}"/>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3" name="Text Box 108">
          <a:extLst>
            <a:ext uri="{FF2B5EF4-FFF2-40B4-BE49-F238E27FC236}">
              <a16:creationId xmlns:a16="http://schemas.microsoft.com/office/drawing/2014/main" id="{BD9FF4D3-85FC-4D5E-8C2D-A1386535612B}"/>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4" name="Text Box 30">
          <a:extLst>
            <a:ext uri="{FF2B5EF4-FFF2-40B4-BE49-F238E27FC236}">
              <a16:creationId xmlns:a16="http://schemas.microsoft.com/office/drawing/2014/main" id="{21671003-1EE5-4FD7-9D0E-87B0B71B5645}"/>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5" name="Text Box 32">
          <a:extLst>
            <a:ext uri="{FF2B5EF4-FFF2-40B4-BE49-F238E27FC236}">
              <a16:creationId xmlns:a16="http://schemas.microsoft.com/office/drawing/2014/main" id="{10ADCBC6-29C9-4866-A4DE-BFFB60A4EF04}"/>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6" name="Text Box 106">
          <a:extLst>
            <a:ext uri="{FF2B5EF4-FFF2-40B4-BE49-F238E27FC236}">
              <a16:creationId xmlns:a16="http://schemas.microsoft.com/office/drawing/2014/main" id="{13DCBBC6-5DCF-4B68-AD4B-F2B959B60B7E}"/>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7" name="Text Box 108">
          <a:extLst>
            <a:ext uri="{FF2B5EF4-FFF2-40B4-BE49-F238E27FC236}">
              <a16:creationId xmlns:a16="http://schemas.microsoft.com/office/drawing/2014/main" id="{EDD67611-8749-4884-B685-40ED7560D4A8}"/>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08" name="Text Box 30">
          <a:extLst>
            <a:ext uri="{FF2B5EF4-FFF2-40B4-BE49-F238E27FC236}">
              <a16:creationId xmlns:a16="http://schemas.microsoft.com/office/drawing/2014/main" id="{27748D19-33B1-4742-8507-5BCB8929BAC8}"/>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09" name="Text Box 32">
          <a:extLst>
            <a:ext uri="{FF2B5EF4-FFF2-40B4-BE49-F238E27FC236}">
              <a16:creationId xmlns:a16="http://schemas.microsoft.com/office/drawing/2014/main" id="{600A763B-C6B4-4E42-9273-317FF49CA55F}"/>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10" name="Text Box 106">
          <a:extLst>
            <a:ext uri="{FF2B5EF4-FFF2-40B4-BE49-F238E27FC236}">
              <a16:creationId xmlns:a16="http://schemas.microsoft.com/office/drawing/2014/main" id="{0F500380-6FD0-4E91-BF16-E4791FB22C42}"/>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1" name="Text Box 108">
          <a:extLst>
            <a:ext uri="{FF2B5EF4-FFF2-40B4-BE49-F238E27FC236}">
              <a16:creationId xmlns:a16="http://schemas.microsoft.com/office/drawing/2014/main" id="{E6BA460B-8263-42C4-9BA5-C19B9F7E4EE6}"/>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2" name="Text Box 30">
          <a:extLst>
            <a:ext uri="{FF2B5EF4-FFF2-40B4-BE49-F238E27FC236}">
              <a16:creationId xmlns:a16="http://schemas.microsoft.com/office/drawing/2014/main" id="{250AE28D-5B11-4F4A-8C52-1B6C7C9C3985}"/>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3" name="Text Box 32">
          <a:extLst>
            <a:ext uri="{FF2B5EF4-FFF2-40B4-BE49-F238E27FC236}">
              <a16:creationId xmlns:a16="http://schemas.microsoft.com/office/drawing/2014/main" id="{1246DCD8-AF7A-449A-A35B-BA6CE5661514}"/>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4" name="Text Box 106">
          <a:extLst>
            <a:ext uri="{FF2B5EF4-FFF2-40B4-BE49-F238E27FC236}">
              <a16:creationId xmlns:a16="http://schemas.microsoft.com/office/drawing/2014/main" id="{FED1C002-F890-4D3E-8E33-E10E819BBCF7}"/>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5" name="Text Box 108">
          <a:extLst>
            <a:ext uri="{FF2B5EF4-FFF2-40B4-BE49-F238E27FC236}">
              <a16:creationId xmlns:a16="http://schemas.microsoft.com/office/drawing/2014/main" id="{B66BCB5B-1FCD-4F87-9D8B-9967FF2C45F3}"/>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6" name="Text Box 30">
          <a:extLst>
            <a:ext uri="{FF2B5EF4-FFF2-40B4-BE49-F238E27FC236}">
              <a16:creationId xmlns:a16="http://schemas.microsoft.com/office/drawing/2014/main" id="{FEBD0530-111B-4D4B-BD03-2B9B8C192E95}"/>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7" name="Text Box 32">
          <a:extLst>
            <a:ext uri="{FF2B5EF4-FFF2-40B4-BE49-F238E27FC236}">
              <a16:creationId xmlns:a16="http://schemas.microsoft.com/office/drawing/2014/main" id="{DD596604-7F84-490F-9D14-39EBC5F90AFB}"/>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8" name="Text Box 106">
          <a:extLst>
            <a:ext uri="{FF2B5EF4-FFF2-40B4-BE49-F238E27FC236}">
              <a16:creationId xmlns:a16="http://schemas.microsoft.com/office/drawing/2014/main" id="{9C06A90E-FD2E-42CC-81AB-9AD83CFE275D}"/>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9" name="Text Box 108">
          <a:extLst>
            <a:ext uri="{FF2B5EF4-FFF2-40B4-BE49-F238E27FC236}">
              <a16:creationId xmlns:a16="http://schemas.microsoft.com/office/drawing/2014/main" id="{32055860-F98D-40C5-8045-63A4007BC5EB}"/>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0" name="Text Box 30">
          <a:extLst>
            <a:ext uri="{FF2B5EF4-FFF2-40B4-BE49-F238E27FC236}">
              <a16:creationId xmlns:a16="http://schemas.microsoft.com/office/drawing/2014/main" id="{82EB74CB-C60E-4897-80F2-3AEDE5FA377C}"/>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1" name="Text Box 32">
          <a:extLst>
            <a:ext uri="{FF2B5EF4-FFF2-40B4-BE49-F238E27FC236}">
              <a16:creationId xmlns:a16="http://schemas.microsoft.com/office/drawing/2014/main" id="{02E869FC-2008-4C59-8FCD-A214356B9A2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2" name="Text Box 106">
          <a:extLst>
            <a:ext uri="{FF2B5EF4-FFF2-40B4-BE49-F238E27FC236}">
              <a16:creationId xmlns:a16="http://schemas.microsoft.com/office/drawing/2014/main" id="{63096598-D216-45B4-AC2A-4105C063242E}"/>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3" name="Text Box 108">
          <a:extLst>
            <a:ext uri="{FF2B5EF4-FFF2-40B4-BE49-F238E27FC236}">
              <a16:creationId xmlns:a16="http://schemas.microsoft.com/office/drawing/2014/main" id="{AC12A60D-0B1A-429C-989D-B2E67128338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4" name="Text Box 30">
          <a:extLst>
            <a:ext uri="{FF2B5EF4-FFF2-40B4-BE49-F238E27FC236}">
              <a16:creationId xmlns:a16="http://schemas.microsoft.com/office/drawing/2014/main" id="{73B5AD20-36A6-49AA-ADAB-8717C820219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5" name="Text Box 32">
          <a:extLst>
            <a:ext uri="{FF2B5EF4-FFF2-40B4-BE49-F238E27FC236}">
              <a16:creationId xmlns:a16="http://schemas.microsoft.com/office/drawing/2014/main" id="{DEDD7362-ECAC-4901-8167-C20BACDD9BC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6" name="Text Box 106">
          <a:extLst>
            <a:ext uri="{FF2B5EF4-FFF2-40B4-BE49-F238E27FC236}">
              <a16:creationId xmlns:a16="http://schemas.microsoft.com/office/drawing/2014/main" id="{EB6624D8-B6A0-4C15-835A-E599FA568009}"/>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7" name="Text Box 108">
          <a:extLst>
            <a:ext uri="{FF2B5EF4-FFF2-40B4-BE49-F238E27FC236}">
              <a16:creationId xmlns:a16="http://schemas.microsoft.com/office/drawing/2014/main" id="{7E74C799-5EDB-4FB4-A702-A2878DB5F6BC}"/>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8" name="Text Box 30">
          <a:extLst>
            <a:ext uri="{FF2B5EF4-FFF2-40B4-BE49-F238E27FC236}">
              <a16:creationId xmlns:a16="http://schemas.microsoft.com/office/drawing/2014/main" id="{B941917C-E91F-409D-A3D4-99C250231273}"/>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9" name="Text Box 32">
          <a:extLst>
            <a:ext uri="{FF2B5EF4-FFF2-40B4-BE49-F238E27FC236}">
              <a16:creationId xmlns:a16="http://schemas.microsoft.com/office/drawing/2014/main" id="{BFFBF968-40E0-4DA4-A272-3D3B33D190F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0" name="Text Box 106">
          <a:extLst>
            <a:ext uri="{FF2B5EF4-FFF2-40B4-BE49-F238E27FC236}">
              <a16:creationId xmlns:a16="http://schemas.microsoft.com/office/drawing/2014/main" id="{8DE7A6DB-D756-42D1-8800-7F7C46B80700}"/>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1" name="Text Box 108">
          <a:extLst>
            <a:ext uri="{FF2B5EF4-FFF2-40B4-BE49-F238E27FC236}">
              <a16:creationId xmlns:a16="http://schemas.microsoft.com/office/drawing/2014/main" id="{95566B7C-541B-43E0-B57C-7E7B5A8938B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2" name="Text Box 30">
          <a:extLst>
            <a:ext uri="{FF2B5EF4-FFF2-40B4-BE49-F238E27FC236}">
              <a16:creationId xmlns:a16="http://schemas.microsoft.com/office/drawing/2014/main" id="{FF9DE819-10BD-46B3-B363-E03A724A5DA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3" name="Text Box 32">
          <a:extLst>
            <a:ext uri="{FF2B5EF4-FFF2-40B4-BE49-F238E27FC236}">
              <a16:creationId xmlns:a16="http://schemas.microsoft.com/office/drawing/2014/main" id="{BB6A5BC3-0F5B-4BD4-954E-554A03B326FB}"/>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4" name="Text Box 106">
          <a:extLst>
            <a:ext uri="{FF2B5EF4-FFF2-40B4-BE49-F238E27FC236}">
              <a16:creationId xmlns:a16="http://schemas.microsoft.com/office/drawing/2014/main" id="{A01B9619-CB3B-49BC-8582-0BF1B42C7AC3}"/>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5" name="Text Box 108">
          <a:extLst>
            <a:ext uri="{FF2B5EF4-FFF2-40B4-BE49-F238E27FC236}">
              <a16:creationId xmlns:a16="http://schemas.microsoft.com/office/drawing/2014/main" id="{DA985430-D4B7-468A-B26C-8CE45CD06733}"/>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6" name="Text Box 30">
          <a:extLst>
            <a:ext uri="{FF2B5EF4-FFF2-40B4-BE49-F238E27FC236}">
              <a16:creationId xmlns:a16="http://schemas.microsoft.com/office/drawing/2014/main" id="{D4C9B5C8-58A8-4CD9-83A0-44501C745B8B}"/>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7" name="Text Box 32">
          <a:extLst>
            <a:ext uri="{FF2B5EF4-FFF2-40B4-BE49-F238E27FC236}">
              <a16:creationId xmlns:a16="http://schemas.microsoft.com/office/drawing/2014/main" id="{6F2F13EE-771E-437B-BC83-BF544132A46B}"/>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8" name="Text Box 106">
          <a:extLst>
            <a:ext uri="{FF2B5EF4-FFF2-40B4-BE49-F238E27FC236}">
              <a16:creationId xmlns:a16="http://schemas.microsoft.com/office/drawing/2014/main" id="{503055C1-A5DC-4B68-B676-6B6157EE3B30}"/>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9" name="Text Box 108">
          <a:extLst>
            <a:ext uri="{FF2B5EF4-FFF2-40B4-BE49-F238E27FC236}">
              <a16:creationId xmlns:a16="http://schemas.microsoft.com/office/drawing/2014/main" id="{FEC87539-2660-4133-8BA4-AB3C5BA2A38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0" name="Text Box 30">
          <a:extLst>
            <a:ext uri="{FF2B5EF4-FFF2-40B4-BE49-F238E27FC236}">
              <a16:creationId xmlns:a16="http://schemas.microsoft.com/office/drawing/2014/main" id="{E6CF6849-AD8E-4FCE-A602-78A8FAEF3F30}"/>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1" name="Text Box 32">
          <a:extLst>
            <a:ext uri="{FF2B5EF4-FFF2-40B4-BE49-F238E27FC236}">
              <a16:creationId xmlns:a16="http://schemas.microsoft.com/office/drawing/2014/main" id="{0941BA69-B80B-4923-B520-EFEF8F083A1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2" name="Text Box 106">
          <a:extLst>
            <a:ext uri="{FF2B5EF4-FFF2-40B4-BE49-F238E27FC236}">
              <a16:creationId xmlns:a16="http://schemas.microsoft.com/office/drawing/2014/main" id="{F08F40E7-500A-4C71-B11F-5950AB8C1A9D}"/>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3" name="Text Box 108">
          <a:extLst>
            <a:ext uri="{FF2B5EF4-FFF2-40B4-BE49-F238E27FC236}">
              <a16:creationId xmlns:a16="http://schemas.microsoft.com/office/drawing/2014/main" id="{6E8CF944-6185-4508-893D-86971AA46D8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4" name="Text Box 30">
          <a:extLst>
            <a:ext uri="{FF2B5EF4-FFF2-40B4-BE49-F238E27FC236}">
              <a16:creationId xmlns:a16="http://schemas.microsoft.com/office/drawing/2014/main" id="{E07AD23B-9789-4EF2-9E24-DEBA7D12D30E}"/>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5" name="Text Box 32">
          <a:extLst>
            <a:ext uri="{FF2B5EF4-FFF2-40B4-BE49-F238E27FC236}">
              <a16:creationId xmlns:a16="http://schemas.microsoft.com/office/drawing/2014/main" id="{C10CE255-1E9C-47C2-888D-11826E497C6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6" name="Text Box 106">
          <a:extLst>
            <a:ext uri="{FF2B5EF4-FFF2-40B4-BE49-F238E27FC236}">
              <a16:creationId xmlns:a16="http://schemas.microsoft.com/office/drawing/2014/main" id="{76D0C758-5289-4D54-B593-AE7E1F750CCE}"/>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7" name="Text Box 108">
          <a:extLst>
            <a:ext uri="{FF2B5EF4-FFF2-40B4-BE49-F238E27FC236}">
              <a16:creationId xmlns:a16="http://schemas.microsoft.com/office/drawing/2014/main" id="{C5D4799C-D26E-4292-92E8-481848AF09F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111</xdr:row>
      <xdr:rowOff>142513</xdr:rowOff>
    </xdr:to>
    <xdr:sp macro="" textlink="">
      <xdr:nvSpPr>
        <xdr:cNvPr id="248" name="Text Box 30">
          <a:extLst>
            <a:ext uri="{FF2B5EF4-FFF2-40B4-BE49-F238E27FC236}">
              <a16:creationId xmlns:a16="http://schemas.microsoft.com/office/drawing/2014/main" id="{9079D297-5260-44FB-988C-4AA3CDA2BF8C}"/>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33848</xdr:rowOff>
    </xdr:to>
    <xdr:sp macro="" textlink="">
      <xdr:nvSpPr>
        <xdr:cNvPr id="249" name="Text Box 32">
          <a:extLst>
            <a:ext uri="{FF2B5EF4-FFF2-40B4-BE49-F238E27FC236}">
              <a16:creationId xmlns:a16="http://schemas.microsoft.com/office/drawing/2014/main" id="{5A976725-ECF8-47AC-905A-1244CF82B4B5}"/>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142513</xdr:rowOff>
    </xdr:to>
    <xdr:sp macro="" textlink="">
      <xdr:nvSpPr>
        <xdr:cNvPr id="250" name="Text Box 106">
          <a:extLst>
            <a:ext uri="{FF2B5EF4-FFF2-40B4-BE49-F238E27FC236}">
              <a16:creationId xmlns:a16="http://schemas.microsoft.com/office/drawing/2014/main" id="{E14EF9ED-AA41-4991-B7DB-3E60B00A13DA}"/>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33848</xdr:rowOff>
    </xdr:to>
    <xdr:sp macro="" textlink="">
      <xdr:nvSpPr>
        <xdr:cNvPr id="251" name="Text Box 108">
          <a:extLst>
            <a:ext uri="{FF2B5EF4-FFF2-40B4-BE49-F238E27FC236}">
              <a16:creationId xmlns:a16="http://schemas.microsoft.com/office/drawing/2014/main" id="{87420EEA-D776-4BAF-8989-3472279E951A}"/>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127273</xdr:rowOff>
    </xdr:to>
    <xdr:sp macro="" textlink="">
      <xdr:nvSpPr>
        <xdr:cNvPr id="252" name="Text Box 30">
          <a:extLst>
            <a:ext uri="{FF2B5EF4-FFF2-40B4-BE49-F238E27FC236}">
              <a16:creationId xmlns:a16="http://schemas.microsoft.com/office/drawing/2014/main" id="{9A27D30D-5713-4BB3-9020-421F287371F0}"/>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33848</xdr:rowOff>
    </xdr:to>
    <xdr:sp macro="" textlink="">
      <xdr:nvSpPr>
        <xdr:cNvPr id="253" name="Text Box 32">
          <a:extLst>
            <a:ext uri="{FF2B5EF4-FFF2-40B4-BE49-F238E27FC236}">
              <a16:creationId xmlns:a16="http://schemas.microsoft.com/office/drawing/2014/main" id="{F3ACE100-0F69-4832-86E2-E639661295D6}"/>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127273</xdr:rowOff>
    </xdr:to>
    <xdr:sp macro="" textlink="">
      <xdr:nvSpPr>
        <xdr:cNvPr id="254" name="Text Box 106">
          <a:extLst>
            <a:ext uri="{FF2B5EF4-FFF2-40B4-BE49-F238E27FC236}">
              <a16:creationId xmlns:a16="http://schemas.microsoft.com/office/drawing/2014/main" id="{BB71A79F-80D8-42FD-AA98-7F4284B38657}"/>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33848</xdr:rowOff>
    </xdr:to>
    <xdr:sp macro="" textlink="">
      <xdr:nvSpPr>
        <xdr:cNvPr id="255" name="Text Box 108">
          <a:extLst>
            <a:ext uri="{FF2B5EF4-FFF2-40B4-BE49-F238E27FC236}">
              <a16:creationId xmlns:a16="http://schemas.microsoft.com/office/drawing/2014/main" id="{3A94C988-A119-4280-9244-6CB11798918B}"/>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142512</xdr:rowOff>
    </xdr:to>
    <xdr:sp macro="" textlink="">
      <xdr:nvSpPr>
        <xdr:cNvPr id="256" name="Text Box 30">
          <a:extLst>
            <a:ext uri="{FF2B5EF4-FFF2-40B4-BE49-F238E27FC236}">
              <a16:creationId xmlns:a16="http://schemas.microsoft.com/office/drawing/2014/main" id="{566C2D2B-FAD9-42AA-83C4-95F9728D2481}"/>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41465</xdr:rowOff>
    </xdr:to>
    <xdr:sp macro="" textlink="">
      <xdr:nvSpPr>
        <xdr:cNvPr id="257" name="Text Box 32">
          <a:extLst>
            <a:ext uri="{FF2B5EF4-FFF2-40B4-BE49-F238E27FC236}">
              <a16:creationId xmlns:a16="http://schemas.microsoft.com/office/drawing/2014/main" id="{E8E1BC92-1F5E-4145-836C-279DA8E39D0C}"/>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142512</xdr:rowOff>
    </xdr:to>
    <xdr:sp macro="" textlink="">
      <xdr:nvSpPr>
        <xdr:cNvPr id="258" name="Text Box 106">
          <a:extLst>
            <a:ext uri="{FF2B5EF4-FFF2-40B4-BE49-F238E27FC236}">
              <a16:creationId xmlns:a16="http://schemas.microsoft.com/office/drawing/2014/main" id="{696A52A9-1CE3-4274-9247-1B3AA39003B1}"/>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41465</xdr:rowOff>
    </xdr:to>
    <xdr:sp macro="" textlink="">
      <xdr:nvSpPr>
        <xdr:cNvPr id="259" name="Text Box 108">
          <a:extLst>
            <a:ext uri="{FF2B5EF4-FFF2-40B4-BE49-F238E27FC236}">
              <a16:creationId xmlns:a16="http://schemas.microsoft.com/office/drawing/2014/main" id="{7481C151-9D89-4196-9AD5-BD4ABAF73566}"/>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127272</xdr:rowOff>
    </xdr:to>
    <xdr:sp macro="" textlink="">
      <xdr:nvSpPr>
        <xdr:cNvPr id="260" name="Text Box 30">
          <a:extLst>
            <a:ext uri="{FF2B5EF4-FFF2-40B4-BE49-F238E27FC236}">
              <a16:creationId xmlns:a16="http://schemas.microsoft.com/office/drawing/2014/main" id="{A19D525B-D4FC-4147-B830-65C8D76A8BE9}"/>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41465</xdr:rowOff>
    </xdr:to>
    <xdr:sp macro="" textlink="">
      <xdr:nvSpPr>
        <xdr:cNvPr id="261" name="Text Box 32">
          <a:extLst>
            <a:ext uri="{FF2B5EF4-FFF2-40B4-BE49-F238E27FC236}">
              <a16:creationId xmlns:a16="http://schemas.microsoft.com/office/drawing/2014/main" id="{9385F6D6-29BD-491E-9FC6-03154A092EBC}"/>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127272</xdr:rowOff>
    </xdr:to>
    <xdr:sp macro="" textlink="">
      <xdr:nvSpPr>
        <xdr:cNvPr id="262" name="Text Box 106">
          <a:extLst>
            <a:ext uri="{FF2B5EF4-FFF2-40B4-BE49-F238E27FC236}">
              <a16:creationId xmlns:a16="http://schemas.microsoft.com/office/drawing/2014/main" id="{26897584-0E05-4E1F-86F2-760E374DB8F9}"/>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112</xdr:row>
      <xdr:rowOff>41465</xdr:rowOff>
    </xdr:to>
    <xdr:sp macro="" textlink="">
      <xdr:nvSpPr>
        <xdr:cNvPr id="263" name="Text Box 108">
          <a:extLst>
            <a:ext uri="{FF2B5EF4-FFF2-40B4-BE49-F238E27FC236}">
              <a16:creationId xmlns:a16="http://schemas.microsoft.com/office/drawing/2014/main" id="{684FE991-25F2-41BE-B674-2AE6F68ED352}"/>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409722"/>
    <xdr:sp macro="" textlink="">
      <xdr:nvSpPr>
        <xdr:cNvPr id="264" name="Text Box 30">
          <a:extLst>
            <a:ext uri="{FF2B5EF4-FFF2-40B4-BE49-F238E27FC236}">
              <a16:creationId xmlns:a16="http://schemas.microsoft.com/office/drawing/2014/main" id="{E10A085F-B487-4957-A3D5-CDF7F16F1E50}"/>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5" name="Text Box 32">
          <a:extLst>
            <a:ext uri="{FF2B5EF4-FFF2-40B4-BE49-F238E27FC236}">
              <a16:creationId xmlns:a16="http://schemas.microsoft.com/office/drawing/2014/main" id="{1FC193BB-2C7E-4F63-BB82-F7CFCEDDD274}"/>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66" name="Text Box 106">
          <a:extLst>
            <a:ext uri="{FF2B5EF4-FFF2-40B4-BE49-F238E27FC236}">
              <a16:creationId xmlns:a16="http://schemas.microsoft.com/office/drawing/2014/main" id="{C729555E-B256-4993-8B24-DDF91E54C653}"/>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7" name="Text Box 108">
          <a:extLst>
            <a:ext uri="{FF2B5EF4-FFF2-40B4-BE49-F238E27FC236}">
              <a16:creationId xmlns:a16="http://schemas.microsoft.com/office/drawing/2014/main" id="{39D3352B-E354-4F96-9D17-8237556EB591}"/>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68" name="Text Box 30">
          <a:extLst>
            <a:ext uri="{FF2B5EF4-FFF2-40B4-BE49-F238E27FC236}">
              <a16:creationId xmlns:a16="http://schemas.microsoft.com/office/drawing/2014/main" id="{34F52D90-9FDE-4F0E-910E-542B2080DF25}"/>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9" name="Text Box 32">
          <a:extLst>
            <a:ext uri="{FF2B5EF4-FFF2-40B4-BE49-F238E27FC236}">
              <a16:creationId xmlns:a16="http://schemas.microsoft.com/office/drawing/2014/main" id="{6C7EA393-C049-4FAC-A1FA-878EF19F517A}"/>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70" name="Text Box 106">
          <a:extLst>
            <a:ext uri="{FF2B5EF4-FFF2-40B4-BE49-F238E27FC236}">
              <a16:creationId xmlns:a16="http://schemas.microsoft.com/office/drawing/2014/main" id="{15E431FB-344C-40F9-80FF-6EC6D63DC893}"/>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71" name="Text Box 108">
          <a:extLst>
            <a:ext uri="{FF2B5EF4-FFF2-40B4-BE49-F238E27FC236}">
              <a16:creationId xmlns:a16="http://schemas.microsoft.com/office/drawing/2014/main" id="{F999A6DD-ED6F-4AC6-A9AB-36CA36B36D1D}"/>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2" name="Text Box 30">
          <a:extLst>
            <a:ext uri="{FF2B5EF4-FFF2-40B4-BE49-F238E27FC236}">
              <a16:creationId xmlns:a16="http://schemas.microsoft.com/office/drawing/2014/main" id="{DAA7D853-679A-4D35-A4EF-928D0D18B220}"/>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3" name="Text Box 32">
          <a:extLst>
            <a:ext uri="{FF2B5EF4-FFF2-40B4-BE49-F238E27FC236}">
              <a16:creationId xmlns:a16="http://schemas.microsoft.com/office/drawing/2014/main" id="{09D8BE29-0B3D-4A89-96EA-D5A02115DCFA}"/>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4" name="Text Box 106">
          <a:extLst>
            <a:ext uri="{FF2B5EF4-FFF2-40B4-BE49-F238E27FC236}">
              <a16:creationId xmlns:a16="http://schemas.microsoft.com/office/drawing/2014/main" id="{C127EC2E-5B05-4D1C-A294-4F2A870DE1DF}"/>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5" name="Text Box 108">
          <a:extLst>
            <a:ext uri="{FF2B5EF4-FFF2-40B4-BE49-F238E27FC236}">
              <a16:creationId xmlns:a16="http://schemas.microsoft.com/office/drawing/2014/main" id="{5B6B306A-7A4E-45AA-946A-166A727DF4AB}"/>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6" name="Text Box 30">
          <a:extLst>
            <a:ext uri="{FF2B5EF4-FFF2-40B4-BE49-F238E27FC236}">
              <a16:creationId xmlns:a16="http://schemas.microsoft.com/office/drawing/2014/main" id="{76891A94-5D76-4ECF-8D00-EFC6463B5330}"/>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7" name="Text Box 32">
          <a:extLst>
            <a:ext uri="{FF2B5EF4-FFF2-40B4-BE49-F238E27FC236}">
              <a16:creationId xmlns:a16="http://schemas.microsoft.com/office/drawing/2014/main" id="{B34A7E49-56B9-4A10-BC37-D58A0CF3326F}"/>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8" name="Text Box 106">
          <a:extLst>
            <a:ext uri="{FF2B5EF4-FFF2-40B4-BE49-F238E27FC236}">
              <a16:creationId xmlns:a16="http://schemas.microsoft.com/office/drawing/2014/main" id="{1BD5AE96-C77E-4E8C-94E8-BB10BADE4CFE}"/>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9" name="Text Box 108">
          <a:extLst>
            <a:ext uri="{FF2B5EF4-FFF2-40B4-BE49-F238E27FC236}">
              <a16:creationId xmlns:a16="http://schemas.microsoft.com/office/drawing/2014/main" id="{E0B84071-7B6B-462B-B3F7-B6FB22854E54}"/>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0" name="Text Box 30">
          <a:extLst>
            <a:ext uri="{FF2B5EF4-FFF2-40B4-BE49-F238E27FC236}">
              <a16:creationId xmlns:a16="http://schemas.microsoft.com/office/drawing/2014/main" id="{C93DDEE6-7E1B-435C-A5F3-4B66E0FE4AD0}"/>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1" name="Text Box 106">
          <a:extLst>
            <a:ext uri="{FF2B5EF4-FFF2-40B4-BE49-F238E27FC236}">
              <a16:creationId xmlns:a16="http://schemas.microsoft.com/office/drawing/2014/main" id="{DF6F773A-0C0F-48DF-BCA9-AA4DC1E7930A}"/>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 name="Text Box 30">
          <a:extLst>
            <a:ext uri="{FF2B5EF4-FFF2-40B4-BE49-F238E27FC236}">
              <a16:creationId xmlns:a16="http://schemas.microsoft.com/office/drawing/2014/main" id="{413CDDFF-2091-40FD-B934-0C43B8768E35}"/>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3" name="Text Box 106">
          <a:extLst>
            <a:ext uri="{FF2B5EF4-FFF2-40B4-BE49-F238E27FC236}">
              <a16:creationId xmlns:a16="http://schemas.microsoft.com/office/drawing/2014/main" id="{A9900606-8343-4DC3-829E-3656D3C46E3E}"/>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4" name="Text Box 30">
          <a:extLst>
            <a:ext uri="{FF2B5EF4-FFF2-40B4-BE49-F238E27FC236}">
              <a16:creationId xmlns:a16="http://schemas.microsoft.com/office/drawing/2014/main" id="{53EFEF1F-D3E7-44FE-A19F-D675B91CF5A8}"/>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5" name="Text Box 106">
          <a:extLst>
            <a:ext uri="{FF2B5EF4-FFF2-40B4-BE49-F238E27FC236}">
              <a16:creationId xmlns:a16="http://schemas.microsoft.com/office/drawing/2014/main" id="{17C4C189-4FA5-4388-BCDF-B157301B2D2E}"/>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6" name="Text Box 30">
          <a:extLst>
            <a:ext uri="{FF2B5EF4-FFF2-40B4-BE49-F238E27FC236}">
              <a16:creationId xmlns:a16="http://schemas.microsoft.com/office/drawing/2014/main" id="{D00DA5A7-B8F1-4567-BC4A-BD8770EE3725}"/>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7" name="Text Box 106">
          <a:extLst>
            <a:ext uri="{FF2B5EF4-FFF2-40B4-BE49-F238E27FC236}">
              <a16:creationId xmlns:a16="http://schemas.microsoft.com/office/drawing/2014/main" id="{BB1873BB-3785-4AB8-9B21-D1F3C904F416}"/>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8" name="Text Box 32">
          <a:extLst>
            <a:ext uri="{FF2B5EF4-FFF2-40B4-BE49-F238E27FC236}">
              <a16:creationId xmlns:a16="http://schemas.microsoft.com/office/drawing/2014/main" id="{0B1DF104-5743-4AC1-9B69-50DBCAD45A3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9" name="Text Box 108">
          <a:extLst>
            <a:ext uri="{FF2B5EF4-FFF2-40B4-BE49-F238E27FC236}">
              <a16:creationId xmlns:a16="http://schemas.microsoft.com/office/drawing/2014/main" id="{DE53D09C-1005-4475-AABE-1C41B66E71A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0" name="Text Box 32">
          <a:extLst>
            <a:ext uri="{FF2B5EF4-FFF2-40B4-BE49-F238E27FC236}">
              <a16:creationId xmlns:a16="http://schemas.microsoft.com/office/drawing/2014/main" id="{2527AC4E-1E54-4EAB-9C61-DC27D5FA7AA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1" name="Text Box 108">
          <a:extLst>
            <a:ext uri="{FF2B5EF4-FFF2-40B4-BE49-F238E27FC236}">
              <a16:creationId xmlns:a16="http://schemas.microsoft.com/office/drawing/2014/main" id="{80297CE4-7B00-4D02-AAF5-D206DBEF618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2" name="Text Box 32">
          <a:extLst>
            <a:ext uri="{FF2B5EF4-FFF2-40B4-BE49-F238E27FC236}">
              <a16:creationId xmlns:a16="http://schemas.microsoft.com/office/drawing/2014/main" id="{E444CC6B-3BF9-4B57-930A-7B4ECE64E90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3" name="Text Box 108">
          <a:extLst>
            <a:ext uri="{FF2B5EF4-FFF2-40B4-BE49-F238E27FC236}">
              <a16:creationId xmlns:a16="http://schemas.microsoft.com/office/drawing/2014/main" id="{9BB761A7-A30E-4067-BA15-0BF456D5918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4" name="Text Box 32">
          <a:extLst>
            <a:ext uri="{FF2B5EF4-FFF2-40B4-BE49-F238E27FC236}">
              <a16:creationId xmlns:a16="http://schemas.microsoft.com/office/drawing/2014/main" id="{FA4C4FF6-C61F-4BA6-9696-4AF6F4A8367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5" name="Text Box 108">
          <a:extLst>
            <a:ext uri="{FF2B5EF4-FFF2-40B4-BE49-F238E27FC236}">
              <a16:creationId xmlns:a16="http://schemas.microsoft.com/office/drawing/2014/main" id="{52B51C29-A69C-4284-B338-35F8FB5EC63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137164</xdr:rowOff>
    </xdr:to>
    <xdr:sp macro="" textlink="">
      <xdr:nvSpPr>
        <xdr:cNvPr id="296" name="Text Box 30">
          <a:extLst>
            <a:ext uri="{FF2B5EF4-FFF2-40B4-BE49-F238E27FC236}">
              <a16:creationId xmlns:a16="http://schemas.microsoft.com/office/drawing/2014/main" id="{670201C8-BE19-482E-A0BD-27D56E8E7E2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68582</xdr:rowOff>
    </xdr:to>
    <xdr:sp macro="" textlink="">
      <xdr:nvSpPr>
        <xdr:cNvPr id="297" name="Text Box 32">
          <a:extLst>
            <a:ext uri="{FF2B5EF4-FFF2-40B4-BE49-F238E27FC236}">
              <a16:creationId xmlns:a16="http://schemas.microsoft.com/office/drawing/2014/main" id="{8AED9757-591C-4C20-B135-63231AA97402}"/>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298" name="Text Box 106">
          <a:extLst>
            <a:ext uri="{FF2B5EF4-FFF2-40B4-BE49-F238E27FC236}">
              <a16:creationId xmlns:a16="http://schemas.microsoft.com/office/drawing/2014/main" id="{692EC687-940F-4667-A7BE-A8455CD8D20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68582</xdr:rowOff>
    </xdr:to>
    <xdr:sp macro="" textlink="">
      <xdr:nvSpPr>
        <xdr:cNvPr id="299" name="Text Box 108">
          <a:extLst>
            <a:ext uri="{FF2B5EF4-FFF2-40B4-BE49-F238E27FC236}">
              <a16:creationId xmlns:a16="http://schemas.microsoft.com/office/drawing/2014/main" id="{7D58E43C-6C48-4FC1-827A-346784EE9E61}"/>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137162</xdr:rowOff>
    </xdr:to>
    <xdr:sp macro="" textlink="">
      <xdr:nvSpPr>
        <xdr:cNvPr id="300" name="Text Box 30">
          <a:extLst>
            <a:ext uri="{FF2B5EF4-FFF2-40B4-BE49-F238E27FC236}">
              <a16:creationId xmlns:a16="http://schemas.microsoft.com/office/drawing/2014/main" id="{A3722A5B-67C7-46C8-8F80-B256EAA62A05}"/>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68582</xdr:rowOff>
    </xdr:to>
    <xdr:sp macro="" textlink="">
      <xdr:nvSpPr>
        <xdr:cNvPr id="301" name="Text Box 32">
          <a:extLst>
            <a:ext uri="{FF2B5EF4-FFF2-40B4-BE49-F238E27FC236}">
              <a16:creationId xmlns:a16="http://schemas.microsoft.com/office/drawing/2014/main" id="{44C29B35-6C3E-400D-A374-C9BD1593F98C}"/>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137162</xdr:rowOff>
    </xdr:to>
    <xdr:sp macro="" textlink="">
      <xdr:nvSpPr>
        <xdr:cNvPr id="302" name="Text Box 106">
          <a:extLst>
            <a:ext uri="{FF2B5EF4-FFF2-40B4-BE49-F238E27FC236}">
              <a16:creationId xmlns:a16="http://schemas.microsoft.com/office/drawing/2014/main" id="{642FE438-EAEC-4893-8E48-7C848FAD0BCD}"/>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68582</xdr:rowOff>
    </xdr:to>
    <xdr:sp macro="" textlink="">
      <xdr:nvSpPr>
        <xdr:cNvPr id="303" name="Text Box 108">
          <a:extLst>
            <a:ext uri="{FF2B5EF4-FFF2-40B4-BE49-F238E27FC236}">
              <a16:creationId xmlns:a16="http://schemas.microsoft.com/office/drawing/2014/main" id="{7E2F14B3-464C-4224-BFF1-4C50C740A874}"/>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04" name="Text Box 30">
          <a:extLst>
            <a:ext uri="{FF2B5EF4-FFF2-40B4-BE49-F238E27FC236}">
              <a16:creationId xmlns:a16="http://schemas.microsoft.com/office/drawing/2014/main" id="{7932FE2C-2F4E-48C3-93E6-4E52CABD4A6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305" name="Text Box 32">
          <a:extLst>
            <a:ext uri="{FF2B5EF4-FFF2-40B4-BE49-F238E27FC236}">
              <a16:creationId xmlns:a16="http://schemas.microsoft.com/office/drawing/2014/main" id="{36FFAD1E-ACB7-4AEA-914C-DECE3C947A21}"/>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06" name="Text Box 106">
          <a:extLst>
            <a:ext uri="{FF2B5EF4-FFF2-40B4-BE49-F238E27FC236}">
              <a16:creationId xmlns:a16="http://schemas.microsoft.com/office/drawing/2014/main" id="{2C48F107-004A-4029-9A2E-20EDCB08AC6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307" name="Text Box 108">
          <a:extLst>
            <a:ext uri="{FF2B5EF4-FFF2-40B4-BE49-F238E27FC236}">
              <a16:creationId xmlns:a16="http://schemas.microsoft.com/office/drawing/2014/main" id="{13F2E8DA-9BEC-493D-AFC6-B1A60B37EEEA}"/>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106682</xdr:rowOff>
    </xdr:to>
    <xdr:sp macro="" textlink="">
      <xdr:nvSpPr>
        <xdr:cNvPr id="308" name="Text Box 30">
          <a:extLst>
            <a:ext uri="{FF2B5EF4-FFF2-40B4-BE49-F238E27FC236}">
              <a16:creationId xmlns:a16="http://schemas.microsoft.com/office/drawing/2014/main" id="{0BDDC8FF-8880-402F-AB3E-DB615FEA098E}"/>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309" name="Text Box 32">
          <a:extLst>
            <a:ext uri="{FF2B5EF4-FFF2-40B4-BE49-F238E27FC236}">
              <a16:creationId xmlns:a16="http://schemas.microsoft.com/office/drawing/2014/main" id="{F97CE98F-EB5B-4101-B59A-86384D59B16A}"/>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106682</xdr:rowOff>
    </xdr:to>
    <xdr:sp macro="" textlink="">
      <xdr:nvSpPr>
        <xdr:cNvPr id="310" name="Text Box 106">
          <a:extLst>
            <a:ext uri="{FF2B5EF4-FFF2-40B4-BE49-F238E27FC236}">
              <a16:creationId xmlns:a16="http://schemas.microsoft.com/office/drawing/2014/main" id="{6A2761CF-5D98-43C7-9287-030870C15D48}"/>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30482</xdr:rowOff>
    </xdr:to>
    <xdr:sp macro="" textlink="">
      <xdr:nvSpPr>
        <xdr:cNvPr id="311" name="Text Box 108">
          <a:extLst>
            <a:ext uri="{FF2B5EF4-FFF2-40B4-BE49-F238E27FC236}">
              <a16:creationId xmlns:a16="http://schemas.microsoft.com/office/drawing/2014/main" id="{79EF5BD3-CD76-4BE0-8180-3D3124BB7AA9}"/>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12" name="Text Box 30">
          <a:extLst>
            <a:ext uri="{FF2B5EF4-FFF2-40B4-BE49-F238E27FC236}">
              <a16:creationId xmlns:a16="http://schemas.microsoft.com/office/drawing/2014/main" id="{CE23F068-9307-4493-94EE-8D8E1F995E8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13" name="Text Box 32">
          <a:extLst>
            <a:ext uri="{FF2B5EF4-FFF2-40B4-BE49-F238E27FC236}">
              <a16:creationId xmlns:a16="http://schemas.microsoft.com/office/drawing/2014/main" id="{A14C6545-9282-4759-A87A-A68F44E82E5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14" name="Text Box 106">
          <a:extLst>
            <a:ext uri="{FF2B5EF4-FFF2-40B4-BE49-F238E27FC236}">
              <a16:creationId xmlns:a16="http://schemas.microsoft.com/office/drawing/2014/main" id="{3AE7DF99-4C78-40C1-AF1A-B50A0D54886C}"/>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15" name="Text Box 108">
          <a:extLst>
            <a:ext uri="{FF2B5EF4-FFF2-40B4-BE49-F238E27FC236}">
              <a16:creationId xmlns:a16="http://schemas.microsoft.com/office/drawing/2014/main" id="{B1DCEDAC-232F-4F6C-9325-FB5DB031C07B}"/>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16" name="Text Box 30">
          <a:extLst>
            <a:ext uri="{FF2B5EF4-FFF2-40B4-BE49-F238E27FC236}">
              <a16:creationId xmlns:a16="http://schemas.microsoft.com/office/drawing/2014/main" id="{92157B91-7DD0-4D4E-8738-435FB68735EB}"/>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17" name="Text Box 32">
          <a:extLst>
            <a:ext uri="{FF2B5EF4-FFF2-40B4-BE49-F238E27FC236}">
              <a16:creationId xmlns:a16="http://schemas.microsoft.com/office/drawing/2014/main" id="{25123641-E3EB-42FF-85A5-86B07DFB1BC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18" name="Text Box 106">
          <a:extLst>
            <a:ext uri="{FF2B5EF4-FFF2-40B4-BE49-F238E27FC236}">
              <a16:creationId xmlns:a16="http://schemas.microsoft.com/office/drawing/2014/main" id="{1A7DC68A-6D38-42ED-89F6-C2EED4A1F7CF}"/>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19" name="Text Box 108">
          <a:extLst>
            <a:ext uri="{FF2B5EF4-FFF2-40B4-BE49-F238E27FC236}">
              <a16:creationId xmlns:a16="http://schemas.microsoft.com/office/drawing/2014/main" id="{04745214-AD93-4CDE-8110-B1DE41B9072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20" name="Text Box 30">
          <a:extLst>
            <a:ext uri="{FF2B5EF4-FFF2-40B4-BE49-F238E27FC236}">
              <a16:creationId xmlns:a16="http://schemas.microsoft.com/office/drawing/2014/main" id="{D9B154AE-479A-4949-944D-258314B4191C}"/>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21" name="Text Box 32">
          <a:extLst>
            <a:ext uri="{FF2B5EF4-FFF2-40B4-BE49-F238E27FC236}">
              <a16:creationId xmlns:a16="http://schemas.microsoft.com/office/drawing/2014/main" id="{F25C3FDB-F95D-4A80-8724-2BE46EBB4E3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22" name="Text Box 106">
          <a:extLst>
            <a:ext uri="{FF2B5EF4-FFF2-40B4-BE49-F238E27FC236}">
              <a16:creationId xmlns:a16="http://schemas.microsoft.com/office/drawing/2014/main" id="{139193BC-41E6-4A03-8458-081C95F8FBB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23" name="Text Box 108">
          <a:extLst>
            <a:ext uri="{FF2B5EF4-FFF2-40B4-BE49-F238E27FC236}">
              <a16:creationId xmlns:a16="http://schemas.microsoft.com/office/drawing/2014/main" id="{2A18BCE8-0E06-41D3-A421-69430EB20E6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24" name="Text Box 30">
          <a:extLst>
            <a:ext uri="{FF2B5EF4-FFF2-40B4-BE49-F238E27FC236}">
              <a16:creationId xmlns:a16="http://schemas.microsoft.com/office/drawing/2014/main" id="{4EB88C98-816A-4FB3-8D13-FCD0A53F029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25" name="Text Box 32">
          <a:extLst>
            <a:ext uri="{FF2B5EF4-FFF2-40B4-BE49-F238E27FC236}">
              <a16:creationId xmlns:a16="http://schemas.microsoft.com/office/drawing/2014/main" id="{17758922-9577-4AB3-A1C0-EC82812EBBB1}"/>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26" name="Text Box 106">
          <a:extLst>
            <a:ext uri="{FF2B5EF4-FFF2-40B4-BE49-F238E27FC236}">
              <a16:creationId xmlns:a16="http://schemas.microsoft.com/office/drawing/2014/main" id="{769F6469-27BF-4D75-A304-481846415465}"/>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27" name="Text Box 108">
          <a:extLst>
            <a:ext uri="{FF2B5EF4-FFF2-40B4-BE49-F238E27FC236}">
              <a16:creationId xmlns:a16="http://schemas.microsoft.com/office/drawing/2014/main" id="{C5DA1F03-33CC-447C-A30E-F3B55574CAB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141676</xdr:rowOff>
    </xdr:to>
    <xdr:sp macro="" textlink="">
      <xdr:nvSpPr>
        <xdr:cNvPr id="328" name="Text Box 30">
          <a:extLst>
            <a:ext uri="{FF2B5EF4-FFF2-40B4-BE49-F238E27FC236}">
              <a16:creationId xmlns:a16="http://schemas.microsoft.com/office/drawing/2014/main" id="{793F7459-2B2E-4D10-A0C3-C6110CB2C8D2}"/>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46239</xdr:rowOff>
    </xdr:to>
    <xdr:sp macro="" textlink="">
      <xdr:nvSpPr>
        <xdr:cNvPr id="329" name="Text Box 32">
          <a:extLst>
            <a:ext uri="{FF2B5EF4-FFF2-40B4-BE49-F238E27FC236}">
              <a16:creationId xmlns:a16="http://schemas.microsoft.com/office/drawing/2014/main" id="{1D1FAB06-AB5C-4D80-B7A8-8C32E9039EAB}"/>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141676</xdr:rowOff>
    </xdr:to>
    <xdr:sp macro="" textlink="">
      <xdr:nvSpPr>
        <xdr:cNvPr id="330" name="Text Box 106">
          <a:extLst>
            <a:ext uri="{FF2B5EF4-FFF2-40B4-BE49-F238E27FC236}">
              <a16:creationId xmlns:a16="http://schemas.microsoft.com/office/drawing/2014/main" id="{9792BC87-62AE-4A53-A286-DE84BFD96B2E}"/>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46239</xdr:rowOff>
    </xdr:to>
    <xdr:sp macro="" textlink="">
      <xdr:nvSpPr>
        <xdr:cNvPr id="331" name="Text Box 108">
          <a:extLst>
            <a:ext uri="{FF2B5EF4-FFF2-40B4-BE49-F238E27FC236}">
              <a16:creationId xmlns:a16="http://schemas.microsoft.com/office/drawing/2014/main" id="{D3D3D017-DF1D-4D02-BE2D-1DE57A03B5C5}"/>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124879</xdr:rowOff>
    </xdr:to>
    <xdr:sp macro="" textlink="">
      <xdr:nvSpPr>
        <xdr:cNvPr id="332" name="Text Box 30">
          <a:extLst>
            <a:ext uri="{FF2B5EF4-FFF2-40B4-BE49-F238E27FC236}">
              <a16:creationId xmlns:a16="http://schemas.microsoft.com/office/drawing/2014/main" id="{F3143CEA-D0F9-4C9C-86C3-9D662FDB9C2F}"/>
            </a:ext>
          </a:extLst>
        </xdr:cNvPr>
        <xdr:cNvSpPr txBox="1">
          <a:spLocks noChangeArrowheads="1"/>
        </xdr:cNvSpPr>
      </xdr:nvSpPr>
      <xdr:spPr bwMode="auto">
        <a:xfrm>
          <a:off x="4244340" y="60815220"/>
          <a:ext cx="76200" cy="2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141676</xdr:rowOff>
    </xdr:to>
    <xdr:sp macro="" textlink="">
      <xdr:nvSpPr>
        <xdr:cNvPr id="333" name="Text Box 30">
          <a:extLst>
            <a:ext uri="{FF2B5EF4-FFF2-40B4-BE49-F238E27FC236}">
              <a16:creationId xmlns:a16="http://schemas.microsoft.com/office/drawing/2014/main" id="{E2DB6381-6B54-4AAF-B8A6-CBE23B7E3054}"/>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46239</xdr:rowOff>
    </xdr:to>
    <xdr:sp macro="" textlink="">
      <xdr:nvSpPr>
        <xdr:cNvPr id="334" name="Text Box 32">
          <a:extLst>
            <a:ext uri="{FF2B5EF4-FFF2-40B4-BE49-F238E27FC236}">
              <a16:creationId xmlns:a16="http://schemas.microsoft.com/office/drawing/2014/main" id="{F1B9091F-82B3-44DA-AECE-19356A093FBC}"/>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141676</xdr:rowOff>
    </xdr:to>
    <xdr:sp macro="" textlink="">
      <xdr:nvSpPr>
        <xdr:cNvPr id="335" name="Text Box 106">
          <a:extLst>
            <a:ext uri="{FF2B5EF4-FFF2-40B4-BE49-F238E27FC236}">
              <a16:creationId xmlns:a16="http://schemas.microsoft.com/office/drawing/2014/main" id="{24A16498-A083-4925-B03D-20D3C0A5BC6E}"/>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46239</xdr:rowOff>
    </xdr:to>
    <xdr:sp macro="" textlink="">
      <xdr:nvSpPr>
        <xdr:cNvPr id="336" name="Text Box 108">
          <a:extLst>
            <a:ext uri="{FF2B5EF4-FFF2-40B4-BE49-F238E27FC236}">
              <a16:creationId xmlns:a16="http://schemas.microsoft.com/office/drawing/2014/main" id="{79AE0AFB-820F-47F6-B3FE-16F69E7721C8}"/>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121592</xdr:rowOff>
    </xdr:to>
    <xdr:sp macro="" textlink="">
      <xdr:nvSpPr>
        <xdr:cNvPr id="337" name="Text Box 30">
          <a:extLst>
            <a:ext uri="{FF2B5EF4-FFF2-40B4-BE49-F238E27FC236}">
              <a16:creationId xmlns:a16="http://schemas.microsoft.com/office/drawing/2014/main" id="{24E17FF4-7933-4926-B27E-510368ADA060}"/>
            </a:ext>
          </a:extLst>
        </xdr:cNvPr>
        <xdr:cNvSpPr txBox="1">
          <a:spLocks noChangeArrowheads="1"/>
        </xdr:cNvSpPr>
      </xdr:nvSpPr>
      <xdr:spPr bwMode="auto">
        <a:xfrm>
          <a:off x="4244340" y="60815220"/>
          <a:ext cx="76200" cy="29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51681</xdr:rowOff>
    </xdr:to>
    <xdr:sp macro="" textlink="">
      <xdr:nvSpPr>
        <xdr:cNvPr id="338" name="Text Box 30">
          <a:extLst>
            <a:ext uri="{FF2B5EF4-FFF2-40B4-BE49-F238E27FC236}">
              <a16:creationId xmlns:a16="http://schemas.microsoft.com/office/drawing/2014/main" id="{3BE6D7BB-41D2-4115-9DEC-451DBB590C76}"/>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39" name="Text Box 32">
          <a:extLst>
            <a:ext uri="{FF2B5EF4-FFF2-40B4-BE49-F238E27FC236}">
              <a16:creationId xmlns:a16="http://schemas.microsoft.com/office/drawing/2014/main" id="{BFFC15D6-5945-43A1-8E58-BB720B8D8A07}"/>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51681</xdr:rowOff>
    </xdr:to>
    <xdr:sp macro="" textlink="">
      <xdr:nvSpPr>
        <xdr:cNvPr id="340" name="Text Box 106">
          <a:extLst>
            <a:ext uri="{FF2B5EF4-FFF2-40B4-BE49-F238E27FC236}">
              <a16:creationId xmlns:a16="http://schemas.microsoft.com/office/drawing/2014/main" id="{CD76CFA1-DA42-4119-90B3-7EDE24C0A5F6}"/>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41" name="Text Box 108">
          <a:extLst>
            <a:ext uri="{FF2B5EF4-FFF2-40B4-BE49-F238E27FC236}">
              <a16:creationId xmlns:a16="http://schemas.microsoft.com/office/drawing/2014/main" id="{A089EE8D-A2A8-4060-9495-1B60D1A514BA}"/>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99061</xdr:rowOff>
    </xdr:to>
    <xdr:sp macro="" textlink="">
      <xdr:nvSpPr>
        <xdr:cNvPr id="342" name="Text Box 30">
          <a:extLst>
            <a:ext uri="{FF2B5EF4-FFF2-40B4-BE49-F238E27FC236}">
              <a16:creationId xmlns:a16="http://schemas.microsoft.com/office/drawing/2014/main" id="{225B615F-83A8-4331-9787-932935FCB64C}"/>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43" name="Text Box 32">
          <a:extLst>
            <a:ext uri="{FF2B5EF4-FFF2-40B4-BE49-F238E27FC236}">
              <a16:creationId xmlns:a16="http://schemas.microsoft.com/office/drawing/2014/main" id="{7894BCFA-9757-43C9-9D2F-C4AD6C6D78E1}"/>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99060</xdr:rowOff>
    </xdr:to>
    <xdr:sp macro="" textlink="">
      <xdr:nvSpPr>
        <xdr:cNvPr id="344" name="Text Box 106">
          <a:extLst>
            <a:ext uri="{FF2B5EF4-FFF2-40B4-BE49-F238E27FC236}">
              <a16:creationId xmlns:a16="http://schemas.microsoft.com/office/drawing/2014/main" id="{B303CAC2-4EF0-47E4-AF76-AE7E2F2F05AE}"/>
            </a:ext>
          </a:extLst>
        </xdr:cNvPr>
        <xdr:cNvSpPr txBox="1">
          <a:spLocks noChangeArrowheads="1"/>
        </xdr:cNvSpPr>
      </xdr:nvSpPr>
      <xdr:spPr bwMode="auto">
        <a:xfrm>
          <a:off x="4244340" y="6311646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30480</xdr:rowOff>
    </xdr:to>
    <xdr:sp macro="" textlink="">
      <xdr:nvSpPr>
        <xdr:cNvPr id="345" name="Text Box 108">
          <a:extLst>
            <a:ext uri="{FF2B5EF4-FFF2-40B4-BE49-F238E27FC236}">
              <a16:creationId xmlns:a16="http://schemas.microsoft.com/office/drawing/2014/main" id="{9C09DF96-B60D-4ED3-A1DC-8B86596452A1}"/>
            </a:ext>
          </a:extLst>
        </xdr:cNvPr>
        <xdr:cNvSpPr txBox="1">
          <a:spLocks noChangeArrowheads="1"/>
        </xdr:cNvSpPr>
      </xdr:nvSpPr>
      <xdr:spPr bwMode="auto">
        <a:xfrm>
          <a:off x="4244340" y="6311646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46" name="Text Box 30">
          <a:extLst>
            <a:ext uri="{FF2B5EF4-FFF2-40B4-BE49-F238E27FC236}">
              <a16:creationId xmlns:a16="http://schemas.microsoft.com/office/drawing/2014/main" id="{A4BA07EC-E250-4E7E-B79F-08D80D334582}"/>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22868</xdr:rowOff>
    </xdr:to>
    <xdr:sp macro="" textlink="">
      <xdr:nvSpPr>
        <xdr:cNvPr id="347" name="Text Box 32">
          <a:extLst>
            <a:ext uri="{FF2B5EF4-FFF2-40B4-BE49-F238E27FC236}">
              <a16:creationId xmlns:a16="http://schemas.microsoft.com/office/drawing/2014/main" id="{3CC94A4A-6937-43F8-8EBE-C6130C7D6C60}"/>
            </a:ext>
          </a:extLst>
        </xdr:cNvPr>
        <xdr:cNvSpPr txBox="1">
          <a:spLocks noChangeArrowheads="1"/>
        </xdr:cNvSpPr>
      </xdr:nvSpPr>
      <xdr:spPr bwMode="auto">
        <a:xfrm>
          <a:off x="4244340" y="6311646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48" name="Text Box 106">
          <a:extLst>
            <a:ext uri="{FF2B5EF4-FFF2-40B4-BE49-F238E27FC236}">
              <a16:creationId xmlns:a16="http://schemas.microsoft.com/office/drawing/2014/main" id="{6F8F6C08-6AEC-4E29-9AC5-5A384FA7F604}"/>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22868</xdr:rowOff>
    </xdr:to>
    <xdr:sp macro="" textlink="">
      <xdr:nvSpPr>
        <xdr:cNvPr id="349" name="Text Box 108">
          <a:extLst>
            <a:ext uri="{FF2B5EF4-FFF2-40B4-BE49-F238E27FC236}">
              <a16:creationId xmlns:a16="http://schemas.microsoft.com/office/drawing/2014/main" id="{508A91ED-2F05-4E6F-80B9-C5B665D0276A}"/>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212</xdr:rowOff>
    </xdr:to>
    <xdr:sp macro="" textlink="">
      <xdr:nvSpPr>
        <xdr:cNvPr id="350" name="Text Box 30">
          <a:extLst>
            <a:ext uri="{FF2B5EF4-FFF2-40B4-BE49-F238E27FC236}">
              <a16:creationId xmlns:a16="http://schemas.microsoft.com/office/drawing/2014/main" id="{829AABEE-812F-4340-A414-28FF267754F6}"/>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22868</xdr:rowOff>
    </xdr:to>
    <xdr:sp macro="" textlink="">
      <xdr:nvSpPr>
        <xdr:cNvPr id="351" name="Text Box 32">
          <a:extLst>
            <a:ext uri="{FF2B5EF4-FFF2-40B4-BE49-F238E27FC236}">
              <a16:creationId xmlns:a16="http://schemas.microsoft.com/office/drawing/2014/main" id="{FED53684-4630-4A26-87BB-D47EEDC54242}"/>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212</xdr:rowOff>
    </xdr:to>
    <xdr:sp macro="" textlink="">
      <xdr:nvSpPr>
        <xdr:cNvPr id="352" name="Text Box 106">
          <a:extLst>
            <a:ext uri="{FF2B5EF4-FFF2-40B4-BE49-F238E27FC236}">
              <a16:creationId xmlns:a16="http://schemas.microsoft.com/office/drawing/2014/main" id="{FDB95F5C-4A8E-4729-90AF-5F23B196ED4A}"/>
            </a:ext>
          </a:extLst>
        </xdr:cNvPr>
        <xdr:cNvSpPr txBox="1">
          <a:spLocks noChangeArrowheads="1"/>
        </xdr:cNvSpPr>
      </xdr:nvSpPr>
      <xdr:spPr bwMode="auto">
        <a:xfrm>
          <a:off x="42443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22536</xdr:rowOff>
    </xdr:to>
    <xdr:sp macro="" textlink="">
      <xdr:nvSpPr>
        <xdr:cNvPr id="353" name="Text Box 108">
          <a:extLst>
            <a:ext uri="{FF2B5EF4-FFF2-40B4-BE49-F238E27FC236}">
              <a16:creationId xmlns:a16="http://schemas.microsoft.com/office/drawing/2014/main" id="{7303350B-3F6C-4379-A38E-5C6E9E54DE94}"/>
            </a:ext>
          </a:extLst>
        </xdr:cNvPr>
        <xdr:cNvSpPr txBox="1">
          <a:spLocks noChangeArrowheads="1"/>
        </xdr:cNvSpPr>
      </xdr:nvSpPr>
      <xdr:spPr bwMode="auto">
        <a:xfrm>
          <a:off x="4267200" y="60815220"/>
          <a:ext cx="68580" cy="19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275</xdr:row>
      <xdr:rowOff>0</xdr:rowOff>
    </xdr:from>
    <xdr:ext cx="76200" cy="297767"/>
    <xdr:sp macro="" textlink="">
      <xdr:nvSpPr>
        <xdr:cNvPr id="354" name="Text Box 30">
          <a:extLst>
            <a:ext uri="{FF2B5EF4-FFF2-40B4-BE49-F238E27FC236}">
              <a16:creationId xmlns:a16="http://schemas.microsoft.com/office/drawing/2014/main" id="{FE4ACFB4-7160-4FFA-8203-02DBC563BADC}"/>
            </a:ext>
          </a:extLst>
        </xdr:cNvPr>
        <xdr:cNvSpPr txBox="1">
          <a:spLocks noChangeArrowheads="1"/>
        </xdr:cNvSpPr>
      </xdr:nvSpPr>
      <xdr:spPr bwMode="auto">
        <a:xfrm>
          <a:off x="4244340" y="6311646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5" name="Text Box 30">
          <a:extLst>
            <a:ext uri="{FF2B5EF4-FFF2-40B4-BE49-F238E27FC236}">
              <a16:creationId xmlns:a16="http://schemas.microsoft.com/office/drawing/2014/main" id="{F32D8DD8-FD23-468E-81B9-94099A2F0D02}"/>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6" name="Text Box 32">
          <a:extLst>
            <a:ext uri="{FF2B5EF4-FFF2-40B4-BE49-F238E27FC236}">
              <a16:creationId xmlns:a16="http://schemas.microsoft.com/office/drawing/2014/main" id="{6292DC9E-AF36-4967-952E-DFD11FC455C6}"/>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7" name="Text Box 106">
          <a:extLst>
            <a:ext uri="{FF2B5EF4-FFF2-40B4-BE49-F238E27FC236}">
              <a16:creationId xmlns:a16="http://schemas.microsoft.com/office/drawing/2014/main" id="{9A83F1B3-48CD-4FAE-A96E-7E95FEFC0250}"/>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8" name="Text Box 108">
          <a:extLst>
            <a:ext uri="{FF2B5EF4-FFF2-40B4-BE49-F238E27FC236}">
              <a16:creationId xmlns:a16="http://schemas.microsoft.com/office/drawing/2014/main" id="{F4B47096-B426-4FF6-8A7F-01F8C55529DB}"/>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59" name="Text Box 30">
          <a:extLst>
            <a:ext uri="{FF2B5EF4-FFF2-40B4-BE49-F238E27FC236}">
              <a16:creationId xmlns:a16="http://schemas.microsoft.com/office/drawing/2014/main" id="{E2A92885-7B25-41C6-9BDB-AD6EA1D6BF20}"/>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0" name="Text Box 32">
          <a:extLst>
            <a:ext uri="{FF2B5EF4-FFF2-40B4-BE49-F238E27FC236}">
              <a16:creationId xmlns:a16="http://schemas.microsoft.com/office/drawing/2014/main" id="{F464B290-FB12-405D-8DDF-B424A897D605}"/>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61" name="Text Box 106">
          <a:extLst>
            <a:ext uri="{FF2B5EF4-FFF2-40B4-BE49-F238E27FC236}">
              <a16:creationId xmlns:a16="http://schemas.microsoft.com/office/drawing/2014/main" id="{6A7A184D-1A9D-4509-B608-F8DA2612B5E2}"/>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2" name="Text Box 108">
          <a:extLst>
            <a:ext uri="{FF2B5EF4-FFF2-40B4-BE49-F238E27FC236}">
              <a16:creationId xmlns:a16="http://schemas.microsoft.com/office/drawing/2014/main" id="{FA20E024-0EE8-4EAE-ABFC-1FBA455F9FAB}"/>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3" name="Text Box 30">
          <a:extLst>
            <a:ext uri="{FF2B5EF4-FFF2-40B4-BE49-F238E27FC236}">
              <a16:creationId xmlns:a16="http://schemas.microsoft.com/office/drawing/2014/main" id="{A20E8777-6538-45E2-9D3D-254AEB09B8D5}"/>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4" name="Text Box 32">
          <a:extLst>
            <a:ext uri="{FF2B5EF4-FFF2-40B4-BE49-F238E27FC236}">
              <a16:creationId xmlns:a16="http://schemas.microsoft.com/office/drawing/2014/main" id="{4CB401C2-A42E-4A32-BF95-A5399BBEA68F}"/>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5" name="Text Box 106">
          <a:extLst>
            <a:ext uri="{FF2B5EF4-FFF2-40B4-BE49-F238E27FC236}">
              <a16:creationId xmlns:a16="http://schemas.microsoft.com/office/drawing/2014/main" id="{131BA822-DAC6-42E8-A53E-B81393BFBBA2}"/>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6" name="Text Box 108">
          <a:extLst>
            <a:ext uri="{FF2B5EF4-FFF2-40B4-BE49-F238E27FC236}">
              <a16:creationId xmlns:a16="http://schemas.microsoft.com/office/drawing/2014/main" id="{10C7A93D-9C84-477F-AF2D-23CDE823650E}"/>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7" name="Text Box 30">
          <a:extLst>
            <a:ext uri="{FF2B5EF4-FFF2-40B4-BE49-F238E27FC236}">
              <a16:creationId xmlns:a16="http://schemas.microsoft.com/office/drawing/2014/main" id="{66E205EC-81E6-4066-B55A-91399DE8DEE2}"/>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8" name="Text Box 32">
          <a:extLst>
            <a:ext uri="{FF2B5EF4-FFF2-40B4-BE49-F238E27FC236}">
              <a16:creationId xmlns:a16="http://schemas.microsoft.com/office/drawing/2014/main" id="{05F8337B-9AD6-4F1F-BE0E-3AF432C3199D}"/>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9" name="Text Box 106">
          <a:extLst>
            <a:ext uri="{FF2B5EF4-FFF2-40B4-BE49-F238E27FC236}">
              <a16:creationId xmlns:a16="http://schemas.microsoft.com/office/drawing/2014/main" id="{3A92D049-563F-467D-AAC1-39EDF6FCB7A5}"/>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137164</xdr:rowOff>
    </xdr:to>
    <xdr:sp macro="" textlink="">
      <xdr:nvSpPr>
        <xdr:cNvPr id="370" name="Text Box 30">
          <a:extLst>
            <a:ext uri="{FF2B5EF4-FFF2-40B4-BE49-F238E27FC236}">
              <a16:creationId xmlns:a16="http://schemas.microsoft.com/office/drawing/2014/main" id="{4DD27727-4C82-481C-963E-A29B73B72C23}"/>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68581</xdr:rowOff>
    </xdr:to>
    <xdr:sp macro="" textlink="">
      <xdr:nvSpPr>
        <xdr:cNvPr id="371" name="Text Box 32">
          <a:extLst>
            <a:ext uri="{FF2B5EF4-FFF2-40B4-BE49-F238E27FC236}">
              <a16:creationId xmlns:a16="http://schemas.microsoft.com/office/drawing/2014/main" id="{4C2571B5-B723-4158-AE56-114C52D20C64}"/>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72" name="Text Box 106">
          <a:extLst>
            <a:ext uri="{FF2B5EF4-FFF2-40B4-BE49-F238E27FC236}">
              <a16:creationId xmlns:a16="http://schemas.microsoft.com/office/drawing/2014/main" id="{012C14E8-B012-430E-BF5F-8357A0D596A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68581</xdr:rowOff>
    </xdr:to>
    <xdr:sp macro="" textlink="">
      <xdr:nvSpPr>
        <xdr:cNvPr id="373" name="Text Box 108">
          <a:extLst>
            <a:ext uri="{FF2B5EF4-FFF2-40B4-BE49-F238E27FC236}">
              <a16:creationId xmlns:a16="http://schemas.microsoft.com/office/drawing/2014/main" id="{35AE3BDB-2797-43C3-96FE-C7E0660E71BD}"/>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137161</xdr:rowOff>
    </xdr:to>
    <xdr:sp macro="" textlink="">
      <xdr:nvSpPr>
        <xdr:cNvPr id="374" name="Text Box 30">
          <a:extLst>
            <a:ext uri="{FF2B5EF4-FFF2-40B4-BE49-F238E27FC236}">
              <a16:creationId xmlns:a16="http://schemas.microsoft.com/office/drawing/2014/main" id="{6E49889F-FD13-4637-A2D6-47EDF246444E}"/>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68581</xdr:rowOff>
    </xdr:to>
    <xdr:sp macro="" textlink="">
      <xdr:nvSpPr>
        <xdr:cNvPr id="375" name="Text Box 32">
          <a:extLst>
            <a:ext uri="{FF2B5EF4-FFF2-40B4-BE49-F238E27FC236}">
              <a16:creationId xmlns:a16="http://schemas.microsoft.com/office/drawing/2014/main" id="{CC8A292C-79BA-4002-B592-FD6E164D7C7C}"/>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137161</xdr:rowOff>
    </xdr:to>
    <xdr:sp macro="" textlink="">
      <xdr:nvSpPr>
        <xdr:cNvPr id="376" name="Text Box 106">
          <a:extLst>
            <a:ext uri="{FF2B5EF4-FFF2-40B4-BE49-F238E27FC236}">
              <a16:creationId xmlns:a16="http://schemas.microsoft.com/office/drawing/2014/main" id="{0D0C90BB-B3B2-4C9B-9711-787DE32039F9}"/>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68581</xdr:rowOff>
    </xdr:to>
    <xdr:sp macro="" textlink="">
      <xdr:nvSpPr>
        <xdr:cNvPr id="377" name="Text Box 108">
          <a:extLst>
            <a:ext uri="{FF2B5EF4-FFF2-40B4-BE49-F238E27FC236}">
              <a16:creationId xmlns:a16="http://schemas.microsoft.com/office/drawing/2014/main" id="{05A06EF2-01DF-4287-93DF-29712415A139}"/>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78" name="Text Box 30">
          <a:extLst>
            <a:ext uri="{FF2B5EF4-FFF2-40B4-BE49-F238E27FC236}">
              <a16:creationId xmlns:a16="http://schemas.microsoft.com/office/drawing/2014/main" id="{DF595BB0-D4E0-4D7F-93C4-038196B89B37}"/>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79" name="Text Box 32">
          <a:extLst>
            <a:ext uri="{FF2B5EF4-FFF2-40B4-BE49-F238E27FC236}">
              <a16:creationId xmlns:a16="http://schemas.microsoft.com/office/drawing/2014/main" id="{9DCF28C3-6A39-429F-856B-6CDD0E069E66}"/>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80" name="Text Box 106">
          <a:extLst>
            <a:ext uri="{FF2B5EF4-FFF2-40B4-BE49-F238E27FC236}">
              <a16:creationId xmlns:a16="http://schemas.microsoft.com/office/drawing/2014/main" id="{E92E5CF2-F477-4CCE-BD13-E50043FAF13D}"/>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81" name="Text Box 108">
          <a:extLst>
            <a:ext uri="{FF2B5EF4-FFF2-40B4-BE49-F238E27FC236}">
              <a16:creationId xmlns:a16="http://schemas.microsoft.com/office/drawing/2014/main" id="{64D1B8EA-49EE-4E4B-B6B3-27D1E3855D3C}"/>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106681</xdr:rowOff>
    </xdr:to>
    <xdr:sp macro="" textlink="">
      <xdr:nvSpPr>
        <xdr:cNvPr id="382" name="Text Box 30">
          <a:extLst>
            <a:ext uri="{FF2B5EF4-FFF2-40B4-BE49-F238E27FC236}">
              <a16:creationId xmlns:a16="http://schemas.microsoft.com/office/drawing/2014/main" id="{AF40A8FC-1E0B-4C6B-A2B7-27081E42DA58}"/>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83" name="Text Box 32">
          <a:extLst>
            <a:ext uri="{FF2B5EF4-FFF2-40B4-BE49-F238E27FC236}">
              <a16:creationId xmlns:a16="http://schemas.microsoft.com/office/drawing/2014/main" id="{D3290678-4639-45AD-9729-D568F15742C8}"/>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106681</xdr:rowOff>
    </xdr:to>
    <xdr:sp macro="" textlink="">
      <xdr:nvSpPr>
        <xdr:cNvPr id="384" name="Text Box 106">
          <a:extLst>
            <a:ext uri="{FF2B5EF4-FFF2-40B4-BE49-F238E27FC236}">
              <a16:creationId xmlns:a16="http://schemas.microsoft.com/office/drawing/2014/main" id="{FA5F612D-808E-4DFC-9EDC-B07009DCFA66}"/>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385" name="Text Box 108">
          <a:extLst>
            <a:ext uri="{FF2B5EF4-FFF2-40B4-BE49-F238E27FC236}">
              <a16:creationId xmlns:a16="http://schemas.microsoft.com/office/drawing/2014/main" id="{C41CA6A9-F5B2-4DF3-86FD-280D90EF7D61}"/>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86" name="Text Box 30">
          <a:extLst>
            <a:ext uri="{FF2B5EF4-FFF2-40B4-BE49-F238E27FC236}">
              <a16:creationId xmlns:a16="http://schemas.microsoft.com/office/drawing/2014/main" id="{AEBEECE5-1CAD-48EF-941A-69C7012FFAD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87" name="Text Box 32">
          <a:extLst>
            <a:ext uri="{FF2B5EF4-FFF2-40B4-BE49-F238E27FC236}">
              <a16:creationId xmlns:a16="http://schemas.microsoft.com/office/drawing/2014/main" id="{8D0D1F4D-1926-4974-86C0-3195736251D2}"/>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88" name="Text Box 106">
          <a:extLst>
            <a:ext uri="{FF2B5EF4-FFF2-40B4-BE49-F238E27FC236}">
              <a16:creationId xmlns:a16="http://schemas.microsoft.com/office/drawing/2014/main" id="{86400AAB-0289-49EC-BD17-DB52FFBB1072}"/>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89" name="Text Box 108">
          <a:extLst>
            <a:ext uri="{FF2B5EF4-FFF2-40B4-BE49-F238E27FC236}">
              <a16:creationId xmlns:a16="http://schemas.microsoft.com/office/drawing/2014/main" id="{83EFAC07-BB94-4B07-870E-63A0D5C38738}"/>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90" name="Text Box 30">
          <a:extLst>
            <a:ext uri="{FF2B5EF4-FFF2-40B4-BE49-F238E27FC236}">
              <a16:creationId xmlns:a16="http://schemas.microsoft.com/office/drawing/2014/main" id="{F72FE63C-F051-487A-9271-A646F46FCB90}"/>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91" name="Text Box 32">
          <a:extLst>
            <a:ext uri="{FF2B5EF4-FFF2-40B4-BE49-F238E27FC236}">
              <a16:creationId xmlns:a16="http://schemas.microsoft.com/office/drawing/2014/main" id="{420CA3B3-830F-4614-B25B-E90055805E4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92" name="Text Box 106">
          <a:extLst>
            <a:ext uri="{FF2B5EF4-FFF2-40B4-BE49-F238E27FC236}">
              <a16:creationId xmlns:a16="http://schemas.microsoft.com/office/drawing/2014/main" id="{6C3974A9-489E-44BE-A61D-70AF5DAD6470}"/>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93" name="Text Box 108">
          <a:extLst>
            <a:ext uri="{FF2B5EF4-FFF2-40B4-BE49-F238E27FC236}">
              <a16:creationId xmlns:a16="http://schemas.microsoft.com/office/drawing/2014/main" id="{50F66274-32AD-481F-9608-F4EB80F9340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94" name="Text Box 30">
          <a:extLst>
            <a:ext uri="{FF2B5EF4-FFF2-40B4-BE49-F238E27FC236}">
              <a16:creationId xmlns:a16="http://schemas.microsoft.com/office/drawing/2014/main" id="{208889AB-DE80-4FFF-9BAF-5495DC78F474}"/>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95" name="Text Box 32">
          <a:extLst>
            <a:ext uri="{FF2B5EF4-FFF2-40B4-BE49-F238E27FC236}">
              <a16:creationId xmlns:a16="http://schemas.microsoft.com/office/drawing/2014/main" id="{3D79E239-783D-477E-93B4-6C8DDA279D18}"/>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137164</xdr:rowOff>
    </xdr:to>
    <xdr:sp macro="" textlink="">
      <xdr:nvSpPr>
        <xdr:cNvPr id="396" name="Text Box 106">
          <a:extLst>
            <a:ext uri="{FF2B5EF4-FFF2-40B4-BE49-F238E27FC236}">
              <a16:creationId xmlns:a16="http://schemas.microsoft.com/office/drawing/2014/main" id="{02C1DE79-6C4A-4F64-969F-49FC0140296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97" name="Text Box 108">
          <a:extLst>
            <a:ext uri="{FF2B5EF4-FFF2-40B4-BE49-F238E27FC236}">
              <a16:creationId xmlns:a16="http://schemas.microsoft.com/office/drawing/2014/main" id="{BB0DFDB8-E5C3-4DD6-AEBD-8421CFA20A4F}"/>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398" name="Text Box 30">
          <a:extLst>
            <a:ext uri="{FF2B5EF4-FFF2-40B4-BE49-F238E27FC236}">
              <a16:creationId xmlns:a16="http://schemas.microsoft.com/office/drawing/2014/main" id="{04EAD192-1115-4791-AD82-387DE5379563}"/>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399" name="Text Box 32">
          <a:extLst>
            <a:ext uri="{FF2B5EF4-FFF2-40B4-BE49-F238E27FC236}">
              <a16:creationId xmlns:a16="http://schemas.microsoft.com/office/drawing/2014/main" id="{9DE6D7BE-36C4-4B18-923F-EDB02A1369B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106684</xdr:rowOff>
    </xdr:to>
    <xdr:sp macro="" textlink="">
      <xdr:nvSpPr>
        <xdr:cNvPr id="400" name="Text Box 106">
          <a:extLst>
            <a:ext uri="{FF2B5EF4-FFF2-40B4-BE49-F238E27FC236}">
              <a16:creationId xmlns:a16="http://schemas.microsoft.com/office/drawing/2014/main" id="{AA893948-83EA-4838-B365-25AE1692964C}"/>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7626</xdr:rowOff>
    </xdr:to>
    <xdr:sp macro="" textlink="">
      <xdr:nvSpPr>
        <xdr:cNvPr id="401" name="Text Box 108">
          <a:extLst>
            <a:ext uri="{FF2B5EF4-FFF2-40B4-BE49-F238E27FC236}">
              <a16:creationId xmlns:a16="http://schemas.microsoft.com/office/drawing/2014/main" id="{FD447839-EE75-45B0-A197-D3218BC64FC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143019</xdr:rowOff>
    </xdr:to>
    <xdr:sp macro="" textlink="">
      <xdr:nvSpPr>
        <xdr:cNvPr id="402" name="Text Box 30">
          <a:extLst>
            <a:ext uri="{FF2B5EF4-FFF2-40B4-BE49-F238E27FC236}">
              <a16:creationId xmlns:a16="http://schemas.microsoft.com/office/drawing/2014/main" id="{CE6C530E-C99C-4BAD-A595-41A222307498}"/>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53976</xdr:rowOff>
    </xdr:to>
    <xdr:sp macro="" textlink="">
      <xdr:nvSpPr>
        <xdr:cNvPr id="403" name="Text Box 32">
          <a:extLst>
            <a:ext uri="{FF2B5EF4-FFF2-40B4-BE49-F238E27FC236}">
              <a16:creationId xmlns:a16="http://schemas.microsoft.com/office/drawing/2014/main" id="{7127A9D4-C5EA-4608-A3FB-55843949214E}"/>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143019</xdr:rowOff>
    </xdr:to>
    <xdr:sp macro="" textlink="">
      <xdr:nvSpPr>
        <xdr:cNvPr id="404" name="Text Box 106">
          <a:extLst>
            <a:ext uri="{FF2B5EF4-FFF2-40B4-BE49-F238E27FC236}">
              <a16:creationId xmlns:a16="http://schemas.microsoft.com/office/drawing/2014/main" id="{39F25CB7-246B-482B-B21C-68966A7762B4}"/>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53976</xdr:rowOff>
    </xdr:to>
    <xdr:sp macro="" textlink="">
      <xdr:nvSpPr>
        <xdr:cNvPr id="405" name="Text Box 108">
          <a:extLst>
            <a:ext uri="{FF2B5EF4-FFF2-40B4-BE49-F238E27FC236}">
              <a16:creationId xmlns:a16="http://schemas.microsoft.com/office/drawing/2014/main" id="{F4DA0011-A9BD-433D-AFDE-89958E3991C8}"/>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121924</xdr:rowOff>
    </xdr:to>
    <xdr:sp macro="" textlink="">
      <xdr:nvSpPr>
        <xdr:cNvPr id="406" name="Text Box 30">
          <a:extLst>
            <a:ext uri="{FF2B5EF4-FFF2-40B4-BE49-F238E27FC236}">
              <a16:creationId xmlns:a16="http://schemas.microsoft.com/office/drawing/2014/main" id="{F0C54677-7410-4450-A69C-9892D61042E1}"/>
            </a:ext>
          </a:extLst>
        </xdr:cNvPr>
        <xdr:cNvSpPr txBox="1">
          <a:spLocks noChangeArrowheads="1"/>
        </xdr:cNvSpPr>
      </xdr:nvSpPr>
      <xdr:spPr bwMode="auto">
        <a:xfrm>
          <a:off x="4244340" y="60815220"/>
          <a:ext cx="76200"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143019</xdr:rowOff>
    </xdr:to>
    <xdr:sp macro="" textlink="">
      <xdr:nvSpPr>
        <xdr:cNvPr id="407" name="Text Box 30">
          <a:extLst>
            <a:ext uri="{FF2B5EF4-FFF2-40B4-BE49-F238E27FC236}">
              <a16:creationId xmlns:a16="http://schemas.microsoft.com/office/drawing/2014/main" id="{53AF7EC6-8ED7-43B3-B90B-EBBCD2F12454}"/>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53976</xdr:rowOff>
    </xdr:to>
    <xdr:sp macro="" textlink="">
      <xdr:nvSpPr>
        <xdr:cNvPr id="408" name="Text Box 32">
          <a:extLst>
            <a:ext uri="{FF2B5EF4-FFF2-40B4-BE49-F238E27FC236}">
              <a16:creationId xmlns:a16="http://schemas.microsoft.com/office/drawing/2014/main" id="{6E595139-BE41-4D30-8758-7A8CF942BA73}"/>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143019</xdr:rowOff>
    </xdr:to>
    <xdr:sp macro="" textlink="">
      <xdr:nvSpPr>
        <xdr:cNvPr id="409" name="Text Box 106">
          <a:extLst>
            <a:ext uri="{FF2B5EF4-FFF2-40B4-BE49-F238E27FC236}">
              <a16:creationId xmlns:a16="http://schemas.microsoft.com/office/drawing/2014/main" id="{2107B84F-3FAA-437A-A54E-8C2D44D88EC5}"/>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53976</xdr:rowOff>
    </xdr:to>
    <xdr:sp macro="" textlink="">
      <xdr:nvSpPr>
        <xdr:cNvPr id="410" name="Text Box 108">
          <a:extLst>
            <a:ext uri="{FF2B5EF4-FFF2-40B4-BE49-F238E27FC236}">
              <a16:creationId xmlns:a16="http://schemas.microsoft.com/office/drawing/2014/main" id="{00252964-4F1B-40AB-BEDD-04D91C459EC8}"/>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120159</xdr:rowOff>
    </xdr:to>
    <xdr:sp macro="" textlink="">
      <xdr:nvSpPr>
        <xdr:cNvPr id="411" name="Text Box 30">
          <a:extLst>
            <a:ext uri="{FF2B5EF4-FFF2-40B4-BE49-F238E27FC236}">
              <a16:creationId xmlns:a16="http://schemas.microsoft.com/office/drawing/2014/main" id="{FCD4CE0A-FD6E-4772-B906-03EC715DE2F5}"/>
            </a:ext>
          </a:extLst>
        </xdr:cNvPr>
        <xdr:cNvSpPr txBox="1">
          <a:spLocks noChangeArrowheads="1"/>
        </xdr:cNvSpPr>
      </xdr:nvSpPr>
      <xdr:spPr bwMode="auto">
        <a:xfrm>
          <a:off x="4244340" y="6081522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51682</xdr:rowOff>
    </xdr:to>
    <xdr:sp macro="" textlink="">
      <xdr:nvSpPr>
        <xdr:cNvPr id="412" name="Text Box 30">
          <a:extLst>
            <a:ext uri="{FF2B5EF4-FFF2-40B4-BE49-F238E27FC236}">
              <a16:creationId xmlns:a16="http://schemas.microsoft.com/office/drawing/2014/main" id="{71075154-4E0D-4BEE-BCBD-3FF152ABFCBD}"/>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413" name="Text Box 32">
          <a:extLst>
            <a:ext uri="{FF2B5EF4-FFF2-40B4-BE49-F238E27FC236}">
              <a16:creationId xmlns:a16="http://schemas.microsoft.com/office/drawing/2014/main" id="{0F40823A-AC06-41AB-BE35-5636C4958970}"/>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51682</xdr:rowOff>
    </xdr:to>
    <xdr:sp macro="" textlink="">
      <xdr:nvSpPr>
        <xdr:cNvPr id="414" name="Text Box 106">
          <a:extLst>
            <a:ext uri="{FF2B5EF4-FFF2-40B4-BE49-F238E27FC236}">
              <a16:creationId xmlns:a16="http://schemas.microsoft.com/office/drawing/2014/main" id="{E608A9F7-8FA8-4DB9-A7DD-75C45E7A5058}"/>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415" name="Text Box 108">
          <a:extLst>
            <a:ext uri="{FF2B5EF4-FFF2-40B4-BE49-F238E27FC236}">
              <a16:creationId xmlns:a16="http://schemas.microsoft.com/office/drawing/2014/main" id="{175EBE94-15E0-483A-B276-AA51623CC488}"/>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99061</xdr:rowOff>
    </xdr:to>
    <xdr:sp macro="" textlink="">
      <xdr:nvSpPr>
        <xdr:cNvPr id="416" name="Text Box 30">
          <a:extLst>
            <a:ext uri="{FF2B5EF4-FFF2-40B4-BE49-F238E27FC236}">
              <a16:creationId xmlns:a16="http://schemas.microsoft.com/office/drawing/2014/main" id="{BDF4DB6A-05DF-46FF-A174-B71E45EA504A}"/>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417" name="Text Box 32">
          <a:extLst>
            <a:ext uri="{FF2B5EF4-FFF2-40B4-BE49-F238E27FC236}">
              <a16:creationId xmlns:a16="http://schemas.microsoft.com/office/drawing/2014/main" id="{330CE1ED-6B69-4734-B60C-CA72060111E9}"/>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99061</xdr:rowOff>
    </xdr:to>
    <xdr:sp macro="" textlink="">
      <xdr:nvSpPr>
        <xdr:cNvPr id="418" name="Text Box 106">
          <a:extLst>
            <a:ext uri="{FF2B5EF4-FFF2-40B4-BE49-F238E27FC236}">
              <a16:creationId xmlns:a16="http://schemas.microsoft.com/office/drawing/2014/main" id="{7F7D211D-59E6-4419-9B92-87B6A9763BB4}"/>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30481</xdr:rowOff>
    </xdr:to>
    <xdr:sp macro="" textlink="">
      <xdr:nvSpPr>
        <xdr:cNvPr id="419" name="Text Box 108">
          <a:extLst>
            <a:ext uri="{FF2B5EF4-FFF2-40B4-BE49-F238E27FC236}">
              <a16:creationId xmlns:a16="http://schemas.microsoft.com/office/drawing/2014/main" id="{BF9E5C00-C027-4E9A-978A-07A293536B84}"/>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137165</xdr:rowOff>
    </xdr:to>
    <xdr:sp macro="" textlink="">
      <xdr:nvSpPr>
        <xdr:cNvPr id="420" name="Text Box 30">
          <a:extLst>
            <a:ext uri="{FF2B5EF4-FFF2-40B4-BE49-F238E27FC236}">
              <a16:creationId xmlns:a16="http://schemas.microsoft.com/office/drawing/2014/main" id="{91D720B1-C4BD-41F7-A455-5FD98E0505A3}"/>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22868</xdr:rowOff>
    </xdr:to>
    <xdr:sp macro="" textlink="">
      <xdr:nvSpPr>
        <xdr:cNvPr id="421" name="Text Box 32">
          <a:extLst>
            <a:ext uri="{FF2B5EF4-FFF2-40B4-BE49-F238E27FC236}">
              <a16:creationId xmlns:a16="http://schemas.microsoft.com/office/drawing/2014/main" id="{5F8E0226-2158-4C92-A9CC-1AD1321D74F8}"/>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137165</xdr:rowOff>
    </xdr:to>
    <xdr:sp macro="" textlink="">
      <xdr:nvSpPr>
        <xdr:cNvPr id="422" name="Text Box 106">
          <a:extLst>
            <a:ext uri="{FF2B5EF4-FFF2-40B4-BE49-F238E27FC236}">
              <a16:creationId xmlns:a16="http://schemas.microsoft.com/office/drawing/2014/main" id="{7D7D71F6-C39A-48F9-A2DC-F67A2B32A9CD}"/>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22868</xdr:rowOff>
    </xdr:to>
    <xdr:sp macro="" textlink="">
      <xdr:nvSpPr>
        <xdr:cNvPr id="423" name="Text Box 108">
          <a:extLst>
            <a:ext uri="{FF2B5EF4-FFF2-40B4-BE49-F238E27FC236}">
              <a16:creationId xmlns:a16="http://schemas.microsoft.com/office/drawing/2014/main" id="{4B8E58BF-DC0D-4DF7-9EEA-C97FAE000160}"/>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114305</xdr:rowOff>
    </xdr:to>
    <xdr:sp macro="" textlink="">
      <xdr:nvSpPr>
        <xdr:cNvPr id="424" name="Text Box 30">
          <a:extLst>
            <a:ext uri="{FF2B5EF4-FFF2-40B4-BE49-F238E27FC236}">
              <a16:creationId xmlns:a16="http://schemas.microsoft.com/office/drawing/2014/main" id="{79E03CE8-64F0-43B4-AFE9-3C73A28AD84C}"/>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22868</xdr:rowOff>
    </xdr:to>
    <xdr:sp macro="" textlink="">
      <xdr:nvSpPr>
        <xdr:cNvPr id="425" name="Text Box 32">
          <a:extLst>
            <a:ext uri="{FF2B5EF4-FFF2-40B4-BE49-F238E27FC236}">
              <a16:creationId xmlns:a16="http://schemas.microsoft.com/office/drawing/2014/main" id="{0E6FE9B0-EF44-4002-B386-B852D92A829A}"/>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114305</xdr:rowOff>
    </xdr:to>
    <xdr:sp macro="" textlink="">
      <xdr:nvSpPr>
        <xdr:cNvPr id="426" name="Text Box 106">
          <a:extLst>
            <a:ext uri="{FF2B5EF4-FFF2-40B4-BE49-F238E27FC236}">
              <a16:creationId xmlns:a16="http://schemas.microsoft.com/office/drawing/2014/main" id="{B293C055-407F-4283-897E-BBBCAED476AD}"/>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264</xdr:row>
      <xdr:rowOff>21103</xdr:rowOff>
    </xdr:to>
    <xdr:sp macro="" textlink="">
      <xdr:nvSpPr>
        <xdr:cNvPr id="427" name="Text Box 108">
          <a:extLst>
            <a:ext uri="{FF2B5EF4-FFF2-40B4-BE49-F238E27FC236}">
              <a16:creationId xmlns:a16="http://schemas.microsoft.com/office/drawing/2014/main" id="{BA01C6C1-38DD-441B-B6CF-BD64A344E665}"/>
            </a:ext>
          </a:extLst>
        </xdr:cNvPr>
        <xdr:cNvSpPr txBox="1">
          <a:spLocks noChangeArrowheads="1"/>
        </xdr:cNvSpPr>
      </xdr:nvSpPr>
      <xdr:spPr bwMode="auto">
        <a:xfrm>
          <a:off x="4267200" y="60815220"/>
          <a:ext cx="68580" cy="365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75209</xdr:rowOff>
    </xdr:to>
    <xdr:sp macro="" textlink="">
      <xdr:nvSpPr>
        <xdr:cNvPr id="428" name="Text Box 30">
          <a:extLst>
            <a:ext uri="{FF2B5EF4-FFF2-40B4-BE49-F238E27FC236}">
              <a16:creationId xmlns:a16="http://schemas.microsoft.com/office/drawing/2014/main" id="{28B40B7C-05EA-4D35-9506-51A845D8465A}"/>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21866</xdr:rowOff>
    </xdr:to>
    <xdr:sp macro="" textlink="">
      <xdr:nvSpPr>
        <xdr:cNvPr id="429" name="Text Box 32">
          <a:extLst>
            <a:ext uri="{FF2B5EF4-FFF2-40B4-BE49-F238E27FC236}">
              <a16:creationId xmlns:a16="http://schemas.microsoft.com/office/drawing/2014/main" id="{82E44C35-DB50-4289-923D-9419E83F119E}"/>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75209</xdr:rowOff>
    </xdr:to>
    <xdr:sp macro="" textlink="">
      <xdr:nvSpPr>
        <xdr:cNvPr id="430" name="Text Box 106">
          <a:extLst>
            <a:ext uri="{FF2B5EF4-FFF2-40B4-BE49-F238E27FC236}">
              <a16:creationId xmlns:a16="http://schemas.microsoft.com/office/drawing/2014/main" id="{918EF16B-EEF1-475B-A390-AA6B370974F1}"/>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21866</xdr:rowOff>
    </xdr:to>
    <xdr:sp macro="" textlink="">
      <xdr:nvSpPr>
        <xdr:cNvPr id="431" name="Text Box 108">
          <a:extLst>
            <a:ext uri="{FF2B5EF4-FFF2-40B4-BE49-F238E27FC236}">
              <a16:creationId xmlns:a16="http://schemas.microsoft.com/office/drawing/2014/main" id="{AC6D4002-C95A-40C6-8483-87F22B48E4C9}"/>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59969</xdr:rowOff>
    </xdr:to>
    <xdr:sp macro="" textlink="">
      <xdr:nvSpPr>
        <xdr:cNvPr id="432" name="Text Box 30">
          <a:extLst>
            <a:ext uri="{FF2B5EF4-FFF2-40B4-BE49-F238E27FC236}">
              <a16:creationId xmlns:a16="http://schemas.microsoft.com/office/drawing/2014/main" id="{09B709D1-48A8-4CA8-B872-1CC0A138CC11}"/>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21866</xdr:rowOff>
    </xdr:to>
    <xdr:sp macro="" textlink="">
      <xdr:nvSpPr>
        <xdr:cNvPr id="433" name="Text Box 32">
          <a:extLst>
            <a:ext uri="{FF2B5EF4-FFF2-40B4-BE49-F238E27FC236}">
              <a16:creationId xmlns:a16="http://schemas.microsoft.com/office/drawing/2014/main" id="{AF685956-816A-49A5-90E0-2D366F53080D}"/>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59969</xdr:rowOff>
    </xdr:to>
    <xdr:sp macro="" textlink="">
      <xdr:nvSpPr>
        <xdr:cNvPr id="434" name="Text Box 106">
          <a:extLst>
            <a:ext uri="{FF2B5EF4-FFF2-40B4-BE49-F238E27FC236}">
              <a16:creationId xmlns:a16="http://schemas.microsoft.com/office/drawing/2014/main" id="{BEA52214-05A2-47C7-A420-876FD82D2896}"/>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21866</xdr:rowOff>
    </xdr:to>
    <xdr:sp macro="" textlink="">
      <xdr:nvSpPr>
        <xdr:cNvPr id="435" name="Text Box 108">
          <a:extLst>
            <a:ext uri="{FF2B5EF4-FFF2-40B4-BE49-F238E27FC236}">
              <a16:creationId xmlns:a16="http://schemas.microsoft.com/office/drawing/2014/main" id="{E26F14BD-9D2F-4667-940D-BE6EA194A8BE}"/>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75208</xdr:rowOff>
    </xdr:to>
    <xdr:sp macro="" textlink="">
      <xdr:nvSpPr>
        <xdr:cNvPr id="436" name="Text Box 30">
          <a:extLst>
            <a:ext uri="{FF2B5EF4-FFF2-40B4-BE49-F238E27FC236}">
              <a16:creationId xmlns:a16="http://schemas.microsoft.com/office/drawing/2014/main" id="{2704A68F-5A18-4829-BBFB-1645ADE51E6D}"/>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29483</xdr:rowOff>
    </xdr:to>
    <xdr:sp macro="" textlink="">
      <xdr:nvSpPr>
        <xdr:cNvPr id="437" name="Text Box 32">
          <a:extLst>
            <a:ext uri="{FF2B5EF4-FFF2-40B4-BE49-F238E27FC236}">
              <a16:creationId xmlns:a16="http://schemas.microsoft.com/office/drawing/2014/main" id="{DDC58F78-6E4B-45A9-9B59-2E9D3319FD83}"/>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75208</xdr:rowOff>
    </xdr:to>
    <xdr:sp macro="" textlink="">
      <xdr:nvSpPr>
        <xdr:cNvPr id="438" name="Text Box 106">
          <a:extLst>
            <a:ext uri="{FF2B5EF4-FFF2-40B4-BE49-F238E27FC236}">
              <a16:creationId xmlns:a16="http://schemas.microsoft.com/office/drawing/2014/main" id="{CD3AD6C5-3DAB-4F60-882F-57458549FAC1}"/>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29483</xdr:rowOff>
    </xdr:to>
    <xdr:sp macro="" textlink="">
      <xdr:nvSpPr>
        <xdr:cNvPr id="439" name="Text Box 108">
          <a:extLst>
            <a:ext uri="{FF2B5EF4-FFF2-40B4-BE49-F238E27FC236}">
              <a16:creationId xmlns:a16="http://schemas.microsoft.com/office/drawing/2014/main" id="{56014207-6395-44D8-AB92-8CDC7A7E7DA4}"/>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59968</xdr:rowOff>
    </xdr:to>
    <xdr:sp macro="" textlink="">
      <xdr:nvSpPr>
        <xdr:cNvPr id="440" name="Text Box 30">
          <a:extLst>
            <a:ext uri="{FF2B5EF4-FFF2-40B4-BE49-F238E27FC236}">
              <a16:creationId xmlns:a16="http://schemas.microsoft.com/office/drawing/2014/main" id="{71B0CC9B-A878-4AC5-9709-81CBFC647D79}"/>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29483</xdr:rowOff>
    </xdr:to>
    <xdr:sp macro="" textlink="">
      <xdr:nvSpPr>
        <xdr:cNvPr id="441" name="Text Box 32">
          <a:extLst>
            <a:ext uri="{FF2B5EF4-FFF2-40B4-BE49-F238E27FC236}">
              <a16:creationId xmlns:a16="http://schemas.microsoft.com/office/drawing/2014/main" id="{4DD80CFB-9441-456B-AC37-9278602688AF}"/>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59968</xdr:rowOff>
    </xdr:to>
    <xdr:sp macro="" textlink="">
      <xdr:nvSpPr>
        <xdr:cNvPr id="442" name="Text Box 106">
          <a:extLst>
            <a:ext uri="{FF2B5EF4-FFF2-40B4-BE49-F238E27FC236}">
              <a16:creationId xmlns:a16="http://schemas.microsoft.com/office/drawing/2014/main" id="{F555DB63-6DA5-4778-9183-817C2099C33C}"/>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29483</xdr:rowOff>
    </xdr:to>
    <xdr:sp macro="" textlink="">
      <xdr:nvSpPr>
        <xdr:cNvPr id="443" name="Text Box 108">
          <a:extLst>
            <a:ext uri="{FF2B5EF4-FFF2-40B4-BE49-F238E27FC236}">
              <a16:creationId xmlns:a16="http://schemas.microsoft.com/office/drawing/2014/main" id="{8EABF945-8B73-44A6-A0C5-2BE1A26A1C20}"/>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77862</xdr:rowOff>
    </xdr:to>
    <xdr:sp macro="" textlink="">
      <xdr:nvSpPr>
        <xdr:cNvPr id="444" name="Text Box 30">
          <a:extLst>
            <a:ext uri="{FF2B5EF4-FFF2-40B4-BE49-F238E27FC236}">
              <a16:creationId xmlns:a16="http://schemas.microsoft.com/office/drawing/2014/main" id="{E62CBEB2-7C0D-40BF-AFD3-567A92ECC411}"/>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138822</xdr:rowOff>
    </xdr:to>
    <xdr:sp macro="" textlink="">
      <xdr:nvSpPr>
        <xdr:cNvPr id="445" name="Text Box 32">
          <a:extLst>
            <a:ext uri="{FF2B5EF4-FFF2-40B4-BE49-F238E27FC236}">
              <a16:creationId xmlns:a16="http://schemas.microsoft.com/office/drawing/2014/main" id="{DACCB405-BC25-458F-9466-3F075EFCD187}"/>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77862</xdr:rowOff>
    </xdr:to>
    <xdr:sp macro="" textlink="">
      <xdr:nvSpPr>
        <xdr:cNvPr id="446" name="Text Box 106">
          <a:extLst>
            <a:ext uri="{FF2B5EF4-FFF2-40B4-BE49-F238E27FC236}">
              <a16:creationId xmlns:a16="http://schemas.microsoft.com/office/drawing/2014/main" id="{6CD21216-735E-468C-A60D-88FA3B63E687}"/>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138822</xdr:rowOff>
    </xdr:to>
    <xdr:sp macro="" textlink="">
      <xdr:nvSpPr>
        <xdr:cNvPr id="447" name="Text Box 108">
          <a:extLst>
            <a:ext uri="{FF2B5EF4-FFF2-40B4-BE49-F238E27FC236}">
              <a16:creationId xmlns:a16="http://schemas.microsoft.com/office/drawing/2014/main" id="{5B170BC8-C445-4A90-866D-3FE646AAABA1}"/>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55002</xdr:rowOff>
    </xdr:to>
    <xdr:sp macro="" textlink="">
      <xdr:nvSpPr>
        <xdr:cNvPr id="448" name="Text Box 30">
          <a:extLst>
            <a:ext uri="{FF2B5EF4-FFF2-40B4-BE49-F238E27FC236}">
              <a16:creationId xmlns:a16="http://schemas.microsoft.com/office/drawing/2014/main" id="{57F098D8-8451-4EB0-939F-900ACEBE695B}"/>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138822</xdr:rowOff>
    </xdr:to>
    <xdr:sp macro="" textlink="">
      <xdr:nvSpPr>
        <xdr:cNvPr id="449" name="Text Box 32">
          <a:extLst>
            <a:ext uri="{FF2B5EF4-FFF2-40B4-BE49-F238E27FC236}">
              <a16:creationId xmlns:a16="http://schemas.microsoft.com/office/drawing/2014/main" id="{4BF5BA40-DE02-4E71-B20F-961B0511E7FA}"/>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55002</xdr:rowOff>
    </xdr:to>
    <xdr:sp macro="" textlink="">
      <xdr:nvSpPr>
        <xdr:cNvPr id="450" name="Text Box 106">
          <a:extLst>
            <a:ext uri="{FF2B5EF4-FFF2-40B4-BE49-F238E27FC236}">
              <a16:creationId xmlns:a16="http://schemas.microsoft.com/office/drawing/2014/main" id="{D2EB0535-905D-402A-9DF9-774D4B08EC2E}"/>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138822</xdr:rowOff>
    </xdr:to>
    <xdr:sp macro="" textlink="">
      <xdr:nvSpPr>
        <xdr:cNvPr id="451" name="Text Box 108">
          <a:extLst>
            <a:ext uri="{FF2B5EF4-FFF2-40B4-BE49-F238E27FC236}">
              <a16:creationId xmlns:a16="http://schemas.microsoft.com/office/drawing/2014/main" id="{F3107347-AC30-45D0-82AA-18857F5017B1}"/>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93</xdr:row>
      <xdr:rowOff>26209</xdr:rowOff>
    </xdr:to>
    <xdr:sp macro="" textlink="">
      <xdr:nvSpPr>
        <xdr:cNvPr id="452" name="Text Box 30">
          <a:extLst>
            <a:ext uri="{FF2B5EF4-FFF2-40B4-BE49-F238E27FC236}">
              <a16:creationId xmlns:a16="http://schemas.microsoft.com/office/drawing/2014/main" id="{12A30DF6-D26E-49A8-A8EA-5B7E4709494B}"/>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95</xdr:row>
      <xdr:rowOff>50910</xdr:rowOff>
    </xdr:to>
    <xdr:sp macro="" textlink="">
      <xdr:nvSpPr>
        <xdr:cNvPr id="453" name="Text Box 32">
          <a:extLst>
            <a:ext uri="{FF2B5EF4-FFF2-40B4-BE49-F238E27FC236}">
              <a16:creationId xmlns:a16="http://schemas.microsoft.com/office/drawing/2014/main" id="{97AC205D-B3A2-47A7-AF8D-1DE4CE3E3B4C}"/>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93</xdr:row>
      <xdr:rowOff>26209</xdr:rowOff>
    </xdr:to>
    <xdr:sp macro="" textlink="">
      <xdr:nvSpPr>
        <xdr:cNvPr id="454" name="Text Box 106">
          <a:extLst>
            <a:ext uri="{FF2B5EF4-FFF2-40B4-BE49-F238E27FC236}">
              <a16:creationId xmlns:a16="http://schemas.microsoft.com/office/drawing/2014/main" id="{4C5A9AEB-1C02-4B16-81E0-0EADE60A52AE}"/>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95</xdr:row>
      <xdr:rowOff>50910</xdr:rowOff>
    </xdr:to>
    <xdr:sp macro="" textlink="">
      <xdr:nvSpPr>
        <xdr:cNvPr id="455" name="Text Box 108">
          <a:extLst>
            <a:ext uri="{FF2B5EF4-FFF2-40B4-BE49-F238E27FC236}">
              <a16:creationId xmlns:a16="http://schemas.microsoft.com/office/drawing/2014/main" id="{C76516AF-BA91-4613-B0A4-9064E9DC1729}"/>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93</xdr:row>
      <xdr:rowOff>3349</xdr:rowOff>
    </xdr:to>
    <xdr:sp macro="" textlink="">
      <xdr:nvSpPr>
        <xdr:cNvPr id="456" name="Text Box 30">
          <a:extLst>
            <a:ext uri="{FF2B5EF4-FFF2-40B4-BE49-F238E27FC236}">
              <a16:creationId xmlns:a16="http://schemas.microsoft.com/office/drawing/2014/main" id="{AFBEA3DD-23C2-4162-92B6-DC2AB548C0D7}"/>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95</xdr:row>
      <xdr:rowOff>50910</xdr:rowOff>
    </xdr:to>
    <xdr:sp macro="" textlink="">
      <xdr:nvSpPr>
        <xdr:cNvPr id="457" name="Text Box 32">
          <a:extLst>
            <a:ext uri="{FF2B5EF4-FFF2-40B4-BE49-F238E27FC236}">
              <a16:creationId xmlns:a16="http://schemas.microsoft.com/office/drawing/2014/main" id="{5587690C-34CB-4691-92A2-A69BE45D5F56}"/>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93</xdr:row>
      <xdr:rowOff>3349</xdr:rowOff>
    </xdr:to>
    <xdr:sp macro="" textlink="">
      <xdr:nvSpPr>
        <xdr:cNvPr id="458" name="Text Box 106">
          <a:extLst>
            <a:ext uri="{FF2B5EF4-FFF2-40B4-BE49-F238E27FC236}">
              <a16:creationId xmlns:a16="http://schemas.microsoft.com/office/drawing/2014/main" id="{EFD15157-E823-45F5-9694-0B70EF5A24F8}"/>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95</xdr:row>
      <xdr:rowOff>50910</xdr:rowOff>
    </xdr:to>
    <xdr:sp macro="" textlink="">
      <xdr:nvSpPr>
        <xdr:cNvPr id="459" name="Text Box 108">
          <a:extLst>
            <a:ext uri="{FF2B5EF4-FFF2-40B4-BE49-F238E27FC236}">
              <a16:creationId xmlns:a16="http://schemas.microsoft.com/office/drawing/2014/main" id="{25A4DCC6-EA15-4A01-885C-F1D55074C5EF}"/>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102086</xdr:rowOff>
    </xdr:to>
    <xdr:sp macro="" textlink="">
      <xdr:nvSpPr>
        <xdr:cNvPr id="460" name="Text Box 30">
          <a:extLst>
            <a:ext uri="{FF2B5EF4-FFF2-40B4-BE49-F238E27FC236}">
              <a16:creationId xmlns:a16="http://schemas.microsoft.com/office/drawing/2014/main" id="{7FEE756E-3DFB-46D4-9A79-017565C801F1}"/>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61" name="Text Box 32">
          <a:extLst>
            <a:ext uri="{FF2B5EF4-FFF2-40B4-BE49-F238E27FC236}">
              <a16:creationId xmlns:a16="http://schemas.microsoft.com/office/drawing/2014/main" id="{6301E26B-B3F1-4B85-976D-0A3C21A61793}"/>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102086</xdr:rowOff>
    </xdr:to>
    <xdr:sp macro="" textlink="">
      <xdr:nvSpPr>
        <xdr:cNvPr id="462" name="Text Box 106">
          <a:extLst>
            <a:ext uri="{FF2B5EF4-FFF2-40B4-BE49-F238E27FC236}">
              <a16:creationId xmlns:a16="http://schemas.microsoft.com/office/drawing/2014/main" id="{4A6FFC62-C03A-44AC-B6BD-7AA0F1CA1054}"/>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63" name="Text Box 108">
          <a:extLst>
            <a:ext uri="{FF2B5EF4-FFF2-40B4-BE49-F238E27FC236}">
              <a16:creationId xmlns:a16="http://schemas.microsoft.com/office/drawing/2014/main" id="{0613A5DB-AC5B-47B2-BFEE-04C6635BC25A}"/>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79226</xdr:rowOff>
    </xdr:to>
    <xdr:sp macro="" textlink="">
      <xdr:nvSpPr>
        <xdr:cNvPr id="464" name="Text Box 30">
          <a:extLst>
            <a:ext uri="{FF2B5EF4-FFF2-40B4-BE49-F238E27FC236}">
              <a16:creationId xmlns:a16="http://schemas.microsoft.com/office/drawing/2014/main" id="{9CB240C7-CDD8-4A05-BB75-BD7DD7D2EDCD}"/>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65" name="Text Box 32">
          <a:extLst>
            <a:ext uri="{FF2B5EF4-FFF2-40B4-BE49-F238E27FC236}">
              <a16:creationId xmlns:a16="http://schemas.microsoft.com/office/drawing/2014/main" id="{639F1FA4-327D-43E0-8959-4B0A06963ABD}"/>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79226</xdr:rowOff>
    </xdr:to>
    <xdr:sp macro="" textlink="">
      <xdr:nvSpPr>
        <xdr:cNvPr id="466" name="Text Box 106">
          <a:extLst>
            <a:ext uri="{FF2B5EF4-FFF2-40B4-BE49-F238E27FC236}">
              <a16:creationId xmlns:a16="http://schemas.microsoft.com/office/drawing/2014/main" id="{6202363E-86CC-4EA3-BA92-06332066D03D}"/>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67" name="Text Box 108">
          <a:extLst>
            <a:ext uri="{FF2B5EF4-FFF2-40B4-BE49-F238E27FC236}">
              <a16:creationId xmlns:a16="http://schemas.microsoft.com/office/drawing/2014/main" id="{0A167906-FE36-4278-8E6D-AFFF61DC2696}"/>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62622</xdr:rowOff>
    </xdr:to>
    <xdr:sp macro="" textlink="">
      <xdr:nvSpPr>
        <xdr:cNvPr id="468" name="Text Box 30">
          <a:extLst>
            <a:ext uri="{FF2B5EF4-FFF2-40B4-BE49-F238E27FC236}">
              <a16:creationId xmlns:a16="http://schemas.microsoft.com/office/drawing/2014/main" id="{0841A2EF-2921-42AF-8745-F900D9D59A81}"/>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123582</xdr:rowOff>
    </xdr:to>
    <xdr:sp macro="" textlink="">
      <xdr:nvSpPr>
        <xdr:cNvPr id="469" name="Text Box 32">
          <a:extLst>
            <a:ext uri="{FF2B5EF4-FFF2-40B4-BE49-F238E27FC236}">
              <a16:creationId xmlns:a16="http://schemas.microsoft.com/office/drawing/2014/main" id="{2B30E657-C034-4066-862B-3B5040FBFB76}"/>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62622</xdr:rowOff>
    </xdr:to>
    <xdr:sp macro="" textlink="">
      <xdr:nvSpPr>
        <xdr:cNvPr id="470" name="Text Box 106">
          <a:extLst>
            <a:ext uri="{FF2B5EF4-FFF2-40B4-BE49-F238E27FC236}">
              <a16:creationId xmlns:a16="http://schemas.microsoft.com/office/drawing/2014/main" id="{7C1DEB78-BF34-477A-B697-156948F6ABDD}"/>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123582</xdr:rowOff>
    </xdr:to>
    <xdr:sp macro="" textlink="">
      <xdr:nvSpPr>
        <xdr:cNvPr id="471" name="Text Box 108">
          <a:extLst>
            <a:ext uri="{FF2B5EF4-FFF2-40B4-BE49-F238E27FC236}">
              <a16:creationId xmlns:a16="http://schemas.microsoft.com/office/drawing/2014/main" id="{35B10656-664E-4232-90FD-4FA8B23379E7}"/>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134180</xdr:rowOff>
    </xdr:to>
    <xdr:sp macro="" textlink="">
      <xdr:nvSpPr>
        <xdr:cNvPr id="472" name="Text Box 30">
          <a:extLst>
            <a:ext uri="{FF2B5EF4-FFF2-40B4-BE49-F238E27FC236}">
              <a16:creationId xmlns:a16="http://schemas.microsoft.com/office/drawing/2014/main" id="{B34C982D-0DC8-414D-A225-9E20381E2784}"/>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123582</xdr:rowOff>
    </xdr:to>
    <xdr:sp macro="" textlink="">
      <xdr:nvSpPr>
        <xdr:cNvPr id="473" name="Text Box 32">
          <a:extLst>
            <a:ext uri="{FF2B5EF4-FFF2-40B4-BE49-F238E27FC236}">
              <a16:creationId xmlns:a16="http://schemas.microsoft.com/office/drawing/2014/main" id="{59531DDC-878C-40DE-8EF4-22BFB5A5C876}"/>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134180</xdr:rowOff>
    </xdr:to>
    <xdr:sp macro="" textlink="">
      <xdr:nvSpPr>
        <xdr:cNvPr id="474" name="Text Box 106">
          <a:extLst>
            <a:ext uri="{FF2B5EF4-FFF2-40B4-BE49-F238E27FC236}">
              <a16:creationId xmlns:a16="http://schemas.microsoft.com/office/drawing/2014/main" id="{AE0EE0F6-C7F9-4B2A-8813-05E0C735CDF6}"/>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123582</xdr:rowOff>
    </xdr:to>
    <xdr:sp macro="" textlink="">
      <xdr:nvSpPr>
        <xdr:cNvPr id="475" name="Text Box 108">
          <a:extLst>
            <a:ext uri="{FF2B5EF4-FFF2-40B4-BE49-F238E27FC236}">
              <a16:creationId xmlns:a16="http://schemas.microsoft.com/office/drawing/2014/main" id="{EB494C63-6223-4F8F-A0A9-5BDA1BB03E4D}"/>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161159</xdr:rowOff>
    </xdr:to>
    <xdr:sp macro="" textlink="">
      <xdr:nvSpPr>
        <xdr:cNvPr id="476" name="Text Box 30">
          <a:extLst>
            <a:ext uri="{FF2B5EF4-FFF2-40B4-BE49-F238E27FC236}">
              <a16:creationId xmlns:a16="http://schemas.microsoft.com/office/drawing/2014/main" id="{A2546CE4-DBCE-4790-BA7F-ED158743A451}"/>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162657</xdr:rowOff>
    </xdr:to>
    <xdr:sp macro="" textlink="">
      <xdr:nvSpPr>
        <xdr:cNvPr id="477" name="Text Box 32">
          <a:extLst>
            <a:ext uri="{FF2B5EF4-FFF2-40B4-BE49-F238E27FC236}">
              <a16:creationId xmlns:a16="http://schemas.microsoft.com/office/drawing/2014/main" id="{A335B6C2-2F54-4455-B63B-91DB8994FC30}"/>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161159</xdr:rowOff>
    </xdr:to>
    <xdr:sp macro="" textlink="">
      <xdr:nvSpPr>
        <xdr:cNvPr id="478" name="Text Box 106">
          <a:extLst>
            <a:ext uri="{FF2B5EF4-FFF2-40B4-BE49-F238E27FC236}">
              <a16:creationId xmlns:a16="http://schemas.microsoft.com/office/drawing/2014/main" id="{0FAE6732-8EA1-4EF0-BE4E-E5B7FF3824E0}"/>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162657</xdr:rowOff>
    </xdr:to>
    <xdr:sp macro="" textlink="">
      <xdr:nvSpPr>
        <xdr:cNvPr id="479" name="Text Box 108">
          <a:extLst>
            <a:ext uri="{FF2B5EF4-FFF2-40B4-BE49-F238E27FC236}">
              <a16:creationId xmlns:a16="http://schemas.microsoft.com/office/drawing/2014/main" id="{D722AFBA-6BF2-4005-928E-0756B4D96701}"/>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130381</xdr:rowOff>
    </xdr:to>
    <xdr:sp macro="" textlink="">
      <xdr:nvSpPr>
        <xdr:cNvPr id="480" name="Text Box 30">
          <a:extLst>
            <a:ext uri="{FF2B5EF4-FFF2-40B4-BE49-F238E27FC236}">
              <a16:creationId xmlns:a16="http://schemas.microsoft.com/office/drawing/2014/main" id="{0565531A-9D53-488F-8F73-0C34ED0B0BE2}"/>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162657</xdr:rowOff>
    </xdr:to>
    <xdr:sp macro="" textlink="">
      <xdr:nvSpPr>
        <xdr:cNvPr id="481" name="Text Box 32">
          <a:extLst>
            <a:ext uri="{FF2B5EF4-FFF2-40B4-BE49-F238E27FC236}">
              <a16:creationId xmlns:a16="http://schemas.microsoft.com/office/drawing/2014/main" id="{A7500D62-7D1B-42BF-A221-FFBDC9D9C988}"/>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130381</xdr:rowOff>
    </xdr:to>
    <xdr:sp macro="" textlink="">
      <xdr:nvSpPr>
        <xdr:cNvPr id="482" name="Text Box 106">
          <a:extLst>
            <a:ext uri="{FF2B5EF4-FFF2-40B4-BE49-F238E27FC236}">
              <a16:creationId xmlns:a16="http://schemas.microsoft.com/office/drawing/2014/main" id="{C52A3FB6-43F1-4F64-A027-F36CE8044B15}"/>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102086</xdr:rowOff>
    </xdr:to>
    <xdr:sp macro="" textlink="">
      <xdr:nvSpPr>
        <xdr:cNvPr id="483" name="Text Box 30">
          <a:extLst>
            <a:ext uri="{FF2B5EF4-FFF2-40B4-BE49-F238E27FC236}">
              <a16:creationId xmlns:a16="http://schemas.microsoft.com/office/drawing/2014/main" id="{43E2CFB8-4264-4CD3-9F69-1B49439E9ED6}"/>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84" name="Text Box 32">
          <a:extLst>
            <a:ext uri="{FF2B5EF4-FFF2-40B4-BE49-F238E27FC236}">
              <a16:creationId xmlns:a16="http://schemas.microsoft.com/office/drawing/2014/main" id="{789C9E8D-F6A7-4EAD-8AF3-6DD6AF6396AA}"/>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102086</xdr:rowOff>
    </xdr:to>
    <xdr:sp macro="" textlink="">
      <xdr:nvSpPr>
        <xdr:cNvPr id="485" name="Text Box 106">
          <a:extLst>
            <a:ext uri="{FF2B5EF4-FFF2-40B4-BE49-F238E27FC236}">
              <a16:creationId xmlns:a16="http://schemas.microsoft.com/office/drawing/2014/main" id="{BC891AB1-5CB0-47D9-9D31-F11915DE2DAB}"/>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86" name="Text Box 108">
          <a:extLst>
            <a:ext uri="{FF2B5EF4-FFF2-40B4-BE49-F238E27FC236}">
              <a16:creationId xmlns:a16="http://schemas.microsoft.com/office/drawing/2014/main" id="{BE4997DD-5619-4061-9DF8-E63379F7336C}"/>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79226</xdr:rowOff>
    </xdr:to>
    <xdr:sp macro="" textlink="">
      <xdr:nvSpPr>
        <xdr:cNvPr id="487" name="Text Box 30">
          <a:extLst>
            <a:ext uri="{FF2B5EF4-FFF2-40B4-BE49-F238E27FC236}">
              <a16:creationId xmlns:a16="http://schemas.microsoft.com/office/drawing/2014/main" id="{5FE86C41-157E-44BF-B136-1EA77EB6891D}"/>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88" name="Text Box 32">
          <a:extLst>
            <a:ext uri="{FF2B5EF4-FFF2-40B4-BE49-F238E27FC236}">
              <a16:creationId xmlns:a16="http://schemas.microsoft.com/office/drawing/2014/main" id="{AA44395E-32EE-4156-858E-382B5F3EEA5F}"/>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79226</xdr:rowOff>
    </xdr:to>
    <xdr:sp macro="" textlink="">
      <xdr:nvSpPr>
        <xdr:cNvPr id="489" name="Text Box 106">
          <a:extLst>
            <a:ext uri="{FF2B5EF4-FFF2-40B4-BE49-F238E27FC236}">
              <a16:creationId xmlns:a16="http://schemas.microsoft.com/office/drawing/2014/main" id="{14A0D6B7-6D97-418F-9742-E2210E560F6B}"/>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73951</xdr:rowOff>
    </xdr:to>
    <xdr:sp macro="" textlink="">
      <xdr:nvSpPr>
        <xdr:cNvPr id="490" name="Text Box 108">
          <a:extLst>
            <a:ext uri="{FF2B5EF4-FFF2-40B4-BE49-F238E27FC236}">
              <a16:creationId xmlns:a16="http://schemas.microsoft.com/office/drawing/2014/main" id="{2D03CB5C-09EC-4A6F-B04C-14E0B4F5718D}"/>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409722"/>
    <xdr:sp macro="" textlink="">
      <xdr:nvSpPr>
        <xdr:cNvPr id="491" name="Text Box 30">
          <a:extLst>
            <a:ext uri="{FF2B5EF4-FFF2-40B4-BE49-F238E27FC236}">
              <a16:creationId xmlns:a16="http://schemas.microsoft.com/office/drawing/2014/main" id="{876A2056-471A-4739-A8FF-13AB4AFD65C9}"/>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2" name="Text Box 32">
          <a:extLst>
            <a:ext uri="{FF2B5EF4-FFF2-40B4-BE49-F238E27FC236}">
              <a16:creationId xmlns:a16="http://schemas.microsoft.com/office/drawing/2014/main" id="{C9177BF6-F02C-4688-9ABC-DB217C14DB1A}"/>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09722"/>
    <xdr:sp macro="" textlink="">
      <xdr:nvSpPr>
        <xdr:cNvPr id="493" name="Text Box 106">
          <a:extLst>
            <a:ext uri="{FF2B5EF4-FFF2-40B4-BE49-F238E27FC236}">
              <a16:creationId xmlns:a16="http://schemas.microsoft.com/office/drawing/2014/main" id="{E45753C6-6E3A-4E2A-836F-2C10AF5586B8}"/>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4" name="Text Box 108">
          <a:extLst>
            <a:ext uri="{FF2B5EF4-FFF2-40B4-BE49-F238E27FC236}">
              <a16:creationId xmlns:a16="http://schemas.microsoft.com/office/drawing/2014/main" id="{2C57EF3D-0F74-4F75-B7F5-6EBD772AF74E}"/>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495" name="Text Box 30">
          <a:extLst>
            <a:ext uri="{FF2B5EF4-FFF2-40B4-BE49-F238E27FC236}">
              <a16:creationId xmlns:a16="http://schemas.microsoft.com/office/drawing/2014/main" id="{CD77E398-1AAE-4131-BADD-482FA113EB0F}"/>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6" name="Text Box 32">
          <a:extLst>
            <a:ext uri="{FF2B5EF4-FFF2-40B4-BE49-F238E27FC236}">
              <a16:creationId xmlns:a16="http://schemas.microsoft.com/office/drawing/2014/main" id="{81C60A40-88C0-48C0-8B89-D381B718020E}"/>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497" name="Text Box 106">
          <a:extLst>
            <a:ext uri="{FF2B5EF4-FFF2-40B4-BE49-F238E27FC236}">
              <a16:creationId xmlns:a16="http://schemas.microsoft.com/office/drawing/2014/main" id="{A4DF84A2-7E5F-4E08-B459-62472EC9FB33}"/>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8" name="Text Box 108">
          <a:extLst>
            <a:ext uri="{FF2B5EF4-FFF2-40B4-BE49-F238E27FC236}">
              <a16:creationId xmlns:a16="http://schemas.microsoft.com/office/drawing/2014/main" id="{FA08539E-3198-4DCD-B4CB-FD2867140DEF}"/>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499" name="Text Box 30">
          <a:extLst>
            <a:ext uri="{FF2B5EF4-FFF2-40B4-BE49-F238E27FC236}">
              <a16:creationId xmlns:a16="http://schemas.microsoft.com/office/drawing/2014/main" id="{FBC38644-E837-4E52-8207-4821E3A33DB1}"/>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0" name="Text Box 32">
          <a:extLst>
            <a:ext uri="{FF2B5EF4-FFF2-40B4-BE49-F238E27FC236}">
              <a16:creationId xmlns:a16="http://schemas.microsoft.com/office/drawing/2014/main" id="{C9D30385-7773-41D0-BFC5-BEEB56ADB044}"/>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501" name="Text Box 106">
          <a:extLst>
            <a:ext uri="{FF2B5EF4-FFF2-40B4-BE49-F238E27FC236}">
              <a16:creationId xmlns:a16="http://schemas.microsoft.com/office/drawing/2014/main" id="{6AAE1182-D692-4D4F-AD4D-8E9201BE7BE6}"/>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2" name="Text Box 108">
          <a:extLst>
            <a:ext uri="{FF2B5EF4-FFF2-40B4-BE49-F238E27FC236}">
              <a16:creationId xmlns:a16="http://schemas.microsoft.com/office/drawing/2014/main" id="{6D8317B0-29A5-4018-AE10-2EBAEA7F05B0}"/>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503" name="Text Box 30">
          <a:extLst>
            <a:ext uri="{FF2B5EF4-FFF2-40B4-BE49-F238E27FC236}">
              <a16:creationId xmlns:a16="http://schemas.microsoft.com/office/drawing/2014/main" id="{FE2E68C0-9258-4CDC-88C2-411B51CE282C}"/>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4" name="Text Box 32">
          <a:extLst>
            <a:ext uri="{FF2B5EF4-FFF2-40B4-BE49-F238E27FC236}">
              <a16:creationId xmlns:a16="http://schemas.microsoft.com/office/drawing/2014/main" id="{429FFE3F-6EEE-4233-872F-EEA14EEFC9C7}"/>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505" name="Text Box 106">
          <a:extLst>
            <a:ext uri="{FF2B5EF4-FFF2-40B4-BE49-F238E27FC236}">
              <a16:creationId xmlns:a16="http://schemas.microsoft.com/office/drawing/2014/main" id="{3F5F081A-1B20-4985-98D0-4B9BB1863C10}"/>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6" name="Text Box 108">
          <a:extLst>
            <a:ext uri="{FF2B5EF4-FFF2-40B4-BE49-F238E27FC236}">
              <a16:creationId xmlns:a16="http://schemas.microsoft.com/office/drawing/2014/main" id="{3665191B-414B-4A56-B2BA-680CA025444F}"/>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96</xdr:row>
      <xdr:rowOff>0</xdr:rowOff>
    </xdr:from>
    <xdr:to>
      <xdr:col>3</xdr:col>
      <xdr:colOff>76200</xdr:colOff>
      <xdr:row>101</xdr:row>
      <xdr:rowOff>515968</xdr:rowOff>
    </xdr:to>
    <xdr:sp macro="" textlink="">
      <xdr:nvSpPr>
        <xdr:cNvPr id="507" name="Text Box 30">
          <a:extLst>
            <a:ext uri="{FF2B5EF4-FFF2-40B4-BE49-F238E27FC236}">
              <a16:creationId xmlns:a16="http://schemas.microsoft.com/office/drawing/2014/main" id="{72045EBD-2B8D-4C1C-B72F-030414ADA7C0}"/>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515968</xdr:rowOff>
    </xdr:to>
    <xdr:sp macro="" textlink="">
      <xdr:nvSpPr>
        <xdr:cNvPr id="508" name="Text Box 106">
          <a:extLst>
            <a:ext uri="{FF2B5EF4-FFF2-40B4-BE49-F238E27FC236}">
              <a16:creationId xmlns:a16="http://schemas.microsoft.com/office/drawing/2014/main" id="{F6F955B1-B4D8-4A34-A573-2F8195F6D8EF}"/>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493109</xdr:rowOff>
    </xdr:to>
    <xdr:sp macro="" textlink="">
      <xdr:nvSpPr>
        <xdr:cNvPr id="509" name="Text Box 30">
          <a:extLst>
            <a:ext uri="{FF2B5EF4-FFF2-40B4-BE49-F238E27FC236}">
              <a16:creationId xmlns:a16="http://schemas.microsoft.com/office/drawing/2014/main" id="{0829B4DF-A764-4FB5-9327-C4A16737BE8C}"/>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493109</xdr:rowOff>
    </xdr:to>
    <xdr:sp macro="" textlink="">
      <xdr:nvSpPr>
        <xdr:cNvPr id="510" name="Text Box 106">
          <a:extLst>
            <a:ext uri="{FF2B5EF4-FFF2-40B4-BE49-F238E27FC236}">
              <a16:creationId xmlns:a16="http://schemas.microsoft.com/office/drawing/2014/main" id="{EC7F95E6-C90A-442A-9E61-7AC5AAD07192}"/>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64730</xdr:rowOff>
    </xdr:to>
    <xdr:sp macro="" textlink="">
      <xdr:nvSpPr>
        <xdr:cNvPr id="511" name="Text Box 30">
          <a:extLst>
            <a:ext uri="{FF2B5EF4-FFF2-40B4-BE49-F238E27FC236}">
              <a16:creationId xmlns:a16="http://schemas.microsoft.com/office/drawing/2014/main" id="{35C22994-3798-4DE6-924B-549F36DA9403}"/>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343691</xdr:rowOff>
    </xdr:to>
    <xdr:sp macro="" textlink="">
      <xdr:nvSpPr>
        <xdr:cNvPr id="512" name="Text Box 32">
          <a:extLst>
            <a:ext uri="{FF2B5EF4-FFF2-40B4-BE49-F238E27FC236}">
              <a16:creationId xmlns:a16="http://schemas.microsoft.com/office/drawing/2014/main" id="{B299E41D-8E8D-4185-A186-DE86C4044DA5}"/>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64730</xdr:rowOff>
    </xdr:to>
    <xdr:sp macro="" textlink="">
      <xdr:nvSpPr>
        <xdr:cNvPr id="513" name="Text Box 106">
          <a:extLst>
            <a:ext uri="{FF2B5EF4-FFF2-40B4-BE49-F238E27FC236}">
              <a16:creationId xmlns:a16="http://schemas.microsoft.com/office/drawing/2014/main" id="{365993E5-7B33-48C8-8835-2BC23457BAC2}"/>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343691</xdr:rowOff>
    </xdr:to>
    <xdr:sp macro="" textlink="">
      <xdr:nvSpPr>
        <xdr:cNvPr id="514" name="Text Box 108">
          <a:extLst>
            <a:ext uri="{FF2B5EF4-FFF2-40B4-BE49-F238E27FC236}">
              <a16:creationId xmlns:a16="http://schemas.microsoft.com/office/drawing/2014/main" id="{8B3E4DBB-44D8-4FF5-9869-6145E918A9B4}"/>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100</xdr:row>
      <xdr:rowOff>522593</xdr:rowOff>
    </xdr:to>
    <xdr:sp macro="" textlink="">
      <xdr:nvSpPr>
        <xdr:cNvPr id="515" name="Text Box 30">
          <a:extLst>
            <a:ext uri="{FF2B5EF4-FFF2-40B4-BE49-F238E27FC236}">
              <a16:creationId xmlns:a16="http://schemas.microsoft.com/office/drawing/2014/main" id="{A7D02FB8-713A-40A1-B631-89B7F81380B9}"/>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343691</xdr:rowOff>
    </xdr:to>
    <xdr:sp macro="" textlink="">
      <xdr:nvSpPr>
        <xdr:cNvPr id="516" name="Text Box 32">
          <a:extLst>
            <a:ext uri="{FF2B5EF4-FFF2-40B4-BE49-F238E27FC236}">
              <a16:creationId xmlns:a16="http://schemas.microsoft.com/office/drawing/2014/main" id="{3E604679-3432-4C1F-836B-0BD71C1990C7}"/>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100</xdr:row>
      <xdr:rowOff>522593</xdr:rowOff>
    </xdr:to>
    <xdr:sp macro="" textlink="">
      <xdr:nvSpPr>
        <xdr:cNvPr id="517" name="Text Box 106">
          <a:extLst>
            <a:ext uri="{FF2B5EF4-FFF2-40B4-BE49-F238E27FC236}">
              <a16:creationId xmlns:a16="http://schemas.microsoft.com/office/drawing/2014/main" id="{3C692978-B2BF-43B3-8BC8-15CD41B43F9C}"/>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101</xdr:row>
      <xdr:rowOff>343691</xdr:rowOff>
    </xdr:to>
    <xdr:sp macro="" textlink="">
      <xdr:nvSpPr>
        <xdr:cNvPr id="518" name="Text Box 108">
          <a:extLst>
            <a:ext uri="{FF2B5EF4-FFF2-40B4-BE49-F238E27FC236}">
              <a16:creationId xmlns:a16="http://schemas.microsoft.com/office/drawing/2014/main" id="{1DB3AE6B-0529-4DA5-93F3-DA31854BA851}"/>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330590"/>
    <xdr:sp macro="" textlink="">
      <xdr:nvSpPr>
        <xdr:cNvPr id="519" name="Text Box 30">
          <a:extLst>
            <a:ext uri="{FF2B5EF4-FFF2-40B4-BE49-F238E27FC236}">
              <a16:creationId xmlns:a16="http://schemas.microsoft.com/office/drawing/2014/main" id="{F37D639C-DA86-4A68-A8D0-35788063A338}"/>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0" name="Text Box 32">
          <a:extLst>
            <a:ext uri="{FF2B5EF4-FFF2-40B4-BE49-F238E27FC236}">
              <a16:creationId xmlns:a16="http://schemas.microsoft.com/office/drawing/2014/main" id="{F286FD8E-64F7-4F83-8612-8E0BC1D8D6AB}"/>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1" name="Text Box 106">
          <a:extLst>
            <a:ext uri="{FF2B5EF4-FFF2-40B4-BE49-F238E27FC236}">
              <a16:creationId xmlns:a16="http://schemas.microsoft.com/office/drawing/2014/main" id="{0E856DBE-4561-4482-95D7-5115B3C66936}"/>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2" name="Text Box 108">
          <a:extLst>
            <a:ext uri="{FF2B5EF4-FFF2-40B4-BE49-F238E27FC236}">
              <a16:creationId xmlns:a16="http://schemas.microsoft.com/office/drawing/2014/main" id="{F77E992D-0806-4F06-B3B4-1FB03F6E3511}"/>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23" name="Text Box 30">
          <a:extLst>
            <a:ext uri="{FF2B5EF4-FFF2-40B4-BE49-F238E27FC236}">
              <a16:creationId xmlns:a16="http://schemas.microsoft.com/office/drawing/2014/main" id="{CF6035D8-0196-4B13-A577-2A7A13D2151A}"/>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4" name="Text Box 32">
          <a:extLst>
            <a:ext uri="{FF2B5EF4-FFF2-40B4-BE49-F238E27FC236}">
              <a16:creationId xmlns:a16="http://schemas.microsoft.com/office/drawing/2014/main" id="{6158A233-ED1D-4845-905F-F562CF920DA4}"/>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25" name="Text Box 106">
          <a:extLst>
            <a:ext uri="{FF2B5EF4-FFF2-40B4-BE49-F238E27FC236}">
              <a16:creationId xmlns:a16="http://schemas.microsoft.com/office/drawing/2014/main" id="{A8C359AE-97DB-4DB9-A9B4-1102D5A857FB}"/>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6" name="Text Box 108">
          <a:extLst>
            <a:ext uri="{FF2B5EF4-FFF2-40B4-BE49-F238E27FC236}">
              <a16:creationId xmlns:a16="http://schemas.microsoft.com/office/drawing/2014/main" id="{2BC709AA-B75D-4E2A-8F83-F597FE1417FD}"/>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7" name="Text Box 30">
          <a:extLst>
            <a:ext uri="{FF2B5EF4-FFF2-40B4-BE49-F238E27FC236}">
              <a16:creationId xmlns:a16="http://schemas.microsoft.com/office/drawing/2014/main" id="{18E3B248-DDCD-45F4-950B-F5ABB792BDF9}"/>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8" name="Text Box 32">
          <a:extLst>
            <a:ext uri="{FF2B5EF4-FFF2-40B4-BE49-F238E27FC236}">
              <a16:creationId xmlns:a16="http://schemas.microsoft.com/office/drawing/2014/main" id="{857B9C6D-A719-442A-9A4D-4A9EA0CB6307}"/>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9" name="Text Box 106">
          <a:extLst>
            <a:ext uri="{FF2B5EF4-FFF2-40B4-BE49-F238E27FC236}">
              <a16:creationId xmlns:a16="http://schemas.microsoft.com/office/drawing/2014/main" id="{7926A245-0DC2-4158-90E2-AAF09A60980C}"/>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0" name="Text Box 108">
          <a:extLst>
            <a:ext uri="{FF2B5EF4-FFF2-40B4-BE49-F238E27FC236}">
              <a16:creationId xmlns:a16="http://schemas.microsoft.com/office/drawing/2014/main" id="{14D74D81-A647-42F3-A8C7-355BF512A459}"/>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31" name="Text Box 30">
          <a:extLst>
            <a:ext uri="{FF2B5EF4-FFF2-40B4-BE49-F238E27FC236}">
              <a16:creationId xmlns:a16="http://schemas.microsoft.com/office/drawing/2014/main" id="{0A6C5DD7-C7C9-4E5A-9B0B-5EE862B06515}"/>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2" name="Text Box 32">
          <a:extLst>
            <a:ext uri="{FF2B5EF4-FFF2-40B4-BE49-F238E27FC236}">
              <a16:creationId xmlns:a16="http://schemas.microsoft.com/office/drawing/2014/main" id="{522ABBA6-70B7-4925-84B1-3063C558132A}"/>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33" name="Text Box 106">
          <a:extLst>
            <a:ext uri="{FF2B5EF4-FFF2-40B4-BE49-F238E27FC236}">
              <a16:creationId xmlns:a16="http://schemas.microsoft.com/office/drawing/2014/main" id="{BBD0AB83-9B35-46BA-899F-20698DAEB1BA}"/>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4" name="Text Box 108">
          <a:extLst>
            <a:ext uri="{FF2B5EF4-FFF2-40B4-BE49-F238E27FC236}">
              <a16:creationId xmlns:a16="http://schemas.microsoft.com/office/drawing/2014/main" id="{B9EE868C-DED6-45CF-8866-F58C422B2009}"/>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77</xdr:row>
      <xdr:rowOff>0</xdr:rowOff>
    </xdr:from>
    <xdr:to>
      <xdr:col>3</xdr:col>
      <xdr:colOff>76200</xdr:colOff>
      <xdr:row>81</xdr:row>
      <xdr:rowOff>14810</xdr:rowOff>
    </xdr:to>
    <xdr:sp macro="" textlink="">
      <xdr:nvSpPr>
        <xdr:cNvPr id="535" name="Text Box 30">
          <a:extLst>
            <a:ext uri="{FF2B5EF4-FFF2-40B4-BE49-F238E27FC236}">
              <a16:creationId xmlns:a16="http://schemas.microsoft.com/office/drawing/2014/main" id="{B7888728-6AF3-4315-9B48-26698C29837C}"/>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14810</xdr:rowOff>
    </xdr:to>
    <xdr:sp macro="" textlink="">
      <xdr:nvSpPr>
        <xdr:cNvPr id="536" name="Text Box 106">
          <a:extLst>
            <a:ext uri="{FF2B5EF4-FFF2-40B4-BE49-F238E27FC236}">
              <a16:creationId xmlns:a16="http://schemas.microsoft.com/office/drawing/2014/main" id="{C88904A0-114A-47DA-A955-8E120882B853}"/>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80</xdr:row>
      <xdr:rowOff>343132</xdr:rowOff>
    </xdr:to>
    <xdr:sp macro="" textlink="">
      <xdr:nvSpPr>
        <xdr:cNvPr id="537" name="Text Box 30">
          <a:extLst>
            <a:ext uri="{FF2B5EF4-FFF2-40B4-BE49-F238E27FC236}">
              <a16:creationId xmlns:a16="http://schemas.microsoft.com/office/drawing/2014/main" id="{8EBC08AE-44F5-4028-B303-3DD9AE6BDBBF}"/>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80</xdr:row>
      <xdr:rowOff>343132</xdr:rowOff>
    </xdr:to>
    <xdr:sp macro="" textlink="">
      <xdr:nvSpPr>
        <xdr:cNvPr id="538" name="Text Box 106">
          <a:extLst>
            <a:ext uri="{FF2B5EF4-FFF2-40B4-BE49-F238E27FC236}">
              <a16:creationId xmlns:a16="http://schemas.microsoft.com/office/drawing/2014/main" id="{CC8C3DCA-A1B7-41F3-B3FF-3BE468711A67}"/>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14810</xdr:rowOff>
    </xdr:to>
    <xdr:sp macro="" textlink="">
      <xdr:nvSpPr>
        <xdr:cNvPr id="539" name="Text Box 30">
          <a:extLst>
            <a:ext uri="{FF2B5EF4-FFF2-40B4-BE49-F238E27FC236}">
              <a16:creationId xmlns:a16="http://schemas.microsoft.com/office/drawing/2014/main" id="{DB921FF9-6EC6-4C0D-9D53-285373890DDD}"/>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14810</xdr:rowOff>
    </xdr:to>
    <xdr:sp macro="" textlink="">
      <xdr:nvSpPr>
        <xdr:cNvPr id="540" name="Text Box 106">
          <a:extLst>
            <a:ext uri="{FF2B5EF4-FFF2-40B4-BE49-F238E27FC236}">
              <a16:creationId xmlns:a16="http://schemas.microsoft.com/office/drawing/2014/main" id="{3EE0D069-CACD-4C36-8648-FF378C047296}"/>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80</xdr:row>
      <xdr:rowOff>343132</xdr:rowOff>
    </xdr:to>
    <xdr:sp macro="" textlink="">
      <xdr:nvSpPr>
        <xdr:cNvPr id="541" name="Text Box 30">
          <a:extLst>
            <a:ext uri="{FF2B5EF4-FFF2-40B4-BE49-F238E27FC236}">
              <a16:creationId xmlns:a16="http://schemas.microsoft.com/office/drawing/2014/main" id="{95888874-4A0B-4316-9E40-F6576AD14761}"/>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80</xdr:row>
      <xdr:rowOff>343132</xdr:rowOff>
    </xdr:to>
    <xdr:sp macro="" textlink="">
      <xdr:nvSpPr>
        <xdr:cNvPr id="542" name="Text Box 106">
          <a:extLst>
            <a:ext uri="{FF2B5EF4-FFF2-40B4-BE49-F238E27FC236}">
              <a16:creationId xmlns:a16="http://schemas.microsoft.com/office/drawing/2014/main" id="{350545C3-2D10-42A8-88BC-973E625EDA13}"/>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672</xdr:row>
      <xdr:rowOff>0</xdr:rowOff>
    </xdr:from>
    <xdr:ext cx="76200" cy="676275"/>
    <xdr:sp macro="" textlink="">
      <xdr:nvSpPr>
        <xdr:cNvPr id="543" name="Text Box 30">
          <a:extLst>
            <a:ext uri="{FF2B5EF4-FFF2-40B4-BE49-F238E27FC236}">
              <a16:creationId xmlns:a16="http://schemas.microsoft.com/office/drawing/2014/main" id="{2910D658-7F6E-44E6-A5FF-D6EC3F5F8B6B}"/>
            </a:ext>
          </a:extLst>
        </xdr:cNvPr>
        <xdr:cNvSpPr txBox="1">
          <a:spLocks noChangeArrowheads="1"/>
        </xdr:cNvSpPr>
      </xdr:nvSpPr>
      <xdr:spPr bwMode="auto">
        <a:xfrm>
          <a:off x="4282440" y="151622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672</xdr:row>
      <xdr:rowOff>0</xdr:rowOff>
    </xdr:from>
    <xdr:ext cx="76200" cy="857250"/>
    <xdr:sp macro="" textlink="">
      <xdr:nvSpPr>
        <xdr:cNvPr id="544" name="Text Box 32">
          <a:extLst>
            <a:ext uri="{FF2B5EF4-FFF2-40B4-BE49-F238E27FC236}">
              <a16:creationId xmlns:a16="http://schemas.microsoft.com/office/drawing/2014/main" id="{EE87F5D7-E817-449E-8589-C2DE5C33FFC6}"/>
            </a:ext>
          </a:extLst>
        </xdr:cNvPr>
        <xdr:cNvSpPr txBox="1">
          <a:spLocks noChangeArrowheads="1"/>
        </xdr:cNvSpPr>
      </xdr:nvSpPr>
      <xdr:spPr bwMode="auto">
        <a:xfrm>
          <a:off x="4282440" y="151622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672</xdr:row>
      <xdr:rowOff>0</xdr:rowOff>
    </xdr:from>
    <xdr:ext cx="76200" cy="676275"/>
    <xdr:sp macro="" textlink="">
      <xdr:nvSpPr>
        <xdr:cNvPr id="545" name="Text Box 106">
          <a:extLst>
            <a:ext uri="{FF2B5EF4-FFF2-40B4-BE49-F238E27FC236}">
              <a16:creationId xmlns:a16="http://schemas.microsoft.com/office/drawing/2014/main" id="{8D650A73-529D-40FF-859B-4B97A77DAD0B}"/>
            </a:ext>
          </a:extLst>
        </xdr:cNvPr>
        <xdr:cNvSpPr txBox="1">
          <a:spLocks noChangeArrowheads="1"/>
        </xdr:cNvSpPr>
      </xdr:nvSpPr>
      <xdr:spPr bwMode="auto">
        <a:xfrm>
          <a:off x="4282440" y="1516227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672</xdr:row>
      <xdr:rowOff>0</xdr:rowOff>
    </xdr:from>
    <xdr:ext cx="76200" cy="857250"/>
    <xdr:sp macro="" textlink="">
      <xdr:nvSpPr>
        <xdr:cNvPr id="546" name="Text Box 108">
          <a:extLst>
            <a:ext uri="{FF2B5EF4-FFF2-40B4-BE49-F238E27FC236}">
              <a16:creationId xmlns:a16="http://schemas.microsoft.com/office/drawing/2014/main" id="{D1C63B04-EE6C-4564-9E87-921EF7FEAA4B}"/>
            </a:ext>
          </a:extLst>
        </xdr:cNvPr>
        <xdr:cNvSpPr txBox="1">
          <a:spLocks noChangeArrowheads="1"/>
        </xdr:cNvSpPr>
      </xdr:nvSpPr>
      <xdr:spPr bwMode="auto">
        <a:xfrm>
          <a:off x="4282440" y="151622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672</xdr:row>
      <xdr:rowOff>0</xdr:rowOff>
    </xdr:from>
    <xdr:ext cx="76200" cy="657225"/>
    <xdr:sp macro="" textlink="">
      <xdr:nvSpPr>
        <xdr:cNvPr id="547" name="Text Box 30">
          <a:extLst>
            <a:ext uri="{FF2B5EF4-FFF2-40B4-BE49-F238E27FC236}">
              <a16:creationId xmlns:a16="http://schemas.microsoft.com/office/drawing/2014/main" id="{0E9627C3-1DD9-49E8-9BB1-669BC2A0EE1A}"/>
            </a:ext>
          </a:extLst>
        </xdr:cNvPr>
        <xdr:cNvSpPr txBox="1">
          <a:spLocks noChangeArrowheads="1"/>
        </xdr:cNvSpPr>
      </xdr:nvSpPr>
      <xdr:spPr bwMode="auto">
        <a:xfrm>
          <a:off x="4282440" y="151622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672</xdr:row>
      <xdr:rowOff>0</xdr:rowOff>
    </xdr:from>
    <xdr:ext cx="76200" cy="857250"/>
    <xdr:sp macro="" textlink="">
      <xdr:nvSpPr>
        <xdr:cNvPr id="548" name="Text Box 32">
          <a:extLst>
            <a:ext uri="{FF2B5EF4-FFF2-40B4-BE49-F238E27FC236}">
              <a16:creationId xmlns:a16="http://schemas.microsoft.com/office/drawing/2014/main" id="{CF64FAA7-7747-4967-9F78-44C1A678FBB8}"/>
            </a:ext>
          </a:extLst>
        </xdr:cNvPr>
        <xdr:cNvSpPr txBox="1">
          <a:spLocks noChangeArrowheads="1"/>
        </xdr:cNvSpPr>
      </xdr:nvSpPr>
      <xdr:spPr bwMode="auto">
        <a:xfrm>
          <a:off x="4335780" y="151622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672</xdr:row>
      <xdr:rowOff>0</xdr:rowOff>
    </xdr:from>
    <xdr:ext cx="76200" cy="657225"/>
    <xdr:sp macro="" textlink="">
      <xdr:nvSpPr>
        <xdr:cNvPr id="549" name="Text Box 106">
          <a:extLst>
            <a:ext uri="{FF2B5EF4-FFF2-40B4-BE49-F238E27FC236}">
              <a16:creationId xmlns:a16="http://schemas.microsoft.com/office/drawing/2014/main" id="{9C4B1D5F-119E-49DD-9D64-A5F8188C70CE}"/>
            </a:ext>
          </a:extLst>
        </xdr:cNvPr>
        <xdr:cNvSpPr txBox="1">
          <a:spLocks noChangeArrowheads="1"/>
        </xdr:cNvSpPr>
      </xdr:nvSpPr>
      <xdr:spPr bwMode="auto">
        <a:xfrm>
          <a:off x="4282440" y="1516227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350520</xdr:colOff>
      <xdr:row>672</xdr:row>
      <xdr:rowOff>0</xdr:rowOff>
    </xdr:from>
    <xdr:ext cx="76200" cy="857250"/>
    <xdr:sp macro="" textlink="">
      <xdr:nvSpPr>
        <xdr:cNvPr id="550" name="Text Box 108">
          <a:extLst>
            <a:ext uri="{FF2B5EF4-FFF2-40B4-BE49-F238E27FC236}">
              <a16:creationId xmlns:a16="http://schemas.microsoft.com/office/drawing/2014/main" id="{60A01D96-D4B3-4AD4-B1FE-55AF80CA9E1B}"/>
            </a:ext>
          </a:extLst>
        </xdr:cNvPr>
        <xdr:cNvSpPr txBox="1">
          <a:spLocks noChangeArrowheads="1"/>
        </xdr:cNvSpPr>
      </xdr:nvSpPr>
      <xdr:spPr bwMode="auto">
        <a:xfrm>
          <a:off x="4091940" y="1516227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676275"/>
    <xdr:sp macro="" textlink="">
      <xdr:nvSpPr>
        <xdr:cNvPr id="551" name="Text Box 30">
          <a:extLst>
            <a:ext uri="{FF2B5EF4-FFF2-40B4-BE49-F238E27FC236}">
              <a16:creationId xmlns:a16="http://schemas.microsoft.com/office/drawing/2014/main" id="{B26BA9C7-B6F8-45BD-9F84-901E6B04ACD8}"/>
            </a:ext>
          </a:extLst>
        </xdr:cNvPr>
        <xdr:cNvSpPr txBox="1">
          <a:spLocks noChangeArrowheads="1"/>
        </xdr:cNvSpPr>
      </xdr:nvSpPr>
      <xdr:spPr bwMode="auto">
        <a:xfrm>
          <a:off x="4282440" y="140200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857250"/>
    <xdr:sp macro="" textlink="">
      <xdr:nvSpPr>
        <xdr:cNvPr id="552" name="Text Box 32">
          <a:extLst>
            <a:ext uri="{FF2B5EF4-FFF2-40B4-BE49-F238E27FC236}">
              <a16:creationId xmlns:a16="http://schemas.microsoft.com/office/drawing/2014/main" id="{10AA7314-D5C8-4BEC-99D9-046E39A967E8}"/>
            </a:ext>
          </a:extLst>
        </xdr:cNvPr>
        <xdr:cNvSpPr txBox="1">
          <a:spLocks noChangeArrowheads="1"/>
        </xdr:cNvSpPr>
      </xdr:nvSpPr>
      <xdr:spPr bwMode="auto">
        <a:xfrm>
          <a:off x="4282440" y="140200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676275"/>
    <xdr:sp macro="" textlink="">
      <xdr:nvSpPr>
        <xdr:cNvPr id="553" name="Text Box 106">
          <a:extLst>
            <a:ext uri="{FF2B5EF4-FFF2-40B4-BE49-F238E27FC236}">
              <a16:creationId xmlns:a16="http://schemas.microsoft.com/office/drawing/2014/main" id="{DB768604-C9CE-4B2B-B769-9EC99230EE99}"/>
            </a:ext>
          </a:extLst>
        </xdr:cNvPr>
        <xdr:cNvSpPr txBox="1">
          <a:spLocks noChangeArrowheads="1"/>
        </xdr:cNvSpPr>
      </xdr:nvSpPr>
      <xdr:spPr bwMode="auto">
        <a:xfrm>
          <a:off x="4282440" y="1402003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857250"/>
    <xdr:sp macro="" textlink="">
      <xdr:nvSpPr>
        <xdr:cNvPr id="554" name="Text Box 108">
          <a:extLst>
            <a:ext uri="{FF2B5EF4-FFF2-40B4-BE49-F238E27FC236}">
              <a16:creationId xmlns:a16="http://schemas.microsoft.com/office/drawing/2014/main" id="{6B1770CA-7A62-4AEE-85C0-8B2F09BD2D4E}"/>
            </a:ext>
          </a:extLst>
        </xdr:cNvPr>
        <xdr:cNvSpPr txBox="1">
          <a:spLocks noChangeArrowheads="1"/>
        </xdr:cNvSpPr>
      </xdr:nvSpPr>
      <xdr:spPr bwMode="auto">
        <a:xfrm>
          <a:off x="4282440" y="1402003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657225"/>
    <xdr:sp macro="" textlink="">
      <xdr:nvSpPr>
        <xdr:cNvPr id="555" name="Text Box 30">
          <a:extLst>
            <a:ext uri="{FF2B5EF4-FFF2-40B4-BE49-F238E27FC236}">
              <a16:creationId xmlns:a16="http://schemas.microsoft.com/office/drawing/2014/main" id="{2CBFEC27-A541-439A-B95A-AFCEC80D5982}"/>
            </a:ext>
          </a:extLst>
        </xdr:cNvPr>
        <xdr:cNvSpPr txBox="1">
          <a:spLocks noChangeArrowheads="1"/>
        </xdr:cNvSpPr>
      </xdr:nvSpPr>
      <xdr:spPr bwMode="auto">
        <a:xfrm>
          <a:off x="4282440" y="140200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638</xdr:row>
      <xdr:rowOff>91440</xdr:rowOff>
    </xdr:from>
    <xdr:ext cx="76200" cy="857250"/>
    <xdr:sp macro="" textlink="">
      <xdr:nvSpPr>
        <xdr:cNvPr id="556" name="Text Box 32">
          <a:extLst>
            <a:ext uri="{FF2B5EF4-FFF2-40B4-BE49-F238E27FC236}">
              <a16:creationId xmlns:a16="http://schemas.microsoft.com/office/drawing/2014/main" id="{21C7FFCB-7EA8-4547-817E-0323FC04E3BB}"/>
            </a:ext>
          </a:extLst>
        </xdr:cNvPr>
        <xdr:cNvSpPr txBox="1">
          <a:spLocks noChangeArrowheads="1"/>
        </xdr:cNvSpPr>
      </xdr:nvSpPr>
      <xdr:spPr bwMode="auto">
        <a:xfrm>
          <a:off x="4335780" y="143095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622</xdr:row>
      <xdr:rowOff>0</xdr:rowOff>
    </xdr:from>
    <xdr:ext cx="76200" cy="657225"/>
    <xdr:sp macro="" textlink="">
      <xdr:nvSpPr>
        <xdr:cNvPr id="557" name="Text Box 106">
          <a:extLst>
            <a:ext uri="{FF2B5EF4-FFF2-40B4-BE49-F238E27FC236}">
              <a16:creationId xmlns:a16="http://schemas.microsoft.com/office/drawing/2014/main" id="{E2344AAA-5234-41AC-B80F-061AFB92FBC8}"/>
            </a:ext>
          </a:extLst>
        </xdr:cNvPr>
        <xdr:cNvSpPr txBox="1">
          <a:spLocks noChangeArrowheads="1"/>
        </xdr:cNvSpPr>
      </xdr:nvSpPr>
      <xdr:spPr bwMode="auto">
        <a:xfrm>
          <a:off x="4282440" y="1402003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637</xdr:row>
      <xdr:rowOff>114300</xdr:rowOff>
    </xdr:from>
    <xdr:ext cx="76200" cy="857250"/>
    <xdr:sp macro="" textlink="">
      <xdr:nvSpPr>
        <xdr:cNvPr id="558" name="Text Box 108">
          <a:extLst>
            <a:ext uri="{FF2B5EF4-FFF2-40B4-BE49-F238E27FC236}">
              <a16:creationId xmlns:a16="http://schemas.microsoft.com/office/drawing/2014/main" id="{C58E3DF0-8FA1-42F2-A85D-46C8E00F7883}"/>
            </a:ext>
          </a:extLst>
        </xdr:cNvPr>
        <xdr:cNvSpPr txBox="1">
          <a:spLocks noChangeArrowheads="1"/>
        </xdr:cNvSpPr>
      </xdr:nvSpPr>
      <xdr:spPr bwMode="auto">
        <a:xfrm>
          <a:off x="3909060" y="1429435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76275"/>
    <xdr:sp macro="" textlink="">
      <xdr:nvSpPr>
        <xdr:cNvPr id="559" name="Text Box 30">
          <a:extLst>
            <a:ext uri="{FF2B5EF4-FFF2-40B4-BE49-F238E27FC236}">
              <a16:creationId xmlns:a16="http://schemas.microsoft.com/office/drawing/2014/main" id="{0DE7A42C-9854-4DF0-971A-3D992A56E0B4}"/>
            </a:ext>
          </a:extLst>
        </xdr:cNvPr>
        <xdr:cNvSpPr txBox="1">
          <a:spLocks noChangeArrowheads="1"/>
        </xdr:cNvSpPr>
      </xdr:nvSpPr>
      <xdr:spPr bwMode="auto">
        <a:xfrm>
          <a:off x="4282440" y="899464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560" name="Text Box 32">
          <a:extLst>
            <a:ext uri="{FF2B5EF4-FFF2-40B4-BE49-F238E27FC236}">
              <a16:creationId xmlns:a16="http://schemas.microsoft.com/office/drawing/2014/main" id="{27045DFF-743F-473F-BDBF-DB2ED90D12DF}"/>
            </a:ext>
          </a:extLst>
        </xdr:cNvPr>
        <xdr:cNvSpPr txBox="1">
          <a:spLocks noChangeArrowheads="1"/>
        </xdr:cNvSpPr>
      </xdr:nvSpPr>
      <xdr:spPr bwMode="auto">
        <a:xfrm>
          <a:off x="4282440" y="899464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76275"/>
    <xdr:sp macro="" textlink="">
      <xdr:nvSpPr>
        <xdr:cNvPr id="561" name="Text Box 106">
          <a:extLst>
            <a:ext uri="{FF2B5EF4-FFF2-40B4-BE49-F238E27FC236}">
              <a16:creationId xmlns:a16="http://schemas.microsoft.com/office/drawing/2014/main" id="{FF5DA2F1-18D5-44D5-B421-6920C4BAB2E1}"/>
            </a:ext>
          </a:extLst>
        </xdr:cNvPr>
        <xdr:cNvSpPr txBox="1">
          <a:spLocks noChangeArrowheads="1"/>
        </xdr:cNvSpPr>
      </xdr:nvSpPr>
      <xdr:spPr bwMode="auto">
        <a:xfrm>
          <a:off x="4282440" y="899464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857250"/>
    <xdr:sp macro="" textlink="">
      <xdr:nvSpPr>
        <xdr:cNvPr id="562" name="Text Box 108">
          <a:extLst>
            <a:ext uri="{FF2B5EF4-FFF2-40B4-BE49-F238E27FC236}">
              <a16:creationId xmlns:a16="http://schemas.microsoft.com/office/drawing/2014/main" id="{138754FE-F381-4D82-9EBD-40315C0530BD}"/>
            </a:ext>
          </a:extLst>
        </xdr:cNvPr>
        <xdr:cNvSpPr txBox="1">
          <a:spLocks noChangeArrowheads="1"/>
        </xdr:cNvSpPr>
      </xdr:nvSpPr>
      <xdr:spPr bwMode="auto">
        <a:xfrm>
          <a:off x="4282440" y="899464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57225"/>
    <xdr:sp macro="" textlink="">
      <xdr:nvSpPr>
        <xdr:cNvPr id="563" name="Text Box 30">
          <a:extLst>
            <a:ext uri="{FF2B5EF4-FFF2-40B4-BE49-F238E27FC236}">
              <a16:creationId xmlns:a16="http://schemas.microsoft.com/office/drawing/2014/main" id="{1FA107BE-EEF6-4937-AD70-27D7E491FC02}"/>
            </a:ext>
          </a:extLst>
        </xdr:cNvPr>
        <xdr:cNvSpPr txBox="1">
          <a:spLocks noChangeArrowheads="1"/>
        </xdr:cNvSpPr>
      </xdr:nvSpPr>
      <xdr:spPr bwMode="auto">
        <a:xfrm>
          <a:off x="4282440" y="899464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411</xdr:row>
      <xdr:rowOff>91440</xdr:rowOff>
    </xdr:from>
    <xdr:ext cx="76200" cy="857250"/>
    <xdr:sp macro="" textlink="">
      <xdr:nvSpPr>
        <xdr:cNvPr id="564" name="Text Box 32">
          <a:extLst>
            <a:ext uri="{FF2B5EF4-FFF2-40B4-BE49-F238E27FC236}">
              <a16:creationId xmlns:a16="http://schemas.microsoft.com/office/drawing/2014/main" id="{16E63A28-1C8B-4247-8189-74EA4FBDB96D}"/>
            </a:ext>
          </a:extLst>
        </xdr:cNvPr>
        <xdr:cNvSpPr txBox="1">
          <a:spLocks noChangeArrowheads="1"/>
        </xdr:cNvSpPr>
      </xdr:nvSpPr>
      <xdr:spPr bwMode="auto">
        <a:xfrm>
          <a:off x="4335780" y="93017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394</xdr:row>
      <xdr:rowOff>0</xdr:rowOff>
    </xdr:from>
    <xdr:ext cx="76200" cy="657225"/>
    <xdr:sp macro="" textlink="">
      <xdr:nvSpPr>
        <xdr:cNvPr id="565" name="Text Box 106">
          <a:extLst>
            <a:ext uri="{FF2B5EF4-FFF2-40B4-BE49-F238E27FC236}">
              <a16:creationId xmlns:a16="http://schemas.microsoft.com/office/drawing/2014/main" id="{20E1ED03-22F4-4F58-BCDC-D304B5C9DA08}"/>
            </a:ext>
          </a:extLst>
        </xdr:cNvPr>
        <xdr:cNvSpPr txBox="1">
          <a:spLocks noChangeArrowheads="1"/>
        </xdr:cNvSpPr>
      </xdr:nvSpPr>
      <xdr:spPr bwMode="auto">
        <a:xfrm>
          <a:off x="4282440" y="899464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410</xdr:row>
      <xdr:rowOff>114300</xdr:rowOff>
    </xdr:from>
    <xdr:ext cx="76200" cy="857250"/>
    <xdr:sp macro="" textlink="">
      <xdr:nvSpPr>
        <xdr:cNvPr id="566" name="Text Box 108">
          <a:extLst>
            <a:ext uri="{FF2B5EF4-FFF2-40B4-BE49-F238E27FC236}">
              <a16:creationId xmlns:a16="http://schemas.microsoft.com/office/drawing/2014/main" id="{15E8E3BA-ED66-470B-A5DE-8AEC34B54C1A}"/>
            </a:ext>
          </a:extLst>
        </xdr:cNvPr>
        <xdr:cNvSpPr txBox="1">
          <a:spLocks noChangeArrowheads="1"/>
        </xdr:cNvSpPr>
      </xdr:nvSpPr>
      <xdr:spPr bwMode="auto">
        <a:xfrm>
          <a:off x="3909060" y="928649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676275"/>
    <xdr:sp macro="" textlink="">
      <xdr:nvSpPr>
        <xdr:cNvPr id="567" name="Text Box 30">
          <a:extLst>
            <a:ext uri="{FF2B5EF4-FFF2-40B4-BE49-F238E27FC236}">
              <a16:creationId xmlns:a16="http://schemas.microsoft.com/office/drawing/2014/main" id="{B960579F-F877-4093-99B2-5A2A940510DC}"/>
            </a:ext>
          </a:extLst>
        </xdr:cNvPr>
        <xdr:cNvSpPr txBox="1">
          <a:spLocks noChangeArrowheads="1"/>
        </xdr:cNvSpPr>
      </xdr:nvSpPr>
      <xdr:spPr bwMode="auto">
        <a:xfrm>
          <a:off x="4282440" y="2510561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857250"/>
    <xdr:sp macro="" textlink="">
      <xdr:nvSpPr>
        <xdr:cNvPr id="568" name="Text Box 32">
          <a:extLst>
            <a:ext uri="{FF2B5EF4-FFF2-40B4-BE49-F238E27FC236}">
              <a16:creationId xmlns:a16="http://schemas.microsoft.com/office/drawing/2014/main" id="{08990C66-ED38-46FA-B8A0-85B16DAAF93E}"/>
            </a:ext>
          </a:extLst>
        </xdr:cNvPr>
        <xdr:cNvSpPr txBox="1">
          <a:spLocks noChangeArrowheads="1"/>
        </xdr:cNvSpPr>
      </xdr:nvSpPr>
      <xdr:spPr bwMode="auto">
        <a:xfrm>
          <a:off x="4282440" y="2510561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676275"/>
    <xdr:sp macro="" textlink="">
      <xdr:nvSpPr>
        <xdr:cNvPr id="569" name="Text Box 106">
          <a:extLst>
            <a:ext uri="{FF2B5EF4-FFF2-40B4-BE49-F238E27FC236}">
              <a16:creationId xmlns:a16="http://schemas.microsoft.com/office/drawing/2014/main" id="{245B7804-351D-46BD-B68C-CA9099C25241}"/>
            </a:ext>
          </a:extLst>
        </xdr:cNvPr>
        <xdr:cNvSpPr txBox="1">
          <a:spLocks noChangeArrowheads="1"/>
        </xdr:cNvSpPr>
      </xdr:nvSpPr>
      <xdr:spPr bwMode="auto">
        <a:xfrm>
          <a:off x="4282440" y="2510561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857250"/>
    <xdr:sp macro="" textlink="">
      <xdr:nvSpPr>
        <xdr:cNvPr id="570" name="Text Box 108">
          <a:extLst>
            <a:ext uri="{FF2B5EF4-FFF2-40B4-BE49-F238E27FC236}">
              <a16:creationId xmlns:a16="http://schemas.microsoft.com/office/drawing/2014/main" id="{2DEEF38A-E656-4B75-99D0-C5F9E8C6AFF2}"/>
            </a:ext>
          </a:extLst>
        </xdr:cNvPr>
        <xdr:cNvSpPr txBox="1">
          <a:spLocks noChangeArrowheads="1"/>
        </xdr:cNvSpPr>
      </xdr:nvSpPr>
      <xdr:spPr bwMode="auto">
        <a:xfrm>
          <a:off x="4282440" y="2510561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657225"/>
    <xdr:sp macro="" textlink="">
      <xdr:nvSpPr>
        <xdr:cNvPr id="571" name="Text Box 30">
          <a:extLst>
            <a:ext uri="{FF2B5EF4-FFF2-40B4-BE49-F238E27FC236}">
              <a16:creationId xmlns:a16="http://schemas.microsoft.com/office/drawing/2014/main" id="{B09DBCA7-5E1F-4BED-A42C-6A2217AF7F09}"/>
            </a:ext>
          </a:extLst>
        </xdr:cNvPr>
        <xdr:cNvSpPr txBox="1">
          <a:spLocks noChangeArrowheads="1"/>
        </xdr:cNvSpPr>
      </xdr:nvSpPr>
      <xdr:spPr bwMode="auto">
        <a:xfrm>
          <a:off x="4282440" y="2510561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1134</xdr:row>
      <xdr:rowOff>91440</xdr:rowOff>
    </xdr:from>
    <xdr:ext cx="76200" cy="857250"/>
    <xdr:sp macro="" textlink="">
      <xdr:nvSpPr>
        <xdr:cNvPr id="572" name="Text Box 32">
          <a:extLst>
            <a:ext uri="{FF2B5EF4-FFF2-40B4-BE49-F238E27FC236}">
              <a16:creationId xmlns:a16="http://schemas.microsoft.com/office/drawing/2014/main" id="{63AC4E8F-E3A6-4C0F-B327-1D16D1702705}"/>
            </a:ext>
          </a:extLst>
        </xdr:cNvPr>
        <xdr:cNvSpPr txBox="1">
          <a:spLocks noChangeArrowheads="1"/>
        </xdr:cNvSpPr>
      </xdr:nvSpPr>
      <xdr:spPr bwMode="auto">
        <a:xfrm>
          <a:off x="4335780" y="253425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1121</xdr:row>
      <xdr:rowOff>0</xdr:rowOff>
    </xdr:from>
    <xdr:ext cx="76200" cy="657225"/>
    <xdr:sp macro="" textlink="">
      <xdr:nvSpPr>
        <xdr:cNvPr id="573" name="Text Box 106">
          <a:extLst>
            <a:ext uri="{FF2B5EF4-FFF2-40B4-BE49-F238E27FC236}">
              <a16:creationId xmlns:a16="http://schemas.microsoft.com/office/drawing/2014/main" id="{DF25C9B1-CEF5-4450-81A8-16F2BBF6630F}"/>
            </a:ext>
          </a:extLst>
        </xdr:cNvPr>
        <xdr:cNvSpPr txBox="1">
          <a:spLocks noChangeArrowheads="1"/>
        </xdr:cNvSpPr>
      </xdr:nvSpPr>
      <xdr:spPr bwMode="auto">
        <a:xfrm>
          <a:off x="4282440" y="2510561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1133</xdr:row>
      <xdr:rowOff>114300</xdr:rowOff>
    </xdr:from>
    <xdr:ext cx="76200" cy="857250"/>
    <xdr:sp macro="" textlink="">
      <xdr:nvSpPr>
        <xdr:cNvPr id="574" name="Text Box 108">
          <a:extLst>
            <a:ext uri="{FF2B5EF4-FFF2-40B4-BE49-F238E27FC236}">
              <a16:creationId xmlns:a16="http://schemas.microsoft.com/office/drawing/2014/main" id="{8344B041-9370-4502-A82D-1D662D357D5F}"/>
            </a:ext>
          </a:extLst>
        </xdr:cNvPr>
        <xdr:cNvSpPr txBox="1">
          <a:spLocks noChangeArrowheads="1"/>
        </xdr:cNvSpPr>
      </xdr:nvSpPr>
      <xdr:spPr bwMode="auto">
        <a:xfrm>
          <a:off x="3909060" y="2532735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676275"/>
    <xdr:sp macro="" textlink="">
      <xdr:nvSpPr>
        <xdr:cNvPr id="575" name="Text Box 30">
          <a:extLst>
            <a:ext uri="{FF2B5EF4-FFF2-40B4-BE49-F238E27FC236}">
              <a16:creationId xmlns:a16="http://schemas.microsoft.com/office/drawing/2014/main" id="{CF4A130E-6690-4BBB-ABCF-EF521292E7AC}"/>
            </a:ext>
          </a:extLst>
        </xdr:cNvPr>
        <xdr:cNvSpPr txBox="1">
          <a:spLocks noChangeArrowheads="1"/>
        </xdr:cNvSpPr>
      </xdr:nvSpPr>
      <xdr:spPr bwMode="auto">
        <a:xfrm>
          <a:off x="4282440" y="2959227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857250"/>
    <xdr:sp macro="" textlink="">
      <xdr:nvSpPr>
        <xdr:cNvPr id="576" name="Text Box 32">
          <a:extLst>
            <a:ext uri="{FF2B5EF4-FFF2-40B4-BE49-F238E27FC236}">
              <a16:creationId xmlns:a16="http://schemas.microsoft.com/office/drawing/2014/main" id="{2949E410-8B62-4F0E-85FB-E0611DDE7FEC}"/>
            </a:ext>
          </a:extLst>
        </xdr:cNvPr>
        <xdr:cNvSpPr txBox="1">
          <a:spLocks noChangeArrowheads="1"/>
        </xdr:cNvSpPr>
      </xdr:nvSpPr>
      <xdr:spPr bwMode="auto">
        <a:xfrm>
          <a:off x="4282440" y="2959227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676275"/>
    <xdr:sp macro="" textlink="">
      <xdr:nvSpPr>
        <xdr:cNvPr id="577" name="Text Box 106">
          <a:extLst>
            <a:ext uri="{FF2B5EF4-FFF2-40B4-BE49-F238E27FC236}">
              <a16:creationId xmlns:a16="http://schemas.microsoft.com/office/drawing/2014/main" id="{D922887C-C72E-4B6B-996D-ABBD035F473C}"/>
            </a:ext>
          </a:extLst>
        </xdr:cNvPr>
        <xdr:cNvSpPr txBox="1">
          <a:spLocks noChangeArrowheads="1"/>
        </xdr:cNvSpPr>
      </xdr:nvSpPr>
      <xdr:spPr bwMode="auto">
        <a:xfrm>
          <a:off x="4282440" y="2959227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857250"/>
    <xdr:sp macro="" textlink="">
      <xdr:nvSpPr>
        <xdr:cNvPr id="578" name="Text Box 108">
          <a:extLst>
            <a:ext uri="{FF2B5EF4-FFF2-40B4-BE49-F238E27FC236}">
              <a16:creationId xmlns:a16="http://schemas.microsoft.com/office/drawing/2014/main" id="{A00A8223-DF2E-43E3-A8CA-5AA2A2AC856B}"/>
            </a:ext>
          </a:extLst>
        </xdr:cNvPr>
        <xdr:cNvSpPr txBox="1">
          <a:spLocks noChangeArrowheads="1"/>
        </xdr:cNvSpPr>
      </xdr:nvSpPr>
      <xdr:spPr bwMode="auto">
        <a:xfrm>
          <a:off x="4282440" y="2959227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657225"/>
    <xdr:sp macro="" textlink="">
      <xdr:nvSpPr>
        <xdr:cNvPr id="579" name="Text Box 30">
          <a:extLst>
            <a:ext uri="{FF2B5EF4-FFF2-40B4-BE49-F238E27FC236}">
              <a16:creationId xmlns:a16="http://schemas.microsoft.com/office/drawing/2014/main" id="{927DAF00-9683-4C44-81C4-3E6E917E3E15}"/>
            </a:ext>
          </a:extLst>
        </xdr:cNvPr>
        <xdr:cNvSpPr txBox="1">
          <a:spLocks noChangeArrowheads="1"/>
        </xdr:cNvSpPr>
      </xdr:nvSpPr>
      <xdr:spPr bwMode="auto">
        <a:xfrm>
          <a:off x="4282440" y="2959227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1339</xdr:row>
      <xdr:rowOff>91440</xdr:rowOff>
    </xdr:from>
    <xdr:ext cx="76200" cy="857250"/>
    <xdr:sp macro="" textlink="">
      <xdr:nvSpPr>
        <xdr:cNvPr id="580" name="Text Box 32">
          <a:extLst>
            <a:ext uri="{FF2B5EF4-FFF2-40B4-BE49-F238E27FC236}">
              <a16:creationId xmlns:a16="http://schemas.microsoft.com/office/drawing/2014/main" id="{12A5F0E8-A5A7-477D-82F4-03284B238938}"/>
            </a:ext>
          </a:extLst>
        </xdr:cNvPr>
        <xdr:cNvSpPr txBox="1">
          <a:spLocks noChangeArrowheads="1"/>
        </xdr:cNvSpPr>
      </xdr:nvSpPr>
      <xdr:spPr bwMode="auto">
        <a:xfrm>
          <a:off x="4335780" y="298292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1326</xdr:row>
      <xdr:rowOff>0</xdr:rowOff>
    </xdr:from>
    <xdr:ext cx="76200" cy="657225"/>
    <xdr:sp macro="" textlink="">
      <xdr:nvSpPr>
        <xdr:cNvPr id="581" name="Text Box 106">
          <a:extLst>
            <a:ext uri="{FF2B5EF4-FFF2-40B4-BE49-F238E27FC236}">
              <a16:creationId xmlns:a16="http://schemas.microsoft.com/office/drawing/2014/main" id="{D91DF75E-EC4E-4C7C-8B2C-7A3A55CC26A7}"/>
            </a:ext>
          </a:extLst>
        </xdr:cNvPr>
        <xdr:cNvSpPr txBox="1">
          <a:spLocks noChangeArrowheads="1"/>
        </xdr:cNvSpPr>
      </xdr:nvSpPr>
      <xdr:spPr bwMode="auto">
        <a:xfrm>
          <a:off x="4282440" y="2959227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1338</xdr:row>
      <xdr:rowOff>114300</xdr:rowOff>
    </xdr:from>
    <xdr:ext cx="76200" cy="857250"/>
    <xdr:sp macro="" textlink="">
      <xdr:nvSpPr>
        <xdr:cNvPr id="582" name="Text Box 108">
          <a:extLst>
            <a:ext uri="{FF2B5EF4-FFF2-40B4-BE49-F238E27FC236}">
              <a16:creationId xmlns:a16="http://schemas.microsoft.com/office/drawing/2014/main" id="{0C720E17-F9C5-459A-8A94-EB9D0C9058D9}"/>
            </a:ext>
          </a:extLst>
        </xdr:cNvPr>
        <xdr:cNvSpPr txBox="1">
          <a:spLocks noChangeArrowheads="1"/>
        </xdr:cNvSpPr>
      </xdr:nvSpPr>
      <xdr:spPr bwMode="auto">
        <a:xfrm>
          <a:off x="3909060" y="298140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676275"/>
    <xdr:sp macro="" textlink="">
      <xdr:nvSpPr>
        <xdr:cNvPr id="583" name="Text Box 30">
          <a:extLst>
            <a:ext uri="{FF2B5EF4-FFF2-40B4-BE49-F238E27FC236}">
              <a16:creationId xmlns:a16="http://schemas.microsoft.com/office/drawing/2014/main" id="{3FB794BA-890F-4F92-B187-C667C7A54658}"/>
            </a:ext>
          </a:extLst>
        </xdr:cNvPr>
        <xdr:cNvSpPr txBox="1">
          <a:spLocks noChangeArrowheads="1"/>
        </xdr:cNvSpPr>
      </xdr:nvSpPr>
      <xdr:spPr bwMode="auto">
        <a:xfrm>
          <a:off x="4282440" y="3048838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857250"/>
    <xdr:sp macro="" textlink="">
      <xdr:nvSpPr>
        <xdr:cNvPr id="584" name="Text Box 32">
          <a:extLst>
            <a:ext uri="{FF2B5EF4-FFF2-40B4-BE49-F238E27FC236}">
              <a16:creationId xmlns:a16="http://schemas.microsoft.com/office/drawing/2014/main" id="{E973CC25-94BB-4848-A661-6EC23E549CAC}"/>
            </a:ext>
          </a:extLst>
        </xdr:cNvPr>
        <xdr:cNvSpPr txBox="1">
          <a:spLocks noChangeArrowheads="1"/>
        </xdr:cNvSpPr>
      </xdr:nvSpPr>
      <xdr:spPr bwMode="auto">
        <a:xfrm>
          <a:off x="4282440" y="304883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676275"/>
    <xdr:sp macro="" textlink="">
      <xdr:nvSpPr>
        <xdr:cNvPr id="585" name="Text Box 106">
          <a:extLst>
            <a:ext uri="{FF2B5EF4-FFF2-40B4-BE49-F238E27FC236}">
              <a16:creationId xmlns:a16="http://schemas.microsoft.com/office/drawing/2014/main" id="{DD8C32EC-CACF-4176-AF6E-B78A16EF2344}"/>
            </a:ext>
          </a:extLst>
        </xdr:cNvPr>
        <xdr:cNvSpPr txBox="1">
          <a:spLocks noChangeArrowheads="1"/>
        </xdr:cNvSpPr>
      </xdr:nvSpPr>
      <xdr:spPr bwMode="auto">
        <a:xfrm>
          <a:off x="4282440" y="3048838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857250"/>
    <xdr:sp macro="" textlink="">
      <xdr:nvSpPr>
        <xdr:cNvPr id="586" name="Text Box 108">
          <a:extLst>
            <a:ext uri="{FF2B5EF4-FFF2-40B4-BE49-F238E27FC236}">
              <a16:creationId xmlns:a16="http://schemas.microsoft.com/office/drawing/2014/main" id="{48FF9278-1AEE-47EE-B3F4-E6A73A4C0808}"/>
            </a:ext>
          </a:extLst>
        </xdr:cNvPr>
        <xdr:cNvSpPr txBox="1">
          <a:spLocks noChangeArrowheads="1"/>
        </xdr:cNvSpPr>
      </xdr:nvSpPr>
      <xdr:spPr bwMode="auto">
        <a:xfrm>
          <a:off x="4282440" y="304883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657225"/>
    <xdr:sp macro="" textlink="">
      <xdr:nvSpPr>
        <xdr:cNvPr id="587" name="Text Box 30">
          <a:extLst>
            <a:ext uri="{FF2B5EF4-FFF2-40B4-BE49-F238E27FC236}">
              <a16:creationId xmlns:a16="http://schemas.microsoft.com/office/drawing/2014/main" id="{D5F44685-6BFD-429D-BF00-0471E9ED74F5}"/>
            </a:ext>
          </a:extLst>
        </xdr:cNvPr>
        <xdr:cNvSpPr txBox="1">
          <a:spLocks noChangeArrowheads="1"/>
        </xdr:cNvSpPr>
      </xdr:nvSpPr>
      <xdr:spPr bwMode="auto">
        <a:xfrm>
          <a:off x="4282440" y="3048838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1390</xdr:row>
      <xdr:rowOff>91440</xdr:rowOff>
    </xdr:from>
    <xdr:ext cx="76200" cy="857250"/>
    <xdr:sp macro="" textlink="">
      <xdr:nvSpPr>
        <xdr:cNvPr id="588" name="Text Box 32">
          <a:extLst>
            <a:ext uri="{FF2B5EF4-FFF2-40B4-BE49-F238E27FC236}">
              <a16:creationId xmlns:a16="http://schemas.microsoft.com/office/drawing/2014/main" id="{C91E4B00-0339-4353-B142-479877BC455F}"/>
            </a:ext>
          </a:extLst>
        </xdr:cNvPr>
        <xdr:cNvSpPr txBox="1">
          <a:spLocks noChangeArrowheads="1"/>
        </xdr:cNvSpPr>
      </xdr:nvSpPr>
      <xdr:spPr bwMode="auto">
        <a:xfrm>
          <a:off x="4335780" y="3072536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1377</xdr:row>
      <xdr:rowOff>0</xdr:rowOff>
    </xdr:from>
    <xdr:ext cx="76200" cy="657225"/>
    <xdr:sp macro="" textlink="">
      <xdr:nvSpPr>
        <xdr:cNvPr id="589" name="Text Box 106">
          <a:extLst>
            <a:ext uri="{FF2B5EF4-FFF2-40B4-BE49-F238E27FC236}">
              <a16:creationId xmlns:a16="http://schemas.microsoft.com/office/drawing/2014/main" id="{801DDE07-D4FC-4B22-A988-D7F123044747}"/>
            </a:ext>
          </a:extLst>
        </xdr:cNvPr>
        <xdr:cNvSpPr txBox="1">
          <a:spLocks noChangeArrowheads="1"/>
        </xdr:cNvSpPr>
      </xdr:nvSpPr>
      <xdr:spPr bwMode="auto">
        <a:xfrm>
          <a:off x="4282440" y="3048838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1389</xdr:row>
      <xdr:rowOff>114300</xdr:rowOff>
    </xdr:from>
    <xdr:ext cx="76200" cy="857250"/>
    <xdr:sp macro="" textlink="">
      <xdr:nvSpPr>
        <xdr:cNvPr id="590" name="Text Box 108">
          <a:extLst>
            <a:ext uri="{FF2B5EF4-FFF2-40B4-BE49-F238E27FC236}">
              <a16:creationId xmlns:a16="http://schemas.microsoft.com/office/drawing/2014/main" id="{BFC031F2-F64E-4009-BBBA-0F9A22133DB5}"/>
            </a:ext>
          </a:extLst>
        </xdr:cNvPr>
        <xdr:cNvSpPr txBox="1">
          <a:spLocks noChangeArrowheads="1"/>
        </xdr:cNvSpPr>
      </xdr:nvSpPr>
      <xdr:spPr bwMode="auto">
        <a:xfrm>
          <a:off x="3909060" y="3071012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3</xdr:col>
      <xdr:colOff>0</xdr:colOff>
      <xdr:row>275</xdr:row>
      <xdr:rowOff>0</xdr:rowOff>
    </xdr:from>
    <xdr:ext cx="76200" cy="676275"/>
    <xdr:sp macro="" textlink="">
      <xdr:nvSpPr>
        <xdr:cNvPr id="2" name="Text Box 30">
          <a:extLst>
            <a:ext uri="{FF2B5EF4-FFF2-40B4-BE49-F238E27FC236}">
              <a16:creationId xmlns:a16="http://schemas.microsoft.com/office/drawing/2014/main" id="{E61CCD19-9FCC-4AA9-898B-E878E7C7D01C}"/>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3" name="Text Box 32">
          <a:extLst>
            <a:ext uri="{FF2B5EF4-FFF2-40B4-BE49-F238E27FC236}">
              <a16:creationId xmlns:a16="http://schemas.microsoft.com/office/drawing/2014/main" id="{36104390-4A2D-45B2-B3C3-563A0CDD8A0B}"/>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4" name="Text Box 106">
          <a:extLst>
            <a:ext uri="{FF2B5EF4-FFF2-40B4-BE49-F238E27FC236}">
              <a16:creationId xmlns:a16="http://schemas.microsoft.com/office/drawing/2014/main" id="{478FD2EF-17DC-445F-84F4-C5F12E75E36A}"/>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5" name="Text Box 108">
          <a:extLst>
            <a:ext uri="{FF2B5EF4-FFF2-40B4-BE49-F238E27FC236}">
              <a16:creationId xmlns:a16="http://schemas.microsoft.com/office/drawing/2014/main" id="{3E1BCB7D-F031-4F47-A5A5-0B26141619C8}"/>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6" name="Text Box 30">
          <a:extLst>
            <a:ext uri="{FF2B5EF4-FFF2-40B4-BE49-F238E27FC236}">
              <a16:creationId xmlns:a16="http://schemas.microsoft.com/office/drawing/2014/main" id="{B66BB065-FA4C-4473-B367-0170E83B8927}"/>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7" name="Text Box 32">
          <a:extLst>
            <a:ext uri="{FF2B5EF4-FFF2-40B4-BE49-F238E27FC236}">
              <a16:creationId xmlns:a16="http://schemas.microsoft.com/office/drawing/2014/main" id="{0813F4C5-663A-4067-A508-F5FF826FDFD5}"/>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8" name="Text Box 106">
          <a:extLst>
            <a:ext uri="{FF2B5EF4-FFF2-40B4-BE49-F238E27FC236}">
              <a16:creationId xmlns:a16="http://schemas.microsoft.com/office/drawing/2014/main" id="{362CC8D1-A59A-4154-9504-BA3FA62948A5}"/>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9" name="Text Box 108">
          <a:extLst>
            <a:ext uri="{FF2B5EF4-FFF2-40B4-BE49-F238E27FC236}">
              <a16:creationId xmlns:a16="http://schemas.microsoft.com/office/drawing/2014/main" id="{CB76EFFD-A42B-4897-910C-693E8DD3D99D}"/>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123906</xdr:rowOff>
    </xdr:to>
    <xdr:sp macro="" textlink="">
      <xdr:nvSpPr>
        <xdr:cNvPr id="10" name="Text Box 30">
          <a:extLst>
            <a:ext uri="{FF2B5EF4-FFF2-40B4-BE49-F238E27FC236}">
              <a16:creationId xmlns:a16="http://schemas.microsoft.com/office/drawing/2014/main" id="{39B07E7A-4B6E-4308-BFF5-FF8BF14BE5EE}"/>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1" name="Text Box 32">
          <a:extLst>
            <a:ext uri="{FF2B5EF4-FFF2-40B4-BE49-F238E27FC236}">
              <a16:creationId xmlns:a16="http://schemas.microsoft.com/office/drawing/2014/main" id="{B835F900-7478-4744-B62E-6D3D4D9903C5}"/>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12" name="Text Box 106">
          <a:extLst>
            <a:ext uri="{FF2B5EF4-FFF2-40B4-BE49-F238E27FC236}">
              <a16:creationId xmlns:a16="http://schemas.microsoft.com/office/drawing/2014/main" id="{38C89F66-802D-40DE-827A-AFC43982C362}"/>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3" name="Text Box 108">
          <a:extLst>
            <a:ext uri="{FF2B5EF4-FFF2-40B4-BE49-F238E27FC236}">
              <a16:creationId xmlns:a16="http://schemas.microsoft.com/office/drawing/2014/main" id="{158E6E91-28BB-475B-B648-60D8A7DA4A11}"/>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14" name="Text Box 30">
          <a:extLst>
            <a:ext uri="{FF2B5EF4-FFF2-40B4-BE49-F238E27FC236}">
              <a16:creationId xmlns:a16="http://schemas.microsoft.com/office/drawing/2014/main" id="{552B67B0-AB82-4D40-A284-D8DCE7E435C6}"/>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5" name="Text Box 32">
          <a:extLst>
            <a:ext uri="{FF2B5EF4-FFF2-40B4-BE49-F238E27FC236}">
              <a16:creationId xmlns:a16="http://schemas.microsoft.com/office/drawing/2014/main" id="{EE9E3D02-4EDB-408F-B499-A1CF7A89D610}"/>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123914</xdr:rowOff>
    </xdr:to>
    <xdr:sp macro="" textlink="">
      <xdr:nvSpPr>
        <xdr:cNvPr id="16" name="Text Box 106">
          <a:extLst>
            <a:ext uri="{FF2B5EF4-FFF2-40B4-BE49-F238E27FC236}">
              <a16:creationId xmlns:a16="http://schemas.microsoft.com/office/drawing/2014/main" id="{96B023E4-C130-4F76-9EF0-9AD9FF855CB2}"/>
            </a:ext>
          </a:extLst>
        </xdr:cNvPr>
        <xdr:cNvSpPr txBox="1">
          <a:spLocks noChangeArrowheads="1"/>
        </xdr:cNvSpPr>
      </xdr:nvSpPr>
      <xdr:spPr bwMode="auto">
        <a:xfrm>
          <a:off x="4244340" y="6081522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55334</xdr:rowOff>
    </xdr:to>
    <xdr:sp macro="" textlink="">
      <xdr:nvSpPr>
        <xdr:cNvPr id="17" name="Text Box 108">
          <a:extLst>
            <a:ext uri="{FF2B5EF4-FFF2-40B4-BE49-F238E27FC236}">
              <a16:creationId xmlns:a16="http://schemas.microsoft.com/office/drawing/2014/main" id="{22D19F82-D0DE-49A3-AAD9-8A8EFA47BBA0}"/>
            </a:ext>
          </a:extLst>
        </xdr:cNvPr>
        <xdr:cNvSpPr txBox="1">
          <a:spLocks noChangeArrowheads="1"/>
        </xdr:cNvSpPr>
      </xdr:nvSpPr>
      <xdr:spPr bwMode="auto">
        <a:xfrm>
          <a:off x="4244340" y="60815220"/>
          <a:ext cx="76200" cy="2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18" name="Text Box 30">
          <a:extLst>
            <a:ext uri="{FF2B5EF4-FFF2-40B4-BE49-F238E27FC236}">
              <a16:creationId xmlns:a16="http://schemas.microsoft.com/office/drawing/2014/main" id="{3D342A88-25FF-46B7-A77F-0182D8F371FF}"/>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19" name="Text Box 32">
          <a:extLst>
            <a:ext uri="{FF2B5EF4-FFF2-40B4-BE49-F238E27FC236}">
              <a16:creationId xmlns:a16="http://schemas.microsoft.com/office/drawing/2014/main" id="{D8F34A13-C9E5-4015-8884-40219C550796}"/>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123906</xdr:rowOff>
    </xdr:to>
    <xdr:sp macro="" textlink="">
      <xdr:nvSpPr>
        <xdr:cNvPr id="20" name="Text Box 106">
          <a:extLst>
            <a:ext uri="{FF2B5EF4-FFF2-40B4-BE49-F238E27FC236}">
              <a16:creationId xmlns:a16="http://schemas.microsoft.com/office/drawing/2014/main" id="{08D2C576-BA87-4AC8-8017-E3BA75351AD8}"/>
            </a:ext>
          </a:extLst>
        </xdr:cNvPr>
        <xdr:cNvSpPr txBox="1">
          <a:spLocks noChangeArrowheads="1"/>
        </xdr:cNvSpPr>
      </xdr:nvSpPr>
      <xdr:spPr bwMode="auto">
        <a:xfrm>
          <a:off x="4244340" y="6081522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1" name="Text Box 108">
          <a:extLst>
            <a:ext uri="{FF2B5EF4-FFF2-40B4-BE49-F238E27FC236}">
              <a16:creationId xmlns:a16="http://schemas.microsoft.com/office/drawing/2014/main" id="{51E970D5-64FC-434E-871A-B338EB779DF4}"/>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2" name="Text Box 30">
          <a:extLst>
            <a:ext uri="{FF2B5EF4-FFF2-40B4-BE49-F238E27FC236}">
              <a16:creationId xmlns:a16="http://schemas.microsoft.com/office/drawing/2014/main" id="{785B4EE7-9224-4130-878F-A659CF293EA7}"/>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3" name="Text Box 32">
          <a:extLst>
            <a:ext uri="{FF2B5EF4-FFF2-40B4-BE49-F238E27FC236}">
              <a16:creationId xmlns:a16="http://schemas.microsoft.com/office/drawing/2014/main" id="{1F3231A1-04C4-49DC-98FE-ED4BA2B48953}"/>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93434</xdr:rowOff>
    </xdr:to>
    <xdr:sp macro="" textlink="">
      <xdr:nvSpPr>
        <xdr:cNvPr id="24" name="Text Box 106">
          <a:extLst>
            <a:ext uri="{FF2B5EF4-FFF2-40B4-BE49-F238E27FC236}">
              <a16:creationId xmlns:a16="http://schemas.microsoft.com/office/drawing/2014/main" id="{BDFBDE93-96E1-4FCD-A8B6-8A467A5D2A1E}"/>
            </a:ext>
          </a:extLst>
        </xdr:cNvPr>
        <xdr:cNvSpPr txBox="1">
          <a:spLocks noChangeArrowheads="1"/>
        </xdr:cNvSpPr>
      </xdr:nvSpPr>
      <xdr:spPr bwMode="auto">
        <a:xfrm>
          <a:off x="4244340" y="60815220"/>
          <a:ext cx="76200" cy="2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17234</xdr:rowOff>
    </xdr:to>
    <xdr:sp macro="" textlink="">
      <xdr:nvSpPr>
        <xdr:cNvPr id="25" name="Text Box 108">
          <a:extLst>
            <a:ext uri="{FF2B5EF4-FFF2-40B4-BE49-F238E27FC236}">
              <a16:creationId xmlns:a16="http://schemas.microsoft.com/office/drawing/2014/main" id="{26DB8AF1-0291-4B7F-B22E-83BB88B86303}"/>
            </a:ext>
          </a:extLst>
        </xdr:cNvPr>
        <xdr:cNvSpPr txBox="1">
          <a:spLocks noChangeArrowheads="1"/>
        </xdr:cNvSpPr>
      </xdr:nvSpPr>
      <xdr:spPr bwMode="auto">
        <a:xfrm>
          <a:off x="4244340" y="60815220"/>
          <a:ext cx="76200" cy="200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6" name="Text Box 30">
          <a:extLst>
            <a:ext uri="{FF2B5EF4-FFF2-40B4-BE49-F238E27FC236}">
              <a16:creationId xmlns:a16="http://schemas.microsoft.com/office/drawing/2014/main" id="{648DEC38-6693-4791-81C7-F351377D4D1E}"/>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7" name="Text Box 32">
          <a:extLst>
            <a:ext uri="{FF2B5EF4-FFF2-40B4-BE49-F238E27FC236}">
              <a16:creationId xmlns:a16="http://schemas.microsoft.com/office/drawing/2014/main" id="{8FFAC3A7-98A3-452F-99D2-D7437CCA6C2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28" name="Text Box 106">
          <a:extLst>
            <a:ext uri="{FF2B5EF4-FFF2-40B4-BE49-F238E27FC236}">
              <a16:creationId xmlns:a16="http://schemas.microsoft.com/office/drawing/2014/main" id="{9EF4614C-F18A-4316-AAA0-6CBE989D01E9}"/>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29" name="Text Box 108">
          <a:extLst>
            <a:ext uri="{FF2B5EF4-FFF2-40B4-BE49-F238E27FC236}">
              <a16:creationId xmlns:a16="http://schemas.microsoft.com/office/drawing/2014/main" id="{CD856773-CA9F-42E8-A774-27F9F1630213}"/>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0" name="Text Box 30">
          <a:extLst>
            <a:ext uri="{FF2B5EF4-FFF2-40B4-BE49-F238E27FC236}">
              <a16:creationId xmlns:a16="http://schemas.microsoft.com/office/drawing/2014/main" id="{CC70E376-3E05-46FD-8709-BEFA942EEC0D}"/>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1" name="Text Box 32">
          <a:extLst>
            <a:ext uri="{FF2B5EF4-FFF2-40B4-BE49-F238E27FC236}">
              <a16:creationId xmlns:a16="http://schemas.microsoft.com/office/drawing/2014/main" id="{7EEC729A-F0C8-4E0A-BE2B-23480F4AF5D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2" name="Text Box 106">
          <a:extLst>
            <a:ext uri="{FF2B5EF4-FFF2-40B4-BE49-F238E27FC236}">
              <a16:creationId xmlns:a16="http://schemas.microsoft.com/office/drawing/2014/main" id="{1081F173-868A-4B3C-ACBC-58BAB5937DCE}"/>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3" name="Text Box 108">
          <a:extLst>
            <a:ext uri="{FF2B5EF4-FFF2-40B4-BE49-F238E27FC236}">
              <a16:creationId xmlns:a16="http://schemas.microsoft.com/office/drawing/2014/main" id="{38228276-8BEA-491F-B8BF-B70A9C2D1807}"/>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34" name="Text Box 30">
          <a:extLst>
            <a:ext uri="{FF2B5EF4-FFF2-40B4-BE49-F238E27FC236}">
              <a16:creationId xmlns:a16="http://schemas.microsoft.com/office/drawing/2014/main" id="{76CC5358-6160-4074-8C6B-B99B69F947D4}"/>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5" name="Text Box 32">
          <a:extLst>
            <a:ext uri="{FF2B5EF4-FFF2-40B4-BE49-F238E27FC236}">
              <a16:creationId xmlns:a16="http://schemas.microsoft.com/office/drawing/2014/main" id="{97A483A8-5D47-4AAF-A316-197B5C723A56}"/>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123905</xdr:rowOff>
    </xdr:to>
    <xdr:sp macro="" textlink="">
      <xdr:nvSpPr>
        <xdr:cNvPr id="36" name="Text Box 106">
          <a:extLst>
            <a:ext uri="{FF2B5EF4-FFF2-40B4-BE49-F238E27FC236}">
              <a16:creationId xmlns:a16="http://schemas.microsoft.com/office/drawing/2014/main" id="{1D08DC06-46EA-473F-96C9-88AAA05EACB4}"/>
            </a:ext>
          </a:extLst>
        </xdr:cNvPr>
        <xdr:cNvSpPr txBox="1">
          <a:spLocks noChangeArrowheads="1"/>
        </xdr:cNvSpPr>
      </xdr:nvSpPr>
      <xdr:spPr bwMode="auto">
        <a:xfrm>
          <a:off x="4244340" y="60815220"/>
          <a:ext cx="76200" cy="306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7" name="Text Box 108">
          <a:extLst>
            <a:ext uri="{FF2B5EF4-FFF2-40B4-BE49-F238E27FC236}">
              <a16:creationId xmlns:a16="http://schemas.microsoft.com/office/drawing/2014/main" id="{50E4F23B-D110-48E6-B3A3-99B35B033B34}"/>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38" name="Text Box 30">
          <a:extLst>
            <a:ext uri="{FF2B5EF4-FFF2-40B4-BE49-F238E27FC236}">
              <a16:creationId xmlns:a16="http://schemas.microsoft.com/office/drawing/2014/main" id="{F5E6DB7B-6960-4D60-A70A-B08E62B62C32}"/>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39" name="Text Box 32">
          <a:extLst>
            <a:ext uri="{FF2B5EF4-FFF2-40B4-BE49-F238E27FC236}">
              <a16:creationId xmlns:a16="http://schemas.microsoft.com/office/drawing/2014/main" id="{D2C8AB60-E05A-446B-ADA0-60C81CA8EC03}"/>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93425</xdr:rowOff>
    </xdr:to>
    <xdr:sp macro="" textlink="">
      <xdr:nvSpPr>
        <xdr:cNvPr id="40" name="Text Box 106">
          <a:extLst>
            <a:ext uri="{FF2B5EF4-FFF2-40B4-BE49-F238E27FC236}">
              <a16:creationId xmlns:a16="http://schemas.microsoft.com/office/drawing/2014/main" id="{6852E8A3-FE58-4C05-9B9C-319849D9C87D}"/>
            </a:ext>
          </a:extLst>
        </xdr:cNvPr>
        <xdr:cNvSpPr txBox="1">
          <a:spLocks noChangeArrowheads="1"/>
        </xdr:cNvSpPr>
      </xdr:nvSpPr>
      <xdr:spPr bwMode="auto">
        <a:xfrm>
          <a:off x="4244340" y="60815220"/>
          <a:ext cx="76200" cy="276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166645</xdr:rowOff>
    </xdr:to>
    <xdr:sp macro="" textlink="">
      <xdr:nvSpPr>
        <xdr:cNvPr id="41" name="Text Box 108">
          <a:extLst>
            <a:ext uri="{FF2B5EF4-FFF2-40B4-BE49-F238E27FC236}">
              <a16:creationId xmlns:a16="http://schemas.microsoft.com/office/drawing/2014/main" id="{8672202E-F94A-46CB-8889-23385E1FEA45}"/>
            </a:ext>
          </a:extLst>
        </xdr:cNvPr>
        <xdr:cNvSpPr txBox="1">
          <a:spLocks noChangeArrowheads="1"/>
        </xdr:cNvSpPr>
      </xdr:nvSpPr>
      <xdr:spPr bwMode="auto">
        <a:xfrm>
          <a:off x="4244340" y="60815220"/>
          <a:ext cx="76200" cy="34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2" name="Text Box 30">
          <a:extLst>
            <a:ext uri="{FF2B5EF4-FFF2-40B4-BE49-F238E27FC236}">
              <a16:creationId xmlns:a16="http://schemas.microsoft.com/office/drawing/2014/main" id="{2BDD9444-22A1-441D-A518-1A508A2EC7D3}"/>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24695</xdr:rowOff>
    </xdr:to>
    <xdr:sp macro="" textlink="">
      <xdr:nvSpPr>
        <xdr:cNvPr id="43" name="Text Box 32">
          <a:extLst>
            <a:ext uri="{FF2B5EF4-FFF2-40B4-BE49-F238E27FC236}">
              <a16:creationId xmlns:a16="http://schemas.microsoft.com/office/drawing/2014/main" id="{C48EC86D-3555-4657-9C2D-9B1BC99995D0}"/>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4" name="Text Box 106">
          <a:extLst>
            <a:ext uri="{FF2B5EF4-FFF2-40B4-BE49-F238E27FC236}">
              <a16:creationId xmlns:a16="http://schemas.microsoft.com/office/drawing/2014/main" id="{FE86D9CE-374C-4B5B-8DC2-5E46975BC0E7}"/>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24695</xdr:rowOff>
    </xdr:to>
    <xdr:sp macro="" textlink="">
      <xdr:nvSpPr>
        <xdr:cNvPr id="45" name="Text Box 108">
          <a:extLst>
            <a:ext uri="{FF2B5EF4-FFF2-40B4-BE49-F238E27FC236}">
              <a16:creationId xmlns:a16="http://schemas.microsoft.com/office/drawing/2014/main" id="{3F741CB2-8306-4B7F-A3E4-CDF3F0DA077A}"/>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108669</xdr:rowOff>
    </xdr:to>
    <xdr:sp macro="" textlink="">
      <xdr:nvSpPr>
        <xdr:cNvPr id="46" name="Text Box 30">
          <a:extLst>
            <a:ext uri="{FF2B5EF4-FFF2-40B4-BE49-F238E27FC236}">
              <a16:creationId xmlns:a16="http://schemas.microsoft.com/office/drawing/2014/main" id="{328594B8-8436-4459-9198-54914A4E6039}"/>
            </a:ext>
          </a:extLst>
        </xdr:cNvPr>
        <xdr:cNvSpPr txBox="1">
          <a:spLocks noChangeArrowheads="1"/>
        </xdr:cNvSpPr>
      </xdr:nvSpPr>
      <xdr:spPr bwMode="auto">
        <a:xfrm>
          <a:off x="4244340" y="60815220"/>
          <a:ext cx="76200" cy="29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7" name="Text Box 30">
          <a:extLst>
            <a:ext uri="{FF2B5EF4-FFF2-40B4-BE49-F238E27FC236}">
              <a16:creationId xmlns:a16="http://schemas.microsoft.com/office/drawing/2014/main" id="{AC13AE56-7088-4297-8EC7-C3968D2B0D5D}"/>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24695</xdr:rowOff>
    </xdr:to>
    <xdr:sp macro="" textlink="">
      <xdr:nvSpPr>
        <xdr:cNvPr id="48" name="Text Box 32">
          <a:extLst>
            <a:ext uri="{FF2B5EF4-FFF2-40B4-BE49-F238E27FC236}">
              <a16:creationId xmlns:a16="http://schemas.microsoft.com/office/drawing/2014/main" id="{28322BD7-3F61-47A5-8673-C18E069FBEF8}"/>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129766</xdr:rowOff>
    </xdr:to>
    <xdr:sp macro="" textlink="">
      <xdr:nvSpPr>
        <xdr:cNvPr id="49" name="Text Box 106">
          <a:extLst>
            <a:ext uri="{FF2B5EF4-FFF2-40B4-BE49-F238E27FC236}">
              <a16:creationId xmlns:a16="http://schemas.microsoft.com/office/drawing/2014/main" id="{BA261EA0-D808-419C-B5CB-D2C181820CD1}"/>
            </a:ext>
          </a:extLst>
        </xdr:cNvPr>
        <xdr:cNvSpPr txBox="1">
          <a:spLocks noChangeArrowheads="1"/>
        </xdr:cNvSpPr>
      </xdr:nvSpPr>
      <xdr:spPr bwMode="auto">
        <a:xfrm>
          <a:off x="4244340" y="60815220"/>
          <a:ext cx="76200" cy="31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24695</xdr:rowOff>
    </xdr:to>
    <xdr:sp macro="" textlink="">
      <xdr:nvSpPr>
        <xdr:cNvPr id="50" name="Text Box 108">
          <a:extLst>
            <a:ext uri="{FF2B5EF4-FFF2-40B4-BE49-F238E27FC236}">
              <a16:creationId xmlns:a16="http://schemas.microsoft.com/office/drawing/2014/main" id="{1F85B9F2-F7DB-407C-B659-CE0C6BBDC94A}"/>
            </a:ext>
          </a:extLst>
        </xdr:cNvPr>
        <xdr:cNvSpPr txBox="1">
          <a:spLocks noChangeArrowheads="1"/>
        </xdr:cNvSpPr>
      </xdr:nvSpPr>
      <xdr:spPr bwMode="auto">
        <a:xfrm>
          <a:off x="4244340" y="60815220"/>
          <a:ext cx="76200" cy="3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106906</xdr:rowOff>
    </xdr:to>
    <xdr:sp macro="" textlink="">
      <xdr:nvSpPr>
        <xdr:cNvPr id="51" name="Text Box 30">
          <a:extLst>
            <a:ext uri="{FF2B5EF4-FFF2-40B4-BE49-F238E27FC236}">
              <a16:creationId xmlns:a16="http://schemas.microsoft.com/office/drawing/2014/main" id="{5DE4B2BB-5073-41F8-8CC5-0B6456F262EC}"/>
            </a:ext>
          </a:extLst>
        </xdr:cNvPr>
        <xdr:cNvSpPr txBox="1">
          <a:spLocks noChangeArrowheads="1"/>
        </xdr:cNvSpPr>
      </xdr:nvSpPr>
      <xdr:spPr bwMode="auto">
        <a:xfrm>
          <a:off x="4244340" y="60815220"/>
          <a:ext cx="76200" cy="289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2" name="Text Box 30">
          <a:extLst>
            <a:ext uri="{FF2B5EF4-FFF2-40B4-BE49-F238E27FC236}">
              <a16:creationId xmlns:a16="http://schemas.microsoft.com/office/drawing/2014/main" id="{46C40565-EC35-4284-8682-1597F3B96C14}"/>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3" name="Text Box 32">
          <a:extLst>
            <a:ext uri="{FF2B5EF4-FFF2-40B4-BE49-F238E27FC236}">
              <a16:creationId xmlns:a16="http://schemas.microsoft.com/office/drawing/2014/main" id="{36F947AF-CF37-40FC-92CC-C547C7D40762}"/>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54" name="Text Box 106">
          <a:extLst>
            <a:ext uri="{FF2B5EF4-FFF2-40B4-BE49-F238E27FC236}">
              <a16:creationId xmlns:a16="http://schemas.microsoft.com/office/drawing/2014/main" id="{4FB6FF05-9E6D-487D-8540-B329B9D10C8B}"/>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5" name="Text Box 108">
          <a:extLst>
            <a:ext uri="{FF2B5EF4-FFF2-40B4-BE49-F238E27FC236}">
              <a16:creationId xmlns:a16="http://schemas.microsoft.com/office/drawing/2014/main" id="{17939F95-D9B8-4415-BC51-976CE594CBE9}"/>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56" name="Text Box 30">
          <a:extLst>
            <a:ext uri="{FF2B5EF4-FFF2-40B4-BE49-F238E27FC236}">
              <a16:creationId xmlns:a16="http://schemas.microsoft.com/office/drawing/2014/main" id="{0ED58304-9E30-4622-BB3F-D2328640CCB7}"/>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7" name="Text Box 32">
          <a:extLst>
            <a:ext uri="{FF2B5EF4-FFF2-40B4-BE49-F238E27FC236}">
              <a16:creationId xmlns:a16="http://schemas.microsoft.com/office/drawing/2014/main" id="{1B749BB8-1E62-4460-AEC6-B4A702C3DE57}"/>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85810</xdr:rowOff>
    </xdr:to>
    <xdr:sp macro="" textlink="">
      <xdr:nvSpPr>
        <xdr:cNvPr id="58" name="Text Box 106">
          <a:extLst>
            <a:ext uri="{FF2B5EF4-FFF2-40B4-BE49-F238E27FC236}">
              <a16:creationId xmlns:a16="http://schemas.microsoft.com/office/drawing/2014/main" id="{59921BA7-13AD-4CC8-B288-A6C392BDAC90}"/>
            </a:ext>
          </a:extLst>
        </xdr:cNvPr>
        <xdr:cNvSpPr txBox="1">
          <a:spLocks noChangeArrowheads="1"/>
        </xdr:cNvSpPr>
      </xdr:nvSpPr>
      <xdr:spPr bwMode="auto">
        <a:xfrm>
          <a:off x="4244340" y="6081522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59" name="Text Box 108">
          <a:extLst>
            <a:ext uri="{FF2B5EF4-FFF2-40B4-BE49-F238E27FC236}">
              <a16:creationId xmlns:a16="http://schemas.microsoft.com/office/drawing/2014/main" id="{976B299B-DC13-423F-A583-390FB9303EFE}"/>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60" name="Text Box 30">
          <a:extLst>
            <a:ext uri="{FF2B5EF4-FFF2-40B4-BE49-F238E27FC236}">
              <a16:creationId xmlns:a16="http://schemas.microsoft.com/office/drawing/2014/main" id="{C616FB7B-64D6-4332-A87F-38CDC00E1F6E}"/>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183321</xdr:rowOff>
    </xdr:to>
    <xdr:sp macro="" textlink="">
      <xdr:nvSpPr>
        <xdr:cNvPr id="61" name="Text Box 32">
          <a:extLst>
            <a:ext uri="{FF2B5EF4-FFF2-40B4-BE49-F238E27FC236}">
              <a16:creationId xmlns:a16="http://schemas.microsoft.com/office/drawing/2014/main" id="{D545C34E-CCFD-45E5-989E-A5E09C51806B}"/>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122565</xdr:rowOff>
    </xdr:to>
    <xdr:sp macro="" textlink="">
      <xdr:nvSpPr>
        <xdr:cNvPr id="62" name="Text Box 106">
          <a:extLst>
            <a:ext uri="{FF2B5EF4-FFF2-40B4-BE49-F238E27FC236}">
              <a16:creationId xmlns:a16="http://schemas.microsoft.com/office/drawing/2014/main" id="{21EC04E8-E6CA-4652-B1F0-36DA4340C8B3}"/>
            </a:ext>
          </a:extLst>
        </xdr:cNvPr>
        <xdr:cNvSpPr txBox="1">
          <a:spLocks noChangeArrowheads="1"/>
        </xdr:cNvSpPr>
      </xdr:nvSpPr>
      <xdr:spPr bwMode="auto">
        <a:xfrm>
          <a:off x="4244340" y="60815220"/>
          <a:ext cx="76200" cy="30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183321</xdr:rowOff>
    </xdr:to>
    <xdr:sp macro="" textlink="">
      <xdr:nvSpPr>
        <xdr:cNvPr id="63" name="Text Box 108">
          <a:extLst>
            <a:ext uri="{FF2B5EF4-FFF2-40B4-BE49-F238E27FC236}">
              <a16:creationId xmlns:a16="http://schemas.microsoft.com/office/drawing/2014/main" id="{403A5A7D-B116-42EA-B428-481E2112BD10}"/>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64" name="Text Box 30">
          <a:extLst>
            <a:ext uri="{FF2B5EF4-FFF2-40B4-BE49-F238E27FC236}">
              <a16:creationId xmlns:a16="http://schemas.microsoft.com/office/drawing/2014/main" id="{15F43EA2-2151-4D51-B5A1-BF5C60BF07B1}"/>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183321</xdr:rowOff>
    </xdr:to>
    <xdr:sp macro="" textlink="">
      <xdr:nvSpPr>
        <xdr:cNvPr id="65" name="Text Box 32">
          <a:extLst>
            <a:ext uri="{FF2B5EF4-FFF2-40B4-BE49-F238E27FC236}">
              <a16:creationId xmlns:a16="http://schemas.microsoft.com/office/drawing/2014/main" id="{D4B4B8BF-6979-4557-A1BE-445AE1C07BDE}"/>
            </a:ext>
          </a:extLst>
        </xdr:cNvPr>
        <xdr:cNvSpPr txBox="1">
          <a:spLocks noChangeArrowheads="1"/>
        </xdr:cNvSpPr>
      </xdr:nvSpPr>
      <xdr:spPr bwMode="auto">
        <a:xfrm>
          <a:off x="4244340" y="60815220"/>
          <a:ext cx="76200" cy="36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102480</xdr:rowOff>
    </xdr:to>
    <xdr:sp macro="" textlink="">
      <xdr:nvSpPr>
        <xdr:cNvPr id="66" name="Text Box 106">
          <a:extLst>
            <a:ext uri="{FF2B5EF4-FFF2-40B4-BE49-F238E27FC236}">
              <a16:creationId xmlns:a16="http://schemas.microsoft.com/office/drawing/2014/main" id="{810FDA8E-227A-4A6F-B1BE-5D385F97F946}"/>
            </a:ext>
          </a:extLst>
        </xdr:cNvPr>
        <xdr:cNvSpPr txBox="1">
          <a:spLocks noChangeArrowheads="1"/>
        </xdr:cNvSpPr>
      </xdr:nvSpPr>
      <xdr:spPr bwMode="auto">
        <a:xfrm>
          <a:off x="4244340" y="60815220"/>
          <a:ext cx="76200" cy="2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181562</xdr:rowOff>
    </xdr:to>
    <xdr:sp macro="" textlink="">
      <xdr:nvSpPr>
        <xdr:cNvPr id="67" name="Text Box 108">
          <a:extLst>
            <a:ext uri="{FF2B5EF4-FFF2-40B4-BE49-F238E27FC236}">
              <a16:creationId xmlns:a16="http://schemas.microsoft.com/office/drawing/2014/main" id="{9F99E1F7-0559-46DC-BC38-5DF4E0C61BFF}"/>
            </a:ext>
          </a:extLst>
        </xdr:cNvPr>
        <xdr:cNvSpPr txBox="1">
          <a:spLocks noChangeArrowheads="1"/>
        </xdr:cNvSpPr>
      </xdr:nvSpPr>
      <xdr:spPr bwMode="auto">
        <a:xfrm>
          <a:off x="4267200" y="60815220"/>
          <a:ext cx="68580" cy="3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309436</xdr:rowOff>
    </xdr:to>
    <xdr:sp macro="" textlink="">
      <xdr:nvSpPr>
        <xdr:cNvPr id="68" name="Text Box 30">
          <a:extLst>
            <a:ext uri="{FF2B5EF4-FFF2-40B4-BE49-F238E27FC236}">
              <a16:creationId xmlns:a16="http://schemas.microsoft.com/office/drawing/2014/main" id="{ECE7F2FB-B056-4430-8142-AA5B05CF8D1D}"/>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19193</xdr:rowOff>
    </xdr:to>
    <xdr:sp macro="" textlink="">
      <xdr:nvSpPr>
        <xdr:cNvPr id="69" name="Text Box 32">
          <a:extLst>
            <a:ext uri="{FF2B5EF4-FFF2-40B4-BE49-F238E27FC236}">
              <a16:creationId xmlns:a16="http://schemas.microsoft.com/office/drawing/2014/main" id="{D2D0AFF3-EBAA-48FD-8A06-7E7EF19C8C67}"/>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309436</xdr:rowOff>
    </xdr:to>
    <xdr:sp macro="" textlink="">
      <xdr:nvSpPr>
        <xdr:cNvPr id="70" name="Text Box 106">
          <a:extLst>
            <a:ext uri="{FF2B5EF4-FFF2-40B4-BE49-F238E27FC236}">
              <a16:creationId xmlns:a16="http://schemas.microsoft.com/office/drawing/2014/main" id="{F932DB26-1344-4D3F-A341-23BCB1C6DF01}"/>
            </a:ext>
          </a:extLst>
        </xdr:cNvPr>
        <xdr:cNvSpPr txBox="1">
          <a:spLocks noChangeArrowheads="1"/>
        </xdr:cNvSpPr>
      </xdr:nvSpPr>
      <xdr:spPr bwMode="auto">
        <a:xfrm>
          <a:off x="4244340" y="26761440"/>
          <a:ext cx="76200" cy="31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19193</xdr:rowOff>
    </xdr:to>
    <xdr:sp macro="" textlink="">
      <xdr:nvSpPr>
        <xdr:cNvPr id="71" name="Text Box 108">
          <a:extLst>
            <a:ext uri="{FF2B5EF4-FFF2-40B4-BE49-F238E27FC236}">
              <a16:creationId xmlns:a16="http://schemas.microsoft.com/office/drawing/2014/main" id="{0538B74A-F375-413E-B5CD-FB45AD6F6F05}"/>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294196</xdr:rowOff>
    </xdr:to>
    <xdr:sp macro="" textlink="">
      <xdr:nvSpPr>
        <xdr:cNvPr id="72" name="Text Box 30">
          <a:extLst>
            <a:ext uri="{FF2B5EF4-FFF2-40B4-BE49-F238E27FC236}">
              <a16:creationId xmlns:a16="http://schemas.microsoft.com/office/drawing/2014/main" id="{42DC5F3E-211D-4960-947A-3AD1CDDEF15F}"/>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19193</xdr:rowOff>
    </xdr:to>
    <xdr:sp macro="" textlink="">
      <xdr:nvSpPr>
        <xdr:cNvPr id="73" name="Text Box 32">
          <a:extLst>
            <a:ext uri="{FF2B5EF4-FFF2-40B4-BE49-F238E27FC236}">
              <a16:creationId xmlns:a16="http://schemas.microsoft.com/office/drawing/2014/main" id="{B2F9A87C-92E2-419E-8200-8088B5F1257E}"/>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294196</xdr:rowOff>
    </xdr:to>
    <xdr:sp macro="" textlink="">
      <xdr:nvSpPr>
        <xdr:cNvPr id="74" name="Text Box 106">
          <a:extLst>
            <a:ext uri="{FF2B5EF4-FFF2-40B4-BE49-F238E27FC236}">
              <a16:creationId xmlns:a16="http://schemas.microsoft.com/office/drawing/2014/main" id="{43432931-AAE7-4386-B5FF-612646D93A66}"/>
            </a:ext>
          </a:extLst>
        </xdr:cNvPr>
        <xdr:cNvSpPr txBox="1">
          <a:spLocks noChangeArrowheads="1"/>
        </xdr:cNvSpPr>
      </xdr:nvSpPr>
      <xdr:spPr bwMode="auto">
        <a:xfrm>
          <a:off x="4244340" y="26761440"/>
          <a:ext cx="76200" cy="297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19193</xdr:rowOff>
    </xdr:to>
    <xdr:sp macro="" textlink="">
      <xdr:nvSpPr>
        <xdr:cNvPr id="75" name="Text Box 108">
          <a:extLst>
            <a:ext uri="{FF2B5EF4-FFF2-40B4-BE49-F238E27FC236}">
              <a16:creationId xmlns:a16="http://schemas.microsoft.com/office/drawing/2014/main" id="{B78F95D0-CEAF-4137-A252-D9EFAEB146C1}"/>
            </a:ext>
          </a:extLst>
        </xdr:cNvPr>
        <xdr:cNvSpPr txBox="1">
          <a:spLocks noChangeArrowheads="1"/>
        </xdr:cNvSpPr>
      </xdr:nvSpPr>
      <xdr:spPr bwMode="auto">
        <a:xfrm>
          <a:off x="4244340" y="26761440"/>
          <a:ext cx="76200" cy="370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309438</xdr:rowOff>
    </xdr:to>
    <xdr:sp macro="" textlink="">
      <xdr:nvSpPr>
        <xdr:cNvPr id="76" name="Text Box 30">
          <a:extLst>
            <a:ext uri="{FF2B5EF4-FFF2-40B4-BE49-F238E27FC236}">
              <a16:creationId xmlns:a16="http://schemas.microsoft.com/office/drawing/2014/main" id="{BB117AAE-1962-4CE0-B424-3B54E291DE83}"/>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34431</xdr:rowOff>
    </xdr:to>
    <xdr:sp macro="" textlink="">
      <xdr:nvSpPr>
        <xdr:cNvPr id="77" name="Text Box 32">
          <a:extLst>
            <a:ext uri="{FF2B5EF4-FFF2-40B4-BE49-F238E27FC236}">
              <a16:creationId xmlns:a16="http://schemas.microsoft.com/office/drawing/2014/main" id="{59638B21-8846-47A4-B77F-5F86449DA519}"/>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309438</xdr:rowOff>
    </xdr:to>
    <xdr:sp macro="" textlink="">
      <xdr:nvSpPr>
        <xdr:cNvPr id="78" name="Text Box 106">
          <a:extLst>
            <a:ext uri="{FF2B5EF4-FFF2-40B4-BE49-F238E27FC236}">
              <a16:creationId xmlns:a16="http://schemas.microsoft.com/office/drawing/2014/main" id="{A8DC2C44-A4C8-4655-AB77-0428A4DF1EF6}"/>
            </a:ext>
          </a:extLst>
        </xdr:cNvPr>
        <xdr:cNvSpPr txBox="1">
          <a:spLocks noChangeArrowheads="1"/>
        </xdr:cNvSpPr>
      </xdr:nvSpPr>
      <xdr:spPr bwMode="auto">
        <a:xfrm>
          <a:off x="4244340" y="26761440"/>
          <a:ext cx="762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34431</xdr:rowOff>
    </xdr:to>
    <xdr:sp macro="" textlink="">
      <xdr:nvSpPr>
        <xdr:cNvPr id="79" name="Text Box 108">
          <a:extLst>
            <a:ext uri="{FF2B5EF4-FFF2-40B4-BE49-F238E27FC236}">
              <a16:creationId xmlns:a16="http://schemas.microsoft.com/office/drawing/2014/main" id="{E19C87EF-F1B5-4AB2-82A1-A34C4C3BCDEB}"/>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294198</xdr:rowOff>
    </xdr:to>
    <xdr:sp macro="" textlink="">
      <xdr:nvSpPr>
        <xdr:cNvPr id="80" name="Text Box 30">
          <a:extLst>
            <a:ext uri="{FF2B5EF4-FFF2-40B4-BE49-F238E27FC236}">
              <a16:creationId xmlns:a16="http://schemas.microsoft.com/office/drawing/2014/main" id="{23427D36-52EB-499B-BFE1-E67DF8AAFBA2}"/>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34431</xdr:rowOff>
    </xdr:to>
    <xdr:sp macro="" textlink="">
      <xdr:nvSpPr>
        <xdr:cNvPr id="81" name="Text Box 32">
          <a:extLst>
            <a:ext uri="{FF2B5EF4-FFF2-40B4-BE49-F238E27FC236}">
              <a16:creationId xmlns:a16="http://schemas.microsoft.com/office/drawing/2014/main" id="{7A61E569-1AD1-4FD4-98DB-BCBC16F741BB}"/>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294198</xdr:rowOff>
    </xdr:to>
    <xdr:sp macro="" textlink="">
      <xdr:nvSpPr>
        <xdr:cNvPr id="82" name="Text Box 106">
          <a:extLst>
            <a:ext uri="{FF2B5EF4-FFF2-40B4-BE49-F238E27FC236}">
              <a16:creationId xmlns:a16="http://schemas.microsoft.com/office/drawing/2014/main" id="{34FB9C68-70DC-4ACE-9055-F9C98B19944F}"/>
            </a:ext>
          </a:extLst>
        </xdr:cNvPr>
        <xdr:cNvSpPr txBox="1">
          <a:spLocks noChangeArrowheads="1"/>
        </xdr:cNvSpPr>
      </xdr:nvSpPr>
      <xdr:spPr bwMode="auto">
        <a:xfrm>
          <a:off x="4244340" y="26761440"/>
          <a:ext cx="76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34431</xdr:rowOff>
    </xdr:to>
    <xdr:sp macro="" textlink="">
      <xdr:nvSpPr>
        <xdr:cNvPr id="83" name="Text Box 108">
          <a:extLst>
            <a:ext uri="{FF2B5EF4-FFF2-40B4-BE49-F238E27FC236}">
              <a16:creationId xmlns:a16="http://schemas.microsoft.com/office/drawing/2014/main" id="{15813D49-7D7D-42AD-9FC4-E0EEB0DF907B}"/>
            </a:ext>
          </a:extLst>
        </xdr:cNvPr>
        <xdr:cNvSpPr txBox="1">
          <a:spLocks noChangeArrowheads="1"/>
        </xdr:cNvSpPr>
      </xdr:nvSpPr>
      <xdr:spPr bwMode="auto">
        <a:xfrm>
          <a:off x="4244340" y="26761440"/>
          <a:ext cx="76200" cy="38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55233</xdr:rowOff>
    </xdr:to>
    <xdr:sp macro="" textlink="">
      <xdr:nvSpPr>
        <xdr:cNvPr id="84" name="Text Box 30">
          <a:extLst>
            <a:ext uri="{FF2B5EF4-FFF2-40B4-BE49-F238E27FC236}">
              <a16:creationId xmlns:a16="http://schemas.microsoft.com/office/drawing/2014/main" id="{612CE112-0A46-4763-9526-9545337D6884}"/>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116193</xdr:rowOff>
    </xdr:to>
    <xdr:sp macro="" textlink="">
      <xdr:nvSpPr>
        <xdr:cNvPr id="85" name="Text Box 32">
          <a:extLst>
            <a:ext uri="{FF2B5EF4-FFF2-40B4-BE49-F238E27FC236}">
              <a16:creationId xmlns:a16="http://schemas.microsoft.com/office/drawing/2014/main" id="{6B85E267-7898-4C15-8EE3-23B544D12F07}"/>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55233</xdr:rowOff>
    </xdr:to>
    <xdr:sp macro="" textlink="">
      <xdr:nvSpPr>
        <xdr:cNvPr id="86" name="Text Box 106">
          <a:extLst>
            <a:ext uri="{FF2B5EF4-FFF2-40B4-BE49-F238E27FC236}">
              <a16:creationId xmlns:a16="http://schemas.microsoft.com/office/drawing/2014/main" id="{C755657F-DF88-4007-A586-56FA25969838}"/>
            </a:ext>
          </a:extLst>
        </xdr:cNvPr>
        <xdr:cNvSpPr txBox="1">
          <a:spLocks noChangeArrowheads="1"/>
        </xdr:cNvSpPr>
      </xdr:nvSpPr>
      <xdr:spPr bwMode="auto">
        <a:xfrm>
          <a:off x="4244340" y="26761440"/>
          <a:ext cx="76200" cy="40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116193</xdr:rowOff>
    </xdr:to>
    <xdr:sp macro="" textlink="">
      <xdr:nvSpPr>
        <xdr:cNvPr id="87" name="Text Box 108">
          <a:extLst>
            <a:ext uri="{FF2B5EF4-FFF2-40B4-BE49-F238E27FC236}">
              <a16:creationId xmlns:a16="http://schemas.microsoft.com/office/drawing/2014/main" id="{C444EA51-8144-461E-9071-094124B1A76F}"/>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32373</xdr:rowOff>
    </xdr:to>
    <xdr:sp macro="" textlink="">
      <xdr:nvSpPr>
        <xdr:cNvPr id="88" name="Text Box 30">
          <a:extLst>
            <a:ext uri="{FF2B5EF4-FFF2-40B4-BE49-F238E27FC236}">
              <a16:creationId xmlns:a16="http://schemas.microsoft.com/office/drawing/2014/main" id="{4263071D-CDAC-49AA-849C-FABADFCE2A98}"/>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116193</xdr:rowOff>
    </xdr:to>
    <xdr:sp macro="" textlink="">
      <xdr:nvSpPr>
        <xdr:cNvPr id="89" name="Text Box 32">
          <a:extLst>
            <a:ext uri="{FF2B5EF4-FFF2-40B4-BE49-F238E27FC236}">
              <a16:creationId xmlns:a16="http://schemas.microsoft.com/office/drawing/2014/main" id="{8C39D4BF-6DAE-4D7C-B5D3-2CD51720B66C}"/>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32373</xdr:rowOff>
    </xdr:to>
    <xdr:sp macro="" textlink="">
      <xdr:nvSpPr>
        <xdr:cNvPr id="90" name="Text Box 106">
          <a:extLst>
            <a:ext uri="{FF2B5EF4-FFF2-40B4-BE49-F238E27FC236}">
              <a16:creationId xmlns:a16="http://schemas.microsoft.com/office/drawing/2014/main" id="{2E772BD7-9556-4ACA-BB61-3A7F52141A56}"/>
            </a:ext>
          </a:extLst>
        </xdr:cNvPr>
        <xdr:cNvSpPr txBox="1">
          <a:spLocks noChangeArrowheads="1"/>
        </xdr:cNvSpPr>
      </xdr:nvSpPr>
      <xdr:spPr bwMode="auto">
        <a:xfrm>
          <a:off x="4244340" y="26761440"/>
          <a:ext cx="76200" cy="38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116193</xdr:rowOff>
    </xdr:to>
    <xdr:sp macro="" textlink="">
      <xdr:nvSpPr>
        <xdr:cNvPr id="91" name="Text Box 108">
          <a:extLst>
            <a:ext uri="{FF2B5EF4-FFF2-40B4-BE49-F238E27FC236}">
              <a16:creationId xmlns:a16="http://schemas.microsoft.com/office/drawing/2014/main" id="{28DE6FEE-B867-47B6-9081-F463FBE9EBC9}"/>
            </a:ext>
          </a:extLst>
        </xdr:cNvPr>
        <xdr:cNvSpPr txBox="1">
          <a:spLocks noChangeArrowheads="1"/>
        </xdr:cNvSpPr>
      </xdr:nvSpPr>
      <xdr:spPr bwMode="auto">
        <a:xfrm>
          <a:off x="4244340" y="26761440"/>
          <a:ext cx="76200" cy="46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9349</xdr:rowOff>
    </xdr:to>
    <xdr:sp macro="" textlink="">
      <xdr:nvSpPr>
        <xdr:cNvPr id="92" name="Text Box 30">
          <a:extLst>
            <a:ext uri="{FF2B5EF4-FFF2-40B4-BE49-F238E27FC236}">
              <a16:creationId xmlns:a16="http://schemas.microsoft.com/office/drawing/2014/main" id="{07009C4F-5C20-4314-B825-F6BF1B51399C}"/>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70387</xdr:rowOff>
    </xdr:to>
    <xdr:sp macro="" textlink="">
      <xdr:nvSpPr>
        <xdr:cNvPr id="93" name="Text Box 32">
          <a:extLst>
            <a:ext uri="{FF2B5EF4-FFF2-40B4-BE49-F238E27FC236}">
              <a16:creationId xmlns:a16="http://schemas.microsoft.com/office/drawing/2014/main" id="{0AAF6B72-11BC-476B-9CFA-9EED53DB8EBA}"/>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115</xdr:row>
      <xdr:rowOff>9349</xdr:rowOff>
    </xdr:to>
    <xdr:sp macro="" textlink="">
      <xdr:nvSpPr>
        <xdr:cNvPr id="94" name="Text Box 106">
          <a:extLst>
            <a:ext uri="{FF2B5EF4-FFF2-40B4-BE49-F238E27FC236}">
              <a16:creationId xmlns:a16="http://schemas.microsoft.com/office/drawing/2014/main" id="{A7A17244-0062-43BD-B56A-A55A4F1D600C}"/>
            </a:ext>
          </a:extLst>
        </xdr:cNvPr>
        <xdr:cNvSpPr txBox="1">
          <a:spLocks noChangeArrowheads="1"/>
        </xdr:cNvSpPr>
      </xdr:nvSpPr>
      <xdr:spPr bwMode="auto">
        <a:xfrm>
          <a:off x="4244340" y="26761440"/>
          <a:ext cx="76200" cy="1446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70387</xdr:rowOff>
    </xdr:to>
    <xdr:sp macro="" textlink="">
      <xdr:nvSpPr>
        <xdr:cNvPr id="95" name="Text Box 108">
          <a:extLst>
            <a:ext uri="{FF2B5EF4-FFF2-40B4-BE49-F238E27FC236}">
              <a16:creationId xmlns:a16="http://schemas.microsoft.com/office/drawing/2014/main" id="{D0441423-29B8-45A6-B089-875F5DDAAD82}"/>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172020</xdr:rowOff>
    </xdr:to>
    <xdr:sp macro="" textlink="">
      <xdr:nvSpPr>
        <xdr:cNvPr id="96" name="Text Box 30">
          <a:extLst>
            <a:ext uri="{FF2B5EF4-FFF2-40B4-BE49-F238E27FC236}">
              <a16:creationId xmlns:a16="http://schemas.microsoft.com/office/drawing/2014/main" id="{3802D35F-E73A-4492-AF1C-0CF91C3FD133}"/>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70387</xdr:rowOff>
    </xdr:to>
    <xdr:sp macro="" textlink="">
      <xdr:nvSpPr>
        <xdr:cNvPr id="97" name="Text Box 32">
          <a:extLst>
            <a:ext uri="{FF2B5EF4-FFF2-40B4-BE49-F238E27FC236}">
              <a16:creationId xmlns:a16="http://schemas.microsoft.com/office/drawing/2014/main" id="{716D9BA1-EA9E-481A-AB3D-A671724FAB42}"/>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172020</xdr:rowOff>
    </xdr:to>
    <xdr:sp macro="" textlink="">
      <xdr:nvSpPr>
        <xdr:cNvPr id="98" name="Text Box 106">
          <a:extLst>
            <a:ext uri="{FF2B5EF4-FFF2-40B4-BE49-F238E27FC236}">
              <a16:creationId xmlns:a16="http://schemas.microsoft.com/office/drawing/2014/main" id="{3DC150CA-9EEA-499D-8133-FBD95B11E6E0}"/>
            </a:ext>
          </a:extLst>
        </xdr:cNvPr>
        <xdr:cNvSpPr txBox="1">
          <a:spLocks noChangeArrowheads="1"/>
        </xdr:cNvSpPr>
      </xdr:nvSpPr>
      <xdr:spPr bwMode="auto">
        <a:xfrm>
          <a:off x="4244340" y="26761440"/>
          <a:ext cx="76200" cy="142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116</xdr:row>
      <xdr:rowOff>70387</xdr:rowOff>
    </xdr:to>
    <xdr:sp macro="" textlink="">
      <xdr:nvSpPr>
        <xdr:cNvPr id="99" name="Text Box 108">
          <a:extLst>
            <a:ext uri="{FF2B5EF4-FFF2-40B4-BE49-F238E27FC236}">
              <a16:creationId xmlns:a16="http://schemas.microsoft.com/office/drawing/2014/main" id="{A22D9CC8-7D85-47D1-9EF7-138CD5809954}"/>
            </a:ext>
          </a:extLst>
        </xdr:cNvPr>
        <xdr:cNvSpPr txBox="1">
          <a:spLocks noChangeArrowheads="1"/>
        </xdr:cNvSpPr>
      </xdr:nvSpPr>
      <xdr:spPr bwMode="auto">
        <a:xfrm>
          <a:off x="4244340" y="26761440"/>
          <a:ext cx="76200" cy="169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330033</xdr:rowOff>
    </xdr:to>
    <xdr:sp macro="" textlink="">
      <xdr:nvSpPr>
        <xdr:cNvPr id="100" name="Text Box 30">
          <a:extLst>
            <a:ext uri="{FF2B5EF4-FFF2-40B4-BE49-F238E27FC236}">
              <a16:creationId xmlns:a16="http://schemas.microsoft.com/office/drawing/2014/main" id="{370CBD7D-221E-4BE2-8C6D-6F8E43C60EB4}"/>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01" name="Text Box 32">
          <a:extLst>
            <a:ext uri="{FF2B5EF4-FFF2-40B4-BE49-F238E27FC236}">
              <a16:creationId xmlns:a16="http://schemas.microsoft.com/office/drawing/2014/main" id="{1FBFF798-0BF2-4362-BBD6-40328EA8E479}"/>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330033</xdr:rowOff>
    </xdr:to>
    <xdr:sp macro="" textlink="">
      <xdr:nvSpPr>
        <xdr:cNvPr id="102" name="Text Box 106">
          <a:extLst>
            <a:ext uri="{FF2B5EF4-FFF2-40B4-BE49-F238E27FC236}">
              <a16:creationId xmlns:a16="http://schemas.microsoft.com/office/drawing/2014/main" id="{189F5F5D-B0D0-4356-9556-ACDE95BC7D9E}"/>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03" name="Text Box 108">
          <a:extLst>
            <a:ext uri="{FF2B5EF4-FFF2-40B4-BE49-F238E27FC236}">
              <a16:creationId xmlns:a16="http://schemas.microsoft.com/office/drawing/2014/main" id="{B7895EEA-BD46-48FF-BF21-A9B94EF30532}"/>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307173</xdr:rowOff>
    </xdr:to>
    <xdr:sp macro="" textlink="">
      <xdr:nvSpPr>
        <xdr:cNvPr id="104" name="Text Box 30">
          <a:extLst>
            <a:ext uri="{FF2B5EF4-FFF2-40B4-BE49-F238E27FC236}">
              <a16:creationId xmlns:a16="http://schemas.microsoft.com/office/drawing/2014/main" id="{4DEE51F1-5628-406C-8B99-40337BD457CD}"/>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05" name="Text Box 32">
          <a:extLst>
            <a:ext uri="{FF2B5EF4-FFF2-40B4-BE49-F238E27FC236}">
              <a16:creationId xmlns:a16="http://schemas.microsoft.com/office/drawing/2014/main" id="{FBF0466D-9E76-4E5C-A1E0-B7E2D8DF10A1}"/>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307173</xdr:rowOff>
    </xdr:to>
    <xdr:sp macro="" textlink="">
      <xdr:nvSpPr>
        <xdr:cNvPr id="106" name="Text Box 106">
          <a:extLst>
            <a:ext uri="{FF2B5EF4-FFF2-40B4-BE49-F238E27FC236}">
              <a16:creationId xmlns:a16="http://schemas.microsoft.com/office/drawing/2014/main" id="{286FEFB1-B01B-4D54-A139-4ABA4C38323A}"/>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07" name="Text Box 108">
          <a:extLst>
            <a:ext uri="{FF2B5EF4-FFF2-40B4-BE49-F238E27FC236}">
              <a16:creationId xmlns:a16="http://schemas.microsoft.com/office/drawing/2014/main" id="{27F35C1D-2AD2-4373-AF3B-8E4613810E8F}"/>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39993</xdr:rowOff>
    </xdr:to>
    <xdr:sp macro="" textlink="">
      <xdr:nvSpPr>
        <xdr:cNvPr id="108" name="Text Box 30">
          <a:extLst>
            <a:ext uri="{FF2B5EF4-FFF2-40B4-BE49-F238E27FC236}">
              <a16:creationId xmlns:a16="http://schemas.microsoft.com/office/drawing/2014/main" id="{7BA916CB-AEB9-4642-89E3-5E07A3FFAD60}"/>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100953</xdr:rowOff>
    </xdr:to>
    <xdr:sp macro="" textlink="">
      <xdr:nvSpPr>
        <xdr:cNvPr id="109" name="Text Box 32">
          <a:extLst>
            <a:ext uri="{FF2B5EF4-FFF2-40B4-BE49-F238E27FC236}">
              <a16:creationId xmlns:a16="http://schemas.microsoft.com/office/drawing/2014/main" id="{8C6C4D22-47E1-466E-BFB8-BD574054B91F}"/>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39993</xdr:rowOff>
    </xdr:to>
    <xdr:sp macro="" textlink="">
      <xdr:nvSpPr>
        <xdr:cNvPr id="110" name="Text Box 106">
          <a:extLst>
            <a:ext uri="{FF2B5EF4-FFF2-40B4-BE49-F238E27FC236}">
              <a16:creationId xmlns:a16="http://schemas.microsoft.com/office/drawing/2014/main" id="{BA832008-6098-4526-AF64-91A4D6B089C4}"/>
            </a:ext>
          </a:extLst>
        </xdr:cNvPr>
        <xdr:cNvSpPr txBox="1">
          <a:spLocks noChangeArrowheads="1"/>
        </xdr:cNvSpPr>
      </xdr:nvSpPr>
      <xdr:spPr bwMode="auto">
        <a:xfrm>
          <a:off x="4244340" y="26761440"/>
          <a:ext cx="76200" cy="39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100953</xdr:rowOff>
    </xdr:to>
    <xdr:sp macro="" textlink="">
      <xdr:nvSpPr>
        <xdr:cNvPr id="111" name="Text Box 108">
          <a:extLst>
            <a:ext uri="{FF2B5EF4-FFF2-40B4-BE49-F238E27FC236}">
              <a16:creationId xmlns:a16="http://schemas.microsoft.com/office/drawing/2014/main" id="{C5145E19-FF69-4ECB-B5E4-F146F0AFFF1D}"/>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9511</xdr:rowOff>
    </xdr:to>
    <xdr:sp macro="" textlink="">
      <xdr:nvSpPr>
        <xdr:cNvPr id="112" name="Text Box 30">
          <a:extLst>
            <a:ext uri="{FF2B5EF4-FFF2-40B4-BE49-F238E27FC236}">
              <a16:creationId xmlns:a16="http://schemas.microsoft.com/office/drawing/2014/main" id="{C2088B0F-8EDD-41B4-A264-4D2DBF4C8F63}"/>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100953</xdr:rowOff>
    </xdr:to>
    <xdr:sp macro="" textlink="">
      <xdr:nvSpPr>
        <xdr:cNvPr id="113" name="Text Box 32">
          <a:extLst>
            <a:ext uri="{FF2B5EF4-FFF2-40B4-BE49-F238E27FC236}">
              <a16:creationId xmlns:a16="http://schemas.microsoft.com/office/drawing/2014/main" id="{A64A745D-2E0D-499A-B513-8E3C6F342978}"/>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9511</xdr:rowOff>
    </xdr:to>
    <xdr:sp macro="" textlink="">
      <xdr:nvSpPr>
        <xdr:cNvPr id="114" name="Text Box 106">
          <a:extLst>
            <a:ext uri="{FF2B5EF4-FFF2-40B4-BE49-F238E27FC236}">
              <a16:creationId xmlns:a16="http://schemas.microsoft.com/office/drawing/2014/main" id="{06DB6970-8685-4E6E-BA7A-5081C3D32A25}"/>
            </a:ext>
          </a:extLst>
        </xdr:cNvPr>
        <xdr:cNvSpPr txBox="1">
          <a:spLocks noChangeArrowheads="1"/>
        </xdr:cNvSpPr>
      </xdr:nvSpPr>
      <xdr:spPr bwMode="auto">
        <a:xfrm>
          <a:off x="4244340" y="26761440"/>
          <a:ext cx="76200" cy="36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100953</xdr:rowOff>
    </xdr:to>
    <xdr:sp macro="" textlink="">
      <xdr:nvSpPr>
        <xdr:cNvPr id="115" name="Text Box 108">
          <a:extLst>
            <a:ext uri="{FF2B5EF4-FFF2-40B4-BE49-F238E27FC236}">
              <a16:creationId xmlns:a16="http://schemas.microsoft.com/office/drawing/2014/main" id="{B28BDC5E-920A-4158-B1DB-CAB04F2368E6}"/>
            </a:ext>
          </a:extLst>
        </xdr:cNvPr>
        <xdr:cNvSpPr txBox="1">
          <a:spLocks noChangeArrowheads="1"/>
        </xdr:cNvSpPr>
      </xdr:nvSpPr>
      <xdr:spPr bwMode="auto">
        <a:xfrm>
          <a:off x="4244340" y="26761440"/>
          <a:ext cx="76200" cy="4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170871</xdr:rowOff>
    </xdr:to>
    <xdr:sp macro="" textlink="">
      <xdr:nvSpPr>
        <xdr:cNvPr id="116" name="Text Box 30">
          <a:extLst>
            <a:ext uri="{FF2B5EF4-FFF2-40B4-BE49-F238E27FC236}">
              <a16:creationId xmlns:a16="http://schemas.microsoft.com/office/drawing/2014/main" id="{1BAC194F-C59F-4FEA-A0F9-139E8C337CA2}"/>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60699</xdr:rowOff>
    </xdr:to>
    <xdr:sp macro="" textlink="">
      <xdr:nvSpPr>
        <xdr:cNvPr id="117" name="Text Box 32">
          <a:extLst>
            <a:ext uri="{FF2B5EF4-FFF2-40B4-BE49-F238E27FC236}">
              <a16:creationId xmlns:a16="http://schemas.microsoft.com/office/drawing/2014/main" id="{DAB9CFFF-E059-48AE-8091-5D1E9FA4E42F}"/>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170871</xdr:rowOff>
    </xdr:to>
    <xdr:sp macro="" textlink="">
      <xdr:nvSpPr>
        <xdr:cNvPr id="118" name="Text Box 106">
          <a:extLst>
            <a:ext uri="{FF2B5EF4-FFF2-40B4-BE49-F238E27FC236}">
              <a16:creationId xmlns:a16="http://schemas.microsoft.com/office/drawing/2014/main" id="{6CCCE4AC-F601-48B6-8B74-90941DE19867}"/>
            </a:ext>
          </a:extLst>
        </xdr:cNvPr>
        <xdr:cNvSpPr txBox="1">
          <a:spLocks noChangeArrowheads="1"/>
        </xdr:cNvSpPr>
      </xdr:nvSpPr>
      <xdr:spPr bwMode="auto">
        <a:xfrm>
          <a:off x="4244340" y="26761440"/>
          <a:ext cx="76200" cy="1062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60699</xdr:rowOff>
    </xdr:to>
    <xdr:sp macro="" textlink="">
      <xdr:nvSpPr>
        <xdr:cNvPr id="119" name="Text Box 108">
          <a:extLst>
            <a:ext uri="{FF2B5EF4-FFF2-40B4-BE49-F238E27FC236}">
              <a16:creationId xmlns:a16="http://schemas.microsoft.com/office/drawing/2014/main" id="{623B31E2-53A3-4127-8214-A31B91680566}"/>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155631</xdr:rowOff>
    </xdr:to>
    <xdr:sp macro="" textlink="">
      <xdr:nvSpPr>
        <xdr:cNvPr id="120" name="Text Box 30">
          <a:extLst>
            <a:ext uri="{FF2B5EF4-FFF2-40B4-BE49-F238E27FC236}">
              <a16:creationId xmlns:a16="http://schemas.microsoft.com/office/drawing/2014/main" id="{8AE3697C-1AA2-4827-911B-BB7A2DD00053}"/>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60699</xdr:rowOff>
    </xdr:to>
    <xdr:sp macro="" textlink="">
      <xdr:nvSpPr>
        <xdr:cNvPr id="121" name="Text Box 32">
          <a:extLst>
            <a:ext uri="{FF2B5EF4-FFF2-40B4-BE49-F238E27FC236}">
              <a16:creationId xmlns:a16="http://schemas.microsoft.com/office/drawing/2014/main" id="{BCD28C47-5471-4E05-87D0-29DEE63FBFB8}"/>
            </a:ext>
          </a:extLst>
        </xdr:cNvPr>
        <xdr:cNvSpPr txBox="1">
          <a:spLocks noChangeArrowheads="1"/>
        </xdr:cNvSpPr>
      </xdr:nvSpPr>
      <xdr:spPr bwMode="auto">
        <a:xfrm>
          <a:off x="4244340" y="26761440"/>
          <a:ext cx="76200"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155631</xdr:rowOff>
    </xdr:to>
    <xdr:sp macro="" textlink="">
      <xdr:nvSpPr>
        <xdr:cNvPr id="122" name="Text Box 106">
          <a:extLst>
            <a:ext uri="{FF2B5EF4-FFF2-40B4-BE49-F238E27FC236}">
              <a16:creationId xmlns:a16="http://schemas.microsoft.com/office/drawing/2014/main" id="{DF086C09-4B49-44F7-8459-E9AD3B9080A2}"/>
            </a:ext>
          </a:extLst>
        </xdr:cNvPr>
        <xdr:cNvSpPr txBox="1">
          <a:spLocks noChangeArrowheads="1"/>
        </xdr:cNvSpPr>
      </xdr:nvSpPr>
      <xdr:spPr bwMode="auto">
        <a:xfrm>
          <a:off x="4244340" y="26761440"/>
          <a:ext cx="76200" cy="1047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110</xdr:row>
      <xdr:rowOff>0</xdr:rowOff>
    </xdr:from>
    <xdr:to>
      <xdr:col>3</xdr:col>
      <xdr:colOff>71562</xdr:colOff>
      <xdr:row>114</xdr:row>
      <xdr:rowOff>60699</xdr:rowOff>
    </xdr:to>
    <xdr:sp macro="" textlink="">
      <xdr:nvSpPr>
        <xdr:cNvPr id="123" name="Text Box 108">
          <a:extLst>
            <a:ext uri="{FF2B5EF4-FFF2-40B4-BE49-F238E27FC236}">
              <a16:creationId xmlns:a16="http://schemas.microsoft.com/office/drawing/2014/main" id="{F72DE893-4A12-4671-BD6F-146A15E9E73D}"/>
            </a:ext>
          </a:extLst>
        </xdr:cNvPr>
        <xdr:cNvSpPr txBox="1">
          <a:spLocks noChangeArrowheads="1"/>
        </xdr:cNvSpPr>
      </xdr:nvSpPr>
      <xdr:spPr bwMode="auto">
        <a:xfrm>
          <a:off x="4169899" y="26761440"/>
          <a:ext cx="74441" cy="130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330033</xdr:rowOff>
    </xdr:to>
    <xdr:sp macro="" textlink="">
      <xdr:nvSpPr>
        <xdr:cNvPr id="124" name="Text Box 30">
          <a:extLst>
            <a:ext uri="{FF2B5EF4-FFF2-40B4-BE49-F238E27FC236}">
              <a16:creationId xmlns:a16="http://schemas.microsoft.com/office/drawing/2014/main" id="{4BEB823E-65C7-4D9A-BC95-E91F7E478A99}"/>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25" name="Text Box 32">
          <a:extLst>
            <a:ext uri="{FF2B5EF4-FFF2-40B4-BE49-F238E27FC236}">
              <a16:creationId xmlns:a16="http://schemas.microsoft.com/office/drawing/2014/main" id="{CEAB4650-E60E-436A-8969-8EFE81D74EE7}"/>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330033</xdr:rowOff>
    </xdr:to>
    <xdr:sp macro="" textlink="">
      <xdr:nvSpPr>
        <xdr:cNvPr id="126" name="Text Box 106">
          <a:extLst>
            <a:ext uri="{FF2B5EF4-FFF2-40B4-BE49-F238E27FC236}">
              <a16:creationId xmlns:a16="http://schemas.microsoft.com/office/drawing/2014/main" id="{188C79B1-5282-444B-A947-36E590A2A86A}"/>
            </a:ext>
          </a:extLst>
        </xdr:cNvPr>
        <xdr:cNvSpPr txBox="1">
          <a:spLocks noChangeArrowheads="1"/>
        </xdr:cNvSpPr>
      </xdr:nvSpPr>
      <xdr:spPr bwMode="auto">
        <a:xfrm>
          <a:off x="4244340" y="26761440"/>
          <a:ext cx="76200" cy="33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27" name="Text Box 108">
          <a:extLst>
            <a:ext uri="{FF2B5EF4-FFF2-40B4-BE49-F238E27FC236}">
              <a16:creationId xmlns:a16="http://schemas.microsoft.com/office/drawing/2014/main" id="{2A2ED5E6-3D27-41D6-B2A4-ED1505787E96}"/>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307173</xdr:rowOff>
    </xdr:to>
    <xdr:sp macro="" textlink="">
      <xdr:nvSpPr>
        <xdr:cNvPr id="128" name="Text Box 30">
          <a:extLst>
            <a:ext uri="{FF2B5EF4-FFF2-40B4-BE49-F238E27FC236}">
              <a16:creationId xmlns:a16="http://schemas.microsoft.com/office/drawing/2014/main" id="{B5250163-7F33-4579-BE32-33B721DC8C37}"/>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29" name="Text Box 32">
          <a:extLst>
            <a:ext uri="{FF2B5EF4-FFF2-40B4-BE49-F238E27FC236}">
              <a16:creationId xmlns:a16="http://schemas.microsoft.com/office/drawing/2014/main" id="{F7597469-F76C-47B1-9A78-AAE7B4349FEA}"/>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307173</xdr:rowOff>
    </xdr:to>
    <xdr:sp macro="" textlink="">
      <xdr:nvSpPr>
        <xdr:cNvPr id="130" name="Text Box 106">
          <a:extLst>
            <a:ext uri="{FF2B5EF4-FFF2-40B4-BE49-F238E27FC236}">
              <a16:creationId xmlns:a16="http://schemas.microsoft.com/office/drawing/2014/main" id="{B99CD9E4-54CB-44E1-9DE8-1A35D17A627C}"/>
            </a:ext>
          </a:extLst>
        </xdr:cNvPr>
        <xdr:cNvSpPr txBox="1">
          <a:spLocks noChangeArrowheads="1"/>
        </xdr:cNvSpPr>
      </xdr:nvSpPr>
      <xdr:spPr bwMode="auto">
        <a:xfrm>
          <a:off x="4244340" y="26761440"/>
          <a:ext cx="76200" cy="310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59129</xdr:rowOff>
    </xdr:to>
    <xdr:sp macro="" textlink="">
      <xdr:nvSpPr>
        <xdr:cNvPr id="131" name="Text Box 108">
          <a:extLst>
            <a:ext uri="{FF2B5EF4-FFF2-40B4-BE49-F238E27FC236}">
              <a16:creationId xmlns:a16="http://schemas.microsoft.com/office/drawing/2014/main" id="{2A4C7F0D-EF18-43BE-8990-667918F52481}"/>
            </a:ext>
          </a:extLst>
        </xdr:cNvPr>
        <xdr:cNvSpPr txBox="1">
          <a:spLocks noChangeArrowheads="1"/>
        </xdr:cNvSpPr>
      </xdr:nvSpPr>
      <xdr:spPr bwMode="auto">
        <a:xfrm>
          <a:off x="4244340" y="26761440"/>
          <a:ext cx="76200" cy="41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122</xdr:row>
      <xdr:rowOff>0</xdr:rowOff>
    </xdr:from>
    <xdr:ext cx="76200" cy="676275"/>
    <xdr:sp macro="" textlink="">
      <xdr:nvSpPr>
        <xdr:cNvPr id="132" name="Text Box 30">
          <a:extLst>
            <a:ext uri="{FF2B5EF4-FFF2-40B4-BE49-F238E27FC236}">
              <a16:creationId xmlns:a16="http://schemas.microsoft.com/office/drawing/2014/main" id="{BB6F18B1-5F6D-42CE-BE3E-F449E8893155}"/>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3" name="Text Box 32">
          <a:extLst>
            <a:ext uri="{FF2B5EF4-FFF2-40B4-BE49-F238E27FC236}">
              <a16:creationId xmlns:a16="http://schemas.microsoft.com/office/drawing/2014/main" id="{8DE1394C-C478-4409-B94F-B3AD2075DCBF}"/>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76275"/>
    <xdr:sp macro="" textlink="">
      <xdr:nvSpPr>
        <xdr:cNvPr id="134" name="Text Box 106">
          <a:extLst>
            <a:ext uri="{FF2B5EF4-FFF2-40B4-BE49-F238E27FC236}">
              <a16:creationId xmlns:a16="http://schemas.microsoft.com/office/drawing/2014/main" id="{5911B05B-2F73-4FC6-B2DE-604885690ABB}"/>
            </a:ext>
          </a:extLst>
        </xdr:cNvPr>
        <xdr:cNvSpPr txBox="1">
          <a:spLocks noChangeArrowheads="1"/>
        </xdr:cNvSpPr>
      </xdr:nvSpPr>
      <xdr:spPr bwMode="auto">
        <a:xfrm>
          <a:off x="4244340" y="292608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5" name="Text Box 108">
          <a:extLst>
            <a:ext uri="{FF2B5EF4-FFF2-40B4-BE49-F238E27FC236}">
              <a16:creationId xmlns:a16="http://schemas.microsoft.com/office/drawing/2014/main" id="{4EB586B8-F301-4489-84ED-17932A3EFFB0}"/>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6" name="Text Box 30">
          <a:extLst>
            <a:ext uri="{FF2B5EF4-FFF2-40B4-BE49-F238E27FC236}">
              <a16:creationId xmlns:a16="http://schemas.microsoft.com/office/drawing/2014/main" id="{8855A12C-36E8-4BBD-8607-86FD36E605E5}"/>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7" name="Text Box 32">
          <a:extLst>
            <a:ext uri="{FF2B5EF4-FFF2-40B4-BE49-F238E27FC236}">
              <a16:creationId xmlns:a16="http://schemas.microsoft.com/office/drawing/2014/main" id="{DDFA3A1E-3697-40FC-AFB2-579E5CC11C0B}"/>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657225"/>
    <xdr:sp macro="" textlink="">
      <xdr:nvSpPr>
        <xdr:cNvPr id="138" name="Text Box 106">
          <a:extLst>
            <a:ext uri="{FF2B5EF4-FFF2-40B4-BE49-F238E27FC236}">
              <a16:creationId xmlns:a16="http://schemas.microsoft.com/office/drawing/2014/main" id="{99D752C7-22F9-46D5-854E-02925745B9BA}"/>
            </a:ext>
          </a:extLst>
        </xdr:cNvPr>
        <xdr:cNvSpPr txBox="1">
          <a:spLocks noChangeArrowheads="1"/>
        </xdr:cNvSpPr>
      </xdr:nvSpPr>
      <xdr:spPr bwMode="auto">
        <a:xfrm>
          <a:off x="4244340" y="292608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xdr:row>
      <xdr:rowOff>0</xdr:rowOff>
    </xdr:from>
    <xdr:ext cx="76200" cy="857250"/>
    <xdr:sp macro="" textlink="">
      <xdr:nvSpPr>
        <xdr:cNvPr id="139" name="Text Box 108">
          <a:extLst>
            <a:ext uri="{FF2B5EF4-FFF2-40B4-BE49-F238E27FC236}">
              <a16:creationId xmlns:a16="http://schemas.microsoft.com/office/drawing/2014/main" id="{D9A1813B-D2D1-4C2A-B991-86F2AF3CC225}"/>
            </a:ext>
          </a:extLst>
        </xdr:cNvPr>
        <xdr:cNvSpPr txBox="1">
          <a:spLocks noChangeArrowheads="1"/>
        </xdr:cNvSpPr>
      </xdr:nvSpPr>
      <xdr:spPr bwMode="auto">
        <a:xfrm>
          <a:off x="4244340" y="29260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0" name="Text Box 30">
          <a:extLst>
            <a:ext uri="{FF2B5EF4-FFF2-40B4-BE49-F238E27FC236}">
              <a16:creationId xmlns:a16="http://schemas.microsoft.com/office/drawing/2014/main" id="{CA44AE95-8D33-4851-9F64-CAEC3670AE88}"/>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1" name="Text Box 32">
          <a:extLst>
            <a:ext uri="{FF2B5EF4-FFF2-40B4-BE49-F238E27FC236}">
              <a16:creationId xmlns:a16="http://schemas.microsoft.com/office/drawing/2014/main" id="{EB0386B3-D7C4-4F59-B54A-7B852404E7C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142" name="Text Box 106">
          <a:extLst>
            <a:ext uri="{FF2B5EF4-FFF2-40B4-BE49-F238E27FC236}">
              <a16:creationId xmlns:a16="http://schemas.microsoft.com/office/drawing/2014/main" id="{CACA6FDC-12E4-4679-A62D-8395708E178B}"/>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3" name="Text Box 108">
          <a:extLst>
            <a:ext uri="{FF2B5EF4-FFF2-40B4-BE49-F238E27FC236}">
              <a16:creationId xmlns:a16="http://schemas.microsoft.com/office/drawing/2014/main" id="{84930B34-7EC1-46D6-96A1-E2F27DFF79C9}"/>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4" name="Text Box 30">
          <a:extLst>
            <a:ext uri="{FF2B5EF4-FFF2-40B4-BE49-F238E27FC236}">
              <a16:creationId xmlns:a16="http://schemas.microsoft.com/office/drawing/2014/main" id="{FAEF4C6C-18C8-44DF-A903-3A664AAEF640}"/>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5" name="Text Box 32">
          <a:extLst>
            <a:ext uri="{FF2B5EF4-FFF2-40B4-BE49-F238E27FC236}">
              <a16:creationId xmlns:a16="http://schemas.microsoft.com/office/drawing/2014/main" id="{D3D296AD-D77B-496C-9813-7AE490096D71}"/>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146" name="Text Box 106">
          <a:extLst>
            <a:ext uri="{FF2B5EF4-FFF2-40B4-BE49-F238E27FC236}">
              <a16:creationId xmlns:a16="http://schemas.microsoft.com/office/drawing/2014/main" id="{2A427E28-BB56-4DDA-B597-C93206B7A5A3}"/>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147" name="Text Box 108">
          <a:extLst>
            <a:ext uri="{FF2B5EF4-FFF2-40B4-BE49-F238E27FC236}">
              <a16:creationId xmlns:a16="http://schemas.microsoft.com/office/drawing/2014/main" id="{4B11D8D1-E050-4D47-9709-E03230B978F0}"/>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48" name="Text Box 30">
          <a:extLst>
            <a:ext uri="{FF2B5EF4-FFF2-40B4-BE49-F238E27FC236}">
              <a16:creationId xmlns:a16="http://schemas.microsoft.com/office/drawing/2014/main" id="{9446F4A1-DFA7-42E1-A5DD-135C42FEF370}"/>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49" name="Text Box 32">
          <a:extLst>
            <a:ext uri="{FF2B5EF4-FFF2-40B4-BE49-F238E27FC236}">
              <a16:creationId xmlns:a16="http://schemas.microsoft.com/office/drawing/2014/main" id="{665680C0-791F-4907-B982-5B43CB100417}"/>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150" name="Text Box 106">
          <a:extLst>
            <a:ext uri="{FF2B5EF4-FFF2-40B4-BE49-F238E27FC236}">
              <a16:creationId xmlns:a16="http://schemas.microsoft.com/office/drawing/2014/main" id="{849188BE-674C-4503-B945-B632E507ECDE}"/>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1" name="Text Box 108">
          <a:extLst>
            <a:ext uri="{FF2B5EF4-FFF2-40B4-BE49-F238E27FC236}">
              <a16:creationId xmlns:a16="http://schemas.microsoft.com/office/drawing/2014/main" id="{F51512AA-139A-47DF-860C-C9A444523D6D}"/>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2" name="Text Box 30">
          <a:extLst>
            <a:ext uri="{FF2B5EF4-FFF2-40B4-BE49-F238E27FC236}">
              <a16:creationId xmlns:a16="http://schemas.microsoft.com/office/drawing/2014/main" id="{CAA0CB59-1C1C-4A99-B459-8F9CB45C3382}"/>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3" name="Text Box 32">
          <a:extLst>
            <a:ext uri="{FF2B5EF4-FFF2-40B4-BE49-F238E27FC236}">
              <a16:creationId xmlns:a16="http://schemas.microsoft.com/office/drawing/2014/main" id="{DDF4976C-02EF-49C0-944D-F686FE3504A9}"/>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154" name="Text Box 106">
          <a:extLst>
            <a:ext uri="{FF2B5EF4-FFF2-40B4-BE49-F238E27FC236}">
              <a16:creationId xmlns:a16="http://schemas.microsoft.com/office/drawing/2014/main" id="{FF3B9DA0-6BA9-4A73-AB3D-F2B377E8ABBD}"/>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155" name="Text Box 108">
          <a:extLst>
            <a:ext uri="{FF2B5EF4-FFF2-40B4-BE49-F238E27FC236}">
              <a16:creationId xmlns:a16="http://schemas.microsoft.com/office/drawing/2014/main" id="{EB7AF9B5-2686-4195-ACB9-6DB4EECBFCB6}"/>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114</xdr:row>
      <xdr:rowOff>83559</xdr:rowOff>
    </xdr:to>
    <xdr:sp macro="" textlink="">
      <xdr:nvSpPr>
        <xdr:cNvPr id="156" name="Text Box 30">
          <a:extLst>
            <a:ext uri="{FF2B5EF4-FFF2-40B4-BE49-F238E27FC236}">
              <a16:creationId xmlns:a16="http://schemas.microsoft.com/office/drawing/2014/main" id="{E5CB20CE-0627-4336-9CEC-39D5B4E3133B}"/>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83559</xdr:rowOff>
    </xdr:to>
    <xdr:sp macro="" textlink="">
      <xdr:nvSpPr>
        <xdr:cNvPr id="157" name="Text Box 106">
          <a:extLst>
            <a:ext uri="{FF2B5EF4-FFF2-40B4-BE49-F238E27FC236}">
              <a16:creationId xmlns:a16="http://schemas.microsoft.com/office/drawing/2014/main" id="{E4BBAB68-EF77-48E6-8501-B66A26D557EF}"/>
            </a:ext>
          </a:extLst>
        </xdr:cNvPr>
        <xdr:cNvSpPr txBox="1">
          <a:spLocks noChangeArrowheads="1"/>
        </xdr:cNvSpPr>
      </xdr:nvSpPr>
      <xdr:spPr bwMode="auto">
        <a:xfrm>
          <a:off x="4244340" y="26761440"/>
          <a:ext cx="76200" cy="133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60697</xdr:rowOff>
    </xdr:to>
    <xdr:sp macro="" textlink="">
      <xdr:nvSpPr>
        <xdr:cNvPr id="158" name="Text Box 30">
          <a:extLst>
            <a:ext uri="{FF2B5EF4-FFF2-40B4-BE49-F238E27FC236}">
              <a16:creationId xmlns:a16="http://schemas.microsoft.com/office/drawing/2014/main" id="{F2FAFFAC-1A74-4FC8-9549-2E944928056A}"/>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114</xdr:row>
      <xdr:rowOff>60697</xdr:rowOff>
    </xdr:to>
    <xdr:sp macro="" textlink="">
      <xdr:nvSpPr>
        <xdr:cNvPr id="159" name="Text Box 106">
          <a:extLst>
            <a:ext uri="{FF2B5EF4-FFF2-40B4-BE49-F238E27FC236}">
              <a16:creationId xmlns:a16="http://schemas.microsoft.com/office/drawing/2014/main" id="{C25C7B0C-6288-45E4-B1CD-788A5722A7E0}"/>
            </a:ext>
          </a:extLst>
        </xdr:cNvPr>
        <xdr:cNvSpPr txBox="1">
          <a:spLocks noChangeArrowheads="1"/>
        </xdr:cNvSpPr>
      </xdr:nvSpPr>
      <xdr:spPr bwMode="auto">
        <a:xfrm>
          <a:off x="4244340" y="26761440"/>
          <a:ext cx="76200" cy="130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90187</xdr:rowOff>
    </xdr:to>
    <xdr:sp macro="" textlink="">
      <xdr:nvSpPr>
        <xdr:cNvPr id="160" name="Text Box 30">
          <a:extLst>
            <a:ext uri="{FF2B5EF4-FFF2-40B4-BE49-F238E27FC236}">
              <a16:creationId xmlns:a16="http://schemas.microsoft.com/office/drawing/2014/main" id="{CEFAAA42-6B2C-496E-9E8E-AD23FB8D2C61}"/>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328931</xdr:rowOff>
    </xdr:to>
    <xdr:sp macro="" textlink="">
      <xdr:nvSpPr>
        <xdr:cNvPr id="161" name="Text Box 32">
          <a:extLst>
            <a:ext uri="{FF2B5EF4-FFF2-40B4-BE49-F238E27FC236}">
              <a16:creationId xmlns:a16="http://schemas.microsoft.com/office/drawing/2014/main" id="{C22DA900-FD15-4D63-877D-472DAEE2AFBB}"/>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90187</xdr:rowOff>
    </xdr:to>
    <xdr:sp macro="" textlink="">
      <xdr:nvSpPr>
        <xdr:cNvPr id="162" name="Text Box 106">
          <a:extLst>
            <a:ext uri="{FF2B5EF4-FFF2-40B4-BE49-F238E27FC236}">
              <a16:creationId xmlns:a16="http://schemas.microsoft.com/office/drawing/2014/main" id="{90596C27-B56A-4803-8AEA-82674B5BE79F}"/>
            </a:ext>
          </a:extLst>
        </xdr:cNvPr>
        <xdr:cNvSpPr txBox="1">
          <a:spLocks noChangeArrowheads="1"/>
        </xdr:cNvSpPr>
      </xdr:nvSpPr>
      <xdr:spPr bwMode="auto">
        <a:xfrm>
          <a:off x="4244340" y="26761440"/>
          <a:ext cx="76200" cy="98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328931</xdr:rowOff>
    </xdr:to>
    <xdr:sp macro="" textlink="">
      <xdr:nvSpPr>
        <xdr:cNvPr id="163" name="Text Box 108">
          <a:extLst>
            <a:ext uri="{FF2B5EF4-FFF2-40B4-BE49-F238E27FC236}">
              <a16:creationId xmlns:a16="http://schemas.microsoft.com/office/drawing/2014/main" id="{EE8EEA74-5A47-49FE-9CDF-63BED1B0F20E}"/>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74947</xdr:rowOff>
    </xdr:to>
    <xdr:sp macro="" textlink="">
      <xdr:nvSpPr>
        <xdr:cNvPr id="164" name="Text Box 30">
          <a:extLst>
            <a:ext uri="{FF2B5EF4-FFF2-40B4-BE49-F238E27FC236}">
              <a16:creationId xmlns:a16="http://schemas.microsoft.com/office/drawing/2014/main" id="{142163A2-2FF8-43CB-8F71-61BBD5E128C4}"/>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328931</xdr:rowOff>
    </xdr:to>
    <xdr:sp macro="" textlink="">
      <xdr:nvSpPr>
        <xdr:cNvPr id="165" name="Text Box 32">
          <a:extLst>
            <a:ext uri="{FF2B5EF4-FFF2-40B4-BE49-F238E27FC236}">
              <a16:creationId xmlns:a16="http://schemas.microsoft.com/office/drawing/2014/main" id="{92D6AA31-9D0E-41A0-AD84-1038C2E7B4EC}"/>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74947</xdr:rowOff>
    </xdr:to>
    <xdr:sp macro="" textlink="">
      <xdr:nvSpPr>
        <xdr:cNvPr id="166" name="Text Box 106">
          <a:extLst>
            <a:ext uri="{FF2B5EF4-FFF2-40B4-BE49-F238E27FC236}">
              <a16:creationId xmlns:a16="http://schemas.microsoft.com/office/drawing/2014/main" id="{29DF64BC-2B1E-41A2-8797-E91BDA911330}"/>
            </a:ext>
          </a:extLst>
        </xdr:cNvPr>
        <xdr:cNvSpPr txBox="1">
          <a:spLocks noChangeArrowheads="1"/>
        </xdr:cNvSpPr>
      </xdr:nvSpPr>
      <xdr:spPr bwMode="auto">
        <a:xfrm>
          <a:off x="4244340" y="26761440"/>
          <a:ext cx="76200" cy="96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113</xdr:row>
      <xdr:rowOff>328931</xdr:rowOff>
    </xdr:to>
    <xdr:sp macro="" textlink="">
      <xdr:nvSpPr>
        <xdr:cNvPr id="167" name="Text Box 108">
          <a:extLst>
            <a:ext uri="{FF2B5EF4-FFF2-40B4-BE49-F238E27FC236}">
              <a16:creationId xmlns:a16="http://schemas.microsoft.com/office/drawing/2014/main" id="{F0ADAC54-E5A2-4793-A35E-4B401E9705FD}"/>
            </a:ext>
          </a:extLst>
        </xdr:cNvPr>
        <xdr:cNvSpPr txBox="1">
          <a:spLocks noChangeArrowheads="1"/>
        </xdr:cNvSpPr>
      </xdr:nvSpPr>
      <xdr:spPr bwMode="auto">
        <a:xfrm>
          <a:off x="4244340" y="26761440"/>
          <a:ext cx="76200" cy="1223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330590"/>
    <xdr:sp macro="" textlink="">
      <xdr:nvSpPr>
        <xdr:cNvPr id="168" name="Text Box 30">
          <a:extLst>
            <a:ext uri="{FF2B5EF4-FFF2-40B4-BE49-F238E27FC236}">
              <a16:creationId xmlns:a16="http://schemas.microsoft.com/office/drawing/2014/main" id="{98A2C203-4FEA-40B5-8D69-A723EA7DFAA4}"/>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69" name="Text Box 32">
          <a:extLst>
            <a:ext uri="{FF2B5EF4-FFF2-40B4-BE49-F238E27FC236}">
              <a16:creationId xmlns:a16="http://schemas.microsoft.com/office/drawing/2014/main" id="{16BF815E-5D0E-481D-BA89-16476559EA50}"/>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0" name="Text Box 106">
          <a:extLst>
            <a:ext uri="{FF2B5EF4-FFF2-40B4-BE49-F238E27FC236}">
              <a16:creationId xmlns:a16="http://schemas.microsoft.com/office/drawing/2014/main" id="{874AB649-B885-43BF-B2E9-AA835281F56D}"/>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1" name="Text Box 108">
          <a:extLst>
            <a:ext uri="{FF2B5EF4-FFF2-40B4-BE49-F238E27FC236}">
              <a16:creationId xmlns:a16="http://schemas.microsoft.com/office/drawing/2014/main" id="{E6FBD7D2-4340-456C-BC27-8863C5EB430F}"/>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2" name="Text Box 30">
          <a:extLst>
            <a:ext uri="{FF2B5EF4-FFF2-40B4-BE49-F238E27FC236}">
              <a16:creationId xmlns:a16="http://schemas.microsoft.com/office/drawing/2014/main" id="{B0C41D24-C0A5-4AC9-91E3-D87D33AAB2AC}"/>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3" name="Text Box 32">
          <a:extLst>
            <a:ext uri="{FF2B5EF4-FFF2-40B4-BE49-F238E27FC236}">
              <a16:creationId xmlns:a16="http://schemas.microsoft.com/office/drawing/2014/main" id="{770951BA-74A2-4B27-9F57-625BA8587869}"/>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74" name="Text Box 106">
          <a:extLst>
            <a:ext uri="{FF2B5EF4-FFF2-40B4-BE49-F238E27FC236}">
              <a16:creationId xmlns:a16="http://schemas.microsoft.com/office/drawing/2014/main" id="{3721BFDD-9D13-4639-9F9A-CE8E61D9EA65}"/>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5" name="Text Box 108">
          <a:extLst>
            <a:ext uri="{FF2B5EF4-FFF2-40B4-BE49-F238E27FC236}">
              <a16:creationId xmlns:a16="http://schemas.microsoft.com/office/drawing/2014/main" id="{DF4BD261-88CF-472D-BFA3-9C94B19CA7B5}"/>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6" name="Text Box 30">
          <a:extLst>
            <a:ext uri="{FF2B5EF4-FFF2-40B4-BE49-F238E27FC236}">
              <a16:creationId xmlns:a16="http://schemas.microsoft.com/office/drawing/2014/main" id="{4911A4D8-C172-4DBD-8A0F-777DD52EFAEA}"/>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7" name="Text Box 32">
          <a:extLst>
            <a:ext uri="{FF2B5EF4-FFF2-40B4-BE49-F238E27FC236}">
              <a16:creationId xmlns:a16="http://schemas.microsoft.com/office/drawing/2014/main" id="{1C689733-2BA6-4F11-A86E-372660EB8476}"/>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178" name="Text Box 106">
          <a:extLst>
            <a:ext uri="{FF2B5EF4-FFF2-40B4-BE49-F238E27FC236}">
              <a16:creationId xmlns:a16="http://schemas.microsoft.com/office/drawing/2014/main" id="{650B904E-43B1-4AAD-B70D-7767B7819514}"/>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79" name="Text Box 108">
          <a:extLst>
            <a:ext uri="{FF2B5EF4-FFF2-40B4-BE49-F238E27FC236}">
              <a16:creationId xmlns:a16="http://schemas.microsoft.com/office/drawing/2014/main" id="{F546C646-ED05-4428-97E4-D9EBEF13BD09}"/>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0" name="Text Box 30">
          <a:extLst>
            <a:ext uri="{FF2B5EF4-FFF2-40B4-BE49-F238E27FC236}">
              <a16:creationId xmlns:a16="http://schemas.microsoft.com/office/drawing/2014/main" id="{C7250D1E-70F4-4A9D-BE96-7322C96B72AA}"/>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1" name="Text Box 32">
          <a:extLst>
            <a:ext uri="{FF2B5EF4-FFF2-40B4-BE49-F238E27FC236}">
              <a16:creationId xmlns:a16="http://schemas.microsoft.com/office/drawing/2014/main" id="{DA05295D-0379-4456-A1E6-1C432BB5A1BC}"/>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182" name="Text Box 106">
          <a:extLst>
            <a:ext uri="{FF2B5EF4-FFF2-40B4-BE49-F238E27FC236}">
              <a16:creationId xmlns:a16="http://schemas.microsoft.com/office/drawing/2014/main" id="{000B082B-FA2C-49F5-AABE-5DDCE0231489}"/>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1"/>
    <xdr:sp macro="" textlink="">
      <xdr:nvSpPr>
        <xdr:cNvPr id="183" name="Text Box 108">
          <a:extLst>
            <a:ext uri="{FF2B5EF4-FFF2-40B4-BE49-F238E27FC236}">
              <a16:creationId xmlns:a16="http://schemas.microsoft.com/office/drawing/2014/main" id="{12B09A19-B333-432D-93BE-4F5F00287575}"/>
            </a:ext>
          </a:extLst>
        </xdr:cNvPr>
        <xdr:cNvSpPr txBox="1">
          <a:spLocks noChangeArrowheads="1"/>
        </xdr:cNvSpPr>
      </xdr:nvSpPr>
      <xdr:spPr bwMode="auto">
        <a:xfrm>
          <a:off x="4244340" y="267614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4" name="Text Box 30">
          <a:extLst>
            <a:ext uri="{FF2B5EF4-FFF2-40B4-BE49-F238E27FC236}">
              <a16:creationId xmlns:a16="http://schemas.microsoft.com/office/drawing/2014/main" id="{D8DBFCEF-0682-4866-B1B9-1A2D03AAC9C6}"/>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5" name="Text Box 32">
          <a:extLst>
            <a:ext uri="{FF2B5EF4-FFF2-40B4-BE49-F238E27FC236}">
              <a16:creationId xmlns:a16="http://schemas.microsoft.com/office/drawing/2014/main" id="{1061B24C-BA61-4F4C-8BD4-2B68C25F6967}"/>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86" name="Text Box 106">
          <a:extLst>
            <a:ext uri="{FF2B5EF4-FFF2-40B4-BE49-F238E27FC236}">
              <a16:creationId xmlns:a16="http://schemas.microsoft.com/office/drawing/2014/main" id="{EEA93F13-BC59-429C-84B8-BE138755F33A}"/>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7" name="Text Box 108">
          <a:extLst>
            <a:ext uri="{FF2B5EF4-FFF2-40B4-BE49-F238E27FC236}">
              <a16:creationId xmlns:a16="http://schemas.microsoft.com/office/drawing/2014/main" id="{DE821093-47EE-460C-AAE9-5068B49D93AE}"/>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88" name="Text Box 30">
          <a:extLst>
            <a:ext uri="{FF2B5EF4-FFF2-40B4-BE49-F238E27FC236}">
              <a16:creationId xmlns:a16="http://schemas.microsoft.com/office/drawing/2014/main" id="{C2ED9492-7513-46B6-BBBF-EEA82C76D491}"/>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89" name="Text Box 32">
          <a:extLst>
            <a:ext uri="{FF2B5EF4-FFF2-40B4-BE49-F238E27FC236}">
              <a16:creationId xmlns:a16="http://schemas.microsoft.com/office/drawing/2014/main" id="{6A92DE34-5AB5-4E43-B3F2-1A7CBE2306D5}"/>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0" name="Text Box 106">
          <a:extLst>
            <a:ext uri="{FF2B5EF4-FFF2-40B4-BE49-F238E27FC236}">
              <a16:creationId xmlns:a16="http://schemas.microsoft.com/office/drawing/2014/main" id="{A188E6A2-9C1E-4622-A069-09DECB565425}"/>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1" name="Text Box 108">
          <a:extLst>
            <a:ext uri="{FF2B5EF4-FFF2-40B4-BE49-F238E27FC236}">
              <a16:creationId xmlns:a16="http://schemas.microsoft.com/office/drawing/2014/main" id="{9A538FC9-B6AE-46DD-A7FB-B60A1C3618D9}"/>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2" name="Text Box 30">
          <a:extLst>
            <a:ext uri="{FF2B5EF4-FFF2-40B4-BE49-F238E27FC236}">
              <a16:creationId xmlns:a16="http://schemas.microsoft.com/office/drawing/2014/main" id="{8064C374-E195-4E0B-933D-66795C5F57BD}"/>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3" name="Text Box 32">
          <a:extLst>
            <a:ext uri="{FF2B5EF4-FFF2-40B4-BE49-F238E27FC236}">
              <a16:creationId xmlns:a16="http://schemas.microsoft.com/office/drawing/2014/main" id="{3137DE2C-1536-449F-B96E-A66CF5C7DAFA}"/>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30590"/>
    <xdr:sp macro="" textlink="">
      <xdr:nvSpPr>
        <xdr:cNvPr id="194" name="Text Box 106">
          <a:extLst>
            <a:ext uri="{FF2B5EF4-FFF2-40B4-BE49-F238E27FC236}">
              <a16:creationId xmlns:a16="http://schemas.microsoft.com/office/drawing/2014/main" id="{768DEC36-6A23-42AC-B441-87036C0A4E1E}"/>
            </a:ext>
          </a:extLst>
        </xdr:cNvPr>
        <xdr:cNvSpPr txBox="1">
          <a:spLocks noChangeArrowheads="1"/>
        </xdr:cNvSpPr>
      </xdr:nvSpPr>
      <xdr:spPr bwMode="auto">
        <a:xfrm>
          <a:off x="4244340" y="354101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5" name="Text Box 108">
          <a:extLst>
            <a:ext uri="{FF2B5EF4-FFF2-40B4-BE49-F238E27FC236}">
              <a16:creationId xmlns:a16="http://schemas.microsoft.com/office/drawing/2014/main" id="{E478E79D-AD9D-435D-A035-0D6F2E53D761}"/>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6" name="Text Box 30">
          <a:extLst>
            <a:ext uri="{FF2B5EF4-FFF2-40B4-BE49-F238E27FC236}">
              <a16:creationId xmlns:a16="http://schemas.microsoft.com/office/drawing/2014/main" id="{49E672A1-9D1F-40A2-9BF8-8FCB1B04FF73}"/>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7" name="Text Box 32">
          <a:extLst>
            <a:ext uri="{FF2B5EF4-FFF2-40B4-BE49-F238E27FC236}">
              <a16:creationId xmlns:a16="http://schemas.microsoft.com/office/drawing/2014/main" id="{6070EF95-EF8B-467F-BA68-FB73F288B83F}"/>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307730"/>
    <xdr:sp macro="" textlink="">
      <xdr:nvSpPr>
        <xdr:cNvPr id="198" name="Text Box 106">
          <a:extLst>
            <a:ext uri="{FF2B5EF4-FFF2-40B4-BE49-F238E27FC236}">
              <a16:creationId xmlns:a16="http://schemas.microsoft.com/office/drawing/2014/main" id="{49CFBBF3-F7C9-482F-83E3-8034291BEE74}"/>
            </a:ext>
          </a:extLst>
        </xdr:cNvPr>
        <xdr:cNvSpPr txBox="1">
          <a:spLocks noChangeArrowheads="1"/>
        </xdr:cNvSpPr>
      </xdr:nvSpPr>
      <xdr:spPr bwMode="auto">
        <a:xfrm>
          <a:off x="4244340" y="354101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76200" cy="409721"/>
    <xdr:sp macro="" textlink="">
      <xdr:nvSpPr>
        <xdr:cNvPr id="199" name="Text Box 108">
          <a:extLst>
            <a:ext uri="{FF2B5EF4-FFF2-40B4-BE49-F238E27FC236}">
              <a16:creationId xmlns:a16="http://schemas.microsoft.com/office/drawing/2014/main" id="{08EB61F6-0114-4556-81E5-3E54B038285C}"/>
            </a:ext>
          </a:extLst>
        </xdr:cNvPr>
        <xdr:cNvSpPr txBox="1">
          <a:spLocks noChangeArrowheads="1"/>
        </xdr:cNvSpPr>
      </xdr:nvSpPr>
      <xdr:spPr bwMode="auto">
        <a:xfrm>
          <a:off x="4244340" y="3541014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0" name="Text Box 30">
          <a:extLst>
            <a:ext uri="{FF2B5EF4-FFF2-40B4-BE49-F238E27FC236}">
              <a16:creationId xmlns:a16="http://schemas.microsoft.com/office/drawing/2014/main" id="{0ACF74D9-1A6E-49FF-8778-6B59AFE9F468}"/>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1" name="Text Box 32">
          <a:extLst>
            <a:ext uri="{FF2B5EF4-FFF2-40B4-BE49-F238E27FC236}">
              <a16:creationId xmlns:a16="http://schemas.microsoft.com/office/drawing/2014/main" id="{738E3338-2806-4A81-8CD2-6B3B462D077F}"/>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76275"/>
    <xdr:sp macro="" textlink="">
      <xdr:nvSpPr>
        <xdr:cNvPr id="202" name="Text Box 106">
          <a:extLst>
            <a:ext uri="{FF2B5EF4-FFF2-40B4-BE49-F238E27FC236}">
              <a16:creationId xmlns:a16="http://schemas.microsoft.com/office/drawing/2014/main" id="{713269D9-88A4-4B4C-91C1-A750ADF361B3}"/>
            </a:ext>
          </a:extLst>
        </xdr:cNvPr>
        <xdr:cNvSpPr txBox="1">
          <a:spLocks noChangeArrowheads="1"/>
        </xdr:cNvSpPr>
      </xdr:nvSpPr>
      <xdr:spPr bwMode="auto">
        <a:xfrm>
          <a:off x="4244340" y="7162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3" name="Text Box 108">
          <a:extLst>
            <a:ext uri="{FF2B5EF4-FFF2-40B4-BE49-F238E27FC236}">
              <a16:creationId xmlns:a16="http://schemas.microsoft.com/office/drawing/2014/main" id="{E79BE880-63AA-44ED-A320-09CD39C14377}"/>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4" name="Text Box 30">
          <a:extLst>
            <a:ext uri="{FF2B5EF4-FFF2-40B4-BE49-F238E27FC236}">
              <a16:creationId xmlns:a16="http://schemas.microsoft.com/office/drawing/2014/main" id="{4DD7FC0A-A221-4F71-8ECB-8A13C0072572}"/>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5" name="Text Box 32">
          <a:extLst>
            <a:ext uri="{FF2B5EF4-FFF2-40B4-BE49-F238E27FC236}">
              <a16:creationId xmlns:a16="http://schemas.microsoft.com/office/drawing/2014/main" id="{75B46DB0-E337-4EE9-B41E-1D5CE5E43971}"/>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657225"/>
    <xdr:sp macro="" textlink="">
      <xdr:nvSpPr>
        <xdr:cNvPr id="206" name="Text Box 106">
          <a:extLst>
            <a:ext uri="{FF2B5EF4-FFF2-40B4-BE49-F238E27FC236}">
              <a16:creationId xmlns:a16="http://schemas.microsoft.com/office/drawing/2014/main" id="{2B777B60-12C3-49EB-B8E6-369D037602DF}"/>
            </a:ext>
          </a:extLst>
        </xdr:cNvPr>
        <xdr:cNvSpPr txBox="1">
          <a:spLocks noChangeArrowheads="1"/>
        </xdr:cNvSpPr>
      </xdr:nvSpPr>
      <xdr:spPr bwMode="auto">
        <a:xfrm>
          <a:off x="4244340" y="7162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xdr:row>
      <xdr:rowOff>0</xdr:rowOff>
    </xdr:from>
    <xdr:ext cx="76200" cy="857250"/>
    <xdr:sp macro="" textlink="">
      <xdr:nvSpPr>
        <xdr:cNvPr id="207" name="Text Box 108">
          <a:extLst>
            <a:ext uri="{FF2B5EF4-FFF2-40B4-BE49-F238E27FC236}">
              <a16:creationId xmlns:a16="http://schemas.microsoft.com/office/drawing/2014/main" id="{69F85E50-F5FA-4AF9-A29D-A808AF765225}"/>
            </a:ext>
          </a:extLst>
        </xdr:cNvPr>
        <xdr:cNvSpPr txBox="1">
          <a:spLocks noChangeArrowheads="1"/>
        </xdr:cNvSpPr>
      </xdr:nvSpPr>
      <xdr:spPr bwMode="auto">
        <a:xfrm>
          <a:off x="4244340" y="7162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08" name="Text Box 30">
          <a:extLst>
            <a:ext uri="{FF2B5EF4-FFF2-40B4-BE49-F238E27FC236}">
              <a16:creationId xmlns:a16="http://schemas.microsoft.com/office/drawing/2014/main" id="{B3E6001C-DF09-4793-80E5-61D2D5282F73}"/>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09" name="Text Box 32">
          <a:extLst>
            <a:ext uri="{FF2B5EF4-FFF2-40B4-BE49-F238E27FC236}">
              <a16:creationId xmlns:a16="http://schemas.microsoft.com/office/drawing/2014/main" id="{01F50D56-2404-4959-BD6D-9DAF1F41A3A9}"/>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76275"/>
    <xdr:sp macro="" textlink="">
      <xdr:nvSpPr>
        <xdr:cNvPr id="210" name="Text Box 106">
          <a:extLst>
            <a:ext uri="{FF2B5EF4-FFF2-40B4-BE49-F238E27FC236}">
              <a16:creationId xmlns:a16="http://schemas.microsoft.com/office/drawing/2014/main" id="{0EEE0A71-0043-41F2-AA96-11E6D77C79CF}"/>
            </a:ext>
          </a:extLst>
        </xdr:cNvPr>
        <xdr:cNvSpPr txBox="1">
          <a:spLocks noChangeArrowheads="1"/>
        </xdr:cNvSpPr>
      </xdr:nvSpPr>
      <xdr:spPr bwMode="auto">
        <a:xfrm>
          <a:off x="4244340" y="63116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1" name="Text Box 108">
          <a:extLst>
            <a:ext uri="{FF2B5EF4-FFF2-40B4-BE49-F238E27FC236}">
              <a16:creationId xmlns:a16="http://schemas.microsoft.com/office/drawing/2014/main" id="{CE8BF362-31B0-4303-8358-36C0F845B2B9}"/>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2" name="Text Box 30">
          <a:extLst>
            <a:ext uri="{FF2B5EF4-FFF2-40B4-BE49-F238E27FC236}">
              <a16:creationId xmlns:a16="http://schemas.microsoft.com/office/drawing/2014/main" id="{4C23DC29-234F-403C-98DC-C6425F97BDF9}"/>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3" name="Text Box 32">
          <a:extLst>
            <a:ext uri="{FF2B5EF4-FFF2-40B4-BE49-F238E27FC236}">
              <a16:creationId xmlns:a16="http://schemas.microsoft.com/office/drawing/2014/main" id="{AD33FF4E-3CAE-45A7-BD13-760751B38977}"/>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657225"/>
    <xdr:sp macro="" textlink="">
      <xdr:nvSpPr>
        <xdr:cNvPr id="214" name="Text Box 106">
          <a:extLst>
            <a:ext uri="{FF2B5EF4-FFF2-40B4-BE49-F238E27FC236}">
              <a16:creationId xmlns:a16="http://schemas.microsoft.com/office/drawing/2014/main" id="{61CA15CE-C3A3-4EE4-B511-F7F9AB534AB4}"/>
            </a:ext>
          </a:extLst>
        </xdr:cNvPr>
        <xdr:cNvSpPr txBox="1">
          <a:spLocks noChangeArrowheads="1"/>
        </xdr:cNvSpPr>
      </xdr:nvSpPr>
      <xdr:spPr bwMode="auto">
        <a:xfrm>
          <a:off x="4244340" y="63116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857250"/>
    <xdr:sp macro="" textlink="">
      <xdr:nvSpPr>
        <xdr:cNvPr id="215" name="Text Box 108">
          <a:extLst>
            <a:ext uri="{FF2B5EF4-FFF2-40B4-BE49-F238E27FC236}">
              <a16:creationId xmlns:a16="http://schemas.microsoft.com/office/drawing/2014/main" id="{61776878-20FA-43D3-B23A-76B30D4846BA}"/>
            </a:ext>
          </a:extLst>
        </xdr:cNvPr>
        <xdr:cNvSpPr txBox="1">
          <a:spLocks noChangeArrowheads="1"/>
        </xdr:cNvSpPr>
      </xdr:nvSpPr>
      <xdr:spPr bwMode="auto">
        <a:xfrm>
          <a:off x="4244340" y="63116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6" name="Text Box 30">
          <a:extLst>
            <a:ext uri="{FF2B5EF4-FFF2-40B4-BE49-F238E27FC236}">
              <a16:creationId xmlns:a16="http://schemas.microsoft.com/office/drawing/2014/main" id="{B00323AE-E67F-4EE1-89A4-389A8AC07CCC}"/>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7" name="Text Box 32">
          <a:extLst>
            <a:ext uri="{FF2B5EF4-FFF2-40B4-BE49-F238E27FC236}">
              <a16:creationId xmlns:a16="http://schemas.microsoft.com/office/drawing/2014/main" id="{E3586519-989B-4C89-BC95-BAA5FEF4067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18" name="Text Box 106">
          <a:extLst>
            <a:ext uri="{FF2B5EF4-FFF2-40B4-BE49-F238E27FC236}">
              <a16:creationId xmlns:a16="http://schemas.microsoft.com/office/drawing/2014/main" id="{305D1639-3D50-4DFC-A5A8-A4E79A93203C}"/>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19" name="Text Box 108">
          <a:extLst>
            <a:ext uri="{FF2B5EF4-FFF2-40B4-BE49-F238E27FC236}">
              <a16:creationId xmlns:a16="http://schemas.microsoft.com/office/drawing/2014/main" id="{BC101B77-5361-41FD-89E5-50A78D5363C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0" name="Text Box 30">
          <a:extLst>
            <a:ext uri="{FF2B5EF4-FFF2-40B4-BE49-F238E27FC236}">
              <a16:creationId xmlns:a16="http://schemas.microsoft.com/office/drawing/2014/main" id="{29C558C0-511E-403D-91A7-147518B3A099}"/>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1" name="Text Box 32">
          <a:extLst>
            <a:ext uri="{FF2B5EF4-FFF2-40B4-BE49-F238E27FC236}">
              <a16:creationId xmlns:a16="http://schemas.microsoft.com/office/drawing/2014/main" id="{12099C12-B0E4-493F-BFA6-D4227FDD3EAB}"/>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2" name="Text Box 106">
          <a:extLst>
            <a:ext uri="{FF2B5EF4-FFF2-40B4-BE49-F238E27FC236}">
              <a16:creationId xmlns:a16="http://schemas.microsoft.com/office/drawing/2014/main" id="{ABA656B9-9950-4BCF-A531-00F6B7072C7E}"/>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3" name="Text Box 108">
          <a:extLst>
            <a:ext uri="{FF2B5EF4-FFF2-40B4-BE49-F238E27FC236}">
              <a16:creationId xmlns:a16="http://schemas.microsoft.com/office/drawing/2014/main" id="{658D6BCB-F819-4F55-9826-1C81CA07303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4" name="Text Box 30">
          <a:extLst>
            <a:ext uri="{FF2B5EF4-FFF2-40B4-BE49-F238E27FC236}">
              <a16:creationId xmlns:a16="http://schemas.microsoft.com/office/drawing/2014/main" id="{290B9BD2-61AD-4C1C-925A-7BBDD12F41D8}"/>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5" name="Text Box 32">
          <a:extLst>
            <a:ext uri="{FF2B5EF4-FFF2-40B4-BE49-F238E27FC236}">
              <a16:creationId xmlns:a16="http://schemas.microsoft.com/office/drawing/2014/main" id="{F914A48E-1265-48BD-9E2E-CF9BE05B3A1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26" name="Text Box 106">
          <a:extLst>
            <a:ext uri="{FF2B5EF4-FFF2-40B4-BE49-F238E27FC236}">
              <a16:creationId xmlns:a16="http://schemas.microsoft.com/office/drawing/2014/main" id="{B647438F-15D4-4743-8E0E-5F40515321CD}"/>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7" name="Text Box 108">
          <a:extLst>
            <a:ext uri="{FF2B5EF4-FFF2-40B4-BE49-F238E27FC236}">
              <a16:creationId xmlns:a16="http://schemas.microsoft.com/office/drawing/2014/main" id="{8BB964CA-FA9E-4B9F-A829-112C7555704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28" name="Text Box 30">
          <a:extLst>
            <a:ext uri="{FF2B5EF4-FFF2-40B4-BE49-F238E27FC236}">
              <a16:creationId xmlns:a16="http://schemas.microsoft.com/office/drawing/2014/main" id="{116AD8EE-1D6D-4E2D-B54C-E7FB2219ABD2}"/>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29" name="Text Box 32">
          <a:extLst>
            <a:ext uri="{FF2B5EF4-FFF2-40B4-BE49-F238E27FC236}">
              <a16:creationId xmlns:a16="http://schemas.microsoft.com/office/drawing/2014/main" id="{1491362B-FB6A-41D8-A6A8-A9E997B6D915}"/>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0" name="Text Box 106">
          <a:extLst>
            <a:ext uri="{FF2B5EF4-FFF2-40B4-BE49-F238E27FC236}">
              <a16:creationId xmlns:a16="http://schemas.microsoft.com/office/drawing/2014/main" id="{DEC80485-7657-4359-B188-11CC3939FAE8}"/>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1" name="Text Box 108">
          <a:extLst>
            <a:ext uri="{FF2B5EF4-FFF2-40B4-BE49-F238E27FC236}">
              <a16:creationId xmlns:a16="http://schemas.microsoft.com/office/drawing/2014/main" id="{2330E646-294B-4209-A676-42ACCB1BBFD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2" name="Text Box 30">
          <a:extLst>
            <a:ext uri="{FF2B5EF4-FFF2-40B4-BE49-F238E27FC236}">
              <a16:creationId xmlns:a16="http://schemas.microsoft.com/office/drawing/2014/main" id="{3B3812DB-9990-4FB9-94C3-6EA6C12FACEB}"/>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3" name="Text Box 32">
          <a:extLst>
            <a:ext uri="{FF2B5EF4-FFF2-40B4-BE49-F238E27FC236}">
              <a16:creationId xmlns:a16="http://schemas.microsoft.com/office/drawing/2014/main" id="{2BBB61AD-94C6-4CDB-AD79-08776B7DEC4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34" name="Text Box 106">
          <a:extLst>
            <a:ext uri="{FF2B5EF4-FFF2-40B4-BE49-F238E27FC236}">
              <a16:creationId xmlns:a16="http://schemas.microsoft.com/office/drawing/2014/main" id="{E713218C-1989-4967-B4C1-BC24AD72EABE}"/>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5" name="Text Box 108">
          <a:extLst>
            <a:ext uri="{FF2B5EF4-FFF2-40B4-BE49-F238E27FC236}">
              <a16:creationId xmlns:a16="http://schemas.microsoft.com/office/drawing/2014/main" id="{1F1D4D10-FE4E-4165-B7BF-1D89B357B33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6" name="Text Box 30">
          <a:extLst>
            <a:ext uri="{FF2B5EF4-FFF2-40B4-BE49-F238E27FC236}">
              <a16:creationId xmlns:a16="http://schemas.microsoft.com/office/drawing/2014/main" id="{ED103E94-7866-4A24-8876-0C2F47668AB7}"/>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7" name="Text Box 32">
          <a:extLst>
            <a:ext uri="{FF2B5EF4-FFF2-40B4-BE49-F238E27FC236}">
              <a16:creationId xmlns:a16="http://schemas.microsoft.com/office/drawing/2014/main" id="{632B50A6-D6CC-4318-9F82-373430A492D8}"/>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38" name="Text Box 106">
          <a:extLst>
            <a:ext uri="{FF2B5EF4-FFF2-40B4-BE49-F238E27FC236}">
              <a16:creationId xmlns:a16="http://schemas.microsoft.com/office/drawing/2014/main" id="{755AE42D-E13F-4B51-BD03-EA95ED6D50AA}"/>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39" name="Text Box 108">
          <a:extLst>
            <a:ext uri="{FF2B5EF4-FFF2-40B4-BE49-F238E27FC236}">
              <a16:creationId xmlns:a16="http://schemas.microsoft.com/office/drawing/2014/main" id="{FA9DEBE1-CD46-4768-BF81-58C10C716CF2}"/>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0" name="Text Box 30">
          <a:extLst>
            <a:ext uri="{FF2B5EF4-FFF2-40B4-BE49-F238E27FC236}">
              <a16:creationId xmlns:a16="http://schemas.microsoft.com/office/drawing/2014/main" id="{550BB3A3-3C82-463F-AABF-0FF0746E2BBF}"/>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1" name="Text Box 32">
          <a:extLst>
            <a:ext uri="{FF2B5EF4-FFF2-40B4-BE49-F238E27FC236}">
              <a16:creationId xmlns:a16="http://schemas.microsoft.com/office/drawing/2014/main" id="{543D233D-1795-4E3F-A645-22AD98B03A7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30590"/>
    <xdr:sp macro="" textlink="">
      <xdr:nvSpPr>
        <xdr:cNvPr id="242" name="Text Box 106">
          <a:extLst>
            <a:ext uri="{FF2B5EF4-FFF2-40B4-BE49-F238E27FC236}">
              <a16:creationId xmlns:a16="http://schemas.microsoft.com/office/drawing/2014/main" id="{92DCF833-5CC8-4057-AF88-AE23913339E9}"/>
            </a:ext>
          </a:extLst>
        </xdr:cNvPr>
        <xdr:cNvSpPr txBox="1">
          <a:spLocks noChangeArrowheads="1"/>
        </xdr:cNvSpPr>
      </xdr:nvSpPr>
      <xdr:spPr bwMode="auto">
        <a:xfrm>
          <a:off x="4244340" y="6311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3" name="Text Box 108">
          <a:extLst>
            <a:ext uri="{FF2B5EF4-FFF2-40B4-BE49-F238E27FC236}">
              <a16:creationId xmlns:a16="http://schemas.microsoft.com/office/drawing/2014/main" id="{7665994D-D8F6-47CE-AE80-87FA0DAC976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4" name="Text Box 30">
          <a:extLst>
            <a:ext uri="{FF2B5EF4-FFF2-40B4-BE49-F238E27FC236}">
              <a16:creationId xmlns:a16="http://schemas.microsoft.com/office/drawing/2014/main" id="{D88885CD-F53B-4AB7-8334-6F130DCDCB1A}"/>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5" name="Text Box 32">
          <a:extLst>
            <a:ext uri="{FF2B5EF4-FFF2-40B4-BE49-F238E27FC236}">
              <a16:creationId xmlns:a16="http://schemas.microsoft.com/office/drawing/2014/main" id="{0BEC2AEF-44B4-4A70-AB7B-5BD3A9AC596A}"/>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307730"/>
    <xdr:sp macro="" textlink="">
      <xdr:nvSpPr>
        <xdr:cNvPr id="246" name="Text Box 106">
          <a:extLst>
            <a:ext uri="{FF2B5EF4-FFF2-40B4-BE49-F238E27FC236}">
              <a16:creationId xmlns:a16="http://schemas.microsoft.com/office/drawing/2014/main" id="{2077601E-EA39-4D7D-BE9C-FA36E36973BD}"/>
            </a:ext>
          </a:extLst>
        </xdr:cNvPr>
        <xdr:cNvSpPr txBox="1">
          <a:spLocks noChangeArrowheads="1"/>
        </xdr:cNvSpPr>
      </xdr:nvSpPr>
      <xdr:spPr bwMode="auto">
        <a:xfrm>
          <a:off x="4244340" y="6311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47" name="Text Box 108">
          <a:extLst>
            <a:ext uri="{FF2B5EF4-FFF2-40B4-BE49-F238E27FC236}">
              <a16:creationId xmlns:a16="http://schemas.microsoft.com/office/drawing/2014/main" id="{D8F6986B-C713-4931-B022-FA9D606DD714}"/>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110</xdr:row>
      <xdr:rowOff>0</xdr:rowOff>
    </xdr:from>
    <xdr:to>
      <xdr:col>3</xdr:col>
      <xdr:colOff>76200</xdr:colOff>
      <xdr:row>110</xdr:row>
      <xdr:rowOff>314792</xdr:rowOff>
    </xdr:to>
    <xdr:sp macro="" textlink="">
      <xdr:nvSpPr>
        <xdr:cNvPr id="248" name="Text Box 30">
          <a:extLst>
            <a:ext uri="{FF2B5EF4-FFF2-40B4-BE49-F238E27FC236}">
              <a16:creationId xmlns:a16="http://schemas.microsoft.com/office/drawing/2014/main" id="{6C3B2880-B54B-41CC-8EEA-0D205DD061C9}"/>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27222</xdr:rowOff>
    </xdr:to>
    <xdr:sp macro="" textlink="">
      <xdr:nvSpPr>
        <xdr:cNvPr id="249" name="Text Box 32">
          <a:extLst>
            <a:ext uri="{FF2B5EF4-FFF2-40B4-BE49-F238E27FC236}">
              <a16:creationId xmlns:a16="http://schemas.microsoft.com/office/drawing/2014/main" id="{E1902CE2-2374-4151-A12D-48318D9F71A7}"/>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314792</xdr:rowOff>
    </xdr:to>
    <xdr:sp macro="" textlink="">
      <xdr:nvSpPr>
        <xdr:cNvPr id="250" name="Text Box 106">
          <a:extLst>
            <a:ext uri="{FF2B5EF4-FFF2-40B4-BE49-F238E27FC236}">
              <a16:creationId xmlns:a16="http://schemas.microsoft.com/office/drawing/2014/main" id="{AC2462E2-12A2-43EF-A725-EE3334DDA065}"/>
            </a:ext>
          </a:extLst>
        </xdr:cNvPr>
        <xdr:cNvSpPr txBox="1">
          <a:spLocks noChangeArrowheads="1"/>
        </xdr:cNvSpPr>
      </xdr:nvSpPr>
      <xdr:spPr bwMode="auto">
        <a:xfrm>
          <a:off x="4244340" y="26761440"/>
          <a:ext cx="76200" cy="31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27222</xdr:rowOff>
    </xdr:to>
    <xdr:sp macro="" textlink="">
      <xdr:nvSpPr>
        <xdr:cNvPr id="251" name="Text Box 108">
          <a:extLst>
            <a:ext uri="{FF2B5EF4-FFF2-40B4-BE49-F238E27FC236}">
              <a16:creationId xmlns:a16="http://schemas.microsoft.com/office/drawing/2014/main" id="{DE99E07E-CE3D-49B5-B12C-776E3C963480}"/>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299552</xdr:rowOff>
    </xdr:to>
    <xdr:sp macro="" textlink="">
      <xdr:nvSpPr>
        <xdr:cNvPr id="252" name="Text Box 30">
          <a:extLst>
            <a:ext uri="{FF2B5EF4-FFF2-40B4-BE49-F238E27FC236}">
              <a16:creationId xmlns:a16="http://schemas.microsoft.com/office/drawing/2014/main" id="{47022B42-F08A-4FE1-AB22-481C0EF0D5F0}"/>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27222</xdr:rowOff>
    </xdr:to>
    <xdr:sp macro="" textlink="">
      <xdr:nvSpPr>
        <xdr:cNvPr id="253" name="Text Box 32">
          <a:extLst>
            <a:ext uri="{FF2B5EF4-FFF2-40B4-BE49-F238E27FC236}">
              <a16:creationId xmlns:a16="http://schemas.microsoft.com/office/drawing/2014/main" id="{3D312BA6-15C5-464E-880F-7F7CDDD57436}"/>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299552</xdr:rowOff>
    </xdr:to>
    <xdr:sp macro="" textlink="">
      <xdr:nvSpPr>
        <xdr:cNvPr id="254" name="Text Box 106">
          <a:extLst>
            <a:ext uri="{FF2B5EF4-FFF2-40B4-BE49-F238E27FC236}">
              <a16:creationId xmlns:a16="http://schemas.microsoft.com/office/drawing/2014/main" id="{E8E85EE0-77A3-40B6-B64F-E48F3884CC09}"/>
            </a:ext>
          </a:extLst>
        </xdr:cNvPr>
        <xdr:cNvSpPr txBox="1">
          <a:spLocks noChangeArrowheads="1"/>
        </xdr:cNvSpPr>
      </xdr:nvSpPr>
      <xdr:spPr bwMode="auto">
        <a:xfrm>
          <a:off x="4244340" y="26761440"/>
          <a:ext cx="76200" cy="30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27222</xdr:rowOff>
    </xdr:to>
    <xdr:sp macro="" textlink="">
      <xdr:nvSpPr>
        <xdr:cNvPr id="255" name="Text Box 108">
          <a:extLst>
            <a:ext uri="{FF2B5EF4-FFF2-40B4-BE49-F238E27FC236}">
              <a16:creationId xmlns:a16="http://schemas.microsoft.com/office/drawing/2014/main" id="{0A3C3512-A232-49C9-AE9A-B106966B618A}"/>
            </a:ext>
          </a:extLst>
        </xdr:cNvPr>
        <xdr:cNvSpPr txBox="1">
          <a:spLocks noChangeArrowheads="1"/>
        </xdr:cNvSpPr>
      </xdr:nvSpPr>
      <xdr:spPr bwMode="auto">
        <a:xfrm>
          <a:off x="4244340" y="26761440"/>
          <a:ext cx="76200" cy="37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314791</xdr:rowOff>
    </xdr:to>
    <xdr:sp macro="" textlink="">
      <xdr:nvSpPr>
        <xdr:cNvPr id="256" name="Text Box 30">
          <a:extLst>
            <a:ext uri="{FF2B5EF4-FFF2-40B4-BE49-F238E27FC236}">
              <a16:creationId xmlns:a16="http://schemas.microsoft.com/office/drawing/2014/main" id="{891EB1E6-7916-45E7-B4DA-99474E863B4D}"/>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34839</xdr:rowOff>
    </xdr:to>
    <xdr:sp macro="" textlink="">
      <xdr:nvSpPr>
        <xdr:cNvPr id="257" name="Text Box 32">
          <a:extLst>
            <a:ext uri="{FF2B5EF4-FFF2-40B4-BE49-F238E27FC236}">
              <a16:creationId xmlns:a16="http://schemas.microsoft.com/office/drawing/2014/main" id="{940476CD-4B36-4D5A-A787-5A424AD731B9}"/>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314791</xdr:rowOff>
    </xdr:to>
    <xdr:sp macro="" textlink="">
      <xdr:nvSpPr>
        <xdr:cNvPr id="258" name="Text Box 106">
          <a:extLst>
            <a:ext uri="{FF2B5EF4-FFF2-40B4-BE49-F238E27FC236}">
              <a16:creationId xmlns:a16="http://schemas.microsoft.com/office/drawing/2014/main" id="{56E1A2CD-31B0-4E76-9F9A-F0C88BAF5E2D}"/>
            </a:ext>
          </a:extLst>
        </xdr:cNvPr>
        <xdr:cNvSpPr txBox="1">
          <a:spLocks noChangeArrowheads="1"/>
        </xdr:cNvSpPr>
      </xdr:nvSpPr>
      <xdr:spPr bwMode="auto">
        <a:xfrm>
          <a:off x="4244340" y="26761440"/>
          <a:ext cx="76200" cy="31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34839</xdr:rowOff>
    </xdr:to>
    <xdr:sp macro="" textlink="">
      <xdr:nvSpPr>
        <xdr:cNvPr id="259" name="Text Box 108">
          <a:extLst>
            <a:ext uri="{FF2B5EF4-FFF2-40B4-BE49-F238E27FC236}">
              <a16:creationId xmlns:a16="http://schemas.microsoft.com/office/drawing/2014/main" id="{A696BB7E-7565-45B9-8BD3-ED76A842186F}"/>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299551</xdr:rowOff>
    </xdr:to>
    <xdr:sp macro="" textlink="">
      <xdr:nvSpPr>
        <xdr:cNvPr id="260" name="Text Box 30">
          <a:extLst>
            <a:ext uri="{FF2B5EF4-FFF2-40B4-BE49-F238E27FC236}">
              <a16:creationId xmlns:a16="http://schemas.microsoft.com/office/drawing/2014/main" id="{442CE42A-417B-46DF-A7E3-3FB59615D9C8}"/>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34839</xdr:rowOff>
    </xdr:to>
    <xdr:sp macro="" textlink="">
      <xdr:nvSpPr>
        <xdr:cNvPr id="261" name="Text Box 32">
          <a:extLst>
            <a:ext uri="{FF2B5EF4-FFF2-40B4-BE49-F238E27FC236}">
              <a16:creationId xmlns:a16="http://schemas.microsoft.com/office/drawing/2014/main" id="{F91223F1-EA77-4768-9F28-A7CFA71D7D8E}"/>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110</xdr:row>
      <xdr:rowOff>299551</xdr:rowOff>
    </xdr:to>
    <xdr:sp macro="" textlink="">
      <xdr:nvSpPr>
        <xdr:cNvPr id="262" name="Text Box 106">
          <a:extLst>
            <a:ext uri="{FF2B5EF4-FFF2-40B4-BE49-F238E27FC236}">
              <a16:creationId xmlns:a16="http://schemas.microsoft.com/office/drawing/2014/main" id="{422698DA-A144-4F97-AD79-C0CC33273BC1}"/>
            </a:ext>
          </a:extLst>
        </xdr:cNvPr>
        <xdr:cNvSpPr txBox="1">
          <a:spLocks noChangeArrowheads="1"/>
        </xdr:cNvSpPr>
      </xdr:nvSpPr>
      <xdr:spPr bwMode="auto">
        <a:xfrm>
          <a:off x="4244340" y="26761440"/>
          <a:ext cx="76200" cy="302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110</xdr:row>
      <xdr:rowOff>0</xdr:rowOff>
    </xdr:from>
    <xdr:to>
      <xdr:col>3</xdr:col>
      <xdr:colOff>76200</xdr:colOff>
      <xdr:row>111</xdr:row>
      <xdr:rowOff>34839</xdr:rowOff>
    </xdr:to>
    <xdr:sp macro="" textlink="">
      <xdr:nvSpPr>
        <xdr:cNvPr id="263" name="Text Box 108">
          <a:extLst>
            <a:ext uri="{FF2B5EF4-FFF2-40B4-BE49-F238E27FC236}">
              <a16:creationId xmlns:a16="http://schemas.microsoft.com/office/drawing/2014/main" id="{364548F9-F465-488D-8FE5-3F6E241CC507}"/>
            </a:ext>
          </a:extLst>
        </xdr:cNvPr>
        <xdr:cNvSpPr txBox="1">
          <a:spLocks noChangeArrowheads="1"/>
        </xdr:cNvSpPr>
      </xdr:nvSpPr>
      <xdr:spPr bwMode="auto">
        <a:xfrm>
          <a:off x="4244340" y="26761440"/>
          <a:ext cx="76200" cy="38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110</xdr:row>
      <xdr:rowOff>0</xdr:rowOff>
    </xdr:from>
    <xdr:ext cx="76200" cy="409722"/>
    <xdr:sp macro="" textlink="">
      <xdr:nvSpPr>
        <xdr:cNvPr id="264" name="Text Box 30">
          <a:extLst>
            <a:ext uri="{FF2B5EF4-FFF2-40B4-BE49-F238E27FC236}">
              <a16:creationId xmlns:a16="http://schemas.microsoft.com/office/drawing/2014/main" id="{7B0F8ABB-22AA-4E56-B1F4-5BD0E813902F}"/>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5" name="Text Box 32">
          <a:extLst>
            <a:ext uri="{FF2B5EF4-FFF2-40B4-BE49-F238E27FC236}">
              <a16:creationId xmlns:a16="http://schemas.microsoft.com/office/drawing/2014/main" id="{BFCB53AC-C488-4CA8-82A7-A0A0533B8B76}"/>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09722"/>
    <xdr:sp macro="" textlink="">
      <xdr:nvSpPr>
        <xdr:cNvPr id="266" name="Text Box 106">
          <a:extLst>
            <a:ext uri="{FF2B5EF4-FFF2-40B4-BE49-F238E27FC236}">
              <a16:creationId xmlns:a16="http://schemas.microsoft.com/office/drawing/2014/main" id="{E1095AB7-21B2-440D-BD9C-5A492A7AC32A}"/>
            </a:ext>
          </a:extLst>
        </xdr:cNvPr>
        <xdr:cNvSpPr txBox="1">
          <a:spLocks noChangeArrowheads="1"/>
        </xdr:cNvSpPr>
      </xdr:nvSpPr>
      <xdr:spPr bwMode="auto">
        <a:xfrm>
          <a:off x="4244340" y="2676144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7" name="Text Box 108">
          <a:extLst>
            <a:ext uri="{FF2B5EF4-FFF2-40B4-BE49-F238E27FC236}">
              <a16:creationId xmlns:a16="http://schemas.microsoft.com/office/drawing/2014/main" id="{BC855FD9-6FC3-4193-88F2-462789F60B08}"/>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68" name="Text Box 30">
          <a:extLst>
            <a:ext uri="{FF2B5EF4-FFF2-40B4-BE49-F238E27FC236}">
              <a16:creationId xmlns:a16="http://schemas.microsoft.com/office/drawing/2014/main" id="{7E42CEDD-006E-46C6-AC25-DCD96805F599}"/>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69" name="Text Box 32">
          <a:extLst>
            <a:ext uri="{FF2B5EF4-FFF2-40B4-BE49-F238E27FC236}">
              <a16:creationId xmlns:a16="http://schemas.microsoft.com/office/drawing/2014/main" id="{DA8FA579-5AC8-44A9-9A01-4A61872167BE}"/>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86862"/>
    <xdr:sp macro="" textlink="">
      <xdr:nvSpPr>
        <xdr:cNvPr id="270" name="Text Box 106">
          <a:extLst>
            <a:ext uri="{FF2B5EF4-FFF2-40B4-BE49-F238E27FC236}">
              <a16:creationId xmlns:a16="http://schemas.microsoft.com/office/drawing/2014/main" id="{B6DC58F4-3B05-4FF9-9B1A-44E1A491E7EA}"/>
            </a:ext>
          </a:extLst>
        </xdr:cNvPr>
        <xdr:cNvSpPr txBox="1">
          <a:spLocks noChangeArrowheads="1"/>
        </xdr:cNvSpPr>
      </xdr:nvSpPr>
      <xdr:spPr bwMode="auto">
        <a:xfrm>
          <a:off x="4244340" y="2676144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70682"/>
    <xdr:sp macro="" textlink="">
      <xdr:nvSpPr>
        <xdr:cNvPr id="271" name="Text Box 108">
          <a:extLst>
            <a:ext uri="{FF2B5EF4-FFF2-40B4-BE49-F238E27FC236}">
              <a16:creationId xmlns:a16="http://schemas.microsoft.com/office/drawing/2014/main" id="{D06B5487-698D-4BD3-A769-A705FBA03503}"/>
            </a:ext>
          </a:extLst>
        </xdr:cNvPr>
        <xdr:cNvSpPr txBox="1">
          <a:spLocks noChangeArrowheads="1"/>
        </xdr:cNvSpPr>
      </xdr:nvSpPr>
      <xdr:spPr bwMode="auto">
        <a:xfrm>
          <a:off x="4244340" y="2676144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2" name="Text Box 30">
          <a:extLst>
            <a:ext uri="{FF2B5EF4-FFF2-40B4-BE49-F238E27FC236}">
              <a16:creationId xmlns:a16="http://schemas.microsoft.com/office/drawing/2014/main" id="{299C0103-05F1-40A8-A91A-FCB12D7A258E}"/>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3" name="Text Box 32">
          <a:extLst>
            <a:ext uri="{FF2B5EF4-FFF2-40B4-BE49-F238E27FC236}">
              <a16:creationId xmlns:a16="http://schemas.microsoft.com/office/drawing/2014/main" id="{46E1D089-07E9-4C9D-A76B-E6FB95717A7B}"/>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94482"/>
    <xdr:sp macro="" textlink="">
      <xdr:nvSpPr>
        <xdr:cNvPr id="274" name="Text Box 106">
          <a:extLst>
            <a:ext uri="{FF2B5EF4-FFF2-40B4-BE49-F238E27FC236}">
              <a16:creationId xmlns:a16="http://schemas.microsoft.com/office/drawing/2014/main" id="{34764173-095A-4D84-98D8-FBFEDF092C68}"/>
            </a:ext>
          </a:extLst>
        </xdr:cNvPr>
        <xdr:cNvSpPr txBox="1">
          <a:spLocks noChangeArrowheads="1"/>
        </xdr:cNvSpPr>
      </xdr:nvSpPr>
      <xdr:spPr bwMode="auto">
        <a:xfrm>
          <a:off x="4244340" y="2676144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5" name="Text Box 108">
          <a:extLst>
            <a:ext uri="{FF2B5EF4-FFF2-40B4-BE49-F238E27FC236}">
              <a16:creationId xmlns:a16="http://schemas.microsoft.com/office/drawing/2014/main" id="{CD79E501-FC5F-4CF4-864E-92B83C0669D2}"/>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6" name="Text Box 30">
          <a:extLst>
            <a:ext uri="{FF2B5EF4-FFF2-40B4-BE49-F238E27FC236}">
              <a16:creationId xmlns:a16="http://schemas.microsoft.com/office/drawing/2014/main" id="{03BA8F1F-CEA9-4DAB-9927-E08F6BB23958}"/>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7" name="Text Box 32">
          <a:extLst>
            <a:ext uri="{FF2B5EF4-FFF2-40B4-BE49-F238E27FC236}">
              <a16:creationId xmlns:a16="http://schemas.microsoft.com/office/drawing/2014/main" id="{867D2670-27DF-4FB4-B79C-44237E4EF9B2}"/>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61071"/>
    <xdr:sp macro="" textlink="">
      <xdr:nvSpPr>
        <xdr:cNvPr id="278" name="Text Box 106">
          <a:extLst>
            <a:ext uri="{FF2B5EF4-FFF2-40B4-BE49-F238E27FC236}">
              <a16:creationId xmlns:a16="http://schemas.microsoft.com/office/drawing/2014/main" id="{B043EB02-1D85-460C-A02A-DDBA024B86B4}"/>
            </a:ext>
          </a:extLst>
        </xdr:cNvPr>
        <xdr:cNvSpPr txBox="1">
          <a:spLocks noChangeArrowheads="1"/>
        </xdr:cNvSpPr>
      </xdr:nvSpPr>
      <xdr:spPr bwMode="auto">
        <a:xfrm>
          <a:off x="4244340" y="2676144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455442"/>
    <xdr:sp macro="" textlink="">
      <xdr:nvSpPr>
        <xdr:cNvPr id="279" name="Text Box 108">
          <a:extLst>
            <a:ext uri="{FF2B5EF4-FFF2-40B4-BE49-F238E27FC236}">
              <a16:creationId xmlns:a16="http://schemas.microsoft.com/office/drawing/2014/main" id="{2D649EB2-7CF9-441F-A72F-5D96EA0E81F9}"/>
            </a:ext>
          </a:extLst>
        </xdr:cNvPr>
        <xdr:cNvSpPr txBox="1">
          <a:spLocks noChangeArrowheads="1"/>
        </xdr:cNvSpPr>
      </xdr:nvSpPr>
      <xdr:spPr bwMode="auto">
        <a:xfrm>
          <a:off x="4244340" y="2676144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0" name="Text Box 30">
          <a:extLst>
            <a:ext uri="{FF2B5EF4-FFF2-40B4-BE49-F238E27FC236}">
              <a16:creationId xmlns:a16="http://schemas.microsoft.com/office/drawing/2014/main" id="{A041EFAC-49A3-40E2-B04C-C43777CF3961}"/>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1" name="Text Box 106">
          <a:extLst>
            <a:ext uri="{FF2B5EF4-FFF2-40B4-BE49-F238E27FC236}">
              <a16:creationId xmlns:a16="http://schemas.microsoft.com/office/drawing/2014/main" id="{203F3F79-46D9-4C6C-8315-7743CB06EA8C}"/>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2" name="Text Box 30">
          <a:extLst>
            <a:ext uri="{FF2B5EF4-FFF2-40B4-BE49-F238E27FC236}">
              <a16:creationId xmlns:a16="http://schemas.microsoft.com/office/drawing/2014/main" id="{1B878C14-7807-45CB-9353-66B3427AA9A5}"/>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3" name="Text Box 106">
          <a:extLst>
            <a:ext uri="{FF2B5EF4-FFF2-40B4-BE49-F238E27FC236}">
              <a16:creationId xmlns:a16="http://schemas.microsoft.com/office/drawing/2014/main" id="{796FAC18-1ED6-4EC2-9FE8-33F3C9B4BFA2}"/>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4" name="Text Box 30">
          <a:extLst>
            <a:ext uri="{FF2B5EF4-FFF2-40B4-BE49-F238E27FC236}">
              <a16:creationId xmlns:a16="http://schemas.microsoft.com/office/drawing/2014/main" id="{D3886611-D0F6-486E-83F0-AD20363BA694}"/>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30590"/>
    <xdr:sp macro="" textlink="">
      <xdr:nvSpPr>
        <xdr:cNvPr id="285" name="Text Box 106">
          <a:extLst>
            <a:ext uri="{FF2B5EF4-FFF2-40B4-BE49-F238E27FC236}">
              <a16:creationId xmlns:a16="http://schemas.microsoft.com/office/drawing/2014/main" id="{2DBCC23A-3778-4333-9865-A9FFAA4CE94A}"/>
            </a:ext>
          </a:extLst>
        </xdr:cNvPr>
        <xdr:cNvSpPr txBox="1">
          <a:spLocks noChangeArrowheads="1"/>
        </xdr:cNvSpPr>
      </xdr:nvSpPr>
      <xdr:spPr bwMode="auto">
        <a:xfrm>
          <a:off x="4244340" y="2676144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6" name="Text Box 30">
          <a:extLst>
            <a:ext uri="{FF2B5EF4-FFF2-40B4-BE49-F238E27FC236}">
              <a16:creationId xmlns:a16="http://schemas.microsoft.com/office/drawing/2014/main" id="{0CBD496B-E6F1-4799-868D-2E5BB281B0E4}"/>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110</xdr:row>
      <xdr:rowOff>0</xdr:rowOff>
    </xdr:from>
    <xdr:ext cx="76200" cy="307730"/>
    <xdr:sp macro="" textlink="">
      <xdr:nvSpPr>
        <xdr:cNvPr id="287" name="Text Box 106">
          <a:extLst>
            <a:ext uri="{FF2B5EF4-FFF2-40B4-BE49-F238E27FC236}">
              <a16:creationId xmlns:a16="http://schemas.microsoft.com/office/drawing/2014/main" id="{554D5621-F956-4F81-99B9-F5EB65A338A8}"/>
            </a:ext>
          </a:extLst>
        </xdr:cNvPr>
        <xdr:cNvSpPr txBox="1">
          <a:spLocks noChangeArrowheads="1"/>
        </xdr:cNvSpPr>
      </xdr:nvSpPr>
      <xdr:spPr bwMode="auto">
        <a:xfrm>
          <a:off x="4244340" y="2676144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8" name="Text Box 32">
          <a:extLst>
            <a:ext uri="{FF2B5EF4-FFF2-40B4-BE49-F238E27FC236}">
              <a16:creationId xmlns:a16="http://schemas.microsoft.com/office/drawing/2014/main" id="{BF3202C3-D61D-416D-B219-D33D1B19A54C}"/>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89" name="Text Box 108">
          <a:extLst>
            <a:ext uri="{FF2B5EF4-FFF2-40B4-BE49-F238E27FC236}">
              <a16:creationId xmlns:a16="http://schemas.microsoft.com/office/drawing/2014/main" id="{579E9CC1-060F-4BCA-9958-49F5C4D2A47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0" name="Text Box 32">
          <a:extLst>
            <a:ext uri="{FF2B5EF4-FFF2-40B4-BE49-F238E27FC236}">
              <a16:creationId xmlns:a16="http://schemas.microsoft.com/office/drawing/2014/main" id="{899584E1-ACFF-48FB-80BC-9984644A6787}"/>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1" name="Text Box 108">
          <a:extLst>
            <a:ext uri="{FF2B5EF4-FFF2-40B4-BE49-F238E27FC236}">
              <a16:creationId xmlns:a16="http://schemas.microsoft.com/office/drawing/2014/main" id="{A84BEDA5-F777-452D-A239-C28F5CC1E269}"/>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2" name="Text Box 32">
          <a:extLst>
            <a:ext uri="{FF2B5EF4-FFF2-40B4-BE49-F238E27FC236}">
              <a16:creationId xmlns:a16="http://schemas.microsoft.com/office/drawing/2014/main" id="{A0848E51-E942-4C93-A919-226A6206FD16}"/>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3" name="Text Box 108">
          <a:extLst>
            <a:ext uri="{FF2B5EF4-FFF2-40B4-BE49-F238E27FC236}">
              <a16:creationId xmlns:a16="http://schemas.microsoft.com/office/drawing/2014/main" id="{D61DE269-47EA-42F4-BAC6-4413D47AAA3D}"/>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4" name="Text Box 32">
          <a:extLst>
            <a:ext uri="{FF2B5EF4-FFF2-40B4-BE49-F238E27FC236}">
              <a16:creationId xmlns:a16="http://schemas.microsoft.com/office/drawing/2014/main" id="{9BB1C8A8-CBFA-4226-A8C3-DAD171742240}"/>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409721"/>
    <xdr:sp macro="" textlink="">
      <xdr:nvSpPr>
        <xdr:cNvPr id="295" name="Text Box 108">
          <a:extLst>
            <a:ext uri="{FF2B5EF4-FFF2-40B4-BE49-F238E27FC236}">
              <a16:creationId xmlns:a16="http://schemas.microsoft.com/office/drawing/2014/main" id="{556C814F-4142-41FB-ABFB-B36EE8BF659E}"/>
            </a:ext>
          </a:extLst>
        </xdr:cNvPr>
        <xdr:cNvSpPr txBox="1">
          <a:spLocks noChangeArrowheads="1"/>
        </xdr:cNvSpPr>
      </xdr:nvSpPr>
      <xdr:spPr bwMode="auto">
        <a:xfrm>
          <a:off x="4244340" y="631164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296" name="Text Box 30">
          <a:extLst>
            <a:ext uri="{FF2B5EF4-FFF2-40B4-BE49-F238E27FC236}">
              <a16:creationId xmlns:a16="http://schemas.microsoft.com/office/drawing/2014/main" id="{2DF7DE8C-EC9A-41A3-8007-2C411C06F13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97" name="Text Box 32">
          <a:extLst>
            <a:ext uri="{FF2B5EF4-FFF2-40B4-BE49-F238E27FC236}">
              <a16:creationId xmlns:a16="http://schemas.microsoft.com/office/drawing/2014/main" id="{89E1DD04-40AF-4993-8784-CE58B9589583}"/>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298" name="Text Box 106">
          <a:extLst>
            <a:ext uri="{FF2B5EF4-FFF2-40B4-BE49-F238E27FC236}">
              <a16:creationId xmlns:a16="http://schemas.microsoft.com/office/drawing/2014/main" id="{5FE53FA5-33C0-4F81-8088-42CCC6F6FAE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299" name="Text Box 108">
          <a:extLst>
            <a:ext uri="{FF2B5EF4-FFF2-40B4-BE49-F238E27FC236}">
              <a16:creationId xmlns:a16="http://schemas.microsoft.com/office/drawing/2014/main" id="{5B5D56CB-F300-4CED-9514-82855FBEF9B7}"/>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300" name="Text Box 30">
          <a:extLst>
            <a:ext uri="{FF2B5EF4-FFF2-40B4-BE49-F238E27FC236}">
              <a16:creationId xmlns:a16="http://schemas.microsoft.com/office/drawing/2014/main" id="{3FC4EA0E-711E-4BF1-97AA-84952C817930}"/>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301" name="Text Box 32">
          <a:extLst>
            <a:ext uri="{FF2B5EF4-FFF2-40B4-BE49-F238E27FC236}">
              <a16:creationId xmlns:a16="http://schemas.microsoft.com/office/drawing/2014/main" id="{D05344AA-ED05-4927-9E8C-4FCE2EDB0E69}"/>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123910</xdr:rowOff>
    </xdr:to>
    <xdr:sp macro="" textlink="">
      <xdr:nvSpPr>
        <xdr:cNvPr id="302" name="Text Box 106">
          <a:extLst>
            <a:ext uri="{FF2B5EF4-FFF2-40B4-BE49-F238E27FC236}">
              <a16:creationId xmlns:a16="http://schemas.microsoft.com/office/drawing/2014/main" id="{827297BD-45A2-4BE6-AF25-5C2401939A1A}"/>
            </a:ext>
          </a:extLst>
        </xdr:cNvPr>
        <xdr:cNvSpPr txBox="1">
          <a:spLocks noChangeArrowheads="1"/>
        </xdr:cNvSpPr>
      </xdr:nvSpPr>
      <xdr:spPr bwMode="auto">
        <a:xfrm>
          <a:off x="4244340" y="6081522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55330</xdr:rowOff>
    </xdr:to>
    <xdr:sp macro="" textlink="">
      <xdr:nvSpPr>
        <xdr:cNvPr id="303" name="Text Box 108">
          <a:extLst>
            <a:ext uri="{FF2B5EF4-FFF2-40B4-BE49-F238E27FC236}">
              <a16:creationId xmlns:a16="http://schemas.microsoft.com/office/drawing/2014/main" id="{26218700-2F1B-439A-B8B2-798A1E9D2937}"/>
            </a:ext>
          </a:extLst>
        </xdr:cNvPr>
        <xdr:cNvSpPr txBox="1">
          <a:spLocks noChangeArrowheads="1"/>
        </xdr:cNvSpPr>
      </xdr:nvSpPr>
      <xdr:spPr bwMode="auto">
        <a:xfrm>
          <a:off x="4244340" y="6081522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04" name="Text Box 30">
          <a:extLst>
            <a:ext uri="{FF2B5EF4-FFF2-40B4-BE49-F238E27FC236}">
              <a16:creationId xmlns:a16="http://schemas.microsoft.com/office/drawing/2014/main" id="{80001733-10EB-4940-BD0A-E7416D1B98F1}"/>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5" name="Text Box 32">
          <a:extLst>
            <a:ext uri="{FF2B5EF4-FFF2-40B4-BE49-F238E27FC236}">
              <a16:creationId xmlns:a16="http://schemas.microsoft.com/office/drawing/2014/main" id="{72C24ACE-F4E8-41AF-8D84-828B085C97F1}"/>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06" name="Text Box 106">
          <a:extLst>
            <a:ext uri="{FF2B5EF4-FFF2-40B4-BE49-F238E27FC236}">
              <a16:creationId xmlns:a16="http://schemas.microsoft.com/office/drawing/2014/main" id="{7DEB66C0-C96E-473A-8C79-0ECB514766C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7" name="Text Box 108">
          <a:extLst>
            <a:ext uri="{FF2B5EF4-FFF2-40B4-BE49-F238E27FC236}">
              <a16:creationId xmlns:a16="http://schemas.microsoft.com/office/drawing/2014/main" id="{5A7F6126-747A-4651-BAF3-13DE362FB412}"/>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308" name="Text Box 30">
          <a:extLst>
            <a:ext uri="{FF2B5EF4-FFF2-40B4-BE49-F238E27FC236}">
              <a16:creationId xmlns:a16="http://schemas.microsoft.com/office/drawing/2014/main" id="{D011070A-0AFF-47F7-9F22-E3C8C308A590}"/>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09" name="Text Box 32">
          <a:extLst>
            <a:ext uri="{FF2B5EF4-FFF2-40B4-BE49-F238E27FC236}">
              <a16:creationId xmlns:a16="http://schemas.microsoft.com/office/drawing/2014/main" id="{0A4C796D-51FE-4A7B-9B09-9269296977E8}"/>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93430</xdr:rowOff>
    </xdr:to>
    <xdr:sp macro="" textlink="">
      <xdr:nvSpPr>
        <xdr:cNvPr id="310" name="Text Box 106">
          <a:extLst>
            <a:ext uri="{FF2B5EF4-FFF2-40B4-BE49-F238E27FC236}">
              <a16:creationId xmlns:a16="http://schemas.microsoft.com/office/drawing/2014/main" id="{1D76ECFF-C106-4E22-9785-116E454344BC}"/>
            </a:ext>
          </a:extLst>
        </xdr:cNvPr>
        <xdr:cNvSpPr txBox="1">
          <a:spLocks noChangeArrowheads="1"/>
        </xdr:cNvSpPr>
      </xdr:nvSpPr>
      <xdr:spPr bwMode="auto">
        <a:xfrm>
          <a:off x="4244340" y="6081522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17230</xdr:rowOff>
    </xdr:to>
    <xdr:sp macro="" textlink="">
      <xdr:nvSpPr>
        <xdr:cNvPr id="311" name="Text Box 108">
          <a:extLst>
            <a:ext uri="{FF2B5EF4-FFF2-40B4-BE49-F238E27FC236}">
              <a16:creationId xmlns:a16="http://schemas.microsoft.com/office/drawing/2014/main" id="{CC70A4AA-016E-46E1-87EA-8EDC89B86D1D}"/>
            </a:ext>
          </a:extLst>
        </xdr:cNvPr>
        <xdr:cNvSpPr txBox="1">
          <a:spLocks noChangeArrowheads="1"/>
        </xdr:cNvSpPr>
      </xdr:nvSpPr>
      <xdr:spPr bwMode="auto">
        <a:xfrm>
          <a:off x="4244340" y="6081522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12" name="Text Box 30">
          <a:extLst>
            <a:ext uri="{FF2B5EF4-FFF2-40B4-BE49-F238E27FC236}">
              <a16:creationId xmlns:a16="http://schemas.microsoft.com/office/drawing/2014/main" id="{DF2F5046-F3DE-4EFC-8C5A-ABF860135FA6}"/>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3" name="Text Box 32">
          <a:extLst>
            <a:ext uri="{FF2B5EF4-FFF2-40B4-BE49-F238E27FC236}">
              <a16:creationId xmlns:a16="http://schemas.microsoft.com/office/drawing/2014/main" id="{C7845892-35D5-4DDF-8394-7A94F4C4BF5C}"/>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14" name="Text Box 106">
          <a:extLst>
            <a:ext uri="{FF2B5EF4-FFF2-40B4-BE49-F238E27FC236}">
              <a16:creationId xmlns:a16="http://schemas.microsoft.com/office/drawing/2014/main" id="{BEF26E08-23D0-4C02-AE6F-2AF004E9714A}"/>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5" name="Text Box 108">
          <a:extLst>
            <a:ext uri="{FF2B5EF4-FFF2-40B4-BE49-F238E27FC236}">
              <a16:creationId xmlns:a16="http://schemas.microsoft.com/office/drawing/2014/main" id="{00E736DD-6949-452C-818E-901E8B4E0C06}"/>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16" name="Text Box 30">
          <a:extLst>
            <a:ext uri="{FF2B5EF4-FFF2-40B4-BE49-F238E27FC236}">
              <a16:creationId xmlns:a16="http://schemas.microsoft.com/office/drawing/2014/main" id="{8927CF1E-A731-4257-9E2D-4BCE6539213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7" name="Text Box 32">
          <a:extLst>
            <a:ext uri="{FF2B5EF4-FFF2-40B4-BE49-F238E27FC236}">
              <a16:creationId xmlns:a16="http://schemas.microsoft.com/office/drawing/2014/main" id="{C0D15116-A09C-40AA-9557-516503A2E690}"/>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18" name="Text Box 106">
          <a:extLst>
            <a:ext uri="{FF2B5EF4-FFF2-40B4-BE49-F238E27FC236}">
              <a16:creationId xmlns:a16="http://schemas.microsoft.com/office/drawing/2014/main" id="{B8D05929-7A44-4C82-A78F-515237EB4080}"/>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19" name="Text Box 108">
          <a:extLst>
            <a:ext uri="{FF2B5EF4-FFF2-40B4-BE49-F238E27FC236}">
              <a16:creationId xmlns:a16="http://schemas.microsoft.com/office/drawing/2014/main" id="{B6C221A5-6C34-46B4-9CC4-298B073220DC}"/>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20" name="Text Box 30">
          <a:extLst>
            <a:ext uri="{FF2B5EF4-FFF2-40B4-BE49-F238E27FC236}">
              <a16:creationId xmlns:a16="http://schemas.microsoft.com/office/drawing/2014/main" id="{BBDA8DF0-E8AB-47DB-902D-D6334F458839}"/>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1" name="Text Box 32">
          <a:extLst>
            <a:ext uri="{FF2B5EF4-FFF2-40B4-BE49-F238E27FC236}">
              <a16:creationId xmlns:a16="http://schemas.microsoft.com/office/drawing/2014/main" id="{A66A80EC-CB2F-4414-BF41-CA0ECA8E6275}"/>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22" name="Text Box 106">
          <a:extLst>
            <a:ext uri="{FF2B5EF4-FFF2-40B4-BE49-F238E27FC236}">
              <a16:creationId xmlns:a16="http://schemas.microsoft.com/office/drawing/2014/main" id="{011F1662-1929-451B-AE3D-71E1580F1E49}"/>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3" name="Text Box 108">
          <a:extLst>
            <a:ext uri="{FF2B5EF4-FFF2-40B4-BE49-F238E27FC236}">
              <a16:creationId xmlns:a16="http://schemas.microsoft.com/office/drawing/2014/main" id="{08889BF6-919A-4493-AD45-1D9B8A93B0F1}"/>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24" name="Text Box 30">
          <a:extLst>
            <a:ext uri="{FF2B5EF4-FFF2-40B4-BE49-F238E27FC236}">
              <a16:creationId xmlns:a16="http://schemas.microsoft.com/office/drawing/2014/main" id="{50A1ED81-DB9E-4FEF-B878-E5D0A8433DF1}"/>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5" name="Text Box 32">
          <a:extLst>
            <a:ext uri="{FF2B5EF4-FFF2-40B4-BE49-F238E27FC236}">
              <a16:creationId xmlns:a16="http://schemas.microsoft.com/office/drawing/2014/main" id="{27A53DE7-9621-48F0-904C-66B36DAD771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26" name="Text Box 106">
          <a:extLst>
            <a:ext uri="{FF2B5EF4-FFF2-40B4-BE49-F238E27FC236}">
              <a16:creationId xmlns:a16="http://schemas.microsoft.com/office/drawing/2014/main" id="{306DAA87-2BAF-4541-B214-C493B45330C1}"/>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27" name="Text Box 108">
          <a:extLst>
            <a:ext uri="{FF2B5EF4-FFF2-40B4-BE49-F238E27FC236}">
              <a16:creationId xmlns:a16="http://schemas.microsoft.com/office/drawing/2014/main" id="{B024A037-35AF-45FF-9970-D22848511947}"/>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28" name="Text Box 30">
          <a:extLst>
            <a:ext uri="{FF2B5EF4-FFF2-40B4-BE49-F238E27FC236}">
              <a16:creationId xmlns:a16="http://schemas.microsoft.com/office/drawing/2014/main" id="{2C720137-124D-4734-ACE5-91C536C1B786}"/>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6483</xdr:rowOff>
    </xdr:to>
    <xdr:sp macro="" textlink="">
      <xdr:nvSpPr>
        <xdr:cNvPr id="329" name="Text Box 32">
          <a:extLst>
            <a:ext uri="{FF2B5EF4-FFF2-40B4-BE49-F238E27FC236}">
              <a16:creationId xmlns:a16="http://schemas.microsoft.com/office/drawing/2014/main" id="{4A2EDD21-F64C-49AD-A08B-7A7C64FC403C}"/>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0" name="Text Box 106">
          <a:extLst>
            <a:ext uri="{FF2B5EF4-FFF2-40B4-BE49-F238E27FC236}">
              <a16:creationId xmlns:a16="http://schemas.microsoft.com/office/drawing/2014/main" id="{F739610A-EA2D-43A7-9B2A-0E6EC2F876F5}"/>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6483</xdr:rowOff>
    </xdr:to>
    <xdr:sp macro="" textlink="">
      <xdr:nvSpPr>
        <xdr:cNvPr id="331" name="Text Box 108">
          <a:extLst>
            <a:ext uri="{FF2B5EF4-FFF2-40B4-BE49-F238E27FC236}">
              <a16:creationId xmlns:a16="http://schemas.microsoft.com/office/drawing/2014/main" id="{3729A65A-FD90-4072-BF64-43E707D61A02}"/>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111627</xdr:rowOff>
    </xdr:to>
    <xdr:sp macro="" textlink="">
      <xdr:nvSpPr>
        <xdr:cNvPr id="332" name="Text Box 30">
          <a:extLst>
            <a:ext uri="{FF2B5EF4-FFF2-40B4-BE49-F238E27FC236}">
              <a16:creationId xmlns:a16="http://schemas.microsoft.com/office/drawing/2014/main" id="{1023EE33-3E06-4960-8C65-312C89D7DD9F}"/>
            </a:ext>
          </a:extLst>
        </xdr:cNvPr>
        <xdr:cNvSpPr txBox="1">
          <a:spLocks noChangeArrowheads="1"/>
        </xdr:cNvSpPr>
      </xdr:nvSpPr>
      <xdr:spPr bwMode="auto">
        <a:xfrm>
          <a:off x="4244340" y="60815220"/>
          <a:ext cx="76200" cy="294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3" name="Text Box 30">
          <a:extLst>
            <a:ext uri="{FF2B5EF4-FFF2-40B4-BE49-F238E27FC236}">
              <a16:creationId xmlns:a16="http://schemas.microsoft.com/office/drawing/2014/main" id="{8A05A615-82D2-4A10-A400-B0B578DE12EF}"/>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6483</xdr:rowOff>
    </xdr:to>
    <xdr:sp macro="" textlink="">
      <xdr:nvSpPr>
        <xdr:cNvPr id="334" name="Text Box 32">
          <a:extLst>
            <a:ext uri="{FF2B5EF4-FFF2-40B4-BE49-F238E27FC236}">
              <a16:creationId xmlns:a16="http://schemas.microsoft.com/office/drawing/2014/main" id="{2586D2C3-80E7-4437-9DA2-3A48A354F0B1}"/>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128424</xdr:rowOff>
    </xdr:to>
    <xdr:sp macro="" textlink="">
      <xdr:nvSpPr>
        <xdr:cNvPr id="335" name="Text Box 106">
          <a:extLst>
            <a:ext uri="{FF2B5EF4-FFF2-40B4-BE49-F238E27FC236}">
              <a16:creationId xmlns:a16="http://schemas.microsoft.com/office/drawing/2014/main" id="{8BE874E1-A94D-4EE1-97BC-E02A36B487DC}"/>
            </a:ext>
          </a:extLst>
        </xdr:cNvPr>
        <xdr:cNvSpPr txBox="1">
          <a:spLocks noChangeArrowheads="1"/>
        </xdr:cNvSpPr>
      </xdr:nvSpPr>
      <xdr:spPr bwMode="auto">
        <a:xfrm>
          <a:off x="4244340" y="60815220"/>
          <a:ext cx="76200" cy="311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265</xdr:row>
      <xdr:rowOff>6483</xdr:rowOff>
    </xdr:to>
    <xdr:sp macro="" textlink="">
      <xdr:nvSpPr>
        <xdr:cNvPr id="336" name="Text Box 108">
          <a:extLst>
            <a:ext uri="{FF2B5EF4-FFF2-40B4-BE49-F238E27FC236}">
              <a16:creationId xmlns:a16="http://schemas.microsoft.com/office/drawing/2014/main" id="{2FE2CDFD-FAAC-48FE-B081-9C73730FF296}"/>
            </a:ext>
          </a:extLst>
        </xdr:cNvPr>
        <xdr:cNvSpPr txBox="1">
          <a:spLocks noChangeArrowheads="1"/>
        </xdr:cNvSpPr>
      </xdr:nvSpPr>
      <xdr:spPr bwMode="auto">
        <a:xfrm>
          <a:off x="4244340" y="60815220"/>
          <a:ext cx="76200" cy="566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108340</xdr:rowOff>
    </xdr:to>
    <xdr:sp macro="" textlink="">
      <xdr:nvSpPr>
        <xdr:cNvPr id="337" name="Text Box 30">
          <a:extLst>
            <a:ext uri="{FF2B5EF4-FFF2-40B4-BE49-F238E27FC236}">
              <a16:creationId xmlns:a16="http://schemas.microsoft.com/office/drawing/2014/main" id="{BCF21D61-3AE7-47DD-8CFB-8B6D63FDD4B5}"/>
            </a:ext>
          </a:extLst>
        </xdr:cNvPr>
        <xdr:cNvSpPr txBox="1">
          <a:spLocks noChangeArrowheads="1"/>
        </xdr:cNvSpPr>
      </xdr:nvSpPr>
      <xdr:spPr bwMode="auto">
        <a:xfrm>
          <a:off x="4244340" y="60815220"/>
          <a:ext cx="76200" cy="29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338" name="Text Box 30">
          <a:extLst>
            <a:ext uri="{FF2B5EF4-FFF2-40B4-BE49-F238E27FC236}">
              <a16:creationId xmlns:a16="http://schemas.microsoft.com/office/drawing/2014/main" id="{04DE2CB8-C6A5-4096-83AA-AF8C1E12543B}"/>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39" name="Text Box 32">
          <a:extLst>
            <a:ext uri="{FF2B5EF4-FFF2-40B4-BE49-F238E27FC236}">
              <a16:creationId xmlns:a16="http://schemas.microsoft.com/office/drawing/2014/main" id="{2C5E6754-E996-439E-BD5B-9FA00F5D1A7F}"/>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38429</xdr:rowOff>
    </xdr:to>
    <xdr:sp macro="" textlink="">
      <xdr:nvSpPr>
        <xdr:cNvPr id="340" name="Text Box 106">
          <a:extLst>
            <a:ext uri="{FF2B5EF4-FFF2-40B4-BE49-F238E27FC236}">
              <a16:creationId xmlns:a16="http://schemas.microsoft.com/office/drawing/2014/main" id="{0CC31216-7F22-4C40-9D62-3351AE6562E2}"/>
            </a:ext>
          </a:extLst>
        </xdr:cNvPr>
        <xdr:cNvSpPr txBox="1">
          <a:spLocks noChangeArrowheads="1"/>
        </xdr:cNvSpPr>
      </xdr:nvSpPr>
      <xdr:spPr bwMode="auto">
        <a:xfrm>
          <a:off x="4244340" y="60815220"/>
          <a:ext cx="76200" cy="22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41" name="Text Box 108">
          <a:extLst>
            <a:ext uri="{FF2B5EF4-FFF2-40B4-BE49-F238E27FC236}">
              <a16:creationId xmlns:a16="http://schemas.microsoft.com/office/drawing/2014/main" id="{3519BA0A-FB36-4764-A229-85B4C835A229}"/>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342" name="Text Box 30">
          <a:extLst>
            <a:ext uri="{FF2B5EF4-FFF2-40B4-BE49-F238E27FC236}">
              <a16:creationId xmlns:a16="http://schemas.microsoft.com/office/drawing/2014/main" id="{BDE337A3-32C0-41CC-A740-1247469BAD2B}"/>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43" name="Text Box 32">
          <a:extLst>
            <a:ext uri="{FF2B5EF4-FFF2-40B4-BE49-F238E27FC236}">
              <a16:creationId xmlns:a16="http://schemas.microsoft.com/office/drawing/2014/main" id="{1D8209DB-37E6-4287-B89E-028CEDC4A419}"/>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85808</xdr:rowOff>
    </xdr:to>
    <xdr:sp macro="" textlink="">
      <xdr:nvSpPr>
        <xdr:cNvPr id="344" name="Text Box 106">
          <a:extLst>
            <a:ext uri="{FF2B5EF4-FFF2-40B4-BE49-F238E27FC236}">
              <a16:creationId xmlns:a16="http://schemas.microsoft.com/office/drawing/2014/main" id="{AA829A36-4CC3-4553-A6AD-0654FE526DBF}"/>
            </a:ext>
          </a:extLst>
        </xdr:cNvPr>
        <xdr:cNvSpPr txBox="1">
          <a:spLocks noChangeArrowheads="1"/>
        </xdr:cNvSpPr>
      </xdr:nvSpPr>
      <xdr:spPr bwMode="auto">
        <a:xfrm>
          <a:off x="4244340" y="63116460"/>
          <a:ext cx="76200" cy="26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17228</xdr:rowOff>
    </xdr:to>
    <xdr:sp macro="" textlink="">
      <xdr:nvSpPr>
        <xdr:cNvPr id="345" name="Text Box 108">
          <a:extLst>
            <a:ext uri="{FF2B5EF4-FFF2-40B4-BE49-F238E27FC236}">
              <a16:creationId xmlns:a16="http://schemas.microsoft.com/office/drawing/2014/main" id="{C0BA2E79-1C77-4C38-9335-0876B9B7D74D}"/>
            </a:ext>
          </a:extLst>
        </xdr:cNvPr>
        <xdr:cNvSpPr txBox="1">
          <a:spLocks noChangeArrowheads="1"/>
        </xdr:cNvSpPr>
      </xdr:nvSpPr>
      <xdr:spPr bwMode="auto">
        <a:xfrm>
          <a:off x="4244340" y="63116460"/>
          <a:ext cx="76200" cy="200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262</xdr:row>
      <xdr:rowOff>172490</xdr:rowOff>
    </xdr:to>
    <xdr:sp macro="" textlink="">
      <xdr:nvSpPr>
        <xdr:cNvPr id="346" name="Text Box 30">
          <a:extLst>
            <a:ext uri="{FF2B5EF4-FFF2-40B4-BE49-F238E27FC236}">
              <a16:creationId xmlns:a16="http://schemas.microsoft.com/office/drawing/2014/main" id="{EB131282-526B-49B7-9252-6E05B0A0FA2D}"/>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276</xdr:row>
      <xdr:rowOff>9616</xdr:rowOff>
    </xdr:to>
    <xdr:sp macro="" textlink="">
      <xdr:nvSpPr>
        <xdr:cNvPr id="347" name="Text Box 32">
          <a:extLst>
            <a:ext uri="{FF2B5EF4-FFF2-40B4-BE49-F238E27FC236}">
              <a16:creationId xmlns:a16="http://schemas.microsoft.com/office/drawing/2014/main" id="{93133E26-E1F1-4B55-850A-B3220268D760}"/>
            </a:ext>
          </a:extLst>
        </xdr:cNvPr>
        <xdr:cNvSpPr txBox="1">
          <a:spLocks noChangeArrowheads="1"/>
        </xdr:cNvSpPr>
      </xdr:nvSpPr>
      <xdr:spPr bwMode="auto">
        <a:xfrm>
          <a:off x="4244340" y="6311646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262</xdr:row>
      <xdr:rowOff>172490</xdr:rowOff>
    </xdr:to>
    <xdr:sp macro="" textlink="">
      <xdr:nvSpPr>
        <xdr:cNvPr id="348" name="Text Box 106">
          <a:extLst>
            <a:ext uri="{FF2B5EF4-FFF2-40B4-BE49-F238E27FC236}">
              <a16:creationId xmlns:a16="http://schemas.microsoft.com/office/drawing/2014/main" id="{EBC59102-34DA-47B7-9EA4-B0C04ACE181F}"/>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349" name="Text Box 108">
          <a:extLst>
            <a:ext uri="{FF2B5EF4-FFF2-40B4-BE49-F238E27FC236}">
              <a16:creationId xmlns:a16="http://schemas.microsoft.com/office/drawing/2014/main" id="{C1580D5C-B605-4569-B5E1-8554ECAD26EC}"/>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262</xdr:row>
      <xdr:rowOff>172490</xdr:rowOff>
    </xdr:to>
    <xdr:sp macro="" textlink="">
      <xdr:nvSpPr>
        <xdr:cNvPr id="350" name="Text Box 30">
          <a:extLst>
            <a:ext uri="{FF2B5EF4-FFF2-40B4-BE49-F238E27FC236}">
              <a16:creationId xmlns:a16="http://schemas.microsoft.com/office/drawing/2014/main" id="{3D68C7C9-64B4-4A62-A22C-8BC977E7A0B4}"/>
            </a:ext>
          </a:extLst>
        </xdr:cNvPr>
        <xdr:cNvSpPr txBox="1">
          <a:spLocks noChangeArrowheads="1"/>
        </xdr:cNvSpPr>
      </xdr:nvSpPr>
      <xdr:spPr bwMode="auto">
        <a:xfrm>
          <a:off x="4244340" y="6081522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9616</xdr:rowOff>
    </xdr:to>
    <xdr:sp macro="" textlink="">
      <xdr:nvSpPr>
        <xdr:cNvPr id="351" name="Text Box 32">
          <a:extLst>
            <a:ext uri="{FF2B5EF4-FFF2-40B4-BE49-F238E27FC236}">
              <a16:creationId xmlns:a16="http://schemas.microsoft.com/office/drawing/2014/main" id="{342AEEAC-70FE-47A3-8DEA-DFD8C0A468E4}"/>
            </a:ext>
          </a:extLst>
        </xdr:cNvPr>
        <xdr:cNvSpPr txBox="1">
          <a:spLocks noChangeArrowheads="1"/>
        </xdr:cNvSpPr>
      </xdr:nvSpPr>
      <xdr:spPr bwMode="auto">
        <a:xfrm>
          <a:off x="4244340" y="60815220"/>
          <a:ext cx="76200" cy="19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275</xdr:row>
      <xdr:rowOff>0</xdr:rowOff>
    </xdr:from>
    <xdr:to>
      <xdr:col>3</xdr:col>
      <xdr:colOff>76200</xdr:colOff>
      <xdr:row>275</xdr:row>
      <xdr:rowOff>172490</xdr:rowOff>
    </xdr:to>
    <xdr:sp macro="" textlink="">
      <xdr:nvSpPr>
        <xdr:cNvPr id="352" name="Text Box 106">
          <a:extLst>
            <a:ext uri="{FF2B5EF4-FFF2-40B4-BE49-F238E27FC236}">
              <a16:creationId xmlns:a16="http://schemas.microsoft.com/office/drawing/2014/main" id="{D0D78EFF-5D48-4155-85AB-49B9D88D8BD0}"/>
            </a:ext>
          </a:extLst>
        </xdr:cNvPr>
        <xdr:cNvSpPr txBox="1">
          <a:spLocks noChangeArrowheads="1"/>
        </xdr:cNvSpPr>
      </xdr:nvSpPr>
      <xdr:spPr bwMode="auto">
        <a:xfrm>
          <a:off x="4244340" y="631164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9284</xdr:rowOff>
    </xdr:to>
    <xdr:sp macro="" textlink="">
      <xdr:nvSpPr>
        <xdr:cNvPr id="353" name="Text Box 108">
          <a:extLst>
            <a:ext uri="{FF2B5EF4-FFF2-40B4-BE49-F238E27FC236}">
              <a16:creationId xmlns:a16="http://schemas.microsoft.com/office/drawing/2014/main" id="{1221A3B2-2533-4982-80AC-409464E23FE7}"/>
            </a:ext>
          </a:extLst>
        </xdr:cNvPr>
        <xdr:cNvSpPr txBox="1">
          <a:spLocks noChangeArrowheads="1"/>
        </xdr:cNvSpPr>
      </xdr:nvSpPr>
      <xdr:spPr bwMode="auto">
        <a:xfrm>
          <a:off x="4267200" y="60815220"/>
          <a:ext cx="68580" cy="19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275</xdr:row>
      <xdr:rowOff>0</xdr:rowOff>
    </xdr:from>
    <xdr:ext cx="76200" cy="297767"/>
    <xdr:sp macro="" textlink="">
      <xdr:nvSpPr>
        <xdr:cNvPr id="354" name="Text Box 30">
          <a:extLst>
            <a:ext uri="{FF2B5EF4-FFF2-40B4-BE49-F238E27FC236}">
              <a16:creationId xmlns:a16="http://schemas.microsoft.com/office/drawing/2014/main" id="{CAD602B2-B112-403B-AE47-C14F3BB6515B}"/>
            </a:ext>
          </a:extLst>
        </xdr:cNvPr>
        <xdr:cNvSpPr txBox="1">
          <a:spLocks noChangeArrowheads="1"/>
        </xdr:cNvSpPr>
      </xdr:nvSpPr>
      <xdr:spPr bwMode="auto">
        <a:xfrm>
          <a:off x="4244340" y="6311646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5" name="Text Box 30">
          <a:extLst>
            <a:ext uri="{FF2B5EF4-FFF2-40B4-BE49-F238E27FC236}">
              <a16:creationId xmlns:a16="http://schemas.microsoft.com/office/drawing/2014/main" id="{372C497E-1750-4C3D-91D4-70A096E3E954}"/>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6" name="Text Box 32">
          <a:extLst>
            <a:ext uri="{FF2B5EF4-FFF2-40B4-BE49-F238E27FC236}">
              <a16:creationId xmlns:a16="http://schemas.microsoft.com/office/drawing/2014/main" id="{F596D305-0093-4549-BF98-C5FE76C877F5}"/>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20393"/>
    <xdr:sp macro="" textlink="">
      <xdr:nvSpPr>
        <xdr:cNvPr id="357" name="Text Box 106">
          <a:extLst>
            <a:ext uri="{FF2B5EF4-FFF2-40B4-BE49-F238E27FC236}">
              <a16:creationId xmlns:a16="http://schemas.microsoft.com/office/drawing/2014/main" id="{7A736D11-45F6-4DC2-B44B-E2608130843A}"/>
            </a:ext>
          </a:extLst>
        </xdr:cNvPr>
        <xdr:cNvSpPr txBox="1">
          <a:spLocks noChangeArrowheads="1"/>
        </xdr:cNvSpPr>
      </xdr:nvSpPr>
      <xdr:spPr bwMode="auto">
        <a:xfrm>
          <a:off x="4244340" y="6311646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275</xdr:row>
      <xdr:rowOff>0</xdr:rowOff>
    </xdr:from>
    <xdr:ext cx="76200" cy="206327"/>
    <xdr:sp macro="" textlink="">
      <xdr:nvSpPr>
        <xdr:cNvPr id="358" name="Text Box 108">
          <a:extLst>
            <a:ext uri="{FF2B5EF4-FFF2-40B4-BE49-F238E27FC236}">
              <a16:creationId xmlns:a16="http://schemas.microsoft.com/office/drawing/2014/main" id="{6C3D3C6D-D893-4D1C-AD9F-CDB190833916}"/>
            </a:ext>
          </a:extLst>
        </xdr:cNvPr>
        <xdr:cNvSpPr txBox="1">
          <a:spLocks noChangeArrowheads="1"/>
        </xdr:cNvSpPr>
      </xdr:nvSpPr>
      <xdr:spPr bwMode="auto">
        <a:xfrm>
          <a:off x="4244340" y="631164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59" name="Text Box 30">
          <a:extLst>
            <a:ext uri="{FF2B5EF4-FFF2-40B4-BE49-F238E27FC236}">
              <a16:creationId xmlns:a16="http://schemas.microsoft.com/office/drawing/2014/main" id="{71AFFDB2-5A90-4062-8597-CFC9584C5AF2}"/>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0" name="Text Box 32">
          <a:extLst>
            <a:ext uri="{FF2B5EF4-FFF2-40B4-BE49-F238E27FC236}">
              <a16:creationId xmlns:a16="http://schemas.microsoft.com/office/drawing/2014/main" id="{78A0E5CD-5256-4AD4-86B4-AE0846B4ADD9}"/>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74907"/>
    <xdr:sp macro="" textlink="">
      <xdr:nvSpPr>
        <xdr:cNvPr id="361" name="Text Box 106">
          <a:extLst>
            <a:ext uri="{FF2B5EF4-FFF2-40B4-BE49-F238E27FC236}">
              <a16:creationId xmlns:a16="http://schemas.microsoft.com/office/drawing/2014/main" id="{A21EB87C-E730-4091-8E42-20CF2D234D88}"/>
            </a:ext>
          </a:extLst>
        </xdr:cNvPr>
        <xdr:cNvSpPr txBox="1">
          <a:spLocks noChangeArrowheads="1"/>
        </xdr:cNvSpPr>
      </xdr:nvSpPr>
      <xdr:spPr bwMode="auto">
        <a:xfrm>
          <a:off x="4244340" y="6081522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06327"/>
    <xdr:sp macro="" textlink="">
      <xdr:nvSpPr>
        <xdr:cNvPr id="362" name="Text Box 108">
          <a:extLst>
            <a:ext uri="{FF2B5EF4-FFF2-40B4-BE49-F238E27FC236}">
              <a16:creationId xmlns:a16="http://schemas.microsoft.com/office/drawing/2014/main" id="{68191570-CF3B-491E-A60D-2247F78CC641}"/>
            </a:ext>
          </a:extLst>
        </xdr:cNvPr>
        <xdr:cNvSpPr txBox="1">
          <a:spLocks noChangeArrowheads="1"/>
        </xdr:cNvSpPr>
      </xdr:nvSpPr>
      <xdr:spPr bwMode="auto">
        <a:xfrm>
          <a:off x="4244340" y="6081522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3" name="Text Box 30">
          <a:extLst>
            <a:ext uri="{FF2B5EF4-FFF2-40B4-BE49-F238E27FC236}">
              <a16:creationId xmlns:a16="http://schemas.microsoft.com/office/drawing/2014/main" id="{54542959-112E-4C4C-8EBD-6D0067F6475D}"/>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4" name="Text Box 32">
          <a:extLst>
            <a:ext uri="{FF2B5EF4-FFF2-40B4-BE49-F238E27FC236}">
              <a16:creationId xmlns:a16="http://schemas.microsoft.com/office/drawing/2014/main" id="{D9DBF583-6B40-4B3D-B645-B0C6EF1E0151}"/>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13008"/>
    <xdr:sp macro="" textlink="">
      <xdr:nvSpPr>
        <xdr:cNvPr id="365" name="Text Box 106">
          <a:extLst>
            <a:ext uri="{FF2B5EF4-FFF2-40B4-BE49-F238E27FC236}">
              <a16:creationId xmlns:a16="http://schemas.microsoft.com/office/drawing/2014/main" id="{E03350B6-E171-4A58-BCAA-2598563497A1}"/>
            </a:ext>
          </a:extLst>
        </xdr:cNvPr>
        <xdr:cNvSpPr txBox="1">
          <a:spLocks noChangeArrowheads="1"/>
        </xdr:cNvSpPr>
      </xdr:nvSpPr>
      <xdr:spPr bwMode="auto">
        <a:xfrm>
          <a:off x="4244340" y="6081522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6" name="Text Box 108">
          <a:extLst>
            <a:ext uri="{FF2B5EF4-FFF2-40B4-BE49-F238E27FC236}">
              <a16:creationId xmlns:a16="http://schemas.microsoft.com/office/drawing/2014/main" id="{B94BB27D-9F81-4186-AB8D-C7E375F78CA4}"/>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7" name="Text Box 30">
          <a:extLst>
            <a:ext uri="{FF2B5EF4-FFF2-40B4-BE49-F238E27FC236}">
              <a16:creationId xmlns:a16="http://schemas.microsoft.com/office/drawing/2014/main" id="{1D6172ED-54F3-44CF-AB5A-B46BAD515F06}"/>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374555"/>
    <xdr:sp macro="" textlink="">
      <xdr:nvSpPr>
        <xdr:cNvPr id="368" name="Text Box 32">
          <a:extLst>
            <a:ext uri="{FF2B5EF4-FFF2-40B4-BE49-F238E27FC236}">
              <a16:creationId xmlns:a16="http://schemas.microsoft.com/office/drawing/2014/main" id="{97C04DAC-875A-4600-BB75-D36347A460F9}"/>
            </a:ext>
          </a:extLst>
        </xdr:cNvPr>
        <xdr:cNvSpPr txBox="1">
          <a:spLocks noChangeArrowheads="1"/>
        </xdr:cNvSpPr>
      </xdr:nvSpPr>
      <xdr:spPr bwMode="auto">
        <a:xfrm>
          <a:off x="4244340" y="6081522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262</xdr:row>
      <xdr:rowOff>0</xdr:rowOff>
    </xdr:from>
    <xdr:ext cx="76200" cy="290148"/>
    <xdr:sp macro="" textlink="">
      <xdr:nvSpPr>
        <xdr:cNvPr id="369" name="Text Box 106">
          <a:extLst>
            <a:ext uri="{FF2B5EF4-FFF2-40B4-BE49-F238E27FC236}">
              <a16:creationId xmlns:a16="http://schemas.microsoft.com/office/drawing/2014/main" id="{4DEE5F5D-394E-406A-A312-C2B57F05D6BE}"/>
            </a:ext>
          </a:extLst>
        </xdr:cNvPr>
        <xdr:cNvSpPr txBox="1">
          <a:spLocks noChangeArrowheads="1"/>
        </xdr:cNvSpPr>
      </xdr:nvSpPr>
      <xdr:spPr bwMode="auto">
        <a:xfrm>
          <a:off x="4244340" y="6081522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262</xdr:row>
      <xdr:rowOff>0</xdr:rowOff>
    </xdr:from>
    <xdr:to>
      <xdr:col>3</xdr:col>
      <xdr:colOff>76200</xdr:colOff>
      <xdr:row>263</xdr:row>
      <xdr:rowOff>123912</xdr:rowOff>
    </xdr:to>
    <xdr:sp macro="" textlink="">
      <xdr:nvSpPr>
        <xdr:cNvPr id="370" name="Text Box 30">
          <a:extLst>
            <a:ext uri="{FF2B5EF4-FFF2-40B4-BE49-F238E27FC236}">
              <a16:creationId xmlns:a16="http://schemas.microsoft.com/office/drawing/2014/main" id="{83DD1B4E-C5A1-45E3-BD06-46CDFCDA0E7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371" name="Text Box 32">
          <a:extLst>
            <a:ext uri="{FF2B5EF4-FFF2-40B4-BE49-F238E27FC236}">
              <a16:creationId xmlns:a16="http://schemas.microsoft.com/office/drawing/2014/main" id="{FEF8951C-2589-4F2B-B723-2B541DAD9468}"/>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72" name="Text Box 106">
          <a:extLst>
            <a:ext uri="{FF2B5EF4-FFF2-40B4-BE49-F238E27FC236}">
              <a16:creationId xmlns:a16="http://schemas.microsoft.com/office/drawing/2014/main" id="{09E6FE5A-5A43-41EC-975A-16E56EB045B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373" name="Text Box 108">
          <a:extLst>
            <a:ext uri="{FF2B5EF4-FFF2-40B4-BE49-F238E27FC236}">
              <a16:creationId xmlns:a16="http://schemas.microsoft.com/office/drawing/2014/main" id="{1D802176-BBB0-48B5-87B8-1457C462BF86}"/>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374" name="Text Box 30">
          <a:extLst>
            <a:ext uri="{FF2B5EF4-FFF2-40B4-BE49-F238E27FC236}">
              <a16:creationId xmlns:a16="http://schemas.microsoft.com/office/drawing/2014/main" id="{4DB970C7-1C0A-4EB5-A5D4-2BF1161269B4}"/>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375" name="Text Box 32">
          <a:extLst>
            <a:ext uri="{FF2B5EF4-FFF2-40B4-BE49-F238E27FC236}">
              <a16:creationId xmlns:a16="http://schemas.microsoft.com/office/drawing/2014/main" id="{F955DA1F-E389-47C3-BD7B-7A443802628D}"/>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123909</xdr:rowOff>
    </xdr:to>
    <xdr:sp macro="" textlink="">
      <xdr:nvSpPr>
        <xdr:cNvPr id="376" name="Text Box 106">
          <a:extLst>
            <a:ext uri="{FF2B5EF4-FFF2-40B4-BE49-F238E27FC236}">
              <a16:creationId xmlns:a16="http://schemas.microsoft.com/office/drawing/2014/main" id="{6433795D-BCBE-4DE3-BB19-DA6BE30B6789}"/>
            </a:ext>
          </a:extLst>
        </xdr:cNvPr>
        <xdr:cNvSpPr txBox="1">
          <a:spLocks noChangeArrowheads="1"/>
        </xdr:cNvSpPr>
      </xdr:nvSpPr>
      <xdr:spPr bwMode="auto">
        <a:xfrm>
          <a:off x="4244340" y="60815220"/>
          <a:ext cx="76200" cy="30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55329</xdr:rowOff>
    </xdr:to>
    <xdr:sp macro="" textlink="">
      <xdr:nvSpPr>
        <xdr:cNvPr id="377" name="Text Box 108">
          <a:extLst>
            <a:ext uri="{FF2B5EF4-FFF2-40B4-BE49-F238E27FC236}">
              <a16:creationId xmlns:a16="http://schemas.microsoft.com/office/drawing/2014/main" id="{6C64C85F-7D43-490A-B747-2C34CC776493}"/>
            </a:ext>
          </a:extLst>
        </xdr:cNvPr>
        <xdr:cNvSpPr txBox="1">
          <a:spLocks noChangeArrowheads="1"/>
        </xdr:cNvSpPr>
      </xdr:nvSpPr>
      <xdr:spPr bwMode="auto">
        <a:xfrm>
          <a:off x="4244340" y="60815220"/>
          <a:ext cx="76200" cy="23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78" name="Text Box 30">
          <a:extLst>
            <a:ext uri="{FF2B5EF4-FFF2-40B4-BE49-F238E27FC236}">
              <a16:creationId xmlns:a16="http://schemas.microsoft.com/office/drawing/2014/main" id="{A7F7675B-5DBE-47D2-A4D8-833A65A368DE}"/>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79" name="Text Box 32">
          <a:extLst>
            <a:ext uri="{FF2B5EF4-FFF2-40B4-BE49-F238E27FC236}">
              <a16:creationId xmlns:a16="http://schemas.microsoft.com/office/drawing/2014/main" id="{C7A0CB6B-49A6-4F6E-8303-D737E7907085}"/>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80" name="Text Box 106">
          <a:extLst>
            <a:ext uri="{FF2B5EF4-FFF2-40B4-BE49-F238E27FC236}">
              <a16:creationId xmlns:a16="http://schemas.microsoft.com/office/drawing/2014/main" id="{AEB529F6-9840-427D-8BBD-C5C68120D0C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81" name="Text Box 108">
          <a:extLst>
            <a:ext uri="{FF2B5EF4-FFF2-40B4-BE49-F238E27FC236}">
              <a16:creationId xmlns:a16="http://schemas.microsoft.com/office/drawing/2014/main" id="{C684938F-7BD1-416B-A403-2B15A625AEDA}"/>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382" name="Text Box 30">
          <a:extLst>
            <a:ext uri="{FF2B5EF4-FFF2-40B4-BE49-F238E27FC236}">
              <a16:creationId xmlns:a16="http://schemas.microsoft.com/office/drawing/2014/main" id="{3469FAC9-C097-4642-9F66-01EABC9A83D6}"/>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83" name="Text Box 32">
          <a:extLst>
            <a:ext uri="{FF2B5EF4-FFF2-40B4-BE49-F238E27FC236}">
              <a16:creationId xmlns:a16="http://schemas.microsoft.com/office/drawing/2014/main" id="{6AD479CE-5A03-4445-B256-A27D41789D06}"/>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93429</xdr:rowOff>
    </xdr:to>
    <xdr:sp macro="" textlink="">
      <xdr:nvSpPr>
        <xdr:cNvPr id="384" name="Text Box 106">
          <a:extLst>
            <a:ext uri="{FF2B5EF4-FFF2-40B4-BE49-F238E27FC236}">
              <a16:creationId xmlns:a16="http://schemas.microsoft.com/office/drawing/2014/main" id="{B371BDB3-6839-4ED5-829F-BC7AC57E96FF}"/>
            </a:ext>
          </a:extLst>
        </xdr:cNvPr>
        <xdr:cNvSpPr txBox="1">
          <a:spLocks noChangeArrowheads="1"/>
        </xdr:cNvSpPr>
      </xdr:nvSpPr>
      <xdr:spPr bwMode="auto">
        <a:xfrm>
          <a:off x="4244340" y="60815220"/>
          <a:ext cx="76200" cy="2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385" name="Text Box 108">
          <a:extLst>
            <a:ext uri="{FF2B5EF4-FFF2-40B4-BE49-F238E27FC236}">
              <a16:creationId xmlns:a16="http://schemas.microsoft.com/office/drawing/2014/main" id="{10548A0C-DE38-425A-9B8A-A8965392C435}"/>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86" name="Text Box 30">
          <a:extLst>
            <a:ext uri="{FF2B5EF4-FFF2-40B4-BE49-F238E27FC236}">
              <a16:creationId xmlns:a16="http://schemas.microsoft.com/office/drawing/2014/main" id="{E9FA3F9F-27DE-4E53-BA7F-9DA2C602998F}"/>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87" name="Text Box 32">
          <a:extLst>
            <a:ext uri="{FF2B5EF4-FFF2-40B4-BE49-F238E27FC236}">
              <a16:creationId xmlns:a16="http://schemas.microsoft.com/office/drawing/2014/main" id="{B7C8BDC3-9D03-4EF7-89DC-B4B7823A6BBF}"/>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88" name="Text Box 106">
          <a:extLst>
            <a:ext uri="{FF2B5EF4-FFF2-40B4-BE49-F238E27FC236}">
              <a16:creationId xmlns:a16="http://schemas.microsoft.com/office/drawing/2014/main" id="{C4532595-18AA-4E60-8D95-7D85611EB3A0}"/>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89" name="Text Box 108">
          <a:extLst>
            <a:ext uri="{FF2B5EF4-FFF2-40B4-BE49-F238E27FC236}">
              <a16:creationId xmlns:a16="http://schemas.microsoft.com/office/drawing/2014/main" id="{BAFCB50A-6B96-4009-B5CA-09A024B10E8B}"/>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90" name="Text Box 30">
          <a:extLst>
            <a:ext uri="{FF2B5EF4-FFF2-40B4-BE49-F238E27FC236}">
              <a16:creationId xmlns:a16="http://schemas.microsoft.com/office/drawing/2014/main" id="{09AAA668-FB0B-4E0B-AA24-3003F1387327}"/>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91" name="Text Box 32">
          <a:extLst>
            <a:ext uri="{FF2B5EF4-FFF2-40B4-BE49-F238E27FC236}">
              <a16:creationId xmlns:a16="http://schemas.microsoft.com/office/drawing/2014/main" id="{2E32EE55-EFB4-4443-8200-ADFA85E9843C}"/>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92" name="Text Box 106">
          <a:extLst>
            <a:ext uri="{FF2B5EF4-FFF2-40B4-BE49-F238E27FC236}">
              <a16:creationId xmlns:a16="http://schemas.microsoft.com/office/drawing/2014/main" id="{D4DC045D-0B10-4CB3-8585-F99C9B1AC24B}"/>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93" name="Text Box 108">
          <a:extLst>
            <a:ext uri="{FF2B5EF4-FFF2-40B4-BE49-F238E27FC236}">
              <a16:creationId xmlns:a16="http://schemas.microsoft.com/office/drawing/2014/main" id="{2C79A161-584C-4B75-864B-0423C7A14E83}"/>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94" name="Text Box 30">
          <a:extLst>
            <a:ext uri="{FF2B5EF4-FFF2-40B4-BE49-F238E27FC236}">
              <a16:creationId xmlns:a16="http://schemas.microsoft.com/office/drawing/2014/main" id="{506A5E3F-9DEF-44AB-86A1-23AF8FFFF7FD}"/>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95" name="Text Box 32">
          <a:extLst>
            <a:ext uri="{FF2B5EF4-FFF2-40B4-BE49-F238E27FC236}">
              <a16:creationId xmlns:a16="http://schemas.microsoft.com/office/drawing/2014/main" id="{B07D32CD-215F-47C7-B3C9-E94722FF3D5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123912</xdr:rowOff>
    </xdr:to>
    <xdr:sp macro="" textlink="">
      <xdr:nvSpPr>
        <xdr:cNvPr id="396" name="Text Box 106">
          <a:extLst>
            <a:ext uri="{FF2B5EF4-FFF2-40B4-BE49-F238E27FC236}">
              <a16:creationId xmlns:a16="http://schemas.microsoft.com/office/drawing/2014/main" id="{DFBCAC0E-9811-4E5F-88FA-7546AE490785}"/>
            </a:ext>
          </a:extLst>
        </xdr:cNvPr>
        <xdr:cNvSpPr txBox="1">
          <a:spLocks noChangeArrowheads="1"/>
        </xdr:cNvSpPr>
      </xdr:nvSpPr>
      <xdr:spPr bwMode="auto">
        <a:xfrm>
          <a:off x="4244340" y="60815220"/>
          <a:ext cx="76200" cy="306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97" name="Text Box 108">
          <a:extLst>
            <a:ext uri="{FF2B5EF4-FFF2-40B4-BE49-F238E27FC236}">
              <a16:creationId xmlns:a16="http://schemas.microsoft.com/office/drawing/2014/main" id="{5812D70C-79E7-4806-A165-9DCAAB80541E}"/>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398" name="Text Box 30">
          <a:extLst>
            <a:ext uri="{FF2B5EF4-FFF2-40B4-BE49-F238E27FC236}">
              <a16:creationId xmlns:a16="http://schemas.microsoft.com/office/drawing/2014/main" id="{CB049862-D583-4B11-96E9-3C0B0D2F8DA8}"/>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399" name="Text Box 32">
          <a:extLst>
            <a:ext uri="{FF2B5EF4-FFF2-40B4-BE49-F238E27FC236}">
              <a16:creationId xmlns:a16="http://schemas.microsoft.com/office/drawing/2014/main" id="{AB05315B-540D-4A78-AF3C-D3DD35C19F44}"/>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93432</xdr:rowOff>
    </xdr:to>
    <xdr:sp macro="" textlink="">
      <xdr:nvSpPr>
        <xdr:cNvPr id="400" name="Text Box 106">
          <a:extLst>
            <a:ext uri="{FF2B5EF4-FFF2-40B4-BE49-F238E27FC236}">
              <a16:creationId xmlns:a16="http://schemas.microsoft.com/office/drawing/2014/main" id="{9C8AA130-6B87-4683-9B6F-BBB4ABD111AA}"/>
            </a:ext>
          </a:extLst>
        </xdr:cNvPr>
        <xdr:cNvSpPr txBox="1">
          <a:spLocks noChangeArrowheads="1"/>
        </xdr:cNvSpPr>
      </xdr:nvSpPr>
      <xdr:spPr bwMode="auto">
        <a:xfrm>
          <a:off x="4244340" y="60815220"/>
          <a:ext cx="76200" cy="276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166653</xdr:rowOff>
    </xdr:to>
    <xdr:sp macro="" textlink="">
      <xdr:nvSpPr>
        <xdr:cNvPr id="401" name="Text Box 108">
          <a:extLst>
            <a:ext uri="{FF2B5EF4-FFF2-40B4-BE49-F238E27FC236}">
              <a16:creationId xmlns:a16="http://schemas.microsoft.com/office/drawing/2014/main" id="{8E818B30-8C39-416E-AD14-17DF4C681DD3}"/>
            </a:ext>
          </a:extLst>
        </xdr:cNvPr>
        <xdr:cNvSpPr txBox="1">
          <a:spLocks noChangeArrowheads="1"/>
        </xdr:cNvSpPr>
      </xdr:nvSpPr>
      <xdr:spPr bwMode="auto">
        <a:xfrm>
          <a:off x="4244340" y="60815220"/>
          <a:ext cx="76200" cy="349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402" name="Text Box 30">
          <a:extLst>
            <a:ext uri="{FF2B5EF4-FFF2-40B4-BE49-F238E27FC236}">
              <a16:creationId xmlns:a16="http://schemas.microsoft.com/office/drawing/2014/main" id="{F541E141-B190-4966-8597-0C08BF99464B}"/>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27472</xdr:rowOff>
    </xdr:to>
    <xdr:sp macro="" textlink="">
      <xdr:nvSpPr>
        <xdr:cNvPr id="403" name="Text Box 32">
          <a:extLst>
            <a:ext uri="{FF2B5EF4-FFF2-40B4-BE49-F238E27FC236}">
              <a16:creationId xmlns:a16="http://schemas.microsoft.com/office/drawing/2014/main" id="{CD328865-B6DE-49F5-9D5E-0DECFF374809}"/>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404" name="Text Box 106">
          <a:extLst>
            <a:ext uri="{FF2B5EF4-FFF2-40B4-BE49-F238E27FC236}">
              <a16:creationId xmlns:a16="http://schemas.microsoft.com/office/drawing/2014/main" id="{EA789DAC-17F1-44D5-A6E9-E33A476780D5}"/>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27472</xdr:rowOff>
    </xdr:to>
    <xdr:sp macro="" textlink="">
      <xdr:nvSpPr>
        <xdr:cNvPr id="405" name="Text Box 108">
          <a:extLst>
            <a:ext uri="{FF2B5EF4-FFF2-40B4-BE49-F238E27FC236}">
              <a16:creationId xmlns:a16="http://schemas.microsoft.com/office/drawing/2014/main" id="{9CD22ECC-0283-4D42-BDB2-E3F91526C62B}"/>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108672</xdr:rowOff>
    </xdr:to>
    <xdr:sp macro="" textlink="">
      <xdr:nvSpPr>
        <xdr:cNvPr id="406" name="Text Box 30">
          <a:extLst>
            <a:ext uri="{FF2B5EF4-FFF2-40B4-BE49-F238E27FC236}">
              <a16:creationId xmlns:a16="http://schemas.microsoft.com/office/drawing/2014/main" id="{0EAED6C3-7FD4-4C35-8F62-4134A107EE43}"/>
            </a:ext>
          </a:extLst>
        </xdr:cNvPr>
        <xdr:cNvSpPr txBox="1">
          <a:spLocks noChangeArrowheads="1"/>
        </xdr:cNvSpPr>
      </xdr:nvSpPr>
      <xdr:spPr bwMode="auto">
        <a:xfrm>
          <a:off x="4244340" y="60815220"/>
          <a:ext cx="76200"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407" name="Text Box 30">
          <a:extLst>
            <a:ext uri="{FF2B5EF4-FFF2-40B4-BE49-F238E27FC236}">
              <a16:creationId xmlns:a16="http://schemas.microsoft.com/office/drawing/2014/main" id="{2BE4E95A-298A-4BAD-B0BC-1A66455214AD}"/>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27472</xdr:rowOff>
    </xdr:to>
    <xdr:sp macro="" textlink="">
      <xdr:nvSpPr>
        <xdr:cNvPr id="408" name="Text Box 32">
          <a:extLst>
            <a:ext uri="{FF2B5EF4-FFF2-40B4-BE49-F238E27FC236}">
              <a16:creationId xmlns:a16="http://schemas.microsoft.com/office/drawing/2014/main" id="{FA3D2E79-0795-4965-94E5-7FFD398C0277}"/>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129767</xdr:rowOff>
    </xdr:to>
    <xdr:sp macro="" textlink="">
      <xdr:nvSpPr>
        <xdr:cNvPr id="409" name="Text Box 106">
          <a:extLst>
            <a:ext uri="{FF2B5EF4-FFF2-40B4-BE49-F238E27FC236}">
              <a16:creationId xmlns:a16="http://schemas.microsoft.com/office/drawing/2014/main" id="{71F7F173-A82E-4F9C-BE5D-BA9107828B92}"/>
            </a:ext>
          </a:extLst>
        </xdr:cNvPr>
        <xdr:cNvSpPr txBox="1">
          <a:spLocks noChangeArrowheads="1"/>
        </xdr:cNvSpPr>
      </xdr:nvSpPr>
      <xdr:spPr bwMode="auto">
        <a:xfrm>
          <a:off x="4244340" y="6081522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264</xdr:row>
      <xdr:rowOff>27472</xdr:rowOff>
    </xdr:to>
    <xdr:sp macro="" textlink="">
      <xdr:nvSpPr>
        <xdr:cNvPr id="410" name="Text Box 108">
          <a:extLst>
            <a:ext uri="{FF2B5EF4-FFF2-40B4-BE49-F238E27FC236}">
              <a16:creationId xmlns:a16="http://schemas.microsoft.com/office/drawing/2014/main" id="{6A7AF804-4069-4B73-91BE-A860261BD98B}"/>
            </a:ext>
          </a:extLst>
        </xdr:cNvPr>
        <xdr:cNvSpPr txBox="1">
          <a:spLocks noChangeArrowheads="1"/>
        </xdr:cNvSpPr>
      </xdr:nvSpPr>
      <xdr:spPr bwMode="auto">
        <a:xfrm>
          <a:off x="4244340" y="60815220"/>
          <a:ext cx="76200" cy="398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106907</xdr:rowOff>
    </xdr:to>
    <xdr:sp macro="" textlink="">
      <xdr:nvSpPr>
        <xdr:cNvPr id="411" name="Text Box 30">
          <a:extLst>
            <a:ext uri="{FF2B5EF4-FFF2-40B4-BE49-F238E27FC236}">
              <a16:creationId xmlns:a16="http://schemas.microsoft.com/office/drawing/2014/main" id="{15C5C9D2-C641-4FA4-8486-8BF6F0C23BA7}"/>
            </a:ext>
          </a:extLst>
        </xdr:cNvPr>
        <xdr:cNvSpPr txBox="1">
          <a:spLocks noChangeArrowheads="1"/>
        </xdr:cNvSpPr>
      </xdr:nvSpPr>
      <xdr:spPr bwMode="auto">
        <a:xfrm>
          <a:off x="4244340" y="6081522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412" name="Text Box 30">
          <a:extLst>
            <a:ext uri="{FF2B5EF4-FFF2-40B4-BE49-F238E27FC236}">
              <a16:creationId xmlns:a16="http://schemas.microsoft.com/office/drawing/2014/main" id="{8793B921-41FB-453C-A710-E3E86E97AC8F}"/>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413" name="Text Box 32">
          <a:extLst>
            <a:ext uri="{FF2B5EF4-FFF2-40B4-BE49-F238E27FC236}">
              <a16:creationId xmlns:a16="http://schemas.microsoft.com/office/drawing/2014/main" id="{0E3A5E3F-06D7-490B-90FE-DFADFBF97407}"/>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38430</xdr:rowOff>
    </xdr:to>
    <xdr:sp macro="" textlink="">
      <xdr:nvSpPr>
        <xdr:cNvPr id="414" name="Text Box 106">
          <a:extLst>
            <a:ext uri="{FF2B5EF4-FFF2-40B4-BE49-F238E27FC236}">
              <a16:creationId xmlns:a16="http://schemas.microsoft.com/office/drawing/2014/main" id="{C8318EC4-365F-4632-A73D-D1114A4CAD4D}"/>
            </a:ext>
          </a:extLst>
        </xdr:cNvPr>
        <xdr:cNvSpPr txBox="1">
          <a:spLocks noChangeArrowheads="1"/>
        </xdr:cNvSpPr>
      </xdr:nvSpPr>
      <xdr:spPr bwMode="auto">
        <a:xfrm>
          <a:off x="4244340" y="6081522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415" name="Text Box 108">
          <a:extLst>
            <a:ext uri="{FF2B5EF4-FFF2-40B4-BE49-F238E27FC236}">
              <a16:creationId xmlns:a16="http://schemas.microsoft.com/office/drawing/2014/main" id="{AF4D98D3-5F1E-4DD8-9F91-20ED419B970B}"/>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416" name="Text Box 30">
          <a:extLst>
            <a:ext uri="{FF2B5EF4-FFF2-40B4-BE49-F238E27FC236}">
              <a16:creationId xmlns:a16="http://schemas.microsoft.com/office/drawing/2014/main" id="{083DD5BB-470F-485D-93C8-9F14A412A804}"/>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417" name="Text Box 32">
          <a:extLst>
            <a:ext uri="{FF2B5EF4-FFF2-40B4-BE49-F238E27FC236}">
              <a16:creationId xmlns:a16="http://schemas.microsoft.com/office/drawing/2014/main" id="{C2E15A5F-66A0-4F61-BEEC-FE41AF1E66A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85809</xdr:rowOff>
    </xdr:to>
    <xdr:sp macro="" textlink="">
      <xdr:nvSpPr>
        <xdr:cNvPr id="418" name="Text Box 106">
          <a:extLst>
            <a:ext uri="{FF2B5EF4-FFF2-40B4-BE49-F238E27FC236}">
              <a16:creationId xmlns:a16="http://schemas.microsoft.com/office/drawing/2014/main" id="{7A24CBFA-B841-4D0A-AAF7-B119137D376D}"/>
            </a:ext>
          </a:extLst>
        </xdr:cNvPr>
        <xdr:cNvSpPr txBox="1">
          <a:spLocks noChangeArrowheads="1"/>
        </xdr:cNvSpPr>
      </xdr:nvSpPr>
      <xdr:spPr bwMode="auto">
        <a:xfrm>
          <a:off x="4244340" y="6081522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17229</xdr:rowOff>
    </xdr:to>
    <xdr:sp macro="" textlink="">
      <xdr:nvSpPr>
        <xdr:cNvPr id="419" name="Text Box 108">
          <a:extLst>
            <a:ext uri="{FF2B5EF4-FFF2-40B4-BE49-F238E27FC236}">
              <a16:creationId xmlns:a16="http://schemas.microsoft.com/office/drawing/2014/main" id="{822B2226-A8F3-4594-A482-5C3F30840152}"/>
            </a:ext>
          </a:extLst>
        </xdr:cNvPr>
        <xdr:cNvSpPr txBox="1">
          <a:spLocks noChangeArrowheads="1"/>
        </xdr:cNvSpPr>
      </xdr:nvSpPr>
      <xdr:spPr bwMode="auto">
        <a:xfrm>
          <a:off x="4244340" y="6081522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420" name="Text Box 30">
          <a:extLst>
            <a:ext uri="{FF2B5EF4-FFF2-40B4-BE49-F238E27FC236}">
              <a16:creationId xmlns:a16="http://schemas.microsoft.com/office/drawing/2014/main" id="{7CFAEDD2-D433-4714-80C7-81F49DF81A8F}"/>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181895</xdr:rowOff>
    </xdr:to>
    <xdr:sp macro="" textlink="">
      <xdr:nvSpPr>
        <xdr:cNvPr id="421" name="Text Box 32">
          <a:extLst>
            <a:ext uri="{FF2B5EF4-FFF2-40B4-BE49-F238E27FC236}">
              <a16:creationId xmlns:a16="http://schemas.microsoft.com/office/drawing/2014/main" id="{7802D775-4735-4F21-A1BF-DAAF5D8D4BF9}"/>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123913</xdr:rowOff>
    </xdr:to>
    <xdr:sp macro="" textlink="">
      <xdr:nvSpPr>
        <xdr:cNvPr id="422" name="Text Box 106">
          <a:extLst>
            <a:ext uri="{FF2B5EF4-FFF2-40B4-BE49-F238E27FC236}">
              <a16:creationId xmlns:a16="http://schemas.microsoft.com/office/drawing/2014/main" id="{4A2A0284-1CAE-4752-882F-4B3BC577F2A2}"/>
            </a:ext>
          </a:extLst>
        </xdr:cNvPr>
        <xdr:cNvSpPr txBox="1">
          <a:spLocks noChangeArrowheads="1"/>
        </xdr:cNvSpPr>
      </xdr:nvSpPr>
      <xdr:spPr bwMode="auto">
        <a:xfrm>
          <a:off x="4244340" y="6081522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181895</xdr:rowOff>
    </xdr:to>
    <xdr:sp macro="" textlink="">
      <xdr:nvSpPr>
        <xdr:cNvPr id="423" name="Text Box 108">
          <a:extLst>
            <a:ext uri="{FF2B5EF4-FFF2-40B4-BE49-F238E27FC236}">
              <a16:creationId xmlns:a16="http://schemas.microsoft.com/office/drawing/2014/main" id="{F2D7D2CA-49A1-4351-A54B-DDC2D83FEE08}"/>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424" name="Text Box 30">
          <a:extLst>
            <a:ext uri="{FF2B5EF4-FFF2-40B4-BE49-F238E27FC236}">
              <a16:creationId xmlns:a16="http://schemas.microsoft.com/office/drawing/2014/main" id="{9708B6FB-D20A-4FF3-ADDE-512C9A764CEA}"/>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181895</xdr:rowOff>
    </xdr:to>
    <xdr:sp macro="" textlink="">
      <xdr:nvSpPr>
        <xdr:cNvPr id="425" name="Text Box 32">
          <a:extLst>
            <a:ext uri="{FF2B5EF4-FFF2-40B4-BE49-F238E27FC236}">
              <a16:creationId xmlns:a16="http://schemas.microsoft.com/office/drawing/2014/main" id="{E07FB36D-B897-4A47-A0D1-B0D22BFB757A}"/>
            </a:ext>
          </a:extLst>
        </xdr:cNvPr>
        <xdr:cNvSpPr txBox="1">
          <a:spLocks noChangeArrowheads="1"/>
        </xdr:cNvSpPr>
      </xdr:nvSpPr>
      <xdr:spPr bwMode="auto">
        <a:xfrm>
          <a:off x="4244340" y="60815220"/>
          <a:ext cx="76200" cy="36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262</xdr:row>
      <xdr:rowOff>0</xdr:rowOff>
    </xdr:from>
    <xdr:to>
      <xdr:col>3</xdr:col>
      <xdr:colOff>76200</xdr:colOff>
      <xdr:row>263</xdr:row>
      <xdr:rowOff>101053</xdr:rowOff>
    </xdr:to>
    <xdr:sp macro="" textlink="">
      <xdr:nvSpPr>
        <xdr:cNvPr id="426" name="Text Box 106">
          <a:extLst>
            <a:ext uri="{FF2B5EF4-FFF2-40B4-BE49-F238E27FC236}">
              <a16:creationId xmlns:a16="http://schemas.microsoft.com/office/drawing/2014/main" id="{FF9CF09B-3CAA-4A09-B742-F9B8F146D081}"/>
            </a:ext>
          </a:extLst>
        </xdr:cNvPr>
        <xdr:cNvSpPr txBox="1">
          <a:spLocks noChangeArrowheads="1"/>
        </xdr:cNvSpPr>
      </xdr:nvSpPr>
      <xdr:spPr bwMode="auto">
        <a:xfrm>
          <a:off x="4244340" y="60815220"/>
          <a:ext cx="76200" cy="28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262</xdr:row>
      <xdr:rowOff>0</xdr:rowOff>
    </xdr:from>
    <xdr:to>
      <xdr:col>3</xdr:col>
      <xdr:colOff>91440</xdr:colOff>
      <xdr:row>263</xdr:row>
      <xdr:rowOff>180130</xdr:rowOff>
    </xdr:to>
    <xdr:sp macro="" textlink="">
      <xdr:nvSpPr>
        <xdr:cNvPr id="427" name="Text Box 108">
          <a:extLst>
            <a:ext uri="{FF2B5EF4-FFF2-40B4-BE49-F238E27FC236}">
              <a16:creationId xmlns:a16="http://schemas.microsoft.com/office/drawing/2014/main" id="{49B34DCA-826C-4323-90DF-C712A1A0BC05}"/>
            </a:ext>
          </a:extLst>
        </xdr:cNvPr>
        <xdr:cNvSpPr txBox="1">
          <a:spLocks noChangeArrowheads="1"/>
        </xdr:cNvSpPr>
      </xdr:nvSpPr>
      <xdr:spPr bwMode="auto">
        <a:xfrm>
          <a:off x="4267200" y="60815220"/>
          <a:ext cx="68580" cy="365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75209</xdr:rowOff>
    </xdr:to>
    <xdr:sp macro="" textlink="">
      <xdr:nvSpPr>
        <xdr:cNvPr id="428" name="Text Box 30">
          <a:extLst>
            <a:ext uri="{FF2B5EF4-FFF2-40B4-BE49-F238E27FC236}">
              <a16:creationId xmlns:a16="http://schemas.microsoft.com/office/drawing/2014/main" id="{19829E59-60EB-4870-A80B-851F9D8FFC2B}"/>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8614</xdr:rowOff>
    </xdr:to>
    <xdr:sp macro="" textlink="">
      <xdr:nvSpPr>
        <xdr:cNvPr id="429" name="Text Box 32">
          <a:extLst>
            <a:ext uri="{FF2B5EF4-FFF2-40B4-BE49-F238E27FC236}">
              <a16:creationId xmlns:a16="http://schemas.microsoft.com/office/drawing/2014/main" id="{B034C6CF-7B6B-492C-9E43-9B6E41D16B2A}"/>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75209</xdr:rowOff>
    </xdr:to>
    <xdr:sp macro="" textlink="">
      <xdr:nvSpPr>
        <xdr:cNvPr id="430" name="Text Box 106">
          <a:extLst>
            <a:ext uri="{FF2B5EF4-FFF2-40B4-BE49-F238E27FC236}">
              <a16:creationId xmlns:a16="http://schemas.microsoft.com/office/drawing/2014/main" id="{6D94A041-415D-43B4-A136-203FFA92AA13}"/>
            </a:ext>
          </a:extLst>
        </xdr:cNvPr>
        <xdr:cNvSpPr txBox="1">
          <a:spLocks noChangeArrowheads="1"/>
        </xdr:cNvSpPr>
      </xdr:nvSpPr>
      <xdr:spPr bwMode="auto">
        <a:xfrm>
          <a:off x="4244340" y="24239220"/>
          <a:ext cx="76200" cy="44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8614</xdr:rowOff>
    </xdr:to>
    <xdr:sp macro="" textlink="">
      <xdr:nvSpPr>
        <xdr:cNvPr id="431" name="Text Box 108">
          <a:extLst>
            <a:ext uri="{FF2B5EF4-FFF2-40B4-BE49-F238E27FC236}">
              <a16:creationId xmlns:a16="http://schemas.microsoft.com/office/drawing/2014/main" id="{3587A3A4-2562-4F2E-B225-6A45F66E12ED}"/>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59969</xdr:rowOff>
    </xdr:to>
    <xdr:sp macro="" textlink="">
      <xdr:nvSpPr>
        <xdr:cNvPr id="432" name="Text Box 30">
          <a:extLst>
            <a:ext uri="{FF2B5EF4-FFF2-40B4-BE49-F238E27FC236}">
              <a16:creationId xmlns:a16="http://schemas.microsoft.com/office/drawing/2014/main" id="{AF0DA312-8C44-413B-840A-9F63D59A749D}"/>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8614</xdr:rowOff>
    </xdr:to>
    <xdr:sp macro="" textlink="">
      <xdr:nvSpPr>
        <xdr:cNvPr id="433" name="Text Box 32">
          <a:extLst>
            <a:ext uri="{FF2B5EF4-FFF2-40B4-BE49-F238E27FC236}">
              <a16:creationId xmlns:a16="http://schemas.microsoft.com/office/drawing/2014/main" id="{89B81414-9BA4-4066-A28C-B455F63909A1}"/>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59969</xdr:rowOff>
    </xdr:to>
    <xdr:sp macro="" textlink="">
      <xdr:nvSpPr>
        <xdr:cNvPr id="434" name="Text Box 106">
          <a:extLst>
            <a:ext uri="{FF2B5EF4-FFF2-40B4-BE49-F238E27FC236}">
              <a16:creationId xmlns:a16="http://schemas.microsoft.com/office/drawing/2014/main" id="{4B9C4E17-C184-48BD-B2A0-EF57F2AF940D}"/>
            </a:ext>
          </a:extLst>
        </xdr:cNvPr>
        <xdr:cNvSpPr txBox="1">
          <a:spLocks noChangeArrowheads="1"/>
        </xdr:cNvSpPr>
      </xdr:nvSpPr>
      <xdr:spPr bwMode="auto">
        <a:xfrm>
          <a:off x="4244340" y="24239220"/>
          <a:ext cx="76200" cy="42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8614</xdr:rowOff>
    </xdr:to>
    <xdr:sp macro="" textlink="">
      <xdr:nvSpPr>
        <xdr:cNvPr id="435" name="Text Box 108">
          <a:extLst>
            <a:ext uri="{FF2B5EF4-FFF2-40B4-BE49-F238E27FC236}">
              <a16:creationId xmlns:a16="http://schemas.microsoft.com/office/drawing/2014/main" id="{71A76180-B9FB-4C99-B62C-0FCA60068110}"/>
            </a:ext>
          </a:extLst>
        </xdr:cNvPr>
        <xdr:cNvSpPr txBox="1">
          <a:spLocks noChangeArrowheads="1"/>
        </xdr:cNvSpPr>
      </xdr:nvSpPr>
      <xdr:spPr bwMode="auto">
        <a:xfrm>
          <a:off x="4244340" y="24239220"/>
          <a:ext cx="76200" cy="563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75208</xdr:rowOff>
    </xdr:to>
    <xdr:sp macro="" textlink="">
      <xdr:nvSpPr>
        <xdr:cNvPr id="436" name="Text Box 30">
          <a:extLst>
            <a:ext uri="{FF2B5EF4-FFF2-40B4-BE49-F238E27FC236}">
              <a16:creationId xmlns:a16="http://schemas.microsoft.com/office/drawing/2014/main" id="{B17C4248-6328-467C-953A-30FC08AB57CD}"/>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16231</xdr:rowOff>
    </xdr:to>
    <xdr:sp macro="" textlink="">
      <xdr:nvSpPr>
        <xdr:cNvPr id="437" name="Text Box 32">
          <a:extLst>
            <a:ext uri="{FF2B5EF4-FFF2-40B4-BE49-F238E27FC236}">
              <a16:creationId xmlns:a16="http://schemas.microsoft.com/office/drawing/2014/main" id="{1409B8FC-A415-4221-AEC5-1F31B3FDE829}"/>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75208</xdr:rowOff>
    </xdr:to>
    <xdr:sp macro="" textlink="">
      <xdr:nvSpPr>
        <xdr:cNvPr id="438" name="Text Box 106">
          <a:extLst>
            <a:ext uri="{FF2B5EF4-FFF2-40B4-BE49-F238E27FC236}">
              <a16:creationId xmlns:a16="http://schemas.microsoft.com/office/drawing/2014/main" id="{738BB5B0-E52E-4FFC-9DB8-326F78FBEA09}"/>
            </a:ext>
          </a:extLst>
        </xdr:cNvPr>
        <xdr:cNvSpPr txBox="1">
          <a:spLocks noChangeArrowheads="1"/>
        </xdr:cNvSpPr>
      </xdr:nvSpPr>
      <xdr:spPr bwMode="auto">
        <a:xfrm>
          <a:off x="4244340" y="24239220"/>
          <a:ext cx="76200" cy="44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16231</xdr:rowOff>
    </xdr:to>
    <xdr:sp macro="" textlink="">
      <xdr:nvSpPr>
        <xdr:cNvPr id="439" name="Text Box 108">
          <a:extLst>
            <a:ext uri="{FF2B5EF4-FFF2-40B4-BE49-F238E27FC236}">
              <a16:creationId xmlns:a16="http://schemas.microsoft.com/office/drawing/2014/main" id="{0FAA20AF-6BD7-4F26-94AA-933A41E63C8B}"/>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59968</xdr:rowOff>
    </xdr:to>
    <xdr:sp macro="" textlink="">
      <xdr:nvSpPr>
        <xdr:cNvPr id="440" name="Text Box 30">
          <a:extLst>
            <a:ext uri="{FF2B5EF4-FFF2-40B4-BE49-F238E27FC236}">
              <a16:creationId xmlns:a16="http://schemas.microsoft.com/office/drawing/2014/main" id="{77BE51CE-3714-4907-940A-21F2034BEB2E}"/>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16231</xdr:rowOff>
    </xdr:to>
    <xdr:sp macro="" textlink="">
      <xdr:nvSpPr>
        <xdr:cNvPr id="441" name="Text Box 32">
          <a:extLst>
            <a:ext uri="{FF2B5EF4-FFF2-40B4-BE49-F238E27FC236}">
              <a16:creationId xmlns:a16="http://schemas.microsoft.com/office/drawing/2014/main" id="{F3B91027-5CDD-45A3-BB5A-EBCB06AE5BC1}"/>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98</xdr:row>
      <xdr:rowOff>59968</xdr:rowOff>
    </xdr:to>
    <xdr:sp macro="" textlink="">
      <xdr:nvSpPr>
        <xdr:cNvPr id="442" name="Text Box 106">
          <a:extLst>
            <a:ext uri="{FF2B5EF4-FFF2-40B4-BE49-F238E27FC236}">
              <a16:creationId xmlns:a16="http://schemas.microsoft.com/office/drawing/2014/main" id="{244D1CC3-CD4B-421B-93CA-48C05F5E5F78}"/>
            </a:ext>
          </a:extLst>
        </xdr:cNvPr>
        <xdr:cNvSpPr txBox="1">
          <a:spLocks noChangeArrowheads="1"/>
        </xdr:cNvSpPr>
      </xdr:nvSpPr>
      <xdr:spPr bwMode="auto">
        <a:xfrm>
          <a:off x="4244340" y="24239220"/>
          <a:ext cx="76200" cy="42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99</xdr:row>
      <xdr:rowOff>16231</xdr:rowOff>
    </xdr:to>
    <xdr:sp macro="" textlink="">
      <xdr:nvSpPr>
        <xdr:cNvPr id="443" name="Text Box 108">
          <a:extLst>
            <a:ext uri="{FF2B5EF4-FFF2-40B4-BE49-F238E27FC236}">
              <a16:creationId xmlns:a16="http://schemas.microsoft.com/office/drawing/2014/main" id="{B60D2618-51F0-4188-B5AC-3C84F0123521}"/>
            </a:ext>
          </a:extLst>
        </xdr:cNvPr>
        <xdr:cNvSpPr txBox="1">
          <a:spLocks noChangeArrowheads="1"/>
        </xdr:cNvSpPr>
      </xdr:nvSpPr>
      <xdr:spPr bwMode="auto">
        <a:xfrm>
          <a:off x="4244340" y="24239220"/>
          <a:ext cx="76200" cy="57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38105</xdr:rowOff>
    </xdr:to>
    <xdr:sp macro="" textlink="">
      <xdr:nvSpPr>
        <xdr:cNvPr id="444" name="Text Box 30">
          <a:extLst>
            <a:ext uri="{FF2B5EF4-FFF2-40B4-BE49-F238E27FC236}">
              <a16:creationId xmlns:a16="http://schemas.microsoft.com/office/drawing/2014/main" id="{AF2993EE-58D7-479C-B1AB-C264DF2F91BA}"/>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99065</xdr:rowOff>
    </xdr:to>
    <xdr:sp macro="" textlink="">
      <xdr:nvSpPr>
        <xdr:cNvPr id="445" name="Text Box 32">
          <a:extLst>
            <a:ext uri="{FF2B5EF4-FFF2-40B4-BE49-F238E27FC236}">
              <a16:creationId xmlns:a16="http://schemas.microsoft.com/office/drawing/2014/main" id="{4FDC4EFE-734A-42DA-94CA-6F90C8A81484}"/>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38105</xdr:rowOff>
    </xdr:to>
    <xdr:sp macro="" textlink="">
      <xdr:nvSpPr>
        <xdr:cNvPr id="446" name="Text Box 106">
          <a:extLst>
            <a:ext uri="{FF2B5EF4-FFF2-40B4-BE49-F238E27FC236}">
              <a16:creationId xmlns:a16="http://schemas.microsoft.com/office/drawing/2014/main" id="{DD85349B-84D8-4967-BF08-007CAC496418}"/>
            </a:ext>
          </a:extLst>
        </xdr:cNvPr>
        <xdr:cNvSpPr txBox="1">
          <a:spLocks noChangeArrowheads="1"/>
        </xdr:cNvSpPr>
      </xdr:nvSpPr>
      <xdr:spPr bwMode="auto">
        <a:xfrm>
          <a:off x="4244340" y="23522940"/>
          <a:ext cx="76200" cy="597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99065</xdr:rowOff>
    </xdr:to>
    <xdr:sp macro="" textlink="">
      <xdr:nvSpPr>
        <xdr:cNvPr id="447" name="Text Box 108">
          <a:extLst>
            <a:ext uri="{FF2B5EF4-FFF2-40B4-BE49-F238E27FC236}">
              <a16:creationId xmlns:a16="http://schemas.microsoft.com/office/drawing/2014/main" id="{7CF57124-CEF0-4C17-9A62-7FCD10A2B687}"/>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15245</xdr:rowOff>
    </xdr:to>
    <xdr:sp macro="" textlink="">
      <xdr:nvSpPr>
        <xdr:cNvPr id="448" name="Text Box 30">
          <a:extLst>
            <a:ext uri="{FF2B5EF4-FFF2-40B4-BE49-F238E27FC236}">
              <a16:creationId xmlns:a16="http://schemas.microsoft.com/office/drawing/2014/main" id="{1E9FB4B7-EE68-4499-98AC-DCE7C5765D7F}"/>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99065</xdr:rowOff>
    </xdr:to>
    <xdr:sp macro="" textlink="">
      <xdr:nvSpPr>
        <xdr:cNvPr id="449" name="Text Box 32">
          <a:extLst>
            <a:ext uri="{FF2B5EF4-FFF2-40B4-BE49-F238E27FC236}">
              <a16:creationId xmlns:a16="http://schemas.microsoft.com/office/drawing/2014/main" id="{6FCA3A84-6E45-453F-A439-C53513A9921B}"/>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15245</xdr:rowOff>
    </xdr:to>
    <xdr:sp macro="" textlink="">
      <xdr:nvSpPr>
        <xdr:cNvPr id="450" name="Text Box 106">
          <a:extLst>
            <a:ext uri="{FF2B5EF4-FFF2-40B4-BE49-F238E27FC236}">
              <a16:creationId xmlns:a16="http://schemas.microsoft.com/office/drawing/2014/main" id="{ED2AE5DB-0875-4C39-A326-30A05A282431}"/>
            </a:ext>
          </a:extLst>
        </xdr:cNvPr>
        <xdr:cNvSpPr txBox="1">
          <a:spLocks noChangeArrowheads="1"/>
        </xdr:cNvSpPr>
      </xdr:nvSpPr>
      <xdr:spPr bwMode="auto">
        <a:xfrm>
          <a:off x="4244340" y="23522940"/>
          <a:ext cx="76200" cy="574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99065</xdr:rowOff>
    </xdr:to>
    <xdr:sp macro="" textlink="">
      <xdr:nvSpPr>
        <xdr:cNvPr id="451" name="Text Box 108">
          <a:extLst>
            <a:ext uri="{FF2B5EF4-FFF2-40B4-BE49-F238E27FC236}">
              <a16:creationId xmlns:a16="http://schemas.microsoft.com/office/drawing/2014/main" id="{A8060705-20F5-43EA-B0E0-8407FE340EB1}"/>
            </a:ext>
          </a:extLst>
        </xdr:cNvPr>
        <xdr:cNvSpPr txBox="1">
          <a:spLocks noChangeArrowheads="1"/>
        </xdr:cNvSpPr>
      </xdr:nvSpPr>
      <xdr:spPr bwMode="auto">
        <a:xfrm>
          <a:off x="4244340" y="23522940"/>
          <a:ext cx="76200" cy="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721949</xdr:rowOff>
    </xdr:to>
    <xdr:sp macro="" textlink="">
      <xdr:nvSpPr>
        <xdr:cNvPr id="452" name="Text Box 30">
          <a:extLst>
            <a:ext uri="{FF2B5EF4-FFF2-40B4-BE49-F238E27FC236}">
              <a16:creationId xmlns:a16="http://schemas.microsoft.com/office/drawing/2014/main" id="{5CAE9324-AE62-438A-8DF5-919559B7E758}"/>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31032</xdr:rowOff>
    </xdr:to>
    <xdr:sp macro="" textlink="">
      <xdr:nvSpPr>
        <xdr:cNvPr id="453" name="Text Box 32">
          <a:extLst>
            <a:ext uri="{FF2B5EF4-FFF2-40B4-BE49-F238E27FC236}">
              <a16:creationId xmlns:a16="http://schemas.microsoft.com/office/drawing/2014/main" id="{302DFA48-AAC0-4218-8BDA-EA240DF3809B}"/>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721949</xdr:rowOff>
    </xdr:to>
    <xdr:sp macro="" textlink="">
      <xdr:nvSpPr>
        <xdr:cNvPr id="454" name="Text Box 106">
          <a:extLst>
            <a:ext uri="{FF2B5EF4-FFF2-40B4-BE49-F238E27FC236}">
              <a16:creationId xmlns:a16="http://schemas.microsoft.com/office/drawing/2014/main" id="{8C555C7A-F7E4-41C6-A379-18BC88640257}"/>
            </a:ext>
          </a:extLst>
        </xdr:cNvPr>
        <xdr:cNvSpPr txBox="1">
          <a:spLocks noChangeArrowheads="1"/>
        </xdr:cNvSpPr>
      </xdr:nvSpPr>
      <xdr:spPr bwMode="auto">
        <a:xfrm>
          <a:off x="4244340" y="18585180"/>
          <a:ext cx="76200" cy="296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31032</xdr:rowOff>
    </xdr:to>
    <xdr:sp macro="" textlink="">
      <xdr:nvSpPr>
        <xdr:cNvPr id="455" name="Text Box 108">
          <a:extLst>
            <a:ext uri="{FF2B5EF4-FFF2-40B4-BE49-F238E27FC236}">
              <a16:creationId xmlns:a16="http://schemas.microsoft.com/office/drawing/2014/main" id="{FE57C32F-9C2D-45D6-922E-C6A928657B6E}"/>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699089</xdr:rowOff>
    </xdr:to>
    <xdr:sp macro="" textlink="">
      <xdr:nvSpPr>
        <xdr:cNvPr id="456" name="Text Box 30">
          <a:extLst>
            <a:ext uri="{FF2B5EF4-FFF2-40B4-BE49-F238E27FC236}">
              <a16:creationId xmlns:a16="http://schemas.microsoft.com/office/drawing/2014/main" id="{EAFAA3D0-88CD-4E64-B019-7C649D3EC005}"/>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31032</xdr:rowOff>
    </xdr:to>
    <xdr:sp macro="" textlink="">
      <xdr:nvSpPr>
        <xdr:cNvPr id="457" name="Text Box 32">
          <a:extLst>
            <a:ext uri="{FF2B5EF4-FFF2-40B4-BE49-F238E27FC236}">
              <a16:creationId xmlns:a16="http://schemas.microsoft.com/office/drawing/2014/main" id="{B94A7626-DB24-4D58-8676-3EBA8A032E37}"/>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699089</xdr:rowOff>
    </xdr:to>
    <xdr:sp macro="" textlink="">
      <xdr:nvSpPr>
        <xdr:cNvPr id="458" name="Text Box 106">
          <a:extLst>
            <a:ext uri="{FF2B5EF4-FFF2-40B4-BE49-F238E27FC236}">
              <a16:creationId xmlns:a16="http://schemas.microsoft.com/office/drawing/2014/main" id="{83FB0FCD-41BE-4DCC-90E9-736E35006EBD}"/>
            </a:ext>
          </a:extLst>
        </xdr:cNvPr>
        <xdr:cNvSpPr txBox="1">
          <a:spLocks noChangeArrowheads="1"/>
        </xdr:cNvSpPr>
      </xdr:nvSpPr>
      <xdr:spPr bwMode="auto">
        <a:xfrm>
          <a:off x="4244340" y="18585180"/>
          <a:ext cx="76200" cy="293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91</xdr:row>
      <xdr:rowOff>31032</xdr:rowOff>
    </xdr:to>
    <xdr:sp macro="" textlink="">
      <xdr:nvSpPr>
        <xdr:cNvPr id="459" name="Text Box 108">
          <a:extLst>
            <a:ext uri="{FF2B5EF4-FFF2-40B4-BE49-F238E27FC236}">
              <a16:creationId xmlns:a16="http://schemas.microsoft.com/office/drawing/2014/main" id="{BFF07012-C10C-4B0E-8884-358BA051E21A}"/>
            </a:ext>
          </a:extLst>
        </xdr:cNvPr>
        <xdr:cNvSpPr txBox="1">
          <a:spLocks noChangeArrowheads="1"/>
        </xdr:cNvSpPr>
      </xdr:nvSpPr>
      <xdr:spPr bwMode="auto">
        <a:xfrm>
          <a:off x="4244340" y="18585180"/>
          <a:ext cx="76200" cy="3329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85</xdr:row>
      <xdr:rowOff>2694</xdr:rowOff>
    </xdr:to>
    <xdr:sp macro="" textlink="">
      <xdr:nvSpPr>
        <xdr:cNvPr id="460" name="Text Box 30">
          <a:extLst>
            <a:ext uri="{FF2B5EF4-FFF2-40B4-BE49-F238E27FC236}">
              <a16:creationId xmlns:a16="http://schemas.microsoft.com/office/drawing/2014/main" id="{7F7171CD-BC22-48E3-A958-09F0DB321DF5}"/>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61" name="Text Box 32">
          <a:extLst>
            <a:ext uri="{FF2B5EF4-FFF2-40B4-BE49-F238E27FC236}">
              <a16:creationId xmlns:a16="http://schemas.microsoft.com/office/drawing/2014/main" id="{2B07DE39-EAD0-4622-84C7-B55554C6E506}"/>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85</xdr:row>
      <xdr:rowOff>2694</xdr:rowOff>
    </xdr:to>
    <xdr:sp macro="" textlink="">
      <xdr:nvSpPr>
        <xdr:cNvPr id="462" name="Text Box 106">
          <a:extLst>
            <a:ext uri="{FF2B5EF4-FFF2-40B4-BE49-F238E27FC236}">
              <a16:creationId xmlns:a16="http://schemas.microsoft.com/office/drawing/2014/main" id="{B527D0F6-0929-4842-BB54-F5CCF2EDBF71}"/>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63" name="Text Box 108">
          <a:extLst>
            <a:ext uri="{FF2B5EF4-FFF2-40B4-BE49-F238E27FC236}">
              <a16:creationId xmlns:a16="http://schemas.microsoft.com/office/drawing/2014/main" id="{2C2FE97C-4FE8-48EF-8A5B-9A8472E40210}"/>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165365</xdr:rowOff>
    </xdr:to>
    <xdr:sp macro="" textlink="">
      <xdr:nvSpPr>
        <xdr:cNvPr id="464" name="Text Box 30">
          <a:extLst>
            <a:ext uri="{FF2B5EF4-FFF2-40B4-BE49-F238E27FC236}">
              <a16:creationId xmlns:a16="http://schemas.microsoft.com/office/drawing/2014/main" id="{900B980E-B99B-4AFC-A33E-41C89F995294}"/>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65" name="Text Box 32">
          <a:extLst>
            <a:ext uri="{FF2B5EF4-FFF2-40B4-BE49-F238E27FC236}">
              <a16:creationId xmlns:a16="http://schemas.microsoft.com/office/drawing/2014/main" id="{71742B67-B25D-497E-A064-6F5EF3F61C22}"/>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165365</xdr:rowOff>
    </xdr:to>
    <xdr:sp macro="" textlink="">
      <xdr:nvSpPr>
        <xdr:cNvPr id="466" name="Text Box 106">
          <a:extLst>
            <a:ext uri="{FF2B5EF4-FFF2-40B4-BE49-F238E27FC236}">
              <a16:creationId xmlns:a16="http://schemas.microsoft.com/office/drawing/2014/main" id="{9AEA2319-720E-4B61-9612-535978A1B01D}"/>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67" name="Text Box 108">
          <a:extLst>
            <a:ext uri="{FF2B5EF4-FFF2-40B4-BE49-F238E27FC236}">
              <a16:creationId xmlns:a16="http://schemas.microsoft.com/office/drawing/2014/main" id="{B5F1EEF1-D5F8-4D89-9884-B6F703A5CD43}"/>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22865</xdr:rowOff>
    </xdr:to>
    <xdr:sp macro="" textlink="">
      <xdr:nvSpPr>
        <xdr:cNvPr id="468" name="Text Box 30">
          <a:extLst>
            <a:ext uri="{FF2B5EF4-FFF2-40B4-BE49-F238E27FC236}">
              <a16:creationId xmlns:a16="http://schemas.microsoft.com/office/drawing/2014/main" id="{93F573B5-269E-401A-91BD-21340DCEE234}"/>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83825</xdr:rowOff>
    </xdr:to>
    <xdr:sp macro="" textlink="">
      <xdr:nvSpPr>
        <xdr:cNvPr id="469" name="Text Box 32">
          <a:extLst>
            <a:ext uri="{FF2B5EF4-FFF2-40B4-BE49-F238E27FC236}">
              <a16:creationId xmlns:a16="http://schemas.microsoft.com/office/drawing/2014/main" id="{A2F20F54-07EF-4DF7-AEBC-232F7846E742}"/>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22865</xdr:rowOff>
    </xdr:to>
    <xdr:sp macro="" textlink="">
      <xdr:nvSpPr>
        <xdr:cNvPr id="470" name="Text Box 106">
          <a:extLst>
            <a:ext uri="{FF2B5EF4-FFF2-40B4-BE49-F238E27FC236}">
              <a16:creationId xmlns:a16="http://schemas.microsoft.com/office/drawing/2014/main" id="{94F64E93-8175-4298-8CB0-16C5571C8806}"/>
            </a:ext>
          </a:extLst>
        </xdr:cNvPr>
        <xdr:cNvSpPr txBox="1">
          <a:spLocks noChangeArrowheads="1"/>
        </xdr:cNvSpPr>
      </xdr:nvSpPr>
      <xdr:spPr bwMode="auto">
        <a:xfrm>
          <a:off x="4244340" y="23522940"/>
          <a:ext cx="76200" cy="58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83825</xdr:rowOff>
    </xdr:to>
    <xdr:sp macro="" textlink="">
      <xdr:nvSpPr>
        <xdr:cNvPr id="471" name="Text Box 108">
          <a:extLst>
            <a:ext uri="{FF2B5EF4-FFF2-40B4-BE49-F238E27FC236}">
              <a16:creationId xmlns:a16="http://schemas.microsoft.com/office/drawing/2014/main" id="{949EE7F9-275F-490D-B675-AC4020032E97}"/>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107675</xdr:rowOff>
    </xdr:to>
    <xdr:sp macro="" textlink="">
      <xdr:nvSpPr>
        <xdr:cNvPr id="472" name="Text Box 30">
          <a:extLst>
            <a:ext uri="{FF2B5EF4-FFF2-40B4-BE49-F238E27FC236}">
              <a16:creationId xmlns:a16="http://schemas.microsoft.com/office/drawing/2014/main" id="{EE67D701-D851-43B0-9FE3-A77E2FB40FAB}"/>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83825</xdr:rowOff>
    </xdr:to>
    <xdr:sp macro="" textlink="">
      <xdr:nvSpPr>
        <xdr:cNvPr id="473" name="Text Box 32">
          <a:extLst>
            <a:ext uri="{FF2B5EF4-FFF2-40B4-BE49-F238E27FC236}">
              <a16:creationId xmlns:a16="http://schemas.microsoft.com/office/drawing/2014/main" id="{0B0B7D35-4A9A-4948-AC28-0AE9FA02ED0D}"/>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95</xdr:row>
      <xdr:rowOff>107675</xdr:rowOff>
    </xdr:to>
    <xdr:sp macro="" textlink="">
      <xdr:nvSpPr>
        <xdr:cNvPr id="474" name="Text Box 106">
          <a:extLst>
            <a:ext uri="{FF2B5EF4-FFF2-40B4-BE49-F238E27FC236}">
              <a16:creationId xmlns:a16="http://schemas.microsoft.com/office/drawing/2014/main" id="{FC45DB80-B998-442F-949A-D97FC2E11028}"/>
            </a:ext>
          </a:extLst>
        </xdr:cNvPr>
        <xdr:cNvSpPr txBox="1">
          <a:spLocks noChangeArrowheads="1"/>
        </xdr:cNvSpPr>
      </xdr:nvSpPr>
      <xdr:spPr bwMode="auto">
        <a:xfrm>
          <a:off x="4244340" y="23522940"/>
          <a:ext cx="76200" cy="47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xdr:row>
      <xdr:rowOff>0</xdr:rowOff>
    </xdr:from>
    <xdr:to>
      <xdr:col>3</xdr:col>
      <xdr:colOff>76200</xdr:colOff>
      <xdr:row>96</xdr:row>
      <xdr:rowOff>83825</xdr:rowOff>
    </xdr:to>
    <xdr:sp macro="" textlink="">
      <xdr:nvSpPr>
        <xdr:cNvPr id="475" name="Text Box 108">
          <a:extLst>
            <a:ext uri="{FF2B5EF4-FFF2-40B4-BE49-F238E27FC236}">
              <a16:creationId xmlns:a16="http://schemas.microsoft.com/office/drawing/2014/main" id="{5EE4CD9E-C230-43A3-B153-97B95D7187AE}"/>
            </a:ext>
          </a:extLst>
        </xdr:cNvPr>
        <xdr:cNvSpPr txBox="1">
          <a:spLocks noChangeArrowheads="1"/>
        </xdr:cNvSpPr>
      </xdr:nvSpPr>
      <xdr:spPr bwMode="auto">
        <a:xfrm>
          <a:off x="4244340" y="23522940"/>
          <a:ext cx="76200" cy="642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181037</xdr:rowOff>
    </xdr:to>
    <xdr:sp macro="" textlink="">
      <xdr:nvSpPr>
        <xdr:cNvPr id="476" name="Text Box 30">
          <a:extLst>
            <a:ext uri="{FF2B5EF4-FFF2-40B4-BE49-F238E27FC236}">
              <a16:creationId xmlns:a16="http://schemas.microsoft.com/office/drawing/2014/main" id="{E5290351-DBC0-4CB4-AF22-DB5210CE0D47}"/>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513840</xdr:rowOff>
    </xdr:to>
    <xdr:sp macro="" textlink="">
      <xdr:nvSpPr>
        <xdr:cNvPr id="477" name="Text Box 32">
          <a:extLst>
            <a:ext uri="{FF2B5EF4-FFF2-40B4-BE49-F238E27FC236}">
              <a16:creationId xmlns:a16="http://schemas.microsoft.com/office/drawing/2014/main" id="{C0A70DA8-3BAA-40BF-B46A-9007065D5854}"/>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88</xdr:row>
      <xdr:rowOff>181037</xdr:rowOff>
    </xdr:to>
    <xdr:sp macro="" textlink="">
      <xdr:nvSpPr>
        <xdr:cNvPr id="478" name="Text Box 106">
          <a:extLst>
            <a:ext uri="{FF2B5EF4-FFF2-40B4-BE49-F238E27FC236}">
              <a16:creationId xmlns:a16="http://schemas.microsoft.com/office/drawing/2014/main" id="{044B9F8D-D2D0-4BCA-8EDB-BBB5E7AC2070}"/>
            </a:ext>
          </a:extLst>
        </xdr:cNvPr>
        <xdr:cNvSpPr txBox="1">
          <a:spLocks noChangeArrowheads="1"/>
        </xdr:cNvSpPr>
      </xdr:nvSpPr>
      <xdr:spPr bwMode="auto">
        <a:xfrm>
          <a:off x="4244340" y="18585180"/>
          <a:ext cx="76200" cy="2226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513840</xdr:rowOff>
    </xdr:to>
    <xdr:sp macro="" textlink="">
      <xdr:nvSpPr>
        <xdr:cNvPr id="479" name="Text Box 108">
          <a:extLst>
            <a:ext uri="{FF2B5EF4-FFF2-40B4-BE49-F238E27FC236}">
              <a16:creationId xmlns:a16="http://schemas.microsoft.com/office/drawing/2014/main" id="{1743072B-F564-44B9-99FB-782E8A45AC94}"/>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103</xdr:row>
      <xdr:rowOff>83998</xdr:rowOff>
    </xdr:to>
    <xdr:sp macro="" textlink="">
      <xdr:nvSpPr>
        <xdr:cNvPr id="480" name="Text Box 30">
          <a:extLst>
            <a:ext uri="{FF2B5EF4-FFF2-40B4-BE49-F238E27FC236}">
              <a16:creationId xmlns:a16="http://schemas.microsoft.com/office/drawing/2014/main" id="{E5D38785-E5A9-4665-A6BA-2B9CEACDAF0C}"/>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89</xdr:row>
      <xdr:rowOff>513840</xdr:rowOff>
    </xdr:to>
    <xdr:sp macro="" textlink="">
      <xdr:nvSpPr>
        <xdr:cNvPr id="481" name="Text Box 32">
          <a:extLst>
            <a:ext uri="{FF2B5EF4-FFF2-40B4-BE49-F238E27FC236}">
              <a16:creationId xmlns:a16="http://schemas.microsoft.com/office/drawing/2014/main" id="{2B8A9E65-C2D3-4738-ADE6-D39462B8DCDA}"/>
            </a:ext>
          </a:extLst>
        </xdr:cNvPr>
        <xdr:cNvSpPr txBox="1">
          <a:spLocks noChangeArrowheads="1"/>
        </xdr:cNvSpPr>
      </xdr:nvSpPr>
      <xdr:spPr bwMode="auto">
        <a:xfrm>
          <a:off x="4244340" y="18585180"/>
          <a:ext cx="76200" cy="274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103</xdr:row>
      <xdr:rowOff>83998</xdr:rowOff>
    </xdr:to>
    <xdr:sp macro="" textlink="">
      <xdr:nvSpPr>
        <xdr:cNvPr id="482" name="Text Box 106">
          <a:extLst>
            <a:ext uri="{FF2B5EF4-FFF2-40B4-BE49-F238E27FC236}">
              <a16:creationId xmlns:a16="http://schemas.microsoft.com/office/drawing/2014/main" id="{EC2FD602-9F17-443F-9399-EDC11CE7C4AA}"/>
            </a:ext>
          </a:extLst>
        </xdr:cNvPr>
        <xdr:cNvSpPr txBox="1">
          <a:spLocks noChangeArrowheads="1"/>
        </xdr:cNvSpPr>
      </xdr:nvSpPr>
      <xdr:spPr bwMode="auto">
        <a:xfrm>
          <a:off x="4244340" y="24239220"/>
          <a:ext cx="76200" cy="1548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85</xdr:row>
      <xdr:rowOff>2694</xdr:rowOff>
    </xdr:to>
    <xdr:sp macro="" textlink="">
      <xdr:nvSpPr>
        <xdr:cNvPr id="483" name="Text Box 30">
          <a:extLst>
            <a:ext uri="{FF2B5EF4-FFF2-40B4-BE49-F238E27FC236}">
              <a16:creationId xmlns:a16="http://schemas.microsoft.com/office/drawing/2014/main" id="{D1E3CC99-8023-4F4A-886F-D277C9CD80FC}"/>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84" name="Text Box 32">
          <a:extLst>
            <a:ext uri="{FF2B5EF4-FFF2-40B4-BE49-F238E27FC236}">
              <a16:creationId xmlns:a16="http://schemas.microsoft.com/office/drawing/2014/main" id="{3590B49D-1D6B-46F3-9527-EDA18FB1C06C}"/>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85</xdr:row>
      <xdr:rowOff>2694</xdr:rowOff>
    </xdr:to>
    <xdr:sp macro="" textlink="">
      <xdr:nvSpPr>
        <xdr:cNvPr id="485" name="Text Box 106">
          <a:extLst>
            <a:ext uri="{FF2B5EF4-FFF2-40B4-BE49-F238E27FC236}">
              <a16:creationId xmlns:a16="http://schemas.microsoft.com/office/drawing/2014/main" id="{13766F0F-AA3A-4F4A-A021-FE6C6541E888}"/>
            </a:ext>
          </a:extLst>
        </xdr:cNvPr>
        <xdr:cNvSpPr txBox="1">
          <a:spLocks noChangeArrowheads="1"/>
        </xdr:cNvSpPr>
      </xdr:nvSpPr>
      <xdr:spPr bwMode="auto">
        <a:xfrm>
          <a:off x="4244340" y="18585180"/>
          <a:ext cx="76200" cy="147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86" name="Text Box 108">
          <a:extLst>
            <a:ext uri="{FF2B5EF4-FFF2-40B4-BE49-F238E27FC236}">
              <a16:creationId xmlns:a16="http://schemas.microsoft.com/office/drawing/2014/main" id="{AC6A0038-FD1A-48D7-8400-8A0CBA0501E7}"/>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165365</xdr:rowOff>
    </xdr:to>
    <xdr:sp macro="" textlink="">
      <xdr:nvSpPr>
        <xdr:cNvPr id="487" name="Text Box 30">
          <a:extLst>
            <a:ext uri="{FF2B5EF4-FFF2-40B4-BE49-F238E27FC236}">
              <a16:creationId xmlns:a16="http://schemas.microsoft.com/office/drawing/2014/main" id="{BA83F8A7-9930-4AEB-8FE9-7A84EAAEEC4F}"/>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88" name="Text Box 32">
          <a:extLst>
            <a:ext uri="{FF2B5EF4-FFF2-40B4-BE49-F238E27FC236}">
              <a16:creationId xmlns:a16="http://schemas.microsoft.com/office/drawing/2014/main" id="{9B8BE2FD-328D-4187-AD77-35F0C60A5437}"/>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84</xdr:row>
      <xdr:rowOff>165365</xdr:rowOff>
    </xdr:to>
    <xdr:sp macro="" textlink="">
      <xdr:nvSpPr>
        <xdr:cNvPr id="489" name="Text Box 106">
          <a:extLst>
            <a:ext uri="{FF2B5EF4-FFF2-40B4-BE49-F238E27FC236}">
              <a16:creationId xmlns:a16="http://schemas.microsoft.com/office/drawing/2014/main" id="{1DA123B8-F098-436B-B759-277EF99F817B}"/>
            </a:ext>
          </a:extLst>
        </xdr:cNvPr>
        <xdr:cNvSpPr txBox="1">
          <a:spLocks noChangeArrowheads="1"/>
        </xdr:cNvSpPr>
      </xdr:nvSpPr>
      <xdr:spPr bwMode="auto">
        <a:xfrm>
          <a:off x="4244340" y="18585180"/>
          <a:ext cx="76200" cy="145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73</xdr:row>
      <xdr:rowOff>0</xdr:rowOff>
    </xdr:from>
    <xdr:to>
      <xdr:col>3</xdr:col>
      <xdr:colOff>76200</xdr:colOff>
      <xdr:row>76</xdr:row>
      <xdr:rowOff>34194</xdr:rowOff>
    </xdr:to>
    <xdr:sp macro="" textlink="">
      <xdr:nvSpPr>
        <xdr:cNvPr id="490" name="Text Box 108">
          <a:extLst>
            <a:ext uri="{FF2B5EF4-FFF2-40B4-BE49-F238E27FC236}">
              <a16:creationId xmlns:a16="http://schemas.microsoft.com/office/drawing/2014/main" id="{18A948F4-332A-491B-8C9C-FDEC1C7E793E}"/>
            </a:ext>
          </a:extLst>
        </xdr:cNvPr>
        <xdr:cNvSpPr txBox="1">
          <a:spLocks noChangeArrowheads="1"/>
        </xdr:cNvSpPr>
      </xdr:nvSpPr>
      <xdr:spPr bwMode="auto">
        <a:xfrm>
          <a:off x="4244340" y="17861280"/>
          <a:ext cx="76200" cy="589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409722"/>
    <xdr:sp macro="" textlink="">
      <xdr:nvSpPr>
        <xdr:cNvPr id="491" name="Text Box 30">
          <a:extLst>
            <a:ext uri="{FF2B5EF4-FFF2-40B4-BE49-F238E27FC236}">
              <a16:creationId xmlns:a16="http://schemas.microsoft.com/office/drawing/2014/main" id="{4A0D1FC5-B9FE-4BC5-B0A7-29CC2D7EF9BD}"/>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2" name="Text Box 32">
          <a:extLst>
            <a:ext uri="{FF2B5EF4-FFF2-40B4-BE49-F238E27FC236}">
              <a16:creationId xmlns:a16="http://schemas.microsoft.com/office/drawing/2014/main" id="{25AF59C2-1023-4E73-A123-B90E89E56927}"/>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09722"/>
    <xdr:sp macro="" textlink="">
      <xdr:nvSpPr>
        <xdr:cNvPr id="493" name="Text Box 106">
          <a:extLst>
            <a:ext uri="{FF2B5EF4-FFF2-40B4-BE49-F238E27FC236}">
              <a16:creationId xmlns:a16="http://schemas.microsoft.com/office/drawing/2014/main" id="{695F3BDE-31C0-4768-9FE6-F11F373746FA}"/>
            </a:ext>
          </a:extLst>
        </xdr:cNvPr>
        <xdr:cNvSpPr txBox="1">
          <a:spLocks noChangeArrowheads="1"/>
        </xdr:cNvSpPr>
      </xdr:nvSpPr>
      <xdr:spPr bwMode="auto">
        <a:xfrm>
          <a:off x="4244340" y="2423922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4" name="Text Box 108">
          <a:extLst>
            <a:ext uri="{FF2B5EF4-FFF2-40B4-BE49-F238E27FC236}">
              <a16:creationId xmlns:a16="http://schemas.microsoft.com/office/drawing/2014/main" id="{1EDB1ECE-4078-42B1-A9E8-5D227C10B009}"/>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495" name="Text Box 30">
          <a:extLst>
            <a:ext uri="{FF2B5EF4-FFF2-40B4-BE49-F238E27FC236}">
              <a16:creationId xmlns:a16="http://schemas.microsoft.com/office/drawing/2014/main" id="{A2792E9D-3ED6-4D82-8D69-C8F179BE1EE3}"/>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6" name="Text Box 32">
          <a:extLst>
            <a:ext uri="{FF2B5EF4-FFF2-40B4-BE49-F238E27FC236}">
              <a16:creationId xmlns:a16="http://schemas.microsoft.com/office/drawing/2014/main" id="{470B5FBE-D29D-400B-A309-F55A862E37AF}"/>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86862"/>
    <xdr:sp macro="" textlink="">
      <xdr:nvSpPr>
        <xdr:cNvPr id="497" name="Text Box 106">
          <a:extLst>
            <a:ext uri="{FF2B5EF4-FFF2-40B4-BE49-F238E27FC236}">
              <a16:creationId xmlns:a16="http://schemas.microsoft.com/office/drawing/2014/main" id="{BB165C74-2CC1-4E16-A337-053428EBCC60}"/>
            </a:ext>
          </a:extLst>
        </xdr:cNvPr>
        <xdr:cNvSpPr txBox="1">
          <a:spLocks noChangeArrowheads="1"/>
        </xdr:cNvSpPr>
      </xdr:nvSpPr>
      <xdr:spPr bwMode="auto">
        <a:xfrm>
          <a:off x="4244340" y="2423922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70682"/>
    <xdr:sp macro="" textlink="">
      <xdr:nvSpPr>
        <xdr:cNvPr id="498" name="Text Box 108">
          <a:extLst>
            <a:ext uri="{FF2B5EF4-FFF2-40B4-BE49-F238E27FC236}">
              <a16:creationId xmlns:a16="http://schemas.microsoft.com/office/drawing/2014/main" id="{EAA960D7-EA40-49BC-BD28-CE3620D828AF}"/>
            </a:ext>
          </a:extLst>
        </xdr:cNvPr>
        <xdr:cNvSpPr txBox="1">
          <a:spLocks noChangeArrowheads="1"/>
        </xdr:cNvSpPr>
      </xdr:nvSpPr>
      <xdr:spPr bwMode="auto">
        <a:xfrm>
          <a:off x="4244340" y="2423922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499" name="Text Box 30">
          <a:extLst>
            <a:ext uri="{FF2B5EF4-FFF2-40B4-BE49-F238E27FC236}">
              <a16:creationId xmlns:a16="http://schemas.microsoft.com/office/drawing/2014/main" id="{45B860A1-D57B-4984-AF38-EEEE39D78352}"/>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0" name="Text Box 32">
          <a:extLst>
            <a:ext uri="{FF2B5EF4-FFF2-40B4-BE49-F238E27FC236}">
              <a16:creationId xmlns:a16="http://schemas.microsoft.com/office/drawing/2014/main" id="{946A2485-EC25-4E23-BC87-30B8942A9070}"/>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94482"/>
    <xdr:sp macro="" textlink="">
      <xdr:nvSpPr>
        <xdr:cNvPr id="501" name="Text Box 106">
          <a:extLst>
            <a:ext uri="{FF2B5EF4-FFF2-40B4-BE49-F238E27FC236}">
              <a16:creationId xmlns:a16="http://schemas.microsoft.com/office/drawing/2014/main" id="{CE4F0E71-03A8-4CB8-B982-2CB9FBA0F1D6}"/>
            </a:ext>
          </a:extLst>
        </xdr:cNvPr>
        <xdr:cNvSpPr txBox="1">
          <a:spLocks noChangeArrowheads="1"/>
        </xdr:cNvSpPr>
      </xdr:nvSpPr>
      <xdr:spPr bwMode="auto">
        <a:xfrm>
          <a:off x="4244340" y="2423922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2" name="Text Box 108">
          <a:extLst>
            <a:ext uri="{FF2B5EF4-FFF2-40B4-BE49-F238E27FC236}">
              <a16:creationId xmlns:a16="http://schemas.microsoft.com/office/drawing/2014/main" id="{CAE2FBB9-5FB4-4DB3-B2C7-C4D6C7A3E262}"/>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503" name="Text Box 30">
          <a:extLst>
            <a:ext uri="{FF2B5EF4-FFF2-40B4-BE49-F238E27FC236}">
              <a16:creationId xmlns:a16="http://schemas.microsoft.com/office/drawing/2014/main" id="{D450FE06-A695-45C0-AAA1-BE09BBCFFC8E}"/>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4" name="Text Box 32">
          <a:extLst>
            <a:ext uri="{FF2B5EF4-FFF2-40B4-BE49-F238E27FC236}">
              <a16:creationId xmlns:a16="http://schemas.microsoft.com/office/drawing/2014/main" id="{0315DB0B-E181-4A5F-AAEA-AC6AD1D94E71}"/>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61071"/>
    <xdr:sp macro="" textlink="">
      <xdr:nvSpPr>
        <xdr:cNvPr id="505" name="Text Box 106">
          <a:extLst>
            <a:ext uri="{FF2B5EF4-FFF2-40B4-BE49-F238E27FC236}">
              <a16:creationId xmlns:a16="http://schemas.microsoft.com/office/drawing/2014/main" id="{B8724E06-C365-4DAE-8419-8119939864B0}"/>
            </a:ext>
          </a:extLst>
        </xdr:cNvPr>
        <xdr:cNvSpPr txBox="1">
          <a:spLocks noChangeArrowheads="1"/>
        </xdr:cNvSpPr>
      </xdr:nvSpPr>
      <xdr:spPr bwMode="auto">
        <a:xfrm>
          <a:off x="4244340" y="2423922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455442"/>
    <xdr:sp macro="" textlink="">
      <xdr:nvSpPr>
        <xdr:cNvPr id="506" name="Text Box 108">
          <a:extLst>
            <a:ext uri="{FF2B5EF4-FFF2-40B4-BE49-F238E27FC236}">
              <a16:creationId xmlns:a16="http://schemas.microsoft.com/office/drawing/2014/main" id="{4A1CF76E-0630-46EE-A572-253FDA3F1604}"/>
            </a:ext>
          </a:extLst>
        </xdr:cNvPr>
        <xdr:cNvSpPr txBox="1">
          <a:spLocks noChangeArrowheads="1"/>
        </xdr:cNvSpPr>
      </xdr:nvSpPr>
      <xdr:spPr bwMode="auto">
        <a:xfrm>
          <a:off x="4244340" y="2423922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96</xdr:row>
      <xdr:rowOff>0</xdr:rowOff>
    </xdr:from>
    <xdr:to>
      <xdr:col>3</xdr:col>
      <xdr:colOff>76200</xdr:colOff>
      <xdr:row>104</xdr:row>
      <xdr:rowOff>284055</xdr:rowOff>
    </xdr:to>
    <xdr:sp macro="" textlink="">
      <xdr:nvSpPr>
        <xdr:cNvPr id="507" name="Text Box 30">
          <a:extLst>
            <a:ext uri="{FF2B5EF4-FFF2-40B4-BE49-F238E27FC236}">
              <a16:creationId xmlns:a16="http://schemas.microsoft.com/office/drawing/2014/main" id="{C4637F7B-AEE7-4A8A-9B07-330A732EEF3A}"/>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284055</xdr:rowOff>
    </xdr:to>
    <xdr:sp macro="" textlink="">
      <xdr:nvSpPr>
        <xdr:cNvPr id="508" name="Text Box 106">
          <a:extLst>
            <a:ext uri="{FF2B5EF4-FFF2-40B4-BE49-F238E27FC236}">
              <a16:creationId xmlns:a16="http://schemas.microsoft.com/office/drawing/2014/main" id="{63B40E71-4F2B-4F2E-8B56-4B367166EF47}"/>
            </a:ext>
          </a:extLst>
        </xdr:cNvPr>
        <xdr:cNvSpPr txBox="1">
          <a:spLocks noChangeArrowheads="1"/>
        </xdr:cNvSpPr>
      </xdr:nvSpPr>
      <xdr:spPr bwMode="auto">
        <a:xfrm>
          <a:off x="4244340" y="24239220"/>
          <a:ext cx="76200" cy="193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261196</xdr:rowOff>
    </xdr:to>
    <xdr:sp macro="" textlink="">
      <xdr:nvSpPr>
        <xdr:cNvPr id="509" name="Text Box 30">
          <a:extLst>
            <a:ext uri="{FF2B5EF4-FFF2-40B4-BE49-F238E27FC236}">
              <a16:creationId xmlns:a16="http://schemas.microsoft.com/office/drawing/2014/main" id="{078EBF77-1EE0-46FE-BE1F-A9D4E9F6EEF4}"/>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261196</xdr:rowOff>
    </xdr:to>
    <xdr:sp macro="" textlink="">
      <xdr:nvSpPr>
        <xdr:cNvPr id="510" name="Text Box 106">
          <a:extLst>
            <a:ext uri="{FF2B5EF4-FFF2-40B4-BE49-F238E27FC236}">
              <a16:creationId xmlns:a16="http://schemas.microsoft.com/office/drawing/2014/main" id="{3F46DDC1-2D32-4C74-8F6F-C586FA3EE604}"/>
            </a:ext>
          </a:extLst>
        </xdr:cNvPr>
        <xdr:cNvSpPr txBox="1">
          <a:spLocks noChangeArrowheads="1"/>
        </xdr:cNvSpPr>
      </xdr:nvSpPr>
      <xdr:spPr bwMode="auto">
        <a:xfrm>
          <a:off x="4244340" y="24239220"/>
          <a:ext cx="76200" cy="191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103</xdr:row>
      <xdr:rowOff>18347</xdr:rowOff>
    </xdr:to>
    <xdr:sp macro="" textlink="">
      <xdr:nvSpPr>
        <xdr:cNvPr id="511" name="Text Box 30">
          <a:extLst>
            <a:ext uri="{FF2B5EF4-FFF2-40B4-BE49-F238E27FC236}">
              <a16:creationId xmlns:a16="http://schemas.microsoft.com/office/drawing/2014/main" id="{8192F098-D626-4B8E-8D58-0631E19E48B4}"/>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111778</xdr:rowOff>
    </xdr:to>
    <xdr:sp macro="" textlink="">
      <xdr:nvSpPr>
        <xdr:cNvPr id="512" name="Text Box 32">
          <a:extLst>
            <a:ext uri="{FF2B5EF4-FFF2-40B4-BE49-F238E27FC236}">
              <a16:creationId xmlns:a16="http://schemas.microsoft.com/office/drawing/2014/main" id="{7CA8DF92-E280-43B8-9753-E1BC5D3C0DB1}"/>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103</xdr:row>
      <xdr:rowOff>18347</xdr:rowOff>
    </xdr:to>
    <xdr:sp macro="" textlink="">
      <xdr:nvSpPr>
        <xdr:cNvPr id="513" name="Text Box 106">
          <a:extLst>
            <a:ext uri="{FF2B5EF4-FFF2-40B4-BE49-F238E27FC236}">
              <a16:creationId xmlns:a16="http://schemas.microsoft.com/office/drawing/2014/main" id="{8BE2AB21-AC89-422D-AD85-94B1CE65E96B}"/>
            </a:ext>
          </a:extLst>
        </xdr:cNvPr>
        <xdr:cNvSpPr txBox="1">
          <a:spLocks noChangeArrowheads="1"/>
        </xdr:cNvSpPr>
      </xdr:nvSpPr>
      <xdr:spPr bwMode="auto">
        <a:xfrm>
          <a:off x="4244340" y="24239220"/>
          <a:ext cx="76200" cy="1482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111778</xdr:rowOff>
    </xdr:to>
    <xdr:sp macro="" textlink="">
      <xdr:nvSpPr>
        <xdr:cNvPr id="514" name="Text Box 108">
          <a:extLst>
            <a:ext uri="{FF2B5EF4-FFF2-40B4-BE49-F238E27FC236}">
              <a16:creationId xmlns:a16="http://schemas.microsoft.com/office/drawing/2014/main" id="{97883CAD-EB10-4439-BA1D-C578B899A632}"/>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102</xdr:row>
      <xdr:rowOff>303932</xdr:rowOff>
    </xdr:to>
    <xdr:sp macro="" textlink="">
      <xdr:nvSpPr>
        <xdr:cNvPr id="515" name="Text Box 30">
          <a:extLst>
            <a:ext uri="{FF2B5EF4-FFF2-40B4-BE49-F238E27FC236}">
              <a16:creationId xmlns:a16="http://schemas.microsoft.com/office/drawing/2014/main" id="{1974AE3F-D5CB-46A1-A12A-B4590FA4FA7B}"/>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111778</xdr:rowOff>
    </xdr:to>
    <xdr:sp macro="" textlink="">
      <xdr:nvSpPr>
        <xdr:cNvPr id="516" name="Text Box 32">
          <a:extLst>
            <a:ext uri="{FF2B5EF4-FFF2-40B4-BE49-F238E27FC236}">
              <a16:creationId xmlns:a16="http://schemas.microsoft.com/office/drawing/2014/main" id="{00F960E1-4DE8-48EA-85C2-3E5D4AF1EE3F}"/>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102</xdr:row>
      <xdr:rowOff>303932</xdr:rowOff>
    </xdr:to>
    <xdr:sp macro="" textlink="">
      <xdr:nvSpPr>
        <xdr:cNvPr id="517" name="Text Box 106">
          <a:extLst>
            <a:ext uri="{FF2B5EF4-FFF2-40B4-BE49-F238E27FC236}">
              <a16:creationId xmlns:a16="http://schemas.microsoft.com/office/drawing/2014/main" id="{977BF877-BBF8-417D-876C-04A75E990CB2}"/>
            </a:ext>
          </a:extLst>
        </xdr:cNvPr>
        <xdr:cNvSpPr txBox="1">
          <a:spLocks noChangeArrowheads="1"/>
        </xdr:cNvSpPr>
      </xdr:nvSpPr>
      <xdr:spPr bwMode="auto">
        <a:xfrm>
          <a:off x="4244340" y="24239220"/>
          <a:ext cx="76200" cy="14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96</xdr:row>
      <xdr:rowOff>0</xdr:rowOff>
    </xdr:from>
    <xdr:to>
      <xdr:col>3</xdr:col>
      <xdr:colOff>76200</xdr:colOff>
      <xdr:row>104</xdr:row>
      <xdr:rowOff>111778</xdr:rowOff>
    </xdr:to>
    <xdr:sp macro="" textlink="">
      <xdr:nvSpPr>
        <xdr:cNvPr id="518" name="Text Box 108">
          <a:extLst>
            <a:ext uri="{FF2B5EF4-FFF2-40B4-BE49-F238E27FC236}">
              <a16:creationId xmlns:a16="http://schemas.microsoft.com/office/drawing/2014/main" id="{C6ECEAC8-B87B-47FF-8972-A7369BCE51EA}"/>
            </a:ext>
          </a:extLst>
        </xdr:cNvPr>
        <xdr:cNvSpPr txBox="1">
          <a:spLocks noChangeArrowheads="1"/>
        </xdr:cNvSpPr>
      </xdr:nvSpPr>
      <xdr:spPr bwMode="auto">
        <a:xfrm>
          <a:off x="4244340" y="24239220"/>
          <a:ext cx="76200" cy="176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96</xdr:row>
      <xdr:rowOff>0</xdr:rowOff>
    </xdr:from>
    <xdr:ext cx="76200" cy="330590"/>
    <xdr:sp macro="" textlink="">
      <xdr:nvSpPr>
        <xdr:cNvPr id="519" name="Text Box 30">
          <a:extLst>
            <a:ext uri="{FF2B5EF4-FFF2-40B4-BE49-F238E27FC236}">
              <a16:creationId xmlns:a16="http://schemas.microsoft.com/office/drawing/2014/main" id="{49832CB6-EC43-44C3-9C6A-78960B54D3EF}"/>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0" name="Text Box 32">
          <a:extLst>
            <a:ext uri="{FF2B5EF4-FFF2-40B4-BE49-F238E27FC236}">
              <a16:creationId xmlns:a16="http://schemas.microsoft.com/office/drawing/2014/main" id="{0FEA9698-B3AC-4E31-8466-4ECABEBBEA1E}"/>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1" name="Text Box 106">
          <a:extLst>
            <a:ext uri="{FF2B5EF4-FFF2-40B4-BE49-F238E27FC236}">
              <a16:creationId xmlns:a16="http://schemas.microsoft.com/office/drawing/2014/main" id="{D2798CF0-9FBE-4787-A9C5-8E7034AD49C4}"/>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2" name="Text Box 108">
          <a:extLst>
            <a:ext uri="{FF2B5EF4-FFF2-40B4-BE49-F238E27FC236}">
              <a16:creationId xmlns:a16="http://schemas.microsoft.com/office/drawing/2014/main" id="{521E64A3-F8D5-49EC-8B8B-85F9DD935113}"/>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23" name="Text Box 30">
          <a:extLst>
            <a:ext uri="{FF2B5EF4-FFF2-40B4-BE49-F238E27FC236}">
              <a16:creationId xmlns:a16="http://schemas.microsoft.com/office/drawing/2014/main" id="{6D13BEFB-D1C3-440F-B496-5714974A548C}"/>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4" name="Text Box 32">
          <a:extLst>
            <a:ext uri="{FF2B5EF4-FFF2-40B4-BE49-F238E27FC236}">
              <a16:creationId xmlns:a16="http://schemas.microsoft.com/office/drawing/2014/main" id="{C4BC0BAD-15E0-417B-A786-B87ECF3D0E58}"/>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25" name="Text Box 106">
          <a:extLst>
            <a:ext uri="{FF2B5EF4-FFF2-40B4-BE49-F238E27FC236}">
              <a16:creationId xmlns:a16="http://schemas.microsoft.com/office/drawing/2014/main" id="{DACF9B14-567C-471C-8307-7BFF1A8B6D2F}"/>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6" name="Text Box 108">
          <a:extLst>
            <a:ext uri="{FF2B5EF4-FFF2-40B4-BE49-F238E27FC236}">
              <a16:creationId xmlns:a16="http://schemas.microsoft.com/office/drawing/2014/main" id="{BAA21970-220B-4BED-BB59-F4AC435D50EA}"/>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7" name="Text Box 30">
          <a:extLst>
            <a:ext uri="{FF2B5EF4-FFF2-40B4-BE49-F238E27FC236}">
              <a16:creationId xmlns:a16="http://schemas.microsoft.com/office/drawing/2014/main" id="{027CB240-1B59-449C-88F2-DB482BC6048F}"/>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28" name="Text Box 32">
          <a:extLst>
            <a:ext uri="{FF2B5EF4-FFF2-40B4-BE49-F238E27FC236}">
              <a16:creationId xmlns:a16="http://schemas.microsoft.com/office/drawing/2014/main" id="{100BA037-75A3-461F-A5C3-5A995B3DFB09}"/>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30590"/>
    <xdr:sp macro="" textlink="">
      <xdr:nvSpPr>
        <xdr:cNvPr id="529" name="Text Box 106">
          <a:extLst>
            <a:ext uri="{FF2B5EF4-FFF2-40B4-BE49-F238E27FC236}">
              <a16:creationId xmlns:a16="http://schemas.microsoft.com/office/drawing/2014/main" id="{14D338DD-B6CC-43B4-84D2-68E385D1ED8A}"/>
            </a:ext>
          </a:extLst>
        </xdr:cNvPr>
        <xdr:cNvSpPr txBox="1">
          <a:spLocks noChangeArrowheads="1"/>
        </xdr:cNvSpPr>
      </xdr:nvSpPr>
      <xdr:spPr bwMode="auto">
        <a:xfrm>
          <a:off x="4244340" y="242392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0" name="Text Box 108">
          <a:extLst>
            <a:ext uri="{FF2B5EF4-FFF2-40B4-BE49-F238E27FC236}">
              <a16:creationId xmlns:a16="http://schemas.microsoft.com/office/drawing/2014/main" id="{9752C3D3-E5C2-4767-BFB8-00A969653A09}"/>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31" name="Text Box 30">
          <a:extLst>
            <a:ext uri="{FF2B5EF4-FFF2-40B4-BE49-F238E27FC236}">
              <a16:creationId xmlns:a16="http://schemas.microsoft.com/office/drawing/2014/main" id="{2D7571DC-D881-43ED-86BC-ABD876C72EDB}"/>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2" name="Text Box 32">
          <a:extLst>
            <a:ext uri="{FF2B5EF4-FFF2-40B4-BE49-F238E27FC236}">
              <a16:creationId xmlns:a16="http://schemas.microsoft.com/office/drawing/2014/main" id="{EEA92C04-C264-4DD4-8D6B-2C18916C6C73}"/>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96</xdr:row>
      <xdr:rowOff>0</xdr:rowOff>
    </xdr:from>
    <xdr:ext cx="76200" cy="307730"/>
    <xdr:sp macro="" textlink="">
      <xdr:nvSpPr>
        <xdr:cNvPr id="533" name="Text Box 106">
          <a:extLst>
            <a:ext uri="{FF2B5EF4-FFF2-40B4-BE49-F238E27FC236}">
              <a16:creationId xmlns:a16="http://schemas.microsoft.com/office/drawing/2014/main" id="{E8805989-ED04-4087-BAD7-D449B6A9DF3A}"/>
            </a:ext>
          </a:extLst>
        </xdr:cNvPr>
        <xdr:cNvSpPr txBox="1">
          <a:spLocks noChangeArrowheads="1"/>
        </xdr:cNvSpPr>
      </xdr:nvSpPr>
      <xdr:spPr bwMode="auto">
        <a:xfrm>
          <a:off x="4244340" y="242392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77</xdr:row>
      <xdr:rowOff>0</xdr:rowOff>
    </xdr:from>
    <xdr:ext cx="76200" cy="409721"/>
    <xdr:sp macro="" textlink="">
      <xdr:nvSpPr>
        <xdr:cNvPr id="534" name="Text Box 108">
          <a:extLst>
            <a:ext uri="{FF2B5EF4-FFF2-40B4-BE49-F238E27FC236}">
              <a16:creationId xmlns:a16="http://schemas.microsoft.com/office/drawing/2014/main" id="{CA592F68-9DAD-42EE-8EC9-FDA195360998}"/>
            </a:ext>
          </a:extLst>
        </xdr:cNvPr>
        <xdr:cNvSpPr txBox="1">
          <a:spLocks noChangeArrowheads="1"/>
        </xdr:cNvSpPr>
      </xdr:nvSpPr>
      <xdr:spPr bwMode="auto">
        <a:xfrm>
          <a:off x="4244340" y="185851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77</xdr:row>
      <xdr:rowOff>0</xdr:rowOff>
    </xdr:from>
    <xdr:to>
      <xdr:col>3</xdr:col>
      <xdr:colOff>76200</xdr:colOff>
      <xdr:row>81</xdr:row>
      <xdr:rowOff>140705</xdr:rowOff>
    </xdr:to>
    <xdr:sp macro="" textlink="">
      <xdr:nvSpPr>
        <xdr:cNvPr id="535" name="Text Box 30">
          <a:extLst>
            <a:ext uri="{FF2B5EF4-FFF2-40B4-BE49-F238E27FC236}">
              <a16:creationId xmlns:a16="http://schemas.microsoft.com/office/drawing/2014/main" id="{C4BB3809-64F1-4781-82BB-1DE4F42AD933}"/>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140705</xdr:rowOff>
    </xdr:to>
    <xdr:sp macro="" textlink="">
      <xdr:nvSpPr>
        <xdr:cNvPr id="536" name="Text Box 106">
          <a:extLst>
            <a:ext uri="{FF2B5EF4-FFF2-40B4-BE49-F238E27FC236}">
              <a16:creationId xmlns:a16="http://schemas.microsoft.com/office/drawing/2014/main" id="{2CBAA44B-5280-4771-85A8-CC27AB32B80A}"/>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117845</xdr:rowOff>
    </xdr:to>
    <xdr:sp macro="" textlink="">
      <xdr:nvSpPr>
        <xdr:cNvPr id="537" name="Text Box 30">
          <a:extLst>
            <a:ext uri="{FF2B5EF4-FFF2-40B4-BE49-F238E27FC236}">
              <a16:creationId xmlns:a16="http://schemas.microsoft.com/office/drawing/2014/main" id="{DEE6BE9B-1260-457C-8800-231F4A49A13C}"/>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117845</xdr:rowOff>
    </xdr:to>
    <xdr:sp macro="" textlink="">
      <xdr:nvSpPr>
        <xdr:cNvPr id="538" name="Text Box 106">
          <a:extLst>
            <a:ext uri="{FF2B5EF4-FFF2-40B4-BE49-F238E27FC236}">
              <a16:creationId xmlns:a16="http://schemas.microsoft.com/office/drawing/2014/main" id="{365BCCC1-1144-4303-82A7-97F93436A9A7}"/>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140705</xdr:rowOff>
    </xdr:to>
    <xdr:sp macro="" textlink="">
      <xdr:nvSpPr>
        <xdr:cNvPr id="539" name="Text Box 30">
          <a:extLst>
            <a:ext uri="{FF2B5EF4-FFF2-40B4-BE49-F238E27FC236}">
              <a16:creationId xmlns:a16="http://schemas.microsoft.com/office/drawing/2014/main" id="{85956D8F-123E-43AD-BE4D-346D7989EB03}"/>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140705</xdr:rowOff>
    </xdr:to>
    <xdr:sp macro="" textlink="">
      <xdr:nvSpPr>
        <xdr:cNvPr id="540" name="Text Box 106">
          <a:extLst>
            <a:ext uri="{FF2B5EF4-FFF2-40B4-BE49-F238E27FC236}">
              <a16:creationId xmlns:a16="http://schemas.microsoft.com/office/drawing/2014/main" id="{21102754-E0B8-4CE1-AE6C-84B86D8704D6}"/>
            </a:ext>
          </a:extLst>
        </xdr:cNvPr>
        <xdr:cNvSpPr txBox="1">
          <a:spLocks noChangeArrowheads="1"/>
        </xdr:cNvSpPr>
      </xdr:nvSpPr>
      <xdr:spPr bwMode="auto">
        <a:xfrm>
          <a:off x="4244340" y="18585180"/>
          <a:ext cx="76200" cy="88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117845</xdr:rowOff>
    </xdr:to>
    <xdr:sp macro="" textlink="">
      <xdr:nvSpPr>
        <xdr:cNvPr id="541" name="Text Box 30">
          <a:extLst>
            <a:ext uri="{FF2B5EF4-FFF2-40B4-BE49-F238E27FC236}">
              <a16:creationId xmlns:a16="http://schemas.microsoft.com/office/drawing/2014/main" id="{28873667-3B80-412A-A594-D3864FEC28D0}"/>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77</xdr:row>
      <xdr:rowOff>0</xdr:rowOff>
    </xdr:from>
    <xdr:to>
      <xdr:col>3</xdr:col>
      <xdr:colOff>76200</xdr:colOff>
      <xdr:row>81</xdr:row>
      <xdr:rowOff>117845</xdr:rowOff>
    </xdr:to>
    <xdr:sp macro="" textlink="">
      <xdr:nvSpPr>
        <xdr:cNvPr id="542" name="Text Box 106">
          <a:extLst>
            <a:ext uri="{FF2B5EF4-FFF2-40B4-BE49-F238E27FC236}">
              <a16:creationId xmlns:a16="http://schemas.microsoft.com/office/drawing/2014/main" id="{B7BD31D6-12C0-42DF-B671-275991390D2E}"/>
            </a:ext>
          </a:extLst>
        </xdr:cNvPr>
        <xdr:cNvSpPr txBox="1">
          <a:spLocks noChangeArrowheads="1"/>
        </xdr:cNvSpPr>
      </xdr:nvSpPr>
      <xdr:spPr bwMode="auto">
        <a:xfrm>
          <a:off x="4244340" y="18585180"/>
          <a:ext cx="76200" cy="8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259</xdr:row>
      <xdr:rowOff>0</xdr:rowOff>
    </xdr:from>
    <xdr:ext cx="76200" cy="676275"/>
    <xdr:sp macro="" textlink="">
      <xdr:nvSpPr>
        <xdr:cNvPr id="543" name="Text Box 30">
          <a:extLst>
            <a:ext uri="{FF2B5EF4-FFF2-40B4-BE49-F238E27FC236}">
              <a16:creationId xmlns:a16="http://schemas.microsoft.com/office/drawing/2014/main" id="{D95CC72B-17BC-4F38-B44F-E4AE18E8253B}"/>
            </a:ext>
          </a:extLst>
        </xdr:cNvPr>
        <xdr:cNvSpPr txBox="1">
          <a:spLocks noChangeArrowheads="1"/>
        </xdr:cNvSpPr>
      </xdr:nvSpPr>
      <xdr:spPr bwMode="auto">
        <a:xfrm>
          <a:off x="4282440" y="540715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544" name="Text Box 32">
          <a:extLst>
            <a:ext uri="{FF2B5EF4-FFF2-40B4-BE49-F238E27FC236}">
              <a16:creationId xmlns:a16="http://schemas.microsoft.com/office/drawing/2014/main" id="{7743C570-350E-4079-B5E2-802BC7B7F04D}"/>
            </a:ext>
          </a:extLst>
        </xdr:cNvPr>
        <xdr:cNvSpPr txBox="1">
          <a:spLocks noChangeArrowheads="1"/>
        </xdr:cNvSpPr>
      </xdr:nvSpPr>
      <xdr:spPr bwMode="auto">
        <a:xfrm>
          <a:off x="4282440" y="54071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76275"/>
    <xdr:sp macro="" textlink="">
      <xdr:nvSpPr>
        <xdr:cNvPr id="545" name="Text Box 106">
          <a:extLst>
            <a:ext uri="{FF2B5EF4-FFF2-40B4-BE49-F238E27FC236}">
              <a16:creationId xmlns:a16="http://schemas.microsoft.com/office/drawing/2014/main" id="{1CDAD122-42E8-4AC0-9A5A-0265F70D7909}"/>
            </a:ext>
          </a:extLst>
        </xdr:cNvPr>
        <xdr:cNvSpPr txBox="1">
          <a:spLocks noChangeArrowheads="1"/>
        </xdr:cNvSpPr>
      </xdr:nvSpPr>
      <xdr:spPr bwMode="auto">
        <a:xfrm>
          <a:off x="4282440" y="540715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857250"/>
    <xdr:sp macro="" textlink="">
      <xdr:nvSpPr>
        <xdr:cNvPr id="546" name="Text Box 108">
          <a:extLst>
            <a:ext uri="{FF2B5EF4-FFF2-40B4-BE49-F238E27FC236}">
              <a16:creationId xmlns:a16="http://schemas.microsoft.com/office/drawing/2014/main" id="{69B08615-89AE-416C-9519-CD08EA2274ED}"/>
            </a:ext>
          </a:extLst>
        </xdr:cNvPr>
        <xdr:cNvSpPr txBox="1">
          <a:spLocks noChangeArrowheads="1"/>
        </xdr:cNvSpPr>
      </xdr:nvSpPr>
      <xdr:spPr bwMode="auto">
        <a:xfrm>
          <a:off x="4282440" y="54071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547" name="Text Box 30">
          <a:extLst>
            <a:ext uri="{FF2B5EF4-FFF2-40B4-BE49-F238E27FC236}">
              <a16:creationId xmlns:a16="http://schemas.microsoft.com/office/drawing/2014/main" id="{4B3E1356-0401-42E8-8DB7-F2DF192CAE05}"/>
            </a:ext>
          </a:extLst>
        </xdr:cNvPr>
        <xdr:cNvSpPr txBox="1">
          <a:spLocks noChangeArrowheads="1"/>
        </xdr:cNvSpPr>
      </xdr:nvSpPr>
      <xdr:spPr bwMode="auto">
        <a:xfrm>
          <a:off x="4282440" y="540715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259</xdr:row>
      <xdr:rowOff>0</xdr:rowOff>
    </xdr:from>
    <xdr:ext cx="76200" cy="857250"/>
    <xdr:sp macro="" textlink="">
      <xdr:nvSpPr>
        <xdr:cNvPr id="548" name="Text Box 32">
          <a:extLst>
            <a:ext uri="{FF2B5EF4-FFF2-40B4-BE49-F238E27FC236}">
              <a16:creationId xmlns:a16="http://schemas.microsoft.com/office/drawing/2014/main" id="{5C77340A-E200-46C3-A770-D6866B6E71DA}"/>
            </a:ext>
          </a:extLst>
        </xdr:cNvPr>
        <xdr:cNvSpPr txBox="1">
          <a:spLocks noChangeArrowheads="1"/>
        </xdr:cNvSpPr>
      </xdr:nvSpPr>
      <xdr:spPr bwMode="auto">
        <a:xfrm>
          <a:off x="4335780" y="54071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259</xdr:row>
      <xdr:rowOff>0</xdr:rowOff>
    </xdr:from>
    <xdr:ext cx="76200" cy="657225"/>
    <xdr:sp macro="" textlink="">
      <xdr:nvSpPr>
        <xdr:cNvPr id="549" name="Text Box 106">
          <a:extLst>
            <a:ext uri="{FF2B5EF4-FFF2-40B4-BE49-F238E27FC236}">
              <a16:creationId xmlns:a16="http://schemas.microsoft.com/office/drawing/2014/main" id="{FF213AFD-4551-4812-AECC-AAD4F57358BF}"/>
            </a:ext>
          </a:extLst>
        </xdr:cNvPr>
        <xdr:cNvSpPr txBox="1">
          <a:spLocks noChangeArrowheads="1"/>
        </xdr:cNvSpPr>
      </xdr:nvSpPr>
      <xdr:spPr bwMode="auto">
        <a:xfrm>
          <a:off x="4282440" y="540715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259</xdr:row>
      <xdr:rowOff>0</xdr:rowOff>
    </xdr:from>
    <xdr:ext cx="76200" cy="857250"/>
    <xdr:sp macro="" textlink="">
      <xdr:nvSpPr>
        <xdr:cNvPr id="550" name="Text Box 108">
          <a:extLst>
            <a:ext uri="{FF2B5EF4-FFF2-40B4-BE49-F238E27FC236}">
              <a16:creationId xmlns:a16="http://schemas.microsoft.com/office/drawing/2014/main" id="{9E9F6C4C-29DF-4286-B800-82796137A66B}"/>
            </a:ext>
          </a:extLst>
        </xdr:cNvPr>
        <xdr:cNvSpPr txBox="1">
          <a:spLocks noChangeArrowheads="1"/>
        </xdr:cNvSpPr>
      </xdr:nvSpPr>
      <xdr:spPr bwMode="auto">
        <a:xfrm>
          <a:off x="3909060" y="54071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676275"/>
    <xdr:sp macro="" textlink="">
      <xdr:nvSpPr>
        <xdr:cNvPr id="551" name="Text Box 30">
          <a:extLst>
            <a:ext uri="{FF2B5EF4-FFF2-40B4-BE49-F238E27FC236}">
              <a16:creationId xmlns:a16="http://schemas.microsoft.com/office/drawing/2014/main" id="{1D723B14-4856-442A-B5CA-B9462ACAA9E4}"/>
            </a:ext>
          </a:extLst>
        </xdr:cNvPr>
        <xdr:cNvSpPr txBox="1">
          <a:spLocks noChangeArrowheads="1"/>
        </xdr:cNvSpPr>
      </xdr:nvSpPr>
      <xdr:spPr bwMode="auto">
        <a:xfrm>
          <a:off x="4282440" y="1929841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857250"/>
    <xdr:sp macro="" textlink="">
      <xdr:nvSpPr>
        <xdr:cNvPr id="552" name="Text Box 32">
          <a:extLst>
            <a:ext uri="{FF2B5EF4-FFF2-40B4-BE49-F238E27FC236}">
              <a16:creationId xmlns:a16="http://schemas.microsoft.com/office/drawing/2014/main" id="{6F99D3D1-9C2C-47EE-90B9-A6D8D6D029B0}"/>
            </a:ext>
          </a:extLst>
        </xdr:cNvPr>
        <xdr:cNvSpPr txBox="1">
          <a:spLocks noChangeArrowheads="1"/>
        </xdr:cNvSpPr>
      </xdr:nvSpPr>
      <xdr:spPr bwMode="auto">
        <a:xfrm>
          <a:off x="4282440" y="192984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676275"/>
    <xdr:sp macro="" textlink="">
      <xdr:nvSpPr>
        <xdr:cNvPr id="553" name="Text Box 106">
          <a:extLst>
            <a:ext uri="{FF2B5EF4-FFF2-40B4-BE49-F238E27FC236}">
              <a16:creationId xmlns:a16="http://schemas.microsoft.com/office/drawing/2014/main" id="{ED186BF0-A004-410C-A069-588CD9DC7309}"/>
            </a:ext>
          </a:extLst>
        </xdr:cNvPr>
        <xdr:cNvSpPr txBox="1">
          <a:spLocks noChangeArrowheads="1"/>
        </xdr:cNvSpPr>
      </xdr:nvSpPr>
      <xdr:spPr bwMode="auto">
        <a:xfrm>
          <a:off x="4282440" y="1929841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857250"/>
    <xdr:sp macro="" textlink="">
      <xdr:nvSpPr>
        <xdr:cNvPr id="554" name="Text Box 108">
          <a:extLst>
            <a:ext uri="{FF2B5EF4-FFF2-40B4-BE49-F238E27FC236}">
              <a16:creationId xmlns:a16="http://schemas.microsoft.com/office/drawing/2014/main" id="{F7E83ECA-C517-4F7D-80DE-B5FCC77F104D}"/>
            </a:ext>
          </a:extLst>
        </xdr:cNvPr>
        <xdr:cNvSpPr txBox="1">
          <a:spLocks noChangeArrowheads="1"/>
        </xdr:cNvSpPr>
      </xdr:nvSpPr>
      <xdr:spPr bwMode="auto">
        <a:xfrm>
          <a:off x="4282440" y="192984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657225"/>
    <xdr:sp macro="" textlink="">
      <xdr:nvSpPr>
        <xdr:cNvPr id="555" name="Text Box 30">
          <a:extLst>
            <a:ext uri="{FF2B5EF4-FFF2-40B4-BE49-F238E27FC236}">
              <a16:creationId xmlns:a16="http://schemas.microsoft.com/office/drawing/2014/main" id="{3B39BA12-1EBA-4A44-9AE4-FDAEEB5F52BB}"/>
            </a:ext>
          </a:extLst>
        </xdr:cNvPr>
        <xdr:cNvSpPr txBox="1">
          <a:spLocks noChangeArrowheads="1"/>
        </xdr:cNvSpPr>
      </xdr:nvSpPr>
      <xdr:spPr bwMode="auto">
        <a:xfrm>
          <a:off x="4282440" y="1929841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889</xdr:row>
      <xdr:rowOff>91440</xdr:rowOff>
    </xdr:from>
    <xdr:ext cx="76200" cy="857250"/>
    <xdr:sp macro="" textlink="">
      <xdr:nvSpPr>
        <xdr:cNvPr id="556" name="Text Box 32">
          <a:extLst>
            <a:ext uri="{FF2B5EF4-FFF2-40B4-BE49-F238E27FC236}">
              <a16:creationId xmlns:a16="http://schemas.microsoft.com/office/drawing/2014/main" id="{224884B8-A416-4224-9924-4E8907164B2D}"/>
            </a:ext>
          </a:extLst>
        </xdr:cNvPr>
        <xdr:cNvSpPr txBox="1">
          <a:spLocks noChangeArrowheads="1"/>
        </xdr:cNvSpPr>
      </xdr:nvSpPr>
      <xdr:spPr bwMode="auto">
        <a:xfrm>
          <a:off x="4335780" y="197281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866</xdr:row>
      <xdr:rowOff>0</xdr:rowOff>
    </xdr:from>
    <xdr:ext cx="76200" cy="657225"/>
    <xdr:sp macro="" textlink="">
      <xdr:nvSpPr>
        <xdr:cNvPr id="557" name="Text Box 106">
          <a:extLst>
            <a:ext uri="{FF2B5EF4-FFF2-40B4-BE49-F238E27FC236}">
              <a16:creationId xmlns:a16="http://schemas.microsoft.com/office/drawing/2014/main" id="{6D1771C8-FF32-4889-9EC9-91256DFD05A6}"/>
            </a:ext>
          </a:extLst>
        </xdr:cNvPr>
        <xdr:cNvSpPr txBox="1">
          <a:spLocks noChangeArrowheads="1"/>
        </xdr:cNvSpPr>
      </xdr:nvSpPr>
      <xdr:spPr bwMode="auto">
        <a:xfrm>
          <a:off x="4282440" y="1929841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888</xdr:row>
      <xdr:rowOff>114300</xdr:rowOff>
    </xdr:from>
    <xdr:ext cx="76200" cy="857250"/>
    <xdr:sp macro="" textlink="">
      <xdr:nvSpPr>
        <xdr:cNvPr id="558" name="Text Box 108">
          <a:extLst>
            <a:ext uri="{FF2B5EF4-FFF2-40B4-BE49-F238E27FC236}">
              <a16:creationId xmlns:a16="http://schemas.microsoft.com/office/drawing/2014/main" id="{B9BAB08A-9460-4FDD-BC90-76BD0F4D89F4}"/>
            </a:ext>
          </a:extLst>
        </xdr:cNvPr>
        <xdr:cNvSpPr txBox="1">
          <a:spLocks noChangeArrowheads="1"/>
        </xdr:cNvSpPr>
      </xdr:nvSpPr>
      <xdr:spPr bwMode="auto">
        <a:xfrm>
          <a:off x="3909060" y="1971217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676275"/>
    <xdr:sp macro="" textlink="">
      <xdr:nvSpPr>
        <xdr:cNvPr id="559" name="Text Box 30">
          <a:extLst>
            <a:ext uri="{FF2B5EF4-FFF2-40B4-BE49-F238E27FC236}">
              <a16:creationId xmlns:a16="http://schemas.microsoft.com/office/drawing/2014/main" id="{A0E6CF4D-2870-49E3-B5AF-DFC0C069BCCE}"/>
            </a:ext>
          </a:extLst>
        </xdr:cNvPr>
        <xdr:cNvSpPr txBox="1">
          <a:spLocks noChangeArrowheads="1"/>
        </xdr:cNvSpPr>
      </xdr:nvSpPr>
      <xdr:spPr bwMode="auto">
        <a:xfrm>
          <a:off x="4282440" y="45285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857250"/>
    <xdr:sp macro="" textlink="">
      <xdr:nvSpPr>
        <xdr:cNvPr id="560" name="Text Box 32">
          <a:extLst>
            <a:ext uri="{FF2B5EF4-FFF2-40B4-BE49-F238E27FC236}">
              <a16:creationId xmlns:a16="http://schemas.microsoft.com/office/drawing/2014/main" id="{4686AC3E-152E-4DB8-90FC-25597A1BDF73}"/>
            </a:ext>
          </a:extLst>
        </xdr:cNvPr>
        <xdr:cNvSpPr txBox="1">
          <a:spLocks noChangeArrowheads="1"/>
        </xdr:cNvSpPr>
      </xdr:nvSpPr>
      <xdr:spPr bwMode="auto">
        <a:xfrm>
          <a:off x="4282440" y="45285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676275"/>
    <xdr:sp macro="" textlink="">
      <xdr:nvSpPr>
        <xdr:cNvPr id="561" name="Text Box 106">
          <a:extLst>
            <a:ext uri="{FF2B5EF4-FFF2-40B4-BE49-F238E27FC236}">
              <a16:creationId xmlns:a16="http://schemas.microsoft.com/office/drawing/2014/main" id="{5D08DC57-5DBE-41C6-9A35-F44937A62512}"/>
            </a:ext>
          </a:extLst>
        </xdr:cNvPr>
        <xdr:cNvSpPr txBox="1">
          <a:spLocks noChangeArrowheads="1"/>
        </xdr:cNvSpPr>
      </xdr:nvSpPr>
      <xdr:spPr bwMode="auto">
        <a:xfrm>
          <a:off x="4282440" y="45285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857250"/>
    <xdr:sp macro="" textlink="">
      <xdr:nvSpPr>
        <xdr:cNvPr id="562" name="Text Box 108">
          <a:extLst>
            <a:ext uri="{FF2B5EF4-FFF2-40B4-BE49-F238E27FC236}">
              <a16:creationId xmlns:a16="http://schemas.microsoft.com/office/drawing/2014/main" id="{0760ADBE-CF6C-46C7-B160-6BE494D8677C}"/>
            </a:ext>
          </a:extLst>
        </xdr:cNvPr>
        <xdr:cNvSpPr txBox="1">
          <a:spLocks noChangeArrowheads="1"/>
        </xdr:cNvSpPr>
      </xdr:nvSpPr>
      <xdr:spPr bwMode="auto">
        <a:xfrm>
          <a:off x="4282440" y="45285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657225"/>
    <xdr:sp macro="" textlink="">
      <xdr:nvSpPr>
        <xdr:cNvPr id="563" name="Text Box 30">
          <a:extLst>
            <a:ext uri="{FF2B5EF4-FFF2-40B4-BE49-F238E27FC236}">
              <a16:creationId xmlns:a16="http://schemas.microsoft.com/office/drawing/2014/main" id="{5A9230D2-3606-43B7-AAE3-1AB814ACCFA7}"/>
            </a:ext>
          </a:extLst>
        </xdr:cNvPr>
        <xdr:cNvSpPr txBox="1">
          <a:spLocks noChangeArrowheads="1"/>
        </xdr:cNvSpPr>
      </xdr:nvSpPr>
      <xdr:spPr bwMode="auto">
        <a:xfrm>
          <a:off x="4282440" y="45285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224</xdr:row>
      <xdr:rowOff>91440</xdr:rowOff>
    </xdr:from>
    <xdr:ext cx="76200" cy="857250"/>
    <xdr:sp macro="" textlink="">
      <xdr:nvSpPr>
        <xdr:cNvPr id="564" name="Text Box 32">
          <a:extLst>
            <a:ext uri="{FF2B5EF4-FFF2-40B4-BE49-F238E27FC236}">
              <a16:creationId xmlns:a16="http://schemas.microsoft.com/office/drawing/2014/main" id="{0E3E2568-008F-4A55-B928-912AE99569A5}"/>
            </a:ext>
          </a:extLst>
        </xdr:cNvPr>
        <xdr:cNvSpPr txBox="1">
          <a:spLocks noChangeArrowheads="1"/>
        </xdr:cNvSpPr>
      </xdr:nvSpPr>
      <xdr:spPr bwMode="auto">
        <a:xfrm>
          <a:off x="4335780" y="477545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211</xdr:row>
      <xdr:rowOff>0</xdr:rowOff>
    </xdr:from>
    <xdr:ext cx="76200" cy="657225"/>
    <xdr:sp macro="" textlink="">
      <xdr:nvSpPr>
        <xdr:cNvPr id="565" name="Text Box 106">
          <a:extLst>
            <a:ext uri="{FF2B5EF4-FFF2-40B4-BE49-F238E27FC236}">
              <a16:creationId xmlns:a16="http://schemas.microsoft.com/office/drawing/2014/main" id="{06668CB6-184B-43C8-9796-7905FEC28070}"/>
            </a:ext>
          </a:extLst>
        </xdr:cNvPr>
        <xdr:cNvSpPr txBox="1">
          <a:spLocks noChangeArrowheads="1"/>
        </xdr:cNvSpPr>
      </xdr:nvSpPr>
      <xdr:spPr bwMode="auto">
        <a:xfrm>
          <a:off x="4282440" y="45285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223</xdr:row>
      <xdr:rowOff>114300</xdr:rowOff>
    </xdr:from>
    <xdr:ext cx="76200" cy="857250"/>
    <xdr:sp macro="" textlink="">
      <xdr:nvSpPr>
        <xdr:cNvPr id="566" name="Text Box 108">
          <a:extLst>
            <a:ext uri="{FF2B5EF4-FFF2-40B4-BE49-F238E27FC236}">
              <a16:creationId xmlns:a16="http://schemas.microsoft.com/office/drawing/2014/main" id="{FA2B3B92-89D8-4DA6-8C66-AFF2323643E1}"/>
            </a:ext>
          </a:extLst>
        </xdr:cNvPr>
        <xdr:cNvSpPr txBox="1">
          <a:spLocks noChangeArrowheads="1"/>
        </xdr:cNvSpPr>
      </xdr:nvSpPr>
      <xdr:spPr bwMode="auto">
        <a:xfrm>
          <a:off x="3909060" y="475945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932</xdr:row>
      <xdr:rowOff>91440</xdr:rowOff>
    </xdr:from>
    <xdr:ext cx="76200" cy="857250"/>
    <xdr:sp macro="" textlink="">
      <xdr:nvSpPr>
        <xdr:cNvPr id="567" name="Text Box 32">
          <a:extLst>
            <a:ext uri="{FF2B5EF4-FFF2-40B4-BE49-F238E27FC236}">
              <a16:creationId xmlns:a16="http://schemas.microsoft.com/office/drawing/2014/main" id="{5485727B-3B58-4544-A47F-30CBA0C527E6}"/>
            </a:ext>
          </a:extLst>
        </xdr:cNvPr>
        <xdr:cNvSpPr txBox="1">
          <a:spLocks noChangeArrowheads="1"/>
        </xdr:cNvSpPr>
      </xdr:nvSpPr>
      <xdr:spPr bwMode="auto">
        <a:xfrm>
          <a:off x="4335780" y="206174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974</xdr:row>
      <xdr:rowOff>91440</xdr:rowOff>
    </xdr:from>
    <xdr:ext cx="76200" cy="857250"/>
    <xdr:sp macro="" textlink="">
      <xdr:nvSpPr>
        <xdr:cNvPr id="568" name="Text Box 32">
          <a:extLst>
            <a:ext uri="{FF2B5EF4-FFF2-40B4-BE49-F238E27FC236}">
              <a16:creationId xmlns:a16="http://schemas.microsoft.com/office/drawing/2014/main" id="{51B7B820-357D-40A5-8A74-D0468EB1AEFA}"/>
            </a:ext>
          </a:extLst>
        </xdr:cNvPr>
        <xdr:cNvSpPr txBox="1">
          <a:spLocks noChangeArrowheads="1"/>
        </xdr:cNvSpPr>
      </xdr:nvSpPr>
      <xdr:spPr bwMode="auto">
        <a:xfrm>
          <a:off x="4335780" y="2150516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1089</xdr:row>
      <xdr:rowOff>91440</xdr:rowOff>
    </xdr:from>
    <xdr:ext cx="76200" cy="857250"/>
    <xdr:sp macro="" textlink="">
      <xdr:nvSpPr>
        <xdr:cNvPr id="569" name="Text Box 32">
          <a:extLst>
            <a:ext uri="{FF2B5EF4-FFF2-40B4-BE49-F238E27FC236}">
              <a16:creationId xmlns:a16="http://schemas.microsoft.com/office/drawing/2014/main" id="{E9EDDE84-14DD-4479-BE1E-4C230E318F0E}"/>
            </a:ext>
          </a:extLst>
        </xdr:cNvPr>
        <xdr:cNvSpPr txBox="1">
          <a:spLocks noChangeArrowheads="1"/>
        </xdr:cNvSpPr>
      </xdr:nvSpPr>
      <xdr:spPr bwMode="auto">
        <a:xfrm>
          <a:off x="4335780" y="2420112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676275"/>
    <xdr:sp macro="" textlink="">
      <xdr:nvSpPr>
        <xdr:cNvPr id="570" name="Text Box 30">
          <a:extLst>
            <a:ext uri="{FF2B5EF4-FFF2-40B4-BE49-F238E27FC236}">
              <a16:creationId xmlns:a16="http://schemas.microsoft.com/office/drawing/2014/main" id="{2A304383-B848-495D-8703-208BF0C626E2}"/>
            </a:ext>
          </a:extLst>
        </xdr:cNvPr>
        <xdr:cNvSpPr txBox="1">
          <a:spLocks noChangeArrowheads="1"/>
        </xdr:cNvSpPr>
      </xdr:nvSpPr>
      <xdr:spPr bwMode="auto">
        <a:xfrm>
          <a:off x="4282440" y="251330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857250"/>
    <xdr:sp macro="" textlink="">
      <xdr:nvSpPr>
        <xdr:cNvPr id="571" name="Text Box 32">
          <a:extLst>
            <a:ext uri="{FF2B5EF4-FFF2-40B4-BE49-F238E27FC236}">
              <a16:creationId xmlns:a16="http://schemas.microsoft.com/office/drawing/2014/main" id="{66C70909-1058-44B4-B546-94DF36B7A463}"/>
            </a:ext>
          </a:extLst>
        </xdr:cNvPr>
        <xdr:cNvSpPr txBox="1">
          <a:spLocks noChangeArrowheads="1"/>
        </xdr:cNvSpPr>
      </xdr:nvSpPr>
      <xdr:spPr bwMode="auto">
        <a:xfrm>
          <a:off x="4282440" y="251330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676275"/>
    <xdr:sp macro="" textlink="">
      <xdr:nvSpPr>
        <xdr:cNvPr id="572" name="Text Box 106">
          <a:extLst>
            <a:ext uri="{FF2B5EF4-FFF2-40B4-BE49-F238E27FC236}">
              <a16:creationId xmlns:a16="http://schemas.microsoft.com/office/drawing/2014/main" id="{FF003318-B330-4BD4-AE12-667E62DCD5C7}"/>
            </a:ext>
          </a:extLst>
        </xdr:cNvPr>
        <xdr:cNvSpPr txBox="1">
          <a:spLocks noChangeArrowheads="1"/>
        </xdr:cNvSpPr>
      </xdr:nvSpPr>
      <xdr:spPr bwMode="auto">
        <a:xfrm>
          <a:off x="4282440" y="2513304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857250"/>
    <xdr:sp macro="" textlink="">
      <xdr:nvSpPr>
        <xdr:cNvPr id="573" name="Text Box 108">
          <a:extLst>
            <a:ext uri="{FF2B5EF4-FFF2-40B4-BE49-F238E27FC236}">
              <a16:creationId xmlns:a16="http://schemas.microsoft.com/office/drawing/2014/main" id="{72B03143-138F-4AF6-AA9E-6A819038918B}"/>
            </a:ext>
          </a:extLst>
        </xdr:cNvPr>
        <xdr:cNvSpPr txBox="1">
          <a:spLocks noChangeArrowheads="1"/>
        </xdr:cNvSpPr>
      </xdr:nvSpPr>
      <xdr:spPr bwMode="auto">
        <a:xfrm>
          <a:off x="4282440" y="2513304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657225"/>
    <xdr:sp macro="" textlink="">
      <xdr:nvSpPr>
        <xdr:cNvPr id="574" name="Text Box 30">
          <a:extLst>
            <a:ext uri="{FF2B5EF4-FFF2-40B4-BE49-F238E27FC236}">
              <a16:creationId xmlns:a16="http://schemas.microsoft.com/office/drawing/2014/main" id="{19C02C46-7005-4BF8-B816-5DFB7D4E47D5}"/>
            </a:ext>
          </a:extLst>
        </xdr:cNvPr>
        <xdr:cNvSpPr txBox="1">
          <a:spLocks noChangeArrowheads="1"/>
        </xdr:cNvSpPr>
      </xdr:nvSpPr>
      <xdr:spPr bwMode="auto">
        <a:xfrm>
          <a:off x="4282440" y="251330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1142</xdr:row>
      <xdr:rowOff>91440</xdr:rowOff>
    </xdr:from>
    <xdr:ext cx="76200" cy="857250"/>
    <xdr:sp macro="" textlink="">
      <xdr:nvSpPr>
        <xdr:cNvPr id="575" name="Text Box 32">
          <a:extLst>
            <a:ext uri="{FF2B5EF4-FFF2-40B4-BE49-F238E27FC236}">
              <a16:creationId xmlns:a16="http://schemas.microsoft.com/office/drawing/2014/main" id="{FC5848DD-8D74-40FC-A161-1714EE0C6F28}"/>
            </a:ext>
          </a:extLst>
        </xdr:cNvPr>
        <xdr:cNvSpPr txBox="1">
          <a:spLocks noChangeArrowheads="1"/>
        </xdr:cNvSpPr>
      </xdr:nvSpPr>
      <xdr:spPr bwMode="auto">
        <a:xfrm>
          <a:off x="4335780" y="253799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1129</xdr:row>
      <xdr:rowOff>0</xdr:rowOff>
    </xdr:from>
    <xdr:ext cx="76200" cy="657225"/>
    <xdr:sp macro="" textlink="">
      <xdr:nvSpPr>
        <xdr:cNvPr id="576" name="Text Box 106">
          <a:extLst>
            <a:ext uri="{FF2B5EF4-FFF2-40B4-BE49-F238E27FC236}">
              <a16:creationId xmlns:a16="http://schemas.microsoft.com/office/drawing/2014/main" id="{71D26927-6FE9-4DDB-BBD0-3FA23FECF930}"/>
            </a:ext>
          </a:extLst>
        </xdr:cNvPr>
        <xdr:cNvSpPr txBox="1">
          <a:spLocks noChangeArrowheads="1"/>
        </xdr:cNvSpPr>
      </xdr:nvSpPr>
      <xdr:spPr bwMode="auto">
        <a:xfrm>
          <a:off x="4282440" y="2513304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676275"/>
    <xdr:sp macro="" textlink="">
      <xdr:nvSpPr>
        <xdr:cNvPr id="577" name="Text Box 30">
          <a:extLst>
            <a:ext uri="{FF2B5EF4-FFF2-40B4-BE49-F238E27FC236}">
              <a16:creationId xmlns:a16="http://schemas.microsoft.com/office/drawing/2014/main" id="{626E3C13-4DE5-40F2-AF3E-F9C3F1DD614D}"/>
            </a:ext>
          </a:extLst>
        </xdr:cNvPr>
        <xdr:cNvSpPr txBox="1">
          <a:spLocks noChangeArrowheads="1"/>
        </xdr:cNvSpPr>
      </xdr:nvSpPr>
      <xdr:spPr bwMode="auto">
        <a:xfrm>
          <a:off x="4282440" y="3231413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857250"/>
    <xdr:sp macro="" textlink="">
      <xdr:nvSpPr>
        <xdr:cNvPr id="578" name="Text Box 32">
          <a:extLst>
            <a:ext uri="{FF2B5EF4-FFF2-40B4-BE49-F238E27FC236}">
              <a16:creationId xmlns:a16="http://schemas.microsoft.com/office/drawing/2014/main" id="{255AAFA9-3310-429A-8202-6150BE18131E}"/>
            </a:ext>
          </a:extLst>
        </xdr:cNvPr>
        <xdr:cNvSpPr txBox="1">
          <a:spLocks noChangeArrowheads="1"/>
        </xdr:cNvSpPr>
      </xdr:nvSpPr>
      <xdr:spPr bwMode="auto">
        <a:xfrm>
          <a:off x="4282440" y="323141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676275"/>
    <xdr:sp macro="" textlink="">
      <xdr:nvSpPr>
        <xdr:cNvPr id="579" name="Text Box 106">
          <a:extLst>
            <a:ext uri="{FF2B5EF4-FFF2-40B4-BE49-F238E27FC236}">
              <a16:creationId xmlns:a16="http://schemas.microsoft.com/office/drawing/2014/main" id="{C443DFE5-F0FC-4003-B8D0-1019B4B16450}"/>
            </a:ext>
          </a:extLst>
        </xdr:cNvPr>
        <xdr:cNvSpPr txBox="1">
          <a:spLocks noChangeArrowheads="1"/>
        </xdr:cNvSpPr>
      </xdr:nvSpPr>
      <xdr:spPr bwMode="auto">
        <a:xfrm>
          <a:off x="4282440" y="3231413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857250"/>
    <xdr:sp macro="" textlink="">
      <xdr:nvSpPr>
        <xdr:cNvPr id="580" name="Text Box 108">
          <a:extLst>
            <a:ext uri="{FF2B5EF4-FFF2-40B4-BE49-F238E27FC236}">
              <a16:creationId xmlns:a16="http://schemas.microsoft.com/office/drawing/2014/main" id="{BEF11FFF-9A5E-489B-8B38-187C6A16D6D9}"/>
            </a:ext>
          </a:extLst>
        </xdr:cNvPr>
        <xdr:cNvSpPr txBox="1">
          <a:spLocks noChangeArrowheads="1"/>
        </xdr:cNvSpPr>
      </xdr:nvSpPr>
      <xdr:spPr bwMode="auto">
        <a:xfrm>
          <a:off x="4282440" y="323141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657225"/>
    <xdr:sp macro="" textlink="">
      <xdr:nvSpPr>
        <xdr:cNvPr id="581" name="Text Box 30">
          <a:extLst>
            <a:ext uri="{FF2B5EF4-FFF2-40B4-BE49-F238E27FC236}">
              <a16:creationId xmlns:a16="http://schemas.microsoft.com/office/drawing/2014/main" id="{35C74D78-1822-4E25-9B4F-51171A11923C}"/>
            </a:ext>
          </a:extLst>
        </xdr:cNvPr>
        <xdr:cNvSpPr txBox="1">
          <a:spLocks noChangeArrowheads="1"/>
        </xdr:cNvSpPr>
      </xdr:nvSpPr>
      <xdr:spPr bwMode="auto">
        <a:xfrm>
          <a:off x="4282440" y="3231413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1448</xdr:row>
      <xdr:rowOff>91440</xdr:rowOff>
    </xdr:from>
    <xdr:ext cx="76200" cy="857250"/>
    <xdr:sp macro="" textlink="">
      <xdr:nvSpPr>
        <xdr:cNvPr id="582" name="Text Box 32">
          <a:extLst>
            <a:ext uri="{FF2B5EF4-FFF2-40B4-BE49-F238E27FC236}">
              <a16:creationId xmlns:a16="http://schemas.microsoft.com/office/drawing/2014/main" id="{7857F5AC-9854-42C2-AC43-8F8F481BD4FD}"/>
            </a:ext>
          </a:extLst>
        </xdr:cNvPr>
        <xdr:cNvSpPr txBox="1">
          <a:spLocks noChangeArrowheads="1"/>
        </xdr:cNvSpPr>
      </xdr:nvSpPr>
      <xdr:spPr bwMode="auto">
        <a:xfrm>
          <a:off x="4335780" y="3256102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1435</xdr:row>
      <xdr:rowOff>0</xdr:rowOff>
    </xdr:from>
    <xdr:ext cx="76200" cy="657225"/>
    <xdr:sp macro="" textlink="">
      <xdr:nvSpPr>
        <xdr:cNvPr id="583" name="Text Box 106">
          <a:extLst>
            <a:ext uri="{FF2B5EF4-FFF2-40B4-BE49-F238E27FC236}">
              <a16:creationId xmlns:a16="http://schemas.microsoft.com/office/drawing/2014/main" id="{880CF2E7-A4E1-4B35-AE7B-E48CDC335381}"/>
            </a:ext>
          </a:extLst>
        </xdr:cNvPr>
        <xdr:cNvSpPr txBox="1">
          <a:spLocks noChangeArrowheads="1"/>
        </xdr:cNvSpPr>
      </xdr:nvSpPr>
      <xdr:spPr bwMode="auto">
        <a:xfrm>
          <a:off x="4282440" y="3231413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676275"/>
    <xdr:sp macro="" textlink="">
      <xdr:nvSpPr>
        <xdr:cNvPr id="584" name="Text Box 30">
          <a:extLst>
            <a:ext uri="{FF2B5EF4-FFF2-40B4-BE49-F238E27FC236}">
              <a16:creationId xmlns:a16="http://schemas.microsoft.com/office/drawing/2014/main" id="{A2C99D01-C53B-4E68-93B0-96B0A55A070A}"/>
            </a:ext>
          </a:extLst>
        </xdr:cNvPr>
        <xdr:cNvSpPr txBox="1">
          <a:spLocks noChangeArrowheads="1"/>
        </xdr:cNvSpPr>
      </xdr:nvSpPr>
      <xdr:spPr bwMode="auto">
        <a:xfrm>
          <a:off x="4282440" y="4036847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857250"/>
    <xdr:sp macro="" textlink="">
      <xdr:nvSpPr>
        <xdr:cNvPr id="585" name="Text Box 32">
          <a:extLst>
            <a:ext uri="{FF2B5EF4-FFF2-40B4-BE49-F238E27FC236}">
              <a16:creationId xmlns:a16="http://schemas.microsoft.com/office/drawing/2014/main" id="{84F4C0BC-A6E9-4BB6-906B-484D0FEB8E49}"/>
            </a:ext>
          </a:extLst>
        </xdr:cNvPr>
        <xdr:cNvSpPr txBox="1">
          <a:spLocks noChangeArrowheads="1"/>
        </xdr:cNvSpPr>
      </xdr:nvSpPr>
      <xdr:spPr bwMode="auto">
        <a:xfrm>
          <a:off x="4282440" y="4036847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676275"/>
    <xdr:sp macro="" textlink="">
      <xdr:nvSpPr>
        <xdr:cNvPr id="586" name="Text Box 106">
          <a:extLst>
            <a:ext uri="{FF2B5EF4-FFF2-40B4-BE49-F238E27FC236}">
              <a16:creationId xmlns:a16="http://schemas.microsoft.com/office/drawing/2014/main" id="{946AA285-7545-461D-B6C9-CEF2B36CA05B}"/>
            </a:ext>
          </a:extLst>
        </xdr:cNvPr>
        <xdr:cNvSpPr txBox="1">
          <a:spLocks noChangeArrowheads="1"/>
        </xdr:cNvSpPr>
      </xdr:nvSpPr>
      <xdr:spPr bwMode="auto">
        <a:xfrm>
          <a:off x="4282440" y="4036847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857250"/>
    <xdr:sp macro="" textlink="">
      <xdr:nvSpPr>
        <xdr:cNvPr id="587" name="Text Box 108">
          <a:extLst>
            <a:ext uri="{FF2B5EF4-FFF2-40B4-BE49-F238E27FC236}">
              <a16:creationId xmlns:a16="http://schemas.microsoft.com/office/drawing/2014/main" id="{F02E0FE2-80AD-436D-9792-ABA018FFAD53}"/>
            </a:ext>
          </a:extLst>
        </xdr:cNvPr>
        <xdr:cNvSpPr txBox="1">
          <a:spLocks noChangeArrowheads="1"/>
        </xdr:cNvSpPr>
      </xdr:nvSpPr>
      <xdr:spPr bwMode="auto">
        <a:xfrm>
          <a:off x="4282440" y="4036847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657225"/>
    <xdr:sp macro="" textlink="">
      <xdr:nvSpPr>
        <xdr:cNvPr id="588" name="Text Box 30">
          <a:extLst>
            <a:ext uri="{FF2B5EF4-FFF2-40B4-BE49-F238E27FC236}">
              <a16:creationId xmlns:a16="http://schemas.microsoft.com/office/drawing/2014/main" id="{9E2F6BBC-9C7A-4C63-8E15-DBD11AB4C715}"/>
            </a:ext>
          </a:extLst>
        </xdr:cNvPr>
        <xdr:cNvSpPr txBox="1">
          <a:spLocks noChangeArrowheads="1"/>
        </xdr:cNvSpPr>
      </xdr:nvSpPr>
      <xdr:spPr bwMode="auto">
        <a:xfrm>
          <a:off x="4282440" y="4036847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1853</xdr:row>
      <xdr:rowOff>91440</xdr:rowOff>
    </xdr:from>
    <xdr:ext cx="76200" cy="857250"/>
    <xdr:sp macro="" textlink="">
      <xdr:nvSpPr>
        <xdr:cNvPr id="589" name="Text Box 32">
          <a:extLst>
            <a:ext uri="{FF2B5EF4-FFF2-40B4-BE49-F238E27FC236}">
              <a16:creationId xmlns:a16="http://schemas.microsoft.com/office/drawing/2014/main" id="{6D8B4CA0-EE06-4B2E-82CF-E798A3B1CA13}"/>
            </a:ext>
          </a:extLst>
        </xdr:cNvPr>
        <xdr:cNvSpPr txBox="1">
          <a:spLocks noChangeArrowheads="1"/>
        </xdr:cNvSpPr>
      </xdr:nvSpPr>
      <xdr:spPr bwMode="auto">
        <a:xfrm>
          <a:off x="4335780" y="4061536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76200" cy="657225"/>
    <xdr:sp macro="" textlink="">
      <xdr:nvSpPr>
        <xdr:cNvPr id="590" name="Text Box 106">
          <a:extLst>
            <a:ext uri="{FF2B5EF4-FFF2-40B4-BE49-F238E27FC236}">
              <a16:creationId xmlns:a16="http://schemas.microsoft.com/office/drawing/2014/main" id="{0AF3A3AD-D605-4632-8926-C0697A36A7DB}"/>
            </a:ext>
          </a:extLst>
        </xdr:cNvPr>
        <xdr:cNvSpPr txBox="1">
          <a:spLocks noChangeArrowheads="1"/>
        </xdr:cNvSpPr>
      </xdr:nvSpPr>
      <xdr:spPr bwMode="auto">
        <a:xfrm>
          <a:off x="4282440" y="4036847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676275"/>
    <xdr:sp macro="" textlink="">
      <xdr:nvSpPr>
        <xdr:cNvPr id="591" name="Text Box 30">
          <a:extLst>
            <a:ext uri="{FF2B5EF4-FFF2-40B4-BE49-F238E27FC236}">
              <a16:creationId xmlns:a16="http://schemas.microsoft.com/office/drawing/2014/main" id="{850F6C15-A82A-466B-83DF-062F0D04538C}"/>
            </a:ext>
          </a:extLst>
        </xdr:cNvPr>
        <xdr:cNvSpPr txBox="1">
          <a:spLocks noChangeArrowheads="1"/>
        </xdr:cNvSpPr>
      </xdr:nvSpPr>
      <xdr:spPr bwMode="auto">
        <a:xfrm>
          <a:off x="4282440" y="4126611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857250"/>
    <xdr:sp macro="" textlink="">
      <xdr:nvSpPr>
        <xdr:cNvPr id="592" name="Text Box 32">
          <a:extLst>
            <a:ext uri="{FF2B5EF4-FFF2-40B4-BE49-F238E27FC236}">
              <a16:creationId xmlns:a16="http://schemas.microsoft.com/office/drawing/2014/main" id="{28DE61FD-9145-496B-B51E-08EC0CD3C571}"/>
            </a:ext>
          </a:extLst>
        </xdr:cNvPr>
        <xdr:cNvSpPr txBox="1">
          <a:spLocks noChangeArrowheads="1"/>
        </xdr:cNvSpPr>
      </xdr:nvSpPr>
      <xdr:spPr bwMode="auto">
        <a:xfrm>
          <a:off x="4282440" y="4126611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676275"/>
    <xdr:sp macro="" textlink="">
      <xdr:nvSpPr>
        <xdr:cNvPr id="593" name="Text Box 106">
          <a:extLst>
            <a:ext uri="{FF2B5EF4-FFF2-40B4-BE49-F238E27FC236}">
              <a16:creationId xmlns:a16="http://schemas.microsoft.com/office/drawing/2014/main" id="{C8B3F5B5-88B5-4C96-9B2A-617216705E46}"/>
            </a:ext>
          </a:extLst>
        </xdr:cNvPr>
        <xdr:cNvSpPr txBox="1">
          <a:spLocks noChangeArrowheads="1"/>
        </xdr:cNvSpPr>
      </xdr:nvSpPr>
      <xdr:spPr bwMode="auto">
        <a:xfrm>
          <a:off x="4282440" y="4126611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857250"/>
    <xdr:sp macro="" textlink="">
      <xdr:nvSpPr>
        <xdr:cNvPr id="594" name="Text Box 108">
          <a:extLst>
            <a:ext uri="{FF2B5EF4-FFF2-40B4-BE49-F238E27FC236}">
              <a16:creationId xmlns:a16="http://schemas.microsoft.com/office/drawing/2014/main" id="{5ACB3732-54A4-43D3-B149-F6C89EB95DBD}"/>
            </a:ext>
          </a:extLst>
        </xdr:cNvPr>
        <xdr:cNvSpPr txBox="1">
          <a:spLocks noChangeArrowheads="1"/>
        </xdr:cNvSpPr>
      </xdr:nvSpPr>
      <xdr:spPr bwMode="auto">
        <a:xfrm>
          <a:off x="4282440" y="4126611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657225"/>
    <xdr:sp macro="" textlink="">
      <xdr:nvSpPr>
        <xdr:cNvPr id="595" name="Text Box 30">
          <a:extLst>
            <a:ext uri="{FF2B5EF4-FFF2-40B4-BE49-F238E27FC236}">
              <a16:creationId xmlns:a16="http://schemas.microsoft.com/office/drawing/2014/main" id="{20E52913-4163-40C5-8CED-6EEF8610512C}"/>
            </a:ext>
          </a:extLst>
        </xdr:cNvPr>
        <xdr:cNvSpPr txBox="1">
          <a:spLocks noChangeArrowheads="1"/>
        </xdr:cNvSpPr>
      </xdr:nvSpPr>
      <xdr:spPr bwMode="auto">
        <a:xfrm>
          <a:off x="4282440" y="4126611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2045</xdr:row>
      <xdr:rowOff>91440</xdr:rowOff>
    </xdr:from>
    <xdr:ext cx="76200" cy="857250"/>
    <xdr:sp macro="" textlink="">
      <xdr:nvSpPr>
        <xdr:cNvPr id="596" name="Text Box 32">
          <a:extLst>
            <a:ext uri="{FF2B5EF4-FFF2-40B4-BE49-F238E27FC236}">
              <a16:creationId xmlns:a16="http://schemas.microsoft.com/office/drawing/2014/main" id="{F02B1C7C-75C4-497B-ACE4-1B1EE95848D4}"/>
            </a:ext>
          </a:extLst>
        </xdr:cNvPr>
        <xdr:cNvSpPr txBox="1">
          <a:spLocks noChangeArrowheads="1"/>
        </xdr:cNvSpPr>
      </xdr:nvSpPr>
      <xdr:spPr bwMode="auto">
        <a:xfrm>
          <a:off x="4335780" y="4151299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2032</xdr:row>
      <xdr:rowOff>0</xdr:rowOff>
    </xdr:from>
    <xdr:ext cx="76200" cy="657225"/>
    <xdr:sp macro="" textlink="">
      <xdr:nvSpPr>
        <xdr:cNvPr id="597" name="Text Box 106">
          <a:extLst>
            <a:ext uri="{FF2B5EF4-FFF2-40B4-BE49-F238E27FC236}">
              <a16:creationId xmlns:a16="http://schemas.microsoft.com/office/drawing/2014/main" id="{B76C1561-9F6B-4533-8076-EB836B795BFC}"/>
            </a:ext>
          </a:extLst>
        </xdr:cNvPr>
        <xdr:cNvSpPr txBox="1">
          <a:spLocks noChangeArrowheads="1"/>
        </xdr:cNvSpPr>
      </xdr:nvSpPr>
      <xdr:spPr bwMode="auto">
        <a:xfrm>
          <a:off x="4282440" y="4126611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2044</xdr:row>
      <xdr:rowOff>114300</xdr:rowOff>
    </xdr:from>
    <xdr:ext cx="76200" cy="857250"/>
    <xdr:sp macro="" textlink="">
      <xdr:nvSpPr>
        <xdr:cNvPr id="598" name="Text Box 108">
          <a:extLst>
            <a:ext uri="{FF2B5EF4-FFF2-40B4-BE49-F238E27FC236}">
              <a16:creationId xmlns:a16="http://schemas.microsoft.com/office/drawing/2014/main" id="{D4BC2408-43FE-4264-AADF-5C81EAF8D384}"/>
            </a:ext>
          </a:extLst>
        </xdr:cNvPr>
        <xdr:cNvSpPr txBox="1">
          <a:spLocks noChangeArrowheads="1"/>
        </xdr:cNvSpPr>
      </xdr:nvSpPr>
      <xdr:spPr bwMode="auto">
        <a:xfrm>
          <a:off x="3909060" y="414969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124</xdr:row>
      <xdr:rowOff>0</xdr:rowOff>
    </xdr:from>
    <xdr:to>
      <xdr:col>3</xdr:col>
      <xdr:colOff>76200</xdr:colOff>
      <xdr:row>125</xdr:row>
      <xdr:rowOff>121923</xdr:rowOff>
    </xdr:to>
    <xdr:sp macro="" textlink="">
      <xdr:nvSpPr>
        <xdr:cNvPr id="330" name="Text Box 30">
          <a:extLst>
            <a:ext uri="{FF2B5EF4-FFF2-40B4-BE49-F238E27FC236}">
              <a16:creationId xmlns:a16="http://schemas.microsoft.com/office/drawing/2014/main" id="{FDFE5B04-7919-4D1A-A219-0445C5F8770F}"/>
            </a:ext>
          </a:extLst>
        </xdr:cNvPr>
        <xdr:cNvSpPr txBox="1">
          <a:spLocks noChangeArrowheads="1"/>
        </xdr:cNvSpPr>
      </xdr:nvSpPr>
      <xdr:spPr bwMode="auto">
        <a:xfrm>
          <a:off x="4244340" y="2730246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53342</xdr:rowOff>
    </xdr:to>
    <xdr:sp macro="" textlink="">
      <xdr:nvSpPr>
        <xdr:cNvPr id="331" name="Text Box 32">
          <a:extLst>
            <a:ext uri="{FF2B5EF4-FFF2-40B4-BE49-F238E27FC236}">
              <a16:creationId xmlns:a16="http://schemas.microsoft.com/office/drawing/2014/main" id="{42733904-B6E7-4E41-AF48-493BE65B484E}"/>
            </a:ext>
          </a:extLst>
        </xdr:cNvPr>
        <xdr:cNvSpPr txBox="1">
          <a:spLocks noChangeArrowheads="1"/>
        </xdr:cNvSpPr>
      </xdr:nvSpPr>
      <xdr:spPr bwMode="auto">
        <a:xfrm>
          <a:off x="4244340" y="27477720"/>
          <a:ext cx="76200" cy="2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xdr:row>
      <xdr:rowOff>0</xdr:rowOff>
    </xdr:from>
    <xdr:to>
      <xdr:col>3</xdr:col>
      <xdr:colOff>76200</xdr:colOff>
      <xdr:row>125</xdr:row>
      <xdr:rowOff>121923</xdr:rowOff>
    </xdr:to>
    <xdr:sp macro="" textlink="">
      <xdr:nvSpPr>
        <xdr:cNvPr id="332" name="Text Box 106">
          <a:extLst>
            <a:ext uri="{FF2B5EF4-FFF2-40B4-BE49-F238E27FC236}">
              <a16:creationId xmlns:a16="http://schemas.microsoft.com/office/drawing/2014/main" id="{8F80C81C-8075-44AD-91F7-0AF32A9477EC}"/>
            </a:ext>
          </a:extLst>
        </xdr:cNvPr>
        <xdr:cNvSpPr txBox="1">
          <a:spLocks noChangeArrowheads="1"/>
        </xdr:cNvSpPr>
      </xdr:nvSpPr>
      <xdr:spPr bwMode="auto">
        <a:xfrm>
          <a:off x="4244340" y="2730246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53342</xdr:rowOff>
    </xdr:to>
    <xdr:sp macro="" textlink="">
      <xdr:nvSpPr>
        <xdr:cNvPr id="333" name="Text Box 108">
          <a:extLst>
            <a:ext uri="{FF2B5EF4-FFF2-40B4-BE49-F238E27FC236}">
              <a16:creationId xmlns:a16="http://schemas.microsoft.com/office/drawing/2014/main" id="{B3588AF9-EAFD-4D80-88C6-6F5011F4EAC3}"/>
            </a:ext>
          </a:extLst>
        </xdr:cNvPr>
        <xdr:cNvSpPr txBox="1">
          <a:spLocks noChangeArrowheads="1"/>
        </xdr:cNvSpPr>
      </xdr:nvSpPr>
      <xdr:spPr bwMode="auto">
        <a:xfrm>
          <a:off x="4244340" y="27477720"/>
          <a:ext cx="76200" cy="2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121922</xdr:rowOff>
    </xdr:to>
    <xdr:sp macro="" textlink="">
      <xdr:nvSpPr>
        <xdr:cNvPr id="334" name="Text Box 30">
          <a:extLst>
            <a:ext uri="{FF2B5EF4-FFF2-40B4-BE49-F238E27FC236}">
              <a16:creationId xmlns:a16="http://schemas.microsoft.com/office/drawing/2014/main" id="{B8E65A88-14EF-4E66-868A-CB807D4CF181}"/>
            </a:ext>
          </a:extLst>
        </xdr:cNvPr>
        <xdr:cNvSpPr txBox="1">
          <a:spLocks noChangeArrowheads="1"/>
        </xdr:cNvSpPr>
      </xdr:nvSpPr>
      <xdr:spPr bwMode="auto">
        <a:xfrm>
          <a:off x="4244340" y="274777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53342</xdr:rowOff>
    </xdr:to>
    <xdr:sp macro="" textlink="">
      <xdr:nvSpPr>
        <xdr:cNvPr id="335" name="Text Box 32">
          <a:extLst>
            <a:ext uri="{FF2B5EF4-FFF2-40B4-BE49-F238E27FC236}">
              <a16:creationId xmlns:a16="http://schemas.microsoft.com/office/drawing/2014/main" id="{573A6ACC-B98D-4FD8-80D1-99EED5DCD889}"/>
            </a:ext>
          </a:extLst>
        </xdr:cNvPr>
        <xdr:cNvSpPr txBox="1">
          <a:spLocks noChangeArrowheads="1"/>
        </xdr:cNvSpPr>
      </xdr:nvSpPr>
      <xdr:spPr bwMode="auto">
        <a:xfrm>
          <a:off x="4244340" y="27477720"/>
          <a:ext cx="76200" cy="2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121922</xdr:rowOff>
    </xdr:to>
    <xdr:sp macro="" textlink="">
      <xdr:nvSpPr>
        <xdr:cNvPr id="336" name="Text Box 106">
          <a:extLst>
            <a:ext uri="{FF2B5EF4-FFF2-40B4-BE49-F238E27FC236}">
              <a16:creationId xmlns:a16="http://schemas.microsoft.com/office/drawing/2014/main" id="{0F75D7C1-E1C8-49BC-B771-13D97496F27B}"/>
            </a:ext>
          </a:extLst>
        </xdr:cNvPr>
        <xdr:cNvSpPr txBox="1">
          <a:spLocks noChangeArrowheads="1"/>
        </xdr:cNvSpPr>
      </xdr:nvSpPr>
      <xdr:spPr bwMode="auto">
        <a:xfrm>
          <a:off x="4244340" y="27477720"/>
          <a:ext cx="76200" cy="30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53342</xdr:rowOff>
    </xdr:to>
    <xdr:sp macro="" textlink="">
      <xdr:nvSpPr>
        <xdr:cNvPr id="337" name="Text Box 108">
          <a:extLst>
            <a:ext uri="{FF2B5EF4-FFF2-40B4-BE49-F238E27FC236}">
              <a16:creationId xmlns:a16="http://schemas.microsoft.com/office/drawing/2014/main" id="{F68EDBDB-84F9-4C07-81C7-DF38275966AB}"/>
            </a:ext>
          </a:extLst>
        </xdr:cNvPr>
        <xdr:cNvSpPr txBox="1">
          <a:spLocks noChangeArrowheads="1"/>
        </xdr:cNvSpPr>
      </xdr:nvSpPr>
      <xdr:spPr bwMode="auto">
        <a:xfrm>
          <a:off x="4244340" y="27477720"/>
          <a:ext cx="76200" cy="2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xdr:row>
      <xdr:rowOff>0</xdr:rowOff>
    </xdr:from>
    <xdr:to>
      <xdr:col>3</xdr:col>
      <xdr:colOff>76200</xdr:colOff>
      <xdr:row>125</xdr:row>
      <xdr:rowOff>121923</xdr:rowOff>
    </xdr:to>
    <xdr:sp macro="" textlink="">
      <xdr:nvSpPr>
        <xdr:cNvPr id="338" name="Text Box 30">
          <a:extLst>
            <a:ext uri="{FF2B5EF4-FFF2-40B4-BE49-F238E27FC236}">
              <a16:creationId xmlns:a16="http://schemas.microsoft.com/office/drawing/2014/main" id="{74769185-1D84-4618-9450-E72F0297AAC0}"/>
            </a:ext>
          </a:extLst>
        </xdr:cNvPr>
        <xdr:cNvSpPr txBox="1">
          <a:spLocks noChangeArrowheads="1"/>
        </xdr:cNvSpPr>
      </xdr:nvSpPr>
      <xdr:spPr bwMode="auto">
        <a:xfrm>
          <a:off x="4244340" y="2730246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15242</xdr:rowOff>
    </xdr:to>
    <xdr:sp macro="" textlink="">
      <xdr:nvSpPr>
        <xdr:cNvPr id="339" name="Text Box 32">
          <a:extLst>
            <a:ext uri="{FF2B5EF4-FFF2-40B4-BE49-F238E27FC236}">
              <a16:creationId xmlns:a16="http://schemas.microsoft.com/office/drawing/2014/main" id="{4882967B-0CF4-4945-B13E-F3CF7A41836C}"/>
            </a:ext>
          </a:extLst>
        </xdr:cNvPr>
        <xdr:cNvSpPr txBox="1">
          <a:spLocks noChangeArrowheads="1"/>
        </xdr:cNvSpPr>
      </xdr:nvSpPr>
      <xdr:spPr bwMode="auto">
        <a:xfrm>
          <a:off x="4244340" y="274777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xdr:row>
      <xdr:rowOff>0</xdr:rowOff>
    </xdr:from>
    <xdr:to>
      <xdr:col>3</xdr:col>
      <xdr:colOff>76200</xdr:colOff>
      <xdr:row>125</xdr:row>
      <xdr:rowOff>121923</xdr:rowOff>
    </xdr:to>
    <xdr:sp macro="" textlink="">
      <xdr:nvSpPr>
        <xdr:cNvPr id="340" name="Text Box 106">
          <a:extLst>
            <a:ext uri="{FF2B5EF4-FFF2-40B4-BE49-F238E27FC236}">
              <a16:creationId xmlns:a16="http://schemas.microsoft.com/office/drawing/2014/main" id="{4AC737FE-4ACD-4731-9FF2-535AC0A26A45}"/>
            </a:ext>
          </a:extLst>
        </xdr:cNvPr>
        <xdr:cNvSpPr txBox="1">
          <a:spLocks noChangeArrowheads="1"/>
        </xdr:cNvSpPr>
      </xdr:nvSpPr>
      <xdr:spPr bwMode="auto">
        <a:xfrm>
          <a:off x="4244340" y="2730246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15242</xdr:rowOff>
    </xdr:to>
    <xdr:sp macro="" textlink="">
      <xdr:nvSpPr>
        <xdr:cNvPr id="341" name="Text Box 108">
          <a:extLst>
            <a:ext uri="{FF2B5EF4-FFF2-40B4-BE49-F238E27FC236}">
              <a16:creationId xmlns:a16="http://schemas.microsoft.com/office/drawing/2014/main" id="{864893A0-03B9-4F06-8641-22DB91ADBD25}"/>
            </a:ext>
          </a:extLst>
        </xdr:cNvPr>
        <xdr:cNvSpPr txBox="1">
          <a:spLocks noChangeArrowheads="1"/>
        </xdr:cNvSpPr>
      </xdr:nvSpPr>
      <xdr:spPr bwMode="auto">
        <a:xfrm>
          <a:off x="4244340" y="274777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91442</xdr:rowOff>
    </xdr:to>
    <xdr:sp macro="" textlink="">
      <xdr:nvSpPr>
        <xdr:cNvPr id="342" name="Text Box 30">
          <a:extLst>
            <a:ext uri="{FF2B5EF4-FFF2-40B4-BE49-F238E27FC236}">
              <a16:creationId xmlns:a16="http://schemas.microsoft.com/office/drawing/2014/main" id="{6D073210-9E38-477F-B2EE-441C258B5218}"/>
            </a:ext>
          </a:extLst>
        </xdr:cNvPr>
        <xdr:cNvSpPr txBox="1">
          <a:spLocks noChangeArrowheads="1"/>
        </xdr:cNvSpPr>
      </xdr:nvSpPr>
      <xdr:spPr bwMode="auto">
        <a:xfrm>
          <a:off x="4244340" y="2747772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15242</xdr:rowOff>
    </xdr:to>
    <xdr:sp macro="" textlink="">
      <xdr:nvSpPr>
        <xdr:cNvPr id="343" name="Text Box 32">
          <a:extLst>
            <a:ext uri="{FF2B5EF4-FFF2-40B4-BE49-F238E27FC236}">
              <a16:creationId xmlns:a16="http://schemas.microsoft.com/office/drawing/2014/main" id="{A9C7DA58-347C-4797-BE9B-6FE389682C13}"/>
            </a:ext>
          </a:extLst>
        </xdr:cNvPr>
        <xdr:cNvSpPr txBox="1">
          <a:spLocks noChangeArrowheads="1"/>
        </xdr:cNvSpPr>
      </xdr:nvSpPr>
      <xdr:spPr bwMode="auto">
        <a:xfrm>
          <a:off x="4244340" y="274777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91442</xdr:rowOff>
    </xdr:to>
    <xdr:sp macro="" textlink="">
      <xdr:nvSpPr>
        <xdr:cNvPr id="344" name="Text Box 106">
          <a:extLst>
            <a:ext uri="{FF2B5EF4-FFF2-40B4-BE49-F238E27FC236}">
              <a16:creationId xmlns:a16="http://schemas.microsoft.com/office/drawing/2014/main" id="{21A27543-72A3-4E6D-AE5C-6A0DA25973A8}"/>
            </a:ext>
          </a:extLst>
        </xdr:cNvPr>
        <xdr:cNvSpPr txBox="1">
          <a:spLocks noChangeArrowheads="1"/>
        </xdr:cNvSpPr>
      </xdr:nvSpPr>
      <xdr:spPr bwMode="auto">
        <a:xfrm>
          <a:off x="4244340" y="27477720"/>
          <a:ext cx="76200" cy="27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125</xdr:row>
      <xdr:rowOff>0</xdr:rowOff>
    </xdr:from>
    <xdr:to>
      <xdr:col>3</xdr:col>
      <xdr:colOff>76200</xdr:colOff>
      <xdr:row>126</xdr:row>
      <xdr:rowOff>15242</xdr:rowOff>
    </xdr:to>
    <xdr:sp macro="" textlink="">
      <xdr:nvSpPr>
        <xdr:cNvPr id="345" name="Text Box 108">
          <a:extLst>
            <a:ext uri="{FF2B5EF4-FFF2-40B4-BE49-F238E27FC236}">
              <a16:creationId xmlns:a16="http://schemas.microsoft.com/office/drawing/2014/main" id="{F426FE03-3F1D-43CB-8B3D-78BB92251C77}"/>
            </a:ext>
          </a:extLst>
        </xdr:cNvPr>
        <xdr:cNvSpPr txBox="1">
          <a:spLocks noChangeArrowheads="1"/>
        </xdr:cNvSpPr>
      </xdr:nvSpPr>
      <xdr:spPr bwMode="auto">
        <a:xfrm>
          <a:off x="4244340" y="274777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121924</xdr:rowOff>
    </xdr:to>
    <xdr:sp macro="" textlink="">
      <xdr:nvSpPr>
        <xdr:cNvPr id="346" name="Text Box 30">
          <a:extLst>
            <a:ext uri="{FF2B5EF4-FFF2-40B4-BE49-F238E27FC236}">
              <a16:creationId xmlns:a16="http://schemas.microsoft.com/office/drawing/2014/main" id="{C6E6D47B-C3F7-4BB2-B731-F92E806054BB}"/>
            </a:ext>
          </a:extLst>
        </xdr:cNvPr>
        <xdr:cNvSpPr txBox="1">
          <a:spLocks noChangeArrowheads="1"/>
        </xdr:cNvSpPr>
      </xdr:nvSpPr>
      <xdr:spPr bwMode="auto">
        <a:xfrm>
          <a:off x="4244340" y="2852928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47" name="Text Box 32">
          <a:extLst>
            <a:ext uri="{FF2B5EF4-FFF2-40B4-BE49-F238E27FC236}">
              <a16:creationId xmlns:a16="http://schemas.microsoft.com/office/drawing/2014/main" id="{4E7B0C2E-A929-4408-A4B5-7CC1ABD99F74}"/>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121924</xdr:rowOff>
    </xdr:to>
    <xdr:sp macro="" textlink="">
      <xdr:nvSpPr>
        <xdr:cNvPr id="348" name="Text Box 106">
          <a:extLst>
            <a:ext uri="{FF2B5EF4-FFF2-40B4-BE49-F238E27FC236}">
              <a16:creationId xmlns:a16="http://schemas.microsoft.com/office/drawing/2014/main" id="{F6E7CBD4-95A6-45B7-9E17-6192B28FCAA3}"/>
            </a:ext>
          </a:extLst>
        </xdr:cNvPr>
        <xdr:cNvSpPr txBox="1">
          <a:spLocks noChangeArrowheads="1"/>
        </xdr:cNvSpPr>
      </xdr:nvSpPr>
      <xdr:spPr bwMode="auto">
        <a:xfrm>
          <a:off x="4244340" y="2852928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49" name="Text Box 108">
          <a:extLst>
            <a:ext uri="{FF2B5EF4-FFF2-40B4-BE49-F238E27FC236}">
              <a16:creationId xmlns:a16="http://schemas.microsoft.com/office/drawing/2014/main" id="{6AAF28FE-4B03-4B6E-9B95-DFB7961640F9}"/>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91444</xdr:rowOff>
    </xdr:to>
    <xdr:sp macro="" textlink="">
      <xdr:nvSpPr>
        <xdr:cNvPr id="350" name="Text Box 30">
          <a:extLst>
            <a:ext uri="{FF2B5EF4-FFF2-40B4-BE49-F238E27FC236}">
              <a16:creationId xmlns:a16="http://schemas.microsoft.com/office/drawing/2014/main" id="{109991BD-2131-4866-AFA9-EDEE5A802CC4}"/>
            </a:ext>
          </a:extLst>
        </xdr:cNvPr>
        <xdr:cNvSpPr txBox="1">
          <a:spLocks noChangeArrowheads="1"/>
        </xdr:cNvSpPr>
      </xdr:nvSpPr>
      <xdr:spPr bwMode="auto">
        <a:xfrm>
          <a:off x="4244340" y="28529280"/>
          <a:ext cx="76200" cy="27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51" name="Text Box 32">
          <a:extLst>
            <a:ext uri="{FF2B5EF4-FFF2-40B4-BE49-F238E27FC236}">
              <a16:creationId xmlns:a16="http://schemas.microsoft.com/office/drawing/2014/main" id="{766DE276-F7C0-4BC1-BA93-B798F351A978}"/>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91444</xdr:rowOff>
    </xdr:to>
    <xdr:sp macro="" textlink="">
      <xdr:nvSpPr>
        <xdr:cNvPr id="352" name="Text Box 106">
          <a:extLst>
            <a:ext uri="{FF2B5EF4-FFF2-40B4-BE49-F238E27FC236}">
              <a16:creationId xmlns:a16="http://schemas.microsoft.com/office/drawing/2014/main" id="{6FEB4E94-473D-4196-B3AB-E23451B0156A}"/>
            </a:ext>
          </a:extLst>
        </xdr:cNvPr>
        <xdr:cNvSpPr txBox="1">
          <a:spLocks noChangeArrowheads="1"/>
        </xdr:cNvSpPr>
      </xdr:nvSpPr>
      <xdr:spPr bwMode="auto">
        <a:xfrm>
          <a:off x="4244340" y="28529280"/>
          <a:ext cx="76200" cy="27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53" name="Text Box 108">
          <a:extLst>
            <a:ext uri="{FF2B5EF4-FFF2-40B4-BE49-F238E27FC236}">
              <a16:creationId xmlns:a16="http://schemas.microsoft.com/office/drawing/2014/main" id="{F99C1780-AEFC-4DE7-B329-2DF1CE6F532F}"/>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121924</xdr:rowOff>
    </xdr:to>
    <xdr:sp macro="" textlink="">
      <xdr:nvSpPr>
        <xdr:cNvPr id="354" name="Text Box 30">
          <a:extLst>
            <a:ext uri="{FF2B5EF4-FFF2-40B4-BE49-F238E27FC236}">
              <a16:creationId xmlns:a16="http://schemas.microsoft.com/office/drawing/2014/main" id="{36B63776-AC2F-4491-9325-212D871EB702}"/>
            </a:ext>
          </a:extLst>
        </xdr:cNvPr>
        <xdr:cNvSpPr txBox="1">
          <a:spLocks noChangeArrowheads="1"/>
        </xdr:cNvSpPr>
      </xdr:nvSpPr>
      <xdr:spPr bwMode="auto">
        <a:xfrm>
          <a:off x="4244340" y="2852928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55" name="Text Box 32">
          <a:extLst>
            <a:ext uri="{FF2B5EF4-FFF2-40B4-BE49-F238E27FC236}">
              <a16:creationId xmlns:a16="http://schemas.microsoft.com/office/drawing/2014/main" id="{C0536D99-EDAB-4CE3-9445-2A50100E4A15}"/>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121924</xdr:rowOff>
    </xdr:to>
    <xdr:sp macro="" textlink="">
      <xdr:nvSpPr>
        <xdr:cNvPr id="356" name="Text Box 106">
          <a:extLst>
            <a:ext uri="{FF2B5EF4-FFF2-40B4-BE49-F238E27FC236}">
              <a16:creationId xmlns:a16="http://schemas.microsoft.com/office/drawing/2014/main" id="{4239B849-9759-4732-8D00-5562FB9DEB81}"/>
            </a:ext>
          </a:extLst>
        </xdr:cNvPr>
        <xdr:cNvSpPr txBox="1">
          <a:spLocks noChangeArrowheads="1"/>
        </xdr:cNvSpPr>
      </xdr:nvSpPr>
      <xdr:spPr bwMode="auto">
        <a:xfrm>
          <a:off x="4244340" y="28529280"/>
          <a:ext cx="76200" cy="304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57" name="Text Box 108">
          <a:extLst>
            <a:ext uri="{FF2B5EF4-FFF2-40B4-BE49-F238E27FC236}">
              <a16:creationId xmlns:a16="http://schemas.microsoft.com/office/drawing/2014/main" id="{3FD155B8-E5C7-4718-B68E-5DF4021AE087}"/>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91444</xdr:rowOff>
    </xdr:to>
    <xdr:sp macro="" textlink="">
      <xdr:nvSpPr>
        <xdr:cNvPr id="358" name="Text Box 30">
          <a:extLst>
            <a:ext uri="{FF2B5EF4-FFF2-40B4-BE49-F238E27FC236}">
              <a16:creationId xmlns:a16="http://schemas.microsoft.com/office/drawing/2014/main" id="{AA3C0D57-8F9A-4A35-9810-14DD80F976CE}"/>
            </a:ext>
          </a:extLst>
        </xdr:cNvPr>
        <xdr:cNvSpPr txBox="1">
          <a:spLocks noChangeArrowheads="1"/>
        </xdr:cNvSpPr>
      </xdr:nvSpPr>
      <xdr:spPr bwMode="auto">
        <a:xfrm>
          <a:off x="4244340" y="28529280"/>
          <a:ext cx="76200" cy="27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59" name="Text Box 32">
          <a:extLst>
            <a:ext uri="{FF2B5EF4-FFF2-40B4-BE49-F238E27FC236}">
              <a16:creationId xmlns:a16="http://schemas.microsoft.com/office/drawing/2014/main" id="{7C3D353A-3405-4190-B822-2CD8767509EA}"/>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91444</xdr:rowOff>
    </xdr:to>
    <xdr:sp macro="" textlink="">
      <xdr:nvSpPr>
        <xdr:cNvPr id="360" name="Text Box 106">
          <a:extLst>
            <a:ext uri="{FF2B5EF4-FFF2-40B4-BE49-F238E27FC236}">
              <a16:creationId xmlns:a16="http://schemas.microsoft.com/office/drawing/2014/main" id="{12CAA1C8-7AE1-43D5-897F-1EBDD529095D}"/>
            </a:ext>
          </a:extLst>
        </xdr:cNvPr>
        <xdr:cNvSpPr txBox="1">
          <a:spLocks noChangeArrowheads="1"/>
        </xdr:cNvSpPr>
      </xdr:nvSpPr>
      <xdr:spPr bwMode="auto">
        <a:xfrm>
          <a:off x="4244340" y="28529280"/>
          <a:ext cx="76200" cy="27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15247</xdr:rowOff>
    </xdr:to>
    <xdr:sp macro="" textlink="">
      <xdr:nvSpPr>
        <xdr:cNvPr id="361" name="Text Box 108">
          <a:extLst>
            <a:ext uri="{FF2B5EF4-FFF2-40B4-BE49-F238E27FC236}">
              <a16:creationId xmlns:a16="http://schemas.microsoft.com/office/drawing/2014/main" id="{3BE08163-AF49-4404-80DA-EB8CF138B300}"/>
            </a:ext>
          </a:extLst>
        </xdr:cNvPr>
        <xdr:cNvSpPr txBox="1">
          <a:spLocks noChangeArrowheads="1"/>
        </xdr:cNvSpPr>
      </xdr:nvSpPr>
      <xdr:spPr bwMode="auto">
        <a:xfrm>
          <a:off x="4244340" y="28529280"/>
          <a:ext cx="76200" cy="35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127779</xdr:rowOff>
    </xdr:to>
    <xdr:sp macro="" textlink="">
      <xdr:nvSpPr>
        <xdr:cNvPr id="362" name="Text Box 30">
          <a:extLst>
            <a:ext uri="{FF2B5EF4-FFF2-40B4-BE49-F238E27FC236}">
              <a16:creationId xmlns:a16="http://schemas.microsoft.com/office/drawing/2014/main" id="{67C7C1E0-D55F-414D-A053-655880E9E7FA}"/>
            </a:ext>
          </a:extLst>
        </xdr:cNvPr>
        <xdr:cNvSpPr txBox="1">
          <a:spLocks noChangeArrowheads="1"/>
        </xdr:cNvSpPr>
      </xdr:nvSpPr>
      <xdr:spPr bwMode="auto">
        <a:xfrm>
          <a:off x="4244340" y="32926020"/>
          <a:ext cx="76200" cy="31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133</xdr:row>
      <xdr:rowOff>12893</xdr:rowOff>
    </xdr:to>
    <xdr:sp macro="" textlink="">
      <xdr:nvSpPr>
        <xdr:cNvPr id="363" name="Text Box 32">
          <a:extLst>
            <a:ext uri="{FF2B5EF4-FFF2-40B4-BE49-F238E27FC236}">
              <a16:creationId xmlns:a16="http://schemas.microsoft.com/office/drawing/2014/main" id="{1375E48B-2B5B-41AA-A09B-EBD27531769A}"/>
            </a:ext>
          </a:extLst>
        </xdr:cNvPr>
        <xdr:cNvSpPr txBox="1">
          <a:spLocks noChangeArrowheads="1"/>
        </xdr:cNvSpPr>
      </xdr:nvSpPr>
      <xdr:spPr bwMode="auto">
        <a:xfrm>
          <a:off x="4244340" y="32926020"/>
          <a:ext cx="76200" cy="561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127779</xdr:rowOff>
    </xdr:to>
    <xdr:sp macro="" textlink="">
      <xdr:nvSpPr>
        <xdr:cNvPr id="364" name="Text Box 106">
          <a:extLst>
            <a:ext uri="{FF2B5EF4-FFF2-40B4-BE49-F238E27FC236}">
              <a16:creationId xmlns:a16="http://schemas.microsoft.com/office/drawing/2014/main" id="{1D4726AC-C607-417B-BBF0-D2290B4E40D9}"/>
            </a:ext>
          </a:extLst>
        </xdr:cNvPr>
        <xdr:cNvSpPr txBox="1">
          <a:spLocks noChangeArrowheads="1"/>
        </xdr:cNvSpPr>
      </xdr:nvSpPr>
      <xdr:spPr bwMode="auto">
        <a:xfrm>
          <a:off x="4244340" y="32926020"/>
          <a:ext cx="76200" cy="31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133</xdr:row>
      <xdr:rowOff>12893</xdr:rowOff>
    </xdr:to>
    <xdr:sp macro="" textlink="">
      <xdr:nvSpPr>
        <xdr:cNvPr id="365" name="Text Box 108">
          <a:extLst>
            <a:ext uri="{FF2B5EF4-FFF2-40B4-BE49-F238E27FC236}">
              <a16:creationId xmlns:a16="http://schemas.microsoft.com/office/drawing/2014/main" id="{6FB03BEB-E354-410B-BDAB-22FA3EA05304}"/>
            </a:ext>
          </a:extLst>
        </xdr:cNvPr>
        <xdr:cNvSpPr txBox="1">
          <a:spLocks noChangeArrowheads="1"/>
        </xdr:cNvSpPr>
      </xdr:nvSpPr>
      <xdr:spPr bwMode="auto">
        <a:xfrm>
          <a:off x="4244340" y="32926020"/>
          <a:ext cx="76200" cy="561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106683</xdr:rowOff>
    </xdr:to>
    <xdr:sp macro="" textlink="">
      <xdr:nvSpPr>
        <xdr:cNvPr id="366" name="Text Box 30">
          <a:extLst>
            <a:ext uri="{FF2B5EF4-FFF2-40B4-BE49-F238E27FC236}">
              <a16:creationId xmlns:a16="http://schemas.microsoft.com/office/drawing/2014/main" id="{A627F820-56CF-4A66-9EFF-6D752BC4290C}"/>
            </a:ext>
          </a:extLst>
        </xdr:cNvPr>
        <xdr:cNvSpPr txBox="1">
          <a:spLocks noChangeArrowheads="1"/>
        </xdr:cNvSpPr>
      </xdr:nvSpPr>
      <xdr:spPr bwMode="auto">
        <a:xfrm>
          <a:off x="4244340" y="34716720"/>
          <a:ext cx="76200" cy="28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127779</xdr:rowOff>
    </xdr:to>
    <xdr:sp macro="" textlink="">
      <xdr:nvSpPr>
        <xdr:cNvPr id="367" name="Text Box 30">
          <a:extLst>
            <a:ext uri="{FF2B5EF4-FFF2-40B4-BE49-F238E27FC236}">
              <a16:creationId xmlns:a16="http://schemas.microsoft.com/office/drawing/2014/main" id="{2ECDF9F3-D445-4809-99FD-63408955472A}"/>
            </a:ext>
          </a:extLst>
        </xdr:cNvPr>
        <xdr:cNvSpPr txBox="1">
          <a:spLocks noChangeArrowheads="1"/>
        </xdr:cNvSpPr>
      </xdr:nvSpPr>
      <xdr:spPr bwMode="auto">
        <a:xfrm>
          <a:off x="4244340" y="32926020"/>
          <a:ext cx="76200" cy="31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133</xdr:row>
      <xdr:rowOff>12893</xdr:rowOff>
    </xdr:to>
    <xdr:sp macro="" textlink="">
      <xdr:nvSpPr>
        <xdr:cNvPr id="368" name="Text Box 32">
          <a:extLst>
            <a:ext uri="{FF2B5EF4-FFF2-40B4-BE49-F238E27FC236}">
              <a16:creationId xmlns:a16="http://schemas.microsoft.com/office/drawing/2014/main" id="{C2554D57-37FA-4209-8DDC-883D8ABF09F8}"/>
            </a:ext>
          </a:extLst>
        </xdr:cNvPr>
        <xdr:cNvSpPr txBox="1">
          <a:spLocks noChangeArrowheads="1"/>
        </xdr:cNvSpPr>
      </xdr:nvSpPr>
      <xdr:spPr bwMode="auto">
        <a:xfrm>
          <a:off x="4244340" y="32926020"/>
          <a:ext cx="76200" cy="561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127779</xdr:rowOff>
    </xdr:to>
    <xdr:sp macro="" textlink="">
      <xdr:nvSpPr>
        <xdr:cNvPr id="369" name="Text Box 106">
          <a:extLst>
            <a:ext uri="{FF2B5EF4-FFF2-40B4-BE49-F238E27FC236}">
              <a16:creationId xmlns:a16="http://schemas.microsoft.com/office/drawing/2014/main" id="{819E8F7E-4209-41E9-B113-8EFD661D1984}"/>
            </a:ext>
          </a:extLst>
        </xdr:cNvPr>
        <xdr:cNvSpPr txBox="1">
          <a:spLocks noChangeArrowheads="1"/>
        </xdr:cNvSpPr>
      </xdr:nvSpPr>
      <xdr:spPr bwMode="auto">
        <a:xfrm>
          <a:off x="4244340" y="32926020"/>
          <a:ext cx="76200" cy="31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133</xdr:row>
      <xdr:rowOff>12893</xdr:rowOff>
    </xdr:to>
    <xdr:sp macro="" textlink="">
      <xdr:nvSpPr>
        <xdr:cNvPr id="370" name="Text Box 108">
          <a:extLst>
            <a:ext uri="{FF2B5EF4-FFF2-40B4-BE49-F238E27FC236}">
              <a16:creationId xmlns:a16="http://schemas.microsoft.com/office/drawing/2014/main" id="{9E26E28E-C73E-4023-84D7-9F6AE984E19D}"/>
            </a:ext>
          </a:extLst>
        </xdr:cNvPr>
        <xdr:cNvSpPr txBox="1">
          <a:spLocks noChangeArrowheads="1"/>
        </xdr:cNvSpPr>
      </xdr:nvSpPr>
      <xdr:spPr bwMode="auto">
        <a:xfrm>
          <a:off x="4244340" y="32926020"/>
          <a:ext cx="76200" cy="561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104919</xdr:rowOff>
    </xdr:to>
    <xdr:sp macro="" textlink="">
      <xdr:nvSpPr>
        <xdr:cNvPr id="371" name="Text Box 30">
          <a:extLst>
            <a:ext uri="{FF2B5EF4-FFF2-40B4-BE49-F238E27FC236}">
              <a16:creationId xmlns:a16="http://schemas.microsoft.com/office/drawing/2014/main" id="{1BA66F47-C1A2-413F-B526-95334B699366}"/>
            </a:ext>
          </a:extLst>
        </xdr:cNvPr>
        <xdr:cNvSpPr txBox="1">
          <a:spLocks noChangeArrowheads="1"/>
        </xdr:cNvSpPr>
      </xdr:nvSpPr>
      <xdr:spPr bwMode="auto">
        <a:xfrm>
          <a:off x="4244340" y="32926020"/>
          <a:ext cx="76200" cy="28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129</xdr:row>
      <xdr:rowOff>129538</xdr:rowOff>
    </xdr:to>
    <xdr:sp macro="" textlink="">
      <xdr:nvSpPr>
        <xdr:cNvPr id="372" name="Text Box 30">
          <a:extLst>
            <a:ext uri="{FF2B5EF4-FFF2-40B4-BE49-F238E27FC236}">
              <a16:creationId xmlns:a16="http://schemas.microsoft.com/office/drawing/2014/main" id="{6ADB5263-0AA6-4A78-BCE4-3E0888914465}"/>
            </a:ext>
          </a:extLst>
        </xdr:cNvPr>
        <xdr:cNvSpPr txBox="1">
          <a:spLocks noChangeArrowheads="1"/>
        </xdr:cNvSpPr>
      </xdr:nvSpPr>
      <xdr:spPr bwMode="auto">
        <a:xfrm>
          <a:off x="4244340" y="34282380"/>
          <a:ext cx="76200" cy="167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15241</xdr:rowOff>
    </xdr:to>
    <xdr:sp macro="" textlink="">
      <xdr:nvSpPr>
        <xdr:cNvPr id="373" name="Text Box 32">
          <a:extLst>
            <a:ext uri="{FF2B5EF4-FFF2-40B4-BE49-F238E27FC236}">
              <a16:creationId xmlns:a16="http://schemas.microsoft.com/office/drawing/2014/main" id="{398AB87A-A7E6-4601-9856-5D929DDA7F9A}"/>
            </a:ext>
          </a:extLst>
        </xdr:cNvPr>
        <xdr:cNvSpPr txBox="1">
          <a:spLocks noChangeArrowheads="1"/>
        </xdr:cNvSpPr>
      </xdr:nvSpPr>
      <xdr:spPr bwMode="auto">
        <a:xfrm>
          <a:off x="4244340" y="344119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129</xdr:row>
      <xdr:rowOff>129538</xdr:rowOff>
    </xdr:to>
    <xdr:sp macro="" textlink="">
      <xdr:nvSpPr>
        <xdr:cNvPr id="374" name="Text Box 106">
          <a:extLst>
            <a:ext uri="{FF2B5EF4-FFF2-40B4-BE49-F238E27FC236}">
              <a16:creationId xmlns:a16="http://schemas.microsoft.com/office/drawing/2014/main" id="{90115EDC-7862-457E-A8DB-F157D95C11DA}"/>
            </a:ext>
          </a:extLst>
        </xdr:cNvPr>
        <xdr:cNvSpPr txBox="1">
          <a:spLocks noChangeArrowheads="1"/>
        </xdr:cNvSpPr>
      </xdr:nvSpPr>
      <xdr:spPr bwMode="auto">
        <a:xfrm>
          <a:off x="4244340" y="34282380"/>
          <a:ext cx="76200" cy="167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15241</xdr:rowOff>
    </xdr:to>
    <xdr:sp macro="" textlink="">
      <xdr:nvSpPr>
        <xdr:cNvPr id="375" name="Text Box 108">
          <a:extLst>
            <a:ext uri="{FF2B5EF4-FFF2-40B4-BE49-F238E27FC236}">
              <a16:creationId xmlns:a16="http://schemas.microsoft.com/office/drawing/2014/main" id="{2F177B6D-C039-4D1D-A87C-CBF7A9E380E7}"/>
            </a:ext>
          </a:extLst>
        </xdr:cNvPr>
        <xdr:cNvSpPr txBox="1">
          <a:spLocks noChangeArrowheads="1"/>
        </xdr:cNvSpPr>
      </xdr:nvSpPr>
      <xdr:spPr bwMode="auto">
        <a:xfrm>
          <a:off x="4244340" y="344119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83821</xdr:rowOff>
    </xdr:to>
    <xdr:sp macro="" textlink="">
      <xdr:nvSpPr>
        <xdr:cNvPr id="376" name="Text Box 30">
          <a:extLst>
            <a:ext uri="{FF2B5EF4-FFF2-40B4-BE49-F238E27FC236}">
              <a16:creationId xmlns:a16="http://schemas.microsoft.com/office/drawing/2014/main" id="{AE9753D5-3042-4812-A9F9-F13B6A172950}"/>
            </a:ext>
          </a:extLst>
        </xdr:cNvPr>
        <xdr:cNvSpPr txBox="1">
          <a:spLocks noChangeArrowheads="1"/>
        </xdr:cNvSpPr>
      </xdr:nvSpPr>
      <xdr:spPr bwMode="auto">
        <a:xfrm>
          <a:off x="4244340" y="34411920"/>
          <a:ext cx="7620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15241</xdr:rowOff>
    </xdr:to>
    <xdr:sp macro="" textlink="">
      <xdr:nvSpPr>
        <xdr:cNvPr id="377" name="Text Box 32">
          <a:extLst>
            <a:ext uri="{FF2B5EF4-FFF2-40B4-BE49-F238E27FC236}">
              <a16:creationId xmlns:a16="http://schemas.microsoft.com/office/drawing/2014/main" id="{983349BF-1C10-4F73-95EF-E50FE998D7AB}"/>
            </a:ext>
          </a:extLst>
        </xdr:cNvPr>
        <xdr:cNvSpPr txBox="1">
          <a:spLocks noChangeArrowheads="1"/>
        </xdr:cNvSpPr>
      </xdr:nvSpPr>
      <xdr:spPr bwMode="auto">
        <a:xfrm>
          <a:off x="4244340" y="344119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83821</xdr:rowOff>
    </xdr:to>
    <xdr:sp macro="" textlink="">
      <xdr:nvSpPr>
        <xdr:cNvPr id="378" name="Text Box 106">
          <a:extLst>
            <a:ext uri="{FF2B5EF4-FFF2-40B4-BE49-F238E27FC236}">
              <a16:creationId xmlns:a16="http://schemas.microsoft.com/office/drawing/2014/main" id="{1DF83937-0555-4B43-99C1-7726B0D76FAA}"/>
            </a:ext>
          </a:extLst>
        </xdr:cNvPr>
        <xdr:cNvSpPr txBox="1">
          <a:spLocks noChangeArrowheads="1"/>
        </xdr:cNvSpPr>
      </xdr:nvSpPr>
      <xdr:spPr bwMode="auto">
        <a:xfrm>
          <a:off x="4244340" y="34411920"/>
          <a:ext cx="7620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15241</xdr:rowOff>
    </xdr:to>
    <xdr:sp macro="" textlink="">
      <xdr:nvSpPr>
        <xdr:cNvPr id="379" name="Text Box 108">
          <a:extLst>
            <a:ext uri="{FF2B5EF4-FFF2-40B4-BE49-F238E27FC236}">
              <a16:creationId xmlns:a16="http://schemas.microsoft.com/office/drawing/2014/main" id="{FD91E17B-20B3-46C6-8AA9-3A97B452085C}"/>
            </a:ext>
          </a:extLst>
        </xdr:cNvPr>
        <xdr:cNvSpPr txBox="1">
          <a:spLocks noChangeArrowheads="1"/>
        </xdr:cNvSpPr>
      </xdr:nvSpPr>
      <xdr:spPr bwMode="auto">
        <a:xfrm>
          <a:off x="4244340" y="34411920"/>
          <a:ext cx="76200" cy="19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121925</xdr:rowOff>
    </xdr:to>
    <xdr:sp macro="" textlink="">
      <xdr:nvSpPr>
        <xdr:cNvPr id="380" name="Text Box 30">
          <a:extLst>
            <a:ext uri="{FF2B5EF4-FFF2-40B4-BE49-F238E27FC236}">
              <a16:creationId xmlns:a16="http://schemas.microsoft.com/office/drawing/2014/main" id="{BC93DFC2-1181-497F-9064-83DA513BD149}"/>
            </a:ext>
          </a:extLst>
        </xdr:cNvPr>
        <xdr:cNvSpPr txBox="1">
          <a:spLocks noChangeArrowheads="1"/>
        </xdr:cNvSpPr>
      </xdr:nvSpPr>
      <xdr:spPr bwMode="auto">
        <a:xfrm>
          <a:off x="4244340" y="33627060"/>
          <a:ext cx="76200" cy="30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7</xdr:rowOff>
    </xdr:to>
    <xdr:sp macro="" textlink="">
      <xdr:nvSpPr>
        <xdr:cNvPr id="381" name="Text Box 32">
          <a:extLst>
            <a:ext uri="{FF2B5EF4-FFF2-40B4-BE49-F238E27FC236}">
              <a16:creationId xmlns:a16="http://schemas.microsoft.com/office/drawing/2014/main" id="{EB4B686E-E163-4130-AC11-A722081F62FF}"/>
            </a:ext>
          </a:extLst>
        </xdr:cNvPr>
        <xdr:cNvSpPr txBox="1">
          <a:spLocks noChangeArrowheads="1"/>
        </xdr:cNvSpPr>
      </xdr:nvSpPr>
      <xdr:spPr bwMode="auto">
        <a:xfrm>
          <a:off x="4244340" y="3362706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121925</xdr:rowOff>
    </xdr:to>
    <xdr:sp macro="" textlink="">
      <xdr:nvSpPr>
        <xdr:cNvPr id="382" name="Text Box 106">
          <a:extLst>
            <a:ext uri="{FF2B5EF4-FFF2-40B4-BE49-F238E27FC236}">
              <a16:creationId xmlns:a16="http://schemas.microsoft.com/office/drawing/2014/main" id="{5186D1C2-FCC2-4E26-B2A9-BB26045921A7}"/>
            </a:ext>
          </a:extLst>
        </xdr:cNvPr>
        <xdr:cNvSpPr txBox="1">
          <a:spLocks noChangeArrowheads="1"/>
        </xdr:cNvSpPr>
      </xdr:nvSpPr>
      <xdr:spPr bwMode="auto">
        <a:xfrm>
          <a:off x="4244340" y="33627060"/>
          <a:ext cx="76200" cy="30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7</xdr:rowOff>
    </xdr:to>
    <xdr:sp macro="" textlink="">
      <xdr:nvSpPr>
        <xdr:cNvPr id="383" name="Text Box 108">
          <a:extLst>
            <a:ext uri="{FF2B5EF4-FFF2-40B4-BE49-F238E27FC236}">
              <a16:creationId xmlns:a16="http://schemas.microsoft.com/office/drawing/2014/main" id="{3AD95FA1-76EF-4A47-A296-662D1975D171}"/>
            </a:ext>
          </a:extLst>
        </xdr:cNvPr>
        <xdr:cNvSpPr txBox="1">
          <a:spLocks noChangeArrowheads="1"/>
        </xdr:cNvSpPr>
      </xdr:nvSpPr>
      <xdr:spPr bwMode="auto">
        <a:xfrm>
          <a:off x="4244340" y="3362706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99065</xdr:rowOff>
    </xdr:to>
    <xdr:sp macro="" textlink="">
      <xdr:nvSpPr>
        <xdr:cNvPr id="384" name="Text Box 30">
          <a:extLst>
            <a:ext uri="{FF2B5EF4-FFF2-40B4-BE49-F238E27FC236}">
              <a16:creationId xmlns:a16="http://schemas.microsoft.com/office/drawing/2014/main" id="{BBF58E78-F951-4ECC-A663-A009897778E0}"/>
            </a:ext>
          </a:extLst>
        </xdr:cNvPr>
        <xdr:cNvSpPr txBox="1">
          <a:spLocks noChangeArrowheads="1"/>
        </xdr:cNvSpPr>
      </xdr:nvSpPr>
      <xdr:spPr bwMode="auto">
        <a:xfrm>
          <a:off x="4244340" y="33627060"/>
          <a:ext cx="76200" cy="28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131</xdr:row>
      <xdr:rowOff>7</xdr:rowOff>
    </xdr:to>
    <xdr:sp macro="" textlink="">
      <xdr:nvSpPr>
        <xdr:cNvPr id="385" name="Text Box 32">
          <a:extLst>
            <a:ext uri="{FF2B5EF4-FFF2-40B4-BE49-F238E27FC236}">
              <a16:creationId xmlns:a16="http://schemas.microsoft.com/office/drawing/2014/main" id="{667B187E-6E28-4BF2-9E9C-7B1AA4A9C74E}"/>
            </a:ext>
          </a:extLst>
        </xdr:cNvPr>
        <xdr:cNvSpPr txBox="1">
          <a:spLocks noChangeArrowheads="1"/>
        </xdr:cNvSpPr>
      </xdr:nvSpPr>
      <xdr:spPr bwMode="auto">
        <a:xfrm>
          <a:off x="4244340" y="33627060"/>
          <a:ext cx="76200" cy="35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129</xdr:row>
      <xdr:rowOff>0</xdr:rowOff>
    </xdr:from>
    <xdr:to>
      <xdr:col>3</xdr:col>
      <xdr:colOff>76200</xdr:colOff>
      <xdr:row>130</xdr:row>
      <xdr:rowOff>99065</xdr:rowOff>
    </xdr:to>
    <xdr:sp macro="" textlink="">
      <xdr:nvSpPr>
        <xdr:cNvPr id="386" name="Text Box 106">
          <a:extLst>
            <a:ext uri="{FF2B5EF4-FFF2-40B4-BE49-F238E27FC236}">
              <a16:creationId xmlns:a16="http://schemas.microsoft.com/office/drawing/2014/main" id="{0BD254FB-955E-42C6-A9DF-26F296B2ADA7}"/>
            </a:ext>
          </a:extLst>
        </xdr:cNvPr>
        <xdr:cNvSpPr txBox="1">
          <a:spLocks noChangeArrowheads="1"/>
        </xdr:cNvSpPr>
      </xdr:nvSpPr>
      <xdr:spPr bwMode="auto">
        <a:xfrm>
          <a:off x="4244340" y="33627060"/>
          <a:ext cx="76200" cy="28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129</xdr:row>
      <xdr:rowOff>0</xdr:rowOff>
    </xdr:from>
    <xdr:to>
      <xdr:col>3</xdr:col>
      <xdr:colOff>91440</xdr:colOff>
      <xdr:row>131</xdr:row>
      <xdr:rowOff>19004</xdr:rowOff>
    </xdr:to>
    <xdr:sp macro="" textlink="">
      <xdr:nvSpPr>
        <xdr:cNvPr id="387" name="Text Box 108">
          <a:extLst>
            <a:ext uri="{FF2B5EF4-FFF2-40B4-BE49-F238E27FC236}">
              <a16:creationId xmlns:a16="http://schemas.microsoft.com/office/drawing/2014/main" id="{886C8421-41EB-4B42-BBA1-373821A8F81A}"/>
            </a:ext>
          </a:extLst>
        </xdr:cNvPr>
        <xdr:cNvSpPr txBox="1">
          <a:spLocks noChangeArrowheads="1"/>
        </xdr:cNvSpPr>
      </xdr:nvSpPr>
      <xdr:spPr bwMode="auto">
        <a:xfrm>
          <a:off x="4267200" y="33604200"/>
          <a:ext cx="68580" cy="359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0</xdr:row>
      <xdr:rowOff>0</xdr:rowOff>
    </xdr:from>
    <xdr:ext cx="76200" cy="676275"/>
    <xdr:sp macro="" textlink="">
      <xdr:nvSpPr>
        <xdr:cNvPr id="388" name="Text Box 30">
          <a:extLst>
            <a:ext uri="{FF2B5EF4-FFF2-40B4-BE49-F238E27FC236}">
              <a16:creationId xmlns:a16="http://schemas.microsoft.com/office/drawing/2014/main" id="{9F5233A6-8F50-4515-9DFB-AD75816CA579}"/>
            </a:ext>
          </a:extLst>
        </xdr:cNvPr>
        <xdr:cNvSpPr txBox="1">
          <a:spLocks noChangeArrowheads="1"/>
        </xdr:cNvSpPr>
      </xdr:nvSpPr>
      <xdr:spPr bwMode="auto">
        <a:xfrm>
          <a:off x="4244340" y="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857250"/>
    <xdr:sp macro="" textlink="">
      <xdr:nvSpPr>
        <xdr:cNvPr id="389" name="Text Box 32">
          <a:extLst>
            <a:ext uri="{FF2B5EF4-FFF2-40B4-BE49-F238E27FC236}">
              <a16:creationId xmlns:a16="http://schemas.microsoft.com/office/drawing/2014/main" id="{70D4E590-3870-45F7-AF58-2261FB600045}"/>
            </a:ext>
          </a:extLst>
        </xdr:cNvPr>
        <xdr:cNvSpPr txBox="1">
          <a:spLocks noChangeArrowheads="1"/>
        </xdr:cNvSpPr>
      </xdr:nvSpPr>
      <xdr:spPr bwMode="auto">
        <a:xfrm>
          <a:off x="4244340" y="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676275"/>
    <xdr:sp macro="" textlink="">
      <xdr:nvSpPr>
        <xdr:cNvPr id="390" name="Text Box 106">
          <a:extLst>
            <a:ext uri="{FF2B5EF4-FFF2-40B4-BE49-F238E27FC236}">
              <a16:creationId xmlns:a16="http://schemas.microsoft.com/office/drawing/2014/main" id="{359A89F5-8779-4FDA-918C-5B15C2E77855}"/>
            </a:ext>
          </a:extLst>
        </xdr:cNvPr>
        <xdr:cNvSpPr txBox="1">
          <a:spLocks noChangeArrowheads="1"/>
        </xdr:cNvSpPr>
      </xdr:nvSpPr>
      <xdr:spPr bwMode="auto">
        <a:xfrm>
          <a:off x="4244340" y="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857250"/>
    <xdr:sp macro="" textlink="">
      <xdr:nvSpPr>
        <xdr:cNvPr id="391" name="Text Box 108">
          <a:extLst>
            <a:ext uri="{FF2B5EF4-FFF2-40B4-BE49-F238E27FC236}">
              <a16:creationId xmlns:a16="http://schemas.microsoft.com/office/drawing/2014/main" id="{6FEA5FDA-A46E-406C-A6F6-CFF3383B5AC3}"/>
            </a:ext>
          </a:extLst>
        </xdr:cNvPr>
        <xdr:cNvSpPr txBox="1">
          <a:spLocks noChangeArrowheads="1"/>
        </xdr:cNvSpPr>
      </xdr:nvSpPr>
      <xdr:spPr bwMode="auto">
        <a:xfrm>
          <a:off x="4244340" y="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657225"/>
    <xdr:sp macro="" textlink="">
      <xdr:nvSpPr>
        <xdr:cNvPr id="392" name="Text Box 30">
          <a:extLst>
            <a:ext uri="{FF2B5EF4-FFF2-40B4-BE49-F238E27FC236}">
              <a16:creationId xmlns:a16="http://schemas.microsoft.com/office/drawing/2014/main" id="{937B5016-E1EB-4357-93AB-25C49FE47417}"/>
            </a:ext>
          </a:extLst>
        </xdr:cNvPr>
        <xdr:cNvSpPr txBox="1">
          <a:spLocks noChangeArrowheads="1"/>
        </xdr:cNvSpPr>
      </xdr:nvSpPr>
      <xdr:spPr bwMode="auto">
        <a:xfrm>
          <a:off x="4244340" y="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857250"/>
    <xdr:sp macro="" textlink="">
      <xdr:nvSpPr>
        <xdr:cNvPr id="393" name="Text Box 32">
          <a:extLst>
            <a:ext uri="{FF2B5EF4-FFF2-40B4-BE49-F238E27FC236}">
              <a16:creationId xmlns:a16="http://schemas.microsoft.com/office/drawing/2014/main" id="{EDE80CE4-BE50-4C8F-993E-D80E3846D3AA}"/>
            </a:ext>
          </a:extLst>
        </xdr:cNvPr>
        <xdr:cNvSpPr txBox="1">
          <a:spLocks noChangeArrowheads="1"/>
        </xdr:cNvSpPr>
      </xdr:nvSpPr>
      <xdr:spPr bwMode="auto">
        <a:xfrm>
          <a:off x="4244340" y="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657225"/>
    <xdr:sp macro="" textlink="">
      <xdr:nvSpPr>
        <xdr:cNvPr id="394" name="Text Box 106">
          <a:extLst>
            <a:ext uri="{FF2B5EF4-FFF2-40B4-BE49-F238E27FC236}">
              <a16:creationId xmlns:a16="http://schemas.microsoft.com/office/drawing/2014/main" id="{B97D691C-27EC-4664-950B-BFA3992F5B29}"/>
            </a:ext>
          </a:extLst>
        </xdr:cNvPr>
        <xdr:cNvSpPr txBox="1">
          <a:spLocks noChangeArrowheads="1"/>
        </xdr:cNvSpPr>
      </xdr:nvSpPr>
      <xdr:spPr bwMode="auto">
        <a:xfrm>
          <a:off x="4244340" y="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0</xdr:row>
      <xdr:rowOff>0</xdr:rowOff>
    </xdr:from>
    <xdr:ext cx="76200" cy="857250"/>
    <xdr:sp macro="" textlink="">
      <xdr:nvSpPr>
        <xdr:cNvPr id="395" name="Text Box 108">
          <a:extLst>
            <a:ext uri="{FF2B5EF4-FFF2-40B4-BE49-F238E27FC236}">
              <a16:creationId xmlns:a16="http://schemas.microsoft.com/office/drawing/2014/main" id="{364EE736-9B99-4B52-97FC-9157D08B7169}"/>
            </a:ext>
          </a:extLst>
        </xdr:cNvPr>
        <xdr:cNvSpPr txBox="1">
          <a:spLocks noChangeArrowheads="1"/>
        </xdr:cNvSpPr>
      </xdr:nvSpPr>
      <xdr:spPr bwMode="auto">
        <a:xfrm>
          <a:off x="4244340" y="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76275"/>
    <xdr:sp macro="" textlink="">
      <xdr:nvSpPr>
        <xdr:cNvPr id="396" name="Text Box 30">
          <a:extLst>
            <a:ext uri="{FF2B5EF4-FFF2-40B4-BE49-F238E27FC236}">
              <a16:creationId xmlns:a16="http://schemas.microsoft.com/office/drawing/2014/main" id="{924FE6FA-FDF8-47B5-B00B-2D3FA0780632}"/>
            </a:ext>
          </a:extLst>
        </xdr:cNvPr>
        <xdr:cNvSpPr txBox="1">
          <a:spLocks noChangeArrowheads="1"/>
        </xdr:cNvSpPr>
      </xdr:nvSpPr>
      <xdr:spPr bwMode="auto">
        <a:xfrm>
          <a:off x="4244340" y="1346225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397" name="Text Box 32">
          <a:extLst>
            <a:ext uri="{FF2B5EF4-FFF2-40B4-BE49-F238E27FC236}">
              <a16:creationId xmlns:a16="http://schemas.microsoft.com/office/drawing/2014/main" id="{D7B809C9-7986-4B4C-A246-4CA2F04644CC}"/>
            </a:ext>
          </a:extLst>
        </xdr:cNvPr>
        <xdr:cNvSpPr txBox="1">
          <a:spLocks noChangeArrowheads="1"/>
        </xdr:cNvSpPr>
      </xdr:nvSpPr>
      <xdr:spPr bwMode="auto">
        <a:xfrm>
          <a:off x="4244340" y="1346225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76275"/>
    <xdr:sp macro="" textlink="">
      <xdr:nvSpPr>
        <xdr:cNvPr id="398" name="Text Box 106">
          <a:extLst>
            <a:ext uri="{FF2B5EF4-FFF2-40B4-BE49-F238E27FC236}">
              <a16:creationId xmlns:a16="http://schemas.microsoft.com/office/drawing/2014/main" id="{47D874DC-5C23-42EC-8352-1835940E09A1}"/>
            </a:ext>
          </a:extLst>
        </xdr:cNvPr>
        <xdr:cNvSpPr txBox="1">
          <a:spLocks noChangeArrowheads="1"/>
        </xdr:cNvSpPr>
      </xdr:nvSpPr>
      <xdr:spPr bwMode="auto">
        <a:xfrm>
          <a:off x="4244340" y="1346225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399" name="Text Box 108">
          <a:extLst>
            <a:ext uri="{FF2B5EF4-FFF2-40B4-BE49-F238E27FC236}">
              <a16:creationId xmlns:a16="http://schemas.microsoft.com/office/drawing/2014/main" id="{7742CC40-9F44-463D-8379-BC7654BD3CDA}"/>
            </a:ext>
          </a:extLst>
        </xdr:cNvPr>
        <xdr:cNvSpPr txBox="1">
          <a:spLocks noChangeArrowheads="1"/>
        </xdr:cNvSpPr>
      </xdr:nvSpPr>
      <xdr:spPr bwMode="auto">
        <a:xfrm>
          <a:off x="4244340" y="1346225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57225"/>
    <xdr:sp macro="" textlink="">
      <xdr:nvSpPr>
        <xdr:cNvPr id="400" name="Text Box 30">
          <a:extLst>
            <a:ext uri="{FF2B5EF4-FFF2-40B4-BE49-F238E27FC236}">
              <a16:creationId xmlns:a16="http://schemas.microsoft.com/office/drawing/2014/main" id="{FB98FB3F-BA5F-43F5-A691-FC498B3DAFB9}"/>
            </a:ext>
          </a:extLst>
        </xdr:cNvPr>
        <xdr:cNvSpPr txBox="1">
          <a:spLocks noChangeArrowheads="1"/>
        </xdr:cNvSpPr>
      </xdr:nvSpPr>
      <xdr:spPr bwMode="auto">
        <a:xfrm>
          <a:off x="4244340" y="1346225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401" name="Text Box 32">
          <a:extLst>
            <a:ext uri="{FF2B5EF4-FFF2-40B4-BE49-F238E27FC236}">
              <a16:creationId xmlns:a16="http://schemas.microsoft.com/office/drawing/2014/main" id="{EFFEE622-AD4F-444E-8F46-7215F78FB648}"/>
            </a:ext>
          </a:extLst>
        </xdr:cNvPr>
        <xdr:cNvSpPr txBox="1">
          <a:spLocks noChangeArrowheads="1"/>
        </xdr:cNvSpPr>
      </xdr:nvSpPr>
      <xdr:spPr bwMode="auto">
        <a:xfrm>
          <a:off x="4244340" y="1346225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657225"/>
    <xdr:sp macro="" textlink="">
      <xdr:nvSpPr>
        <xdr:cNvPr id="402" name="Text Box 106">
          <a:extLst>
            <a:ext uri="{FF2B5EF4-FFF2-40B4-BE49-F238E27FC236}">
              <a16:creationId xmlns:a16="http://schemas.microsoft.com/office/drawing/2014/main" id="{A372D0F0-BC64-496C-B9F4-465E7E4401EC}"/>
            </a:ext>
          </a:extLst>
        </xdr:cNvPr>
        <xdr:cNvSpPr txBox="1">
          <a:spLocks noChangeArrowheads="1"/>
        </xdr:cNvSpPr>
      </xdr:nvSpPr>
      <xdr:spPr bwMode="auto">
        <a:xfrm>
          <a:off x="4244340" y="1346225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76200" cy="857250"/>
    <xdr:sp macro="" textlink="">
      <xdr:nvSpPr>
        <xdr:cNvPr id="403" name="Text Box 108">
          <a:extLst>
            <a:ext uri="{FF2B5EF4-FFF2-40B4-BE49-F238E27FC236}">
              <a16:creationId xmlns:a16="http://schemas.microsoft.com/office/drawing/2014/main" id="{4CAC2687-A607-49AA-BA92-D014CD14571A}"/>
            </a:ext>
          </a:extLst>
        </xdr:cNvPr>
        <xdr:cNvSpPr txBox="1">
          <a:spLocks noChangeArrowheads="1"/>
        </xdr:cNvSpPr>
      </xdr:nvSpPr>
      <xdr:spPr bwMode="auto">
        <a:xfrm>
          <a:off x="4244340" y="1346225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187</xdr:row>
      <xdr:rowOff>0</xdr:rowOff>
    </xdr:from>
    <xdr:ext cx="76200" cy="676275"/>
    <xdr:sp macro="" textlink="">
      <xdr:nvSpPr>
        <xdr:cNvPr id="2" name="Text Box 30">
          <a:extLst>
            <a:ext uri="{FF2B5EF4-FFF2-40B4-BE49-F238E27FC236}">
              <a16:creationId xmlns:a16="http://schemas.microsoft.com/office/drawing/2014/main" id="{50A6FE50-EBA5-4738-BDB4-8258B4F69D86}"/>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3" name="Text Box 32">
          <a:extLst>
            <a:ext uri="{FF2B5EF4-FFF2-40B4-BE49-F238E27FC236}">
              <a16:creationId xmlns:a16="http://schemas.microsoft.com/office/drawing/2014/main" id="{45547BB1-6A26-4FD0-AC2E-0614BB7F039D}"/>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76275"/>
    <xdr:sp macro="" textlink="">
      <xdr:nvSpPr>
        <xdr:cNvPr id="4" name="Text Box 106">
          <a:extLst>
            <a:ext uri="{FF2B5EF4-FFF2-40B4-BE49-F238E27FC236}">
              <a16:creationId xmlns:a16="http://schemas.microsoft.com/office/drawing/2014/main" id="{8E53205B-BDD9-493D-840D-846F20784C2A}"/>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5" name="Text Box 108">
          <a:extLst>
            <a:ext uri="{FF2B5EF4-FFF2-40B4-BE49-F238E27FC236}">
              <a16:creationId xmlns:a16="http://schemas.microsoft.com/office/drawing/2014/main" id="{E521BC6F-CAD6-424B-8348-69590C6252FA}"/>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57225"/>
    <xdr:sp macro="" textlink="">
      <xdr:nvSpPr>
        <xdr:cNvPr id="6" name="Text Box 30">
          <a:extLst>
            <a:ext uri="{FF2B5EF4-FFF2-40B4-BE49-F238E27FC236}">
              <a16:creationId xmlns:a16="http://schemas.microsoft.com/office/drawing/2014/main" id="{A6C91291-9A71-465F-9681-14B532029C4E}"/>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7" name="Text Box 32">
          <a:extLst>
            <a:ext uri="{FF2B5EF4-FFF2-40B4-BE49-F238E27FC236}">
              <a16:creationId xmlns:a16="http://schemas.microsoft.com/office/drawing/2014/main" id="{10DE39C4-134F-4303-82AB-62880674B77F}"/>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57225"/>
    <xdr:sp macro="" textlink="">
      <xdr:nvSpPr>
        <xdr:cNvPr id="8" name="Text Box 106">
          <a:extLst>
            <a:ext uri="{FF2B5EF4-FFF2-40B4-BE49-F238E27FC236}">
              <a16:creationId xmlns:a16="http://schemas.microsoft.com/office/drawing/2014/main" id="{D322CBF2-94F6-42CD-AC2E-86108896364C}"/>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9" name="Text Box 108">
          <a:extLst>
            <a:ext uri="{FF2B5EF4-FFF2-40B4-BE49-F238E27FC236}">
              <a16:creationId xmlns:a16="http://schemas.microsoft.com/office/drawing/2014/main" id="{65AF05B0-E881-4441-9A83-89E61FF09B28}"/>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184</xdr:row>
      <xdr:rowOff>0</xdr:rowOff>
    </xdr:from>
    <xdr:to>
      <xdr:col>3</xdr:col>
      <xdr:colOff>76200</xdr:colOff>
      <xdr:row>185</xdr:row>
      <xdr:rowOff>123907</xdr:rowOff>
    </xdr:to>
    <xdr:sp macro="" textlink="">
      <xdr:nvSpPr>
        <xdr:cNvPr id="10" name="Text Box 30">
          <a:extLst>
            <a:ext uri="{FF2B5EF4-FFF2-40B4-BE49-F238E27FC236}">
              <a16:creationId xmlns:a16="http://schemas.microsoft.com/office/drawing/2014/main" id="{9FFC9422-CAAD-4F57-9D48-FCE8A2222CD5}"/>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55335</xdr:rowOff>
    </xdr:to>
    <xdr:sp macro="" textlink="">
      <xdr:nvSpPr>
        <xdr:cNvPr id="11" name="Text Box 32">
          <a:extLst>
            <a:ext uri="{FF2B5EF4-FFF2-40B4-BE49-F238E27FC236}">
              <a16:creationId xmlns:a16="http://schemas.microsoft.com/office/drawing/2014/main" id="{A2C1885F-03AE-44B7-A014-7FB947A39C06}"/>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123907</xdr:rowOff>
    </xdr:to>
    <xdr:sp macro="" textlink="">
      <xdr:nvSpPr>
        <xdr:cNvPr id="12" name="Text Box 106">
          <a:extLst>
            <a:ext uri="{FF2B5EF4-FFF2-40B4-BE49-F238E27FC236}">
              <a16:creationId xmlns:a16="http://schemas.microsoft.com/office/drawing/2014/main" id="{2F69FE0E-EC35-4DD2-B748-0F30277863CF}"/>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55335</xdr:rowOff>
    </xdr:to>
    <xdr:sp macro="" textlink="">
      <xdr:nvSpPr>
        <xdr:cNvPr id="13" name="Text Box 108">
          <a:extLst>
            <a:ext uri="{FF2B5EF4-FFF2-40B4-BE49-F238E27FC236}">
              <a16:creationId xmlns:a16="http://schemas.microsoft.com/office/drawing/2014/main" id="{3716197F-127B-4AA1-8DA2-242C5C82C815}"/>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123915</xdr:rowOff>
    </xdr:to>
    <xdr:sp macro="" textlink="">
      <xdr:nvSpPr>
        <xdr:cNvPr id="14" name="Text Box 30">
          <a:extLst>
            <a:ext uri="{FF2B5EF4-FFF2-40B4-BE49-F238E27FC236}">
              <a16:creationId xmlns:a16="http://schemas.microsoft.com/office/drawing/2014/main" id="{6B69C28B-EF2F-4CE1-9CCD-7F1D74713F03}"/>
            </a:ext>
          </a:extLst>
        </xdr:cNvPr>
        <xdr:cNvSpPr txBox="1">
          <a:spLocks noChangeArrowheads="1"/>
        </xdr:cNvSpPr>
      </xdr:nvSpPr>
      <xdr:spPr bwMode="auto">
        <a:xfrm>
          <a:off x="4282440" y="546201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55335</xdr:rowOff>
    </xdr:to>
    <xdr:sp macro="" textlink="">
      <xdr:nvSpPr>
        <xdr:cNvPr id="15" name="Text Box 32">
          <a:extLst>
            <a:ext uri="{FF2B5EF4-FFF2-40B4-BE49-F238E27FC236}">
              <a16:creationId xmlns:a16="http://schemas.microsoft.com/office/drawing/2014/main" id="{45E39F9F-506B-4DDB-A187-9E8B35A8ECC0}"/>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123915</xdr:rowOff>
    </xdr:to>
    <xdr:sp macro="" textlink="">
      <xdr:nvSpPr>
        <xdr:cNvPr id="16" name="Text Box 106">
          <a:extLst>
            <a:ext uri="{FF2B5EF4-FFF2-40B4-BE49-F238E27FC236}">
              <a16:creationId xmlns:a16="http://schemas.microsoft.com/office/drawing/2014/main" id="{CFEAF311-56CD-4208-A71D-309625A84747}"/>
            </a:ext>
          </a:extLst>
        </xdr:cNvPr>
        <xdr:cNvSpPr txBox="1">
          <a:spLocks noChangeArrowheads="1"/>
        </xdr:cNvSpPr>
      </xdr:nvSpPr>
      <xdr:spPr bwMode="auto">
        <a:xfrm>
          <a:off x="4282440" y="54620160"/>
          <a:ext cx="76200" cy="30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55335</xdr:rowOff>
    </xdr:to>
    <xdr:sp macro="" textlink="">
      <xdr:nvSpPr>
        <xdr:cNvPr id="17" name="Text Box 108">
          <a:extLst>
            <a:ext uri="{FF2B5EF4-FFF2-40B4-BE49-F238E27FC236}">
              <a16:creationId xmlns:a16="http://schemas.microsoft.com/office/drawing/2014/main" id="{1EE75776-FD14-4C2E-8B0C-92B0B8E6FC22}"/>
            </a:ext>
          </a:extLst>
        </xdr:cNvPr>
        <xdr:cNvSpPr txBox="1">
          <a:spLocks noChangeArrowheads="1"/>
        </xdr:cNvSpPr>
      </xdr:nvSpPr>
      <xdr:spPr bwMode="auto">
        <a:xfrm>
          <a:off x="4282440" y="54620160"/>
          <a:ext cx="76200" cy="23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123907</xdr:rowOff>
    </xdr:to>
    <xdr:sp macro="" textlink="">
      <xdr:nvSpPr>
        <xdr:cNvPr id="18" name="Text Box 30">
          <a:extLst>
            <a:ext uri="{FF2B5EF4-FFF2-40B4-BE49-F238E27FC236}">
              <a16:creationId xmlns:a16="http://schemas.microsoft.com/office/drawing/2014/main" id="{51B668B8-9CFE-44EF-A4D4-3CF77CAFC264}"/>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17235</xdr:rowOff>
    </xdr:to>
    <xdr:sp macro="" textlink="">
      <xdr:nvSpPr>
        <xdr:cNvPr id="19" name="Text Box 32">
          <a:extLst>
            <a:ext uri="{FF2B5EF4-FFF2-40B4-BE49-F238E27FC236}">
              <a16:creationId xmlns:a16="http://schemas.microsoft.com/office/drawing/2014/main" id="{DB557526-7FF2-496D-A184-AD8A8E5D0D1F}"/>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123907</xdr:rowOff>
    </xdr:to>
    <xdr:sp macro="" textlink="">
      <xdr:nvSpPr>
        <xdr:cNvPr id="20" name="Text Box 106">
          <a:extLst>
            <a:ext uri="{FF2B5EF4-FFF2-40B4-BE49-F238E27FC236}">
              <a16:creationId xmlns:a16="http://schemas.microsoft.com/office/drawing/2014/main" id="{6A96A811-7841-47C7-84AD-AABA248C3A9D}"/>
            </a:ext>
          </a:extLst>
        </xdr:cNvPr>
        <xdr:cNvSpPr txBox="1">
          <a:spLocks noChangeArrowheads="1"/>
        </xdr:cNvSpPr>
      </xdr:nvSpPr>
      <xdr:spPr bwMode="auto">
        <a:xfrm>
          <a:off x="4282440" y="54620160"/>
          <a:ext cx="76200" cy="30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17235</xdr:rowOff>
    </xdr:to>
    <xdr:sp macro="" textlink="">
      <xdr:nvSpPr>
        <xdr:cNvPr id="21" name="Text Box 108">
          <a:extLst>
            <a:ext uri="{FF2B5EF4-FFF2-40B4-BE49-F238E27FC236}">
              <a16:creationId xmlns:a16="http://schemas.microsoft.com/office/drawing/2014/main" id="{17ACC763-0C08-417F-99A9-8C6E61D51649}"/>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93435</xdr:rowOff>
    </xdr:to>
    <xdr:sp macro="" textlink="">
      <xdr:nvSpPr>
        <xdr:cNvPr id="22" name="Text Box 30">
          <a:extLst>
            <a:ext uri="{FF2B5EF4-FFF2-40B4-BE49-F238E27FC236}">
              <a16:creationId xmlns:a16="http://schemas.microsoft.com/office/drawing/2014/main" id="{15EAAB82-77FD-4DCD-BAC3-4CE11A8EB265}"/>
            </a:ext>
          </a:extLst>
        </xdr:cNvPr>
        <xdr:cNvSpPr txBox="1">
          <a:spLocks noChangeArrowheads="1"/>
        </xdr:cNvSpPr>
      </xdr:nvSpPr>
      <xdr:spPr bwMode="auto">
        <a:xfrm>
          <a:off x="4282440" y="546201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17235</xdr:rowOff>
    </xdr:to>
    <xdr:sp macro="" textlink="">
      <xdr:nvSpPr>
        <xdr:cNvPr id="23" name="Text Box 32">
          <a:extLst>
            <a:ext uri="{FF2B5EF4-FFF2-40B4-BE49-F238E27FC236}">
              <a16:creationId xmlns:a16="http://schemas.microsoft.com/office/drawing/2014/main" id="{462F0159-A8EB-4FC9-9640-A30A71F9D2C9}"/>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93435</xdr:rowOff>
    </xdr:to>
    <xdr:sp macro="" textlink="">
      <xdr:nvSpPr>
        <xdr:cNvPr id="24" name="Text Box 106">
          <a:extLst>
            <a:ext uri="{FF2B5EF4-FFF2-40B4-BE49-F238E27FC236}">
              <a16:creationId xmlns:a16="http://schemas.microsoft.com/office/drawing/2014/main" id="{613D156F-4ED8-46C0-9B4E-EC38D8059673}"/>
            </a:ext>
          </a:extLst>
        </xdr:cNvPr>
        <xdr:cNvSpPr txBox="1">
          <a:spLocks noChangeArrowheads="1"/>
        </xdr:cNvSpPr>
      </xdr:nvSpPr>
      <xdr:spPr bwMode="auto">
        <a:xfrm>
          <a:off x="4282440" y="54620160"/>
          <a:ext cx="76200" cy="2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17235</xdr:rowOff>
    </xdr:to>
    <xdr:sp macro="" textlink="">
      <xdr:nvSpPr>
        <xdr:cNvPr id="25" name="Text Box 108">
          <a:extLst>
            <a:ext uri="{FF2B5EF4-FFF2-40B4-BE49-F238E27FC236}">
              <a16:creationId xmlns:a16="http://schemas.microsoft.com/office/drawing/2014/main" id="{3E0FD9EE-F606-4A3F-A174-17FC24BB8286}"/>
            </a:ext>
          </a:extLst>
        </xdr:cNvPr>
        <xdr:cNvSpPr txBox="1">
          <a:spLocks noChangeArrowheads="1"/>
        </xdr:cNvSpPr>
      </xdr:nvSpPr>
      <xdr:spPr bwMode="auto">
        <a:xfrm>
          <a:off x="4282440" y="54620160"/>
          <a:ext cx="76200" cy="20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123906</xdr:rowOff>
    </xdr:to>
    <xdr:sp macro="" textlink="">
      <xdr:nvSpPr>
        <xdr:cNvPr id="26" name="Text Box 30">
          <a:extLst>
            <a:ext uri="{FF2B5EF4-FFF2-40B4-BE49-F238E27FC236}">
              <a16:creationId xmlns:a16="http://schemas.microsoft.com/office/drawing/2014/main" id="{F6FBA69C-7C2F-4090-B839-8A97E9CB5637}"/>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27" name="Text Box 32">
          <a:extLst>
            <a:ext uri="{FF2B5EF4-FFF2-40B4-BE49-F238E27FC236}">
              <a16:creationId xmlns:a16="http://schemas.microsoft.com/office/drawing/2014/main" id="{6154BA2F-F833-4B3A-B8E9-38EAFD785E5D}"/>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123906</xdr:rowOff>
    </xdr:to>
    <xdr:sp macro="" textlink="">
      <xdr:nvSpPr>
        <xdr:cNvPr id="28" name="Text Box 106">
          <a:extLst>
            <a:ext uri="{FF2B5EF4-FFF2-40B4-BE49-F238E27FC236}">
              <a16:creationId xmlns:a16="http://schemas.microsoft.com/office/drawing/2014/main" id="{4F95E4C0-1A1C-4E0A-A532-E2297A9A8556}"/>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29" name="Text Box 108">
          <a:extLst>
            <a:ext uri="{FF2B5EF4-FFF2-40B4-BE49-F238E27FC236}">
              <a16:creationId xmlns:a16="http://schemas.microsoft.com/office/drawing/2014/main" id="{0990D497-F6A0-4008-BF09-A7692FE05E9C}"/>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93426</xdr:rowOff>
    </xdr:to>
    <xdr:sp macro="" textlink="">
      <xdr:nvSpPr>
        <xdr:cNvPr id="30" name="Text Box 30">
          <a:extLst>
            <a:ext uri="{FF2B5EF4-FFF2-40B4-BE49-F238E27FC236}">
              <a16:creationId xmlns:a16="http://schemas.microsoft.com/office/drawing/2014/main" id="{F7E462DE-BAC4-42C0-9D1D-4614917BB5F7}"/>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31" name="Text Box 32">
          <a:extLst>
            <a:ext uri="{FF2B5EF4-FFF2-40B4-BE49-F238E27FC236}">
              <a16:creationId xmlns:a16="http://schemas.microsoft.com/office/drawing/2014/main" id="{1CE5C9E0-1963-4BE5-A974-00239225507D}"/>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93426</xdr:rowOff>
    </xdr:to>
    <xdr:sp macro="" textlink="">
      <xdr:nvSpPr>
        <xdr:cNvPr id="32" name="Text Box 106">
          <a:extLst>
            <a:ext uri="{FF2B5EF4-FFF2-40B4-BE49-F238E27FC236}">
              <a16:creationId xmlns:a16="http://schemas.microsoft.com/office/drawing/2014/main" id="{38DD39EE-1587-40EC-A1D9-F9FF0656C0E4}"/>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33" name="Text Box 108">
          <a:extLst>
            <a:ext uri="{FF2B5EF4-FFF2-40B4-BE49-F238E27FC236}">
              <a16:creationId xmlns:a16="http://schemas.microsoft.com/office/drawing/2014/main" id="{DD231894-0831-4D2B-872E-50533A4F6936}"/>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123906</xdr:rowOff>
    </xdr:to>
    <xdr:sp macro="" textlink="">
      <xdr:nvSpPr>
        <xdr:cNvPr id="34" name="Text Box 30">
          <a:extLst>
            <a:ext uri="{FF2B5EF4-FFF2-40B4-BE49-F238E27FC236}">
              <a16:creationId xmlns:a16="http://schemas.microsoft.com/office/drawing/2014/main" id="{2E41B454-1EE9-403D-8F87-D1A3AB8E3806}"/>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35" name="Text Box 32">
          <a:extLst>
            <a:ext uri="{FF2B5EF4-FFF2-40B4-BE49-F238E27FC236}">
              <a16:creationId xmlns:a16="http://schemas.microsoft.com/office/drawing/2014/main" id="{C3276EDC-E28A-48A9-9E0C-1F287CA0B715}"/>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123906</xdr:rowOff>
    </xdr:to>
    <xdr:sp macro="" textlink="">
      <xdr:nvSpPr>
        <xdr:cNvPr id="36" name="Text Box 106">
          <a:extLst>
            <a:ext uri="{FF2B5EF4-FFF2-40B4-BE49-F238E27FC236}">
              <a16:creationId xmlns:a16="http://schemas.microsoft.com/office/drawing/2014/main" id="{A025E0DC-8DDE-4C2F-92CC-67228A94BC27}"/>
            </a:ext>
          </a:extLst>
        </xdr:cNvPr>
        <xdr:cNvSpPr txBox="1">
          <a:spLocks noChangeArrowheads="1"/>
        </xdr:cNvSpPr>
      </xdr:nvSpPr>
      <xdr:spPr bwMode="auto">
        <a:xfrm>
          <a:off x="4282440" y="54620160"/>
          <a:ext cx="76200" cy="30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37" name="Text Box 108">
          <a:extLst>
            <a:ext uri="{FF2B5EF4-FFF2-40B4-BE49-F238E27FC236}">
              <a16:creationId xmlns:a16="http://schemas.microsoft.com/office/drawing/2014/main" id="{AC1224B9-FFCD-4EF6-B163-D2F0B49CF717}"/>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93426</xdr:rowOff>
    </xdr:to>
    <xdr:sp macro="" textlink="">
      <xdr:nvSpPr>
        <xdr:cNvPr id="38" name="Text Box 30">
          <a:extLst>
            <a:ext uri="{FF2B5EF4-FFF2-40B4-BE49-F238E27FC236}">
              <a16:creationId xmlns:a16="http://schemas.microsoft.com/office/drawing/2014/main" id="{C4FA478C-5F4A-4F60-844D-6820E01420C4}"/>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39" name="Text Box 32">
          <a:extLst>
            <a:ext uri="{FF2B5EF4-FFF2-40B4-BE49-F238E27FC236}">
              <a16:creationId xmlns:a16="http://schemas.microsoft.com/office/drawing/2014/main" id="{C2F7D791-EAB9-4C22-862B-8E8BB0A72F04}"/>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93426</xdr:rowOff>
    </xdr:to>
    <xdr:sp macro="" textlink="">
      <xdr:nvSpPr>
        <xdr:cNvPr id="40" name="Text Box 106">
          <a:extLst>
            <a:ext uri="{FF2B5EF4-FFF2-40B4-BE49-F238E27FC236}">
              <a16:creationId xmlns:a16="http://schemas.microsoft.com/office/drawing/2014/main" id="{1549523A-DCF8-47E5-81AB-3767943C0C4B}"/>
            </a:ext>
          </a:extLst>
        </xdr:cNvPr>
        <xdr:cNvSpPr txBox="1">
          <a:spLocks noChangeArrowheads="1"/>
        </xdr:cNvSpPr>
      </xdr:nvSpPr>
      <xdr:spPr bwMode="auto">
        <a:xfrm>
          <a:off x="4282440" y="54620160"/>
          <a:ext cx="76200" cy="27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166646</xdr:rowOff>
    </xdr:to>
    <xdr:sp macro="" textlink="">
      <xdr:nvSpPr>
        <xdr:cNvPr id="41" name="Text Box 108">
          <a:extLst>
            <a:ext uri="{FF2B5EF4-FFF2-40B4-BE49-F238E27FC236}">
              <a16:creationId xmlns:a16="http://schemas.microsoft.com/office/drawing/2014/main" id="{58368B8A-B188-44C1-8D77-FFB6DEC021D3}"/>
            </a:ext>
          </a:extLst>
        </xdr:cNvPr>
        <xdr:cNvSpPr txBox="1">
          <a:spLocks noChangeArrowheads="1"/>
        </xdr:cNvSpPr>
      </xdr:nvSpPr>
      <xdr:spPr bwMode="auto">
        <a:xfrm>
          <a:off x="4282440" y="54620160"/>
          <a:ext cx="76200" cy="34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129767</xdr:rowOff>
    </xdr:to>
    <xdr:sp macro="" textlink="">
      <xdr:nvSpPr>
        <xdr:cNvPr id="42" name="Text Box 30">
          <a:extLst>
            <a:ext uri="{FF2B5EF4-FFF2-40B4-BE49-F238E27FC236}">
              <a16:creationId xmlns:a16="http://schemas.microsoft.com/office/drawing/2014/main" id="{9F19F230-03B0-4E15-9AC2-4EF9C80B56C2}"/>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24696</xdr:rowOff>
    </xdr:to>
    <xdr:sp macro="" textlink="">
      <xdr:nvSpPr>
        <xdr:cNvPr id="43" name="Text Box 32">
          <a:extLst>
            <a:ext uri="{FF2B5EF4-FFF2-40B4-BE49-F238E27FC236}">
              <a16:creationId xmlns:a16="http://schemas.microsoft.com/office/drawing/2014/main" id="{270236A3-8F3E-4315-B19D-01BAE4FB99ED}"/>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129767</xdr:rowOff>
    </xdr:to>
    <xdr:sp macro="" textlink="">
      <xdr:nvSpPr>
        <xdr:cNvPr id="44" name="Text Box 106">
          <a:extLst>
            <a:ext uri="{FF2B5EF4-FFF2-40B4-BE49-F238E27FC236}">
              <a16:creationId xmlns:a16="http://schemas.microsoft.com/office/drawing/2014/main" id="{2EA8A971-6B52-4CA4-AB47-017C5254354B}"/>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24696</xdr:rowOff>
    </xdr:to>
    <xdr:sp macro="" textlink="">
      <xdr:nvSpPr>
        <xdr:cNvPr id="45" name="Text Box 108">
          <a:extLst>
            <a:ext uri="{FF2B5EF4-FFF2-40B4-BE49-F238E27FC236}">
              <a16:creationId xmlns:a16="http://schemas.microsoft.com/office/drawing/2014/main" id="{91AA077A-DCED-4F6A-8E3F-9A064C2CC8F2}"/>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108670</xdr:rowOff>
    </xdr:to>
    <xdr:sp macro="" textlink="">
      <xdr:nvSpPr>
        <xdr:cNvPr id="46" name="Text Box 30">
          <a:extLst>
            <a:ext uri="{FF2B5EF4-FFF2-40B4-BE49-F238E27FC236}">
              <a16:creationId xmlns:a16="http://schemas.microsoft.com/office/drawing/2014/main" id="{C5F05E32-C6BB-48B5-B28F-2F88B0E41E9F}"/>
            </a:ext>
          </a:extLst>
        </xdr:cNvPr>
        <xdr:cNvSpPr txBox="1">
          <a:spLocks noChangeArrowheads="1"/>
        </xdr:cNvSpPr>
      </xdr:nvSpPr>
      <xdr:spPr bwMode="auto">
        <a:xfrm>
          <a:off x="4282440" y="54620160"/>
          <a:ext cx="76200" cy="29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129767</xdr:rowOff>
    </xdr:to>
    <xdr:sp macro="" textlink="">
      <xdr:nvSpPr>
        <xdr:cNvPr id="47" name="Text Box 30">
          <a:extLst>
            <a:ext uri="{FF2B5EF4-FFF2-40B4-BE49-F238E27FC236}">
              <a16:creationId xmlns:a16="http://schemas.microsoft.com/office/drawing/2014/main" id="{41752C2E-8016-49F7-8BEC-603C4F95049D}"/>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24696</xdr:rowOff>
    </xdr:to>
    <xdr:sp macro="" textlink="">
      <xdr:nvSpPr>
        <xdr:cNvPr id="48" name="Text Box 32">
          <a:extLst>
            <a:ext uri="{FF2B5EF4-FFF2-40B4-BE49-F238E27FC236}">
              <a16:creationId xmlns:a16="http://schemas.microsoft.com/office/drawing/2014/main" id="{E4950309-3B03-4AC7-AB5A-AE9EF231F809}"/>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129767</xdr:rowOff>
    </xdr:to>
    <xdr:sp macro="" textlink="">
      <xdr:nvSpPr>
        <xdr:cNvPr id="49" name="Text Box 106">
          <a:extLst>
            <a:ext uri="{FF2B5EF4-FFF2-40B4-BE49-F238E27FC236}">
              <a16:creationId xmlns:a16="http://schemas.microsoft.com/office/drawing/2014/main" id="{3FE5F2E0-4AC0-4296-AB73-C71E24B221C8}"/>
            </a:ext>
          </a:extLst>
        </xdr:cNvPr>
        <xdr:cNvSpPr txBox="1">
          <a:spLocks noChangeArrowheads="1"/>
        </xdr:cNvSpPr>
      </xdr:nvSpPr>
      <xdr:spPr bwMode="auto">
        <a:xfrm>
          <a:off x="4282440" y="54620160"/>
          <a:ext cx="76200" cy="312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24696</xdr:rowOff>
    </xdr:to>
    <xdr:sp macro="" textlink="">
      <xdr:nvSpPr>
        <xdr:cNvPr id="50" name="Text Box 108">
          <a:extLst>
            <a:ext uri="{FF2B5EF4-FFF2-40B4-BE49-F238E27FC236}">
              <a16:creationId xmlns:a16="http://schemas.microsoft.com/office/drawing/2014/main" id="{B3DA1EA8-E490-4142-A57B-940F83BD7D67}"/>
            </a:ext>
          </a:extLst>
        </xdr:cNvPr>
        <xdr:cNvSpPr txBox="1">
          <a:spLocks noChangeArrowheads="1"/>
        </xdr:cNvSpPr>
      </xdr:nvSpPr>
      <xdr:spPr bwMode="auto">
        <a:xfrm>
          <a:off x="4282440" y="54620160"/>
          <a:ext cx="76200" cy="39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106907</xdr:rowOff>
    </xdr:to>
    <xdr:sp macro="" textlink="">
      <xdr:nvSpPr>
        <xdr:cNvPr id="51" name="Text Box 30">
          <a:extLst>
            <a:ext uri="{FF2B5EF4-FFF2-40B4-BE49-F238E27FC236}">
              <a16:creationId xmlns:a16="http://schemas.microsoft.com/office/drawing/2014/main" id="{8FFCD658-A9DF-49E5-9B57-1B0E27EDADCA}"/>
            </a:ext>
          </a:extLst>
        </xdr:cNvPr>
        <xdr:cNvSpPr txBox="1">
          <a:spLocks noChangeArrowheads="1"/>
        </xdr:cNvSpPr>
      </xdr:nvSpPr>
      <xdr:spPr bwMode="auto">
        <a:xfrm>
          <a:off x="4282440" y="54620160"/>
          <a:ext cx="76200" cy="289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38431</xdr:rowOff>
    </xdr:to>
    <xdr:sp macro="" textlink="">
      <xdr:nvSpPr>
        <xdr:cNvPr id="52" name="Text Box 30">
          <a:extLst>
            <a:ext uri="{FF2B5EF4-FFF2-40B4-BE49-F238E27FC236}">
              <a16:creationId xmlns:a16="http://schemas.microsoft.com/office/drawing/2014/main" id="{91CFF09E-0FBD-410A-83AC-70DC6E85A684}"/>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53" name="Text Box 32">
          <a:extLst>
            <a:ext uri="{FF2B5EF4-FFF2-40B4-BE49-F238E27FC236}">
              <a16:creationId xmlns:a16="http://schemas.microsoft.com/office/drawing/2014/main" id="{A0867F8E-3B4A-40CD-B7BD-788AEDD6E4D6}"/>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38431</xdr:rowOff>
    </xdr:to>
    <xdr:sp macro="" textlink="">
      <xdr:nvSpPr>
        <xdr:cNvPr id="54" name="Text Box 106">
          <a:extLst>
            <a:ext uri="{FF2B5EF4-FFF2-40B4-BE49-F238E27FC236}">
              <a16:creationId xmlns:a16="http://schemas.microsoft.com/office/drawing/2014/main" id="{2DAA24ED-A604-4EF5-8056-645040123745}"/>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55" name="Text Box 108">
          <a:extLst>
            <a:ext uri="{FF2B5EF4-FFF2-40B4-BE49-F238E27FC236}">
              <a16:creationId xmlns:a16="http://schemas.microsoft.com/office/drawing/2014/main" id="{7D4ACEE0-A180-4D27-9796-5A06F6A13FE5}"/>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85811</xdr:rowOff>
    </xdr:to>
    <xdr:sp macro="" textlink="">
      <xdr:nvSpPr>
        <xdr:cNvPr id="56" name="Text Box 30">
          <a:extLst>
            <a:ext uri="{FF2B5EF4-FFF2-40B4-BE49-F238E27FC236}">
              <a16:creationId xmlns:a16="http://schemas.microsoft.com/office/drawing/2014/main" id="{41A0FE9B-3E76-480D-8256-9ABE118BE175}"/>
            </a:ext>
          </a:extLst>
        </xdr:cNvPr>
        <xdr:cNvSpPr txBox="1">
          <a:spLocks noChangeArrowheads="1"/>
        </xdr:cNvSpPr>
      </xdr:nvSpPr>
      <xdr:spPr bwMode="auto">
        <a:xfrm>
          <a:off x="4282440" y="546201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57" name="Text Box 32">
          <a:extLst>
            <a:ext uri="{FF2B5EF4-FFF2-40B4-BE49-F238E27FC236}">
              <a16:creationId xmlns:a16="http://schemas.microsoft.com/office/drawing/2014/main" id="{6FA7C39B-2AAB-459E-AB2A-54165118A448}"/>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85811</xdr:rowOff>
    </xdr:to>
    <xdr:sp macro="" textlink="">
      <xdr:nvSpPr>
        <xdr:cNvPr id="58" name="Text Box 106">
          <a:extLst>
            <a:ext uri="{FF2B5EF4-FFF2-40B4-BE49-F238E27FC236}">
              <a16:creationId xmlns:a16="http://schemas.microsoft.com/office/drawing/2014/main" id="{445F6EC7-3CAC-493E-935E-43233E8FCD5A}"/>
            </a:ext>
          </a:extLst>
        </xdr:cNvPr>
        <xdr:cNvSpPr txBox="1">
          <a:spLocks noChangeArrowheads="1"/>
        </xdr:cNvSpPr>
      </xdr:nvSpPr>
      <xdr:spPr bwMode="auto">
        <a:xfrm>
          <a:off x="4282440" y="54620160"/>
          <a:ext cx="76200" cy="26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59" name="Text Box 108">
          <a:extLst>
            <a:ext uri="{FF2B5EF4-FFF2-40B4-BE49-F238E27FC236}">
              <a16:creationId xmlns:a16="http://schemas.microsoft.com/office/drawing/2014/main" id="{4ACB8285-901D-405D-BAFE-885C57D0E96C}"/>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122566</xdr:rowOff>
    </xdr:to>
    <xdr:sp macro="" textlink="">
      <xdr:nvSpPr>
        <xdr:cNvPr id="60" name="Text Box 30">
          <a:extLst>
            <a:ext uri="{FF2B5EF4-FFF2-40B4-BE49-F238E27FC236}">
              <a16:creationId xmlns:a16="http://schemas.microsoft.com/office/drawing/2014/main" id="{38A6D6ED-3962-486B-B55F-0B1C89DBF510}"/>
            </a:ext>
          </a:extLst>
        </xdr:cNvPr>
        <xdr:cNvSpPr txBox="1">
          <a:spLocks noChangeArrowheads="1"/>
        </xdr:cNvSpPr>
      </xdr:nvSpPr>
      <xdr:spPr bwMode="auto">
        <a:xfrm>
          <a:off x="4282440" y="546201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442</xdr:rowOff>
    </xdr:to>
    <xdr:sp macro="" textlink="">
      <xdr:nvSpPr>
        <xdr:cNvPr id="61" name="Text Box 32">
          <a:extLst>
            <a:ext uri="{FF2B5EF4-FFF2-40B4-BE49-F238E27FC236}">
              <a16:creationId xmlns:a16="http://schemas.microsoft.com/office/drawing/2014/main" id="{FD34AF74-3256-4304-A691-DC3A68DDB9B6}"/>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122566</xdr:rowOff>
    </xdr:to>
    <xdr:sp macro="" textlink="">
      <xdr:nvSpPr>
        <xdr:cNvPr id="62" name="Text Box 106">
          <a:extLst>
            <a:ext uri="{FF2B5EF4-FFF2-40B4-BE49-F238E27FC236}">
              <a16:creationId xmlns:a16="http://schemas.microsoft.com/office/drawing/2014/main" id="{7214DC9A-385E-4FA8-85FC-A8419DECC35C}"/>
            </a:ext>
          </a:extLst>
        </xdr:cNvPr>
        <xdr:cNvSpPr txBox="1">
          <a:spLocks noChangeArrowheads="1"/>
        </xdr:cNvSpPr>
      </xdr:nvSpPr>
      <xdr:spPr bwMode="auto">
        <a:xfrm>
          <a:off x="4282440" y="54620160"/>
          <a:ext cx="76200" cy="305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442</xdr:rowOff>
    </xdr:to>
    <xdr:sp macro="" textlink="">
      <xdr:nvSpPr>
        <xdr:cNvPr id="63" name="Text Box 108">
          <a:extLst>
            <a:ext uri="{FF2B5EF4-FFF2-40B4-BE49-F238E27FC236}">
              <a16:creationId xmlns:a16="http://schemas.microsoft.com/office/drawing/2014/main" id="{27F5D58A-B4F1-49F9-BDC1-55D901CDBB5A}"/>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102481</xdr:rowOff>
    </xdr:to>
    <xdr:sp macro="" textlink="">
      <xdr:nvSpPr>
        <xdr:cNvPr id="64" name="Text Box 30">
          <a:extLst>
            <a:ext uri="{FF2B5EF4-FFF2-40B4-BE49-F238E27FC236}">
              <a16:creationId xmlns:a16="http://schemas.microsoft.com/office/drawing/2014/main" id="{38D5477C-7312-4AC5-8D93-122CD46B98C7}"/>
            </a:ext>
          </a:extLst>
        </xdr:cNvPr>
        <xdr:cNvSpPr txBox="1">
          <a:spLocks noChangeArrowheads="1"/>
        </xdr:cNvSpPr>
      </xdr:nvSpPr>
      <xdr:spPr bwMode="auto">
        <a:xfrm>
          <a:off x="4282440" y="546201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442</xdr:rowOff>
    </xdr:to>
    <xdr:sp macro="" textlink="">
      <xdr:nvSpPr>
        <xdr:cNvPr id="65" name="Text Box 32">
          <a:extLst>
            <a:ext uri="{FF2B5EF4-FFF2-40B4-BE49-F238E27FC236}">
              <a16:creationId xmlns:a16="http://schemas.microsoft.com/office/drawing/2014/main" id="{44E7746D-CF6D-4F1E-BD49-756A25D0B26B}"/>
            </a:ext>
          </a:extLst>
        </xdr:cNvPr>
        <xdr:cNvSpPr txBox="1">
          <a:spLocks noChangeArrowheads="1"/>
        </xdr:cNvSpPr>
      </xdr:nvSpPr>
      <xdr:spPr bwMode="auto">
        <a:xfrm>
          <a:off x="4282440" y="54620160"/>
          <a:ext cx="76200" cy="3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102481</xdr:rowOff>
    </xdr:to>
    <xdr:sp macro="" textlink="">
      <xdr:nvSpPr>
        <xdr:cNvPr id="66" name="Text Box 106">
          <a:extLst>
            <a:ext uri="{FF2B5EF4-FFF2-40B4-BE49-F238E27FC236}">
              <a16:creationId xmlns:a16="http://schemas.microsoft.com/office/drawing/2014/main" id="{275C33EC-513C-40D0-AA68-20F92ACE3D28}"/>
            </a:ext>
          </a:extLst>
        </xdr:cNvPr>
        <xdr:cNvSpPr txBox="1">
          <a:spLocks noChangeArrowheads="1"/>
        </xdr:cNvSpPr>
      </xdr:nvSpPr>
      <xdr:spPr bwMode="auto">
        <a:xfrm>
          <a:off x="4282440" y="54620160"/>
          <a:ext cx="76200" cy="28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184</xdr:row>
      <xdr:rowOff>0</xdr:rowOff>
    </xdr:from>
    <xdr:to>
      <xdr:col>3</xdr:col>
      <xdr:colOff>91440</xdr:colOff>
      <xdr:row>186</xdr:row>
      <xdr:rowOff>1665</xdr:rowOff>
    </xdr:to>
    <xdr:sp macro="" textlink="">
      <xdr:nvSpPr>
        <xdr:cNvPr id="67" name="Text Box 108">
          <a:extLst>
            <a:ext uri="{FF2B5EF4-FFF2-40B4-BE49-F238E27FC236}">
              <a16:creationId xmlns:a16="http://schemas.microsoft.com/office/drawing/2014/main" id="{F87EC24C-EA49-4120-92D6-0F2B6388C03E}"/>
            </a:ext>
          </a:extLst>
        </xdr:cNvPr>
        <xdr:cNvSpPr txBox="1">
          <a:spLocks noChangeArrowheads="1"/>
        </xdr:cNvSpPr>
      </xdr:nvSpPr>
      <xdr:spPr bwMode="auto">
        <a:xfrm>
          <a:off x="4305300" y="54620160"/>
          <a:ext cx="68580" cy="36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76</xdr:row>
      <xdr:rowOff>172276</xdr:rowOff>
    </xdr:to>
    <xdr:sp macro="" textlink="">
      <xdr:nvSpPr>
        <xdr:cNvPr id="68" name="Text Box 30">
          <a:extLst>
            <a:ext uri="{FF2B5EF4-FFF2-40B4-BE49-F238E27FC236}">
              <a16:creationId xmlns:a16="http://schemas.microsoft.com/office/drawing/2014/main" id="{7750FDDD-1322-4A52-AC06-AA207F400A59}"/>
            </a:ext>
          </a:extLst>
        </xdr:cNvPr>
        <xdr:cNvSpPr txBox="1">
          <a:spLocks noChangeArrowheads="1"/>
        </xdr:cNvSpPr>
      </xdr:nvSpPr>
      <xdr:spPr bwMode="auto">
        <a:xfrm>
          <a:off x="4282440" y="244449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19193</xdr:rowOff>
    </xdr:to>
    <xdr:sp macro="" textlink="">
      <xdr:nvSpPr>
        <xdr:cNvPr id="69" name="Text Box 32">
          <a:extLst>
            <a:ext uri="{FF2B5EF4-FFF2-40B4-BE49-F238E27FC236}">
              <a16:creationId xmlns:a16="http://schemas.microsoft.com/office/drawing/2014/main" id="{8A25ED7F-FBDD-43C2-A2B8-606B80BD4D31}"/>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76</xdr:row>
      <xdr:rowOff>172276</xdr:rowOff>
    </xdr:to>
    <xdr:sp macro="" textlink="">
      <xdr:nvSpPr>
        <xdr:cNvPr id="70" name="Text Box 106">
          <a:extLst>
            <a:ext uri="{FF2B5EF4-FFF2-40B4-BE49-F238E27FC236}">
              <a16:creationId xmlns:a16="http://schemas.microsoft.com/office/drawing/2014/main" id="{E0D56AD0-0FD0-4D46-B4D5-8D8179CDAEAC}"/>
            </a:ext>
          </a:extLst>
        </xdr:cNvPr>
        <xdr:cNvSpPr txBox="1">
          <a:spLocks noChangeArrowheads="1"/>
        </xdr:cNvSpPr>
      </xdr:nvSpPr>
      <xdr:spPr bwMode="auto">
        <a:xfrm>
          <a:off x="4282440" y="24444960"/>
          <a:ext cx="76200" cy="309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19193</xdr:rowOff>
    </xdr:to>
    <xdr:sp macro="" textlink="">
      <xdr:nvSpPr>
        <xdr:cNvPr id="71" name="Text Box 108">
          <a:extLst>
            <a:ext uri="{FF2B5EF4-FFF2-40B4-BE49-F238E27FC236}">
              <a16:creationId xmlns:a16="http://schemas.microsoft.com/office/drawing/2014/main" id="{FBA48970-9B4F-4BE9-966F-9E0E994DC924}"/>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76</xdr:row>
      <xdr:rowOff>172276</xdr:rowOff>
    </xdr:to>
    <xdr:sp macro="" textlink="">
      <xdr:nvSpPr>
        <xdr:cNvPr id="72" name="Text Box 30">
          <a:extLst>
            <a:ext uri="{FF2B5EF4-FFF2-40B4-BE49-F238E27FC236}">
              <a16:creationId xmlns:a16="http://schemas.microsoft.com/office/drawing/2014/main" id="{FDD84FDE-7578-4DDD-BAB8-26D5D1967520}"/>
            </a:ext>
          </a:extLst>
        </xdr:cNvPr>
        <xdr:cNvSpPr txBox="1">
          <a:spLocks noChangeArrowheads="1"/>
        </xdr:cNvSpPr>
      </xdr:nvSpPr>
      <xdr:spPr bwMode="auto">
        <a:xfrm>
          <a:off x="4282440" y="244449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19193</xdr:rowOff>
    </xdr:to>
    <xdr:sp macro="" textlink="">
      <xdr:nvSpPr>
        <xdr:cNvPr id="73" name="Text Box 32">
          <a:extLst>
            <a:ext uri="{FF2B5EF4-FFF2-40B4-BE49-F238E27FC236}">
              <a16:creationId xmlns:a16="http://schemas.microsoft.com/office/drawing/2014/main" id="{1BC53F13-1764-40F2-B60F-6CCEB48C6EBB}"/>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76</xdr:row>
      <xdr:rowOff>172276</xdr:rowOff>
    </xdr:to>
    <xdr:sp macro="" textlink="">
      <xdr:nvSpPr>
        <xdr:cNvPr id="74" name="Text Box 106">
          <a:extLst>
            <a:ext uri="{FF2B5EF4-FFF2-40B4-BE49-F238E27FC236}">
              <a16:creationId xmlns:a16="http://schemas.microsoft.com/office/drawing/2014/main" id="{A4D03076-46FB-45E3-AA37-20688C05C1B2}"/>
            </a:ext>
          </a:extLst>
        </xdr:cNvPr>
        <xdr:cNvSpPr txBox="1">
          <a:spLocks noChangeArrowheads="1"/>
        </xdr:cNvSpPr>
      </xdr:nvSpPr>
      <xdr:spPr bwMode="auto">
        <a:xfrm>
          <a:off x="4282440" y="24444960"/>
          <a:ext cx="76200" cy="294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19193</xdr:rowOff>
    </xdr:to>
    <xdr:sp macro="" textlink="">
      <xdr:nvSpPr>
        <xdr:cNvPr id="75" name="Text Box 108">
          <a:extLst>
            <a:ext uri="{FF2B5EF4-FFF2-40B4-BE49-F238E27FC236}">
              <a16:creationId xmlns:a16="http://schemas.microsoft.com/office/drawing/2014/main" id="{A6E9AC79-86E2-4EA9-A890-C5AEA05DCDE1}"/>
            </a:ext>
          </a:extLst>
        </xdr:cNvPr>
        <xdr:cNvSpPr txBox="1">
          <a:spLocks noChangeArrowheads="1"/>
        </xdr:cNvSpPr>
      </xdr:nvSpPr>
      <xdr:spPr bwMode="auto">
        <a:xfrm>
          <a:off x="4282440" y="24444960"/>
          <a:ext cx="76200" cy="3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0</xdr:rowOff>
    </xdr:to>
    <xdr:sp macro="" textlink="">
      <xdr:nvSpPr>
        <xdr:cNvPr id="76" name="Text Box 30">
          <a:extLst>
            <a:ext uri="{FF2B5EF4-FFF2-40B4-BE49-F238E27FC236}">
              <a16:creationId xmlns:a16="http://schemas.microsoft.com/office/drawing/2014/main" id="{3A40FBB7-3216-41E7-908B-B9BD806A9087}"/>
            </a:ext>
          </a:extLst>
        </xdr:cNvPr>
        <xdr:cNvSpPr txBox="1">
          <a:spLocks noChangeArrowheads="1"/>
        </xdr:cNvSpPr>
      </xdr:nvSpPr>
      <xdr:spPr bwMode="auto">
        <a:xfrm>
          <a:off x="4282440" y="244449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34431</xdr:rowOff>
    </xdr:to>
    <xdr:sp macro="" textlink="">
      <xdr:nvSpPr>
        <xdr:cNvPr id="77" name="Text Box 32">
          <a:extLst>
            <a:ext uri="{FF2B5EF4-FFF2-40B4-BE49-F238E27FC236}">
              <a16:creationId xmlns:a16="http://schemas.microsoft.com/office/drawing/2014/main" id="{51DB1A69-E3F7-4220-AC93-0D3D45712A3E}"/>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0</xdr:rowOff>
    </xdr:to>
    <xdr:sp macro="" textlink="">
      <xdr:nvSpPr>
        <xdr:cNvPr id="78" name="Text Box 106">
          <a:extLst>
            <a:ext uri="{FF2B5EF4-FFF2-40B4-BE49-F238E27FC236}">
              <a16:creationId xmlns:a16="http://schemas.microsoft.com/office/drawing/2014/main" id="{281E5E8D-B8B1-4136-AA2B-D17D20BBF5D2}"/>
            </a:ext>
          </a:extLst>
        </xdr:cNvPr>
        <xdr:cNvSpPr txBox="1">
          <a:spLocks noChangeArrowheads="1"/>
        </xdr:cNvSpPr>
      </xdr:nvSpPr>
      <xdr:spPr bwMode="auto">
        <a:xfrm>
          <a:off x="4282440" y="24444960"/>
          <a:ext cx="76200" cy="30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34431</xdr:rowOff>
    </xdr:to>
    <xdr:sp macro="" textlink="">
      <xdr:nvSpPr>
        <xdr:cNvPr id="79" name="Text Box 108">
          <a:extLst>
            <a:ext uri="{FF2B5EF4-FFF2-40B4-BE49-F238E27FC236}">
              <a16:creationId xmlns:a16="http://schemas.microsoft.com/office/drawing/2014/main" id="{E6985FC1-4CAC-4377-AF7A-19C711BD23CD}"/>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0</xdr:rowOff>
    </xdr:to>
    <xdr:sp macro="" textlink="">
      <xdr:nvSpPr>
        <xdr:cNvPr id="80" name="Text Box 30">
          <a:extLst>
            <a:ext uri="{FF2B5EF4-FFF2-40B4-BE49-F238E27FC236}">
              <a16:creationId xmlns:a16="http://schemas.microsoft.com/office/drawing/2014/main" id="{FA3A5960-E643-4FE9-A675-D4FA88179599}"/>
            </a:ext>
          </a:extLst>
        </xdr:cNvPr>
        <xdr:cNvSpPr txBox="1">
          <a:spLocks noChangeArrowheads="1"/>
        </xdr:cNvSpPr>
      </xdr:nvSpPr>
      <xdr:spPr bwMode="auto">
        <a:xfrm>
          <a:off x="4282440" y="244449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34431</xdr:rowOff>
    </xdr:to>
    <xdr:sp macro="" textlink="">
      <xdr:nvSpPr>
        <xdr:cNvPr id="81" name="Text Box 32">
          <a:extLst>
            <a:ext uri="{FF2B5EF4-FFF2-40B4-BE49-F238E27FC236}">
              <a16:creationId xmlns:a16="http://schemas.microsoft.com/office/drawing/2014/main" id="{EC70EE9A-110B-4A9A-9BE3-36BE18799AF3}"/>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0</xdr:rowOff>
    </xdr:to>
    <xdr:sp macro="" textlink="">
      <xdr:nvSpPr>
        <xdr:cNvPr id="82" name="Text Box 106">
          <a:extLst>
            <a:ext uri="{FF2B5EF4-FFF2-40B4-BE49-F238E27FC236}">
              <a16:creationId xmlns:a16="http://schemas.microsoft.com/office/drawing/2014/main" id="{7EF7DE30-5D5B-4D1F-B947-22760B33FAE7}"/>
            </a:ext>
          </a:extLst>
        </xdr:cNvPr>
        <xdr:cNvSpPr txBox="1">
          <a:spLocks noChangeArrowheads="1"/>
        </xdr:cNvSpPr>
      </xdr:nvSpPr>
      <xdr:spPr bwMode="auto">
        <a:xfrm>
          <a:off x="4282440" y="24444960"/>
          <a:ext cx="76200"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34431</xdr:rowOff>
    </xdr:to>
    <xdr:sp macro="" textlink="">
      <xdr:nvSpPr>
        <xdr:cNvPr id="83" name="Text Box 108">
          <a:extLst>
            <a:ext uri="{FF2B5EF4-FFF2-40B4-BE49-F238E27FC236}">
              <a16:creationId xmlns:a16="http://schemas.microsoft.com/office/drawing/2014/main" id="{1D6B6E57-408B-48DD-90FF-5893BF2E186B}"/>
            </a:ext>
          </a:extLst>
        </xdr:cNvPr>
        <xdr:cNvSpPr txBox="1">
          <a:spLocks noChangeArrowheads="1"/>
        </xdr:cNvSpPr>
      </xdr:nvSpPr>
      <xdr:spPr bwMode="auto">
        <a:xfrm>
          <a:off x="4282440" y="24444960"/>
          <a:ext cx="76200" cy="38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55233</xdr:rowOff>
    </xdr:to>
    <xdr:sp macro="" textlink="">
      <xdr:nvSpPr>
        <xdr:cNvPr id="84" name="Text Box 30">
          <a:extLst>
            <a:ext uri="{FF2B5EF4-FFF2-40B4-BE49-F238E27FC236}">
              <a16:creationId xmlns:a16="http://schemas.microsoft.com/office/drawing/2014/main" id="{BF8DB63E-4BAE-4778-BAC5-E79BA4BF0A7C}"/>
            </a:ext>
          </a:extLst>
        </xdr:cNvPr>
        <xdr:cNvSpPr txBox="1">
          <a:spLocks noChangeArrowheads="1"/>
        </xdr:cNvSpPr>
      </xdr:nvSpPr>
      <xdr:spPr bwMode="auto">
        <a:xfrm>
          <a:off x="4282440" y="24444960"/>
          <a:ext cx="76200" cy="405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116193</xdr:rowOff>
    </xdr:to>
    <xdr:sp macro="" textlink="">
      <xdr:nvSpPr>
        <xdr:cNvPr id="85" name="Text Box 32">
          <a:extLst>
            <a:ext uri="{FF2B5EF4-FFF2-40B4-BE49-F238E27FC236}">
              <a16:creationId xmlns:a16="http://schemas.microsoft.com/office/drawing/2014/main" id="{7B582E1A-78EB-4C1D-9465-81300229C86F}"/>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55233</xdr:rowOff>
    </xdr:to>
    <xdr:sp macro="" textlink="">
      <xdr:nvSpPr>
        <xdr:cNvPr id="86" name="Text Box 106">
          <a:extLst>
            <a:ext uri="{FF2B5EF4-FFF2-40B4-BE49-F238E27FC236}">
              <a16:creationId xmlns:a16="http://schemas.microsoft.com/office/drawing/2014/main" id="{5A49BC23-749E-489E-B780-0B1D9BA706B6}"/>
            </a:ext>
          </a:extLst>
        </xdr:cNvPr>
        <xdr:cNvSpPr txBox="1">
          <a:spLocks noChangeArrowheads="1"/>
        </xdr:cNvSpPr>
      </xdr:nvSpPr>
      <xdr:spPr bwMode="auto">
        <a:xfrm>
          <a:off x="4282440" y="24444960"/>
          <a:ext cx="76200" cy="405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116193</xdr:rowOff>
    </xdr:to>
    <xdr:sp macro="" textlink="">
      <xdr:nvSpPr>
        <xdr:cNvPr id="87" name="Text Box 108">
          <a:extLst>
            <a:ext uri="{FF2B5EF4-FFF2-40B4-BE49-F238E27FC236}">
              <a16:creationId xmlns:a16="http://schemas.microsoft.com/office/drawing/2014/main" id="{E86229A1-C3C9-4275-973B-2EA424DE6DB2}"/>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32373</xdr:rowOff>
    </xdr:to>
    <xdr:sp macro="" textlink="">
      <xdr:nvSpPr>
        <xdr:cNvPr id="88" name="Text Box 30">
          <a:extLst>
            <a:ext uri="{FF2B5EF4-FFF2-40B4-BE49-F238E27FC236}">
              <a16:creationId xmlns:a16="http://schemas.microsoft.com/office/drawing/2014/main" id="{D2CCA191-A3C4-44D2-90EC-0B518F095B81}"/>
            </a:ext>
          </a:extLst>
        </xdr:cNvPr>
        <xdr:cNvSpPr txBox="1">
          <a:spLocks noChangeArrowheads="1"/>
        </xdr:cNvSpPr>
      </xdr:nvSpPr>
      <xdr:spPr bwMode="auto">
        <a:xfrm>
          <a:off x="4282440" y="24444960"/>
          <a:ext cx="76200" cy="38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116193</xdr:rowOff>
    </xdr:to>
    <xdr:sp macro="" textlink="">
      <xdr:nvSpPr>
        <xdr:cNvPr id="89" name="Text Box 32">
          <a:extLst>
            <a:ext uri="{FF2B5EF4-FFF2-40B4-BE49-F238E27FC236}">
              <a16:creationId xmlns:a16="http://schemas.microsoft.com/office/drawing/2014/main" id="{E20EDFDB-0237-42F0-BE0D-F665B3A78379}"/>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32373</xdr:rowOff>
    </xdr:to>
    <xdr:sp macro="" textlink="">
      <xdr:nvSpPr>
        <xdr:cNvPr id="90" name="Text Box 106">
          <a:extLst>
            <a:ext uri="{FF2B5EF4-FFF2-40B4-BE49-F238E27FC236}">
              <a16:creationId xmlns:a16="http://schemas.microsoft.com/office/drawing/2014/main" id="{B15A7623-34B0-46AF-B7C1-85310B237F4F}"/>
            </a:ext>
          </a:extLst>
        </xdr:cNvPr>
        <xdr:cNvSpPr txBox="1">
          <a:spLocks noChangeArrowheads="1"/>
        </xdr:cNvSpPr>
      </xdr:nvSpPr>
      <xdr:spPr bwMode="auto">
        <a:xfrm>
          <a:off x="4282440" y="24444960"/>
          <a:ext cx="76200" cy="38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116193</xdr:rowOff>
    </xdr:to>
    <xdr:sp macro="" textlink="">
      <xdr:nvSpPr>
        <xdr:cNvPr id="91" name="Text Box 108">
          <a:extLst>
            <a:ext uri="{FF2B5EF4-FFF2-40B4-BE49-F238E27FC236}">
              <a16:creationId xmlns:a16="http://schemas.microsoft.com/office/drawing/2014/main" id="{FE6759A0-D356-4549-A25B-97C6CA05649C}"/>
            </a:ext>
          </a:extLst>
        </xdr:cNvPr>
        <xdr:cNvSpPr txBox="1">
          <a:spLocks noChangeArrowheads="1"/>
        </xdr:cNvSpPr>
      </xdr:nvSpPr>
      <xdr:spPr bwMode="auto">
        <a:xfrm>
          <a:off x="4282440" y="24444960"/>
          <a:ext cx="76200" cy="46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81</xdr:row>
      <xdr:rowOff>9349</xdr:rowOff>
    </xdr:to>
    <xdr:sp macro="" textlink="">
      <xdr:nvSpPr>
        <xdr:cNvPr id="92" name="Text Box 30">
          <a:extLst>
            <a:ext uri="{FF2B5EF4-FFF2-40B4-BE49-F238E27FC236}">
              <a16:creationId xmlns:a16="http://schemas.microsoft.com/office/drawing/2014/main" id="{D3CAD847-2A9E-4BDE-89E2-93AF353569FC}"/>
            </a:ext>
          </a:extLst>
        </xdr:cNvPr>
        <xdr:cNvSpPr txBox="1">
          <a:spLocks noChangeArrowheads="1"/>
        </xdr:cNvSpPr>
      </xdr:nvSpPr>
      <xdr:spPr bwMode="auto">
        <a:xfrm>
          <a:off x="4282440" y="24444960"/>
          <a:ext cx="76200" cy="1426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82</xdr:row>
      <xdr:rowOff>70387</xdr:rowOff>
    </xdr:to>
    <xdr:sp macro="" textlink="">
      <xdr:nvSpPr>
        <xdr:cNvPr id="93" name="Text Box 32">
          <a:extLst>
            <a:ext uri="{FF2B5EF4-FFF2-40B4-BE49-F238E27FC236}">
              <a16:creationId xmlns:a16="http://schemas.microsoft.com/office/drawing/2014/main" id="{8AE7768B-0C8F-4FB7-8830-D75666A72EBD}"/>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81</xdr:row>
      <xdr:rowOff>9349</xdr:rowOff>
    </xdr:to>
    <xdr:sp macro="" textlink="">
      <xdr:nvSpPr>
        <xdr:cNvPr id="94" name="Text Box 106">
          <a:extLst>
            <a:ext uri="{FF2B5EF4-FFF2-40B4-BE49-F238E27FC236}">
              <a16:creationId xmlns:a16="http://schemas.microsoft.com/office/drawing/2014/main" id="{A4358FE6-E6D4-407A-BA05-202190716075}"/>
            </a:ext>
          </a:extLst>
        </xdr:cNvPr>
        <xdr:cNvSpPr txBox="1">
          <a:spLocks noChangeArrowheads="1"/>
        </xdr:cNvSpPr>
      </xdr:nvSpPr>
      <xdr:spPr bwMode="auto">
        <a:xfrm>
          <a:off x="4282440" y="24444960"/>
          <a:ext cx="76200" cy="1426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82</xdr:row>
      <xdr:rowOff>70387</xdr:rowOff>
    </xdr:to>
    <xdr:sp macro="" textlink="">
      <xdr:nvSpPr>
        <xdr:cNvPr id="95" name="Text Box 108">
          <a:extLst>
            <a:ext uri="{FF2B5EF4-FFF2-40B4-BE49-F238E27FC236}">
              <a16:creationId xmlns:a16="http://schemas.microsoft.com/office/drawing/2014/main" id="{4D0C5E98-E61D-4553-9F69-0C7F07556026}"/>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172020</xdr:rowOff>
    </xdr:to>
    <xdr:sp macro="" textlink="">
      <xdr:nvSpPr>
        <xdr:cNvPr id="96" name="Text Box 30">
          <a:extLst>
            <a:ext uri="{FF2B5EF4-FFF2-40B4-BE49-F238E27FC236}">
              <a16:creationId xmlns:a16="http://schemas.microsoft.com/office/drawing/2014/main" id="{B31AF608-96B6-480B-AEC0-161A7ED98304}"/>
            </a:ext>
          </a:extLst>
        </xdr:cNvPr>
        <xdr:cNvSpPr txBox="1">
          <a:spLocks noChangeArrowheads="1"/>
        </xdr:cNvSpPr>
      </xdr:nvSpPr>
      <xdr:spPr bwMode="auto">
        <a:xfrm>
          <a:off x="4282440" y="24444960"/>
          <a:ext cx="76200" cy="140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82</xdr:row>
      <xdr:rowOff>70387</xdr:rowOff>
    </xdr:to>
    <xdr:sp macro="" textlink="">
      <xdr:nvSpPr>
        <xdr:cNvPr id="97" name="Text Box 32">
          <a:extLst>
            <a:ext uri="{FF2B5EF4-FFF2-40B4-BE49-F238E27FC236}">
              <a16:creationId xmlns:a16="http://schemas.microsoft.com/office/drawing/2014/main" id="{40509DBE-E3EF-4F34-84A9-90941A4C888D}"/>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172020</xdr:rowOff>
    </xdr:to>
    <xdr:sp macro="" textlink="">
      <xdr:nvSpPr>
        <xdr:cNvPr id="98" name="Text Box 106">
          <a:extLst>
            <a:ext uri="{FF2B5EF4-FFF2-40B4-BE49-F238E27FC236}">
              <a16:creationId xmlns:a16="http://schemas.microsoft.com/office/drawing/2014/main" id="{AE2AE8C2-3631-43F9-88AD-9660FFF5A919}"/>
            </a:ext>
          </a:extLst>
        </xdr:cNvPr>
        <xdr:cNvSpPr txBox="1">
          <a:spLocks noChangeArrowheads="1"/>
        </xdr:cNvSpPr>
      </xdr:nvSpPr>
      <xdr:spPr bwMode="auto">
        <a:xfrm>
          <a:off x="4282440" y="24444960"/>
          <a:ext cx="76200" cy="1406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82</xdr:row>
      <xdr:rowOff>70387</xdr:rowOff>
    </xdr:to>
    <xdr:sp macro="" textlink="">
      <xdr:nvSpPr>
        <xdr:cNvPr id="99" name="Text Box 108">
          <a:extLst>
            <a:ext uri="{FF2B5EF4-FFF2-40B4-BE49-F238E27FC236}">
              <a16:creationId xmlns:a16="http://schemas.microsoft.com/office/drawing/2014/main" id="{8612878A-4E14-446A-A940-4F5AA9A3A03B}"/>
            </a:ext>
          </a:extLst>
        </xdr:cNvPr>
        <xdr:cNvSpPr txBox="1">
          <a:spLocks noChangeArrowheads="1"/>
        </xdr:cNvSpPr>
      </xdr:nvSpPr>
      <xdr:spPr bwMode="auto">
        <a:xfrm>
          <a:off x="4282440" y="24444960"/>
          <a:ext cx="76200" cy="1670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00" name="Text Box 30">
          <a:extLst>
            <a:ext uri="{FF2B5EF4-FFF2-40B4-BE49-F238E27FC236}">
              <a16:creationId xmlns:a16="http://schemas.microsoft.com/office/drawing/2014/main" id="{A3602926-C85E-4B8E-99F7-276F8FFDD5C1}"/>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01" name="Text Box 32">
          <a:extLst>
            <a:ext uri="{FF2B5EF4-FFF2-40B4-BE49-F238E27FC236}">
              <a16:creationId xmlns:a16="http://schemas.microsoft.com/office/drawing/2014/main" id="{6043F403-4E2B-4CE9-B0BF-60E30240A741}"/>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02" name="Text Box 106">
          <a:extLst>
            <a:ext uri="{FF2B5EF4-FFF2-40B4-BE49-F238E27FC236}">
              <a16:creationId xmlns:a16="http://schemas.microsoft.com/office/drawing/2014/main" id="{4EAC8668-481B-4000-9C7E-AEBDBBB45A41}"/>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03" name="Text Box 108">
          <a:extLst>
            <a:ext uri="{FF2B5EF4-FFF2-40B4-BE49-F238E27FC236}">
              <a16:creationId xmlns:a16="http://schemas.microsoft.com/office/drawing/2014/main" id="{198787C7-C030-487C-957B-F4DF95941F99}"/>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04" name="Text Box 30">
          <a:extLst>
            <a:ext uri="{FF2B5EF4-FFF2-40B4-BE49-F238E27FC236}">
              <a16:creationId xmlns:a16="http://schemas.microsoft.com/office/drawing/2014/main" id="{11FE8390-BF5D-4D4F-801C-A568516B3819}"/>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05" name="Text Box 32">
          <a:extLst>
            <a:ext uri="{FF2B5EF4-FFF2-40B4-BE49-F238E27FC236}">
              <a16:creationId xmlns:a16="http://schemas.microsoft.com/office/drawing/2014/main" id="{C6B1965F-26DF-4727-BB28-1389E5EB7191}"/>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06" name="Text Box 106">
          <a:extLst>
            <a:ext uri="{FF2B5EF4-FFF2-40B4-BE49-F238E27FC236}">
              <a16:creationId xmlns:a16="http://schemas.microsoft.com/office/drawing/2014/main" id="{03670C9E-17F6-48D8-9BBB-1E65E9D5F50C}"/>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07" name="Text Box 108">
          <a:extLst>
            <a:ext uri="{FF2B5EF4-FFF2-40B4-BE49-F238E27FC236}">
              <a16:creationId xmlns:a16="http://schemas.microsoft.com/office/drawing/2014/main" id="{5FD07205-40E8-4C27-8897-097F6DA0AEF1}"/>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39993</xdr:rowOff>
    </xdr:to>
    <xdr:sp macro="" textlink="">
      <xdr:nvSpPr>
        <xdr:cNvPr id="108" name="Text Box 30">
          <a:extLst>
            <a:ext uri="{FF2B5EF4-FFF2-40B4-BE49-F238E27FC236}">
              <a16:creationId xmlns:a16="http://schemas.microsoft.com/office/drawing/2014/main" id="{436CF876-298A-4503-87FC-0847C7E687E3}"/>
            </a:ext>
          </a:extLst>
        </xdr:cNvPr>
        <xdr:cNvSpPr txBox="1">
          <a:spLocks noChangeArrowheads="1"/>
        </xdr:cNvSpPr>
      </xdr:nvSpPr>
      <xdr:spPr bwMode="auto">
        <a:xfrm>
          <a:off x="4282440" y="24444960"/>
          <a:ext cx="76200" cy="390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100953</xdr:rowOff>
    </xdr:to>
    <xdr:sp macro="" textlink="">
      <xdr:nvSpPr>
        <xdr:cNvPr id="109" name="Text Box 32">
          <a:extLst>
            <a:ext uri="{FF2B5EF4-FFF2-40B4-BE49-F238E27FC236}">
              <a16:creationId xmlns:a16="http://schemas.microsoft.com/office/drawing/2014/main" id="{D95633DF-EF79-4824-A7E5-CD8722C32E9A}"/>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39993</xdr:rowOff>
    </xdr:to>
    <xdr:sp macro="" textlink="">
      <xdr:nvSpPr>
        <xdr:cNvPr id="110" name="Text Box 106">
          <a:extLst>
            <a:ext uri="{FF2B5EF4-FFF2-40B4-BE49-F238E27FC236}">
              <a16:creationId xmlns:a16="http://schemas.microsoft.com/office/drawing/2014/main" id="{096E6F8D-EC49-4D92-AA17-058F79A9EED9}"/>
            </a:ext>
          </a:extLst>
        </xdr:cNvPr>
        <xdr:cNvSpPr txBox="1">
          <a:spLocks noChangeArrowheads="1"/>
        </xdr:cNvSpPr>
      </xdr:nvSpPr>
      <xdr:spPr bwMode="auto">
        <a:xfrm>
          <a:off x="4282440" y="24444960"/>
          <a:ext cx="76200" cy="390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100953</xdr:rowOff>
    </xdr:to>
    <xdr:sp macro="" textlink="">
      <xdr:nvSpPr>
        <xdr:cNvPr id="111" name="Text Box 108">
          <a:extLst>
            <a:ext uri="{FF2B5EF4-FFF2-40B4-BE49-F238E27FC236}">
              <a16:creationId xmlns:a16="http://schemas.microsoft.com/office/drawing/2014/main" id="{9929A99A-4DED-4FC1-84D4-456F7814BDA6}"/>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9511</xdr:rowOff>
    </xdr:to>
    <xdr:sp macro="" textlink="">
      <xdr:nvSpPr>
        <xdr:cNvPr id="112" name="Text Box 30">
          <a:extLst>
            <a:ext uri="{FF2B5EF4-FFF2-40B4-BE49-F238E27FC236}">
              <a16:creationId xmlns:a16="http://schemas.microsoft.com/office/drawing/2014/main" id="{2A714BD7-C1F8-49D5-9DC8-72C49EB4E9C5}"/>
            </a:ext>
          </a:extLst>
        </xdr:cNvPr>
        <xdr:cNvSpPr txBox="1">
          <a:spLocks noChangeArrowheads="1"/>
        </xdr:cNvSpPr>
      </xdr:nvSpPr>
      <xdr:spPr bwMode="auto">
        <a:xfrm>
          <a:off x="4282440" y="24444960"/>
          <a:ext cx="76200" cy="360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100953</xdr:rowOff>
    </xdr:to>
    <xdr:sp macro="" textlink="">
      <xdr:nvSpPr>
        <xdr:cNvPr id="113" name="Text Box 32">
          <a:extLst>
            <a:ext uri="{FF2B5EF4-FFF2-40B4-BE49-F238E27FC236}">
              <a16:creationId xmlns:a16="http://schemas.microsoft.com/office/drawing/2014/main" id="{98F54BDD-5D5F-48B7-AA15-C21113AAED19}"/>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9511</xdr:rowOff>
    </xdr:to>
    <xdr:sp macro="" textlink="">
      <xdr:nvSpPr>
        <xdr:cNvPr id="114" name="Text Box 106">
          <a:extLst>
            <a:ext uri="{FF2B5EF4-FFF2-40B4-BE49-F238E27FC236}">
              <a16:creationId xmlns:a16="http://schemas.microsoft.com/office/drawing/2014/main" id="{529E3428-179F-48C8-A036-174074E0C37F}"/>
            </a:ext>
          </a:extLst>
        </xdr:cNvPr>
        <xdr:cNvSpPr txBox="1">
          <a:spLocks noChangeArrowheads="1"/>
        </xdr:cNvSpPr>
      </xdr:nvSpPr>
      <xdr:spPr bwMode="auto">
        <a:xfrm>
          <a:off x="4282440" y="24444960"/>
          <a:ext cx="76200" cy="360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100953</xdr:rowOff>
    </xdr:to>
    <xdr:sp macro="" textlink="">
      <xdr:nvSpPr>
        <xdr:cNvPr id="115" name="Text Box 108">
          <a:extLst>
            <a:ext uri="{FF2B5EF4-FFF2-40B4-BE49-F238E27FC236}">
              <a16:creationId xmlns:a16="http://schemas.microsoft.com/office/drawing/2014/main" id="{46A9260E-9895-4312-8A6C-FB6CEE7BB3FE}"/>
            </a:ext>
          </a:extLst>
        </xdr:cNvPr>
        <xdr:cNvSpPr txBox="1">
          <a:spLocks noChangeArrowheads="1"/>
        </xdr:cNvSpPr>
      </xdr:nvSpPr>
      <xdr:spPr bwMode="auto">
        <a:xfrm>
          <a:off x="4282440" y="24444960"/>
          <a:ext cx="76200" cy="45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170871</xdr:rowOff>
    </xdr:to>
    <xdr:sp macro="" textlink="">
      <xdr:nvSpPr>
        <xdr:cNvPr id="116" name="Text Box 30">
          <a:extLst>
            <a:ext uri="{FF2B5EF4-FFF2-40B4-BE49-F238E27FC236}">
              <a16:creationId xmlns:a16="http://schemas.microsoft.com/office/drawing/2014/main" id="{88A39D52-B23C-4590-9863-DDE26C62E37C}"/>
            </a:ext>
          </a:extLst>
        </xdr:cNvPr>
        <xdr:cNvSpPr txBox="1">
          <a:spLocks noChangeArrowheads="1"/>
        </xdr:cNvSpPr>
      </xdr:nvSpPr>
      <xdr:spPr bwMode="auto">
        <a:xfrm>
          <a:off x="4282440" y="24444960"/>
          <a:ext cx="76200" cy="105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60699</xdr:rowOff>
    </xdr:to>
    <xdr:sp macro="" textlink="">
      <xdr:nvSpPr>
        <xdr:cNvPr id="117" name="Text Box 32">
          <a:extLst>
            <a:ext uri="{FF2B5EF4-FFF2-40B4-BE49-F238E27FC236}">
              <a16:creationId xmlns:a16="http://schemas.microsoft.com/office/drawing/2014/main" id="{CF32E946-9EEC-41C9-A7D0-3A2FE7D39F31}"/>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170871</xdr:rowOff>
    </xdr:to>
    <xdr:sp macro="" textlink="">
      <xdr:nvSpPr>
        <xdr:cNvPr id="118" name="Text Box 106">
          <a:extLst>
            <a:ext uri="{FF2B5EF4-FFF2-40B4-BE49-F238E27FC236}">
              <a16:creationId xmlns:a16="http://schemas.microsoft.com/office/drawing/2014/main" id="{E73EB1F0-7EFE-48DA-A860-5B10F71A1A2C}"/>
            </a:ext>
          </a:extLst>
        </xdr:cNvPr>
        <xdr:cNvSpPr txBox="1">
          <a:spLocks noChangeArrowheads="1"/>
        </xdr:cNvSpPr>
      </xdr:nvSpPr>
      <xdr:spPr bwMode="auto">
        <a:xfrm>
          <a:off x="4282440" y="24444960"/>
          <a:ext cx="76200" cy="105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60699</xdr:rowOff>
    </xdr:to>
    <xdr:sp macro="" textlink="">
      <xdr:nvSpPr>
        <xdr:cNvPr id="119" name="Text Box 108">
          <a:extLst>
            <a:ext uri="{FF2B5EF4-FFF2-40B4-BE49-F238E27FC236}">
              <a16:creationId xmlns:a16="http://schemas.microsoft.com/office/drawing/2014/main" id="{1861C4D8-056C-4123-885E-759978A151D2}"/>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155631</xdr:rowOff>
    </xdr:to>
    <xdr:sp macro="" textlink="">
      <xdr:nvSpPr>
        <xdr:cNvPr id="120" name="Text Box 30">
          <a:extLst>
            <a:ext uri="{FF2B5EF4-FFF2-40B4-BE49-F238E27FC236}">
              <a16:creationId xmlns:a16="http://schemas.microsoft.com/office/drawing/2014/main" id="{609DF049-2A95-45E2-84FC-019F46E868CE}"/>
            </a:ext>
          </a:extLst>
        </xdr:cNvPr>
        <xdr:cNvSpPr txBox="1">
          <a:spLocks noChangeArrowheads="1"/>
        </xdr:cNvSpPr>
      </xdr:nvSpPr>
      <xdr:spPr bwMode="auto">
        <a:xfrm>
          <a:off x="4282440" y="24444960"/>
          <a:ext cx="76200" cy="103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60699</xdr:rowOff>
    </xdr:to>
    <xdr:sp macro="" textlink="">
      <xdr:nvSpPr>
        <xdr:cNvPr id="121" name="Text Box 32">
          <a:extLst>
            <a:ext uri="{FF2B5EF4-FFF2-40B4-BE49-F238E27FC236}">
              <a16:creationId xmlns:a16="http://schemas.microsoft.com/office/drawing/2014/main" id="{C71A5BA4-FCEC-475F-99F9-E76E6139F7A9}"/>
            </a:ext>
          </a:extLst>
        </xdr:cNvPr>
        <xdr:cNvSpPr txBox="1">
          <a:spLocks noChangeArrowheads="1"/>
        </xdr:cNvSpPr>
      </xdr:nvSpPr>
      <xdr:spPr bwMode="auto">
        <a:xfrm>
          <a:off x="4282440" y="24444960"/>
          <a:ext cx="76200"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155631</xdr:rowOff>
    </xdr:to>
    <xdr:sp macro="" textlink="">
      <xdr:nvSpPr>
        <xdr:cNvPr id="122" name="Text Box 106">
          <a:extLst>
            <a:ext uri="{FF2B5EF4-FFF2-40B4-BE49-F238E27FC236}">
              <a16:creationId xmlns:a16="http://schemas.microsoft.com/office/drawing/2014/main" id="{605233B3-A4EC-44D5-B092-A344D144B70F}"/>
            </a:ext>
          </a:extLst>
        </xdr:cNvPr>
        <xdr:cNvSpPr txBox="1">
          <a:spLocks noChangeArrowheads="1"/>
        </xdr:cNvSpPr>
      </xdr:nvSpPr>
      <xdr:spPr bwMode="auto">
        <a:xfrm>
          <a:off x="4282440" y="24444960"/>
          <a:ext cx="76200" cy="103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603739</xdr:colOff>
      <xdr:row>76</xdr:row>
      <xdr:rowOff>0</xdr:rowOff>
    </xdr:from>
    <xdr:to>
      <xdr:col>3</xdr:col>
      <xdr:colOff>74875</xdr:colOff>
      <xdr:row>80</xdr:row>
      <xdr:rowOff>60699</xdr:rowOff>
    </xdr:to>
    <xdr:sp macro="" textlink="">
      <xdr:nvSpPr>
        <xdr:cNvPr id="123" name="Text Box 108">
          <a:extLst>
            <a:ext uri="{FF2B5EF4-FFF2-40B4-BE49-F238E27FC236}">
              <a16:creationId xmlns:a16="http://schemas.microsoft.com/office/drawing/2014/main" id="{902B1DAE-1D47-482D-B4DC-C2804E5D8F48}"/>
            </a:ext>
          </a:extLst>
        </xdr:cNvPr>
        <xdr:cNvSpPr txBox="1">
          <a:spLocks noChangeArrowheads="1"/>
        </xdr:cNvSpPr>
      </xdr:nvSpPr>
      <xdr:spPr bwMode="auto">
        <a:xfrm>
          <a:off x="4284199" y="24444960"/>
          <a:ext cx="69803" cy="12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24" name="Text Box 30">
          <a:extLst>
            <a:ext uri="{FF2B5EF4-FFF2-40B4-BE49-F238E27FC236}">
              <a16:creationId xmlns:a16="http://schemas.microsoft.com/office/drawing/2014/main" id="{851165AF-A946-4E59-A754-A28E967C39DC}"/>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25" name="Text Box 32">
          <a:extLst>
            <a:ext uri="{FF2B5EF4-FFF2-40B4-BE49-F238E27FC236}">
              <a16:creationId xmlns:a16="http://schemas.microsoft.com/office/drawing/2014/main" id="{C16B0F93-A066-448D-BC87-64E3D5BAB19F}"/>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26" name="Text Box 106">
          <a:extLst>
            <a:ext uri="{FF2B5EF4-FFF2-40B4-BE49-F238E27FC236}">
              <a16:creationId xmlns:a16="http://schemas.microsoft.com/office/drawing/2014/main" id="{49BE0AD2-01E8-4794-B28B-1B6E1A44D8D0}"/>
            </a:ext>
          </a:extLst>
        </xdr:cNvPr>
        <xdr:cNvSpPr txBox="1">
          <a:spLocks noChangeArrowheads="1"/>
        </xdr:cNvSpPr>
      </xdr:nvSpPr>
      <xdr:spPr bwMode="auto">
        <a:xfrm>
          <a:off x="4282440" y="24444960"/>
          <a:ext cx="76200" cy="33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27" name="Text Box 108">
          <a:extLst>
            <a:ext uri="{FF2B5EF4-FFF2-40B4-BE49-F238E27FC236}">
              <a16:creationId xmlns:a16="http://schemas.microsoft.com/office/drawing/2014/main" id="{C13B5307-A8D0-48FC-9509-1EA2D0BDF2A1}"/>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28" name="Text Box 30">
          <a:extLst>
            <a:ext uri="{FF2B5EF4-FFF2-40B4-BE49-F238E27FC236}">
              <a16:creationId xmlns:a16="http://schemas.microsoft.com/office/drawing/2014/main" id="{9131B427-E034-4D4A-9D7C-68CD24AD8A26}"/>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29" name="Text Box 32">
          <a:extLst>
            <a:ext uri="{FF2B5EF4-FFF2-40B4-BE49-F238E27FC236}">
              <a16:creationId xmlns:a16="http://schemas.microsoft.com/office/drawing/2014/main" id="{CB7F2261-257F-45ED-BBE2-D4C7A89F6AEF}"/>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5355</xdr:rowOff>
    </xdr:to>
    <xdr:sp macro="" textlink="">
      <xdr:nvSpPr>
        <xdr:cNvPr id="130" name="Text Box 106">
          <a:extLst>
            <a:ext uri="{FF2B5EF4-FFF2-40B4-BE49-F238E27FC236}">
              <a16:creationId xmlns:a16="http://schemas.microsoft.com/office/drawing/2014/main" id="{F12229DD-B667-4164-8C7B-26CCF28FCC78}"/>
            </a:ext>
          </a:extLst>
        </xdr:cNvPr>
        <xdr:cNvSpPr txBox="1">
          <a:spLocks noChangeArrowheads="1"/>
        </xdr:cNvSpPr>
      </xdr:nvSpPr>
      <xdr:spPr bwMode="auto">
        <a:xfrm>
          <a:off x="4282440" y="24444960"/>
          <a:ext cx="76200" cy="30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59129</xdr:rowOff>
    </xdr:to>
    <xdr:sp macro="" textlink="">
      <xdr:nvSpPr>
        <xdr:cNvPr id="131" name="Text Box 108">
          <a:extLst>
            <a:ext uri="{FF2B5EF4-FFF2-40B4-BE49-F238E27FC236}">
              <a16:creationId xmlns:a16="http://schemas.microsoft.com/office/drawing/2014/main" id="{6F00F4A5-911B-497C-B816-346C2024704C}"/>
            </a:ext>
          </a:extLst>
        </xdr:cNvPr>
        <xdr:cNvSpPr txBox="1">
          <a:spLocks noChangeArrowheads="1"/>
        </xdr:cNvSpPr>
      </xdr:nvSpPr>
      <xdr:spPr bwMode="auto">
        <a:xfrm>
          <a:off x="4282440" y="24444960"/>
          <a:ext cx="76200" cy="4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76</xdr:row>
      <xdr:rowOff>0</xdr:rowOff>
    </xdr:from>
    <xdr:ext cx="76200" cy="676275"/>
    <xdr:sp macro="" textlink="">
      <xdr:nvSpPr>
        <xdr:cNvPr id="132" name="Text Box 30">
          <a:extLst>
            <a:ext uri="{FF2B5EF4-FFF2-40B4-BE49-F238E27FC236}">
              <a16:creationId xmlns:a16="http://schemas.microsoft.com/office/drawing/2014/main" id="{9D41E848-3B2E-40C3-86C6-FD7BAA3C1DBF}"/>
            </a:ext>
          </a:extLst>
        </xdr:cNvPr>
        <xdr:cNvSpPr txBox="1">
          <a:spLocks noChangeArrowheads="1"/>
        </xdr:cNvSpPr>
      </xdr:nvSpPr>
      <xdr:spPr bwMode="auto">
        <a:xfrm>
          <a:off x="4282440" y="271500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857250"/>
    <xdr:sp macro="" textlink="">
      <xdr:nvSpPr>
        <xdr:cNvPr id="133" name="Text Box 32">
          <a:extLst>
            <a:ext uri="{FF2B5EF4-FFF2-40B4-BE49-F238E27FC236}">
              <a16:creationId xmlns:a16="http://schemas.microsoft.com/office/drawing/2014/main" id="{4F626AA7-43E5-4CC6-B95A-B5CFFB79B69C}"/>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676275"/>
    <xdr:sp macro="" textlink="">
      <xdr:nvSpPr>
        <xdr:cNvPr id="134" name="Text Box 106">
          <a:extLst>
            <a:ext uri="{FF2B5EF4-FFF2-40B4-BE49-F238E27FC236}">
              <a16:creationId xmlns:a16="http://schemas.microsoft.com/office/drawing/2014/main" id="{9B458814-691D-4DB7-9AAC-10CBBA1A6B9F}"/>
            </a:ext>
          </a:extLst>
        </xdr:cNvPr>
        <xdr:cNvSpPr txBox="1">
          <a:spLocks noChangeArrowheads="1"/>
        </xdr:cNvSpPr>
      </xdr:nvSpPr>
      <xdr:spPr bwMode="auto">
        <a:xfrm>
          <a:off x="4282440" y="271500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857250"/>
    <xdr:sp macro="" textlink="">
      <xdr:nvSpPr>
        <xdr:cNvPr id="135" name="Text Box 108">
          <a:extLst>
            <a:ext uri="{FF2B5EF4-FFF2-40B4-BE49-F238E27FC236}">
              <a16:creationId xmlns:a16="http://schemas.microsoft.com/office/drawing/2014/main" id="{356F25E4-2893-42C7-A2DB-7CA806E6219A}"/>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657225"/>
    <xdr:sp macro="" textlink="">
      <xdr:nvSpPr>
        <xdr:cNvPr id="136" name="Text Box 30">
          <a:extLst>
            <a:ext uri="{FF2B5EF4-FFF2-40B4-BE49-F238E27FC236}">
              <a16:creationId xmlns:a16="http://schemas.microsoft.com/office/drawing/2014/main" id="{FD904B03-0EF1-42A1-B45A-83726A7A36E3}"/>
            </a:ext>
          </a:extLst>
        </xdr:cNvPr>
        <xdr:cNvSpPr txBox="1">
          <a:spLocks noChangeArrowheads="1"/>
        </xdr:cNvSpPr>
      </xdr:nvSpPr>
      <xdr:spPr bwMode="auto">
        <a:xfrm>
          <a:off x="4282440" y="271500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857250"/>
    <xdr:sp macro="" textlink="">
      <xdr:nvSpPr>
        <xdr:cNvPr id="137" name="Text Box 32">
          <a:extLst>
            <a:ext uri="{FF2B5EF4-FFF2-40B4-BE49-F238E27FC236}">
              <a16:creationId xmlns:a16="http://schemas.microsoft.com/office/drawing/2014/main" id="{90427230-2805-4D7A-A956-FC2B1F2842D4}"/>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657225"/>
    <xdr:sp macro="" textlink="">
      <xdr:nvSpPr>
        <xdr:cNvPr id="138" name="Text Box 106">
          <a:extLst>
            <a:ext uri="{FF2B5EF4-FFF2-40B4-BE49-F238E27FC236}">
              <a16:creationId xmlns:a16="http://schemas.microsoft.com/office/drawing/2014/main" id="{AD38D418-836C-49FB-803F-124CCA48D065}"/>
            </a:ext>
          </a:extLst>
        </xdr:cNvPr>
        <xdr:cNvSpPr txBox="1">
          <a:spLocks noChangeArrowheads="1"/>
        </xdr:cNvSpPr>
      </xdr:nvSpPr>
      <xdr:spPr bwMode="auto">
        <a:xfrm>
          <a:off x="4282440" y="271500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857250"/>
    <xdr:sp macro="" textlink="">
      <xdr:nvSpPr>
        <xdr:cNvPr id="139" name="Text Box 108">
          <a:extLst>
            <a:ext uri="{FF2B5EF4-FFF2-40B4-BE49-F238E27FC236}">
              <a16:creationId xmlns:a16="http://schemas.microsoft.com/office/drawing/2014/main" id="{98BFF116-EC56-4A9F-871F-FF7E5CAEBA50}"/>
            </a:ext>
          </a:extLst>
        </xdr:cNvPr>
        <xdr:cNvSpPr txBox="1">
          <a:spLocks noChangeArrowheads="1"/>
        </xdr:cNvSpPr>
      </xdr:nvSpPr>
      <xdr:spPr bwMode="auto">
        <a:xfrm>
          <a:off x="4282440" y="271500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2"/>
    <xdr:sp macro="" textlink="">
      <xdr:nvSpPr>
        <xdr:cNvPr id="140" name="Text Box 30">
          <a:extLst>
            <a:ext uri="{FF2B5EF4-FFF2-40B4-BE49-F238E27FC236}">
              <a16:creationId xmlns:a16="http://schemas.microsoft.com/office/drawing/2014/main" id="{3F43B8FC-4D58-4D24-AD8C-53FF51232A7E}"/>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141" name="Text Box 32">
          <a:extLst>
            <a:ext uri="{FF2B5EF4-FFF2-40B4-BE49-F238E27FC236}">
              <a16:creationId xmlns:a16="http://schemas.microsoft.com/office/drawing/2014/main" id="{966F60C7-3E71-4976-BCEA-EC4DC896D65B}"/>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2"/>
    <xdr:sp macro="" textlink="">
      <xdr:nvSpPr>
        <xdr:cNvPr id="142" name="Text Box 106">
          <a:extLst>
            <a:ext uri="{FF2B5EF4-FFF2-40B4-BE49-F238E27FC236}">
              <a16:creationId xmlns:a16="http://schemas.microsoft.com/office/drawing/2014/main" id="{4E0E151F-8B0D-4DFD-83C3-4F8E5BC7377B}"/>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143" name="Text Box 108">
          <a:extLst>
            <a:ext uri="{FF2B5EF4-FFF2-40B4-BE49-F238E27FC236}">
              <a16:creationId xmlns:a16="http://schemas.microsoft.com/office/drawing/2014/main" id="{2A01F627-DB76-412B-AC2D-BDDCAD15C592}"/>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86862"/>
    <xdr:sp macro="" textlink="">
      <xdr:nvSpPr>
        <xdr:cNvPr id="144" name="Text Box 30">
          <a:extLst>
            <a:ext uri="{FF2B5EF4-FFF2-40B4-BE49-F238E27FC236}">
              <a16:creationId xmlns:a16="http://schemas.microsoft.com/office/drawing/2014/main" id="{9FBF018F-6D99-4F3D-BEEB-2339E4E46F9F}"/>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145" name="Text Box 32">
          <a:extLst>
            <a:ext uri="{FF2B5EF4-FFF2-40B4-BE49-F238E27FC236}">
              <a16:creationId xmlns:a16="http://schemas.microsoft.com/office/drawing/2014/main" id="{B18AD7FC-4787-443A-A4D1-7ABC18618C34}"/>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86862"/>
    <xdr:sp macro="" textlink="">
      <xdr:nvSpPr>
        <xdr:cNvPr id="146" name="Text Box 106">
          <a:extLst>
            <a:ext uri="{FF2B5EF4-FFF2-40B4-BE49-F238E27FC236}">
              <a16:creationId xmlns:a16="http://schemas.microsoft.com/office/drawing/2014/main" id="{7644B527-3A8F-470B-9228-3039AE4DFD5B}"/>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147" name="Text Box 108">
          <a:extLst>
            <a:ext uri="{FF2B5EF4-FFF2-40B4-BE49-F238E27FC236}">
              <a16:creationId xmlns:a16="http://schemas.microsoft.com/office/drawing/2014/main" id="{8B2EE8D3-E1DB-4FA2-8FFA-BC61D5F10665}"/>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94482"/>
    <xdr:sp macro="" textlink="">
      <xdr:nvSpPr>
        <xdr:cNvPr id="148" name="Text Box 30">
          <a:extLst>
            <a:ext uri="{FF2B5EF4-FFF2-40B4-BE49-F238E27FC236}">
              <a16:creationId xmlns:a16="http://schemas.microsoft.com/office/drawing/2014/main" id="{3D2FA705-BB8E-41D7-B334-F40A19A30AC8}"/>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149" name="Text Box 32">
          <a:extLst>
            <a:ext uri="{FF2B5EF4-FFF2-40B4-BE49-F238E27FC236}">
              <a16:creationId xmlns:a16="http://schemas.microsoft.com/office/drawing/2014/main" id="{25D80C0E-B651-4FC8-A035-82BB1B7F0F1E}"/>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94482"/>
    <xdr:sp macro="" textlink="">
      <xdr:nvSpPr>
        <xdr:cNvPr id="150" name="Text Box 106">
          <a:extLst>
            <a:ext uri="{FF2B5EF4-FFF2-40B4-BE49-F238E27FC236}">
              <a16:creationId xmlns:a16="http://schemas.microsoft.com/office/drawing/2014/main" id="{E259EB4E-89FF-4842-8D42-460CD6E1822B}"/>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151" name="Text Box 108">
          <a:extLst>
            <a:ext uri="{FF2B5EF4-FFF2-40B4-BE49-F238E27FC236}">
              <a16:creationId xmlns:a16="http://schemas.microsoft.com/office/drawing/2014/main" id="{230999ED-BD06-4BB7-BA1F-051DF6453228}"/>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61071"/>
    <xdr:sp macro="" textlink="">
      <xdr:nvSpPr>
        <xdr:cNvPr id="152" name="Text Box 30">
          <a:extLst>
            <a:ext uri="{FF2B5EF4-FFF2-40B4-BE49-F238E27FC236}">
              <a16:creationId xmlns:a16="http://schemas.microsoft.com/office/drawing/2014/main" id="{4728C846-BA15-4576-8B1D-09D7A0CF76ED}"/>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153" name="Text Box 32">
          <a:extLst>
            <a:ext uri="{FF2B5EF4-FFF2-40B4-BE49-F238E27FC236}">
              <a16:creationId xmlns:a16="http://schemas.microsoft.com/office/drawing/2014/main" id="{8AED4DDB-F2F7-439E-8996-FAAE4867A35D}"/>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61071"/>
    <xdr:sp macro="" textlink="">
      <xdr:nvSpPr>
        <xdr:cNvPr id="154" name="Text Box 106">
          <a:extLst>
            <a:ext uri="{FF2B5EF4-FFF2-40B4-BE49-F238E27FC236}">
              <a16:creationId xmlns:a16="http://schemas.microsoft.com/office/drawing/2014/main" id="{C74CAC8D-6962-4724-B46D-43BE808B313B}"/>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155" name="Text Box 108">
          <a:extLst>
            <a:ext uri="{FF2B5EF4-FFF2-40B4-BE49-F238E27FC236}">
              <a16:creationId xmlns:a16="http://schemas.microsoft.com/office/drawing/2014/main" id="{A8D3F3EF-2B41-4D72-A5E2-DB88E1278208}"/>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76</xdr:row>
      <xdr:rowOff>0</xdr:rowOff>
    </xdr:from>
    <xdr:to>
      <xdr:col>3</xdr:col>
      <xdr:colOff>76200</xdr:colOff>
      <xdr:row>80</xdr:row>
      <xdr:rowOff>83559</xdr:rowOff>
    </xdr:to>
    <xdr:sp macro="" textlink="">
      <xdr:nvSpPr>
        <xdr:cNvPr id="156" name="Text Box 30">
          <a:extLst>
            <a:ext uri="{FF2B5EF4-FFF2-40B4-BE49-F238E27FC236}">
              <a16:creationId xmlns:a16="http://schemas.microsoft.com/office/drawing/2014/main" id="{00628C8D-CE36-4B08-B1DD-263F45D8525C}"/>
            </a:ext>
          </a:extLst>
        </xdr:cNvPr>
        <xdr:cNvSpPr txBox="1">
          <a:spLocks noChangeArrowheads="1"/>
        </xdr:cNvSpPr>
      </xdr:nvSpPr>
      <xdr:spPr bwMode="auto">
        <a:xfrm>
          <a:off x="4282440" y="24444960"/>
          <a:ext cx="76200" cy="1317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83559</xdr:rowOff>
    </xdr:to>
    <xdr:sp macro="" textlink="">
      <xdr:nvSpPr>
        <xdr:cNvPr id="157" name="Text Box 106">
          <a:extLst>
            <a:ext uri="{FF2B5EF4-FFF2-40B4-BE49-F238E27FC236}">
              <a16:creationId xmlns:a16="http://schemas.microsoft.com/office/drawing/2014/main" id="{6189350E-0600-4A47-90EC-136DFDB82586}"/>
            </a:ext>
          </a:extLst>
        </xdr:cNvPr>
        <xdr:cNvSpPr txBox="1">
          <a:spLocks noChangeArrowheads="1"/>
        </xdr:cNvSpPr>
      </xdr:nvSpPr>
      <xdr:spPr bwMode="auto">
        <a:xfrm>
          <a:off x="4282440" y="24444960"/>
          <a:ext cx="76200" cy="1317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60697</xdr:rowOff>
    </xdr:to>
    <xdr:sp macro="" textlink="">
      <xdr:nvSpPr>
        <xdr:cNvPr id="158" name="Text Box 30">
          <a:extLst>
            <a:ext uri="{FF2B5EF4-FFF2-40B4-BE49-F238E27FC236}">
              <a16:creationId xmlns:a16="http://schemas.microsoft.com/office/drawing/2014/main" id="{94363492-A46C-415F-BEF2-5D36ACA39F17}"/>
            </a:ext>
          </a:extLst>
        </xdr:cNvPr>
        <xdr:cNvSpPr txBox="1">
          <a:spLocks noChangeArrowheads="1"/>
        </xdr:cNvSpPr>
      </xdr:nvSpPr>
      <xdr:spPr bwMode="auto">
        <a:xfrm>
          <a:off x="4282440" y="24444960"/>
          <a:ext cx="76200" cy="1295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60697</xdr:rowOff>
    </xdr:to>
    <xdr:sp macro="" textlink="">
      <xdr:nvSpPr>
        <xdr:cNvPr id="159" name="Text Box 106">
          <a:extLst>
            <a:ext uri="{FF2B5EF4-FFF2-40B4-BE49-F238E27FC236}">
              <a16:creationId xmlns:a16="http://schemas.microsoft.com/office/drawing/2014/main" id="{FEB1039C-0ECA-441E-9685-CE950B5FAFB4}"/>
            </a:ext>
          </a:extLst>
        </xdr:cNvPr>
        <xdr:cNvSpPr txBox="1">
          <a:spLocks noChangeArrowheads="1"/>
        </xdr:cNvSpPr>
      </xdr:nvSpPr>
      <xdr:spPr bwMode="auto">
        <a:xfrm>
          <a:off x="4282440" y="24444960"/>
          <a:ext cx="76200" cy="1295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90187</xdr:rowOff>
    </xdr:to>
    <xdr:sp macro="" textlink="">
      <xdr:nvSpPr>
        <xdr:cNvPr id="160" name="Text Box 30">
          <a:extLst>
            <a:ext uri="{FF2B5EF4-FFF2-40B4-BE49-F238E27FC236}">
              <a16:creationId xmlns:a16="http://schemas.microsoft.com/office/drawing/2014/main" id="{9CB51247-7EB0-4EDF-8469-9C23A548F17F}"/>
            </a:ext>
          </a:extLst>
        </xdr:cNvPr>
        <xdr:cNvSpPr txBox="1">
          <a:spLocks noChangeArrowheads="1"/>
        </xdr:cNvSpPr>
      </xdr:nvSpPr>
      <xdr:spPr bwMode="auto">
        <a:xfrm>
          <a:off x="4282440" y="24444960"/>
          <a:ext cx="76200" cy="97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4253</xdr:rowOff>
    </xdr:to>
    <xdr:sp macro="" textlink="">
      <xdr:nvSpPr>
        <xdr:cNvPr id="161" name="Text Box 32">
          <a:extLst>
            <a:ext uri="{FF2B5EF4-FFF2-40B4-BE49-F238E27FC236}">
              <a16:creationId xmlns:a16="http://schemas.microsoft.com/office/drawing/2014/main" id="{DFB30E45-A809-49E6-A805-53FC941211F8}"/>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90187</xdr:rowOff>
    </xdr:to>
    <xdr:sp macro="" textlink="">
      <xdr:nvSpPr>
        <xdr:cNvPr id="162" name="Text Box 106">
          <a:extLst>
            <a:ext uri="{FF2B5EF4-FFF2-40B4-BE49-F238E27FC236}">
              <a16:creationId xmlns:a16="http://schemas.microsoft.com/office/drawing/2014/main" id="{44D31B2A-1A36-4961-88E0-4396A3B32C10}"/>
            </a:ext>
          </a:extLst>
        </xdr:cNvPr>
        <xdr:cNvSpPr txBox="1">
          <a:spLocks noChangeArrowheads="1"/>
        </xdr:cNvSpPr>
      </xdr:nvSpPr>
      <xdr:spPr bwMode="auto">
        <a:xfrm>
          <a:off x="4282440" y="24444960"/>
          <a:ext cx="76200" cy="97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4253</xdr:rowOff>
    </xdr:to>
    <xdr:sp macro="" textlink="">
      <xdr:nvSpPr>
        <xdr:cNvPr id="163" name="Text Box 108">
          <a:extLst>
            <a:ext uri="{FF2B5EF4-FFF2-40B4-BE49-F238E27FC236}">
              <a16:creationId xmlns:a16="http://schemas.microsoft.com/office/drawing/2014/main" id="{CD3AA71C-4327-474C-83A8-70E70E3AEFFE}"/>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74947</xdr:rowOff>
    </xdr:to>
    <xdr:sp macro="" textlink="">
      <xdr:nvSpPr>
        <xdr:cNvPr id="164" name="Text Box 30">
          <a:extLst>
            <a:ext uri="{FF2B5EF4-FFF2-40B4-BE49-F238E27FC236}">
              <a16:creationId xmlns:a16="http://schemas.microsoft.com/office/drawing/2014/main" id="{3248FBFF-A6AA-4DE1-9BEF-DD9806F660FF}"/>
            </a:ext>
          </a:extLst>
        </xdr:cNvPr>
        <xdr:cNvSpPr txBox="1">
          <a:spLocks noChangeArrowheads="1"/>
        </xdr:cNvSpPr>
      </xdr:nvSpPr>
      <xdr:spPr bwMode="auto">
        <a:xfrm>
          <a:off x="4282440" y="24444960"/>
          <a:ext cx="76200" cy="958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4253</xdr:rowOff>
    </xdr:to>
    <xdr:sp macro="" textlink="">
      <xdr:nvSpPr>
        <xdr:cNvPr id="165" name="Text Box 32">
          <a:extLst>
            <a:ext uri="{FF2B5EF4-FFF2-40B4-BE49-F238E27FC236}">
              <a16:creationId xmlns:a16="http://schemas.microsoft.com/office/drawing/2014/main" id="{0B712F92-A384-415F-8097-E97DB00ECFAD}"/>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79</xdr:row>
      <xdr:rowOff>74947</xdr:rowOff>
    </xdr:to>
    <xdr:sp macro="" textlink="">
      <xdr:nvSpPr>
        <xdr:cNvPr id="166" name="Text Box 106">
          <a:extLst>
            <a:ext uri="{FF2B5EF4-FFF2-40B4-BE49-F238E27FC236}">
              <a16:creationId xmlns:a16="http://schemas.microsoft.com/office/drawing/2014/main" id="{FD1E5E26-206B-455D-BC92-126C4F409686}"/>
            </a:ext>
          </a:extLst>
        </xdr:cNvPr>
        <xdr:cNvSpPr txBox="1">
          <a:spLocks noChangeArrowheads="1"/>
        </xdr:cNvSpPr>
      </xdr:nvSpPr>
      <xdr:spPr bwMode="auto">
        <a:xfrm>
          <a:off x="4282440" y="24444960"/>
          <a:ext cx="76200" cy="958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80</xdr:row>
      <xdr:rowOff>4253</xdr:rowOff>
    </xdr:to>
    <xdr:sp macro="" textlink="">
      <xdr:nvSpPr>
        <xdr:cNvPr id="167" name="Text Box 108">
          <a:extLst>
            <a:ext uri="{FF2B5EF4-FFF2-40B4-BE49-F238E27FC236}">
              <a16:creationId xmlns:a16="http://schemas.microsoft.com/office/drawing/2014/main" id="{D4344A30-6DC5-47C5-872A-60175DFB8E90}"/>
            </a:ext>
          </a:extLst>
        </xdr:cNvPr>
        <xdr:cNvSpPr txBox="1">
          <a:spLocks noChangeArrowheads="1"/>
        </xdr:cNvSpPr>
      </xdr:nvSpPr>
      <xdr:spPr bwMode="auto">
        <a:xfrm>
          <a:off x="4282440" y="24444960"/>
          <a:ext cx="76200" cy="1212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76</xdr:row>
      <xdr:rowOff>0</xdr:rowOff>
    </xdr:from>
    <xdr:ext cx="76200" cy="330590"/>
    <xdr:sp macro="" textlink="">
      <xdr:nvSpPr>
        <xdr:cNvPr id="168" name="Text Box 30">
          <a:extLst>
            <a:ext uri="{FF2B5EF4-FFF2-40B4-BE49-F238E27FC236}">
              <a16:creationId xmlns:a16="http://schemas.microsoft.com/office/drawing/2014/main" id="{A772912A-064D-4235-821B-0D7F2256C749}"/>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69" name="Text Box 32">
          <a:extLst>
            <a:ext uri="{FF2B5EF4-FFF2-40B4-BE49-F238E27FC236}">
              <a16:creationId xmlns:a16="http://schemas.microsoft.com/office/drawing/2014/main" id="{D0613AE0-F4EF-4E67-8117-2888DC181175}"/>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170" name="Text Box 106">
          <a:extLst>
            <a:ext uri="{FF2B5EF4-FFF2-40B4-BE49-F238E27FC236}">
              <a16:creationId xmlns:a16="http://schemas.microsoft.com/office/drawing/2014/main" id="{3D7D6E54-533D-4A49-B5CF-8A2819F7436D}"/>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71" name="Text Box 108">
          <a:extLst>
            <a:ext uri="{FF2B5EF4-FFF2-40B4-BE49-F238E27FC236}">
              <a16:creationId xmlns:a16="http://schemas.microsoft.com/office/drawing/2014/main" id="{5BB5CD8A-81DD-4C9D-8803-5FB7C3193F56}"/>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172" name="Text Box 30">
          <a:extLst>
            <a:ext uri="{FF2B5EF4-FFF2-40B4-BE49-F238E27FC236}">
              <a16:creationId xmlns:a16="http://schemas.microsoft.com/office/drawing/2014/main" id="{9BE3B9D0-84B3-4C68-9FD0-5E4C036D6CA5}"/>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73" name="Text Box 32">
          <a:extLst>
            <a:ext uri="{FF2B5EF4-FFF2-40B4-BE49-F238E27FC236}">
              <a16:creationId xmlns:a16="http://schemas.microsoft.com/office/drawing/2014/main" id="{103E868D-45D2-46BD-A809-07EDCAABCA79}"/>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174" name="Text Box 106">
          <a:extLst>
            <a:ext uri="{FF2B5EF4-FFF2-40B4-BE49-F238E27FC236}">
              <a16:creationId xmlns:a16="http://schemas.microsoft.com/office/drawing/2014/main" id="{4FC838BF-7CAC-4ABC-98E9-D5AE6CC320B6}"/>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75" name="Text Box 108">
          <a:extLst>
            <a:ext uri="{FF2B5EF4-FFF2-40B4-BE49-F238E27FC236}">
              <a16:creationId xmlns:a16="http://schemas.microsoft.com/office/drawing/2014/main" id="{9E2BE11E-04B9-49FD-A214-9BB9DC72A550}"/>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176" name="Text Box 30">
          <a:extLst>
            <a:ext uri="{FF2B5EF4-FFF2-40B4-BE49-F238E27FC236}">
              <a16:creationId xmlns:a16="http://schemas.microsoft.com/office/drawing/2014/main" id="{54C00FE5-60C6-45AD-9F7C-8A365057A1BE}"/>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77" name="Text Box 32">
          <a:extLst>
            <a:ext uri="{FF2B5EF4-FFF2-40B4-BE49-F238E27FC236}">
              <a16:creationId xmlns:a16="http://schemas.microsoft.com/office/drawing/2014/main" id="{8F9F974F-F420-4677-BF3B-A8AD3D3849EB}"/>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178" name="Text Box 106">
          <a:extLst>
            <a:ext uri="{FF2B5EF4-FFF2-40B4-BE49-F238E27FC236}">
              <a16:creationId xmlns:a16="http://schemas.microsoft.com/office/drawing/2014/main" id="{76313549-1BA7-4A92-A4EA-8DE3604F7CD6}"/>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79" name="Text Box 108">
          <a:extLst>
            <a:ext uri="{FF2B5EF4-FFF2-40B4-BE49-F238E27FC236}">
              <a16:creationId xmlns:a16="http://schemas.microsoft.com/office/drawing/2014/main" id="{5275A210-9053-4872-856D-83D578E5F913}"/>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180" name="Text Box 30">
          <a:extLst>
            <a:ext uri="{FF2B5EF4-FFF2-40B4-BE49-F238E27FC236}">
              <a16:creationId xmlns:a16="http://schemas.microsoft.com/office/drawing/2014/main" id="{D338B1E6-5AC7-4028-A89A-3997348625A3}"/>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81" name="Text Box 32">
          <a:extLst>
            <a:ext uri="{FF2B5EF4-FFF2-40B4-BE49-F238E27FC236}">
              <a16:creationId xmlns:a16="http://schemas.microsoft.com/office/drawing/2014/main" id="{5DA1BFEB-6904-44A8-902C-61D41B1C8ABF}"/>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182" name="Text Box 106">
          <a:extLst>
            <a:ext uri="{FF2B5EF4-FFF2-40B4-BE49-F238E27FC236}">
              <a16:creationId xmlns:a16="http://schemas.microsoft.com/office/drawing/2014/main" id="{19427985-47AF-4E74-AAE0-6D1A574C7DBD}"/>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1"/>
    <xdr:sp macro="" textlink="">
      <xdr:nvSpPr>
        <xdr:cNvPr id="183" name="Text Box 108">
          <a:extLst>
            <a:ext uri="{FF2B5EF4-FFF2-40B4-BE49-F238E27FC236}">
              <a16:creationId xmlns:a16="http://schemas.microsoft.com/office/drawing/2014/main" id="{8C23D9D4-59C8-4CBB-A648-74EE012F3BF7}"/>
            </a:ext>
          </a:extLst>
        </xdr:cNvPr>
        <xdr:cNvSpPr txBox="1">
          <a:spLocks noChangeArrowheads="1"/>
        </xdr:cNvSpPr>
      </xdr:nvSpPr>
      <xdr:spPr bwMode="auto">
        <a:xfrm>
          <a:off x="4282440" y="2444496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30590"/>
    <xdr:sp macro="" textlink="">
      <xdr:nvSpPr>
        <xdr:cNvPr id="184" name="Text Box 30">
          <a:extLst>
            <a:ext uri="{FF2B5EF4-FFF2-40B4-BE49-F238E27FC236}">
              <a16:creationId xmlns:a16="http://schemas.microsoft.com/office/drawing/2014/main" id="{AD5B0E37-FD26-4142-9BDB-F6AB419A7206}"/>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85" name="Text Box 32">
          <a:extLst>
            <a:ext uri="{FF2B5EF4-FFF2-40B4-BE49-F238E27FC236}">
              <a16:creationId xmlns:a16="http://schemas.microsoft.com/office/drawing/2014/main" id="{E6327390-C6FF-4B8E-B329-0338A9D8FB91}"/>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30590"/>
    <xdr:sp macro="" textlink="">
      <xdr:nvSpPr>
        <xdr:cNvPr id="186" name="Text Box 106">
          <a:extLst>
            <a:ext uri="{FF2B5EF4-FFF2-40B4-BE49-F238E27FC236}">
              <a16:creationId xmlns:a16="http://schemas.microsoft.com/office/drawing/2014/main" id="{E4EBDB0F-84E0-4D3B-A97E-A3B663030B8A}"/>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87" name="Text Box 108">
          <a:extLst>
            <a:ext uri="{FF2B5EF4-FFF2-40B4-BE49-F238E27FC236}">
              <a16:creationId xmlns:a16="http://schemas.microsoft.com/office/drawing/2014/main" id="{9B02EF7F-501D-419C-A470-C484707BCCFF}"/>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07730"/>
    <xdr:sp macro="" textlink="">
      <xdr:nvSpPr>
        <xdr:cNvPr id="188" name="Text Box 30">
          <a:extLst>
            <a:ext uri="{FF2B5EF4-FFF2-40B4-BE49-F238E27FC236}">
              <a16:creationId xmlns:a16="http://schemas.microsoft.com/office/drawing/2014/main" id="{1EE94328-FC3F-4C79-90CC-C1C8A658CF7C}"/>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89" name="Text Box 32">
          <a:extLst>
            <a:ext uri="{FF2B5EF4-FFF2-40B4-BE49-F238E27FC236}">
              <a16:creationId xmlns:a16="http://schemas.microsoft.com/office/drawing/2014/main" id="{B9442DF1-9F66-480D-8613-921C08273A0C}"/>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07730"/>
    <xdr:sp macro="" textlink="">
      <xdr:nvSpPr>
        <xdr:cNvPr id="190" name="Text Box 106">
          <a:extLst>
            <a:ext uri="{FF2B5EF4-FFF2-40B4-BE49-F238E27FC236}">
              <a16:creationId xmlns:a16="http://schemas.microsoft.com/office/drawing/2014/main" id="{28322C92-9A84-4A91-8731-E0861A23CE2A}"/>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91" name="Text Box 108">
          <a:extLst>
            <a:ext uri="{FF2B5EF4-FFF2-40B4-BE49-F238E27FC236}">
              <a16:creationId xmlns:a16="http://schemas.microsoft.com/office/drawing/2014/main" id="{65CE5342-4436-494B-ACA0-9CAF044FF4D2}"/>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30590"/>
    <xdr:sp macro="" textlink="">
      <xdr:nvSpPr>
        <xdr:cNvPr id="192" name="Text Box 30">
          <a:extLst>
            <a:ext uri="{FF2B5EF4-FFF2-40B4-BE49-F238E27FC236}">
              <a16:creationId xmlns:a16="http://schemas.microsoft.com/office/drawing/2014/main" id="{56FEA1D1-1BDC-4B52-9730-0B157B4849B0}"/>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93" name="Text Box 32">
          <a:extLst>
            <a:ext uri="{FF2B5EF4-FFF2-40B4-BE49-F238E27FC236}">
              <a16:creationId xmlns:a16="http://schemas.microsoft.com/office/drawing/2014/main" id="{AB963C58-B39B-4C7A-8B55-8AEC15A6A6EF}"/>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30590"/>
    <xdr:sp macro="" textlink="">
      <xdr:nvSpPr>
        <xdr:cNvPr id="194" name="Text Box 106">
          <a:extLst>
            <a:ext uri="{FF2B5EF4-FFF2-40B4-BE49-F238E27FC236}">
              <a16:creationId xmlns:a16="http://schemas.microsoft.com/office/drawing/2014/main" id="{25DB734D-5FE7-4E23-A20C-E531CEE61386}"/>
            </a:ext>
          </a:extLst>
        </xdr:cNvPr>
        <xdr:cNvSpPr txBox="1">
          <a:spLocks noChangeArrowheads="1"/>
        </xdr:cNvSpPr>
      </xdr:nvSpPr>
      <xdr:spPr bwMode="auto">
        <a:xfrm>
          <a:off x="4282440" y="3227832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95" name="Text Box 108">
          <a:extLst>
            <a:ext uri="{FF2B5EF4-FFF2-40B4-BE49-F238E27FC236}">
              <a16:creationId xmlns:a16="http://schemas.microsoft.com/office/drawing/2014/main" id="{B061D6C7-B079-4F63-8175-A1F173199C02}"/>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07730"/>
    <xdr:sp macro="" textlink="">
      <xdr:nvSpPr>
        <xdr:cNvPr id="196" name="Text Box 30">
          <a:extLst>
            <a:ext uri="{FF2B5EF4-FFF2-40B4-BE49-F238E27FC236}">
              <a16:creationId xmlns:a16="http://schemas.microsoft.com/office/drawing/2014/main" id="{F69DCD7A-96EC-4D80-BD7C-003B394655D8}"/>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97" name="Text Box 32">
          <a:extLst>
            <a:ext uri="{FF2B5EF4-FFF2-40B4-BE49-F238E27FC236}">
              <a16:creationId xmlns:a16="http://schemas.microsoft.com/office/drawing/2014/main" id="{C0435337-A7DC-4FB4-A89C-C7EB0695C8AE}"/>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307730"/>
    <xdr:sp macro="" textlink="">
      <xdr:nvSpPr>
        <xdr:cNvPr id="198" name="Text Box 106">
          <a:extLst>
            <a:ext uri="{FF2B5EF4-FFF2-40B4-BE49-F238E27FC236}">
              <a16:creationId xmlns:a16="http://schemas.microsoft.com/office/drawing/2014/main" id="{93890577-009C-4B06-8877-68D1BD9C756E}"/>
            </a:ext>
          </a:extLst>
        </xdr:cNvPr>
        <xdr:cNvSpPr txBox="1">
          <a:spLocks noChangeArrowheads="1"/>
        </xdr:cNvSpPr>
      </xdr:nvSpPr>
      <xdr:spPr bwMode="auto">
        <a:xfrm>
          <a:off x="4282440" y="3227832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105</xdr:row>
      <xdr:rowOff>0</xdr:rowOff>
    </xdr:from>
    <xdr:ext cx="76200" cy="409721"/>
    <xdr:sp macro="" textlink="">
      <xdr:nvSpPr>
        <xdr:cNvPr id="199" name="Text Box 108">
          <a:extLst>
            <a:ext uri="{FF2B5EF4-FFF2-40B4-BE49-F238E27FC236}">
              <a16:creationId xmlns:a16="http://schemas.microsoft.com/office/drawing/2014/main" id="{29321A92-BC80-4892-ACEC-DAF4F59F9A42}"/>
            </a:ext>
          </a:extLst>
        </xdr:cNvPr>
        <xdr:cNvSpPr txBox="1">
          <a:spLocks noChangeArrowheads="1"/>
        </xdr:cNvSpPr>
      </xdr:nvSpPr>
      <xdr:spPr bwMode="auto">
        <a:xfrm>
          <a:off x="4282440" y="322783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676275"/>
    <xdr:sp macro="" textlink="">
      <xdr:nvSpPr>
        <xdr:cNvPr id="200" name="Text Box 30">
          <a:extLst>
            <a:ext uri="{FF2B5EF4-FFF2-40B4-BE49-F238E27FC236}">
              <a16:creationId xmlns:a16="http://schemas.microsoft.com/office/drawing/2014/main" id="{CCDB97CA-8FED-4BEF-BD81-E500637241F8}"/>
            </a:ext>
          </a:extLst>
        </xdr:cNvPr>
        <xdr:cNvSpPr txBox="1">
          <a:spLocks noChangeArrowheads="1"/>
        </xdr:cNvSpPr>
      </xdr:nvSpPr>
      <xdr:spPr bwMode="auto">
        <a:xfrm>
          <a:off x="4282440" y="1089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857250"/>
    <xdr:sp macro="" textlink="">
      <xdr:nvSpPr>
        <xdr:cNvPr id="201" name="Text Box 32">
          <a:extLst>
            <a:ext uri="{FF2B5EF4-FFF2-40B4-BE49-F238E27FC236}">
              <a16:creationId xmlns:a16="http://schemas.microsoft.com/office/drawing/2014/main" id="{29089FF8-6308-410A-B127-34F228A1DBD7}"/>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676275"/>
    <xdr:sp macro="" textlink="">
      <xdr:nvSpPr>
        <xdr:cNvPr id="202" name="Text Box 106">
          <a:extLst>
            <a:ext uri="{FF2B5EF4-FFF2-40B4-BE49-F238E27FC236}">
              <a16:creationId xmlns:a16="http://schemas.microsoft.com/office/drawing/2014/main" id="{824E0FDD-32E4-43E5-9896-CEC21031B798}"/>
            </a:ext>
          </a:extLst>
        </xdr:cNvPr>
        <xdr:cNvSpPr txBox="1">
          <a:spLocks noChangeArrowheads="1"/>
        </xdr:cNvSpPr>
      </xdr:nvSpPr>
      <xdr:spPr bwMode="auto">
        <a:xfrm>
          <a:off x="4282440" y="10896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857250"/>
    <xdr:sp macro="" textlink="">
      <xdr:nvSpPr>
        <xdr:cNvPr id="203" name="Text Box 108">
          <a:extLst>
            <a:ext uri="{FF2B5EF4-FFF2-40B4-BE49-F238E27FC236}">
              <a16:creationId xmlns:a16="http://schemas.microsoft.com/office/drawing/2014/main" id="{A0223BE8-5E29-49EC-966A-56BE79CD840D}"/>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657225"/>
    <xdr:sp macro="" textlink="">
      <xdr:nvSpPr>
        <xdr:cNvPr id="204" name="Text Box 30">
          <a:extLst>
            <a:ext uri="{FF2B5EF4-FFF2-40B4-BE49-F238E27FC236}">
              <a16:creationId xmlns:a16="http://schemas.microsoft.com/office/drawing/2014/main" id="{CF31FCC2-02DE-4402-802F-CBFDFE254216}"/>
            </a:ext>
          </a:extLst>
        </xdr:cNvPr>
        <xdr:cNvSpPr txBox="1">
          <a:spLocks noChangeArrowheads="1"/>
        </xdr:cNvSpPr>
      </xdr:nvSpPr>
      <xdr:spPr bwMode="auto">
        <a:xfrm>
          <a:off x="4282440" y="1089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857250"/>
    <xdr:sp macro="" textlink="">
      <xdr:nvSpPr>
        <xdr:cNvPr id="205" name="Text Box 32">
          <a:extLst>
            <a:ext uri="{FF2B5EF4-FFF2-40B4-BE49-F238E27FC236}">
              <a16:creationId xmlns:a16="http://schemas.microsoft.com/office/drawing/2014/main" id="{7ECFDF9E-8279-4DAB-ADBF-C0A6267F580F}"/>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657225"/>
    <xdr:sp macro="" textlink="">
      <xdr:nvSpPr>
        <xdr:cNvPr id="206" name="Text Box 106">
          <a:extLst>
            <a:ext uri="{FF2B5EF4-FFF2-40B4-BE49-F238E27FC236}">
              <a16:creationId xmlns:a16="http://schemas.microsoft.com/office/drawing/2014/main" id="{4A35BDD3-F1C1-4CEB-8C8A-E7E847DE7A36}"/>
            </a:ext>
          </a:extLst>
        </xdr:cNvPr>
        <xdr:cNvSpPr txBox="1">
          <a:spLocks noChangeArrowheads="1"/>
        </xdr:cNvSpPr>
      </xdr:nvSpPr>
      <xdr:spPr bwMode="auto">
        <a:xfrm>
          <a:off x="4282440" y="10896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xdr:row>
      <xdr:rowOff>0</xdr:rowOff>
    </xdr:from>
    <xdr:ext cx="76200" cy="857250"/>
    <xdr:sp macro="" textlink="">
      <xdr:nvSpPr>
        <xdr:cNvPr id="207" name="Text Box 108">
          <a:extLst>
            <a:ext uri="{FF2B5EF4-FFF2-40B4-BE49-F238E27FC236}">
              <a16:creationId xmlns:a16="http://schemas.microsoft.com/office/drawing/2014/main" id="{0F01CE36-11A1-48B5-8125-3B6489C17275}"/>
            </a:ext>
          </a:extLst>
        </xdr:cNvPr>
        <xdr:cNvSpPr txBox="1">
          <a:spLocks noChangeArrowheads="1"/>
        </xdr:cNvSpPr>
      </xdr:nvSpPr>
      <xdr:spPr bwMode="auto">
        <a:xfrm>
          <a:off x="4282440" y="10896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76275"/>
    <xdr:sp macro="" textlink="">
      <xdr:nvSpPr>
        <xdr:cNvPr id="208" name="Text Box 30">
          <a:extLst>
            <a:ext uri="{FF2B5EF4-FFF2-40B4-BE49-F238E27FC236}">
              <a16:creationId xmlns:a16="http://schemas.microsoft.com/office/drawing/2014/main" id="{9CFD32C9-A252-4B21-845E-2488B8A1E1A6}"/>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209" name="Text Box 32">
          <a:extLst>
            <a:ext uri="{FF2B5EF4-FFF2-40B4-BE49-F238E27FC236}">
              <a16:creationId xmlns:a16="http://schemas.microsoft.com/office/drawing/2014/main" id="{18F2E649-318B-40D0-AFA5-97DF379EB4C4}"/>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76275"/>
    <xdr:sp macro="" textlink="">
      <xdr:nvSpPr>
        <xdr:cNvPr id="210" name="Text Box 106">
          <a:extLst>
            <a:ext uri="{FF2B5EF4-FFF2-40B4-BE49-F238E27FC236}">
              <a16:creationId xmlns:a16="http://schemas.microsoft.com/office/drawing/2014/main" id="{B5F9C501-2528-45C9-B588-206E720BD9C7}"/>
            </a:ext>
          </a:extLst>
        </xdr:cNvPr>
        <xdr:cNvSpPr txBox="1">
          <a:spLocks noChangeArrowheads="1"/>
        </xdr:cNvSpPr>
      </xdr:nvSpPr>
      <xdr:spPr bwMode="auto">
        <a:xfrm>
          <a:off x="4282440" y="573328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211" name="Text Box 108">
          <a:extLst>
            <a:ext uri="{FF2B5EF4-FFF2-40B4-BE49-F238E27FC236}">
              <a16:creationId xmlns:a16="http://schemas.microsoft.com/office/drawing/2014/main" id="{9A743567-AC3D-4647-A707-20EA16A63B21}"/>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57225"/>
    <xdr:sp macro="" textlink="">
      <xdr:nvSpPr>
        <xdr:cNvPr id="212" name="Text Box 30">
          <a:extLst>
            <a:ext uri="{FF2B5EF4-FFF2-40B4-BE49-F238E27FC236}">
              <a16:creationId xmlns:a16="http://schemas.microsoft.com/office/drawing/2014/main" id="{461B5307-FC57-4F70-A5B5-8D726F4A6B3A}"/>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213" name="Text Box 32">
          <a:extLst>
            <a:ext uri="{FF2B5EF4-FFF2-40B4-BE49-F238E27FC236}">
              <a16:creationId xmlns:a16="http://schemas.microsoft.com/office/drawing/2014/main" id="{E4E264B2-A068-4938-82FF-1BA39F20B59E}"/>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657225"/>
    <xdr:sp macro="" textlink="">
      <xdr:nvSpPr>
        <xdr:cNvPr id="214" name="Text Box 106">
          <a:extLst>
            <a:ext uri="{FF2B5EF4-FFF2-40B4-BE49-F238E27FC236}">
              <a16:creationId xmlns:a16="http://schemas.microsoft.com/office/drawing/2014/main" id="{9A27B824-94EC-48D7-B348-2649F30EDC59}"/>
            </a:ext>
          </a:extLst>
        </xdr:cNvPr>
        <xdr:cNvSpPr txBox="1">
          <a:spLocks noChangeArrowheads="1"/>
        </xdr:cNvSpPr>
      </xdr:nvSpPr>
      <xdr:spPr bwMode="auto">
        <a:xfrm>
          <a:off x="4282440" y="573328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857250"/>
    <xdr:sp macro="" textlink="">
      <xdr:nvSpPr>
        <xdr:cNvPr id="215" name="Text Box 108">
          <a:extLst>
            <a:ext uri="{FF2B5EF4-FFF2-40B4-BE49-F238E27FC236}">
              <a16:creationId xmlns:a16="http://schemas.microsoft.com/office/drawing/2014/main" id="{0AD77F09-342B-49A3-95A9-1AC69A7303F2}"/>
            </a:ext>
          </a:extLst>
        </xdr:cNvPr>
        <xdr:cNvSpPr txBox="1">
          <a:spLocks noChangeArrowheads="1"/>
        </xdr:cNvSpPr>
      </xdr:nvSpPr>
      <xdr:spPr bwMode="auto">
        <a:xfrm>
          <a:off x="4282440" y="573328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16" name="Text Box 30">
          <a:extLst>
            <a:ext uri="{FF2B5EF4-FFF2-40B4-BE49-F238E27FC236}">
              <a16:creationId xmlns:a16="http://schemas.microsoft.com/office/drawing/2014/main" id="{44763D58-083B-4E10-B834-DAA80856F4E3}"/>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17" name="Text Box 32">
          <a:extLst>
            <a:ext uri="{FF2B5EF4-FFF2-40B4-BE49-F238E27FC236}">
              <a16:creationId xmlns:a16="http://schemas.microsoft.com/office/drawing/2014/main" id="{07B81AC5-1696-412D-8E7E-4CC6DB749D05}"/>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18" name="Text Box 106">
          <a:extLst>
            <a:ext uri="{FF2B5EF4-FFF2-40B4-BE49-F238E27FC236}">
              <a16:creationId xmlns:a16="http://schemas.microsoft.com/office/drawing/2014/main" id="{13F813B4-04E5-405B-B180-E4B76DB15695}"/>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19" name="Text Box 108">
          <a:extLst>
            <a:ext uri="{FF2B5EF4-FFF2-40B4-BE49-F238E27FC236}">
              <a16:creationId xmlns:a16="http://schemas.microsoft.com/office/drawing/2014/main" id="{1CD7671A-4515-4607-97EC-ABDC9D7D8527}"/>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20" name="Text Box 30">
          <a:extLst>
            <a:ext uri="{FF2B5EF4-FFF2-40B4-BE49-F238E27FC236}">
              <a16:creationId xmlns:a16="http://schemas.microsoft.com/office/drawing/2014/main" id="{C5B9475A-B1E6-4358-B646-6144022DC529}"/>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21" name="Text Box 32">
          <a:extLst>
            <a:ext uri="{FF2B5EF4-FFF2-40B4-BE49-F238E27FC236}">
              <a16:creationId xmlns:a16="http://schemas.microsoft.com/office/drawing/2014/main" id="{B1BDE6FA-CCC2-4270-8231-1BF898DA9700}"/>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22" name="Text Box 106">
          <a:extLst>
            <a:ext uri="{FF2B5EF4-FFF2-40B4-BE49-F238E27FC236}">
              <a16:creationId xmlns:a16="http://schemas.microsoft.com/office/drawing/2014/main" id="{DD54DB95-4DCC-4ACC-8822-1194AC812BC9}"/>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23" name="Text Box 108">
          <a:extLst>
            <a:ext uri="{FF2B5EF4-FFF2-40B4-BE49-F238E27FC236}">
              <a16:creationId xmlns:a16="http://schemas.microsoft.com/office/drawing/2014/main" id="{18A76FCC-3B6C-486A-9C34-2105980A4F5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24" name="Text Box 30">
          <a:extLst>
            <a:ext uri="{FF2B5EF4-FFF2-40B4-BE49-F238E27FC236}">
              <a16:creationId xmlns:a16="http://schemas.microsoft.com/office/drawing/2014/main" id="{BCB71D45-B568-4E8A-8C24-9E541E2B9374}"/>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25" name="Text Box 32">
          <a:extLst>
            <a:ext uri="{FF2B5EF4-FFF2-40B4-BE49-F238E27FC236}">
              <a16:creationId xmlns:a16="http://schemas.microsoft.com/office/drawing/2014/main" id="{D9E097C0-093E-44BD-929A-4A4D9236A5AB}"/>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26" name="Text Box 106">
          <a:extLst>
            <a:ext uri="{FF2B5EF4-FFF2-40B4-BE49-F238E27FC236}">
              <a16:creationId xmlns:a16="http://schemas.microsoft.com/office/drawing/2014/main" id="{E9807B7B-7483-4A5C-B3DC-E2C92B2CC5BE}"/>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27" name="Text Box 108">
          <a:extLst>
            <a:ext uri="{FF2B5EF4-FFF2-40B4-BE49-F238E27FC236}">
              <a16:creationId xmlns:a16="http://schemas.microsoft.com/office/drawing/2014/main" id="{1375A413-28E4-4958-B7B2-F611A9B3822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28" name="Text Box 30">
          <a:extLst>
            <a:ext uri="{FF2B5EF4-FFF2-40B4-BE49-F238E27FC236}">
              <a16:creationId xmlns:a16="http://schemas.microsoft.com/office/drawing/2014/main" id="{316DBC2B-3B05-438D-819B-74726D3C7326}"/>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29" name="Text Box 32">
          <a:extLst>
            <a:ext uri="{FF2B5EF4-FFF2-40B4-BE49-F238E27FC236}">
              <a16:creationId xmlns:a16="http://schemas.microsoft.com/office/drawing/2014/main" id="{4020C117-838C-46DE-AB90-BB1407420848}"/>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30" name="Text Box 106">
          <a:extLst>
            <a:ext uri="{FF2B5EF4-FFF2-40B4-BE49-F238E27FC236}">
              <a16:creationId xmlns:a16="http://schemas.microsoft.com/office/drawing/2014/main" id="{A452EE6B-D9DC-4250-B50A-47BE6F095D40}"/>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31" name="Text Box 108">
          <a:extLst>
            <a:ext uri="{FF2B5EF4-FFF2-40B4-BE49-F238E27FC236}">
              <a16:creationId xmlns:a16="http://schemas.microsoft.com/office/drawing/2014/main" id="{AD4A4E14-809C-42E5-B050-8D21B91EDE20}"/>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32" name="Text Box 30">
          <a:extLst>
            <a:ext uri="{FF2B5EF4-FFF2-40B4-BE49-F238E27FC236}">
              <a16:creationId xmlns:a16="http://schemas.microsoft.com/office/drawing/2014/main" id="{FC2C67CE-74BB-45BA-8D8B-18990CFA6592}"/>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33" name="Text Box 32">
          <a:extLst>
            <a:ext uri="{FF2B5EF4-FFF2-40B4-BE49-F238E27FC236}">
              <a16:creationId xmlns:a16="http://schemas.microsoft.com/office/drawing/2014/main" id="{1D95F769-1407-4A58-AD78-ABC6377AC64D}"/>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34" name="Text Box 106">
          <a:extLst>
            <a:ext uri="{FF2B5EF4-FFF2-40B4-BE49-F238E27FC236}">
              <a16:creationId xmlns:a16="http://schemas.microsoft.com/office/drawing/2014/main" id="{3FD8B403-17C7-40FF-A99E-C1F979DFAEAF}"/>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35" name="Text Box 108">
          <a:extLst>
            <a:ext uri="{FF2B5EF4-FFF2-40B4-BE49-F238E27FC236}">
              <a16:creationId xmlns:a16="http://schemas.microsoft.com/office/drawing/2014/main" id="{892672BA-7C79-401E-99CF-0C49BD055943}"/>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36" name="Text Box 30">
          <a:extLst>
            <a:ext uri="{FF2B5EF4-FFF2-40B4-BE49-F238E27FC236}">
              <a16:creationId xmlns:a16="http://schemas.microsoft.com/office/drawing/2014/main" id="{98A87697-C45D-4A9C-8D3E-D88B049BDAF9}"/>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37" name="Text Box 32">
          <a:extLst>
            <a:ext uri="{FF2B5EF4-FFF2-40B4-BE49-F238E27FC236}">
              <a16:creationId xmlns:a16="http://schemas.microsoft.com/office/drawing/2014/main" id="{BEBD8F81-4DD6-40F4-9479-BC7A32AFF2BA}"/>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38" name="Text Box 106">
          <a:extLst>
            <a:ext uri="{FF2B5EF4-FFF2-40B4-BE49-F238E27FC236}">
              <a16:creationId xmlns:a16="http://schemas.microsoft.com/office/drawing/2014/main" id="{43B317AF-BA56-4D30-B450-F256E03F216F}"/>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39" name="Text Box 108">
          <a:extLst>
            <a:ext uri="{FF2B5EF4-FFF2-40B4-BE49-F238E27FC236}">
              <a16:creationId xmlns:a16="http://schemas.microsoft.com/office/drawing/2014/main" id="{8A37CEC4-4423-413F-BE05-50ACBC65034F}"/>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40" name="Text Box 30">
          <a:extLst>
            <a:ext uri="{FF2B5EF4-FFF2-40B4-BE49-F238E27FC236}">
              <a16:creationId xmlns:a16="http://schemas.microsoft.com/office/drawing/2014/main" id="{70C63D75-F56D-4E9A-843C-4AA74ED55B9E}"/>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41" name="Text Box 32">
          <a:extLst>
            <a:ext uri="{FF2B5EF4-FFF2-40B4-BE49-F238E27FC236}">
              <a16:creationId xmlns:a16="http://schemas.microsoft.com/office/drawing/2014/main" id="{576E1CA5-C333-4EDA-B3AB-33DBBB5CC730}"/>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30590"/>
    <xdr:sp macro="" textlink="">
      <xdr:nvSpPr>
        <xdr:cNvPr id="242" name="Text Box 106">
          <a:extLst>
            <a:ext uri="{FF2B5EF4-FFF2-40B4-BE49-F238E27FC236}">
              <a16:creationId xmlns:a16="http://schemas.microsoft.com/office/drawing/2014/main" id="{B8C0DC92-AB0F-469B-973B-239F05529B67}"/>
            </a:ext>
          </a:extLst>
        </xdr:cNvPr>
        <xdr:cNvSpPr txBox="1">
          <a:spLocks noChangeArrowheads="1"/>
        </xdr:cNvSpPr>
      </xdr:nvSpPr>
      <xdr:spPr bwMode="auto">
        <a:xfrm>
          <a:off x="4282440" y="5733288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43" name="Text Box 108">
          <a:extLst>
            <a:ext uri="{FF2B5EF4-FFF2-40B4-BE49-F238E27FC236}">
              <a16:creationId xmlns:a16="http://schemas.microsoft.com/office/drawing/2014/main" id="{080BA3DD-D8BC-457C-8118-0C6B8105058A}"/>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44" name="Text Box 30">
          <a:extLst>
            <a:ext uri="{FF2B5EF4-FFF2-40B4-BE49-F238E27FC236}">
              <a16:creationId xmlns:a16="http://schemas.microsoft.com/office/drawing/2014/main" id="{86E3E036-8F7D-4716-A527-B36EC5610B24}"/>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45" name="Text Box 32">
          <a:extLst>
            <a:ext uri="{FF2B5EF4-FFF2-40B4-BE49-F238E27FC236}">
              <a16:creationId xmlns:a16="http://schemas.microsoft.com/office/drawing/2014/main" id="{818ED1F0-CFBD-45B0-A8BE-BEDC4FB1C442}"/>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307730"/>
    <xdr:sp macro="" textlink="">
      <xdr:nvSpPr>
        <xdr:cNvPr id="246" name="Text Box 106">
          <a:extLst>
            <a:ext uri="{FF2B5EF4-FFF2-40B4-BE49-F238E27FC236}">
              <a16:creationId xmlns:a16="http://schemas.microsoft.com/office/drawing/2014/main" id="{D7C43600-31F0-46E4-A86D-E81DF83DE839}"/>
            </a:ext>
          </a:extLst>
        </xdr:cNvPr>
        <xdr:cNvSpPr txBox="1">
          <a:spLocks noChangeArrowheads="1"/>
        </xdr:cNvSpPr>
      </xdr:nvSpPr>
      <xdr:spPr bwMode="auto">
        <a:xfrm>
          <a:off x="4282440" y="5733288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47" name="Text Box 108">
          <a:extLst>
            <a:ext uri="{FF2B5EF4-FFF2-40B4-BE49-F238E27FC236}">
              <a16:creationId xmlns:a16="http://schemas.microsoft.com/office/drawing/2014/main" id="{5DA120F7-09AE-414E-8BF0-466C12A221F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76</xdr:row>
      <xdr:rowOff>0</xdr:rowOff>
    </xdr:from>
    <xdr:to>
      <xdr:col>3</xdr:col>
      <xdr:colOff>76200</xdr:colOff>
      <xdr:row>77</xdr:row>
      <xdr:rowOff>5354</xdr:rowOff>
    </xdr:to>
    <xdr:sp macro="" textlink="">
      <xdr:nvSpPr>
        <xdr:cNvPr id="248" name="Text Box 30">
          <a:extLst>
            <a:ext uri="{FF2B5EF4-FFF2-40B4-BE49-F238E27FC236}">
              <a16:creationId xmlns:a16="http://schemas.microsoft.com/office/drawing/2014/main" id="{6DF3B3FE-1A5B-4F78-97FB-46B6FFD5E5E3}"/>
            </a:ext>
          </a:extLst>
        </xdr:cNvPr>
        <xdr:cNvSpPr txBox="1">
          <a:spLocks noChangeArrowheads="1"/>
        </xdr:cNvSpPr>
      </xdr:nvSpPr>
      <xdr:spPr bwMode="auto">
        <a:xfrm>
          <a:off x="4282440" y="244449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27222</xdr:rowOff>
    </xdr:to>
    <xdr:sp macro="" textlink="">
      <xdr:nvSpPr>
        <xdr:cNvPr id="249" name="Text Box 32">
          <a:extLst>
            <a:ext uri="{FF2B5EF4-FFF2-40B4-BE49-F238E27FC236}">
              <a16:creationId xmlns:a16="http://schemas.microsoft.com/office/drawing/2014/main" id="{51CFD8CF-8815-4C02-9CF2-8FA102D02BD7}"/>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5354</xdr:rowOff>
    </xdr:to>
    <xdr:sp macro="" textlink="">
      <xdr:nvSpPr>
        <xdr:cNvPr id="250" name="Text Box 106">
          <a:extLst>
            <a:ext uri="{FF2B5EF4-FFF2-40B4-BE49-F238E27FC236}">
              <a16:creationId xmlns:a16="http://schemas.microsoft.com/office/drawing/2014/main" id="{ED14EB81-F7DA-4CF0-B292-699B47F8995C}"/>
            </a:ext>
          </a:extLst>
        </xdr:cNvPr>
        <xdr:cNvSpPr txBox="1">
          <a:spLocks noChangeArrowheads="1"/>
        </xdr:cNvSpPr>
      </xdr:nvSpPr>
      <xdr:spPr bwMode="auto">
        <a:xfrm>
          <a:off x="4282440" y="24444960"/>
          <a:ext cx="76200" cy="314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27222</xdr:rowOff>
    </xdr:to>
    <xdr:sp macro="" textlink="">
      <xdr:nvSpPr>
        <xdr:cNvPr id="251" name="Text Box 108">
          <a:extLst>
            <a:ext uri="{FF2B5EF4-FFF2-40B4-BE49-F238E27FC236}">
              <a16:creationId xmlns:a16="http://schemas.microsoft.com/office/drawing/2014/main" id="{426FE417-2E0E-42CC-9C14-FE44F02C7FA3}"/>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5354</xdr:rowOff>
    </xdr:to>
    <xdr:sp macro="" textlink="">
      <xdr:nvSpPr>
        <xdr:cNvPr id="252" name="Text Box 30">
          <a:extLst>
            <a:ext uri="{FF2B5EF4-FFF2-40B4-BE49-F238E27FC236}">
              <a16:creationId xmlns:a16="http://schemas.microsoft.com/office/drawing/2014/main" id="{EF3EAC1C-692B-45BD-9619-AD1E86AB11CE}"/>
            </a:ext>
          </a:extLst>
        </xdr:cNvPr>
        <xdr:cNvSpPr txBox="1">
          <a:spLocks noChangeArrowheads="1"/>
        </xdr:cNvSpPr>
      </xdr:nvSpPr>
      <xdr:spPr bwMode="auto">
        <a:xfrm>
          <a:off x="4282440" y="244449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27222</xdr:rowOff>
    </xdr:to>
    <xdr:sp macro="" textlink="">
      <xdr:nvSpPr>
        <xdr:cNvPr id="253" name="Text Box 32">
          <a:extLst>
            <a:ext uri="{FF2B5EF4-FFF2-40B4-BE49-F238E27FC236}">
              <a16:creationId xmlns:a16="http://schemas.microsoft.com/office/drawing/2014/main" id="{24414AE7-0B8B-43D8-B835-D5FFBC4267AE}"/>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5354</xdr:rowOff>
    </xdr:to>
    <xdr:sp macro="" textlink="">
      <xdr:nvSpPr>
        <xdr:cNvPr id="254" name="Text Box 106">
          <a:extLst>
            <a:ext uri="{FF2B5EF4-FFF2-40B4-BE49-F238E27FC236}">
              <a16:creationId xmlns:a16="http://schemas.microsoft.com/office/drawing/2014/main" id="{4F02AB7A-2BF5-4158-B589-85DDF63F8F32}"/>
            </a:ext>
          </a:extLst>
        </xdr:cNvPr>
        <xdr:cNvSpPr txBox="1">
          <a:spLocks noChangeArrowheads="1"/>
        </xdr:cNvSpPr>
      </xdr:nvSpPr>
      <xdr:spPr bwMode="auto">
        <a:xfrm>
          <a:off x="4282440" y="24444960"/>
          <a:ext cx="76200" cy="299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27222</xdr:rowOff>
    </xdr:to>
    <xdr:sp macro="" textlink="">
      <xdr:nvSpPr>
        <xdr:cNvPr id="255" name="Text Box 108">
          <a:extLst>
            <a:ext uri="{FF2B5EF4-FFF2-40B4-BE49-F238E27FC236}">
              <a16:creationId xmlns:a16="http://schemas.microsoft.com/office/drawing/2014/main" id="{5D4FDB04-1793-4CCD-8B33-B20332B4B41F}"/>
            </a:ext>
          </a:extLst>
        </xdr:cNvPr>
        <xdr:cNvSpPr txBox="1">
          <a:spLocks noChangeArrowheads="1"/>
        </xdr:cNvSpPr>
      </xdr:nvSpPr>
      <xdr:spPr bwMode="auto">
        <a:xfrm>
          <a:off x="4282440" y="24444960"/>
          <a:ext cx="76200" cy="37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5353</xdr:rowOff>
    </xdr:to>
    <xdr:sp macro="" textlink="">
      <xdr:nvSpPr>
        <xdr:cNvPr id="256" name="Text Box 30">
          <a:extLst>
            <a:ext uri="{FF2B5EF4-FFF2-40B4-BE49-F238E27FC236}">
              <a16:creationId xmlns:a16="http://schemas.microsoft.com/office/drawing/2014/main" id="{5E35A327-85D5-4CF9-9D1D-8C9AE91A0B14}"/>
            </a:ext>
          </a:extLst>
        </xdr:cNvPr>
        <xdr:cNvSpPr txBox="1">
          <a:spLocks noChangeArrowheads="1"/>
        </xdr:cNvSpPr>
      </xdr:nvSpPr>
      <xdr:spPr bwMode="auto">
        <a:xfrm>
          <a:off x="4282440" y="244449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34839</xdr:rowOff>
    </xdr:to>
    <xdr:sp macro="" textlink="">
      <xdr:nvSpPr>
        <xdr:cNvPr id="257" name="Text Box 32">
          <a:extLst>
            <a:ext uri="{FF2B5EF4-FFF2-40B4-BE49-F238E27FC236}">
              <a16:creationId xmlns:a16="http://schemas.microsoft.com/office/drawing/2014/main" id="{81453FB9-3ACD-49E4-A012-4703C828B3B6}"/>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5353</xdr:rowOff>
    </xdr:to>
    <xdr:sp macro="" textlink="">
      <xdr:nvSpPr>
        <xdr:cNvPr id="258" name="Text Box 106">
          <a:extLst>
            <a:ext uri="{FF2B5EF4-FFF2-40B4-BE49-F238E27FC236}">
              <a16:creationId xmlns:a16="http://schemas.microsoft.com/office/drawing/2014/main" id="{C5843BDD-4A85-4408-AAEF-EF212D9071AC}"/>
            </a:ext>
          </a:extLst>
        </xdr:cNvPr>
        <xdr:cNvSpPr txBox="1">
          <a:spLocks noChangeArrowheads="1"/>
        </xdr:cNvSpPr>
      </xdr:nvSpPr>
      <xdr:spPr bwMode="auto">
        <a:xfrm>
          <a:off x="4282440" y="24444960"/>
          <a:ext cx="76200" cy="31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34839</xdr:rowOff>
    </xdr:to>
    <xdr:sp macro="" textlink="">
      <xdr:nvSpPr>
        <xdr:cNvPr id="259" name="Text Box 108">
          <a:extLst>
            <a:ext uri="{FF2B5EF4-FFF2-40B4-BE49-F238E27FC236}">
              <a16:creationId xmlns:a16="http://schemas.microsoft.com/office/drawing/2014/main" id="{A6550ED3-C71E-4942-86DD-C1CCB3E284CE}"/>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5353</xdr:rowOff>
    </xdr:to>
    <xdr:sp macro="" textlink="">
      <xdr:nvSpPr>
        <xdr:cNvPr id="260" name="Text Box 30">
          <a:extLst>
            <a:ext uri="{FF2B5EF4-FFF2-40B4-BE49-F238E27FC236}">
              <a16:creationId xmlns:a16="http://schemas.microsoft.com/office/drawing/2014/main" id="{BCE068BB-65F4-48F9-870D-91D94E7EAF68}"/>
            </a:ext>
          </a:extLst>
        </xdr:cNvPr>
        <xdr:cNvSpPr txBox="1">
          <a:spLocks noChangeArrowheads="1"/>
        </xdr:cNvSpPr>
      </xdr:nvSpPr>
      <xdr:spPr bwMode="auto">
        <a:xfrm>
          <a:off x="4282440" y="244449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34839</xdr:rowOff>
    </xdr:to>
    <xdr:sp macro="" textlink="">
      <xdr:nvSpPr>
        <xdr:cNvPr id="261" name="Text Box 32">
          <a:extLst>
            <a:ext uri="{FF2B5EF4-FFF2-40B4-BE49-F238E27FC236}">
              <a16:creationId xmlns:a16="http://schemas.microsoft.com/office/drawing/2014/main" id="{B64F691D-211A-49F9-BB93-31E67CEE62C5}"/>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5353</xdr:rowOff>
    </xdr:to>
    <xdr:sp macro="" textlink="">
      <xdr:nvSpPr>
        <xdr:cNvPr id="262" name="Text Box 106">
          <a:extLst>
            <a:ext uri="{FF2B5EF4-FFF2-40B4-BE49-F238E27FC236}">
              <a16:creationId xmlns:a16="http://schemas.microsoft.com/office/drawing/2014/main" id="{B28C01FE-5ACA-423F-B186-9BCA58C0563E}"/>
            </a:ext>
          </a:extLst>
        </xdr:cNvPr>
        <xdr:cNvSpPr txBox="1">
          <a:spLocks noChangeArrowheads="1"/>
        </xdr:cNvSpPr>
      </xdr:nvSpPr>
      <xdr:spPr bwMode="auto">
        <a:xfrm>
          <a:off x="4282440" y="24444960"/>
          <a:ext cx="76200" cy="29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76</xdr:row>
      <xdr:rowOff>0</xdr:rowOff>
    </xdr:from>
    <xdr:to>
      <xdr:col>3</xdr:col>
      <xdr:colOff>76200</xdr:colOff>
      <xdr:row>77</xdr:row>
      <xdr:rowOff>34839</xdr:rowOff>
    </xdr:to>
    <xdr:sp macro="" textlink="">
      <xdr:nvSpPr>
        <xdr:cNvPr id="263" name="Text Box 108">
          <a:extLst>
            <a:ext uri="{FF2B5EF4-FFF2-40B4-BE49-F238E27FC236}">
              <a16:creationId xmlns:a16="http://schemas.microsoft.com/office/drawing/2014/main" id="{6B677BFD-AF75-470D-8F9D-BD9519C112CC}"/>
            </a:ext>
          </a:extLst>
        </xdr:cNvPr>
        <xdr:cNvSpPr txBox="1">
          <a:spLocks noChangeArrowheads="1"/>
        </xdr:cNvSpPr>
      </xdr:nvSpPr>
      <xdr:spPr bwMode="auto">
        <a:xfrm>
          <a:off x="4282440" y="24444960"/>
          <a:ext cx="76200" cy="385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76</xdr:row>
      <xdr:rowOff>0</xdr:rowOff>
    </xdr:from>
    <xdr:ext cx="76200" cy="409722"/>
    <xdr:sp macro="" textlink="">
      <xdr:nvSpPr>
        <xdr:cNvPr id="264" name="Text Box 30">
          <a:extLst>
            <a:ext uri="{FF2B5EF4-FFF2-40B4-BE49-F238E27FC236}">
              <a16:creationId xmlns:a16="http://schemas.microsoft.com/office/drawing/2014/main" id="{40D3D43E-0E70-47B4-B6B1-DE9DAAAA520C}"/>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265" name="Text Box 32">
          <a:extLst>
            <a:ext uri="{FF2B5EF4-FFF2-40B4-BE49-F238E27FC236}">
              <a16:creationId xmlns:a16="http://schemas.microsoft.com/office/drawing/2014/main" id="{C048A627-4A8E-4F97-967C-8B851B92B600}"/>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09722"/>
    <xdr:sp macro="" textlink="">
      <xdr:nvSpPr>
        <xdr:cNvPr id="266" name="Text Box 106">
          <a:extLst>
            <a:ext uri="{FF2B5EF4-FFF2-40B4-BE49-F238E27FC236}">
              <a16:creationId xmlns:a16="http://schemas.microsoft.com/office/drawing/2014/main" id="{044E5BA0-C9BF-4BCF-AAD7-D842DF2DD9BA}"/>
            </a:ext>
          </a:extLst>
        </xdr:cNvPr>
        <xdr:cNvSpPr txBox="1">
          <a:spLocks noChangeArrowheads="1"/>
        </xdr:cNvSpPr>
      </xdr:nvSpPr>
      <xdr:spPr bwMode="auto">
        <a:xfrm>
          <a:off x="4282440" y="244449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267" name="Text Box 108">
          <a:extLst>
            <a:ext uri="{FF2B5EF4-FFF2-40B4-BE49-F238E27FC236}">
              <a16:creationId xmlns:a16="http://schemas.microsoft.com/office/drawing/2014/main" id="{131A9243-F6E5-43D4-8FC9-78E8019B36DA}"/>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86862"/>
    <xdr:sp macro="" textlink="">
      <xdr:nvSpPr>
        <xdr:cNvPr id="268" name="Text Box 30">
          <a:extLst>
            <a:ext uri="{FF2B5EF4-FFF2-40B4-BE49-F238E27FC236}">
              <a16:creationId xmlns:a16="http://schemas.microsoft.com/office/drawing/2014/main" id="{27856D16-E249-4E41-8E58-C5B81FF03C48}"/>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269" name="Text Box 32">
          <a:extLst>
            <a:ext uri="{FF2B5EF4-FFF2-40B4-BE49-F238E27FC236}">
              <a16:creationId xmlns:a16="http://schemas.microsoft.com/office/drawing/2014/main" id="{9992DF5B-0184-430A-82EF-8106CE325367}"/>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86862"/>
    <xdr:sp macro="" textlink="">
      <xdr:nvSpPr>
        <xdr:cNvPr id="270" name="Text Box 106">
          <a:extLst>
            <a:ext uri="{FF2B5EF4-FFF2-40B4-BE49-F238E27FC236}">
              <a16:creationId xmlns:a16="http://schemas.microsoft.com/office/drawing/2014/main" id="{C239AA54-F6FB-4507-8C34-94920636804E}"/>
            </a:ext>
          </a:extLst>
        </xdr:cNvPr>
        <xdr:cNvSpPr txBox="1">
          <a:spLocks noChangeArrowheads="1"/>
        </xdr:cNvSpPr>
      </xdr:nvSpPr>
      <xdr:spPr bwMode="auto">
        <a:xfrm>
          <a:off x="4282440" y="244449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70682"/>
    <xdr:sp macro="" textlink="">
      <xdr:nvSpPr>
        <xdr:cNvPr id="271" name="Text Box 108">
          <a:extLst>
            <a:ext uri="{FF2B5EF4-FFF2-40B4-BE49-F238E27FC236}">
              <a16:creationId xmlns:a16="http://schemas.microsoft.com/office/drawing/2014/main" id="{C15EA0DF-AE8B-4B4A-8054-0354F86480D6}"/>
            </a:ext>
          </a:extLst>
        </xdr:cNvPr>
        <xdr:cNvSpPr txBox="1">
          <a:spLocks noChangeArrowheads="1"/>
        </xdr:cNvSpPr>
      </xdr:nvSpPr>
      <xdr:spPr bwMode="auto">
        <a:xfrm>
          <a:off x="4282440" y="244449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94482"/>
    <xdr:sp macro="" textlink="">
      <xdr:nvSpPr>
        <xdr:cNvPr id="272" name="Text Box 30">
          <a:extLst>
            <a:ext uri="{FF2B5EF4-FFF2-40B4-BE49-F238E27FC236}">
              <a16:creationId xmlns:a16="http://schemas.microsoft.com/office/drawing/2014/main" id="{FDE26AA6-6D1F-4EB8-99C2-97DE95C1961B}"/>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273" name="Text Box 32">
          <a:extLst>
            <a:ext uri="{FF2B5EF4-FFF2-40B4-BE49-F238E27FC236}">
              <a16:creationId xmlns:a16="http://schemas.microsoft.com/office/drawing/2014/main" id="{6480A500-6346-4B59-8F45-0E83854EE257}"/>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94482"/>
    <xdr:sp macro="" textlink="">
      <xdr:nvSpPr>
        <xdr:cNvPr id="274" name="Text Box 106">
          <a:extLst>
            <a:ext uri="{FF2B5EF4-FFF2-40B4-BE49-F238E27FC236}">
              <a16:creationId xmlns:a16="http://schemas.microsoft.com/office/drawing/2014/main" id="{91BC5216-3988-4157-99EB-7F9A7FAECAD8}"/>
            </a:ext>
          </a:extLst>
        </xdr:cNvPr>
        <xdr:cNvSpPr txBox="1">
          <a:spLocks noChangeArrowheads="1"/>
        </xdr:cNvSpPr>
      </xdr:nvSpPr>
      <xdr:spPr bwMode="auto">
        <a:xfrm>
          <a:off x="4282440" y="244449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275" name="Text Box 108">
          <a:extLst>
            <a:ext uri="{FF2B5EF4-FFF2-40B4-BE49-F238E27FC236}">
              <a16:creationId xmlns:a16="http://schemas.microsoft.com/office/drawing/2014/main" id="{8FF943D0-340E-4703-8A08-C7D3A01EE03D}"/>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61071"/>
    <xdr:sp macro="" textlink="">
      <xdr:nvSpPr>
        <xdr:cNvPr id="276" name="Text Box 30">
          <a:extLst>
            <a:ext uri="{FF2B5EF4-FFF2-40B4-BE49-F238E27FC236}">
              <a16:creationId xmlns:a16="http://schemas.microsoft.com/office/drawing/2014/main" id="{C3B0D32D-4107-4B09-B65C-98B209ACCC92}"/>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277" name="Text Box 32">
          <a:extLst>
            <a:ext uri="{FF2B5EF4-FFF2-40B4-BE49-F238E27FC236}">
              <a16:creationId xmlns:a16="http://schemas.microsoft.com/office/drawing/2014/main" id="{99ECAD18-1BF3-4B08-89B2-456D757B970D}"/>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61071"/>
    <xdr:sp macro="" textlink="">
      <xdr:nvSpPr>
        <xdr:cNvPr id="278" name="Text Box 106">
          <a:extLst>
            <a:ext uri="{FF2B5EF4-FFF2-40B4-BE49-F238E27FC236}">
              <a16:creationId xmlns:a16="http://schemas.microsoft.com/office/drawing/2014/main" id="{FA42AE9E-ECF6-4198-9FED-38B994A184AF}"/>
            </a:ext>
          </a:extLst>
        </xdr:cNvPr>
        <xdr:cNvSpPr txBox="1">
          <a:spLocks noChangeArrowheads="1"/>
        </xdr:cNvSpPr>
      </xdr:nvSpPr>
      <xdr:spPr bwMode="auto">
        <a:xfrm>
          <a:off x="4282440" y="244449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455442"/>
    <xdr:sp macro="" textlink="">
      <xdr:nvSpPr>
        <xdr:cNvPr id="279" name="Text Box 108">
          <a:extLst>
            <a:ext uri="{FF2B5EF4-FFF2-40B4-BE49-F238E27FC236}">
              <a16:creationId xmlns:a16="http://schemas.microsoft.com/office/drawing/2014/main" id="{E54E0C16-0FB6-4F0C-97A3-483D1B434981}"/>
            </a:ext>
          </a:extLst>
        </xdr:cNvPr>
        <xdr:cNvSpPr txBox="1">
          <a:spLocks noChangeArrowheads="1"/>
        </xdr:cNvSpPr>
      </xdr:nvSpPr>
      <xdr:spPr bwMode="auto">
        <a:xfrm>
          <a:off x="4282440" y="244449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280" name="Text Box 30">
          <a:extLst>
            <a:ext uri="{FF2B5EF4-FFF2-40B4-BE49-F238E27FC236}">
              <a16:creationId xmlns:a16="http://schemas.microsoft.com/office/drawing/2014/main" id="{0BC1F5A1-F45D-4ABA-9559-B6277FD5A6D9}"/>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281" name="Text Box 106">
          <a:extLst>
            <a:ext uri="{FF2B5EF4-FFF2-40B4-BE49-F238E27FC236}">
              <a16:creationId xmlns:a16="http://schemas.microsoft.com/office/drawing/2014/main" id="{A5AD6BC5-AC48-4B83-8824-F9009A290D70}"/>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282" name="Text Box 30">
          <a:extLst>
            <a:ext uri="{FF2B5EF4-FFF2-40B4-BE49-F238E27FC236}">
              <a16:creationId xmlns:a16="http://schemas.microsoft.com/office/drawing/2014/main" id="{BD7CE8F5-364F-4ECD-99F4-4BF32FD82E91}"/>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283" name="Text Box 106">
          <a:extLst>
            <a:ext uri="{FF2B5EF4-FFF2-40B4-BE49-F238E27FC236}">
              <a16:creationId xmlns:a16="http://schemas.microsoft.com/office/drawing/2014/main" id="{5E0092A4-6D5A-4A52-99E2-71984C798471}"/>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284" name="Text Box 30">
          <a:extLst>
            <a:ext uri="{FF2B5EF4-FFF2-40B4-BE49-F238E27FC236}">
              <a16:creationId xmlns:a16="http://schemas.microsoft.com/office/drawing/2014/main" id="{5A88C4DD-B0AF-43EE-9BE0-6F6ACE2E7732}"/>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30590"/>
    <xdr:sp macro="" textlink="">
      <xdr:nvSpPr>
        <xdr:cNvPr id="285" name="Text Box 106">
          <a:extLst>
            <a:ext uri="{FF2B5EF4-FFF2-40B4-BE49-F238E27FC236}">
              <a16:creationId xmlns:a16="http://schemas.microsoft.com/office/drawing/2014/main" id="{9A401FF6-790E-4026-8C31-A5E95F0454D4}"/>
            </a:ext>
          </a:extLst>
        </xdr:cNvPr>
        <xdr:cNvSpPr txBox="1">
          <a:spLocks noChangeArrowheads="1"/>
        </xdr:cNvSpPr>
      </xdr:nvSpPr>
      <xdr:spPr bwMode="auto">
        <a:xfrm>
          <a:off x="4282440" y="244449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286" name="Text Box 30">
          <a:extLst>
            <a:ext uri="{FF2B5EF4-FFF2-40B4-BE49-F238E27FC236}">
              <a16:creationId xmlns:a16="http://schemas.microsoft.com/office/drawing/2014/main" id="{89FEE09E-D83D-4D3F-8C94-C2AC11B2E671}"/>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76</xdr:row>
      <xdr:rowOff>0</xdr:rowOff>
    </xdr:from>
    <xdr:ext cx="76200" cy="307730"/>
    <xdr:sp macro="" textlink="">
      <xdr:nvSpPr>
        <xdr:cNvPr id="287" name="Text Box 106">
          <a:extLst>
            <a:ext uri="{FF2B5EF4-FFF2-40B4-BE49-F238E27FC236}">
              <a16:creationId xmlns:a16="http://schemas.microsoft.com/office/drawing/2014/main" id="{4800BFCD-046F-44EA-BE21-F486A3757105}"/>
            </a:ext>
          </a:extLst>
        </xdr:cNvPr>
        <xdr:cNvSpPr txBox="1">
          <a:spLocks noChangeArrowheads="1"/>
        </xdr:cNvSpPr>
      </xdr:nvSpPr>
      <xdr:spPr bwMode="auto">
        <a:xfrm>
          <a:off x="4282440" y="244449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88" name="Text Box 32">
          <a:extLst>
            <a:ext uri="{FF2B5EF4-FFF2-40B4-BE49-F238E27FC236}">
              <a16:creationId xmlns:a16="http://schemas.microsoft.com/office/drawing/2014/main" id="{45B81D30-8BD7-4E55-92BD-20A81FA783FF}"/>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89" name="Text Box 108">
          <a:extLst>
            <a:ext uri="{FF2B5EF4-FFF2-40B4-BE49-F238E27FC236}">
              <a16:creationId xmlns:a16="http://schemas.microsoft.com/office/drawing/2014/main" id="{CB585A88-5DCE-4C28-BA28-D6CD31B415A2}"/>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0" name="Text Box 32">
          <a:extLst>
            <a:ext uri="{FF2B5EF4-FFF2-40B4-BE49-F238E27FC236}">
              <a16:creationId xmlns:a16="http://schemas.microsoft.com/office/drawing/2014/main" id="{919A56B5-F972-4696-BFD0-677C95ECD55F}"/>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1" name="Text Box 108">
          <a:extLst>
            <a:ext uri="{FF2B5EF4-FFF2-40B4-BE49-F238E27FC236}">
              <a16:creationId xmlns:a16="http://schemas.microsoft.com/office/drawing/2014/main" id="{AE4BB61C-6620-4BD8-97C6-564FDE1B960A}"/>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2" name="Text Box 32">
          <a:extLst>
            <a:ext uri="{FF2B5EF4-FFF2-40B4-BE49-F238E27FC236}">
              <a16:creationId xmlns:a16="http://schemas.microsoft.com/office/drawing/2014/main" id="{D5A6556E-9DB0-467C-B441-246DBBAE79B3}"/>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3" name="Text Box 108">
          <a:extLst>
            <a:ext uri="{FF2B5EF4-FFF2-40B4-BE49-F238E27FC236}">
              <a16:creationId xmlns:a16="http://schemas.microsoft.com/office/drawing/2014/main" id="{DF0B3291-C965-4B03-962B-CA34B76A1C99}"/>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4" name="Text Box 32">
          <a:extLst>
            <a:ext uri="{FF2B5EF4-FFF2-40B4-BE49-F238E27FC236}">
              <a16:creationId xmlns:a16="http://schemas.microsoft.com/office/drawing/2014/main" id="{A56710FC-5D85-40A8-B2ED-CED248D6A4FC}"/>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409721"/>
    <xdr:sp macro="" textlink="">
      <xdr:nvSpPr>
        <xdr:cNvPr id="295" name="Text Box 108">
          <a:extLst>
            <a:ext uri="{FF2B5EF4-FFF2-40B4-BE49-F238E27FC236}">
              <a16:creationId xmlns:a16="http://schemas.microsoft.com/office/drawing/2014/main" id="{68289DFD-9F10-4042-BC00-A8BE2880DD4D}"/>
            </a:ext>
          </a:extLst>
        </xdr:cNvPr>
        <xdr:cNvSpPr txBox="1">
          <a:spLocks noChangeArrowheads="1"/>
        </xdr:cNvSpPr>
      </xdr:nvSpPr>
      <xdr:spPr bwMode="auto">
        <a:xfrm>
          <a:off x="4282440" y="5733288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184</xdr:row>
      <xdr:rowOff>0</xdr:rowOff>
    </xdr:from>
    <xdr:to>
      <xdr:col>3</xdr:col>
      <xdr:colOff>76200</xdr:colOff>
      <xdr:row>185</xdr:row>
      <xdr:rowOff>123913</xdr:rowOff>
    </xdr:to>
    <xdr:sp macro="" textlink="">
      <xdr:nvSpPr>
        <xdr:cNvPr id="296" name="Text Box 30">
          <a:extLst>
            <a:ext uri="{FF2B5EF4-FFF2-40B4-BE49-F238E27FC236}">
              <a16:creationId xmlns:a16="http://schemas.microsoft.com/office/drawing/2014/main" id="{3DAC0851-8619-4A31-8F2D-81EB159E3A59}"/>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55331</xdr:rowOff>
    </xdr:to>
    <xdr:sp macro="" textlink="">
      <xdr:nvSpPr>
        <xdr:cNvPr id="297" name="Text Box 32">
          <a:extLst>
            <a:ext uri="{FF2B5EF4-FFF2-40B4-BE49-F238E27FC236}">
              <a16:creationId xmlns:a16="http://schemas.microsoft.com/office/drawing/2014/main" id="{4F2CE48C-F867-45ED-9ABF-C85CC7DFB230}"/>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298" name="Text Box 106">
          <a:extLst>
            <a:ext uri="{FF2B5EF4-FFF2-40B4-BE49-F238E27FC236}">
              <a16:creationId xmlns:a16="http://schemas.microsoft.com/office/drawing/2014/main" id="{11FEF2BF-3513-4838-88F3-7C17BA53CD53}"/>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55331</xdr:rowOff>
    </xdr:to>
    <xdr:sp macro="" textlink="">
      <xdr:nvSpPr>
        <xdr:cNvPr id="299" name="Text Box 108">
          <a:extLst>
            <a:ext uri="{FF2B5EF4-FFF2-40B4-BE49-F238E27FC236}">
              <a16:creationId xmlns:a16="http://schemas.microsoft.com/office/drawing/2014/main" id="{D82DE9BD-0266-4CA7-A2CD-A32D5A2DC3AD}"/>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123911</xdr:rowOff>
    </xdr:to>
    <xdr:sp macro="" textlink="">
      <xdr:nvSpPr>
        <xdr:cNvPr id="300" name="Text Box 30">
          <a:extLst>
            <a:ext uri="{FF2B5EF4-FFF2-40B4-BE49-F238E27FC236}">
              <a16:creationId xmlns:a16="http://schemas.microsoft.com/office/drawing/2014/main" id="{65B3D005-2DF6-44FE-9411-D635D9FF4621}"/>
            </a:ext>
          </a:extLst>
        </xdr:cNvPr>
        <xdr:cNvSpPr txBox="1">
          <a:spLocks noChangeArrowheads="1"/>
        </xdr:cNvSpPr>
      </xdr:nvSpPr>
      <xdr:spPr bwMode="auto">
        <a:xfrm>
          <a:off x="4282440" y="546201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55331</xdr:rowOff>
    </xdr:to>
    <xdr:sp macro="" textlink="">
      <xdr:nvSpPr>
        <xdr:cNvPr id="301" name="Text Box 32">
          <a:extLst>
            <a:ext uri="{FF2B5EF4-FFF2-40B4-BE49-F238E27FC236}">
              <a16:creationId xmlns:a16="http://schemas.microsoft.com/office/drawing/2014/main" id="{D8A9B2AF-5CBA-4597-A123-8BD4A9EA937F}"/>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123911</xdr:rowOff>
    </xdr:to>
    <xdr:sp macro="" textlink="">
      <xdr:nvSpPr>
        <xdr:cNvPr id="302" name="Text Box 106">
          <a:extLst>
            <a:ext uri="{FF2B5EF4-FFF2-40B4-BE49-F238E27FC236}">
              <a16:creationId xmlns:a16="http://schemas.microsoft.com/office/drawing/2014/main" id="{ABD650E3-9132-4146-8288-DD843B347248}"/>
            </a:ext>
          </a:extLst>
        </xdr:cNvPr>
        <xdr:cNvSpPr txBox="1">
          <a:spLocks noChangeArrowheads="1"/>
        </xdr:cNvSpPr>
      </xdr:nvSpPr>
      <xdr:spPr bwMode="auto">
        <a:xfrm>
          <a:off x="4282440" y="54620160"/>
          <a:ext cx="76200" cy="30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55331</xdr:rowOff>
    </xdr:to>
    <xdr:sp macro="" textlink="">
      <xdr:nvSpPr>
        <xdr:cNvPr id="303" name="Text Box 108">
          <a:extLst>
            <a:ext uri="{FF2B5EF4-FFF2-40B4-BE49-F238E27FC236}">
              <a16:creationId xmlns:a16="http://schemas.microsoft.com/office/drawing/2014/main" id="{F0E45529-D942-4887-88AE-3E5A6FA89C57}"/>
            </a:ext>
          </a:extLst>
        </xdr:cNvPr>
        <xdr:cNvSpPr txBox="1">
          <a:spLocks noChangeArrowheads="1"/>
        </xdr:cNvSpPr>
      </xdr:nvSpPr>
      <xdr:spPr bwMode="auto">
        <a:xfrm>
          <a:off x="4282440" y="54620160"/>
          <a:ext cx="76200" cy="238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04" name="Text Box 30">
          <a:extLst>
            <a:ext uri="{FF2B5EF4-FFF2-40B4-BE49-F238E27FC236}">
              <a16:creationId xmlns:a16="http://schemas.microsoft.com/office/drawing/2014/main" id="{57861992-7059-44DD-9B84-D931B4D34185}"/>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305" name="Text Box 32">
          <a:extLst>
            <a:ext uri="{FF2B5EF4-FFF2-40B4-BE49-F238E27FC236}">
              <a16:creationId xmlns:a16="http://schemas.microsoft.com/office/drawing/2014/main" id="{AC968F85-F97A-47D0-B88E-CCFA61AA0232}"/>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06" name="Text Box 106">
          <a:extLst>
            <a:ext uri="{FF2B5EF4-FFF2-40B4-BE49-F238E27FC236}">
              <a16:creationId xmlns:a16="http://schemas.microsoft.com/office/drawing/2014/main" id="{F12B24E4-BB11-4F5B-B1A7-5A306ACB3E37}"/>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307" name="Text Box 108">
          <a:extLst>
            <a:ext uri="{FF2B5EF4-FFF2-40B4-BE49-F238E27FC236}">
              <a16:creationId xmlns:a16="http://schemas.microsoft.com/office/drawing/2014/main" id="{756D69DC-B124-4BCD-A538-A27D3F8119AC}"/>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93431</xdr:rowOff>
    </xdr:to>
    <xdr:sp macro="" textlink="">
      <xdr:nvSpPr>
        <xdr:cNvPr id="308" name="Text Box 30">
          <a:extLst>
            <a:ext uri="{FF2B5EF4-FFF2-40B4-BE49-F238E27FC236}">
              <a16:creationId xmlns:a16="http://schemas.microsoft.com/office/drawing/2014/main" id="{BF318953-FE5C-4652-9136-CBF5AD508E10}"/>
            </a:ext>
          </a:extLst>
        </xdr:cNvPr>
        <xdr:cNvSpPr txBox="1">
          <a:spLocks noChangeArrowheads="1"/>
        </xdr:cNvSpPr>
      </xdr:nvSpPr>
      <xdr:spPr bwMode="auto">
        <a:xfrm>
          <a:off x="4282440" y="546201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309" name="Text Box 32">
          <a:extLst>
            <a:ext uri="{FF2B5EF4-FFF2-40B4-BE49-F238E27FC236}">
              <a16:creationId xmlns:a16="http://schemas.microsoft.com/office/drawing/2014/main" id="{7E5B9C73-F35C-43B6-855C-6344A46DC2F8}"/>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93431</xdr:rowOff>
    </xdr:to>
    <xdr:sp macro="" textlink="">
      <xdr:nvSpPr>
        <xdr:cNvPr id="310" name="Text Box 106">
          <a:extLst>
            <a:ext uri="{FF2B5EF4-FFF2-40B4-BE49-F238E27FC236}">
              <a16:creationId xmlns:a16="http://schemas.microsoft.com/office/drawing/2014/main" id="{9D2FD61F-F315-487C-B256-B67C8322DB1B}"/>
            </a:ext>
          </a:extLst>
        </xdr:cNvPr>
        <xdr:cNvSpPr txBox="1">
          <a:spLocks noChangeArrowheads="1"/>
        </xdr:cNvSpPr>
      </xdr:nvSpPr>
      <xdr:spPr bwMode="auto">
        <a:xfrm>
          <a:off x="4282440" y="54620160"/>
          <a:ext cx="76200" cy="27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17231</xdr:rowOff>
    </xdr:to>
    <xdr:sp macro="" textlink="">
      <xdr:nvSpPr>
        <xdr:cNvPr id="311" name="Text Box 108">
          <a:extLst>
            <a:ext uri="{FF2B5EF4-FFF2-40B4-BE49-F238E27FC236}">
              <a16:creationId xmlns:a16="http://schemas.microsoft.com/office/drawing/2014/main" id="{A3EB0413-BBAA-4483-8695-9973827CBC77}"/>
            </a:ext>
          </a:extLst>
        </xdr:cNvPr>
        <xdr:cNvSpPr txBox="1">
          <a:spLocks noChangeArrowheads="1"/>
        </xdr:cNvSpPr>
      </xdr:nvSpPr>
      <xdr:spPr bwMode="auto">
        <a:xfrm>
          <a:off x="4282440" y="54620160"/>
          <a:ext cx="76200" cy="200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12" name="Text Box 30">
          <a:extLst>
            <a:ext uri="{FF2B5EF4-FFF2-40B4-BE49-F238E27FC236}">
              <a16:creationId xmlns:a16="http://schemas.microsoft.com/office/drawing/2014/main" id="{6F142FD9-6C37-4227-962B-56569413D325}"/>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13" name="Text Box 32">
          <a:extLst>
            <a:ext uri="{FF2B5EF4-FFF2-40B4-BE49-F238E27FC236}">
              <a16:creationId xmlns:a16="http://schemas.microsoft.com/office/drawing/2014/main" id="{2C6FE050-E8E6-437B-8269-1D572604CD6F}"/>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14" name="Text Box 106">
          <a:extLst>
            <a:ext uri="{FF2B5EF4-FFF2-40B4-BE49-F238E27FC236}">
              <a16:creationId xmlns:a16="http://schemas.microsoft.com/office/drawing/2014/main" id="{6496575E-6710-4DFA-B282-7E8B7C08F896}"/>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15" name="Text Box 108">
          <a:extLst>
            <a:ext uri="{FF2B5EF4-FFF2-40B4-BE49-F238E27FC236}">
              <a16:creationId xmlns:a16="http://schemas.microsoft.com/office/drawing/2014/main" id="{C9452223-9840-48F9-A98A-7BAEDD21D158}"/>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16" name="Text Box 30">
          <a:extLst>
            <a:ext uri="{FF2B5EF4-FFF2-40B4-BE49-F238E27FC236}">
              <a16:creationId xmlns:a16="http://schemas.microsoft.com/office/drawing/2014/main" id="{CEC1125D-E5C7-4634-9E25-1E4A9E54581D}"/>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17" name="Text Box 32">
          <a:extLst>
            <a:ext uri="{FF2B5EF4-FFF2-40B4-BE49-F238E27FC236}">
              <a16:creationId xmlns:a16="http://schemas.microsoft.com/office/drawing/2014/main" id="{380BE8DA-7B64-4B87-9922-67168FCC60C6}"/>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18" name="Text Box 106">
          <a:extLst>
            <a:ext uri="{FF2B5EF4-FFF2-40B4-BE49-F238E27FC236}">
              <a16:creationId xmlns:a16="http://schemas.microsoft.com/office/drawing/2014/main" id="{46890D9E-2111-436F-8D61-E9E83EDFB526}"/>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19" name="Text Box 108">
          <a:extLst>
            <a:ext uri="{FF2B5EF4-FFF2-40B4-BE49-F238E27FC236}">
              <a16:creationId xmlns:a16="http://schemas.microsoft.com/office/drawing/2014/main" id="{A51E9B06-CBD0-4753-913D-6D516680AF0A}"/>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20" name="Text Box 30">
          <a:extLst>
            <a:ext uri="{FF2B5EF4-FFF2-40B4-BE49-F238E27FC236}">
              <a16:creationId xmlns:a16="http://schemas.microsoft.com/office/drawing/2014/main" id="{3600604C-1392-4D69-80C6-615F4CBEAFAE}"/>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21" name="Text Box 32">
          <a:extLst>
            <a:ext uri="{FF2B5EF4-FFF2-40B4-BE49-F238E27FC236}">
              <a16:creationId xmlns:a16="http://schemas.microsoft.com/office/drawing/2014/main" id="{13749EA3-5B70-4BDD-A26E-6E662834A7DE}"/>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22" name="Text Box 106">
          <a:extLst>
            <a:ext uri="{FF2B5EF4-FFF2-40B4-BE49-F238E27FC236}">
              <a16:creationId xmlns:a16="http://schemas.microsoft.com/office/drawing/2014/main" id="{5DDDAFF8-30B6-4E1C-8E07-E6C92AD05D24}"/>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23" name="Text Box 108">
          <a:extLst>
            <a:ext uri="{FF2B5EF4-FFF2-40B4-BE49-F238E27FC236}">
              <a16:creationId xmlns:a16="http://schemas.microsoft.com/office/drawing/2014/main" id="{3BCB08F8-3291-4438-B6DE-097C37EE269F}"/>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24" name="Text Box 30">
          <a:extLst>
            <a:ext uri="{FF2B5EF4-FFF2-40B4-BE49-F238E27FC236}">
              <a16:creationId xmlns:a16="http://schemas.microsoft.com/office/drawing/2014/main" id="{BC46C3D1-3B2C-4F58-9795-1A0644A18BE4}"/>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25" name="Text Box 32">
          <a:extLst>
            <a:ext uri="{FF2B5EF4-FFF2-40B4-BE49-F238E27FC236}">
              <a16:creationId xmlns:a16="http://schemas.microsoft.com/office/drawing/2014/main" id="{646F11AA-4BBC-4BF3-B43A-3631D9107CD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26" name="Text Box 106">
          <a:extLst>
            <a:ext uri="{FF2B5EF4-FFF2-40B4-BE49-F238E27FC236}">
              <a16:creationId xmlns:a16="http://schemas.microsoft.com/office/drawing/2014/main" id="{074EBD94-CAE9-4354-803F-8ACD7046C56B}"/>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27" name="Text Box 108">
          <a:extLst>
            <a:ext uri="{FF2B5EF4-FFF2-40B4-BE49-F238E27FC236}">
              <a16:creationId xmlns:a16="http://schemas.microsoft.com/office/drawing/2014/main" id="{84EC381F-8753-41A1-9269-A8FA18663C92}"/>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128425</xdr:rowOff>
    </xdr:to>
    <xdr:sp macro="" textlink="">
      <xdr:nvSpPr>
        <xdr:cNvPr id="328" name="Text Box 30">
          <a:extLst>
            <a:ext uri="{FF2B5EF4-FFF2-40B4-BE49-F238E27FC236}">
              <a16:creationId xmlns:a16="http://schemas.microsoft.com/office/drawing/2014/main" id="{32590D27-1610-499F-B407-DA482067D446}"/>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187</xdr:row>
      <xdr:rowOff>6484</xdr:rowOff>
    </xdr:to>
    <xdr:sp macro="" textlink="">
      <xdr:nvSpPr>
        <xdr:cNvPr id="329" name="Text Box 32">
          <a:extLst>
            <a:ext uri="{FF2B5EF4-FFF2-40B4-BE49-F238E27FC236}">
              <a16:creationId xmlns:a16="http://schemas.microsoft.com/office/drawing/2014/main" id="{5089BD5B-639F-4822-AFE8-BD1DFEC82D2E}"/>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128425</xdr:rowOff>
    </xdr:to>
    <xdr:sp macro="" textlink="">
      <xdr:nvSpPr>
        <xdr:cNvPr id="330" name="Text Box 106">
          <a:extLst>
            <a:ext uri="{FF2B5EF4-FFF2-40B4-BE49-F238E27FC236}">
              <a16:creationId xmlns:a16="http://schemas.microsoft.com/office/drawing/2014/main" id="{4D878649-64F9-42AF-9BE1-9E3246B80573}"/>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187</xdr:row>
      <xdr:rowOff>6484</xdr:rowOff>
    </xdr:to>
    <xdr:sp macro="" textlink="">
      <xdr:nvSpPr>
        <xdr:cNvPr id="331" name="Text Box 108">
          <a:extLst>
            <a:ext uri="{FF2B5EF4-FFF2-40B4-BE49-F238E27FC236}">
              <a16:creationId xmlns:a16="http://schemas.microsoft.com/office/drawing/2014/main" id="{75ADEC7A-7278-42BC-A113-9496B388B724}"/>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111628</xdr:rowOff>
    </xdr:to>
    <xdr:sp macro="" textlink="">
      <xdr:nvSpPr>
        <xdr:cNvPr id="332" name="Text Box 30">
          <a:extLst>
            <a:ext uri="{FF2B5EF4-FFF2-40B4-BE49-F238E27FC236}">
              <a16:creationId xmlns:a16="http://schemas.microsoft.com/office/drawing/2014/main" id="{8A2FF9D9-7718-440D-8836-EB3476F3CA90}"/>
            </a:ext>
          </a:extLst>
        </xdr:cNvPr>
        <xdr:cNvSpPr txBox="1">
          <a:spLocks noChangeArrowheads="1"/>
        </xdr:cNvSpPr>
      </xdr:nvSpPr>
      <xdr:spPr bwMode="auto">
        <a:xfrm>
          <a:off x="4282440" y="54620160"/>
          <a:ext cx="76200" cy="29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128425</xdr:rowOff>
    </xdr:to>
    <xdr:sp macro="" textlink="">
      <xdr:nvSpPr>
        <xdr:cNvPr id="333" name="Text Box 30">
          <a:extLst>
            <a:ext uri="{FF2B5EF4-FFF2-40B4-BE49-F238E27FC236}">
              <a16:creationId xmlns:a16="http://schemas.microsoft.com/office/drawing/2014/main" id="{EE25D0E9-A7E9-4F83-99E4-51C7176B15C6}"/>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187</xdr:row>
      <xdr:rowOff>6484</xdr:rowOff>
    </xdr:to>
    <xdr:sp macro="" textlink="">
      <xdr:nvSpPr>
        <xdr:cNvPr id="334" name="Text Box 32">
          <a:extLst>
            <a:ext uri="{FF2B5EF4-FFF2-40B4-BE49-F238E27FC236}">
              <a16:creationId xmlns:a16="http://schemas.microsoft.com/office/drawing/2014/main" id="{52CC8C61-1CDB-472C-8A9B-B58C771BACC5}"/>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128425</xdr:rowOff>
    </xdr:to>
    <xdr:sp macro="" textlink="">
      <xdr:nvSpPr>
        <xdr:cNvPr id="335" name="Text Box 106">
          <a:extLst>
            <a:ext uri="{FF2B5EF4-FFF2-40B4-BE49-F238E27FC236}">
              <a16:creationId xmlns:a16="http://schemas.microsoft.com/office/drawing/2014/main" id="{58E0CA73-D789-464B-AF80-02D36CF6ACF5}"/>
            </a:ext>
          </a:extLst>
        </xdr:cNvPr>
        <xdr:cNvSpPr txBox="1">
          <a:spLocks noChangeArrowheads="1"/>
        </xdr:cNvSpPr>
      </xdr:nvSpPr>
      <xdr:spPr bwMode="auto">
        <a:xfrm>
          <a:off x="4282440" y="54620160"/>
          <a:ext cx="76200" cy="31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187</xdr:row>
      <xdr:rowOff>6484</xdr:rowOff>
    </xdr:to>
    <xdr:sp macro="" textlink="">
      <xdr:nvSpPr>
        <xdr:cNvPr id="336" name="Text Box 108">
          <a:extLst>
            <a:ext uri="{FF2B5EF4-FFF2-40B4-BE49-F238E27FC236}">
              <a16:creationId xmlns:a16="http://schemas.microsoft.com/office/drawing/2014/main" id="{C313B7E6-AB74-4E78-AFED-C09C62CE9C93}"/>
            </a:ext>
          </a:extLst>
        </xdr:cNvPr>
        <xdr:cNvSpPr txBox="1">
          <a:spLocks noChangeArrowheads="1"/>
        </xdr:cNvSpPr>
      </xdr:nvSpPr>
      <xdr:spPr bwMode="auto">
        <a:xfrm>
          <a:off x="4282440" y="54620160"/>
          <a:ext cx="76200" cy="55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108341</xdr:rowOff>
    </xdr:to>
    <xdr:sp macro="" textlink="">
      <xdr:nvSpPr>
        <xdr:cNvPr id="337" name="Text Box 30">
          <a:extLst>
            <a:ext uri="{FF2B5EF4-FFF2-40B4-BE49-F238E27FC236}">
              <a16:creationId xmlns:a16="http://schemas.microsoft.com/office/drawing/2014/main" id="{26EF1D92-0A59-4437-939A-D106C7DE2E40}"/>
            </a:ext>
          </a:extLst>
        </xdr:cNvPr>
        <xdr:cNvSpPr txBox="1">
          <a:spLocks noChangeArrowheads="1"/>
        </xdr:cNvSpPr>
      </xdr:nvSpPr>
      <xdr:spPr bwMode="auto">
        <a:xfrm>
          <a:off x="4282440" y="54620160"/>
          <a:ext cx="76200" cy="29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38430</xdr:rowOff>
    </xdr:to>
    <xdr:sp macro="" textlink="">
      <xdr:nvSpPr>
        <xdr:cNvPr id="338" name="Text Box 30">
          <a:extLst>
            <a:ext uri="{FF2B5EF4-FFF2-40B4-BE49-F238E27FC236}">
              <a16:creationId xmlns:a16="http://schemas.microsoft.com/office/drawing/2014/main" id="{8C3DB9EE-D8C5-42B7-ADC1-669AB26F066A}"/>
            </a:ext>
          </a:extLst>
        </xdr:cNvPr>
        <xdr:cNvSpPr txBox="1">
          <a:spLocks noChangeArrowheads="1"/>
        </xdr:cNvSpPr>
      </xdr:nvSpPr>
      <xdr:spPr bwMode="auto">
        <a:xfrm>
          <a:off x="4282440" y="546201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39" name="Text Box 32">
          <a:extLst>
            <a:ext uri="{FF2B5EF4-FFF2-40B4-BE49-F238E27FC236}">
              <a16:creationId xmlns:a16="http://schemas.microsoft.com/office/drawing/2014/main" id="{1423F55A-BB77-4FC9-BA9F-6F2332FEE391}"/>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38430</xdr:rowOff>
    </xdr:to>
    <xdr:sp macro="" textlink="">
      <xdr:nvSpPr>
        <xdr:cNvPr id="340" name="Text Box 106">
          <a:extLst>
            <a:ext uri="{FF2B5EF4-FFF2-40B4-BE49-F238E27FC236}">
              <a16:creationId xmlns:a16="http://schemas.microsoft.com/office/drawing/2014/main" id="{DDC86DE7-8AD9-44E4-B7C0-8716FDF23939}"/>
            </a:ext>
          </a:extLst>
        </xdr:cNvPr>
        <xdr:cNvSpPr txBox="1">
          <a:spLocks noChangeArrowheads="1"/>
        </xdr:cNvSpPr>
      </xdr:nvSpPr>
      <xdr:spPr bwMode="auto">
        <a:xfrm>
          <a:off x="4282440" y="54620160"/>
          <a:ext cx="76200" cy="221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41" name="Text Box 108">
          <a:extLst>
            <a:ext uri="{FF2B5EF4-FFF2-40B4-BE49-F238E27FC236}">
              <a16:creationId xmlns:a16="http://schemas.microsoft.com/office/drawing/2014/main" id="{9EFDB740-61A2-4899-8937-B1D1A4D5BCAB}"/>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85810</xdr:rowOff>
    </xdr:to>
    <xdr:sp macro="" textlink="">
      <xdr:nvSpPr>
        <xdr:cNvPr id="342" name="Text Box 30">
          <a:extLst>
            <a:ext uri="{FF2B5EF4-FFF2-40B4-BE49-F238E27FC236}">
              <a16:creationId xmlns:a16="http://schemas.microsoft.com/office/drawing/2014/main" id="{46C22F36-C4E0-4CB2-AA76-37E3A9402DB4}"/>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43" name="Text Box 32">
          <a:extLst>
            <a:ext uri="{FF2B5EF4-FFF2-40B4-BE49-F238E27FC236}">
              <a16:creationId xmlns:a16="http://schemas.microsoft.com/office/drawing/2014/main" id="{45E5D996-E27B-426B-B3E8-79926EECE9F9}"/>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187</xdr:row>
      <xdr:rowOff>0</xdr:rowOff>
    </xdr:from>
    <xdr:to>
      <xdr:col>3</xdr:col>
      <xdr:colOff>76200</xdr:colOff>
      <xdr:row>188</xdr:row>
      <xdr:rowOff>85807</xdr:rowOff>
    </xdr:to>
    <xdr:sp macro="" textlink="">
      <xdr:nvSpPr>
        <xdr:cNvPr id="344" name="Text Box 106">
          <a:extLst>
            <a:ext uri="{FF2B5EF4-FFF2-40B4-BE49-F238E27FC236}">
              <a16:creationId xmlns:a16="http://schemas.microsoft.com/office/drawing/2014/main" id="{8CF3363B-52AC-4CC5-AE2F-78E1C1A24284}"/>
            </a:ext>
          </a:extLst>
        </xdr:cNvPr>
        <xdr:cNvSpPr txBox="1">
          <a:spLocks noChangeArrowheads="1"/>
        </xdr:cNvSpPr>
      </xdr:nvSpPr>
      <xdr:spPr bwMode="auto">
        <a:xfrm>
          <a:off x="4282440" y="57332880"/>
          <a:ext cx="76200" cy="26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187</xdr:row>
      <xdr:rowOff>0</xdr:rowOff>
    </xdr:from>
    <xdr:to>
      <xdr:col>3</xdr:col>
      <xdr:colOff>76200</xdr:colOff>
      <xdr:row>188</xdr:row>
      <xdr:rowOff>17227</xdr:rowOff>
    </xdr:to>
    <xdr:sp macro="" textlink="">
      <xdr:nvSpPr>
        <xdr:cNvPr id="345" name="Text Box 108">
          <a:extLst>
            <a:ext uri="{FF2B5EF4-FFF2-40B4-BE49-F238E27FC236}">
              <a16:creationId xmlns:a16="http://schemas.microsoft.com/office/drawing/2014/main" id="{1C87CFD4-5A70-4D45-B77D-DC83C91C9B41}"/>
            </a:ext>
          </a:extLst>
        </xdr:cNvPr>
        <xdr:cNvSpPr txBox="1">
          <a:spLocks noChangeArrowheads="1"/>
        </xdr:cNvSpPr>
      </xdr:nvSpPr>
      <xdr:spPr bwMode="auto">
        <a:xfrm>
          <a:off x="4282440" y="57332880"/>
          <a:ext cx="76200" cy="200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212</xdr:rowOff>
    </xdr:to>
    <xdr:sp macro="" textlink="">
      <xdr:nvSpPr>
        <xdr:cNvPr id="346" name="Text Box 30">
          <a:extLst>
            <a:ext uri="{FF2B5EF4-FFF2-40B4-BE49-F238E27FC236}">
              <a16:creationId xmlns:a16="http://schemas.microsoft.com/office/drawing/2014/main" id="{8D37AEA6-184A-4336-88B7-24870101161F}"/>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187</xdr:row>
      <xdr:rowOff>0</xdr:rowOff>
    </xdr:from>
    <xdr:to>
      <xdr:col>3</xdr:col>
      <xdr:colOff>76200</xdr:colOff>
      <xdr:row>188</xdr:row>
      <xdr:rowOff>9615</xdr:rowOff>
    </xdr:to>
    <xdr:sp macro="" textlink="">
      <xdr:nvSpPr>
        <xdr:cNvPr id="347" name="Text Box 32">
          <a:extLst>
            <a:ext uri="{FF2B5EF4-FFF2-40B4-BE49-F238E27FC236}">
              <a16:creationId xmlns:a16="http://schemas.microsoft.com/office/drawing/2014/main" id="{C2CC3CD6-6B46-419D-8559-0C7EB8D7E5D3}"/>
            </a:ext>
          </a:extLst>
        </xdr:cNvPr>
        <xdr:cNvSpPr txBox="1">
          <a:spLocks noChangeArrowheads="1"/>
        </xdr:cNvSpPr>
      </xdr:nvSpPr>
      <xdr:spPr bwMode="auto">
        <a:xfrm>
          <a:off x="4282440" y="5733288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212</xdr:rowOff>
    </xdr:to>
    <xdr:sp macro="" textlink="">
      <xdr:nvSpPr>
        <xdr:cNvPr id="348" name="Text Box 106">
          <a:extLst>
            <a:ext uri="{FF2B5EF4-FFF2-40B4-BE49-F238E27FC236}">
              <a16:creationId xmlns:a16="http://schemas.microsoft.com/office/drawing/2014/main" id="{0B557056-9A65-4610-ADE5-0E084FF316E3}"/>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9617</xdr:rowOff>
    </xdr:to>
    <xdr:sp macro="" textlink="">
      <xdr:nvSpPr>
        <xdr:cNvPr id="349" name="Text Box 108">
          <a:extLst>
            <a:ext uri="{FF2B5EF4-FFF2-40B4-BE49-F238E27FC236}">
              <a16:creationId xmlns:a16="http://schemas.microsoft.com/office/drawing/2014/main" id="{A80C6D72-A590-4AAC-AB2F-B22C36196395}"/>
            </a:ext>
          </a:extLst>
        </xdr:cNvPr>
        <xdr:cNvSpPr txBox="1">
          <a:spLocks noChangeArrowheads="1"/>
        </xdr:cNvSpPr>
      </xdr:nvSpPr>
      <xdr:spPr bwMode="auto">
        <a:xfrm>
          <a:off x="4282440" y="546201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212</xdr:rowOff>
    </xdr:to>
    <xdr:sp macro="" textlink="">
      <xdr:nvSpPr>
        <xdr:cNvPr id="350" name="Text Box 30">
          <a:extLst>
            <a:ext uri="{FF2B5EF4-FFF2-40B4-BE49-F238E27FC236}">
              <a16:creationId xmlns:a16="http://schemas.microsoft.com/office/drawing/2014/main" id="{90AE2771-C942-4CA2-8DE7-E62E99F1E0B3}"/>
            </a:ext>
          </a:extLst>
        </xdr:cNvPr>
        <xdr:cNvSpPr txBox="1">
          <a:spLocks noChangeArrowheads="1"/>
        </xdr:cNvSpPr>
      </xdr:nvSpPr>
      <xdr:spPr bwMode="auto">
        <a:xfrm>
          <a:off x="4282440" y="5462016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9617</xdr:rowOff>
    </xdr:to>
    <xdr:sp macro="" textlink="">
      <xdr:nvSpPr>
        <xdr:cNvPr id="351" name="Text Box 32">
          <a:extLst>
            <a:ext uri="{FF2B5EF4-FFF2-40B4-BE49-F238E27FC236}">
              <a16:creationId xmlns:a16="http://schemas.microsoft.com/office/drawing/2014/main" id="{1CC942FD-3806-44FF-BCC6-135206DE3E02}"/>
            </a:ext>
          </a:extLst>
        </xdr:cNvPr>
        <xdr:cNvSpPr txBox="1">
          <a:spLocks noChangeArrowheads="1"/>
        </xdr:cNvSpPr>
      </xdr:nvSpPr>
      <xdr:spPr bwMode="auto">
        <a:xfrm>
          <a:off x="4282440" y="54620160"/>
          <a:ext cx="76200" cy="19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187</xdr:row>
      <xdr:rowOff>0</xdr:rowOff>
    </xdr:from>
    <xdr:to>
      <xdr:col>3</xdr:col>
      <xdr:colOff>76200</xdr:colOff>
      <xdr:row>188</xdr:row>
      <xdr:rowOff>211</xdr:rowOff>
    </xdr:to>
    <xdr:sp macro="" textlink="">
      <xdr:nvSpPr>
        <xdr:cNvPr id="352" name="Text Box 106">
          <a:extLst>
            <a:ext uri="{FF2B5EF4-FFF2-40B4-BE49-F238E27FC236}">
              <a16:creationId xmlns:a16="http://schemas.microsoft.com/office/drawing/2014/main" id="{A7E3DE1D-E2CC-4215-974A-70D342F3E5F0}"/>
            </a:ext>
          </a:extLst>
        </xdr:cNvPr>
        <xdr:cNvSpPr txBox="1">
          <a:spLocks noChangeArrowheads="1"/>
        </xdr:cNvSpPr>
      </xdr:nvSpPr>
      <xdr:spPr bwMode="auto">
        <a:xfrm>
          <a:off x="4282440" y="57332880"/>
          <a:ext cx="76200" cy="1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184</xdr:row>
      <xdr:rowOff>0</xdr:rowOff>
    </xdr:from>
    <xdr:to>
      <xdr:col>3</xdr:col>
      <xdr:colOff>91440</xdr:colOff>
      <xdr:row>185</xdr:row>
      <xdr:rowOff>9285</xdr:rowOff>
    </xdr:to>
    <xdr:sp macro="" textlink="">
      <xdr:nvSpPr>
        <xdr:cNvPr id="353" name="Text Box 108">
          <a:extLst>
            <a:ext uri="{FF2B5EF4-FFF2-40B4-BE49-F238E27FC236}">
              <a16:creationId xmlns:a16="http://schemas.microsoft.com/office/drawing/2014/main" id="{51F4A8DB-23E6-466E-8A1C-3658FBEEA6A7}"/>
            </a:ext>
          </a:extLst>
        </xdr:cNvPr>
        <xdr:cNvSpPr txBox="1">
          <a:spLocks noChangeArrowheads="1"/>
        </xdr:cNvSpPr>
      </xdr:nvSpPr>
      <xdr:spPr bwMode="auto">
        <a:xfrm>
          <a:off x="4305300" y="54620160"/>
          <a:ext cx="68580" cy="192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187</xdr:row>
      <xdr:rowOff>0</xdr:rowOff>
    </xdr:from>
    <xdr:ext cx="76200" cy="297767"/>
    <xdr:sp macro="" textlink="">
      <xdr:nvSpPr>
        <xdr:cNvPr id="354" name="Text Box 30">
          <a:extLst>
            <a:ext uri="{FF2B5EF4-FFF2-40B4-BE49-F238E27FC236}">
              <a16:creationId xmlns:a16="http://schemas.microsoft.com/office/drawing/2014/main" id="{DEE1D713-A687-4BB8-B751-003F60E15656}"/>
            </a:ext>
          </a:extLst>
        </xdr:cNvPr>
        <xdr:cNvSpPr txBox="1">
          <a:spLocks noChangeArrowheads="1"/>
        </xdr:cNvSpPr>
      </xdr:nvSpPr>
      <xdr:spPr bwMode="auto">
        <a:xfrm>
          <a:off x="4282440" y="57332880"/>
          <a:ext cx="76200" cy="29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220393"/>
    <xdr:sp macro="" textlink="">
      <xdr:nvSpPr>
        <xdr:cNvPr id="355" name="Text Box 30">
          <a:extLst>
            <a:ext uri="{FF2B5EF4-FFF2-40B4-BE49-F238E27FC236}">
              <a16:creationId xmlns:a16="http://schemas.microsoft.com/office/drawing/2014/main" id="{7099F356-0CA3-4EE3-A0C3-C8DA3F52BF53}"/>
            </a:ext>
          </a:extLst>
        </xdr:cNvPr>
        <xdr:cNvSpPr txBox="1">
          <a:spLocks noChangeArrowheads="1"/>
        </xdr:cNvSpPr>
      </xdr:nvSpPr>
      <xdr:spPr bwMode="auto">
        <a:xfrm>
          <a:off x="4282440" y="57332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206327"/>
    <xdr:sp macro="" textlink="">
      <xdr:nvSpPr>
        <xdr:cNvPr id="356" name="Text Box 32">
          <a:extLst>
            <a:ext uri="{FF2B5EF4-FFF2-40B4-BE49-F238E27FC236}">
              <a16:creationId xmlns:a16="http://schemas.microsoft.com/office/drawing/2014/main" id="{E786298C-67E9-43CF-B8D6-B235F46D3EBA}"/>
            </a:ext>
          </a:extLst>
        </xdr:cNvPr>
        <xdr:cNvSpPr txBox="1">
          <a:spLocks noChangeArrowheads="1"/>
        </xdr:cNvSpPr>
      </xdr:nvSpPr>
      <xdr:spPr bwMode="auto">
        <a:xfrm>
          <a:off x="4282440" y="57332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220393"/>
    <xdr:sp macro="" textlink="">
      <xdr:nvSpPr>
        <xdr:cNvPr id="357" name="Text Box 106">
          <a:extLst>
            <a:ext uri="{FF2B5EF4-FFF2-40B4-BE49-F238E27FC236}">
              <a16:creationId xmlns:a16="http://schemas.microsoft.com/office/drawing/2014/main" id="{F2791B39-EB8D-4943-8BE0-899F379DF4E7}"/>
            </a:ext>
          </a:extLst>
        </xdr:cNvPr>
        <xdr:cNvSpPr txBox="1">
          <a:spLocks noChangeArrowheads="1"/>
        </xdr:cNvSpPr>
      </xdr:nvSpPr>
      <xdr:spPr bwMode="auto">
        <a:xfrm>
          <a:off x="4282440" y="57332880"/>
          <a:ext cx="76200" cy="22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76200" cy="206327"/>
    <xdr:sp macro="" textlink="">
      <xdr:nvSpPr>
        <xdr:cNvPr id="358" name="Text Box 108">
          <a:extLst>
            <a:ext uri="{FF2B5EF4-FFF2-40B4-BE49-F238E27FC236}">
              <a16:creationId xmlns:a16="http://schemas.microsoft.com/office/drawing/2014/main" id="{5967B2BA-202E-4C3D-AB40-9334A77AB7D7}"/>
            </a:ext>
          </a:extLst>
        </xdr:cNvPr>
        <xdr:cNvSpPr txBox="1">
          <a:spLocks noChangeArrowheads="1"/>
        </xdr:cNvSpPr>
      </xdr:nvSpPr>
      <xdr:spPr bwMode="auto">
        <a:xfrm>
          <a:off x="4282440" y="5733288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74907"/>
    <xdr:sp macro="" textlink="">
      <xdr:nvSpPr>
        <xdr:cNvPr id="359" name="Text Box 30">
          <a:extLst>
            <a:ext uri="{FF2B5EF4-FFF2-40B4-BE49-F238E27FC236}">
              <a16:creationId xmlns:a16="http://schemas.microsoft.com/office/drawing/2014/main" id="{102E5D6A-6638-43F8-9FDC-9A4A20429E3B}"/>
            </a:ext>
          </a:extLst>
        </xdr:cNvPr>
        <xdr:cNvSpPr txBox="1">
          <a:spLocks noChangeArrowheads="1"/>
        </xdr:cNvSpPr>
      </xdr:nvSpPr>
      <xdr:spPr bwMode="auto">
        <a:xfrm>
          <a:off x="4282440" y="54620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06327"/>
    <xdr:sp macro="" textlink="">
      <xdr:nvSpPr>
        <xdr:cNvPr id="360" name="Text Box 32">
          <a:extLst>
            <a:ext uri="{FF2B5EF4-FFF2-40B4-BE49-F238E27FC236}">
              <a16:creationId xmlns:a16="http://schemas.microsoft.com/office/drawing/2014/main" id="{94581039-D4BC-487D-BFA0-D5A8D283EA64}"/>
            </a:ext>
          </a:extLst>
        </xdr:cNvPr>
        <xdr:cNvSpPr txBox="1">
          <a:spLocks noChangeArrowheads="1"/>
        </xdr:cNvSpPr>
      </xdr:nvSpPr>
      <xdr:spPr bwMode="auto">
        <a:xfrm>
          <a:off x="4282440" y="54620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74907"/>
    <xdr:sp macro="" textlink="">
      <xdr:nvSpPr>
        <xdr:cNvPr id="361" name="Text Box 106">
          <a:extLst>
            <a:ext uri="{FF2B5EF4-FFF2-40B4-BE49-F238E27FC236}">
              <a16:creationId xmlns:a16="http://schemas.microsoft.com/office/drawing/2014/main" id="{74D2B3F4-23E1-4808-98ED-862EBB7890B7}"/>
            </a:ext>
          </a:extLst>
        </xdr:cNvPr>
        <xdr:cNvSpPr txBox="1">
          <a:spLocks noChangeArrowheads="1"/>
        </xdr:cNvSpPr>
      </xdr:nvSpPr>
      <xdr:spPr bwMode="auto">
        <a:xfrm>
          <a:off x="4282440" y="54620160"/>
          <a:ext cx="76200" cy="2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06327"/>
    <xdr:sp macro="" textlink="">
      <xdr:nvSpPr>
        <xdr:cNvPr id="362" name="Text Box 108">
          <a:extLst>
            <a:ext uri="{FF2B5EF4-FFF2-40B4-BE49-F238E27FC236}">
              <a16:creationId xmlns:a16="http://schemas.microsoft.com/office/drawing/2014/main" id="{CC9874D4-D167-4E9D-9D2F-74D1E3A31DAB}"/>
            </a:ext>
          </a:extLst>
        </xdr:cNvPr>
        <xdr:cNvSpPr txBox="1">
          <a:spLocks noChangeArrowheads="1"/>
        </xdr:cNvSpPr>
      </xdr:nvSpPr>
      <xdr:spPr bwMode="auto">
        <a:xfrm>
          <a:off x="4282440" y="54620160"/>
          <a:ext cx="76200" cy="206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313008"/>
    <xdr:sp macro="" textlink="">
      <xdr:nvSpPr>
        <xdr:cNvPr id="363" name="Text Box 30">
          <a:extLst>
            <a:ext uri="{FF2B5EF4-FFF2-40B4-BE49-F238E27FC236}">
              <a16:creationId xmlns:a16="http://schemas.microsoft.com/office/drawing/2014/main" id="{3585AF33-7221-4B83-9D97-370F124FB718}"/>
            </a:ext>
          </a:extLst>
        </xdr:cNvPr>
        <xdr:cNvSpPr txBox="1">
          <a:spLocks noChangeArrowheads="1"/>
        </xdr:cNvSpPr>
      </xdr:nvSpPr>
      <xdr:spPr bwMode="auto">
        <a:xfrm>
          <a:off x="4282440" y="54620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374555"/>
    <xdr:sp macro="" textlink="">
      <xdr:nvSpPr>
        <xdr:cNvPr id="364" name="Text Box 32">
          <a:extLst>
            <a:ext uri="{FF2B5EF4-FFF2-40B4-BE49-F238E27FC236}">
              <a16:creationId xmlns:a16="http://schemas.microsoft.com/office/drawing/2014/main" id="{1A8AC014-54FE-4922-9AB0-C16C4F56C923}"/>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313008"/>
    <xdr:sp macro="" textlink="">
      <xdr:nvSpPr>
        <xdr:cNvPr id="365" name="Text Box 106">
          <a:extLst>
            <a:ext uri="{FF2B5EF4-FFF2-40B4-BE49-F238E27FC236}">
              <a16:creationId xmlns:a16="http://schemas.microsoft.com/office/drawing/2014/main" id="{919003DE-902E-46DD-B8FD-D63BA9615975}"/>
            </a:ext>
          </a:extLst>
        </xdr:cNvPr>
        <xdr:cNvSpPr txBox="1">
          <a:spLocks noChangeArrowheads="1"/>
        </xdr:cNvSpPr>
      </xdr:nvSpPr>
      <xdr:spPr bwMode="auto">
        <a:xfrm>
          <a:off x="4282440" y="54620160"/>
          <a:ext cx="76200" cy="313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374555"/>
    <xdr:sp macro="" textlink="">
      <xdr:nvSpPr>
        <xdr:cNvPr id="366" name="Text Box 108">
          <a:extLst>
            <a:ext uri="{FF2B5EF4-FFF2-40B4-BE49-F238E27FC236}">
              <a16:creationId xmlns:a16="http://schemas.microsoft.com/office/drawing/2014/main" id="{ED860CC5-A532-45B5-9D3F-42A8D62B6455}"/>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90148"/>
    <xdr:sp macro="" textlink="">
      <xdr:nvSpPr>
        <xdr:cNvPr id="367" name="Text Box 30">
          <a:extLst>
            <a:ext uri="{FF2B5EF4-FFF2-40B4-BE49-F238E27FC236}">
              <a16:creationId xmlns:a16="http://schemas.microsoft.com/office/drawing/2014/main" id="{2F0A2284-407D-4BFF-B852-2C2B6AF4242A}"/>
            </a:ext>
          </a:extLst>
        </xdr:cNvPr>
        <xdr:cNvSpPr txBox="1">
          <a:spLocks noChangeArrowheads="1"/>
        </xdr:cNvSpPr>
      </xdr:nvSpPr>
      <xdr:spPr bwMode="auto">
        <a:xfrm>
          <a:off x="4282440" y="54620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374555"/>
    <xdr:sp macro="" textlink="">
      <xdr:nvSpPr>
        <xdr:cNvPr id="368" name="Text Box 32">
          <a:extLst>
            <a:ext uri="{FF2B5EF4-FFF2-40B4-BE49-F238E27FC236}">
              <a16:creationId xmlns:a16="http://schemas.microsoft.com/office/drawing/2014/main" id="{AC869768-FEE8-4AEF-9F03-A4AC050253E0}"/>
            </a:ext>
          </a:extLst>
        </xdr:cNvPr>
        <xdr:cNvSpPr txBox="1">
          <a:spLocks noChangeArrowheads="1"/>
        </xdr:cNvSpPr>
      </xdr:nvSpPr>
      <xdr:spPr bwMode="auto">
        <a:xfrm>
          <a:off x="4282440" y="54620160"/>
          <a:ext cx="76200" cy="37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xdr:row>
      <xdr:rowOff>0</xdr:rowOff>
    </xdr:from>
    <xdr:ext cx="76200" cy="290148"/>
    <xdr:sp macro="" textlink="">
      <xdr:nvSpPr>
        <xdr:cNvPr id="369" name="Text Box 106">
          <a:extLst>
            <a:ext uri="{FF2B5EF4-FFF2-40B4-BE49-F238E27FC236}">
              <a16:creationId xmlns:a16="http://schemas.microsoft.com/office/drawing/2014/main" id="{2FF6809A-1927-4220-93B7-D884960F360B}"/>
            </a:ext>
          </a:extLst>
        </xdr:cNvPr>
        <xdr:cNvSpPr txBox="1">
          <a:spLocks noChangeArrowheads="1"/>
        </xdr:cNvSpPr>
      </xdr:nvSpPr>
      <xdr:spPr bwMode="auto">
        <a:xfrm>
          <a:off x="4282440" y="54620160"/>
          <a:ext cx="76200" cy="290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184</xdr:row>
      <xdr:rowOff>0</xdr:rowOff>
    </xdr:from>
    <xdr:to>
      <xdr:col>3</xdr:col>
      <xdr:colOff>76200</xdr:colOff>
      <xdr:row>185</xdr:row>
      <xdr:rowOff>123913</xdr:rowOff>
    </xdr:to>
    <xdr:sp macro="" textlink="">
      <xdr:nvSpPr>
        <xdr:cNvPr id="370" name="Text Box 30">
          <a:extLst>
            <a:ext uri="{FF2B5EF4-FFF2-40B4-BE49-F238E27FC236}">
              <a16:creationId xmlns:a16="http://schemas.microsoft.com/office/drawing/2014/main" id="{83943AC1-AD5C-4FAB-A96E-C5E7BB653C42}"/>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55330</xdr:rowOff>
    </xdr:to>
    <xdr:sp macro="" textlink="">
      <xdr:nvSpPr>
        <xdr:cNvPr id="371" name="Text Box 32">
          <a:extLst>
            <a:ext uri="{FF2B5EF4-FFF2-40B4-BE49-F238E27FC236}">
              <a16:creationId xmlns:a16="http://schemas.microsoft.com/office/drawing/2014/main" id="{14E50AEB-7F28-4AEA-9BBE-D1815C991DAC}"/>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72" name="Text Box 106">
          <a:extLst>
            <a:ext uri="{FF2B5EF4-FFF2-40B4-BE49-F238E27FC236}">
              <a16:creationId xmlns:a16="http://schemas.microsoft.com/office/drawing/2014/main" id="{8FC61BDA-1A5A-4C50-81D2-D1B61F76D23A}"/>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55330</xdr:rowOff>
    </xdr:to>
    <xdr:sp macro="" textlink="">
      <xdr:nvSpPr>
        <xdr:cNvPr id="373" name="Text Box 108">
          <a:extLst>
            <a:ext uri="{FF2B5EF4-FFF2-40B4-BE49-F238E27FC236}">
              <a16:creationId xmlns:a16="http://schemas.microsoft.com/office/drawing/2014/main" id="{697387D5-F07B-4E7C-A9A8-219F4090AAF8}"/>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123910</xdr:rowOff>
    </xdr:to>
    <xdr:sp macro="" textlink="">
      <xdr:nvSpPr>
        <xdr:cNvPr id="374" name="Text Box 30">
          <a:extLst>
            <a:ext uri="{FF2B5EF4-FFF2-40B4-BE49-F238E27FC236}">
              <a16:creationId xmlns:a16="http://schemas.microsoft.com/office/drawing/2014/main" id="{C95187D3-C0C6-44D6-9C98-00F13313CAFE}"/>
            </a:ext>
          </a:extLst>
        </xdr:cNvPr>
        <xdr:cNvSpPr txBox="1">
          <a:spLocks noChangeArrowheads="1"/>
        </xdr:cNvSpPr>
      </xdr:nvSpPr>
      <xdr:spPr bwMode="auto">
        <a:xfrm>
          <a:off x="4282440" y="546201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55330</xdr:rowOff>
    </xdr:to>
    <xdr:sp macro="" textlink="">
      <xdr:nvSpPr>
        <xdr:cNvPr id="375" name="Text Box 32">
          <a:extLst>
            <a:ext uri="{FF2B5EF4-FFF2-40B4-BE49-F238E27FC236}">
              <a16:creationId xmlns:a16="http://schemas.microsoft.com/office/drawing/2014/main" id="{903088C2-70E4-4E7F-8FC7-F2E8C4F5F9B7}"/>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123910</xdr:rowOff>
    </xdr:to>
    <xdr:sp macro="" textlink="">
      <xdr:nvSpPr>
        <xdr:cNvPr id="376" name="Text Box 106">
          <a:extLst>
            <a:ext uri="{FF2B5EF4-FFF2-40B4-BE49-F238E27FC236}">
              <a16:creationId xmlns:a16="http://schemas.microsoft.com/office/drawing/2014/main" id="{34F3936C-496D-46CF-80E6-CFE74F2EDEAA}"/>
            </a:ext>
          </a:extLst>
        </xdr:cNvPr>
        <xdr:cNvSpPr txBox="1">
          <a:spLocks noChangeArrowheads="1"/>
        </xdr:cNvSpPr>
      </xdr:nvSpPr>
      <xdr:spPr bwMode="auto">
        <a:xfrm>
          <a:off x="4282440" y="54620160"/>
          <a:ext cx="76200" cy="30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55330</xdr:rowOff>
    </xdr:to>
    <xdr:sp macro="" textlink="">
      <xdr:nvSpPr>
        <xdr:cNvPr id="377" name="Text Box 108">
          <a:extLst>
            <a:ext uri="{FF2B5EF4-FFF2-40B4-BE49-F238E27FC236}">
              <a16:creationId xmlns:a16="http://schemas.microsoft.com/office/drawing/2014/main" id="{14B4FD43-AA3E-4442-B6D5-31973D140387}"/>
            </a:ext>
          </a:extLst>
        </xdr:cNvPr>
        <xdr:cNvSpPr txBox="1">
          <a:spLocks noChangeArrowheads="1"/>
        </xdr:cNvSpPr>
      </xdr:nvSpPr>
      <xdr:spPr bwMode="auto">
        <a:xfrm>
          <a:off x="4282440" y="54620160"/>
          <a:ext cx="76200" cy="23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78" name="Text Box 30">
          <a:extLst>
            <a:ext uri="{FF2B5EF4-FFF2-40B4-BE49-F238E27FC236}">
              <a16:creationId xmlns:a16="http://schemas.microsoft.com/office/drawing/2014/main" id="{E94D960D-F6E1-43EF-BC5A-E7980D366477}"/>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79" name="Text Box 32">
          <a:extLst>
            <a:ext uri="{FF2B5EF4-FFF2-40B4-BE49-F238E27FC236}">
              <a16:creationId xmlns:a16="http://schemas.microsoft.com/office/drawing/2014/main" id="{C402878E-E2A4-469E-9A85-614756180E47}"/>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80" name="Text Box 106">
          <a:extLst>
            <a:ext uri="{FF2B5EF4-FFF2-40B4-BE49-F238E27FC236}">
              <a16:creationId xmlns:a16="http://schemas.microsoft.com/office/drawing/2014/main" id="{34209C5B-F095-4854-9367-A1A7774D2166}"/>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81" name="Text Box 108">
          <a:extLst>
            <a:ext uri="{FF2B5EF4-FFF2-40B4-BE49-F238E27FC236}">
              <a16:creationId xmlns:a16="http://schemas.microsoft.com/office/drawing/2014/main" id="{1F8FCC89-AB70-4B1D-A3F1-8756FC106825}"/>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93430</xdr:rowOff>
    </xdr:to>
    <xdr:sp macro="" textlink="">
      <xdr:nvSpPr>
        <xdr:cNvPr id="382" name="Text Box 30">
          <a:extLst>
            <a:ext uri="{FF2B5EF4-FFF2-40B4-BE49-F238E27FC236}">
              <a16:creationId xmlns:a16="http://schemas.microsoft.com/office/drawing/2014/main" id="{85B2D867-5443-44C3-9D9B-9C63B7634A2D}"/>
            </a:ext>
          </a:extLst>
        </xdr:cNvPr>
        <xdr:cNvSpPr txBox="1">
          <a:spLocks noChangeArrowheads="1"/>
        </xdr:cNvSpPr>
      </xdr:nvSpPr>
      <xdr:spPr bwMode="auto">
        <a:xfrm>
          <a:off x="4282440" y="546201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83" name="Text Box 32">
          <a:extLst>
            <a:ext uri="{FF2B5EF4-FFF2-40B4-BE49-F238E27FC236}">
              <a16:creationId xmlns:a16="http://schemas.microsoft.com/office/drawing/2014/main" id="{AA6035D2-92A2-4172-8D63-04E88081BAF1}"/>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93430</xdr:rowOff>
    </xdr:to>
    <xdr:sp macro="" textlink="">
      <xdr:nvSpPr>
        <xdr:cNvPr id="384" name="Text Box 106">
          <a:extLst>
            <a:ext uri="{FF2B5EF4-FFF2-40B4-BE49-F238E27FC236}">
              <a16:creationId xmlns:a16="http://schemas.microsoft.com/office/drawing/2014/main" id="{D865FF5B-D64D-4F45-AFC1-370FBE4D003F}"/>
            </a:ext>
          </a:extLst>
        </xdr:cNvPr>
        <xdr:cNvSpPr txBox="1">
          <a:spLocks noChangeArrowheads="1"/>
        </xdr:cNvSpPr>
      </xdr:nvSpPr>
      <xdr:spPr bwMode="auto">
        <a:xfrm>
          <a:off x="4282440" y="54620160"/>
          <a:ext cx="76200" cy="276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385" name="Text Box 108">
          <a:extLst>
            <a:ext uri="{FF2B5EF4-FFF2-40B4-BE49-F238E27FC236}">
              <a16:creationId xmlns:a16="http://schemas.microsoft.com/office/drawing/2014/main" id="{AAF3B464-8093-4818-8F7F-27EE2F767319}"/>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86" name="Text Box 30">
          <a:extLst>
            <a:ext uri="{FF2B5EF4-FFF2-40B4-BE49-F238E27FC236}">
              <a16:creationId xmlns:a16="http://schemas.microsoft.com/office/drawing/2014/main" id="{871B0C5C-0CD9-457E-9651-5F2FBABBF2A5}"/>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87" name="Text Box 32">
          <a:extLst>
            <a:ext uri="{FF2B5EF4-FFF2-40B4-BE49-F238E27FC236}">
              <a16:creationId xmlns:a16="http://schemas.microsoft.com/office/drawing/2014/main" id="{3058AF88-F029-4BBA-9A5B-387B2E5D24C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88" name="Text Box 106">
          <a:extLst>
            <a:ext uri="{FF2B5EF4-FFF2-40B4-BE49-F238E27FC236}">
              <a16:creationId xmlns:a16="http://schemas.microsoft.com/office/drawing/2014/main" id="{10F86BA6-6D88-40CA-B2D1-0081416AF8C4}"/>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89" name="Text Box 108">
          <a:extLst>
            <a:ext uri="{FF2B5EF4-FFF2-40B4-BE49-F238E27FC236}">
              <a16:creationId xmlns:a16="http://schemas.microsoft.com/office/drawing/2014/main" id="{C8B2E7A5-1B88-4A79-9BEB-7000AC546C76}"/>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90" name="Text Box 30">
          <a:extLst>
            <a:ext uri="{FF2B5EF4-FFF2-40B4-BE49-F238E27FC236}">
              <a16:creationId xmlns:a16="http://schemas.microsoft.com/office/drawing/2014/main" id="{5EA6F3C8-1C29-4BDC-9AE1-2630EB27021D}"/>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91" name="Text Box 32">
          <a:extLst>
            <a:ext uri="{FF2B5EF4-FFF2-40B4-BE49-F238E27FC236}">
              <a16:creationId xmlns:a16="http://schemas.microsoft.com/office/drawing/2014/main" id="{D9CBA33D-4381-4FFE-B795-B744E6F3D4ED}"/>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92" name="Text Box 106">
          <a:extLst>
            <a:ext uri="{FF2B5EF4-FFF2-40B4-BE49-F238E27FC236}">
              <a16:creationId xmlns:a16="http://schemas.microsoft.com/office/drawing/2014/main" id="{DBFCA0F9-310C-4BEB-9E80-450C9FE046C7}"/>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93" name="Text Box 108">
          <a:extLst>
            <a:ext uri="{FF2B5EF4-FFF2-40B4-BE49-F238E27FC236}">
              <a16:creationId xmlns:a16="http://schemas.microsoft.com/office/drawing/2014/main" id="{8ADE179A-8866-42A7-B535-DB2100C7F2C9}"/>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94" name="Text Box 30">
          <a:extLst>
            <a:ext uri="{FF2B5EF4-FFF2-40B4-BE49-F238E27FC236}">
              <a16:creationId xmlns:a16="http://schemas.microsoft.com/office/drawing/2014/main" id="{58445B84-E787-4F0B-88A4-5F67B5CB7DAA}"/>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95" name="Text Box 32">
          <a:extLst>
            <a:ext uri="{FF2B5EF4-FFF2-40B4-BE49-F238E27FC236}">
              <a16:creationId xmlns:a16="http://schemas.microsoft.com/office/drawing/2014/main" id="{E48F37C4-3914-4ED8-869F-B9E6F74A0C14}"/>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123913</xdr:rowOff>
    </xdr:to>
    <xdr:sp macro="" textlink="">
      <xdr:nvSpPr>
        <xdr:cNvPr id="396" name="Text Box 106">
          <a:extLst>
            <a:ext uri="{FF2B5EF4-FFF2-40B4-BE49-F238E27FC236}">
              <a16:creationId xmlns:a16="http://schemas.microsoft.com/office/drawing/2014/main" id="{6922DE96-E2D6-4566-B2BC-A603C3E56AF9}"/>
            </a:ext>
          </a:extLst>
        </xdr:cNvPr>
        <xdr:cNvSpPr txBox="1">
          <a:spLocks noChangeArrowheads="1"/>
        </xdr:cNvSpPr>
      </xdr:nvSpPr>
      <xdr:spPr bwMode="auto">
        <a:xfrm>
          <a:off x="4282440" y="54620160"/>
          <a:ext cx="76200" cy="306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97" name="Text Box 108">
          <a:extLst>
            <a:ext uri="{FF2B5EF4-FFF2-40B4-BE49-F238E27FC236}">
              <a16:creationId xmlns:a16="http://schemas.microsoft.com/office/drawing/2014/main" id="{2FD397F0-E8B4-4BF3-BF00-7E94E6B61DDB}"/>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398" name="Text Box 30">
          <a:extLst>
            <a:ext uri="{FF2B5EF4-FFF2-40B4-BE49-F238E27FC236}">
              <a16:creationId xmlns:a16="http://schemas.microsoft.com/office/drawing/2014/main" id="{8C1075CB-BF88-42F6-9223-E18A9BBE7810}"/>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399" name="Text Box 32">
          <a:extLst>
            <a:ext uri="{FF2B5EF4-FFF2-40B4-BE49-F238E27FC236}">
              <a16:creationId xmlns:a16="http://schemas.microsoft.com/office/drawing/2014/main" id="{F7C06AFC-C73B-439B-8CC7-4B5600A9BC14}"/>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93433</xdr:rowOff>
    </xdr:to>
    <xdr:sp macro="" textlink="">
      <xdr:nvSpPr>
        <xdr:cNvPr id="400" name="Text Box 106">
          <a:extLst>
            <a:ext uri="{FF2B5EF4-FFF2-40B4-BE49-F238E27FC236}">
              <a16:creationId xmlns:a16="http://schemas.microsoft.com/office/drawing/2014/main" id="{06D5E4AC-E35B-4FAF-89B9-F8049B2A11E4}"/>
            </a:ext>
          </a:extLst>
        </xdr:cNvPr>
        <xdr:cNvSpPr txBox="1">
          <a:spLocks noChangeArrowheads="1"/>
        </xdr:cNvSpPr>
      </xdr:nvSpPr>
      <xdr:spPr bwMode="auto">
        <a:xfrm>
          <a:off x="4282440" y="54620160"/>
          <a:ext cx="76200" cy="2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166654</xdr:rowOff>
    </xdr:to>
    <xdr:sp macro="" textlink="">
      <xdr:nvSpPr>
        <xdr:cNvPr id="401" name="Text Box 108">
          <a:extLst>
            <a:ext uri="{FF2B5EF4-FFF2-40B4-BE49-F238E27FC236}">
              <a16:creationId xmlns:a16="http://schemas.microsoft.com/office/drawing/2014/main" id="{4FDF81A8-6EA1-4FE0-88C5-7873CAFE846F}"/>
            </a:ext>
          </a:extLst>
        </xdr:cNvPr>
        <xdr:cNvSpPr txBox="1">
          <a:spLocks noChangeArrowheads="1"/>
        </xdr:cNvSpPr>
      </xdr:nvSpPr>
      <xdr:spPr bwMode="auto">
        <a:xfrm>
          <a:off x="4282440" y="54620160"/>
          <a:ext cx="76200" cy="34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129768</xdr:rowOff>
    </xdr:to>
    <xdr:sp macro="" textlink="">
      <xdr:nvSpPr>
        <xdr:cNvPr id="402" name="Text Box 30">
          <a:extLst>
            <a:ext uri="{FF2B5EF4-FFF2-40B4-BE49-F238E27FC236}">
              <a16:creationId xmlns:a16="http://schemas.microsoft.com/office/drawing/2014/main" id="{0696C25C-E2D8-442C-8DCB-130654351FFA}"/>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27473</xdr:rowOff>
    </xdr:to>
    <xdr:sp macro="" textlink="">
      <xdr:nvSpPr>
        <xdr:cNvPr id="403" name="Text Box 32">
          <a:extLst>
            <a:ext uri="{FF2B5EF4-FFF2-40B4-BE49-F238E27FC236}">
              <a16:creationId xmlns:a16="http://schemas.microsoft.com/office/drawing/2014/main" id="{894C5513-B0C9-49CF-A329-5401925BFDEB}"/>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129768</xdr:rowOff>
    </xdr:to>
    <xdr:sp macro="" textlink="">
      <xdr:nvSpPr>
        <xdr:cNvPr id="404" name="Text Box 106">
          <a:extLst>
            <a:ext uri="{FF2B5EF4-FFF2-40B4-BE49-F238E27FC236}">
              <a16:creationId xmlns:a16="http://schemas.microsoft.com/office/drawing/2014/main" id="{006D9D18-B8BC-4BC2-9D45-76C5E043F8E6}"/>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27473</xdr:rowOff>
    </xdr:to>
    <xdr:sp macro="" textlink="">
      <xdr:nvSpPr>
        <xdr:cNvPr id="405" name="Text Box 108">
          <a:extLst>
            <a:ext uri="{FF2B5EF4-FFF2-40B4-BE49-F238E27FC236}">
              <a16:creationId xmlns:a16="http://schemas.microsoft.com/office/drawing/2014/main" id="{D45122BD-017D-4D6A-A945-C770FAE4A043}"/>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108673</xdr:rowOff>
    </xdr:to>
    <xdr:sp macro="" textlink="">
      <xdr:nvSpPr>
        <xdr:cNvPr id="406" name="Text Box 30">
          <a:extLst>
            <a:ext uri="{FF2B5EF4-FFF2-40B4-BE49-F238E27FC236}">
              <a16:creationId xmlns:a16="http://schemas.microsoft.com/office/drawing/2014/main" id="{A8211521-0047-4DFF-B8FD-FA547B8776C8}"/>
            </a:ext>
          </a:extLst>
        </xdr:cNvPr>
        <xdr:cNvSpPr txBox="1">
          <a:spLocks noChangeArrowheads="1"/>
        </xdr:cNvSpPr>
      </xdr:nvSpPr>
      <xdr:spPr bwMode="auto">
        <a:xfrm>
          <a:off x="4282440" y="54620160"/>
          <a:ext cx="76200" cy="291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129768</xdr:rowOff>
    </xdr:to>
    <xdr:sp macro="" textlink="">
      <xdr:nvSpPr>
        <xdr:cNvPr id="407" name="Text Box 30">
          <a:extLst>
            <a:ext uri="{FF2B5EF4-FFF2-40B4-BE49-F238E27FC236}">
              <a16:creationId xmlns:a16="http://schemas.microsoft.com/office/drawing/2014/main" id="{BE80F8B8-B697-4766-91BE-BF3FD4763824}"/>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27473</xdr:rowOff>
    </xdr:to>
    <xdr:sp macro="" textlink="">
      <xdr:nvSpPr>
        <xdr:cNvPr id="408" name="Text Box 32">
          <a:extLst>
            <a:ext uri="{FF2B5EF4-FFF2-40B4-BE49-F238E27FC236}">
              <a16:creationId xmlns:a16="http://schemas.microsoft.com/office/drawing/2014/main" id="{08857B4B-25BC-4559-B09D-F61C22A51B8A}"/>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129768</xdr:rowOff>
    </xdr:to>
    <xdr:sp macro="" textlink="">
      <xdr:nvSpPr>
        <xdr:cNvPr id="409" name="Text Box 106">
          <a:extLst>
            <a:ext uri="{FF2B5EF4-FFF2-40B4-BE49-F238E27FC236}">
              <a16:creationId xmlns:a16="http://schemas.microsoft.com/office/drawing/2014/main" id="{B520BE4E-2DA1-4A97-AA4C-22A430952A5B}"/>
            </a:ext>
          </a:extLst>
        </xdr:cNvPr>
        <xdr:cNvSpPr txBox="1">
          <a:spLocks noChangeArrowheads="1"/>
        </xdr:cNvSpPr>
      </xdr:nvSpPr>
      <xdr:spPr bwMode="auto">
        <a:xfrm>
          <a:off x="4282440" y="54620160"/>
          <a:ext cx="76200" cy="31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27473</xdr:rowOff>
    </xdr:to>
    <xdr:sp macro="" textlink="">
      <xdr:nvSpPr>
        <xdr:cNvPr id="410" name="Text Box 108">
          <a:extLst>
            <a:ext uri="{FF2B5EF4-FFF2-40B4-BE49-F238E27FC236}">
              <a16:creationId xmlns:a16="http://schemas.microsoft.com/office/drawing/2014/main" id="{BD04F03B-1EE3-494E-8E0A-AB4E1CD83C78}"/>
            </a:ext>
          </a:extLst>
        </xdr:cNvPr>
        <xdr:cNvSpPr txBox="1">
          <a:spLocks noChangeArrowheads="1"/>
        </xdr:cNvSpPr>
      </xdr:nvSpPr>
      <xdr:spPr bwMode="auto">
        <a:xfrm>
          <a:off x="4282440" y="54620160"/>
          <a:ext cx="76200" cy="393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106908</xdr:rowOff>
    </xdr:to>
    <xdr:sp macro="" textlink="">
      <xdr:nvSpPr>
        <xdr:cNvPr id="411" name="Text Box 30">
          <a:extLst>
            <a:ext uri="{FF2B5EF4-FFF2-40B4-BE49-F238E27FC236}">
              <a16:creationId xmlns:a16="http://schemas.microsoft.com/office/drawing/2014/main" id="{6604F9C6-B015-4990-B268-4BB127BBCA36}"/>
            </a:ext>
          </a:extLst>
        </xdr:cNvPr>
        <xdr:cNvSpPr txBox="1">
          <a:spLocks noChangeArrowheads="1"/>
        </xdr:cNvSpPr>
      </xdr:nvSpPr>
      <xdr:spPr bwMode="auto">
        <a:xfrm>
          <a:off x="4282440" y="54620160"/>
          <a:ext cx="76200" cy="289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38431</xdr:rowOff>
    </xdr:to>
    <xdr:sp macro="" textlink="">
      <xdr:nvSpPr>
        <xdr:cNvPr id="412" name="Text Box 30">
          <a:extLst>
            <a:ext uri="{FF2B5EF4-FFF2-40B4-BE49-F238E27FC236}">
              <a16:creationId xmlns:a16="http://schemas.microsoft.com/office/drawing/2014/main" id="{E70A95D3-AFD1-47C3-AF92-1D32BE4DDCE9}"/>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413" name="Text Box 32">
          <a:extLst>
            <a:ext uri="{FF2B5EF4-FFF2-40B4-BE49-F238E27FC236}">
              <a16:creationId xmlns:a16="http://schemas.microsoft.com/office/drawing/2014/main" id="{D3187BEA-9A58-436F-BB29-F9DD43CA43C2}"/>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38431</xdr:rowOff>
    </xdr:to>
    <xdr:sp macro="" textlink="">
      <xdr:nvSpPr>
        <xdr:cNvPr id="414" name="Text Box 106">
          <a:extLst>
            <a:ext uri="{FF2B5EF4-FFF2-40B4-BE49-F238E27FC236}">
              <a16:creationId xmlns:a16="http://schemas.microsoft.com/office/drawing/2014/main" id="{96F1122F-BBDE-4602-869E-136CDFC4AEB1}"/>
            </a:ext>
          </a:extLst>
        </xdr:cNvPr>
        <xdr:cNvSpPr txBox="1">
          <a:spLocks noChangeArrowheads="1"/>
        </xdr:cNvSpPr>
      </xdr:nvSpPr>
      <xdr:spPr bwMode="auto">
        <a:xfrm>
          <a:off x="4282440" y="54620160"/>
          <a:ext cx="76200" cy="22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415" name="Text Box 108">
          <a:extLst>
            <a:ext uri="{FF2B5EF4-FFF2-40B4-BE49-F238E27FC236}">
              <a16:creationId xmlns:a16="http://schemas.microsoft.com/office/drawing/2014/main" id="{271009C6-9A98-4B11-9F16-DF98C2A96E99}"/>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85810</xdr:rowOff>
    </xdr:to>
    <xdr:sp macro="" textlink="">
      <xdr:nvSpPr>
        <xdr:cNvPr id="416" name="Text Box 30">
          <a:extLst>
            <a:ext uri="{FF2B5EF4-FFF2-40B4-BE49-F238E27FC236}">
              <a16:creationId xmlns:a16="http://schemas.microsoft.com/office/drawing/2014/main" id="{7177DCEF-926E-4B64-8F88-28745A970F9E}"/>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417" name="Text Box 32">
          <a:extLst>
            <a:ext uri="{FF2B5EF4-FFF2-40B4-BE49-F238E27FC236}">
              <a16:creationId xmlns:a16="http://schemas.microsoft.com/office/drawing/2014/main" id="{A8F9EB39-38D9-4172-B547-200BDD1198C3}"/>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85810</xdr:rowOff>
    </xdr:to>
    <xdr:sp macro="" textlink="">
      <xdr:nvSpPr>
        <xdr:cNvPr id="418" name="Text Box 106">
          <a:extLst>
            <a:ext uri="{FF2B5EF4-FFF2-40B4-BE49-F238E27FC236}">
              <a16:creationId xmlns:a16="http://schemas.microsoft.com/office/drawing/2014/main" id="{DF5D8044-F9D6-494D-BA89-4B154B27A811}"/>
            </a:ext>
          </a:extLst>
        </xdr:cNvPr>
        <xdr:cNvSpPr txBox="1">
          <a:spLocks noChangeArrowheads="1"/>
        </xdr:cNvSpPr>
      </xdr:nvSpPr>
      <xdr:spPr bwMode="auto">
        <a:xfrm>
          <a:off x="4282440" y="54620160"/>
          <a:ext cx="76200" cy="26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17230</xdr:rowOff>
    </xdr:to>
    <xdr:sp macro="" textlink="">
      <xdr:nvSpPr>
        <xdr:cNvPr id="419" name="Text Box 108">
          <a:extLst>
            <a:ext uri="{FF2B5EF4-FFF2-40B4-BE49-F238E27FC236}">
              <a16:creationId xmlns:a16="http://schemas.microsoft.com/office/drawing/2014/main" id="{8B27F5AA-EBB5-4868-9193-487812FB6BA6}"/>
            </a:ext>
          </a:extLst>
        </xdr:cNvPr>
        <xdr:cNvSpPr txBox="1">
          <a:spLocks noChangeArrowheads="1"/>
        </xdr:cNvSpPr>
      </xdr:nvSpPr>
      <xdr:spPr bwMode="auto">
        <a:xfrm>
          <a:off x="4282440" y="54620160"/>
          <a:ext cx="76200" cy="200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123914</xdr:rowOff>
    </xdr:to>
    <xdr:sp macro="" textlink="">
      <xdr:nvSpPr>
        <xdr:cNvPr id="420" name="Text Box 30">
          <a:extLst>
            <a:ext uri="{FF2B5EF4-FFF2-40B4-BE49-F238E27FC236}">
              <a16:creationId xmlns:a16="http://schemas.microsoft.com/office/drawing/2014/main" id="{66F6458B-8A66-4E4D-A158-4E04CA65A432}"/>
            </a:ext>
          </a:extLst>
        </xdr:cNvPr>
        <xdr:cNvSpPr txBox="1">
          <a:spLocks noChangeArrowheads="1"/>
        </xdr:cNvSpPr>
      </xdr:nvSpPr>
      <xdr:spPr bwMode="auto">
        <a:xfrm>
          <a:off x="4282440" y="546201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1998</xdr:rowOff>
    </xdr:to>
    <xdr:sp macro="" textlink="">
      <xdr:nvSpPr>
        <xdr:cNvPr id="421" name="Text Box 32">
          <a:extLst>
            <a:ext uri="{FF2B5EF4-FFF2-40B4-BE49-F238E27FC236}">
              <a16:creationId xmlns:a16="http://schemas.microsoft.com/office/drawing/2014/main" id="{6BFB1A08-34EB-48B5-9122-01F38B0FD3FD}"/>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123914</xdr:rowOff>
    </xdr:to>
    <xdr:sp macro="" textlink="">
      <xdr:nvSpPr>
        <xdr:cNvPr id="422" name="Text Box 106">
          <a:extLst>
            <a:ext uri="{FF2B5EF4-FFF2-40B4-BE49-F238E27FC236}">
              <a16:creationId xmlns:a16="http://schemas.microsoft.com/office/drawing/2014/main" id="{47B40B04-BA45-47CB-813F-D49FD51460A4}"/>
            </a:ext>
          </a:extLst>
        </xdr:cNvPr>
        <xdr:cNvSpPr txBox="1">
          <a:spLocks noChangeArrowheads="1"/>
        </xdr:cNvSpPr>
      </xdr:nvSpPr>
      <xdr:spPr bwMode="auto">
        <a:xfrm>
          <a:off x="4282440" y="54620160"/>
          <a:ext cx="76200" cy="30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1998</xdr:rowOff>
    </xdr:to>
    <xdr:sp macro="" textlink="">
      <xdr:nvSpPr>
        <xdr:cNvPr id="423" name="Text Box 108">
          <a:extLst>
            <a:ext uri="{FF2B5EF4-FFF2-40B4-BE49-F238E27FC236}">
              <a16:creationId xmlns:a16="http://schemas.microsoft.com/office/drawing/2014/main" id="{7A2BE624-A4D7-4FA9-9845-5626F600573F}"/>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101054</xdr:rowOff>
    </xdr:to>
    <xdr:sp macro="" textlink="">
      <xdr:nvSpPr>
        <xdr:cNvPr id="424" name="Text Box 30">
          <a:extLst>
            <a:ext uri="{FF2B5EF4-FFF2-40B4-BE49-F238E27FC236}">
              <a16:creationId xmlns:a16="http://schemas.microsoft.com/office/drawing/2014/main" id="{1F4E35B6-2471-40F0-9DC4-3E34AD223FA3}"/>
            </a:ext>
          </a:extLst>
        </xdr:cNvPr>
        <xdr:cNvSpPr txBox="1">
          <a:spLocks noChangeArrowheads="1"/>
        </xdr:cNvSpPr>
      </xdr:nvSpPr>
      <xdr:spPr bwMode="auto">
        <a:xfrm>
          <a:off x="4282440" y="546201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186</xdr:row>
      <xdr:rowOff>1998</xdr:rowOff>
    </xdr:to>
    <xdr:sp macro="" textlink="">
      <xdr:nvSpPr>
        <xdr:cNvPr id="425" name="Text Box 32">
          <a:extLst>
            <a:ext uri="{FF2B5EF4-FFF2-40B4-BE49-F238E27FC236}">
              <a16:creationId xmlns:a16="http://schemas.microsoft.com/office/drawing/2014/main" id="{74E62EC8-8999-4050-ADE8-7781550F4EDA}"/>
            </a:ext>
          </a:extLst>
        </xdr:cNvPr>
        <xdr:cNvSpPr txBox="1">
          <a:spLocks noChangeArrowheads="1"/>
        </xdr:cNvSpPr>
      </xdr:nvSpPr>
      <xdr:spPr bwMode="auto">
        <a:xfrm>
          <a:off x="4282440" y="54620160"/>
          <a:ext cx="76200" cy="36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3</xdr:col>
      <xdr:colOff>76200</xdr:colOff>
      <xdr:row>185</xdr:row>
      <xdr:rowOff>101054</xdr:rowOff>
    </xdr:to>
    <xdr:sp macro="" textlink="">
      <xdr:nvSpPr>
        <xdr:cNvPr id="426" name="Text Box 106">
          <a:extLst>
            <a:ext uri="{FF2B5EF4-FFF2-40B4-BE49-F238E27FC236}">
              <a16:creationId xmlns:a16="http://schemas.microsoft.com/office/drawing/2014/main" id="{F4EB3C26-0EF7-4229-B349-6177A28CC432}"/>
            </a:ext>
          </a:extLst>
        </xdr:cNvPr>
        <xdr:cNvSpPr txBox="1">
          <a:spLocks noChangeArrowheads="1"/>
        </xdr:cNvSpPr>
      </xdr:nvSpPr>
      <xdr:spPr bwMode="auto">
        <a:xfrm>
          <a:off x="4282440" y="54620160"/>
          <a:ext cx="76200" cy="283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xdr:colOff>
      <xdr:row>184</xdr:row>
      <xdr:rowOff>0</xdr:rowOff>
    </xdr:from>
    <xdr:to>
      <xdr:col>3</xdr:col>
      <xdr:colOff>91440</xdr:colOff>
      <xdr:row>186</xdr:row>
      <xdr:rowOff>233</xdr:rowOff>
    </xdr:to>
    <xdr:sp macro="" textlink="">
      <xdr:nvSpPr>
        <xdr:cNvPr id="427" name="Text Box 108">
          <a:extLst>
            <a:ext uri="{FF2B5EF4-FFF2-40B4-BE49-F238E27FC236}">
              <a16:creationId xmlns:a16="http://schemas.microsoft.com/office/drawing/2014/main" id="{F4F1A9E2-DD32-4A47-B73C-2304B54C3D0F}"/>
            </a:ext>
          </a:extLst>
        </xdr:cNvPr>
        <xdr:cNvSpPr txBox="1">
          <a:spLocks noChangeArrowheads="1"/>
        </xdr:cNvSpPr>
      </xdr:nvSpPr>
      <xdr:spPr bwMode="auto">
        <a:xfrm>
          <a:off x="4305300" y="54620160"/>
          <a:ext cx="68580" cy="363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75210</xdr:rowOff>
    </xdr:to>
    <xdr:sp macro="" textlink="">
      <xdr:nvSpPr>
        <xdr:cNvPr id="428" name="Text Box 30">
          <a:extLst>
            <a:ext uri="{FF2B5EF4-FFF2-40B4-BE49-F238E27FC236}">
              <a16:creationId xmlns:a16="http://schemas.microsoft.com/office/drawing/2014/main" id="{2D8C4F72-1C29-4262-8AD1-491A35B68625}"/>
            </a:ext>
          </a:extLst>
        </xdr:cNvPr>
        <xdr:cNvSpPr txBox="1">
          <a:spLocks noChangeArrowheads="1"/>
        </xdr:cNvSpPr>
      </xdr:nvSpPr>
      <xdr:spPr bwMode="auto">
        <a:xfrm>
          <a:off x="4282440" y="21206460"/>
          <a:ext cx="76200" cy="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8615</xdr:rowOff>
    </xdr:to>
    <xdr:sp macro="" textlink="">
      <xdr:nvSpPr>
        <xdr:cNvPr id="429" name="Text Box 32">
          <a:extLst>
            <a:ext uri="{FF2B5EF4-FFF2-40B4-BE49-F238E27FC236}">
              <a16:creationId xmlns:a16="http://schemas.microsoft.com/office/drawing/2014/main" id="{18C0FD8A-E631-42C8-9862-92F05700BE28}"/>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75210</xdr:rowOff>
    </xdr:to>
    <xdr:sp macro="" textlink="">
      <xdr:nvSpPr>
        <xdr:cNvPr id="430" name="Text Box 106">
          <a:extLst>
            <a:ext uri="{FF2B5EF4-FFF2-40B4-BE49-F238E27FC236}">
              <a16:creationId xmlns:a16="http://schemas.microsoft.com/office/drawing/2014/main" id="{1B7D75B9-9CB7-4630-8F21-57E90518818F}"/>
            </a:ext>
          </a:extLst>
        </xdr:cNvPr>
        <xdr:cNvSpPr txBox="1">
          <a:spLocks noChangeArrowheads="1"/>
        </xdr:cNvSpPr>
      </xdr:nvSpPr>
      <xdr:spPr bwMode="auto">
        <a:xfrm>
          <a:off x="4282440" y="21206460"/>
          <a:ext cx="76200" cy="44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8615</xdr:rowOff>
    </xdr:to>
    <xdr:sp macro="" textlink="">
      <xdr:nvSpPr>
        <xdr:cNvPr id="431" name="Text Box 108">
          <a:extLst>
            <a:ext uri="{FF2B5EF4-FFF2-40B4-BE49-F238E27FC236}">
              <a16:creationId xmlns:a16="http://schemas.microsoft.com/office/drawing/2014/main" id="{6F558275-2C9F-4F5F-8E4C-82BA2055E11C}"/>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59970</xdr:rowOff>
    </xdr:to>
    <xdr:sp macro="" textlink="">
      <xdr:nvSpPr>
        <xdr:cNvPr id="432" name="Text Box 30">
          <a:extLst>
            <a:ext uri="{FF2B5EF4-FFF2-40B4-BE49-F238E27FC236}">
              <a16:creationId xmlns:a16="http://schemas.microsoft.com/office/drawing/2014/main" id="{A252AE41-32B6-48AA-A8D5-D9938F497967}"/>
            </a:ext>
          </a:extLst>
        </xdr:cNvPr>
        <xdr:cNvSpPr txBox="1">
          <a:spLocks noChangeArrowheads="1"/>
        </xdr:cNvSpPr>
      </xdr:nvSpPr>
      <xdr:spPr bwMode="auto">
        <a:xfrm>
          <a:off x="4282440" y="21206460"/>
          <a:ext cx="76200" cy="42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8615</xdr:rowOff>
    </xdr:to>
    <xdr:sp macro="" textlink="">
      <xdr:nvSpPr>
        <xdr:cNvPr id="433" name="Text Box 32">
          <a:extLst>
            <a:ext uri="{FF2B5EF4-FFF2-40B4-BE49-F238E27FC236}">
              <a16:creationId xmlns:a16="http://schemas.microsoft.com/office/drawing/2014/main" id="{72EC5756-2E81-4077-975B-8AD2246F2F4E}"/>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59970</xdr:rowOff>
    </xdr:to>
    <xdr:sp macro="" textlink="">
      <xdr:nvSpPr>
        <xdr:cNvPr id="434" name="Text Box 106">
          <a:extLst>
            <a:ext uri="{FF2B5EF4-FFF2-40B4-BE49-F238E27FC236}">
              <a16:creationId xmlns:a16="http://schemas.microsoft.com/office/drawing/2014/main" id="{220508AA-16FC-420F-B6F9-3728D540E6E2}"/>
            </a:ext>
          </a:extLst>
        </xdr:cNvPr>
        <xdr:cNvSpPr txBox="1">
          <a:spLocks noChangeArrowheads="1"/>
        </xdr:cNvSpPr>
      </xdr:nvSpPr>
      <xdr:spPr bwMode="auto">
        <a:xfrm>
          <a:off x="4282440" y="21206460"/>
          <a:ext cx="76200" cy="42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8615</xdr:rowOff>
    </xdr:to>
    <xdr:sp macro="" textlink="">
      <xdr:nvSpPr>
        <xdr:cNvPr id="435" name="Text Box 108">
          <a:extLst>
            <a:ext uri="{FF2B5EF4-FFF2-40B4-BE49-F238E27FC236}">
              <a16:creationId xmlns:a16="http://schemas.microsoft.com/office/drawing/2014/main" id="{D01F3A2E-03BC-4CAA-A012-4FAADD725D0B}"/>
            </a:ext>
          </a:extLst>
        </xdr:cNvPr>
        <xdr:cNvSpPr txBox="1">
          <a:spLocks noChangeArrowheads="1"/>
        </xdr:cNvSpPr>
      </xdr:nvSpPr>
      <xdr:spPr bwMode="auto">
        <a:xfrm>
          <a:off x="4282440" y="21206460"/>
          <a:ext cx="76200" cy="55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75209</xdr:rowOff>
    </xdr:to>
    <xdr:sp macro="" textlink="">
      <xdr:nvSpPr>
        <xdr:cNvPr id="436" name="Text Box 30">
          <a:extLst>
            <a:ext uri="{FF2B5EF4-FFF2-40B4-BE49-F238E27FC236}">
              <a16:creationId xmlns:a16="http://schemas.microsoft.com/office/drawing/2014/main" id="{D81D61C8-CF10-47C2-B38D-57744C5C88F9}"/>
            </a:ext>
          </a:extLst>
        </xdr:cNvPr>
        <xdr:cNvSpPr txBox="1">
          <a:spLocks noChangeArrowheads="1"/>
        </xdr:cNvSpPr>
      </xdr:nvSpPr>
      <xdr:spPr bwMode="auto">
        <a:xfrm>
          <a:off x="4282440" y="21206460"/>
          <a:ext cx="76200" cy="44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16232</xdr:rowOff>
    </xdr:to>
    <xdr:sp macro="" textlink="">
      <xdr:nvSpPr>
        <xdr:cNvPr id="437" name="Text Box 32">
          <a:extLst>
            <a:ext uri="{FF2B5EF4-FFF2-40B4-BE49-F238E27FC236}">
              <a16:creationId xmlns:a16="http://schemas.microsoft.com/office/drawing/2014/main" id="{AE8FC948-6DF2-42A6-AF08-67B3962C83B2}"/>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75209</xdr:rowOff>
    </xdr:to>
    <xdr:sp macro="" textlink="">
      <xdr:nvSpPr>
        <xdr:cNvPr id="438" name="Text Box 106">
          <a:extLst>
            <a:ext uri="{FF2B5EF4-FFF2-40B4-BE49-F238E27FC236}">
              <a16:creationId xmlns:a16="http://schemas.microsoft.com/office/drawing/2014/main" id="{EC393D6C-5A86-4890-8C5A-F52D90075F5E}"/>
            </a:ext>
          </a:extLst>
        </xdr:cNvPr>
        <xdr:cNvSpPr txBox="1">
          <a:spLocks noChangeArrowheads="1"/>
        </xdr:cNvSpPr>
      </xdr:nvSpPr>
      <xdr:spPr bwMode="auto">
        <a:xfrm>
          <a:off x="4282440" y="21206460"/>
          <a:ext cx="76200" cy="440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16232</xdr:rowOff>
    </xdr:to>
    <xdr:sp macro="" textlink="">
      <xdr:nvSpPr>
        <xdr:cNvPr id="439" name="Text Box 108">
          <a:extLst>
            <a:ext uri="{FF2B5EF4-FFF2-40B4-BE49-F238E27FC236}">
              <a16:creationId xmlns:a16="http://schemas.microsoft.com/office/drawing/2014/main" id="{2445853D-471D-4961-9DB7-087F5ACC7AE6}"/>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59969</xdr:rowOff>
    </xdr:to>
    <xdr:sp macro="" textlink="">
      <xdr:nvSpPr>
        <xdr:cNvPr id="440" name="Text Box 30">
          <a:extLst>
            <a:ext uri="{FF2B5EF4-FFF2-40B4-BE49-F238E27FC236}">
              <a16:creationId xmlns:a16="http://schemas.microsoft.com/office/drawing/2014/main" id="{C83BDF05-257E-48A1-9F17-F338413E1D5E}"/>
            </a:ext>
          </a:extLst>
        </xdr:cNvPr>
        <xdr:cNvSpPr txBox="1">
          <a:spLocks noChangeArrowheads="1"/>
        </xdr:cNvSpPr>
      </xdr:nvSpPr>
      <xdr:spPr bwMode="auto">
        <a:xfrm>
          <a:off x="4282440" y="21206460"/>
          <a:ext cx="76200" cy="425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16232</xdr:rowOff>
    </xdr:to>
    <xdr:sp macro="" textlink="">
      <xdr:nvSpPr>
        <xdr:cNvPr id="441" name="Text Box 32">
          <a:extLst>
            <a:ext uri="{FF2B5EF4-FFF2-40B4-BE49-F238E27FC236}">
              <a16:creationId xmlns:a16="http://schemas.microsoft.com/office/drawing/2014/main" id="{3FD6D543-1020-40CA-A4F7-BB9292406325}"/>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76</xdr:row>
      <xdr:rowOff>59969</xdr:rowOff>
    </xdr:to>
    <xdr:sp macro="" textlink="">
      <xdr:nvSpPr>
        <xdr:cNvPr id="442" name="Text Box 106">
          <a:extLst>
            <a:ext uri="{FF2B5EF4-FFF2-40B4-BE49-F238E27FC236}">
              <a16:creationId xmlns:a16="http://schemas.microsoft.com/office/drawing/2014/main" id="{2AC82D7F-201C-4381-90AB-B72AA53E1C1C}"/>
            </a:ext>
          </a:extLst>
        </xdr:cNvPr>
        <xdr:cNvSpPr txBox="1">
          <a:spLocks noChangeArrowheads="1"/>
        </xdr:cNvSpPr>
      </xdr:nvSpPr>
      <xdr:spPr bwMode="auto">
        <a:xfrm>
          <a:off x="4282440" y="21206460"/>
          <a:ext cx="76200" cy="425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77</xdr:row>
      <xdr:rowOff>16232</xdr:rowOff>
    </xdr:to>
    <xdr:sp macro="" textlink="">
      <xdr:nvSpPr>
        <xdr:cNvPr id="443" name="Text Box 108">
          <a:extLst>
            <a:ext uri="{FF2B5EF4-FFF2-40B4-BE49-F238E27FC236}">
              <a16:creationId xmlns:a16="http://schemas.microsoft.com/office/drawing/2014/main" id="{87AAB9FC-C437-4AA6-8C69-F6524F0D7F27}"/>
            </a:ext>
          </a:extLst>
        </xdr:cNvPr>
        <xdr:cNvSpPr txBox="1">
          <a:spLocks noChangeArrowheads="1"/>
        </xdr:cNvSpPr>
      </xdr:nvSpPr>
      <xdr:spPr bwMode="auto">
        <a:xfrm>
          <a:off x="4282440" y="21206460"/>
          <a:ext cx="76200" cy="56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38104</xdr:rowOff>
    </xdr:to>
    <xdr:sp macro="" textlink="">
      <xdr:nvSpPr>
        <xdr:cNvPr id="444" name="Text Box 30">
          <a:extLst>
            <a:ext uri="{FF2B5EF4-FFF2-40B4-BE49-F238E27FC236}">
              <a16:creationId xmlns:a16="http://schemas.microsoft.com/office/drawing/2014/main" id="{7BC619CA-400B-41BE-9A9B-544B1D0B3274}"/>
            </a:ext>
          </a:extLst>
        </xdr:cNvPr>
        <xdr:cNvSpPr txBox="1">
          <a:spLocks noChangeArrowheads="1"/>
        </xdr:cNvSpPr>
      </xdr:nvSpPr>
      <xdr:spPr bwMode="auto">
        <a:xfrm>
          <a:off x="4282440" y="20657820"/>
          <a:ext cx="76200" cy="58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99064</xdr:rowOff>
    </xdr:to>
    <xdr:sp macro="" textlink="">
      <xdr:nvSpPr>
        <xdr:cNvPr id="445" name="Text Box 32">
          <a:extLst>
            <a:ext uri="{FF2B5EF4-FFF2-40B4-BE49-F238E27FC236}">
              <a16:creationId xmlns:a16="http://schemas.microsoft.com/office/drawing/2014/main" id="{7AD3964B-83A8-4351-9678-ACD6E9D8619C}"/>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38104</xdr:rowOff>
    </xdr:to>
    <xdr:sp macro="" textlink="">
      <xdr:nvSpPr>
        <xdr:cNvPr id="446" name="Text Box 106">
          <a:extLst>
            <a:ext uri="{FF2B5EF4-FFF2-40B4-BE49-F238E27FC236}">
              <a16:creationId xmlns:a16="http://schemas.microsoft.com/office/drawing/2014/main" id="{884AEFAC-C850-45CA-8936-C62C8917FD19}"/>
            </a:ext>
          </a:extLst>
        </xdr:cNvPr>
        <xdr:cNvSpPr txBox="1">
          <a:spLocks noChangeArrowheads="1"/>
        </xdr:cNvSpPr>
      </xdr:nvSpPr>
      <xdr:spPr bwMode="auto">
        <a:xfrm>
          <a:off x="4282440" y="20657820"/>
          <a:ext cx="76200" cy="58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99064</xdr:rowOff>
    </xdr:to>
    <xdr:sp macro="" textlink="">
      <xdr:nvSpPr>
        <xdr:cNvPr id="447" name="Text Box 108">
          <a:extLst>
            <a:ext uri="{FF2B5EF4-FFF2-40B4-BE49-F238E27FC236}">
              <a16:creationId xmlns:a16="http://schemas.microsoft.com/office/drawing/2014/main" id="{17360D3C-858C-493A-A507-579EBAC0A724}"/>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15244</xdr:rowOff>
    </xdr:to>
    <xdr:sp macro="" textlink="">
      <xdr:nvSpPr>
        <xdr:cNvPr id="448" name="Text Box 30">
          <a:extLst>
            <a:ext uri="{FF2B5EF4-FFF2-40B4-BE49-F238E27FC236}">
              <a16:creationId xmlns:a16="http://schemas.microsoft.com/office/drawing/2014/main" id="{AEF6DA28-1199-476F-A414-3AC349A2E873}"/>
            </a:ext>
          </a:extLst>
        </xdr:cNvPr>
        <xdr:cNvSpPr txBox="1">
          <a:spLocks noChangeArrowheads="1"/>
        </xdr:cNvSpPr>
      </xdr:nvSpPr>
      <xdr:spPr bwMode="auto">
        <a:xfrm>
          <a:off x="4282440" y="20657820"/>
          <a:ext cx="76200" cy="56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99064</xdr:rowOff>
    </xdr:to>
    <xdr:sp macro="" textlink="">
      <xdr:nvSpPr>
        <xdr:cNvPr id="449" name="Text Box 32">
          <a:extLst>
            <a:ext uri="{FF2B5EF4-FFF2-40B4-BE49-F238E27FC236}">
              <a16:creationId xmlns:a16="http://schemas.microsoft.com/office/drawing/2014/main" id="{91A4A5F3-7A79-4F5D-A20C-4CCFC734A00C}"/>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15244</xdr:rowOff>
    </xdr:to>
    <xdr:sp macro="" textlink="">
      <xdr:nvSpPr>
        <xdr:cNvPr id="450" name="Text Box 106">
          <a:extLst>
            <a:ext uri="{FF2B5EF4-FFF2-40B4-BE49-F238E27FC236}">
              <a16:creationId xmlns:a16="http://schemas.microsoft.com/office/drawing/2014/main" id="{067DCB26-FD04-4BCC-A4C7-7C92013ADDDA}"/>
            </a:ext>
          </a:extLst>
        </xdr:cNvPr>
        <xdr:cNvSpPr txBox="1">
          <a:spLocks noChangeArrowheads="1"/>
        </xdr:cNvSpPr>
      </xdr:nvSpPr>
      <xdr:spPr bwMode="auto">
        <a:xfrm>
          <a:off x="4282440" y="20657820"/>
          <a:ext cx="76200" cy="56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99064</xdr:rowOff>
    </xdr:to>
    <xdr:sp macro="" textlink="">
      <xdr:nvSpPr>
        <xdr:cNvPr id="451" name="Text Box 108">
          <a:extLst>
            <a:ext uri="{FF2B5EF4-FFF2-40B4-BE49-F238E27FC236}">
              <a16:creationId xmlns:a16="http://schemas.microsoft.com/office/drawing/2014/main" id="{12D73C8C-0232-4AB8-9FD9-5A945F4854AE}"/>
            </a:ext>
          </a:extLst>
        </xdr:cNvPr>
        <xdr:cNvSpPr txBox="1">
          <a:spLocks noChangeArrowheads="1"/>
        </xdr:cNvSpPr>
      </xdr:nvSpPr>
      <xdr:spPr bwMode="auto">
        <a:xfrm>
          <a:off x="4282440" y="20657820"/>
          <a:ext cx="76200" cy="64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1031</xdr:rowOff>
    </xdr:to>
    <xdr:sp macro="" textlink="">
      <xdr:nvSpPr>
        <xdr:cNvPr id="452" name="Text Box 30">
          <a:extLst>
            <a:ext uri="{FF2B5EF4-FFF2-40B4-BE49-F238E27FC236}">
              <a16:creationId xmlns:a16="http://schemas.microsoft.com/office/drawing/2014/main" id="{2937AC49-1F48-4E47-9878-AB7DB8EE6768}"/>
            </a:ext>
          </a:extLst>
        </xdr:cNvPr>
        <xdr:cNvSpPr txBox="1">
          <a:spLocks noChangeArrowheads="1"/>
        </xdr:cNvSpPr>
      </xdr:nvSpPr>
      <xdr:spPr bwMode="auto">
        <a:xfrm>
          <a:off x="4282440" y="16504920"/>
          <a:ext cx="76200" cy="2931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3" name="Text Box 32">
          <a:extLst>
            <a:ext uri="{FF2B5EF4-FFF2-40B4-BE49-F238E27FC236}">
              <a16:creationId xmlns:a16="http://schemas.microsoft.com/office/drawing/2014/main" id="{DF20246F-AB7A-4357-A427-AD8CAB0E2C58}"/>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1031</xdr:rowOff>
    </xdr:to>
    <xdr:sp macro="" textlink="">
      <xdr:nvSpPr>
        <xdr:cNvPr id="454" name="Text Box 106">
          <a:extLst>
            <a:ext uri="{FF2B5EF4-FFF2-40B4-BE49-F238E27FC236}">
              <a16:creationId xmlns:a16="http://schemas.microsoft.com/office/drawing/2014/main" id="{A5765286-A5BB-43AB-AD92-4B4C1ADD818B}"/>
            </a:ext>
          </a:extLst>
        </xdr:cNvPr>
        <xdr:cNvSpPr txBox="1">
          <a:spLocks noChangeArrowheads="1"/>
        </xdr:cNvSpPr>
      </xdr:nvSpPr>
      <xdr:spPr bwMode="auto">
        <a:xfrm>
          <a:off x="4282440" y="16504920"/>
          <a:ext cx="76200" cy="2931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5" name="Text Box 108">
          <a:extLst>
            <a:ext uri="{FF2B5EF4-FFF2-40B4-BE49-F238E27FC236}">
              <a16:creationId xmlns:a16="http://schemas.microsoft.com/office/drawing/2014/main" id="{C2F348EA-ED7F-41F2-8EFE-B9194D920CE3}"/>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1031</xdr:rowOff>
    </xdr:to>
    <xdr:sp macro="" textlink="">
      <xdr:nvSpPr>
        <xdr:cNvPr id="456" name="Text Box 30">
          <a:extLst>
            <a:ext uri="{FF2B5EF4-FFF2-40B4-BE49-F238E27FC236}">
              <a16:creationId xmlns:a16="http://schemas.microsoft.com/office/drawing/2014/main" id="{6C3D7B7E-F3D7-4856-9DE2-E3A9F5C5C984}"/>
            </a:ext>
          </a:extLst>
        </xdr:cNvPr>
        <xdr:cNvSpPr txBox="1">
          <a:spLocks noChangeArrowheads="1"/>
        </xdr:cNvSpPr>
      </xdr:nvSpPr>
      <xdr:spPr bwMode="auto">
        <a:xfrm>
          <a:off x="4282440" y="16504920"/>
          <a:ext cx="76200" cy="290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7" name="Text Box 32">
          <a:extLst>
            <a:ext uri="{FF2B5EF4-FFF2-40B4-BE49-F238E27FC236}">
              <a16:creationId xmlns:a16="http://schemas.microsoft.com/office/drawing/2014/main" id="{DAC0A914-FC23-416D-A5C7-1A20B0093467}"/>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1031</xdr:rowOff>
    </xdr:to>
    <xdr:sp macro="" textlink="">
      <xdr:nvSpPr>
        <xdr:cNvPr id="458" name="Text Box 106">
          <a:extLst>
            <a:ext uri="{FF2B5EF4-FFF2-40B4-BE49-F238E27FC236}">
              <a16:creationId xmlns:a16="http://schemas.microsoft.com/office/drawing/2014/main" id="{5256D993-8470-440D-A694-8DF99D37C9B3}"/>
            </a:ext>
          </a:extLst>
        </xdr:cNvPr>
        <xdr:cNvSpPr txBox="1">
          <a:spLocks noChangeArrowheads="1"/>
        </xdr:cNvSpPr>
      </xdr:nvSpPr>
      <xdr:spPr bwMode="auto">
        <a:xfrm>
          <a:off x="4282440" y="16504920"/>
          <a:ext cx="76200" cy="290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69</xdr:row>
      <xdr:rowOff>31032</xdr:rowOff>
    </xdr:to>
    <xdr:sp macro="" textlink="">
      <xdr:nvSpPr>
        <xdr:cNvPr id="459" name="Text Box 108">
          <a:extLst>
            <a:ext uri="{FF2B5EF4-FFF2-40B4-BE49-F238E27FC236}">
              <a16:creationId xmlns:a16="http://schemas.microsoft.com/office/drawing/2014/main" id="{8E224295-546B-4081-9E77-18FCBFDF2A0B}"/>
            </a:ext>
          </a:extLst>
        </xdr:cNvPr>
        <xdr:cNvSpPr txBox="1">
          <a:spLocks noChangeArrowheads="1"/>
        </xdr:cNvSpPr>
      </xdr:nvSpPr>
      <xdr:spPr bwMode="auto">
        <a:xfrm>
          <a:off x="4282440" y="16504920"/>
          <a:ext cx="76200" cy="33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60" name="Text Box 30">
          <a:extLst>
            <a:ext uri="{FF2B5EF4-FFF2-40B4-BE49-F238E27FC236}">
              <a16:creationId xmlns:a16="http://schemas.microsoft.com/office/drawing/2014/main" id="{CC73A543-FC83-4AED-ACA6-FA3BE656A953}"/>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1" name="Text Box 32">
          <a:extLst>
            <a:ext uri="{FF2B5EF4-FFF2-40B4-BE49-F238E27FC236}">
              <a16:creationId xmlns:a16="http://schemas.microsoft.com/office/drawing/2014/main" id="{5D0043BC-EF49-46AD-A2FA-6592BED6F584}"/>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62" name="Text Box 106">
          <a:extLst>
            <a:ext uri="{FF2B5EF4-FFF2-40B4-BE49-F238E27FC236}">
              <a16:creationId xmlns:a16="http://schemas.microsoft.com/office/drawing/2014/main" id="{2EDCF9F5-92D6-468E-A890-EA3C0F617672}"/>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3" name="Text Box 108">
          <a:extLst>
            <a:ext uri="{FF2B5EF4-FFF2-40B4-BE49-F238E27FC236}">
              <a16:creationId xmlns:a16="http://schemas.microsoft.com/office/drawing/2014/main" id="{416C94BF-9DC4-46B6-9341-B8A7CA77D51A}"/>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64" name="Text Box 30">
          <a:extLst>
            <a:ext uri="{FF2B5EF4-FFF2-40B4-BE49-F238E27FC236}">
              <a16:creationId xmlns:a16="http://schemas.microsoft.com/office/drawing/2014/main" id="{CE366755-9894-4C21-A37D-47D2DB3E9DA2}"/>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5" name="Text Box 32">
          <a:extLst>
            <a:ext uri="{FF2B5EF4-FFF2-40B4-BE49-F238E27FC236}">
              <a16:creationId xmlns:a16="http://schemas.microsoft.com/office/drawing/2014/main" id="{FAE60835-49D9-414A-A09F-BF231B133F65}"/>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66" name="Text Box 106">
          <a:extLst>
            <a:ext uri="{FF2B5EF4-FFF2-40B4-BE49-F238E27FC236}">
              <a16:creationId xmlns:a16="http://schemas.microsoft.com/office/drawing/2014/main" id="{2A172CC3-8062-47E1-AD57-063064FBE7E1}"/>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67" name="Text Box 108">
          <a:extLst>
            <a:ext uri="{FF2B5EF4-FFF2-40B4-BE49-F238E27FC236}">
              <a16:creationId xmlns:a16="http://schemas.microsoft.com/office/drawing/2014/main" id="{24150544-7EE6-4CDA-A155-B7ECE4B100F7}"/>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22864</xdr:rowOff>
    </xdr:to>
    <xdr:sp macro="" textlink="">
      <xdr:nvSpPr>
        <xdr:cNvPr id="468" name="Text Box 30">
          <a:extLst>
            <a:ext uri="{FF2B5EF4-FFF2-40B4-BE49-F238E27FC236}">
              <a16:creationId xmlns:a16="http://schemas.microsoft.com/office/drawing/2014/main" id="{E9E18FE4-B61F-4962-8804-41D0732B61FB}"/>
            </a:ext>
          </a:extLst>
        </xdr:cNvPr>
        <xdr:cNvSpPr txBox="1">
          <a:spLocks noChangeArrowheads="1"/>
        </xdr:cNvSpPr>
      </xdr:nvSpPr>
      <xdr:spPr bwMode="auto">
        <a:xfrm>
          <a:off x="4282440" y="20657820"/>
          <a:ext cx="76200" cy="57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83824</xdr:rowOff>
    </xdr:to>
    <xdr:sp macro="" textlink="">
      <xdr:nvSpPr>
        <xdr:cNvPr id="469" name="Text Box 32">
          <a:extLst>
            <a:ext uri="{FF2B5EF4-FFF2-40B4-BE49-F238E27FC236}">
              <a16:creationId xmlns:a16="http://schemas.microsoft.com/office/drawing/2014/main" id="{609484F5-7F90-41A5-8A1E-DF53932E3CF7}"/>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22864</xdr:rowOff>
    </xdr:to>
    <xdr:sp macro="" textlink="">
      <xdr:nvSpPr>
        <xdr:cNvPr id="470" name="Text Box 106">
          <a:extLst>
            <a:ext uri="{FF2B5EF4-FFF2-40B4-BE49-F238E27FC236}">
              <a16:creationId xmlns:a16="http://schemas.microsoft.com/office/drawing/2014/main" id="{790AD971-D0C5-45FE-B24A-7A7F786948A0}"/>
            </a:ext>
          </a:extLst>
        </xdr:cNvPr>
        <xdr:cNvSpPr txBox="1">
          <a:spLocks noChangeArrowheads="1"/>
        </xdr:cNvSpPr>
      </xdr:nvSpPr>
      <xdr:spPr bwMode="auto">
        <a:xfrm>
          <a:off x="4282440" y="20657820"/>
          <a:ext cx="76200" cy="57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83824</xdr:rowOff>
    </xdr:to>
    <xdr:sp macro="" textlink="">
      <xdr:nvSpPr>
        <xdr:cNvPr id="471" name="Text Box 108">
          <a:extLst>
            <a:ext uri="{FF2B5EF4-FFF2-40B4-BE49-F238E27FC236}">
              <a16:creationId xmlns:a16="http://schemas.microsoft.com/office/drawing/2014/main" id="{2434528C-2EDD-471D-BFFE-EF4E24C1386E}"/>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107675</xdr:rowOff>
    </xdr:to>
    <xdr:sp macro="" textlink="">
      <xdr:nvSpPr>
        <xdr:cNvPr id="472" name="Text Box 30">
          <a:extLst>
            <a:ext uri="{FF2B5EF4-FFF2-40B4-BE49-F238E27FC236}">
              <a16:creationId xmlns:a16="http://schemas.microsoft.com/office/drawing/2014/main" id="{50766E83-A4F8-4710-B0A0-C12E2BC4287D}"/>
            </a:ext>
          </a:extLst>
        </xdr:cNvPr>
        <xdr:cNvSpPr txBox="1">
          <a:spLocks noChangeArrowheads="1"/>
        </xdr:cNvSpPr>
      </xdr:nvSpPr>
      <xdr:spPr bwMode="auto">
        <a:xfrm>
          <a:off x="4282440" y="20657820"/>
          <a:ext cx="76200" cy="47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83824</xdr:rowOff>
    </xdr:to>
    <xdr:sp macro="" textlink="">
      <xdr:nvSpPr>
        <xdr:cNvPr id="473" name="Text Box 32">
          <a:extLst>
            <a:ext uri="{FF2B5EF4-FFF2-40B4-BE49-F238E27FC236}">
              <a16:creationId xmlns:a16="http://schemas.microsoft.com/office/drawing/2014/main" id="{D9ECB0B7-940A-404A-901A-FBD710C2CFAB}"/>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73</xdr:row>
      <xdr:rowOff>107675</xdr:rowOff>
    </xdr:to>
    <xdr:sp macro="" textlink="">
      <xdr:nvSpPr>
        <xdr:cNvPr id="474" name="Text Box 106">
          <a:extLst>
            <a:ext uri="{FF2B5EF4-FFF2-40B4-BE49-F238E27FC236}">
              <a16:creationId xmlns:a16="http://schemas.microsoft.com/office/drawing/2014/main" id="{0680F595-BF61-4FE2-AE19-650ADEE6CF4E}"/>
            </a:ext>
          </a:extLst>
        </xdr:cNvPr>
        <xdr:cNvSpPr txBox="1">
          <a:spLocks noChangeArrowheads="1"/>
        </xdr:cNvSpPr>
      </xdr:nvSpPr>
      <xdr:spPr bwMode="auto">
        <a:xfrm>
          <a:off x="4282440" y="20657820"/>
          <a:ext cx="76200" cy="47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71</xdr:row>
      <xdr:rowOff>0</xdr:rowOff>
    </xdr:from>
    <xdr:to>
      <xdr:col>3</xdr:col>
      <xdr:colOff>76200</xdr:colOff>
      <xdr:row>74</xdr:row>
      <xdr:rowOff>83824</xdr:rowOff>
    </xdr:to>
    <xdr:sp macro="" textlink="">
      <xdr:nvSpPr>
        <xdr:cNvPr id="475" name="Text Box 108">
          <a:extLst>
            <a:ext uri="{FF2B5EF4-FFF2-40B4-BE49-F238E27FC236}">
              <a16:creationId xmlns:a16="http://schemas.microsoft.com/office/drawing/2014/main" id="{E4D373A4-B892-4303-95BF-663904A3EAB8}"/>
            </a:ext>
          </a:extLst>
        </xdr:cNvPr>
        <xdr:cNvSpPr txBox="1">
          <a:spLocks noChangeArrowheads="1"/>
        </xdr:cNvSpPr>
      </xdr:nvSpPr>
      <xdr:spPr bwMode="auto">
        <a:xfrm>
          <a:off x="4282440" y="20657820"/>
          <a:ext cx="76200" cy="63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67</xdr:row>
      <xdr:rowOff>1138</xdr:rowOff>
    </xdr:to>
    <xdr:sp macro="" textlink="">
      <xdr:nvSpPr>
        <xdr:cNvPr id="476" name="Text Box 30">
          <a:extLst>
            <a:ext uri="{FF2B5EF4-FFF2-40B4-BE49-F238E27FC236}">
              <a16:creationId xmlns:a16="http://schemas.microsoft.com/office/drawing/2014/main" id="{7F647FEA-B999-4D1B-86B3-BC6B733983FF}"/>
            </a:ext>
          </a:extLst>
        </xdr:cNvPr>
        <xdr:cNvSpPr txBox="1">
          <a:spLocks noChangeArrowheads="1"/>
        </xdr:cNvSpPr>
      </xdr:nvSpPr>
      <xdr:spPr bwMode="auto">
        <a:xfrm>
          <a:off x="4282440" y="16504920"/>
          <a:ext cx="76200" cy="220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6282</xdr:rowOff>
    </xdr:to>
    <xdr:sp macro="" textlink="">
      <xdr:nvSpPr>
        <xdr:cNvPr id="477" name="Text Box 32">
          <a:extLst>
            <a:ext uri="{FF2B5EF4-FFF2-40B4-BE49-F238E27FC236}">
              <a16:creationId xmlns:a16="http://schemas.microsoft.com/office/drawing/2014/main" id="{1B5D1864-E351-4EC7-A7F4-CF4031118DB2}"/>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67</xdr:row>
      <xdr:rowOff>1138</xdr:rowOff>
    </xdr:to>
    <xdr:sp macro="" textlink="">
      <xdr:nvSpPr>
        <xdr:cNvPr id="478" name="Text Box 106">
          <a:extLst>
            <a:ext uri="{FF2B5EF4-FFF2-40B4-BE49-F238E27FC236}">
              <a16:creationId xmlns:a16="http://schemas.microsoft.com/office/drawing/2014/main" id="{057CB02A-D7CA-470D-AD33-83E6C07EB918}"/>
            </a:ext>
          </a:extLst>
        </xdr:cNvPr>
        <xdr:cNvSpPr txBox="1">
          <a:spLocks noChangeArrowheads="1"/>
        </xdr:cNvSpPr>
      </xdr:nvSpPr>
      <xdr:spPr bwMode="auto">
        <a:xfrm>
          <a:off x="4282440" y="16504920"/>
          <a:ext cx="76200" cy="220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6282</xdr:rowOff>
    </xdr:to>
    <xdr:sp macro="" textlink="">
      <xdr:nvSpPr>
        <xdr:cNvPr id="479" name="Text Box 108">
          <a:extLst>
            <a:ext uri="{FF2B5EF4-FFF2-40B4-BE49-F238E27FC236}">
              <a16:creationId xmlns:a16="http://schemas.microsoft.com/office/drawing/2014/main" id="{000CE91B-B2AB-4C40-A814-903DF1FB5CA8}"/>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83999</xdr:rowOff>
    </xdr:to>
    <xdr:sp macro="" textlink="">
      <xdr:nvSpPr>
        <xdr:cNvPr id="480" name="Text Box 30">
          <a:extLst>
            <a:ext uri="{FF2B5EF4-FFF2-40B4-BE49-F238E27FC236}">
              <a16:creationId xmlns:a16="http://schemas.microsoft.com/office/drawing/2014/main" id="{0C61B5A8-721E-48A2-8D5D-0732953B482C}"/>
            </a:ext>
          </a:extLst>
        </xdr:cNvPr>
        <xdr:cNvSpPr txBox="1">
          <a:spLocks noChangeArrowheads="1"/>
        </xdr:cNvSpPr>
      </xdr:nvSpPr>
      <xdr:spPr bwMode="auto">
        <a:xfrm>
          <a:off x="4282440" y="21206460"/>
          <a:ext cx="76200" cy="153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68</xdr:row>
      <xdr:rowOff>6282</xdr:rowOff>
    </xdr:to>
    <xdr:sp macro="" textlink="">
      <xdr:nvSpPr>
        <xdr:cNvPr id="481" name="Text Box 32">
          <a:extLst>
            <a:ext uri="{FF2B5EF4-FFF2-40B4-BE49-F238E27FC236}">
              <a16:creationId xmlns:a16="http://schemas.microsoft.com/office/drawing/2014/main" id="{BECB3064-6BF7-43B8-AFE5-3B949489DD95}"/>
            </a:ext>
          </a:extLst>
        </xdr:cNvPr>
        <xdr:cNvSpPr txBox="1">
          <a:spLocks noChangeArrowheads="1"/>
        </xdr:cNvSpPr>
      </xdr:nvSpPr>
      <xdr:spPr bwMode="auto">
        <a:xfrm>
          <a:off x="4282440" y="16504920"/>
          <a:ext cx="76200" cy="27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83999</xdr:rowOff>
    </xdr:to>
    <xdr:sp macro="" textlink="">
      <xdr:nvSpPr>
        <xdr:cNvPr id="482" name="Text Box 106">
          <a:extLst>
            <a:ext uri="{FF2B5EF4-FFF2-40B4-BE49-F238E27FC236}">
              <a16:creationId xmlns:a16="http://schemas.microsoft.com/office/drawing/2014/main" id="{6289B42E-0176-4EA4-B063-86D8D88F54F2}"/>
            </a:ext>
          </a:extLst>
        </xdr:cNvPr>
        <xdr:cNvSpPr txBox="1">
          <a:spLocks noChangeArrowheads="1"/>
        </xdr:cNvSpPr>
      </xdr:nvSpPr>
      <xdr:spPr bwMode="auto">
        <a:xfrm>
          <a:off x="4282440" y="21206460"/>
          <a:ext cx="76200" cy="153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83" name="Text Box 30">
          <a:extLst>
            <a:ext uri="{FF2B5EF4-FFF2-40B4-BE49-F238E27FC236}">
              <a16:creationId xmlns:a16="http://schemas.microsoft.com/office/drawing/2014/main" id="{CE16E6DC-6FD5-46EC-A701-0CB26E7D3F92}"/>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4" name="Text Box 32">
          <a:extLst>
            <a:ext uri="{FF2B5EF4-FFF2-40B4-BE49-F238E27FC236}">
              <a16:creationId xmlns:a16="http://schemas.microsoft.com/office/drawing/2014/main" id="{8F7A0B33-B1E0-4BEE-B2D8-FD8811D97886}"/>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63</xdr:row>
      <xdr:rowOff>2694</xdr:rowOff>
    </xdr:to>
    <xdr:sp macro="" textlink="">
      <xdr:nvSpPr>
        <xdr:cNvPr id="485" name="Text Box 106">
          <a:extLst>
            <a:ext uri="{FF2B5EF4-FFF2-40B4-BE49-F238E27FC236}">
              <a16:creationId xmlns:a16="http://schemas.microsoft.com/office/drawing/2014/main" id="{822ABA43-ACAB-4C94-9042-42BABD4C6386}"/>
            </a:ext>
          </a:extLst>
        </xdr:cNvPr>
        <xdr:cNvSpPr txBox="1">
          <a:spLocks noChangeArrowheads="1"/>
        </xdr:cNvSpPr>
      </xdr:nvSpPr>
      <xdr:spPr bwMode="auto">
        <a:xfrm>
          <a:off x="4282440" y="16504920"/>
          <a:ext cx="76200" cy="146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6" name="Text Box 108">
          <a:extLst>
            <a:ext uri="{FF2B5EF4-FFF2-40B4-BE49-F238E27FC236}">
              <a16:creationId xmlns:a16="http://schemas.microsoft.com/office/drawing/2014/main" id="{BAE380EE-ACBD-46E2-9D2F-2325B6332A08}"/>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87" name="Text Box 30">
          <a:extLst>
            <a:ext uri="{FF2B5EF4-FFF2-40B4-BE49-F238E27FC236}">
              <a16:creationId xmlns:a16="http://schemas.microsoft.com/office/drawing/2014/main" id="{510837DD-7DDA-4881-812F-0AF4D831EABA}"/>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88" name="Text Box 32">
          <a:extLst>
            <a:ext uri="{FF2B5EF4-FFF2-40B4-BE49-F238E27FC236}">
              <a16:creationId xmlns:a16="http://schemas.microsoft.com/office/drawing/2014/main" id="{704B639C-42DB-4465-952D-35E32FFDA89C}"/>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62</xdr:row>
      <xdr:rowOff>165365</xdr:rowOff>
    </xdr:to>
    <xdr:sp macro="" textlink="">
      <xdr:nvSpPr>
        <xdr:cNvPr id="489" name="Text Box 106">
          <a:extLst>
            <a:ext uri="{FF2B5EF4-FFF2-40B4-BE49-F238E27FC236}">
              <a16:creationId xmlns:a16="http://schemas.microsoft.com/office/drawing/2014/main" id="{825976D2-6848-4580-B477-F9151F0FDCCD}"/>
            </a:ext>
          </a:extLst>
        </xdr:cNvPr>
        <xdr:cNvSpPr txBox="1">
          <a:spLocks noChangeArrowheads="1"/>
        </xdr:cNvSpPr>
      </xdr:nvSpPr>
      <xdr:spPr bwMode="auto">
        <a:xfrm>
          <a:off x="4282440" y="16504920"/>
          <a:ext cx="76200" cy="144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76200</xdr:colOff>
      <xdr:row>54</xdr:row>
      <xdr:rowOff>34194</xdr:rowOff>
    </xdr:to>
    <xdr:sp macro="" textlink="">
      <xdr:nvSpPr>
        <xdr:cNvPr id="490" name="Text Box 108">
          <a:extLst>
            <a:ext uri="{FF2B5EF4-FFF2-40B4-BE49-F238E27FC236}">
              <a16:creationId xmlns:a16="http://schemas.microsoft.com/office/drawing/2014/main" id="{61FFC612-60E0-48B3-B718-693F8349230A}"/>
            </a:ext>
          </a:extLst>
        </xdr:cNvPr>
        <xdr:cNvSpPr txBox="1">
          <a:spLocks noChangeArrowheads="1"/>
        </xdr:cNvSpPr>
      </xdr:nvSpPr>
      <xdr:spPr bwMode="auto">
        <a:xfrm>
          <a:off x="4282440" y="15773400"/>
          <a:ext cx="76200" cy="58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74</xdr:row>
      <xdr:rowOff>0</xdr:rowOff>
    </xdr:from>
    <xdr:ext cx="76200" cy="409722"/>
    <xdr:sp macro="" textlink="">
      <xdr:nvSpPr>
        <xdr:cNvPr id="491" name="Text Box 30">
          <a:extLst>
            <a:ext uri="{FF2B5EF4-FFF2-40B4-BE49-F238E27FC236}">
              <a16:creationId xmlns:a16="http://schemas.microsoft.com/office/drawing/2014/main" id="{6DDE1C7A-66EF-4CC9-833A-4A2C8AA7CCBE}"/>
            </a:ext>
          </a:extLst>
        </xdr:cNvPr>
        <xdr:cNvSpPr txBox="1">
          <a:spLocks noChangeArrowheads="1"/>
        </xdr:cNvSpPr>
      </xdr:nvSpPr>
      <xdr:spPr bwMode="auto">
        <a:xfrm>
          <a:off x="4282440" y="212064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2" name="Text Box 32">
          <a:extLst>
            <a:ext uri="{FF2B5EF4-FFF2-40B4-BE49-F238E27FC236}">
              <a16:creationId xmlns:a16="http://schemas.microsoft.com/office/drawing/2014/main" id="{9F1B3D03-CA1E-4E8C-8613-6EDF6D45C885}"/>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09722"/>
    <xdr:sp macro="" textlink="">
      <xdr:nvSpPr>
        <xdr:cNvPr id="493" name="Text Box 106">
          <a:extLst>
            <a:ext uri="{FF2B5EF4-FFF2-40B4-BE49-F238E27FC236}">
              <a16:creationId xmlns:a16="http://schemas.microsoft.com/office/drawing/2014/main" id="{0C57A97D-4EE4-48DF-9B1B-E419BEC28FA0}"/>
            </a:ext>
          </a:extLst>
        </xdr:cNvPr>
        <xdr:cNvSpPr txBox="1">
          <a:spLocks noChangeArrowheads="1"/>
        </xdr:cNvSpPr>
      </xdr:nvSpPr>
      <xdr:spPr bwMode="auto">
        <a:xfrm>
          <a:off x="4282440" y="21206460"/>
          <a:ext cx="76200" cy="409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4" name="Text Box 108">
          <a:extLst>
            <a:ext uri="{FF2B5EF4-FFF2-40B4-BE49-F238E27FC236}">
              <a16:creationId xmlns:a16="http://schemas.microsoft.com/office/drawing/2014/main" id="{F03A0CEE-AB6C-477C-B57E-836909E30A94}"/>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86862"/>
    <xdr:sp macro="" textlink="">
      <xdr:nvSpPr>
        <xdr:cNvPr id="495" name="Text Box 30">
          <a:extLst>
            <a:ext uri="{FF2B5EF4-FFF2-40B4-BE49-F238E27FC236}">
              <a16:creationId xmlns:a16="http://schemas.microsoft.com/office/drawing/2014/main" id="{26040C6B-53C8-4FC7-BC62-629DB45477DB}"/>
            </a:ext>
          </a:extLst>
        </xdr:cNvPr>
        <xdr:cNvSpPr txBox="1">
          <a:spLocks noChangeArrowheads="1"/>
        </xdr:cNvSpPr>
      </xdr:nvSpPr>
      <xdr:spPr bwMode="auto">
        <a:xfrm>
          <a:off x="4282440" y="212064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6" name="Text Box 32">
          <a:extLst>
            <a:ext uri="{FF2B5EF4-FFF2-40B4-BE49-F238E27FC236}">
              <a16:creationId xmlns:a16="http://schemas.microsoft.com/office/drawing/2014/main" id="{240D0531-D699-4EA1-A829-6D493BA1C74D}"/>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86862"/>
    <xdr:sp macro="" textlink="">
      <xdr:nvSpPr>
        <xdr:cNvPr id="497" name="Text Box 106">
          <a:extLst>
            <a:ext uri="{FF2B5EF4-FFF2-40B4-BE49-F238E27FC236}">
              <a16:creationId xmlns:a16="http://schemas.microsoft.com/office/drawing/2014/main" id="{F950A8A0-901A-4A06-B330-3E115B41A0AE}"/>
            </a:ext>
          </a:extLst>
        </xdr:cNvPr>
        <xdr:cNvSpPr txBox="1">
          <a:spLocks noChangeArrowheads="1"/>
        </xdr:cNvSpPr>
      </xdr:nvSpPr>
      <xdr:spPr bwMode="auto">
        <a:xfrm>
          <a:off x="4282440" y="21206460"/>
          <a:ext cx="76200" cy="38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70682"/>
    <xdr:sp macro="" textlink="">
      <xdr:nvSpPr>
        <xdr:cNvPr id="498" name="Text Box 108">
          <a:extLst>
            <a:ext uri="{FF2B5EF4-FFF2-40B4-BE49-F238E27FC236}">
              <a16:creationId xmlns:a16="http://schemas.microsoft.com/office/drawing/2014/main" id="{FE2FDCD0-5106-4FE2-9DCE-5B1B7321038B}"/>
            </a:ext>
          </a:extLst>
        </xdr:cNvPr>
        <xdr:cNvSpPr txBox="1">
          <a:spLocks noChangeArrowheads="1"/>
        </xdr:cNvSpPr>
      </xdr:nvSpPr>
      <xdr:spPr bwMode="auto">
        <a:xfrm>
          <a:off x="4282440" y="21206460"/>
          <a:ext cx="76200" cy="470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94482"/>
    <xdr:sp macro="" textlink="">
      <xdr:nvSpPr>
        <xdr:cNvPr id="499" name="Text Box 30">
          <a:extLst>
            <a:ext uri="{FF2B5EF4-FFF2-40B4-BE49-F238E27FC236}">
              <a16:creationId xmlns:a16="http://schemas.microsoft.com/office/drawing/2014/main" id="{FB12C69B-7241-4BA9-96B5-EE15D4C17862}"/>
            </a:ext>
          </a:extLst>
        </xdr:cNvPr>
        <xdr:cNvSpPr txBox="1">
          <a:spLocks noChangeArrowheads="1"/>
        </xdr:cNvSpPr>
      </xdr:nvSpPr>
      <xdr:spPr bwMode="auto">
        <a:xfrm>
          <a:off x="4282440" y="212064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0" name="Text Box 32">
          <a:extLst>
            <a:ext uri="{FF2B5EF4-FFF2-40B4-BE49-F238E27FC236}">
              <a16:creationId xmlns:a16="http://schemas.microsoft.com/office/drawing/2014/main" id="{4CD4E760-E1FE-46A4-873F-AEC3063EB84C}"/>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94482"/>
    <xdr:sp macro="" textlink="">
      <xdr:nvSpPr>
        <xdr:cNvPr id="501" name="Text Box 106">
          <a:extLst>
            <a:ext uri="{FF2B5EF4-FFF2-40B4-BE49-F238E27FC236}">
              <a16:creationId xmlns:a16="http://schemas.microsoft.com/office/drawing/2014/main" id="{B78AB6FF-07B5-4D49-880C-ED4830F6FDAB}"/>
            </a:ext>
          </a:extLst>
        </xdr:cNvPr>
        <xdr:cNvSpPr txBox="1">
          <a:spLocks noChangeArrowheads="1"/>
        </xdr:cNvSpPr>
      </xdr:nvSpPr>
      <xdr:spPr bwMode="auto">
        <a:xfrm>
          <a:off x="4282440" y="21206460"/>
          <a:ext cx="76200" cy="394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2" name="Text Box 108">
          <a:extLst>
            <a:ext uri="{FF2B5EF4-FFF2-40B4-BE49-F238E27FC236}">
              <a16:creationId xmlns:a16="http://schemas.microsoft.com/office/drawing/2014/main" id="{A2E07D36-1BFA-4AEF-A8CA-FCDFD02A6698}"/>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61071"/>
    <xdr:sp macro="" textlink="">
      <xdr:nvSpPr>
        <xdr:cNvPr id="503" name="Text Box 30">
          <a:extLst>
            <a:ext uri="{FF2B5EF4-FFF2-40B4-BE49-F238E27FC236}">
              <a16:creationId xmlns:a16="http://schemas.microsoft.com/office/drawing/2014/main" id="{7EC37311-60C9-48A4-AD8D-27201C8C4B96}"/>
            </a:ext>
          </a:extLst>
        </xdr:cNvPr>
        <xdr:cNvSpPr txBox="1">
          <a:spLocks noChangeArrowheads="1"/>
        </xdr:cNvSpPr>
      </xdr:nvSpPr>
      <xdr:spPr bwMode="auto">
        <a:xfrm>
          <a:off x="4282440" y="212064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4" name="Text Box 32">
          <a:extLst>
            <a:ext uri="{FF2B5EF4-FFF2-40B4-BE49-F238E27FC236}">
              <a16:creationId xmlns:a16="http://schemas.microsoft.com/office/drawing/2014/main" id="{8E4F4F0B-650B-43BB-B649-77410AC0018C}"/>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61071"/>
    <xdr:sp macro="" textlink="">
      <xdr:nvSpPr>
        <xdr:cNvPr id="505" name="Text Box 106">
          <a:extLst>
            <a:ext uri="{FF2B5EF4-FFF2-40B4-BE49-F238E27FC236}">
              <a16:creationId xmlns:a16="http://schemas.microsoft.com/office/drawing/2014/main" id="{D1DA33D9-B68D-4FCF-84FC-9BDE4EA8CC9C}"/>
            </a:ext>
          </a:extLst>
        </xdr:cNvPr>
        <xdr:cNvSpPr txBox="1">
          <a:spLocks noChangeArrowheads="1"/>
        </xdr:cNvSpPr>
      </xdr:nvSpPr>
      <xdr:spPr bwMode="auto">
        <a:xfrm>
          <a:off x="4282440" y="21206460"/>
          <a:ext cx="76200" cy="361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455442"/>
    <xdr:sp macro="" textlink="">
      <xdr:nvSpPr>
        <xdr:cNvPr id="506" name="Text Box 108">
          <a:extLst>
            <a:ext uri="{FF2B5EF4-FFF2-40B4-BE49-F238E27FC236}">
              <a16:creationId xmlns:a16="http://schemas.microsoft.com/office/drawing/2014/main" id="{23331885-A67F-4E7C-918E-E08BFAC34076}"/>
            </a:ext>
          </a:extLst>
        </xdr:cNvPr>
        <xdr:cNvSpPr txBox="1">
          <a:spLocks noChangeArrowheads="1"/>
        </xdr:cNvSpPr>
      </xdr:nvSpPr>
      <xdr:spPr bwMode="auto">
        <a:xfrm>
          <a:off x="4282440" y="21206460"/>
          <a:ext cx="76200" cy="455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74</xdr:row>
      <xdr:rowOff>0</xdr:rowOff>
    </xdr:from>
    <xdr:to>
      <xdr:col>3</xdr:col>
      <xdr:colOff>76200</xdr:colOff>
      <xdr:row>83</xdr:row>
      <xdr:rowOff>5098</xdr:rowOff>
    </xdr:to>
    <xdr:sp macro="" textlink="">
      <xdr:nvSpPr>
        <xdr:cNvPr id="507" name="Text Box 30">
          <a:extLst>
            <a:ext uri="{FF2B5EF4-FFF2-40B4-BE49-F238E27FC236}">
              <a16:creationId xmlns:a16="http://schemas.microsoft.com/office/drawing/2014/main" id="{5DC87B96-7BA2-4991-A06F-C01DB1038C42}"/>
            </a:ext>
          </a:extLst>
        </xdr:cNvPr>
        <xdr:cNvSpPr txBox="1">
          <a:spLocks noChangeArrowheads="1"/>
        </xdr:cNvSpPr>
      </xdr:nvSpPr>
      <xdr:spPr bwMode="auto">
        <a:xfrm>
          <a:off x="4282440" y="21206460"/>
          <a:ext cx="76200" cy="1914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5098</xdr:rowOff>
    </xdr:to>
    <xdr:sp macro="" textlink="">
      <xdr:nvSpPr>
        <xdr:cNvPr id="508" name="Text Box 106">
          <a:extLst>
            <a:ext uri="{FF2B5EF4-FFF2-40B4-BE49-F238E27FC236}">
              <a16:creationId xmlns:a16="http://schemas.microsoft.com/office/drawing/2014/main" id="{7A4D9020-EA38-48E1-A1CE-32CD29FF2904}"/>
            </a:ext>
          </a:extLst>
        </xdr:cNvPr>
        <xdr:cNvSpPr txBox="1">
          <a:spLocks noChangeArrowheads="1"/>
        </xdr:cNvSpPr>
      </xdr:nvSpPr>
      <xdr:spPr bwMode="auto">
        <a:xfrm>
          <a:off x="4282440" y="21206460"/>
          <a:ext cx="76200" cy="1914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5099</xdr:rowOff>
    </xdr:to>
    <xdr:sp macro="" textlink="">
      <xdr:nvSpPr>
        <xdr:cNvPr id="509" name="Text Box 30">
          <a:extLst>
            <a:ext uri="{FF2B5EF4-FFF2-40B4-BE49-F238E27FC236}">
              <a16:creationId xmlns:a16="http://schemas.microsoft.com/office/drawing/2014/main" id="{2303DCD5-E76D-4C96-AF74-CB73DD10EF0C}"/>
            </a:ext>
          </a:extLst>
        </xdr:cNvPr>
        <xdr:cNvSpPr txBox="1">
          <a:spLocks noChangeArrowheads="1"/>
        </xdr:cNvSpPr>
      </xdr:nvSpPr>
      <xdr:spPr bwMode="auto">
        <a:xfrm>
          <a:off x="4282440" y="21206460"/>
          <a:ext cx="76200" cy="189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83</xdr:row>
      <xdr:rowOff>5099</xdr:rowOff>
    </xdr:to>
    <xdr:sp macro="" textlink="">
      <xdr:nvSpPr>
        <xdr:cNvPr id="510" name="Text Box 106">
          <a:extLst>
            <a:ext uri="{FF2B5EF4-FFF2-40B4-BE49-F238E27FC236}">
              <a16:creationId xmlns:a16="http://schemas.microsoft.com/office/drawing/2014/main" id="{EA021774-42FA-41D3-83FE-D85E6D255A47}"/>
            </a:ext>
          </a:extLst>
        </xdr:cNvPr>
        <xdr:cNvSpPr txBox="1">
          <a:spLocks noChangeArrowheads="1"/>
        </xdr:cNvSpPr>
      </xdr:nvSpPr>
      <xdr:spPr bwMode="auto">
        <a:xfrm>
          <a:off x="4282440" y="21206460"/>
          <a:ext cx="76200" cy="189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18348</xdr:rowOff>
    </xdr:to>
    <xdr:sp macro="" textlink="">
      <xdr:nvSpPr>
        <xdr:cNvPr id="511" name="Text Box 30">
          <a:extLst>
            <a:ext uri="{FF2B5EF4-FFF2-40B4-BE49-F238E27FC236}">
              <a16:creationId xmlns:a16="http://schemas.microsoft.com/office/drawing/2014/main" id="{4B5783C8-CA5B-41D7-A1BB-EB0CB0BB1B6D}"/>
            </a:ext>
          </a:extLst>
        </xdr:cNvPr>
        <xdr:cNvSpPr txBox="1">
          <a:spLocks noChangeArrowheads="1"/>
        </xdr:cNvSpPr>
      </xdr:nvSpPr>
      <xdr:spPr bwMode="auto">
        <a:xfrm>
          <a:off x="4282440" y="21206460"/>
          <a:ext cx="76200" cy="1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111779</xdr:rowOff>
    </xdr:to>
    <xdr:sp macro="" textlink="">
      <xdr:nvSpPr>
        <xdr:cNvPr id="512" name="Text Box 32">
          <a:extLst>
            <a:ext uri="{FF2B5EF4-FFF2-40B4-BE49-F238E27FC236}">
              <a16:creationId xmlns:a16="http://schemas.microsoft.com/office/drawing/2014/main" id="{1A3F77D3-BB5D-4B2E-A8DB-02043F7A7E93}"/>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18348</xdr:rowOff>
    </xdr:to>
    <xdr:sp macro="" textlink="">
      <xdr:nvSpPr>
        <xdr:cNvPr id="513" name="Text Box 106">
          <a:extLst>
            <a:ext uri="{FF2B5EF4-FFF2-40B4-BE49-F238E27FC236}">
              <a16:creationId xmlns:a16="http://schemas.microsoft.com/office/drawing/2014/main" id="{558741A1-3F7C-42CC-B39A-0A4C096E2723}"/>
            </a:ext>
          </a:extLst>
        </xdr:cNvPr>
        <xdr:cNvSpPr txBox="1">
          <a:spLocks noChangeArrowheads="1"/>
        </xdr:cNvSpPr>
      </xdr:nvSpPr>
      <xdr:spPr bwMode="auto">
        <a:xfrm>
          <a:off x="4282440" y="21206460"/>
          <a:ext cx="76200" cy="146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111779</xdr:rowOff>
    </xdr:to>
    <xdr:sp macro="" textlink="">
      <xdr:nvSpPr>
        <xdr:cNvPr id="514" name="Text Box 108">
          <a:extLst>
            <a:ext uri="{FF2B5EF4-FFF2-40B4-BE49-F238E27FC236}">
              <a16:creationId xmlns:a16="http://schemas.microsoft.com/office/drawing/2014/main" id="{E7B81595-C7E4-4E62-A384-51F688EB948B}"/>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2115</xdr:rowOff>
    </xdr:to>
    <xdr:sp macro="" textlink="">
      <xdr:nvSpPr>
        <xdr:cNvPr id="515" name="Text Box 30">
          <a:extLst>
            <a:ext uri="{FF2B5EF4-FFF2-40B4-BE49-F238E27FC236}">
              <a16:creationId xmlns:a16="http://schemas.microsoft.com/office/drawing/2014/main" id="{77863F97-23FD-4B89-A2DF-F24E5C71053D}"/>
            </a:ext>
          </a:extLst>
        </xdr:cNvPr>
        <xdr:cNvSpPr txBox="1">
          <a:spLocks noChangeArrowheads="1"/>
        </xdr:cNvSpPr>
      </xdr:nvSpPr>
      <xdr:spPr bwMode="auto">
        <a:xfrm>
          <a:off x="4282440" y="21206460"/>
          <a:ext cx="76200" cy="140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111779</xdr:rowOff>
    </xdr:to>
    <xdr:sp macro="" textlink="">
      <xdr:nvSpPr>
        <xdr:cNvPr id="516" name="Text Box 32">
          <a:extLst>
            <a:ext uri="{FF2B5EF4-FFF2-40B4-BE49-F238E27FC236}">
              <a16:creationId xmlns:a16="http://schemas.microsoft.com/office/drawing/2014/main" id="{0AB25845-815C-43BF-B037-4085467A5877}"/>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81</xdr:row>
      <xdr:rowOff>2115</xdr:rowOff>
    </xdr:to>
    <xdr:sp macro="" textlink="">
      <xdr:nvSpPr>
        <xdr:cNvPr id="517" name="Text Box 106">
          <a:extLst>
            <a:ext uri="{FF2B5EF4-FFF2-40B4-BE49-F238E27FC236}">
              <a16:creationId xmlns:a16="http://schemas.microsoft.com/office/drawing/2014/main" id="{FD108221-0CED-4643-B087-789C25B9ED6E}"/>
            </a:ext>
          </a:extLst>
        </xdr:cNvPr>
        <xdr:cNvSpPr txBox="1">
          <a:spLocks noChangeArrowheads="1"/>
        </xdr:cNvSpPr>
      </xdr:nvSpPr>
      <xdr:spPr bwMode="auto">
        <a:xfrm>
          <a:off x="4282440" y="21206460"/>
          <a:ext cx="76200" cy="140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74</xdr:row>
      <xdr:rowOff>0</xdr:rowOff>
    </xdr:from>
    <xdr:to>
      <xdr:col>3</xdr:col>
      <xdr:colOff>76200</xdr:colOff>
      <xdr:row>82</xdr:row>
      <xdr:rowOff>111779</xdr:rowOff>
    </xdr:to>
    <xdr:sp macro="" textlink="">
      <xdr:nvSpPr>
        <xdr:cNvPr id="518" name="Text Box 108">
          <a:extLst>
            <a:ext uri="{FF2B5EF4-FFF2-40B4-BE49-F238E27FC236}">
              <a16:creationId xmlns:a16="http://schemas.microsoft.com/office/drawing/2014/main" id="{074DD916-E9E8-4557-B6B2-24C9B22D8B5B}"/>
            </a:ext>
          </a:extLst>
        </xdr:cNvPr>
        <xdr:cNvSpPr txBox="1">
          <a:spLocks noChangeArrowheads="1"/>
        </xdr:cNvSpPr>
      </xdr:nvSpPr>
      <xdr:spPr bwMode="auto">
        <a:xfrm>
          <a:off x="4282440" y="21206460"/>
          <a:ext cx="76200" cy="1742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74</xdr:row>
      <xdr:rowOff>0</xdr:rowOff>
    </xdr:from>
    <xdr:ext cx="76200" cy="330590"/>
    <xdr:sp macro="" textlink="">
      <xdr:nvSpPr>
        <xdr:cNvPr id="519" name="Text Box 30">
          <a:extLst>
            <a:ext uri="{FF2B5EF4-FFF2-40B4-BE49-F238E27FC236}">
              <a16:creationId xmlns:a16="http://schemas.microsoft.com/office/drawing/2014/main" id="{CBE36721-7DD7-4869-B717-DFD99CE918C4}"/>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0" name="Text Box 32">
          <a:extLst>
            <a:ext uri="{FF2B5EF4-FFF2-40B4-BE49-F238E27FC236}">
              <a16:creationId xmlns:a16="http://schemas.microsoft.com/office/drawing/2014/main" id="{7D8F810A-451F-45E4-BA14-6BC68750CCDF}"/>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1" name="Text Box 106">
          <a:extLst>
            <a:ext uri="{FF2B5EF4-FFF2-40B4-BE49-F238E27FC236}">
              <a16:creationId xmlns:a16="http://schemas.microsoft.com/office/drawing/2014/main" id="{C507863B-4FC0-471A-BD34-DE2051E64508}"/>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2" name="Text Box 108">
          <a:extLst>
            <a:ext uri="{FF2B5EF4-FFF2-40B4-BE49-F238E27FC236}">
              <a16:creationId xmlns:a16="http://schemas.microsoft.com/office/drawing/2014/main" id="{A812C46C-7EE5-48BF-B2E1-6BBAB7CA6E42}"/>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23" name="Text Box 30">
          <a:extLst>
            <a:ext uri="{FF2B5EF4-FFF2-40B4-BE49-F238E27FC236}">
              <a16:creationId xmlns:a16="http://schemas.microsoft.com/office/drawing/2014/main" id="{1EB76FFB-56B5-47A4-BB6C-C57C754ECF68}"/>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4" name="Text Box 32">
          <a:extLst>
            <a:ext uri="{FF2B5EF4-FFF2-40B4-BE49-F238E27FC236}">
              <a16:creationId xmlns:a16="http://schemas.microsoft.com/office/drawing/2014/main" id="{8DE0962F-9EE0-4536-88F4-2942251201ED}"/>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25" name="Text Box 106">
          <a:extLst>
            <a:ext uri="{FF2B5EF4-FFF2-40B4-BE49-F238E27FC236}">
              <a16:creationId xmlns:a16="http://schemas.microsoft.com/office/drawing/2014/main" id="{20C3C355-8E8C-402D-BEAC-00A16B92F57B}"/>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6" name="Text Box 108">
          <a:extLst>
            <a:ext uri="{FF2B5EF4-FFF2-40B4-BE49-F238E27FC236}">
              <a16:creationId xmlns:a16="http://schemas.microsoft.com/office/drawing/2014/main" id="{F9AB2A15-D875-4112-95C5-B106838F0948}"/>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7" name="Text Box 30">
          <a:extLst>
            <a:ext uri="{FF2B5EF4-FFF2-40B4-BE49-F238E27FC236}">
              <a16:creationId xmlns:a16="http://schemas.microsoft.com/office/drawing/2014/main" id="{333BA643-DBBF-4F88-8633-7F78F8D2088C}"/>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28" name="Text Box 32">
          <a:extLst>
            <a:ext uri="{FF2B5EF4-FFF2-40B4-BE49-F238E27FC236}">
              <a16:creationId xmlns:a16="http://schemas.microsoft.com/office/drawing/2014/main" id="{F8E89287-732B-43FF-86A8-A1BB099E25DE}"/>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30590"/>
    <xdr:sp macro="" textlink="">
      <xdr:nvSpPr>
        <xdr:cNvPr id="529" name="Text Box 106">
          <a:extLst>
            <a:ext uri="{FF2B5EF4-FFF2-40B4-BE49-F238E27FC236}">
              <a16:creationId xmlns:a16="http://schemas.microsoft.com/office/drawing/2014/main" id="{27D9244B-C3D6-4D57-BBE0-405A2FD05C3F}"/>
            </a:ext>
          </a:extLst>
        </xdr:cNvPr>
        <xdr:cNvSpPr txBox="1">
          <a:spLocks noChangeArrowheads="1"/>
        </xdr:cNvSpPr>
      </xdr:nvSpPr>
      <xdr:spPr bwMode="auto">
        <a:xfrm>
          <a:off x="4282440" y="21206460"/>
          <a:ext cx="76200" cy="33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0" name="Text Box 108">
          <a:extLst>
            <a:ext uri="{FF2B5EF4-FFF2-40B4-BE49-F238E27FC236}">
              <a16:creationId xmlns:a16="http://schemas.microsoft.com/office/drawing/2014/main" id="{403E66CC-C4F5-41FB-95BA-C96E8ADA81BE}"/>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31" name="Text Box 30">
          <a:extLst>
            <a:ext uri="{FF2B5EF4-FFF2-40B4-BE49-F238E27FC236}">
              <a16:creationId xmlns:a16="http://schemas.microsoft.com/office/drawing/2014/main" id="{65E6B6A8-061D-486A-A494-202732F7B67E}"/>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2" name="Text Box 32">
          <a:extLst>
            <a:ext uri="{FF2B5EF4-FFF2-40B4-BE49-F238E27FC236}">
              <a16:creationId xmlns:a16="http://schemas.microsoft.com/office/drawing/2014/main" id="{21048BAD-4A81-464D-AF91-8812E86DA7A3}"/>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74</xdr:row>
      <xdr:rowOff>0</xdr:rowOff>
    </xdr:from>
    <xdr:ext cx="76200" cy="307730"/>
    <xdr:sp macro="" textlink="">
      <xdr:nvSpPr>
        <xdr:cNvPr id="533" name="Text Box 106">
          <a:extLst>
            <a:ext uri="{FF2B5EF4-FFF2-40B4-BE49-F238E27FC236}">
              <a16:creationId xmlns:a16="http://schemas.microsoft.com/office/drawing/2014/main" id="{EBCA1FF2-ED9E-4BBC-8EC3-C849DACEB83C}"/>
            </a:ext>
          </a:extLst>
        </xdr:cNvPr>
        <xdr:cNvSpPr txBox="1">
          <a:spLocks noChangeArrowheads="1"/>
        </xdr:cNvSpPr>
      </xdr:nvSpPr>
      <xdr:spPr bwMode="auto">
        <a:xfrm>
          <a:off x="4282440" y="21206460"/>
          <a:ext cx="76200" cy="30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55</xdr:row>
      <xdr:rowOff>0</xdr:rowOff>
    </xdr:from>
    <xdr:ext cx="76200" cy="409721"/>
    <xdr:sp macro="" textlink="">
      <xdr:nvSpPr>
        <xdr:cNvPr id="534" name="Text Box 108">
          <a:extLst>
            <a:ext uri="{FF2B5EF4-FFF2-40B4-BE49-F238E27FC236}">
              <a16:creationId xmlns:a16="http://schemas.microsoft.com/office/drawing/2014/main" id="{FD867592-4530-4188-A126-2562A3BA52AA}"/>
            </a:ext>
          </a:extLst>
        </xdr:cNvPr>
        <xdr:cNvSpPr txBox="1">
          <a:spLocks noChangeArrowheads="1"/>
        </xdr:cNvSpPr>
      </xdr:nvSpPr>
      <xdr:spPr bwMode="auto">
        <a:xfrm>
          <a:off x="4282440" y="16504920"/>
          <a:ext cx="76200" cy="409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55</xdr:row>
      <xdr:rowOff>0</xdr:rowOff>
    </xdr:from>
    <xdr:to>
      <xdr:col>3</xdr:col>
      <xdr:colOff>76200</xdr:colOff>
      <xdr:row>59</xdr:row>
      <xdr:rowOff>140705</xdr:rowOff>
    </xdr:to>
    <xdr:sp macro="" textlink="">
      <xdr:nvSpPr>
        <xdr:cNvPr id="535" name="Text Box 30">
          <a:extLst>
            <a:ext uri="{FF2B5EF4-FFF2-40B4-BE49-F238E27FC236}">
              <a16:creationId xmlns:a16="http://schemas.microsoft.com/office/drawing/2014/main" id="{D4BC692E-F386-40F6-A190-E9F9CEDC5C17}"/>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36" name="Text Box 106">
          <a:extLst>
            <a:ext uri="{FF2B5EF4-FFF2-40B4-BE49-F238E27FC236}">
              <a16:creationId xmlns:a16="http://schemas.microsoft.com/office/drawing/2014/main" id="{CF121105-2E7F-4746-A4FA-E8A8AF5FA73E}"/>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37" name="Text Box 30">
          <a:extLst>
            <a:ext uri="{FF2B5EF4-FFF2-40B4-BE49-F238E27FC236}">
              <a16:creationId xmlns:a16="http://schemas.microsoft.com/office/drawing/2014/main" id="{A79F5945-1FA7-4ABD-98AD-25178B6BE017}"/>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38" name="Text Box 106">
          <a:extLst>
            <a:ext uri="{FF2B5EF4-FFF2-40B4-BE49-F238E27FC236}">
              <a16:creationId xmlns:a16="http://schemas.microsoft.com/office/drawing/2014/main" id="{8848AA89-29D4-4DB7-ADC6-CCE5A1255E1F}"/>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39" name="Text Box 30">
          <a:extLst>
            <a:ext uri="{FF2B5EF4-FFF2-40B4-BE49-F238E27FC236}">
              <a16:creationId xmlns:a16="http://schemas.microsoft.com/office/drawing/2014/main" id="{11851DB7-F93A-4482-824A-681C3B3D688D}"/>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140705</xdr:rowOff>
    </xdr:to>
    <xdr:sp macro="" textlink="">
      <xdr:nvSpPr>
        <xdr:cNvPr id="540" name="Text Box 106">
          <a:extLst>
            <a:ext uri="{FF2B5EF4-FFF2-40B4-BE49-F238E27FC236}">
              <a16:creationId xmlns:a16="http://schemas.microsoft.com/office/drawing/2014/main" id="{C1F829FA-6C84-44FD-945F-9FF00C6566E9}"/>
            </a:ext>
          </a:extLst>
        </xdr:cNvPr>
        <xdr:cNvSpPr txBox="1">
          <a:spLocks noChangeArrowheads="1"/>
        </xdr:cNvSpPr>
      </xdr:nvSpPr>
      <xdr:spPr bwMode="auto">
        <a:xfrm>
          <a:off x="4282440" y="16504920"/>
          <a:ext cx="76200" cy="87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41" name="Text Box 30">
          <a:extLst>
            <a:ext uri="{FF2B5EF4-FFF2-40B4-BE49-F238E27FC236}">
              <a16:creationId xmlns:a16="http://schemas.microsoft.com/office/drawing/2014/main" id="{07A3A83C-4646-47A1-BA3E-972DC9CC39F0}"/>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55</xdr:row>
      <xdr:rowOff>0</xdr:rowOff>
    </xdr:from>
    <xdr:to>
      <xdr:col>3</xdr:col>
      <xdr:colOff>76200</xdr:colOff>
      <xdr:row>59</xdr:row>
      <xdr:rowOff>117845</xdr:rowOff>
    </xdr:to>
    <xdr:sp macro="" textlink="">
      <xdr:nvSpPr>
        <xdr:cNvPr id="542" name="Text Box 106">
          <a:extLst>
            <a:ext uri="{FF2B5EF4-FFF2-40B4-BE49-F238E27FC236}">
              <a16:creationId xmlns:a16="http://schemas.microsoft.com/office/drawing/2014/main" id="{820F936E-F3B1-4013-84CF-174946E95DB0}"/>
            </a:ext>
          </a:extLst>
        </xdr:cNvPr>
        <xdr:cNvSpPr txBox="1">
          <a:spLocks noChangeArrowheads="1"/>
        </xdr:cNvSpPr>
      </xdr:nvSpPr>
      <xdr:spPr bwMode="auto">
        <a:xfrm>
          <a:off x="4282440" y="16504920"/>
          <a:ext cx="76200" cy="84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181</xdr:row>
      <xdr:rowOff>0</xdr:rowOff>
    </xdr:from>
    <xdr:ext cx="76200" cy="676275"/>
    <xdr:sp macro="" textlink="">
      <xdr:nvSpPr>
        <xdr:cNvPr id="543" name="Text Box 30">
          <a:extLst>
            <a:ext uri="{FF2B5EF4-FFF2-40B4-BE49-F238E27FC236}">
              <a16:creationId xmlns:a16="http://schemas.microsoft.com/office/drawing/2014/main" id="{66DB2AF9-4E29-4131-9B92-A644C0E25BCE}"/>
            </a:ext>
          </a:extLst>
        </xdr:cNvPr>
        <xdr:cNvSpPr txBox="1">
          <a:spLocks noChangeArrowheads="1"/>
        </xdr:cNvSpPr>
      </xdr:nvSpPr>
      <xdr:spPr bwMode="auto">
        <a:xfrm>
          <a:off x="4282440" y="54063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xdr:row>
      <xdr:rowOff>0</xdr:rowOff>
    </xdr:from>
    <xdr:ext cx="76200" cy="857250"/>
    <xdr:sp macro="" textlink="">
      <xdr:nvSpPr>
        <xdr:cNvPr id="544" name="Text Box 32">
          <a:extLst>
            <a:ext uri="{FF2B5EF4-FFF2-40B4-BE49-F238E27FC236}">
              <a16:creationId xmlns:a16="http://schemas.microsoft.com/office/drawing/2014/main" id="{4B4A6F3D-730B-45B5-A3EE-0E2B65FDAA43}"/>
            </a:ext>
          </a:extLst>
        </xdr:cNvPr>
        <xdr:cNvSpPr txBox="1">
          <a:spLocks noChangeArrowheads="1"/>
        </xdr:cNvSpPr>
      </xdr:nvSpPr>
      <xdr:spPr bwMode="auto">
        <a:xfrm>
          <a:off x="428244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xdr:row>
      <xdr:rowOff>0</xdr:rowOff>
    </xdr:from>
    <xdr:ext cx="76200" cy="676275"/>
    <xdr:sp macro="" textlink="">
      <xdr:nvSpPr>
        <xdr:cNvPr id="545" name="Text Box 106">
          <a:extLst>
            <a:ext uri="{FF2B5EF4-FFF2-40B4-BE49-F238E27FC236}">
              <a16:creationId xmlns:a16="http://schemas.microsoft.com/office/drawing/2014/main" id="{FA9E8D46-8CDC-4E4C-AC69-16A7E9E20929}"/>
            </a:ext>
          </a:extLst>
        </xdr:cNvPr>
        <xdr:cNvSpPr txBox="1">
          <a:spLocks noChangeArrowheads="1"/>
        </xdr:cNvSpPr>
      </xdr:nvSpPr>
      <xdr:spPr bwMode="auto">
        <a:xfrm>
          <a:off x="4282440" y="5406390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xdr:row>
      <xdr:rowOff>0</xdr:rowOff>
    </xdr:from>
    <xdr:ext cx="76200" cy="857250"/>
    <xdr:sp macro="" textlink="">
      <xdr:nvSpPr>
        <xdr:cNvPr id="546" name="Text Box 108">
          <a:extLst>
            <a:ext uri="{FF2B5EF4-FFF2-40B4-BE49-F238E27FC236}">
              <a16:creationId xmlns:a16="http://schemas.microsoft.com/office/drawing/2014/main" id="{BB06941C-5952-4354-9F7E-B7F22E30D5D6}"/>
            </a:ext>
          </a:extLst>
        </xdr:cNvPr>
        <xdr:cNvSpPr txBox="1">
          <a:spLocks noChangeArrowheads="1"/>
        </xdr:cNvSpPr>
      </xdr:nvSpPr>
      <xdr:spPr bwMode="auto">
        <a:xfrm>
          <a:off x="428244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xdr:row>
      <xdr:rowOff>0</xdr:rowOff>
    </xdr:from>
    <xdr:ext cx="76200" cy="657225"/>
    <xdr:sp macro="" textlink="">
      <xdr:nvSpPr>
        <xdr:cNvPr id="547" name="Text Box 30">
          <a:extLst>
            <a:ext uri="{FF2B5EF4-FFF2-40B4-BE49-F238E27FC236}">
              <a16:creationId xmlns:a16="http://schemas.microsoft.com/office/drawing/2014/main" id="{FF5241A7-05F4-4371-9485-C901B0660656}"/>
            </a:ext>
          </a:extLst>
        </xdr:cNvPr>
        <xdr:cNvSpPr txBox="1">
          <a:spLocks noChangeArrowheads="1"/>
        </xdr:cNvSpPr>
      </xdr:nvSpPr>
      <xdr:spPr bwMode="auto">
        <a:xfrm>
          <a:off x="4282440" y="54063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181</xdr:row>
      <xdr:rowOff>0</xdr:rowOff>
    </xdr:from>
    <xdr:ext cx="76200" cy="857250"/>
    <xdr:sp macro="" textlink="">
      <xdr:nvSpPr>
        <xdr:cNvPr id="548" name="Text Box 32">
          <a:extLst>
            <a:ext uri="{FF2B5EF4-FFF2-40B4-BE49-F238E27FC236}">
              <a16:creationId xmlns:a16="http://schemas.microsoft.com/office/drawing/2014/main" id="{3254010C-B89D-4D81-86FB-27ADC73926CF}"/>
            </a:ext>
          </a:extLst>
        </xdr:cNvPr>
        <xdr:cNvSpPr txBox="1">
          <a:spLocks noChangeArrowheads="1"/>
        </xdr:cNvSpPr>
      </xdr:nvSpPr>
      <xdr:spPr bwMode="auto">
        <a:xfrm>
          <a:off x="433578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xdr:row>
      <xdr:rowOff>0</xdr:rowOff>
    </xdr:from>
    <xdr:ext cx="76200" cy="657225"/>
    <xdr:sp macro="" textlink="">
      <xdr:nvSpPr>
        <xdr:cNvPr id="549" name="Text Box 106">
          <a:extLst>
            <a:ext uri="{FF2B5EF4-FFF2-40B4-BE49-F238E27FC236}">
              <a16:creationId xmlns:a16="http://schemas.microsoft.com/office/drawing/2014/main" id="{5C28F428-E26A-4F3E-A30B-5DB5C57A2C67}"/>
            </a:ext>
          </a:extLst>
        </xdr:cNvPr>
        <xdr:cNvSpPr txBox="1">
          <a:spLocks noChangeArrowheads="1"/>
        </xdr:cNvSpPr>
      </xdr:nvSpPr>
      <xdr:spPr bwMode="auto">
        <a:xfrm>
          <a:off x="4282440" y="5406390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181</xdr:row>
      <xdr:rowOff>0</xdr:rowOff>
    </xdr:from>
    <xdr:ext cx="76200" cy="857250"/>
    <xdr:sp macro="" textlink="">
      <xdr:nvSpPr>
        <xdr:cNvPr id="550" name="Text Box 108">
          <a:extLst>
            <a:ext uri="{FF2B5EF4-FFF2-40B4-BE49-F238E27FC236}">
              <a16:creationId xmlns:a16="http://schemas.microsoft.com/office/drawing/2014/main" id="{311C4619-1218-46CC-82DF-160E809C1A49}"/>
            </a:ext>
          </a:extLst>
        </xdr:cNvPr>
        <xdr:cNvSpPr txBox="1">
          <a:spLocks noChangeArrowheads="1"/>
        </xdr:cNvSpPr>
      </xdr:nvSpPr>
      <xdr:spPr bwMode="auto">
        <a:xfrm>
          <a:off x="3909060" y="54063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676275"/>
    <xdr:sp macro="" textlink="">
      <xdr:nvSpPr>
        <xdr:cNvPr id="551" name="Text Box 30">
          <a:extLst>
            <a:ext uri="{FF2B5EF4-FFF2-40B4-BE49-F238E27FC236}">
              <a16:creationId xmlns:a16="http://schemas.microsoft.com/office/drawing/2014/main" id="{3E22DFA2-3DE6-4ADA-9C5A-4BA1059394DB}"/>
            </a:ext>
          </a:extLst>
        </xdr:cNvPr>
        <xdr:cNvSpPr txBox="1">
          <a:spLocks noChangeArrowheads="1"/>
        </xdr:cNvSpPr>
      </xdr:nvSpPr>
      <xdr:spPr bwMode="auto">
        <a:xfrm>
          <a:off x="4282440" y="1929841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857250"/>
    <xdr:sp macro="" textlink="">
      <xdr:nvSpPr>
        <xdr:cNvPr id="552" name="Text Box 32">
          <a:extLst>
            <a:ext uri="{FF2B5EF4-FFF2-40B4-BE49-F238E27FC236}">
              <a16:creationId xmlns:a16="http://schemas.microsoft.com/office/drawing/2014/main" id="{5A26B4B7-7038-4B41-9700-787455E78B31}"/>
            </a:ext>
          </a:extLst>
        </xdr:cNvPr>
        <xdr:cNvSpPr txBox="1">
          <a:spLocks noChangeArrowheads="1"/>
        </xdr:cNvSpPr>
      </xdr:nvSpPr>
      <xdr:spPr bwMode="auto">
        <a:xfrm>
          <a:off x="4282440" y="192984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676275"/>
    <xdr:sp macro="" textlink="">
      <xdr:nvSpPr>
        <xdr:cNvPr id="553" name="Text Box 106">
          <a:extLst>
            <a:ext uri="{FF2B5EF4-FFF2-40B4-BE49-F238E27FC236}">
              <a16:creationId xmlns:a16="http://schemas.microsoft.com/office/drawing/2014/main" id="{F8E059D2-E18D-44C3-867D-DF4111686B97}"/>
            </a:ext>
          </a:extLst>
        </xdr:cNvPr>
        <xdr:cNvSpPr txBox="1">
          <a:spLocks noChangeArrowheads="1"/>
        </xdr:cNvSpPr>
      </xdr:nvSpPr>
      <xdr:spPr bwMode="auto">
        <a:xfrm>
          <a:off x="4282440" y="1929841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857250"/>
    <xdr:sp macro="" textlink="">
      <xdr:nvSpPr>
        <xdr:cNvPr id="554" name="Text Box 108">
          <a:extLst>
            <a:ext uri="{FF2B5EF4-FFF2-40B4-BE49-F238E27FC236}">
              <a16:creationId xmlns:a16="http://schemas.microsoft.com/office/drawing/2014/main" id="{4891F67F-4B36-440F-AC25-05A7F6406888}"/>
            </a:ext>
          </a:extLst>
        </xdr:cNvPr>
        <xdr:cNvSpPr txBox="1">
          <a:spLocks noChangeArrowheads="1"/>
        </xdr:cNvSpPr>
      </xdr:nvSpPr>
      <xdr:spPr bwMode="auto">
        <a:xfrm>
          <a:off x="4282440" y="1929841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657225"/>
    <xdr:sp macro="" textlink="">
      <xdr:nvSpPr>
        <xdr:cNvPr id="555" name="Text Box 30">
          <a:extLst>
            <a:ext uri="{FF2B5EF4-FFF2-40B4-BE49-F238E27FC236}">
              <a16:creationId xmlns:a16="http://schemas.microsoft.com/office/drawing/2014/main" id="{E3E211DE-1894-4560-AC40-638C4ECEEE5D}"/>
            </a:ext>
          </a:extLst>
        </xdr:cNvPr>
        <xdr:cNvSpPr txBox="1">
          <a:spLocks noChangeArrowheads="1"/>
        </xdr:cNvSpPr>
      </xdr:nvSpPr>
      <xdr:spPr bwMode="auto">
        <a:xfrm>
          <a:off x="4282440" y="1929841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683</xdr:row>
      <xdr:rowOff>91440</xdr:rowOff>
    </xdr:from>
    <xdr:ext cx="76200" cy="857250"/>
    <xdr:sp macro="" textlink="">
      <xdr:nvSpPr>
        <xdr:cNvPr id="556" name="Text Box 32">
          <a:extLst>
            <a:ext uri="{FF2B5EF4-FFF2-40B4-BE49-F238E27FC236}">
              <a16:creationId xmlns:a16="http://schemas.microsoft.com/office/drawing/2014/main" id="{FB9107B1-AC8B-4878-B844-65BE690E4C8A}"/>
            </a:ext>
          </a:extLst>
        </xdr:cNvPr>
        <xdr:cNvSpPr txBox="1">
          <a:spLocks noChangeArrowheads="1"/>
        </xdr:cNvSpPr>
      </xdr:nvSpPr>
      <xdr:spPr bwMode="auto">
        <a:xfrm>
          <a:off x="4335780" y="1972818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660</xdr:row>
      <xdr:rowOff>0</xdr:rowOff>
    </xdr:from>
    <xdr:ext cx="76200" cy="657225"/>
    <xdr:sp macro="" textlink="">
      <xdr:nvSpPr>
        <xdr:cNvPr id="557" name="Text Box 106">
          <a:extLst>
            <a:ext uri="{FF2B5EF4-FFF2-40B4-BE49-F238E27FC236}">
              <a16:creationId xmlns:a16="http://schemas.microsoft.com/office/drawing/2014/main" id="{F877AE00-EE0E-43D7-8857-1C0D3FADA316}"/>
            </a:ext>
          </a:extLst>
        </xdr:cNvPr>
        <xdr:cNvSpPr txBox="1">
          <a:spLocks noChangeArrowheads="1"/>
        </xdr:cNvSpPr>
      </xdr:nvSpPr>
      <xdr:spPr bwMode="auto">
        <a:xfrm>
          <a:off x="4282440" y="1929841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682</xdr:row>
      <xdr:rowOff>114300</xdr:rowOff>
    </xdr:from>
    <xdr:ext cx="76200" cy="857250"/>
    <xdr:sp macro="" textlink="">
      <xdr:nvSpPr>
        <xdr:cNvPr id="558" name="Text Box 108">
          <a:extLst>
            <a:ext uri="{FF2B5EF4-FFF2-40B4-BE49-F238E27FC236}">
              <a16:creationId xmlns:a16="http://schemas.microsoft.com/office/drawing/2014/main" id="{83709F3C-4479-4CFE-B839-790D1D07DE89}"/>
            </a:ext>
          </a:extLst>
        </xdr:cNvPr>
        <xdr:cNvSpPr txBox="1">
          <a:spLocks noChangeArrowheads="1"/>
        </xdr:cNvSpPr>
      </xdr:nvSpPr>
      <xdr:spPr bwMode="auto">
        <a:xfrm>
          <a:off x="3909060" y="1971217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676275"/>
    <xdr:sp macro="" textlink="">
      <xdr:nvSpPr>
        <xdr:cNvPr id="559" name="Text Box 30">
          <a:extLst>
            <a:ext uri="{FF2B5EF4-FFF2-40B4-BE49-F238E27FC236}">
              <a16:creationId xmlns:a16="http://schemas.microsoft.com/office/drawing/2014/main" id="{9F370F40-4B64-46E2-A763-33EC991862D8}"/>
            </a:ext>
          </a:extLst>
        </xdr:cNvPr>
        <xdr:cNvSpPr txBox="1">
          <a:spLocks noChangeArrowheads="1"/>
        </xdr:cNvSpPr>
      </xdr:nvSpPr>
      <xdr:spPr bwMode="auto">
        <a:xfrm>
          <a:off x="4282440" y="45278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857250"/>
    <xdr:sp macro="" textlink="">
      <xdr:nvSpPr>
        <xdr:cNvPr id="560" name="Text Box 32">
          <a:extLst>
            <a:ext uri="{FF2B5EF4-FFF2-40B4-BE49-F238E27FC236}">
              <a16:creationId xmlns:a16="http://schemas.microsoft.com/office/drawing/2014/main" id="{10A76B00-9361-4A96-94F6-FF889AE4C299}"/>
            </a:ext>
          </a:extLst>
        </xdr:cNvPr>
        <xdr:cNvSpPr txBox="1">
          <a:spLocks noChangeArrowheads="1"/>
        </xdr:cNvSpPr>
      </xdr:nvSpPr>
      <xdr:spPr bwMode="auto">
        <a:xfrm>
          <a:off x="4282440" y="45278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676275"/>
    <xdr:sp macro="" textlink="">
      <xdr:nvSpPr>
        <xdr:cNvPr id="561" name="Text Box 106">
          <a:extLst>
            <a:ext uri="{FF2B5EF4-FFF2-40B4-BE49-F238E27FC236}">
              <a16:creationId xmlns:a16="http://schemas.microsoft.com/office/drawing/2014/main" id="{3FAA5624-0060-4210-9B79-2C16EBF8ECEA}"/>
            </a:ext>
          </a:extLst>
        </xdr:cNvPr>
        <xdr:cNvSpPr txBox="1">
          <a:spLocks noChangeArrowheads="1"/>
        </xdr:cNvSpPr>
      </xdr:nvSpPr>
      <xdr:spPr bwMode="auto">
        <a:xfrm>
          <a:off x="4282440" y="4527804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857250"/>
    <xdr:sp macro="" textlink="">
      <xdr:nvSpPr>
        <xdr:cNvPr id="562" name="Text Box 108">
          <a:extLst>
            <a:ext uri="{FF2B5EF4-FFF2-40B4-BE49-F238E27FC236}">
              <a16:creationId xmlns:a16="http://schemas.microsoft.com/office/drawing/2014/main" id="{73D3B3D9-F03F-4904-895E-C96BF60E1E51}"/>
            </a:ext>
          </a:extLst>
        </xdr:cNvPr>
        <xdr:cNvSpPr txBox="1">
          <a:spLocks noChangeArrowheads="1"/>
        </xdr:cNvSpPr>
      </xdr:nvSpPr>
      <xdr:spPr bwMode="auto">
        <a:xfrm>
          <a:off x="4282440" y="452780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657225"/>
    <xdr:sp macro="" textlink="">
      <xdr:nvSpPr>
        <xdr:cNvPr id="563" name="Text Box 30">
          <a:extLst>
            <a:ext uri="{FF2B5EF4-FFF2-40B4-BE49-F238E27FC236}">
              <a16:creationId xmlns:a16="http://schemas.microsoft.com/office/drawing/2014/main" id="{8EE81074-DEAE-4A43-BE2B-FD4F8BCBCBAC}"/>
            </a:ext>
          </a:extLst>
        </xdr:cNvPr>
        <xdr:cNvSpPr txBox="1">
          <a:spLocks noChangeArrowheads="1"/>
        </xdr:cNvSpPr>
      </xdr:nvSpPr>
      <xdr:spPr bwMode="auto">
        <a:xfrm>
          <a:off x="4282440" y="45278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149</xdr:row>
      <xdr:rowOff>0</xdr:rowOff>
    </xdr:from>
    <xdr:ext cx="76200" cy="857250"/>
    <xdr:sp macro="" textlink="">
      <xdr:nvSpPr>
        <xdr:cNvPr id="564" name="Text Box 32">
          <a:extLst>
            <a:ext uri="{FF2B5EF4-FFF2-40B4-BE49-F238E27FC236}">
              <a16:creationId xmlns:a16="http://schemas.microsoft.com/office/drawing/2014/main" id="{836EA49B-90F0-4102-ABFA-B382B53C1C99}"/>
            </a:ext>
          </a:extLst>
        </xdr:cNvPr>
        <xdr:cNvSpPr txBox="1">
          <a:spLocks noChangeArrowheads="1"/>
        </xdr:cNvSpPr>
      </xdr:nvSpPr>
      <xdr:spPr bwMode="auto">
        <a:xfrm>
          <a:off x="4335780" y="477469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76200" cy="657225"/>
    <xdr:sp macro="" textlink="">
      <xdr:nvSpPr>
        <xdr:cNvPr id="565" name="Text Box 106">
          <a:extLst>
            <a:ext uri="{FF2B5EF4-FFF2-40B4-BE49-F238E27FC236}">
              <a16:creationId xmlns:a16="http://schemas.microsoft.com/office/drawing/2014/main" id="{2601BD6A-2A40-4527-B8A7-DAF113B05AD4}"/>
            </a:ext>
          </a:extLst>
        </xdr:cNvPr>
        <xdr:cNvSpPr txBox="1">
          <a:spLocks noChangeArrowheads="1"/>
        </xdr:cNvSpPr>
      </xdr:nvSpPr>
      <xdr:spPr bwMode="auto">
        <a:xfrm>
          <a:off x="4282440" y="4527804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149</xdr:row>
      <xdr:rowOff>0</xdr:rowOff>
    </xdr:from>
    <xdr:ext cx="76200" cy="857250"/>
    <xdr:sp macro="" textlink="">
      <xdr:nvSpPr>
        <xdr:cNvPr id="566" name="Text Box 108">
          <a:extLst>
            <a:ext uri="{FF2B5EF4-FFF2-40B4-BE49-F238E27FC236}">
              <a16:creationId xmlns:a16="http://schemas.microsoft.com/office/drawing/2014/main" id="{7CED0BFC-0362-494C-9019-E5795020A8ED}"/>
            </a:ext>
          </a:extLst>
        </xdr:cNvPr>
        <xdr:cNvSpPr txBox="1">
          <a:spLocks noChangeArrowheads="1"/>
        </xdr:cNvSpPr>
      </xdr:nvSpPr>
      <xdr:spPr bwMode="auto">
        <a:xfrm>
          <a:off x="3909060" y="475869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726</xdr:row>
      <xdr:rowOff>91440</xdr:rowOff>
    </xdr:from>
    <xdr:ext cx="76200" cy="857250"/>
    <xdr:sp macro="" textlink="">
      <xdr:nvSpPr>
        <xdr:cNvPr id="567" name="Text Box 32">
          <a:extLst>
            <a:ext uri="{FF2B5EF4-FFF2-40B4-BE49-F238E27FC236}">
              <a16:creationId xmlns:a16="http://schemas.microsoft.com/office/drawing/2014/main" id="{C0AB1B03-3114-48CF-B5FC-AF45F0511C83}"/>
            </a:ext>
          </a:extLst>
        </xdr:cNvPr>
        <xdr:cNvSpPr txBox="1">
          <a:spLocks noChangeArrowheads="1"/>
        </xdr:cNvSpPr>
      </xdr:nvSpPr>
      <xdr:spPr bwMode="auto">
        <a:xfrm>
          <a:off x="4335780" y="2061743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768</xdr:row>
      <xdr:rowOff>91440</xdr:rowOff>
    </xdr:from>
    <xdr:ext cx="76200" cy="857250"/>
    <xdr:sp macro="" textlink="">
      <xdr:nvSpPr>
        <xdr:cNvPr id="568" name="Text Box 32">
          <a:extLst>
            <a:ext uri="{FF2B5EF4-FFF2-40B4-BE49-F238E27FC236}">
              <a16:creationId xmlns:a16="http://schemas.microsoft.com/office/drawing/2014/main" id="{FDE72D01-5D0B-4C9B-A313-2CB0E306F6FF}"/>
            </a:ext>
          </a:extLst>
        </xdr:cNvPr>
        <xdr:cNvSpPr txBox="1">
          <a:spLocks noChangeArrowheads="1"/>
        </xdr:cNvSpPr>
      </xdr:nvSpPr>
      <xdr:spPr bwMode="auto">
        <a:xfrm>
          <a:off x="4335780" y="2150516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883</xdr:row>
      <xdr:rowOff>91440</xdr:rowOff>
    </xdr:from>
    <xdr:ext cx="76200" cy="857250"/>
    <xdr:sp macro="" textlink="">
      <xdr:nvSpPr>
        <xdr:cNvPr id="569" name="Text Box 32">
          <a:extLst>
            <a:ext uri="{FF2B5EF4-FFF2-40B4-BE49-F238E27FC236}">
              <a16:creationId xmlns:a16="http://schemas.microsoft.com/office/drawing/2014/main" id="{29968AE1-B02C-425F-ABEF-1DAC98A28794}"/>
            </a:ext>
          </a:extLst>
        </xdr:cNvPr>
        <xdr:cNvSpPr txBox="1">
          <a:spLocks noChangeArrowheads="1"/>
        </xdr:cNvSpPr>
      </xdr:nvSpPr>
      <xdr:spPr bwMode="auto">
        <a:xfrm>
          <a:off x="4335780" y="2420188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676275"/>
    <xdr:sp macro="" textlink="">
      <xdr:nvSpPr>
        <xdr:cNvPr id="570" name="Text Box 30">
          <a:extLst>
            <a:ext uri="{FF2B5EF4-FFF2-40B4-BE49-F238E27FC236}">
              <a16:creationId xmlns:a16="http://schemas.microsoft.com/office/drawing/2014/main" id="{29B92D69-C0C6-4917-AFB3-E265C226D266}"/>
            </a:ext>
          </a:extLst>
        </xdr:cNvPr>
        <xdr:cNvSpPr txBox="1">
          <a:spLocks noChangeArrowheads="1"/>
        </xdr:cNvSpPr>
      </xdr:nvSpPr>
      <xdr:spPr bwMode="auto">
        <a:xfrm>
          <a:off x="4282440" y="251338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857250"/>
    <xdr:sp macro="" textlink="">
      <xdr:nvSpPr>
        <xdr:cNvPr id="571" name="Text Box 32">
          <a:extLst>
            <a:ext uri="{FF2B5EF4-FFF2-40B4-BE49-F238E27FC236}">
              <a16:creationId xmlns:a16="http://schemas.microsoft.com/office/drawing/2014/main" id="{301874AC-8CB2-4075-916F-73D926DECE5C}"/>
            </a:ext>
          </a:extLst>
        </xdr:cNvPr>
        <xdr:cNvSpPr txBox="1">
          <a:spLocks noChangeArrowheads="1"/>
        </xdr:cNvSpPr>
      </xdr:nvSpPr>
      <xdr:spPr bwMode="auto">
        <a:xfrm>
          <a:off x="4282440" y="2513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676275"/>
    <xdr:sp macro="" textlink="">
      <xdr:nvSpPr>
        <xdr:cNvPr id="572" name="Text Box 106">
          <a:extLst>
            <a:ext uri="{FF2B5EF4-FFF2-40B4-BE49-F238E27FC236}">
              <a16:creationId xmlns:a16="http://schemas.microsoft.com/office/drawing/2014/main" id="{704584D7-109B-4AAB-ACDC-C748D97E5D28}"/>
            </a:ext>
          </a:extLst>
        </xdr:cNvPr>
        <xdr:cNvSpPr txBox="1">
          <a:spLocks noChangeArrowheads="1"/>
        </xdr:cNvSpPr>
      </xdr:nvSpPr>
      <xdr:spPr bwMode="auto">
        <a:xfrm>
          <a:off x="4282440" y="25133808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857250"/>
    <xdr:sp macro="" textlink="">
      <xdr:nvSpPr>
        <xdr:cNvPr id="573" name="Text Box 108">
          <a:extLst>
            <a:ext uri="{FF2B5EF4-FFF2-40B4-BE49-F238E27FC236}">
              <a16:creationId xmlns:a16="http://schemas.microsoft.com/office/drawing/2014/main" id="{D3A814B9-F7CD-42C2-8C77-1D219F52CFBC}"/>
            </a:ext>
          </a:extLst>
        </xdr:cNvPr>
        <xdr:cNvSpPr txBox="1">
          <a:spLocks noChangeArrowheads="1"/>
        </xdr:cNvSpPr>
      </xdr:nvSpPr>
      <xdr:spPr bwMode="auto">
        <a:xfrm>
          <a:off x="4282440" y="2513380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657225"/>
    <xdr:sp macro="" textlink="">
      <xdr:nvSpPr>
        <xdr:cNvPr id="574" name="Text Box 30">
          <a:extLst>
            <a:ext uri="{FF2B5EF4-FFF2-40B4-BE49-F238E27FC236}">
              <a16:creationId xmlns:a16="http://schemas.microsoft.com/office/drawing/2014/main" id="{BDD7D5D5-B809-4C48-8947-48574C48B543}"/>
            </a:ext>
          </a:extLst>
        </xdr:cNvPr>
        <xdr:cNvSpPr txBox="1">
          <a:spLocks noChangeArrowheads="1"/>
        </xdr:cNvSpPr>
      </xdr:nvSpPr>
      <xdr:spPr bwMode="auto">
        <a:xfrm>
          <a:off x="4282440" y="251338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936</xdr:row>
      <xdr:rowOff>91440</xdr:rowOff>
    </xdr:from>
    <xdr:ext cx="76200" cy="857250"/>
    <xdr:sp macro="" textlink="">
      <xdr:nvSpPr>
        <xdr:cNvPr id="575" name="Text Box 32">
          <a:extLst>
            <a:ext uri="{FF2B5EF4-FFF2-40B4-BE49-F238E27FC236}">
              <a16:creationId xmlns:a16="http://schemas.microsoft.com/office/drawing/2014/main" id="{B64AAA6C-9231-44F3-B210-E3A55A3E5D41}"/>
            </a:ext>
          </a:extLst>
        </xdr:cNvPr>
        <xdr:cNvSpPr txBox="1">
          <a:spLocks noChangeArrowheads="1"/>
        </xdr:cNvSpPr>
      </xdr:nvSpPr>
      <xdr:spPr bwMode="auto">
        <a:xfrm>
          <a:off x="4335780" y="253806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923</xdr:row>
      <xdr:rowOff>0</xdr:rowOff>
    </xdr:from>
    <xdr:ext cx="76200" cy="657225"/>
    <xdr:sp macro="" textlink="">
      <xdr:nvSpPr>
        <xdr:cNvPr id="576" name="Text Box 106">
          <a:extLst>
            <a:ext uri="{FF2B5EF4-FFF2-40B4-BE49-F238E27FC236}">
              <a16:creationId xmlns:a16="http://schemas.microsoft.com/office/drawing/2014/main" id="{3CD8B838-AC25-43A2-B7DF-E29431FA8134}"/>
            </a:ext>
          </a:extLst>
        </xdr:cNvPr>
        <xdr:cNvSpPr txBox="1">
          <a:spLocks noChangeArrowheads="1"/>
        </xdr:cNvSpPr>
      </xdr:nvSpPr>
      <xdr:spPr bwMode="auto">
        <a:xfrm>
          <a:off x="4282440" y="25133808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676275"/>
    <xdr:sp macro="" textlink="">
      <xdr:nvSpPr>
        <xdr:cNvPr id="577" name="Text Box 30">
          <a:extLst>
            <a:ext uri="{FF2B5EF4-FFF2-40B4-BE49-F238E27FC236}">
              <a16:creationId xmlns:a16="http://schemas.microsoft.com/office/drawing/2014/main" id="{76916448-E063-454C-B7F7-2CE7E5AD20BC}"/>
            </a:ext>
          </a:extLst>
        </xdr:cNvPr>
        <xdr:cNvSpPr txBox="1">
          <a:spLocks noChangeArrowheads="1"/>
        </xdr:cNvSpPr>
      </xdr:nvSpPr>
      <xdr:spPr bwMode="auto">
        <a:xfrm>
          <a:off x="4282440" y="3231489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857250"/>
    <xdr:sp macro="" textlink="">
      <xdr:nvSpPr>
        <xdr:cNvPr id="578" name="Text Box 32">
          <a:extLst>
            <a:ext uri="{FF2B5EF4-FFF2-40B4-BE49-F238E27FC236}">
              <a16:creationId xmlns:a16="http://schemas.microsoft.com/office/drawing/2014/main" id="{3759F339-0BE4-4010-A981-FED2047A5ED6}"/>
            </a:ext>
          </a:extLst>
        </xdr:cNvPr>
        <xdr:cNvSpPr txBox="1">
          <a:spLocks noChangeArrowheads="1"/>
        </xdr:cNvSpPr>
      </xdr:nvSpPr>
      <xdr:spPr bwMode="auto">
        <a:xfrm>
          <a:off x="4282440" y="323148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676275"/>
    <xdr:sp macro="" textlink="">
      <xdr:nvSpPr>
        <xdr:cNvPr id="579" name="Text Box 106">
          <a:extLst>
            <a:ext uri="{FF2B5EF4-FFF2-40B4-BE49-F238E27FC236}">
              <a16:creationId xmlns:a16="http://schemas.microsoft.com/office/drawing/2014/main" id="{84311D5E-C24A-4513-AA2C-350DB5F3B521}"/>
            </a:ext>
          </a:extLst>
        </xdr:cNvPr>
        <xdr:cNvSpPr txBox="1">
          <a:spLocks noChangeArrowheads="1"/>
        </xdr:cNvSpPr>
      </xdr:nvSpPr>
      <xdr:spPr bwMode="auto">
        <a:xfrm>
          <a:off x="4282440" y="3231489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857250"/>
    <xdr:sp macro="" textlink="">
      <xdr:nvSpPr>
        <xdr:cNvPr id="580" name="Text Box 108">
          <a:extLst>
            <a:ext uri="{FF2B5EF4-FFF2-40B4-BE49-F238E27FC236}">
              <a16:creationId xmlns:a16="http://schemas.microsoft.com/office/drawing/2014/main" id="{DBD9E55A-F98F-4ADA-AF49-425473255568}"/>
            </a:ext>
          </a:extLst>
        </xdr:cNvPr>
        <xdr:cNvSpPr txBox="1">
          <a:spLocks noChangeArrowheads="1"/>
        </xdr:cNvSpPr>
      </xdr:nvSpPr>
      <xdr:spPr bwMode="auto">
        <a:xfrm>
          <a:off x="4282440" y="3231489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657225"/>
    <xdr:sp macro="" textlink="">
      <xdr:nvSpPr>
        <xdr:cNvPr id="581" name="Text Box 30">
          <a:extLst>
            <a:ext uri="{FF2B5EF4-FFF2-40B4-BE49-F238E27FC236}">
              <a16:creationId xmlns:a16="http://schemas.microsoft.com/office/drawing/2014/main" id="{FB24CBEF-A246-426D-A05E-7EA0E358645D}"/>
            </a:ext>
          </a:extLst>
        </xdr:cNvPr>
        <xdr:cNvSpPr txBox="1">
          <a:spLocks noChangeArrowheads="1"/>
        </xdr:cNvSpPr>
      </xdr:nvSpPr>
      <xdr:spPr bwMode="auto">
        <a:xfrm>
          <a:off x="4282440" y="3231489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1242</xdr:row>
      <xdr:rowOff>91440</xdr:rowOff>
    </xdr:from>
    <xdr:ext cx="76200" cy="857250"/>
    <xdr:sp macro="" textlink="">
      <xdr:nvSpPr>
        <xdr:cNvPr id="582" name="Text Box 32">
          <a:extLst>
            <a:ext uri="{FF2B5EF4-FFF2-40B4-BE49-F238E27FC236}">
              <a16:creationId xmlns:a16="http://schemas.microsoft.com/office/drawing/2014/main" id="{CCF6CF66-1465-4A10-B165-3EEA2C9B2674}"/>
            </a:ext>
          </a:extLst>
        </xdr:cNvPr>
        <xdr:cNvSpPr txBox="1">
          <a:spLocks noChangeArrowheads="1"/>
        </xdr:cNvSpPr>
      </xdr:nvSpPr>
      <xdr:spPr bwMode="auto">
        <a:xfrm>
          <a:off x="4335780" y="3256178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1229</xdr:row>
      <xdr:rowOff>0</xdr:rowOff>
    </xdr:from>
    <xdr:ext cx="76200" cy="657225"/>
    <xdr:sp macro="" textlink="">
      <xdr:nvSpPr>
        <xdr:cNvPr id="583" name="Text Box 106">
          <a:extLst>
            <a:ext uri="{FF2B5EF4-FFF2-40B4-BE49-F238E27FC236}">
              <a16:creationId xmlns:a16="http://schemas.microsoft.com/office/drawing/2014/main" id="{D6D18E09-FDFF-4EDF-B594-A427F940E09E}"/>
            </a:ext>
          </a:extLst>
        </xdr:cNvPr>
        <xdr:cNvSpPr txBox="1">
          <a:spLocks noChangeArrowheads="1"/>
        </xdr:cNvSpPr>
      </xdr:nvSpPr>
      <xdr:spPr bwMode="auto">
        <a:xfrm>
          <a:off x="4282440" y="3231489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676275"/>
    <xdr:sp macro="" textlink="">
      <xdr:nvSpPr>
        <xdr:cNvPr id="584" name="Text Box 30">
          <a:extLst>
            <a:ext uri="{FF2B5EF4-FFF2-40B4-BE49-F238E27FC236}">
              <a16:creationId xmlns:a16="http://schemas.microsoft.com/office/drawing/2014/main" id="{EE1DE8B7-5F7F-4C72-86CC-66A7B282D28B}"/>
            </a:ext>
          </a:extLst>
        </xdr:cNvPr>
        <xdr:cNvSpPr txBox="1">
          <a:spLocks noChangeArrowheads="1"/>
        </xdr:cNvSpPr>
      </xdr:nvSpPr>
      <xdr:spPr bwMode="auto">
        <a:xfrm>
          <a:off x="4282440" y="4036923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857250"/>
    <xdr:sp macro="" textlink="">
      <xdr:nvSpPr>
        <xdr:cNvPr id="585" name="Text Box 32">
          <a:extLst>
            <a:ext uri="{FF2B5EF4-FFF2-40B4-BE49-F238E27FC236}">
              <a16:creationId xmlns:a16="http://schemas.microsoft.com/office/drawing/2014/main" id="{DB8A0146-7BF4-41BC-BE3A-7475083D298D}"/>
            </a:ext>
          </a:extLst>
        </xdr:cNvPr>
        <xdr:cNvSpPr txBox="1">
          <a:spLocks noChangeArrowheads="1"/>
        </xdr:cNvSpPr>
      </xdr:nvSpPr>
      <xdr:spPr bwMode="auto">
        <a:xfrm>
          <a:off x="4282440" y="403692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676275"/>
    <xdr:sp macro="" textlink="">
      <xdr:nvSpPr>
        <xdr:cNvPr id="586" name="Text Box 106">
          <a:extLst>
            <a:ext uri="{FF2B5EF4-FFF2-40B4-BE49-F238E27FC236}">
              <a16:creationId xmlns:a16="http://schemas.microsoft.com/office/drawing/2014/main" id="{5361B164-68A9-482C-A5D6-F2DF531F47DF}"/>
            </a:ext>
          </a:extLst>
        </xdr:cNvPr>
        <xdr:cNvSpPr txBox="1">
          <a:spLocks noChangeArrowheads="1"/>
        </xdr:cNvSpPr>
      </xdr:nvSpPr>
      <xdr:spPr bwMode="auto">
        <a:xfrm>
          <a:off x="4282440" y="40369236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857250"/>
    <xdr:sp macro="" textlink="">
      <xdr:nvSpPr>
        <xdr:cNvPr id="587" name="Text Box 108">
          <a:extLst>
            <a:ext uri="{FF2B5EF4-FFF2-40B4-BE49-F238E27FC236}">
              <a16:creationId xmlns:a16="http://schemas.microsoft.com/office/drawing/2014/main" id="{1CA44FDA-8540-4FD4-A97A-D006647CE984}"/>
            </a:ext>
          </a:extLst>
        </xdr:cNvPr>
        <xdr:cNvSpPr txBox="1">
          <a:spLocks noChangeArrowheads="1"/>
        </xdr:cNvSpPr>
      </xdr:nvSpPr>
      <xdr:spPr bwMode="auto">
        <a:xfrm>
          <a:off x="4282440" y="40369236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657225"/>
    <xdr:sp macro="" textlink="">
      <xdr:nvSpPr>
        <xdr:cNvPr id="588" name="Text Box 30">
          <a:extLst>
            <a:ext uri="{FF2B5EF4-FFF2-40B4-BE49-F238E27FC236}">
              <a16:creationId xmlns:a16="http://schemas.microsoft.com/office/drawing/2014/main" id="{5E74C17A-8C9A-4572-A030-D68071A7610F}"/>
            </a:ext>
          </a:extLst>
        </xdr:cNvPr>
        <xdr:cNvSpPr txBox="1">
          <a:spLocks noChangeArrowheads="1"/>
        </xdr:cNvSpPr>
      </xdr:nvSpPr>
      <xdr:spPr bwMode="auto">
        <a:xfrm>
          <a:off x="4282440" y="4036923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1647</xdr:row>
      <xdr:rowOff>91440</xdr:rowOff>
    </xdr:from>
    <xdr:ext cx="76200" cy="857250"/>
    <xdr:sp macro="" textlink="">
      <xdr:nvSpPr>
        <xdr:cNvPr id="589" name="Text Box 32">
          <a:extLst>
            <a:ext uri="{FF2B5EF4-FFF2-40B4-BE49-F238E27FC236}">
              <a16:creationId xmlns:a16="http://schemas.microsoft.com/office/drawing/2014/main" id="{C8E028D8-750A-4628-A9DC-A4D681786F97}"/>
            </a:ext>
          </a:extLst>
        </xdr:cNvPr>
        <xdr:cNvSpPr txBox="1">
          <a:spLocks noChangeArrowheads="1"/>
        </xdr:cNvSpPr>
      </xdr:nvSpPr>
      <xdr:spPr bwMode="auto">
        <a:xfrm>
          <a:off x="4335780" y="40616124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76200" cy="657225"/>
    <xdr:sp macro="" textlink="">
      <xdr:nvSpPr>
        <xdr:cNvPr id="590" name="Text Box 106">
          <a:extLst>
            <a:ext uri="{FF2B5EF4-FFF2-40B4-BE49-F238E27FC236}">
              <a16:creationId xmlns:a16="http://schemas.microsoft.com/office/drawing/2014/main" id="{5B2117C1-5E4A-41F5-B02C-7824220C8B85}"/>
            </a:ext>
          </a:extLst>
        </xdr:cNvPr>
        <xdr:cNvSpPr txBox="1">
          <a:spLocks noChangeArrowheads="1"/>
        </xdr:cNvSpPr>
      </xdr:nvSpPr>
      <xdr:spPr bwMode="auto">
        <a:xfrm>
          <a:off x="4282440" y="40369236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676275"/>
    <xdr:sp macro="" textlink="">
      <xdr:nvSpPr>
        <xdr:cNvPr id="591" name="Text Box 30">
          <a:extLst>
            <a:ext uri="{FF2B5EF4-FFF2-40B4-BE49-F238E27FC236}">
              <a16:creationId xmlns:a16="http://schemas.microsoft.com/office/drawing/2014/main" id="{BB5FB413-DE5D-4BA2-B988-F3E9453DE055}"/>
            </a:ext>
          </a:extLst>
        </xdr:cNvPr>
        <xdr:cNvSpPr txBox="1">
          <a:spLocks noChangeArrowheads="1"/>
        </xdr:cNvSpPr>
      </xdr:nvSpPr>
      <xdr:spPr bwMode="auto">
        <a:xfrm>
          <a:off x="4282440" y="4126687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857250"/>
    <xdr:sp macro="" textlink="">
      <xdr:nvSpPr>
        <xdr:cNvPr id="592" name="Text Box 32">
          <a:extLst>
            <a:ext uri="{FF2B5EF4-FFF2-40B4-BE49-F238E27FC236}">
              <a16:creationId xmlns:a16="http://schemas.microsoft.com/office/drawing/2014/main" id="{4F699B24-CB9F-429A-A4C6-C3330CA213B5}"/>
            </a:ext>
          </a:extLst>
        </xdr:cNvPr>
        <xdr:cNvSpPr txBox="1">
          <a:spLocks noChangeArrowheads="1"/>
        </xdr:cNvSpPr>
      </xdr:nvSpPr>
      <xdr:spPr bwMode="auto">
        <a:xfrm>
          <a:off x="4282440" y="4126687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676275"/>
    <xdr:sp macro="" textlink="">
      <xdr:nvSpPr>
        <xdr:cNvPr id="593" name="Text Box 106">
          <a:extLst>
            <a:ext uri="{FF2B5EF4-FFF2-40B4-BE49-F238E27FC236}">
              <a16:creationId xmlns:a16="http://schemas.microsoft.com/office/drawing/2014/main" id="{7D6FF912-197B-4489-9E28-B43EB28C39C3}"/>
            </a:ext>
          </a:extLst>
        </xdr:cNvPr>
        <xdr:cNvSpPr txBox="1">
          <a:spLocks noChangeArrowheads="1"/>
        </xdr:cNvSpPr>
      </xdr:nvSpPr>
      <xdr:spPr bwMode="auto">
        <a:xfrm>
          <a:off x="4282440" y="412668720"/>
          <a:ext cx="76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857250"/>
    <xdr:sp macro="" textlink="">
      <xdr:nvSpPr>
        <xdr:cNvPr id="594" name="Text Box 108">
          <a:extLst>
            <a:ext uri="{FF2B5EF4-FFF2-40B4-BE49-F238E27FC236}">
              <a16:creationId xmlns:a16="http://schemas.microsoft.com/office/drawing/2014/main" id="{6659CDC9-C0BB-4DA0-B7CC-9C3C7B32D393}"/>
            </a:ext>
          </a:extLst>
        </xdr:cNvPr>
        <xdr:cNvSpPr txBox="1">
          <a:spLocks noChangeArrowheads="1"/>
        </xdr:cNvSpPr>
      </xdr:nvSpPr>
      <xdr:spPr bwMode="auto">
        <a:xfrm>
          <a:off x="4282440" y="41266872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657225"/>
    <xdr:sp macro="" textlink="">
      <xdr:nvSpPr>
        <xdr:cNvPr id="595" name="Text Box 30">
          <a:extLst>
            <a:ext uri="{FF2B5EF4-FFF2-40B4-BE49-F238E27FC236}">
              <a16:creationId xmlns:a16="http://schemas.microsoft.com/office/drawing/2014/main" id="{23A38217-0C29-497A-ADBA-D455C12B38B2}"/>
            </a:ext>
          </a:extLst>
        </xdr:cNvPr>
        <xdr:cNvSpPr txBox="1">
          <a:spLocks noChangeArrowheads="1"/>
        </xdr:cNvSpPr>
      </xdr:nvSpPr>
      <xdr:spPr bwMode="auto">
        <a:xfrm>
          <a:off x="4282440" y="4126687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53340</xdr:colOff>
      <xdr:row>1696</xdr:row>
      <xdr:rowOff>91440</xdr:rowOff>
    </xdr:from>
    <xdr:ext cx="76200" cy="857250"/>
    <xdr:sp macro="" textlink="">
      <xdr:nvSpPr>
        <xdr:cNvPr id="596" name="Text Box 32">
          <a:extLst>
            <a:ext uri="{FF2B5EF4-FFF2-40B4-BE49-F238E27FC236}">
              <a16:creationId xmlns:a16="http://schemas.microsoft.com/office/drawing/2014/main" id="{1BFEC3F2-DF00-486C-9CF4-5A88FCAB04DD}"/>
            </a:ext>
          </a:extLst>
        </xdr:cNvPr>
        <xdr:cNvSpPr txBox="1">
          <a:spLocks noChangeArrowheads="1"/>
        </xdr:cNvSpPr>
      </xdr:nvSpPr>
      <xdr:spPr bwMode="auto">
        <a:xfrm>
          <a:off x="4335780" y="41513760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76200" cy="657225"/>
    <xdr:sp macro="" textlink="">
      <xdr:nvSpPr>
        <xdr:cNvPr id="597" name="Text Box 106">
          <a:extLst>
            <a:ext uri="{FF2B5EF4-FFF2-40B4-BE49-F238E27FC236}">
              <a16:creationId xmlns:a16="http://schemas.microsoft.com/office/drawing/2014/main" id="{DEABE455-B5E8-4E55-97D7-CFCE21F0DCE8}"/>
            </a:ext>
          </a:extLst>
        </xdr:cNvPr>
        <xdr:cNvSpPr txBox="1">
          <a:spLocks noChangeArrowheads="1"/>
        </xdr:cNvSpPr>
      </xdr:nvSpPr>
      <xdr:spPr bwMode="auto">
        <a:xfrm>
          <a:off x="4282440" y="412668720"/>
          <a:ext cx="76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167640</xdr:colOff>
      <xdr:row>1695</xdr:row>
      <xdr:rowOff>114300</xdr:rowOff>
    </xdr:from>
    <xdr:ext cx="76200" cy="857250"/>
    <xdr:sp macro="" textlink="">
      <xdr:nvSpPr>
        <xdr:cNvPr id="598" name="Text Box 108">
          <a:extLst>
            <a:ext uri="{FF2B5EF4-FFF2-40B4-BE49-F238E27FC236}">
              <a16:creationId xmlns:a16="http://schemas.microsoft.com/office/drawing/2014/main" id="{A9A1D0D6-2240-42B5-9119-3F32E1AF09FF}"/>
            </a:ext>
          </a:extLst>
        </xdr:cNvPr>
        <xdr:cNvSpPr txBox="1">
          <a:spLocks noChangeArrowheads="1"/>
        </xdr:cNvSpPr>
      </xdr:nvSpPr>
      <xdr:spPr bwMode="auto">
        <a:xfrm>
          <a:off x="3909060" y="414977580"/>
          <a:ext cx="76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Ken Agalo" id="{B16621DD-B6E8-487E-9451-6B6F97B8C839}" userId="Ken Agalo"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70" dT="2021-09-07T13:42:25.85" personId="{B16621DD-B6E8-487E-9451-6B6F97B8C839}" id="{9E99D71E-DCE5-4834-A42A-3BE0E00236E5}">
    <text>Cost of cutian walling</text>
  </threadedComment>
  <threadedComment ref="G171" dT="2021-09-07T13:42:04.19" personId="{B16621DD-B6E8-487E-9451-6B6F97B8C839}" id="{8525672F-D1DE-491E-9B28-DAE296644B98}">
    <text>Cost of automated door</text>
  </threadedComment>
  <threadedComment ref="G337" dT="2021-09-09T10:30:38.34" personId="{B16621DD-B6E8-487E-9451-6B6F97B8C839}" id="{7EF24EAC-8859-43F5-A30A-CA038A2B44C1}">
    <text>12.53 deductions of the ramp and steps area</text>
  </threadedComment>
</ThreadedComments>
</file>

<file path=xl/threadedComments/threadedComment2.xml><?xml version="1.0" encoding="utf-8"?>
<ThreadedComments xmlns="http://schemas.microsoft.com/office/spreadsheetml/2018/threadedcomments" xmlns:x="http://schemas.openxmlformats.org/spreadsheetml/2006/main">
  <threadedComment ref="G195" dT="2021-09-10T14:15:49.77" personId="{B16621DD-B6E8-487E-9451-6B6F97B8C839}" id="{1F12235D-A308-41C8-8BE0-338B3F8178D7}" done="1">
    <text>Added reception desk gypsum wall deco</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linearprojects.co.ke" TargetMode="External"/><Relationship Id="rId1" Type="http://schemas.openxmlformats.org/officeDocument/2006/relationships/hyperlink" Target="mailto:mmi@mmiarch.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I633"/>
  <sheetViews>
    <sheetView view="pageBreakPreview" topLeftCell="A31" zoomScaleNormal="100" zoomScaleSheetLayoutView="100" workbookViewId="0">
      <selection activeCell="D46" sqref="D46"/>
    </sheetView>
  </sheetViews>
  <sheetFormatPr defaultRowHeight="14.4"/>
  <cols>
    <col min="1" max="1" width="5.44140625" customWidth="1"/>
    <col min="2" max="2" width="5.109375" customWidth="1"/>
    <col min="3" max="3" width="21.109375" customWidth="1"/>
    <col min="4" max="4" width="16.109375" customWidth="1"/>
    <col min="5" max="5" width="12.6640625" customWidth="1"/>
    <col min="6" max="6" width="12.109375" customWidth="1"/>
    <col min="7" max="7" width="10.44140625" customWidth="1"/>
    <col min="8" max="8" width="16.88671875" customWidth="1"/>
    <col min="257" max="257" width="5.44140625" customWidth="1"/>
    <col min="258" max="258" width="5.109375" customWidth="1"/>
    <col min="259" max="259" width="21.109375" customWidth="1"/>
    <col min="260" max="260" width="13.6640625" customWidth="1"/>
    <col min="261" max="261" width="12.6640625" customWidth="1"/>
    <col min="262" max="262" width="12.109375" customWidth="1"/>
    <col min="263" max="263" width="10.44140625" customWidth="1"/>
    <col min="264" max="264" width="16.88671875" customWidth="1"/>
    <col min="513" max="513" width="5.44140625" customWidth="1"/>
    <col min="514" max="514" width="5.109375" customWidth="1"/>
    <col min="515" max="515" width="21.109375" customWidth="1"/>
    <col min="516" max="516" width="13.6640625" customWidth="1"/>
    <col min="517" max="517" width="12.6640625" customWidth="1"/>
    <col min="518" max="518" width="12.109375" customWidth="1"/>
    <col min="519" max="519" width="10.44140625" customWidth="1"/>
    <col min="520" max="520" width="16.88671875" customWidth="1"/>
    <col min="769" max="769" width="5.44140625" customWidth="1"/>
    <col min="770" max="770" width="5.109375" customWidth="1"/>
    <col min="771" max="771" width="21.109375" customWidth="1"/>
    <col min="772" max="772" width="13.6640625" customWidth="1"/>
    <col min="773" max="773" width="12.6640625" customWidth="1"/>
    <col min="774" max="774" width="12.109375" customWidth="1"/>
    <col min="775" max="775" width="10.44140625" customWidth="1"/>
    <col min="776" max="776" width="16.88671875" customWidth="1"/>
    <col min="1025" max="1025" width="5.44140625" customWidth="1"/>
    <col min="1026" max="1026" width="5.109375" customWidth="1"/>
    <col min="1027" max="1027" width="21.109375" customWidth="1"/>
    <col min="1028" max="1028" width="13.6640625" customWidth="1"/>
    <col min="1029" max="1029" width="12.6640625" customWidth="1"/>
    <col min="1030" max="1030" width="12.109375" customWidth="1"/>
    <col min="1031" max="1031" width="10.44140625" customWidth="1"/>
    <col min="1032" max="1032" width="16.88671875" customWidth="1"/>
    <col min="1281" max="1281" width="5.44140625" customWidth="1"/>
    <col min="1282" max="1282" width="5.109375" customWidth="1"/>
    <col min="1283" max="1283" width="21.109375" customWidth="1"/>
    <col min="1284" max="1284" width="13.6640625" customWidth="1"/>
    <col min="1285" max="1285" width="12.6640625" customWidth="1"/>
    <col min="1286" max="1286" width="12.109375" customWidth="1"/>
    <col min="1287" max="1287" width="10.44140625" customWidth="1"/>
    <col min="1288" max="1288" width="16.88671875" customWidth="1"/>
    <col min="1537" max="1537" width="5.44140625" customWidth="1"/>
    <col min="1538" max="1538" width="5.109375" customWidth="1"/>
    <col min="1539" max="1539" width="21.109375" customWidth="1"/>
    <col min="1540" max="1540" width="13.6640625" customWidth="1"/>
    <col min="1541" max="1541" width="12.6640625" customWidth="1"/>
    <col min="1542" max="1542" width="12.109375" customWidth="1"/>
    <col min="1543" max="1543" width="10.44140625" customWidth="1"/>
    <col min="1544" max="1544" width="16.88671875" customWidth="1"/>
    <col min="1793" max="1793" width="5.44140625" customWidth="1"/>
    <col min="1794" max="1794" width="5.109375" customWidth="1"/>
    <col min="1795" max="1795" width="21.109375" customWidth="1"/>
    <col min="1796" max="1796" width="13.6640625" customWidth="1"/>
    <col min="1797" max="1797" width="12.6640625" customWidth="1"/>
    <col min="1798" max="1798" width="12.109375" customWidth="1"/>
    <col min="1799" max="1799" width="10.44140625" customWidth="1"/>
    <col min="1800" max="1800" width="16.88671875" customWidth="1"/>
    <col min="2049" max="2049" width="5.44140625" customWidth="1"/>
    <col min="2050" max="2050" width="5.109375" customWidth="1"/>
    <col min="2051" max="2051" width="21.109375" customWidth="1"/>
    <col min="2052" max="2052" width="13.6640625" customWidth="1"/>
    <col min="2053" max="2053" width="12.6640625" customWidth="1"/>
    <col min="2054" max="2054" width="12.109375" customWidth="1"/>
    <col min="2055" max="2055" width="10.44140625" customWidth="1"/>
    <col min="2056" max="2056" width="16.88671875" customWidth="1"/>
    <col min="2305" max="2305" width="5.44140625" customWidth="1"/>
    <col min="2306" max="2306" width="5.109375" customWidth="1"/>
    <col min="2307" max="2307" width="21.109375" customWidth="1"/>
    <col min="2308" max="2308" width="13.6640625" customWidth="1"/>
    <col min="2309" max="2309" width="12.6640625" customWidth="1"/>
    <col min="2310" max="2310" width="12.109375" customWidth="1"/>
    <col min="2311" max="2311" width="10.44140625" customWidth="1"/>
    <col min="2312" max="2312" width="16.88671875" customWidth="1"/>
    <col min="2561" max="2561" width="5.44140625" customWidth="1"/>
    <col min="2562" max="2562" width="5.109375" customWidth="1"/>
    <col min="2563" max="2563" width="21.109375" customWidth="1"/>
    <col min="2564" max="2564" width="13.6640625" customWidth="1"/>
    <col min="2565" max="2565" width="12.6640625" customWidth="1"/>
    <col min="2566" max="2566" width="12.109375" customWidth="1"/>
    <col min="2567" max="2567" width="10.44140625" customWidth="1"/>
    <col min="2568" max="2568" width="16.88671875" customWidth="1"/>
    <col min="2817" max="2817" width="5.44140625" customWidth="1"/>
    <col min="2818" max="2818" width="5.109375" customWidth="1"/>
    <col min="2819" max="2819" width="21.109375" customWidth="1"/>
    <col min="2820" max="2820" width="13.6640625" customWidth="1"/>
    <col min="2821" max="2821" width="12.6640625" customWidth="1"/>
    <col min="2822" max="2822" width="12.109375" customWidth="1"/>
    <col min="2823" max="2823" width="10.44140625" customWidth="1"/>
    <col min="2824" max="2824" width="16.88671875" customWidth="1"/>
    <col min="3073" max="3073" width="5.44140625" customWidth="1"/>
    <col min="3074" max="3074" width="5.109375" customWidth="1"/>
    <col min="3075" max="3075" width="21.109375" customWidth="1"/>
    <col min="3076" max="3076" width="13.6640625" customWidth="1"/>
    <col min="3077" max="3077" width="12.6640625" customWidth="1"/>
    <col min="3078" max="3078" width="12.109375" customWidth="1"/>
    <col min="3079" max="3079" width="10.44140625" customWidth="1"/>
    <col min="3080" max="3080" width="16.88671875" customWidth="1"/>
    <col min="3329" max="3329" width="5.44140625" customWidth="1"/>
    <col min="3330" max="3330" width="5.109375" customWidth="1"/>
    <col min="3331" max="3331" width="21.109375" customWidth="1"/>
    <col min="3332" max="3332" width="13.6640625" customWidth="1"/>
    <col min="3333" max="3333" width="12.6640625" customWidth="1"/>
    <col min="3334" max="3334" width="12.109375" customWidth="1"/>
    <col min="3335" max="3335" width="10.44140625" customWidth="1"/>
    <col min="3336" max="3336" width="16.88671875" customWidth="1"/>
    <col min="3585" max="3585" width="5.44140625" customWidth="1"/>
    <col min="3586" max="3586" width="5.109375" customWidth="1"/>
    <col min="3587" max="3587" width="21.109375" customWidth="1"/>
    <col min="3588" max="3588" width="13.6640625" customWidth="1"/>
    <col min="3589" max="3589" width="12.6640625" customWidth="1"/>
    <col min="3590" max="3590" width="12.109375" customWidth="1"/>
    <col min="3591" max="3591" width="10.44140625" customWidth="1"/>
    <col min="3592" max="3592" width="16.88671875" customWidth="1"/>
    <col min="3841" max="3841" width="5.44140625" customWidth="1"/>
    <col min="3842" max="3842" width="5.109375" customWidth="1"/>
    <col min="3843" max="3843" width="21.109375" customWidth="1"/>
    <col min="3844" max="3844" width="13.6640625" customWidth="1"/>
    <col min="3845" max="3845" width="12.6640625" customWidth="1"/>
    <col min="3846" max="3846" width="12.109375" customWidth="1"/>
    <col min="3847" max="3847" width="10.44140625" customWidth="1"/>
    <col min="3848" max="3848" width="16.88671875" customWidth="1"/>
    <col min="4097" max="4097" width="5.44140625" customWidth="1"/>
    <col min="4098" max="4098" width="5.109375" customWidth="1"/>
    <col min="4099" max="4099" width="21.109375" customWidth="1"/>
    <col min="4100" max="4100" width="13.6640625" customWidth="1"/>
    <col min="4101" max="4101" width="12.6640625" customWidth="1"/>
    <col min="4102" max="4102" width="12.109375" customWidth="1"/>
    <col min="4103" max="4103" width="10.44140625" customWidth="1"/>
    <col min="4104" max="4104" width="16.88671875" customWidth="1"/>
    <col min="4353" max="4353" width="5.44140625" customWidth="1"/>
    <col min="4354" max="4354" width="5.109375" customWidth="1"/>
    <col min="4355" max="4355" width="21.109375" customWidth="1"/>
    <col min="4356" max="4356" width="13.6640625" customWidth="1"/>
    <col min="4357" max="4357" width="12.6640625" customWidth="1"/>
    <col min="4358" max="4358" width="12.109375" customWidth="1"/>
    <col min="4359" max="4359" width="10.44140625" customWidth="1"/>
    <col min="4360" max="4360" width="16.88671875" customWidth="1"/>
    <col min="4609" max="4609" width="5.44140625" customWidth="1"/>
    <col min="4610" max="4610" width="5.109375" customWidth="1"/>
    <col min="4611" max="4611" width="21.109375" customWidth="1"/>
    <col min="4612" max="4612" width="13.6640625" customWidth="1"/>
    <col min="4613" max="4613" width="12.6640625" customWidth="1"/>
    <col min="4614" max="4614" width="12.109375" customWidth="1"/>
    <col min="4615" max="4615" width="10.44140625" customWidth="1"/>
    <col min="4616" max="4616" width="16.88671875" customWidth="1"/>
    <col min="4865" max="4865" width="5.44140625" customWidth="1"/>
    <col min="4866" max="4866" width="5.109375" customWidth="1"/>
    <col min="4867" max="4867" width="21.109375" customWidth="1"/>
    <col min="4868" max="4868" width="13.6640625" customWidth="1"/>
    <col min="4869" max="4869" width="12.6640625" customWidth="1"/>
    <col min="4870" max="4870" width="12.109375" customWidth="1"/>
    <col min="4871" max="4871" width="10.44140625" customWidth="1"/>
    <col min="4872" max="4872" width="16.88671875" customWidth="1"/>
    <col min="5121" max="5121" width="5.44140625" customWidth="1"/>
    <col min="5122" max="5122" width="5.109375" customWidth="1"/>
    <col min="5123" max="5123" width="21.109375" customWidth="1"/>
    <col min="5124" max="5124" width="13.6640625" customWidth="1"/>
    <col min="5125" max="5125" width="12.6640625" customWidth="1"/>
    <col min="5126" max="5126" width="12.109375" customWidth="1"/>
    <col min="5127" max="5127" width="10.44140625" customWidth="1"/>
    <col min="5128" max="5128" width="16.88671875" customWidth="1"/>
    <col min="5377" max="5377" width="5.44140625" customWidth="1"/>
    <col min="5378" max="5378" width="5.109375" customWidth="1"/>
    <col min="5379" max="5379" width="21.109375" customWidth="1"/>
    <col min="5380" max="5380" width="13.6640625" customWidth="1"/>
    <col min="5381" max="5381" width="12.6640625" customWidth="1"/>
    <col min="5382" max="5382" width="12.109375" customWidth="1"/>
    <col min="5383" max="5383" width="10.44140625" customWidth="1"/>
    <col min="5384" max="5384" width="16.88671875" customWidth="1"/>
    <col min="5633" max="5633" width="5.44140625" customWidth="1"/>
    <col min="5634" max="5634" width="5.109375" customWidth="1"/>
    <col min="5635" max="5635" width="21.109375" customWidth="1"/>
    <col min="5636" max="5636" width="13.6640625" customWidth="1"/>
    <col min="5637" max="5637" width="12.6640625" customWidth="1"/>
    <col min="5638" max="5638" width="12.109375" customWidth="1"/>
    <col min="5639" max="5639" width="10.44140625" customWidth="1"/>
    <col min="5640" max="5640" width="16.88671875" customWidth="1"/>
    <col min="5889" max="5889" width="5.44140625" customWidth="1"/>
    <col min="5890" max="5890" width="5.109375" customWidth="1"/>
    <col min="5891" max="5891" width="21.109375" customWidth="1"/>
    <col min="5892" max="5892" width="13.6640625" customWidth="1"/>
    <col min="5893" max="5893" width="12.6640625" customWidth="1"/>
    <col min="5894" max="5894" width="12.109375" customWidth="1"/>
    <col min="5895" max="5895" width="10.44140625" customWidth="1"/>
    <col min="5896" max="5896" width="16.88671875" customWidth="1"/>
    <col min="6145" max="6145" width="5.44140625" customWidth="1"/>
    <col min="6146" max="6146" width="5.109375" customWidth="1"/>
    <col min="6147" max="6147" width="21.109375" customWidth="1"/>
    <col min="6148" max="6148" width="13.6640625" customWidth="1"/>
    <col min="6149" max="6149" width="12.6640625" customWidth="1"/>
    <col min="6150" max="6150" width="12.109375" customWidth="1"/>
    <col min="6151" max="6151" width="10.44140625" customWidth="1"/>
    <col min="6152" max="6152" width="16.88671875" customWidth="1"/>
    <col min="6401" max="6401" width="5.44140625" customWidth="1"/>
    <col min="6402" max="6402" width="5.109375" customWidth="1"/>
    <col min="6403" max="6403" width="21.109375" customWidth="1"/>
    <col min="6404" max="6404" width="13.6640625" customWidth="1"/>
    <col min="6405" max="6405" width="12.6640625" customWidth="1"/>
    <col min="6406" max="6406" width="12.109375" customWidth="1"/>
    <col min="6407" max="6407" width="10.44140625" customWidth="1"/>
    <col min="6408" max="6408" width="16.88671875" customWidth="1"/>
    <col min="6657" max="6657" width="5.44140625" customWidth="1"/>
    <col min="6658" max="6658" width="5.109375" customWidth="1"/>
    <col min="6659" max="6659" width="21.109375" customWidth="1"/>
    <col min="6660" max="6660" width="13.6640625" customWidth="1"/>
    <col min="6661" max="6661" width="12.6640625" customWidth="1"/>
    <col min="6662" max="6662" width="12.109375" customWidth="1"/>
    <col min="6663" max="6663" width="10.44140625" customWidth="1"/>
    <col min="6664" max="6664" width="16.88671875" customWidth="1"/>
    <col min="6913" max="6913" width="5.44140625" customWidth="1"/>
    <col min="6914" max="6914" width="5.109375" customWidth="1"/>
    <col min="6915" max="6915" width="21.109375" customWidth="1"/>
    <col min="6916" max="6916" width="13.6640625" customWidth="1"/>
    <col min="6917" max="6917" width="12.6640625" customWidth="1"/>
    <col min="6918" max="6918" width="12.109375" customWidth="1"/>
    <col min="6919" max="6919" width="10.44140625" customWidth="1"/>
    <col min="6920" max="6920" width="16.88671875" customWidth="1"/>
    <col min="7169" max="7169" width="5.44140625" customWidth="1"/>
    <col min="7170" max="7170" width="5.109375" customWidth="1"/>
    <col min="7171" max="7171" width="21.109375" customWidth="1"/>
    <col min="7172" max="7172" width="13.6640625" customWidth="1"/>
    <col min="7173" max="7173" width="12.6640625" customWidth="1"/>
    <col min="7174" max="7174" width="12.109375" customWidth="1"/>
    <col min="7175" max="7175" width="10.44140625" customWidth="1"/>
    <col min="7176" max="7176" width="16.88671875" customWidth="1"/>
    <col min="7425" max="7425" width="5.44140625" customWidth="1"/>
    <col min="7426" max="7426" width="5.109375" customWidth="1"/>
    <col min="7427" max="7427" width="21.109375" customWidth="1"/>
    <col min="7428" max="7428" width="13.6640625" customWidth="1"/>
    <col min="7429" max="7429" width="12.6640625" customWidth="1"/>
    <col min="7430" max="7430" width="12.109375" customWidth="1"/>
    <col min="7431" max="7431" width="10.44140625" customWidth="1"/>
    <col min="7432" max="7432" width="16.88671875" customWidth="1"/>
    <col min="7681" max="7681" width="5.44140625" customWidth="1"/>
    <col min="7682" max="7682" width="5.109375" customWidth="1"/>
    <col min="7683" max="7683" width="21.109375" customWidth="1"/>
    <col min="7684" max="7684" width="13.6640625" customWidth="1"/>
    <col min="7685" max="7685" width="12.6640625" customWidth="1"/>
    <col min="7686" max="7686" width="12.109375" customWidth="1"/>
    <col min="7687" max="7687" width="10.44140625" customWidth="1"/>
    <col min="7688" max="7688" width="16.88671875" customWidth="1"/>
    <col min="7937" max="7937" width="5.44140625" customWidth="1"/>
    <col min="7938" max="7938" width="5.109375" customWidth="1"/>
    <col min="7939" max="7939" width="21.109375" customWidth="1"/>
    <col min="7940" max="7940" width="13.6640625" customWidth="1"/>
    <col min="7941" max="7941" width="12.6640625" customWidth="1"/>
    <col min="7942" max="7942" width="12.109375" customWidth="1"/>
    <col min="7943" max="7943" width="10.44140625" customWidth="1"/>
    <col min="7944" max="7944" width="16.88671875" customWidth="1"/>
    <col min="8193" max="8193" width="5.44140625" customWidth="1"/>
    <col min="8194" max="8194" width="5.109375" customWidth="1"/>
    <col min="8195" max="8195" width="21.109375" customWidth="1"/>
    <col min="8196" max="8196" width="13.6640625" customWidth="1"/>
    <col min="8197" max="8197" width="12.6640625" customWidth="1"/>
    <col min="8198" max="8198" width="12.109375" customWidth="1"/>
    <col min="8199" max="8199" width="10.44140625" customWidth="1"/>
    <col min="8200" max="8200" width="16.88671875" customWidth="1"/>
    <col min="8449" max="8449" width="5.44140625" customWidth="1"/>
    <col min="8450" max="8450" width="5.109375" customWidth="1"/>
    <col min="8451" max="8451" width="21.109375" customWidth="1"/>
    <col min="8452" max="8452" width="13.6640625" customWidth="1"/>
    <col min="8453" max="8453" width="12.6640625" customWidth="1"/>
    <col min="8454" max="8454" width="12.109375" customWidth="1"/>
    <col min="8455" max="8455" width="10.44140625" customWidth="1"/>
    <col min="8456" max="8456" width="16.88671875" customWidth="1"/>
    <col min="8705" max="8705" width="5.44140625" customWidth="1"/>
    <col min="8706" max="8706" width="5.109375" customWidth="1"/>
    <col min="8707" max="8707" width="21.109375" customWidth="1"/>
    <col min="8708" max="8708" width="13.6640625" customWidth="1"/>
    <col min="8709" max="8709" width="12.6640625" customWidth="1"/>
    <col min="8710" max="8710" width="12.109375" customWidth="1"/>
    <col min="8711" max="8711" width="10.44140625" customWidth="1"/>
    <col min="8712" max="8712" width="16.88671875" customWidth="1"/>
    <col min="8961" max="8961" width="5.44140625" customWidth="1"/>
    <col min="8962" max="8962" width="5.109375" customWidth="1"/>
    <col min="8963" max="8963" width="21.109375" customWidth="1"/>
    <col min="8964" max="8964" width="13.6640625" customWidth="1"/>
    <col min="8965" max="8965" width="12.6640625" customWidth="1"/>
    <col min="8966" max="8966" width="12.109375" customWidth="1"/>
    <col min="8967" max="8967" width="10.44140625" customWidth="1"/>
    <col min="8968" max="8968" width="16.88671875" customWidth="1"/>
    <col min="9217" max="9217" width="5.44140625" customWidth="1"/>
    <col min="9218" max="9218" width="5.109375" customWidth="1"/>
    <col min="9219" max="9219" width="21.109375" customWidth="1"/>
    <col min="9220" max="9220" width="13.6640625" customWidth="1"/>
    <col min="9221" max="9221" width="12.6640625" customWidth="1"/>
    <col min="9222" max="9222" width="12.109375" customWidth="1"/>
    <col min="9223" max="9223" width="10.44140625" customWidth="1"/>
    <col min="9224" max="9224" width="16.88671875" customWidth="1"/>
    <col min="9473" max="9473" width="5.44140625" customWidth="1"/>
    <col min="9474" max="9474" width="5.109375" customWidth="1"/>
    <col min="9475" max="9475" width="21.109375" customWidth="1"/>
    <col min="9476" max="9476" width="13.6640625" customWidth="1"/>
    <col min="9477" max="9477" width="12.6640625" customWidth="1"/>
    <col min="9478" max="9478" width="12.109375" customWidth="1"/>
    <col min="9479" max="9479" width="10.44140625" customWidth="1"/>
    <col min="9480" max="9480" width="16.88671875" customWidth="1"/>
    <col min="9729" max="9729" width="5.44140625" customWidth="1"/>
    <col min="9730" max="9730" width="5.109375" customWidth="1"/>
    <col min="9731" max="9731" width="21.109375" customWidth="1"/>
    <col min="9732" max="9732" width="13.6640625" customWidth="1"/>
    <col min="9733" max="9733" width="12.6640625" customWidth="1"/>
    <col min="9734" max="9734" width="12.109375" customWidth="1"/>
    <col min="9735" max="9735" width="10.44140625" customWidth="1"/>
    <col min="9736" max="9736" width="16.88671875" customWidth="1"/>
    <col min="9985" max="9985" width="5.44140625" customWidth="1"/>
    <col min="9986" max="9986" width="5.109375" customWidth="1"/>
    <col min="9987" max="9987" width="21.109375" customWidth="1"/>
    <col min="9988" max="9988" width="13.6640625" customWidth="1"/>
    <col min="9989" max="9989" width="12.6640625" customWidth="1"/>
    <col min="9990" max="9990" width="12.109375" customWidth="1"/>
    <col min="9991" max="9991" width="10.44140625" customWidth="1"/>
    <col min="9992" max="9992" width="16.88671875" customWidth="1"/>
    <col min="10241" max="10241" width="5.44140625" customWidth="1"/>
    <col min="10242" max="10242" width="5.109375" customWidth="1"/>
    <col min="10243" max="10243" width="21.109375" customWidth="1"/>
    <col min="10244" max="10244" width="13.6640625" customWidth="1"/>
    <col min="10245" max="10245" width="12.6640625" customWidth="1"/>
    <col min="10246" max="10246" width="12.109375" customWidth="1"/>
    <col min="10247" max="10247" width="10.44140625" customWidth="1"/>
    <col min="10248" max="10248" width="16.88671875" customWidth="1"/>
    <col min="10497" max="10497" width="5.44140625" customWidth="1"/>
    <col min="10498" max="10498" width="5.109375" customWidth="1"/>
    <col min="10499" max="10499" width="21.109375" customWidth="1"/>
    <col min="10500" max="10500" width="13.6640625" customWidth="1"/>
    <col min="10501" max="10501" width="12.6640625" customWidth="1"/>
    <col min="10502" max="10502" width="12.109375" customWidth="1"/>
    <col min="10503" max="10503" width="10.44140625" customWidth="1"/>
    <col min="10504" max="10504" width="16.88671875" customWidth="1"/>
    <col min="10753" max="10753" width="5.44140625" customWidth="1"/>
    <col min="10754" max="10754" width="5.109375" customWidth="1"/>
    <col min="10755" max="10755" width="21.109375" customWidth="1"/>
    <col min="10756" max="10756" width="13.6640625" customWidth="1"/>
    <col min="10757" max="10757" width="12.6640625" customWidth="1"/>
    <col min="10758" max="10758" width="12.109375" customWidth="1"/>
    <col min="10759" max="10759" width="10.44140625" customWidth="1"/>
    <col min="10760" max="10760" width="16.88671875" customWidth="1"/>
    <col min="11009" max="11009" width="5.44140625" customWidth="1"/>
    <col min="11010" max="11010" width="5.109375" customWidth="1"/>
    <col min="11011" max="11011" width="21.109375" customWidth="1"/>
    <col min="11012" max="11012" width="13.6640625" customWidth="1"/>
    <col min="11013" max="11013" width="12.6640625" customWidth="1"/>
    <col min="11014" max="11014" width="12.109375" customWidth="1"/>
    <col min="11015" max="11015" width="10.44140625" customWidth="1"/>
    <col min="11016" max="11016" width="16.88671875" customWidth="1"/>
    <col min="11265" max="11265" width="5.44140625" customWidth="1"/>
    <col min="11266" max="11266" width="5.109375" customWidth="1"/>
    <col min="11267" max="11267" width="21.109375" customWidth="1"/>
    <col min="11268" max="11268" width="13.6640625" customWidth="1"/>
    <col min="11269" max="11269" width="12.6640625" customWidth="1"/>
    <col min="11270" max="11270" width="12.109375" customWidth="1"/>
    <col min="11271" max="11271" width="10.44140625" customWidth="1"/>
    <col min="11272" max="11272" width="16.88671875" customWidth="1"/>
    <col min="11521" max="11521" width="5.44140625" customWidth="1"/>
    <col min="11522" max="11522" width="5.109375" customWidth="1"/>
    <col min="11523" max="11523" width="21.109375" customWidth="1"/>
    <col min="11524" max="11524" width="13.6640625" customWidth="1"/>
    <col min="11525" max="11525" width="12.6640625" customWidth="1"/>
    <col min="11526" max="11526" width="12.109375" customWidth="1"/>
    <col min="11527" max="11527" width="10.44140625" customWidth="1"/>
    <col min="11528" max="11528" width="16.88671875" customWidth="1"/>
    <col min="11777" max="11777" width="5.44140625" customWidth="1"/>
    <col min="11778" max="11778" width="5.109375" customWidth="1"/>
    <col min="11779" max="11779" width="21.109375" customWidth="1"/>
    <col min="11780" max="11780" width="13.6640625" customWidth="1"/>
    <col min="11781" max="11781" width="12.6640625" customWidth="1"/>
    <col min="11782" max="11782" width="12.109375" customWidth="1"/>
    <col min="11783" max="11783" width="10.44140625" customWidth="1"/>
    <col min="11784" max="11784" width="16.88671875" customWidth="1"/>
    <col min="12033" max="12033" width="5.44140625" customWidth="1"/>
    <col min="12034" max="12034" width="5.109375" customWidth="1"/>
    <col min="12035" max="12035" width="21.109375" customWidth="1"/>
    <col min="12036" max="12036" width="13.6640625" customWidth="1"/>
    <col min="12037" max="12037" width="12.6640625" customWidth="1"/>
    <col min="12038" max="12038" width="12.109375" customWidth="1"/>
    <col min="12039" max="12039" width="10.44140625" customWidth="1"/>
    <col min="12040" max="12040" width="16.88671875" customWidth="1"/>
    <col min="12289" max="12289" width="5.44140625" customWidth="1"/>
    <col min="12290" max="12290" width="5.109375" customWidth="1"/>
    <col min="12291" max="12291" width="21.109375" customWidth="1"/>
    <col min="12292" max="12292" width="13.6640625" customWidth="1"/>
    <col min="12293" max="12293" width="12.6640625" customWidth="1"/>
    <col min="12294" max="12294" width="12.109375" customWidth="1"/>
    <col min="12295" max="12295" width="10.44140625" customWidth="1"/>
    <col min="12296" max="12296" width="16.88671875" customWidth="1"/>
    <col min="12545" max="12545" width="5.44140625" customWidth="1"/>
    <col min="12546" max="12546" width="5.109375" customWidth="1"/>
    <col min="12547" max="12547" width="21.109375" customWidth="1"/>
    <col min="12548" max="12548" width="13.6640625" customWidth="1"/>
    <col min="12549" max="12549" width="12.6640625" customWidth="1"/>
    <col min="12550" max="12550" width="12.109375" customWidth="1"/>
    <col min="12551" max="12551" width="10.44140625" customWidth="1"/>
    <col min="12552" max="12552" width="16.88671875" customWidth="1"/>
    <col min="12801" max="12801" width="5.44140625" customWidth="1"/>
    <col min="12802" max="12802" width="5.109375" customWidth="1"/>
    <col min="12803" max="12803" width="21.109375" customWidth="1"/>
    <col min="12804" max="12804" width="13.6640625" customWidth="1"/>
    <col min="12805" max="12805" width="12.6640625" customWidth="1"/>
    <col min="12806" max="12806" width="12.109375" customWidth="1"/>
    <col min="12807" max="12807" width="10.44140625" customWidth="1"/>
    <col min="12808" max="12808" width="16.88671875" customWidth="1"/>
    <col min="13057" max="13057" width="5.44140625" customWidth="1"/>
    <col min="13058" max="13058" width="5.109375" customWidth="1"/>
    <col min="13059" max="13059" width="21.109375" customWidth="1"/>
    <col min="13060" max="13060" width="13.6640625" customWidth="1"/>
    <col min="13061" max="13061" width="12.6640625" customWidth="1"/>
    <col min="13062" max="13062" width="12.109375" customWidth="1"/>
    <col min="13063" max="13063" width="10.44140625" customWidth="1"/>
    <col min="13064" max="13064" width="16.88671875" customWidth="1"/>
    <col min="13313" max="13313" width="5.44140625" customWidth="1"/>
    <col min="13314" max="13314" width="5.109375" customWidth="1"/>
    <col min="13315" max="13315" width="21.109375" customWidth="1"/>
    <col min="13316" max="13316" width="13.6640625" customWidth="1"/>
    <col min="13317" max="13317" width="12.6640625" customWidth="1"/>
    <col min="13318" max="13318" width="12.109375" customWidth="1"/>
    <col min="13319" max="13319" width="10.44140625" customWidth="1"/>
    <col min="13320" max="13320" width="16.88671875" customWidth="1"/>
    <col min="13569" max="13569" width="5.44140625" customWidth="1"/>
    <col min="13570" max="13570" width="5.109375" customWidth="1"/>
    <col min="13571" max="13571" width="21.109375" customWidth="1"/>
    <col min="13572" max="13572" width="13.6640625" customWidth="1"/>
    <col min="13573" max="13573" width="12.6640625" customWidth="1"/>
    <col min="13574" max="13574" width="12.109375" customWidth="1"/>
    <col min="13575" max="13575" width="10.44140625" customWidth="1"/>
    <col min="13576" max="13576" width="16.88671875" customWidth="1"/>
    <col min="13825" max="13825" width="5.44140625" customWidth="1"/>
    <col min="13826" max="13826" width="5.109375" customWidth="1"/>
    <col min="13827" max="13827" width="21.109375" customWidth="1"/>
    <col min="13828" max="13828" width="13.6640625" customWidth="1"/>
    <col min="13829" max="13829" width="12.6640625" customWidth="1"/>
    <col min="13830" max="13830" width="12.109375" customWidth="1"/>
    <col min="13831" max="13831" width="10.44140625" customWidth="1"/>
    <col min="13832" max="13832" width="16.88671875" customWidth="1"/>
    <col min="14081" max="14081" width="5.44140625" customWidth="1"/>
    <col min="14082" max="14082" width="5.109375" customWidth="1"/>
    <col min="14083" max="14083" width="21.109375" customWidth="1"/>
    <col min="14084" max="14084" width="13.6640625" customWidth="1"/>
    <col min="14085" max="14085" width="12.6640625" customWidth="1"/>
    <col min="14086" max="14086" width="12.109375" customWidth="1"/>
    <col min="14087" max="14087" width="10.44140625" customWidth="1"/>
    <col min="14088" max="14088" width="16.88671875" customWidth="1"/>
    <col min="14337" max="14337" width="5.44140625" customWidth="1"/>
    <col min="14338" max="14338" width="5.109375" customWidth="1"/>
    <col min="14339" max="14339" width="21.109375" customWidth="1"/>
    <col min="14340" max="14340" width="13.6640625" customWidth="1"/>
    <col min="14341" max="14341" width="12.6640625" customWidth="1"/>
    <col min="14342" max="14342" width="12.109375" customWidth="1"/>
    <col min="14343" max="14343" width="10.44140625" customWidth="1"/>
    <col min="14344" max="14344" width="16.88671875" customWidth="1"/>
    <col min="14593" max="14593" width="5.44140625" customWidth="1"/>
    <col min="14594" max="14594" width="5.109375" customWidth="1"/>
    <col min="14595" max="14595" width="21.109375" customWidth="1"/>
    <col min="14596" max="14596" width="13.6640625" customWidth="1"/>
    <col min="14597" max="14597" width="12.6640625" customWidth="1"/>
    <col min="14598" max="14598" width="12.109375" customWidth="1"/>
    <col min="14599" max="14599" width="10.44140625" customWidth="1"/>
    <col min="14600" max="14600" width="16.88671875" customWidth="1"/>
    <col min="14849" max="14849" width="5.44140625" customWidth="1"/>
    <col min="14850" max="14850" width="5.109375" customWidth="1"/>
    <col min="14851" max="14851" width="21.109375" customWidth="1"/>
    <col min="14852" max="14852" width="13.6640625" customWidth="1"/>
    <col min="14853" max="14853" width="12.6640625" customWidth="1"/>
    <col min="14854" max="14854" width="12.109375" customWidth="1"/>
    <col min="14855" max="14855" width="10.44140625" customWidth="1"/>
    <col min="14856" max="14856" width="16.88671875" customWidth="1"/>
    <col min="15105" max="15105" width="5.44140625" customWidth="1"/>
    <col min="15106" max="15106" width="5.109375" customWidth="1"/>
    <col min="15107" max="15107" width="21.109375" customWidth="1"/>
    <col min="15108" max="15108" width="13.6640625" customWidth="1"/>
    <col min="15109" max="15109" width="12.6640625" customWidth="1"/>
    <col min="15110" max="15110" width="12.109375" customWidth="1"/>
    <col min="15111" max="15111" width="10.44140625" customWidth="1"/>
    <col min="15112" max="15112" width="16.88671875" customWidth="1"/>
    <col min="15361" max="15361" width="5.44140625" customWidth="1"/>
    <col min="15362" max="15362" width="5.109375" customWidth="1"/>
    <col min="15363" max="15363" width="21.109375" customWidth="1"/>
    <col min="15364" max="15364" width="13.6640625" customWidth="1"/>
    <col min="15365" max="15365" width="12.6640625" customWidth="1"/>
    <col min="15366" max="15366" width="12.109375" customWidth="1"/>
    <col min="15367" max="15367" width="10.44140625" customWidth="1"/>
    <col min="15368" max="15368" width="16.88671875" customWidth="1"/>
    <col min="15617" max="15617" width="5.44140625" customWidth="1"/>
    <col min="15618" max="15618" width="5.109375" customWidth="1"/>
    <col min="15619" max="15619" width="21.109375" customWidth="1"/>
    <col min="15620" max="15620" width="13.6640625" customWidth="1"/>
    <col min="15621" max="15621" width="12.6640625" customWidth="1"/>
    <col min="15622" max="15622" width="12.109375" customWidth="1"/>
    <col min="15623" max="15623" width="10.44140625" customWidth="1"/>
    <col min="15624" max="15624" width="16.88671875" customWidth="1"/>
    <col min="15873" max="15873" width="5.44140625" customWidth="1"/>
    <col min="15874" max="15874" width="5.109375" customWidth="1"/>
    <col min="15875" max="15875" width="21.109375" customWidth="1"/>
    <col min="15876" max="15876" width="13.6640625" customWidth="1"/>
    <col min="15877" max="15877" width="12.6640625" customWidth="1"/>
    <col min="15878" max="15878" width="12.109375" customWidth="1"/>
    <col min="15879" max="15879" width="10.44140625" customWidth="1"/>
    <col min="15880" max="15880" width="16.88671875" customWidth="1"/>
    <col min="16129" max="16129" width="5.44140625" customWidth="1"/>
    <col min="16130" max="16130" width="5.109375" customWidth="1"/>
    <col min="16131" max="16131" width="21.109375" customWidth="1"/>
    <col min="16132" max="16132" width="13.6640625" customWidth="1"/>
    <col min="16133" max="16133" width="12.6640625" customWidth="1"/>
    <col min="16134" max="16134" width="12.109375" customWidth="1"/>
    <col min="16135" max="16135" width="10.44140625" customWidth="1"/>
    <col min="16136" max="16136" width="16.88671875" customWidth="1"/>
  </cols>
  <sheetData>
    <row r="9" spans="1:9">
      <c r="I9" t="s">
        <v>266</v>
      </c>
    </row>
    <row r="13" spans="1:9" s="3" customFormat="1" ht="18">
      <c r="A13" s="1"/>
      <c r="B13" s="2" t="s">
        <v>3522</v>
      </c>
      <c r="C13" s="1"/>
    </row>
    <row r="14" spans="1:9" s="3" customFormat="1" ht="18">
      <c r="A14" s="1"/>
      <c r="B14" s="2"/>
      <c r="C14" s="4"/>
      <c r="E14" s="4"/>
    </row>
    <row r="15" spans="1:9" s="3" customFormat="1" ht="18">
      <c r="A15" s="1"/>
      <c r="B15" s="2"/>
      <c r="C15" s="4"/>
      <c r="E15" s="4"/>
    </row>
    <row r="16" spans="1:9" s="3" customFormat="1" ht="15.6">
      <c r="A16" s="1"/>
    </row>
    <row r="17" spans="1:8" s="3" customFormat="1" ht="16.2" thickBot="1">
      <c r="A17" s="1"/>
    </row>
    <row r="18" spans="1:8" s="3" customFormat="1" ht="16.2" thickTop="1">
      <c r="A18" s="1"/>
      <c r="B18" s="6"/>
      <c r="C18" s="6"/>
      <c r="D18" s="6"/>
      <c r="E18" s="6"/>
      <c r="F18" s="6"/>
      <c r="G18" s="6"/>
    </row>
    <row r="19" spans="1:8" s="3" customFormat="1" ht="23.4">
      <c r="A19" s="1"/>
      <c r="B19" s="145" t="s">
        <v>529</v>
      </c>
      <c r="C19" s="7"/>
      <c r="E19" s="5"/>
      <c r="F19" s="5"/>
      <c r="G19" s="5"/>
      <c r="H19" s="5"/>
    </row>
    <row r="20" spans="1:8" s="3" customFormat="1" ht="16.2" thickBot="1">
      <c r="A20" s="1"/>
      <c r="B20" s="8"/>
      <c r="C20" s="8"/>
      <c r="D20" s="9"/>
      <c r="E20" s="9"/>
      <c r="F20" s="9"/>
      <c r="G20" s="9"/>
    </row>
    <row r="21" spans="1:8" s="3" customFormat="1" ht="16.2" thickTop="1">
      <c r="A21" s="1"/>
      <c r="B21" s="1"/>
      <c r="C21" s="1"/>
      <c r="E21" s="4"/>
    </row>
    <row r="22" spans="1:8" s="3" customFormat="1" ht="15.6">
      <c r="A22" s="1"/>
      <c r="B22" s="1"/>
      <c r="C22" s="1"/>
      <c r="E22" s="4"/>
    </row>
    <row r="23" spans="1:8" s="3" customFormat="1" ht="15.6">
      <c r="A23" s="1"/>
      <c r="B23" s="1"/>
      <c r="C23" s="1"/>
      <c r="E23" s="4"/>
    </row>
    <row r="24" spans="1:8" s="3" customFormat="1" ht="15.6">
      <c r="A24" s="1"/>
      <c r="B24" s="4" t="s">
        <v>324</v>
      </c>
      <c r="C24" s="4"/>
    </row>
    <row r="25" spans="1:8" s="3" customFormat="1" ht="15.6">
      <c r="A25" s="1"/>
    </row>
    <row r="26" spans="1:8" s="3" customFormat="1" ht="15.6">
      <c r="A26" s="1"/>
      <c r="B26" s="13" t="s">
        <v>531</v>
      </c>
      <c r="E26" s="13" t="s">
        <v>532</v>
      </c>
      <c r="F26" s="11"/>
    </row>
    <row r="27" spans="1:8" s="3" customFormat="1" ht="15.6">
      <c r="A27" s="1"/>
      <c r="B27" s="146" t="s">
        <v>523</v>
      </c>
      <c r="E27" s="146" t="s">
        <v>328</v>
      </c>
      <c r="F27" s="16"/>
    </row>
    <row r="28" spans="1:8" s="3" customFormat="1" ht="15.6">
      <c r="A28" s="1"/>
      <c r="B28" s="20" t="s">
        <v>524</v>
      </c>
      <c r="E28" s="20" t="s">
        <v>2</v>
      </c>
      <c r="F28" s="11"/>
    </row>
    <row r="29" spans="1:8" s="3" customFormat="1" ht="15.6">
      <c r="A29" s="1"/>
      <c r="B29" s="22" t="s">
        <v>3</v>
      </c>
      <c r="E29" s="22" t="s">
        <v>3</v>
      </c>
      <c r="F29" s="11"/>
    </row>
    <row r="30" spans="1:8" s="3" customFormat="1" ht="15.6">
      <c r="A30" s="1"/>
      <c r="B30" s="331" t="s">
        <v>533</v>
      </c>
      <c r="E30" s="332" t="s">
        <v>534</v>
      </c>
    </row>
    <row r="31" spans="1:8" s="3" customFormat="1" ht="15.6">
      <c r="A31" s="1"/>
      <c r="B31" s="331"/>
      <c r="E31" s="333"/>
    </row>
    <row r="32" spans="1:8" s="3" customFormat="1" ht="15.6">
      <c r="A32" s="1"/>
    </row>
    <row r="33" spans="1:8" s="3" customFormat="1" ht="15.6">
      <c r="A33" s="1"/>
      <c r="B33" s="13" t="s">
        <v>4</v>
      </c>
      <c r="C33" s="11"/>
      <c r="D33" s="12"/>
      <c r="E33" s="13" t="s">
        <v>535</v>
      </c>
      <c r="F33" s="14"/>
      <c r="H33" s="12"/>
    </row>
    <row r="34" spans="1:8" s="17" customFormat="1" ht="15.6">
      <c r="A34" s="15"/>
      <c r="B34" s="146" t="s">
        <v>329</v>
      </c>
      <c r="C34" s="11"/>
      <c r="D34" s="12"/>
      <c r="E34" s="146" t="s">
        <v>330</v>
      </c>
      <c r="F34" s="19"/>
    </row>
    <row r="35" spans="1:8" s="3" customFormat="1" ht="15.6">
      <c r="A35" s="1"/>
      <c r="B35" s="20" t="s">
        <v>5</v>
      </c>
      <c r="C35" s="11"/>
      <c r="D35" s="12"/>
      <c r="E35" s="20" t="s">
        <v>6</v>
      </c>
      <c r="F35" s="21"/>
    </row>
    <row r="36" spans="1:8" s="3" customFormat="1" ht="15.6">
      <c r="A36" s="1"/>
      <c r="B36" s="22" t="s">
        <v>3</v>
      </c>
      <c r="C36" s="11"/>
      <c r="D36" s="12"/>
      <c r="E36" s="22" t="s">
        <v>3</v>
      </c>
      <c r="F36" s="1"/>
    </row>
    <row r="37" spans="1:8" s="3" customFormat="1" ht="15.6">
      <c r="A37" s="1"/>
      <c r="B37" s="332" t="s">
        <v>536</v>
      </c>
      <c r="D37" s="12"/>
      <c r="E37" s="331" t="s">
        <v>537</v>
      </c>
      <c r="F37" s="1"/>
    </row>
    <row r="38" spans="1:8" s="3" customFormat="1" ht="15.6">
      <c r="A38" s="1"/>
      <c r="B38" s="333"/>
      <c r="D38" s="12"/>
      <c r="E38" s="331"/>
      <c r="F38" s="1"/>
    </row>
    <row r="39" spans="1:8" s="3" customFormat="1" ht="15.6">
      <c r="A39" s="1"/>
      <c r="C39" s="22"/>
      <c r="E39" s="22"/>
      <c r="F39" s="11"/>
    </row>
    <row r="40" spans="1:8" s="3" customFormat="1" ht="15.6">
      <c r="A40" s="1"/>
      <c r="B40" s="10" t="s">
        <v>538</v>
      </c>
      <c r="C40" s="11"/>
      <c r="D40" s="12"/>
      <c r="F40" s="11"/>
      <c r="H40" s="12"/>
    </row>
    <row r="41" spans="1:8" s="3" customFormat="1" ht="15.6">
      <c r="A41" s="1"/>
      <c r="B41" s="18" t="s">
        <v>331</v>
      </c>
      <c r="C41" s="11"/>
      <c r="D41" s="12"/>
      <c r="F41" s="11"/>
      <c r="H41" s="12"/>
    </row>
    <row r="42" spans="1:8" s="3" customFormat="1" ht="15.6">
      <c r="A42" s="1"/>
      <c r="B42" s="20" t="s">
        <v>525</v>
      </c>
      <c r="C42" s="11"/>
      <c r="D42" s="12"/>
      <c r="F42" s="11"/>
      <c r="H42" s="12"/>
    </row>
    <row r="43" spans="1:8" s="3" customFormat="1" ht="15.6">
      <c r="A43" s="1"/>
      <c r="B43" s="22" t="s">
        <v>3</v>
      </c>
      <c r="C43" s="11"/>
      <c r="D43" s="12"/>
      <c r="F43" s="11"/>
      <c r="H43" s="12"/>
    </row>
    <row r="44" spans="1:8" s="3" customFormat="1" ht="15.6">
      <c r="A44" s="1"/>
      <c r="B44" s="331" t="s">
        <v>539</v>
      </c>
      <c r="C44" s="22"/>
    </row>
    <row r="45" spans="1:8" s="3" customFormat="1" ht="15.6">
      <c r="A45" s="1"/>
      <c r="B45" s="1"/>
      <c r="C45" s="1"/>
      <c r="D45" s="1"/>
    </row>
    <row r="46" spans="1:8" s="3" customFormat="1" ht="15.6">
      <c r="A46" s="1"/>
      <c r="B46" s="1"/>
      <c r="C46" s="1"/>
      <c r="D46" s="23" t="s">
        <v>3521</v>
      </c>
      <c r="E46" s="11"/>
    </row>
    <row r="546" ht="15" customHeight="1"/>
    <row r="547" ht="15" customHeight="1"/>
    <row r="631" spans="2:2" ht="45.6" customHeight="1"/>
    <row r="633" spans="2:2" ht="51.6" customHeight="1">
      <c r="B633" t="s">
        <v>284</v>
      </c>
    </row>
  </sheetData>
  <sheetProtection algorithmName="SHA-512" hashValue="CqtGe3XVXgsPzwFZ5Mfs7x/dIdEHl2OtLkNU22pNyKFNa3i6Cqv7U+WC5TcLp8uDaFSx0yQVeKNEpGnpwv8phQ==" saltValue="w/WHrIcY2XgczA3Sgc/E/w==" spinCount="100000" sheet="1" objects="1" scenarios="1"/>
  <hyperlinks>
    <hyperlink ref="E30" r:id="rId1" display="mailto:mmi@mmiarch.com" xr:uid="{00000000-0004-0000-0000-000000000000}"/>
    <hyperlink ref="B37" r:id="rId2" display="mailto:info@linearprojects.co.ke" xr:uid="{00000000-0004-0000-0000-000001000000}"/>
  </hyperlinks>
  <printOptions horizontalCentered="1"/>
  <pageMargins left="0.25" right="0.25"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44"/>
  <sheetViews>
    <sheetView view="pageBreakPreview" topLeftCell="A1279" zoomScaleNormal="100" zoomScaleSheetLayoutView="100" workbookViewId="0">
      <selection activeCell="E1253" sqref="E1253"/>
    </sheetView>
  </sheetViews>
  <sheetFormatPr defaultColWidth="9.109375" defaultRowHeight="13.8"/>
  <cols>
    <col min="1" max="1" width="5.33203125" style="411" customWidth="1"/>
    <col min="2" max="2" width="54" style="40" customWidth="1"/>
    <col min="3" max="3" width="4.77734375" style="411" bestFit="1" customWidth="1"/>
    <col min="4" max="4" width="7.77734375" style="411" customWidth="1"/>
    <col min="5" max="5" width="9.88671875" style="510" bestFit="1" customWidth="1"/>
    <col min="6" max="6" width="13.109375" style="2172" bestFit="1" customWidth="1"/>
    <col min="7" max="16384" width="9.109375" style="57"/>
  </cols>
  <sheetData>
    <row r="1" spans="1:6" s="2007" customFormat="1">
      <c r="A1" s="27" t="s">
        <v>7</v>
      </c>
      <c r="B1" s="25" t="s">
        <v>8</v>
      </c>
      <c r="C1" s="2063" t="s">
        <v>991</v>
      </c>
      <c r="D1" s="2064" t="s">
        <v>10</v>
      </c>
      <c r="E1" s="2005" t="s">
        <v>11</v>
      </c>
      <c r="F1" s="2135" t="s">
        <v>12</v>
      </c>
    </row>
    <row r="2" spans="1:6" s="2007" customFormat="1">
      <c r="A2" s="31"/>
      <c r="B2" s="2065"/>
      <c r="C2" s="2066"/>
      <c r="D2" s="31"/>
      <c r="E2" s="2009"/>
      <c r="F2" s="553"/>
    </row>
    <row r="3" spans="1:6" s="2007" customFormat="1">
      <c r="A3" s="31"/>
      <c r="B3" s="409" t="s">
        <v>3457</v>
      </c>
      <c r="C3" s="2066"/>
      <c r="D3" s="31"/>
      <c r="E3" s="2009"/>
      <c r="F3" s="553"/>
    </row>
    <row r="4" spans="1:6" s="2007" customFormat="1">
      <c r="A4" s="31"/>
      <c r="B4" s="409"/>
      <c r="C4" s="2066"/>
      <c r="D4" s="31"/>
      <c r="E4" s="2009"/>
      <c r="F4" s="553"/>
    </row>
    <row r="5" spans="1:6" s="2007" customFormat="1">
      <c r="A5" s="31"/>
      <c r="B5" s="409" t="s">
        <v>1054</v>
      </c>
      <c r="C5" s="2066"/>
      <c r="D5" s="31"/>
      <c r="E5" s="2009"/>
      <c r="F5" s="553"/>
    </row>
    <row r="6" spans="1:6" s="2007" customFormat="1">
      <c r="A6" s="31"/>
      <c r="B6" s="409"/>
      <c r="C6" s="2066"/>
      <c r="D6" s="31"/>
      <c r="E6" s="2009"/>
      <c r="F6" s="553"/>
    </row>
    <row r="7" spans="1:6" s="2012" customFormat="1">
      <c r="A7" s="35"/>
      <c r="B7" s="33" t="s">
        <v>14</v>
      </c>
      <c r="C7" s="2067"/>
      <c r="D7" s="35"/>
      <c r="E7" s="194"/>
      <c r="F7" s="345"/>
    </row>
    <row r="8" spans="1:6" s="2012" customFormat="1">
      <c r="A8" s="35"/>
      <c r="B8" s="33"/>
      <c r="C8" s="2067"/>
      <c r="D8" s="35"/>
      <c r="E8" s="194"/>
      <c r="F8" s="345"/>
    </row>
    <row r="9" spans="1:6" ht="82.8">
      <c r="A9" s="39"/>
      <c r="B9" s="38" t="s">
        <v>15</v>
      </c>
      <c r="C9" s="56"/>
      <c r="D9" s="39"/>
      <c r="E9" s="194"/>
      <c r="F9" s="345"/>
    </row>
    <row r="10" spans="1:6">
      <c r="A10" s="39"/>
      <c r="B10" s="38"/>
      <c r="C10" s="56"/>
      <c r="D10" s="39"/>
      <c r="E10" s="194"/>
      <c r="F10" s="345"/>
    </row>
    <row r="11" spans="1:6" ht="27.6">
      <c r="A11" s="39"/>
      <c r="B11" s="41" t="s">
        <v>390</v>
      </c>
      <c r="C11" s="56"/>
      <c r="D11" s="39"/>
      <c r="E11" s="194"/>
      <c r="F11" s="345"/>
    </row>
    <row r="12" spans="1:6">
      <c r="A12" s="39"/>
      <c r="B12" s="38"/>
      <c r="C12" s="56"/>
      <c r="D12" s="39"/>
      <c r="E12" s="194"/>
      <c r="F12" s="345"/>
    </row>
    <row r="13" spans="1:6" ht="69">
      <c r="A13" s="39"/>
      <c r="B13" s="41" t="s">
        <v>871</v>
      </c>
      <c r="C13" s="56"/>
      <c r="D13" s="39"/>
      <c r="E13" s="194"/>
      <c r="F13" s="345"/>
    </row>
    <row r="14" spans="1:6">
      <c r="A14" s="39"/>
      <c r="B14" s="38"/>
      <c r="C14" s="56"/>
      <c r="D14" s="39"/>
      <c r="E14" s="194"/>
      <c r="F14" s="345"/>
    </row>
    <row r="15" spans="1:6" ht="41.4">
      <c r="A15" s="39"/>
      <c r="B15" s="41" t="s">
        <v>16</v>
      </c>
      <c r="C15" s="56"/>
      <c r="D15" s="39"/>
      <c r="E15" s="194"/>
      <c r="F15" s="345"/>
    </row>
    <row r="16" spans="1:6">
      <c r="A16" s="39"/>
      <c r="B16" s="41"/>
      <c r="C16" s="56"/>
      <c r="D16" s="39"/>
      <c r="E16" s="194"/>
      <c r="F16" s="345"/>
    </row>
    <row r="17" spans="1:6" ht="55.2">
      <c r="A17" s="39"/>
      <c r="B17" s="41" t="s">
        <v>17</v>
      </c>
      <c r="C17" s="56"/>
      <c r="D17" s="39"/>
      <c r="E17" s="194"/>
      <c r="F17" s="345"/>
    </row>
    <row r="18" spans="1:6">
      <c r="A18" s="39"/>
      <c r="B18" s="41"/>
      <c r="C18" s="56"/>
      <c r="D18" s="39"/>
      <c r="E18" s="194"/>
      <c r="F18" s="345"/>
    </row>
    <row r="19" spans="1:6" ht="41.4">
      <c r="A19" s="39"/>
      <c r="B19" s="41" t="s">
        <v>18</v>
      </c>
      <c r="C19" s="56"/>
      <c r="D19" s="39"/>
      <c r="E19" s="194"/>
      <c r="F19" s="345"/>
    </row>
    <row r="20" spans="1:6">
      <c r="A20" s="39"/>
      <c r="B20" s="41"/>
      <c r="C20" s="56"/>
      <c r="D20" s="39"/>
      <c r="E20" s="194"/>
      <c r="F20" s="345"/>
    </row>
    <row r="21" spans="1:6" ht="55.2">
      <c r="A21" s="39"/>
      <c r="B21" s="41" t="s">
        <v>872</v>
      </c>
      <c r="C21" s="56"/>
      <c r="D21" s="39"/>
      <c r="E21" s="194"/>
      <c r="F21" s="345"/>
    </row>
    <row r="22" spans="1:6">
      <c r="A22" s="39"/>
      <c r="B22" s="41"/>
      <c r="C22" s="56"/>
      <c r="D22" s="39"/>
      <c r="E22" s="194"/>
      <c r="F22" s="345"/>
    </row>
    <row r="23" spans="1:6" ht="82.8">
      <c r="A23" s="39"/>
      <c r="B23" s="41" t="s">
        <v>391</v>
      </c>
      <c r="C23" s="56"/>
      <c r="D23" s="39"/>
      <c r="E23" s="194"/>
      <c r="F23" s="345"/>
    </row>
    <row r="24" spans="1:6">
      <c r="A24" s="39"/>
      <c r="B24" s="41"/>
      <c r="C24" s="56"/>
      <c r="D24" s="39"/>
      <c r="E24" s="194"/>
      <c r="F24" s="345"/>
    </row>
    <row r="25" spans="1:6">
      <c r="A25" s="39"/>
      <c r="B25" s="41"/>
      <c r="C25" s="56"/>
      <c r="D25" s="39"/>
      <c r="E25" s="194"/>
      <c r="F25" s="345"/>
    </row>
    <row r="26" spans="1:6" s="2012" customFormat="1">
      <c r="A26" s="48"/>
      <c r="B26" s="46"/>
      <c r="C26" s="2068"/>
      <c r="D26" s="48"/>
      <c r="E26" s="572"/>
      <c r="F26" s="520"/>
    </row>
    <row r="27" spans="1:6" s="2017" customFormat="1" ht="14.4" thickBot="1">
      <c r="A27" s="66"/>
      <c r="B27" s="64" t="s">
        <v>19</v>
      </c>
      <c r="C27" s="2069"/>
      <c r="D27" s="66"/>
      <c r="E27" s="2016"/>
      <c r="F27" s="2136">
        <f>SUM(F9:F23)</f>
        <v>0</v>
      </c>
    </row>
    <row r="28" spans="1:6" s="2012" customFormat="1" ht="14.4" thickTop="1">
      <c r="A28" s="35"/>
      <c r="B28" s="42"/>
      <c r="C28" s="2067"/>
      <c r="D28" s="35"/>
      <c r="E28" s="194"/>
      <c r="F28" s="345"/>
    </row>
    <row r="29" spans="1:6" s="2012" customFormat="1" ht="27.6">
      <c r="A29" s="35"/>
      <c r="B29" s="33" t="s">
        <v>20</v>
      </c>
      <c r="C29" s="2067"/>
      <c r="D29" s="35"/>
      <c r="E29" s="194"/>
      <c r="F29" s="345"/>
    </row>
    <row r="30" spans="1:6" s="2012" customFormat="1">
      <c r="A30" s="35"/>
      <c r="B30" s="42"/>
      <c r="C30" s="2067"/>
      <c r="D30" s="35"/>
      <c r="E30" s="194"/>
      <c r="F30" s="345"/>
    </row>
    <row r="31" spans="1:6" s="2012" customFormat="1" ht="27.6">
      <c r="A31" s="35"/>
      <c r="B31" s="42" t="s">
        <v>21</v>
      </c>
      <c r="C31" s="2067"/>
      <c r="D31" s="35"/>
      <c r="E31" s="194"/>
      <c r="F31" s="345"/>
    </row>
    <row r="32" spans="1:6" s="2012" customFormat="1">
      <c r="A32" s="35"/>
      <c r="B32" s="42"/>
      <c r="C32" s="2067"/>
      <c r="D32" s="35"/>
      <c r="E32" s="194"/>
      <c r="F32" s="345"/>
    </row>
    <row r="33" spans="1:6" s="2012" customFormat="1" ht="55.2">
      <c r="A33" s="35"/>
      <c r="B33" s="42" t="s">
        <v>22</v>
      </c>
      <c r="C33" s="2067"/>
      <c r="D33" s="35"/>
      <c r="E33" s="194"/>
      <c r="F33" s="345"/>
    </row>
    <row r="34" spans="1:6" s="2012" customFormat="1">
      <c r="A34" s="35"/>
      <c r="B34" s="42"/>
      <c r="C34" s="2067"/>
      <c r="D34" s="35"/>
      <c r="E34" s="194"/>
      <c r="F34" s="345"/>
    </row>
    <row r="35" spans="1:6" s="2012" customFormat="1" ht="27.6">
      <c r="A35" s="35"/>
      <c r="B35" s="42" t="s">
        <v>23</v>
      </c>
      <c r="C35" s="2067"/>
      <c r="D35" s="35"/>
      <c r="E35" s="194"/>
      <c r="F35" s="345"/>
    </row>
    <row r="36" spans="1:6" s="2012" customFormat="1">
      <c r="A36" s="35"/>
      <c r="B36" s="42"/>
      <c r="C36" s="2067"/>
      <c r="D36" s="35"/>
      <c r="E36" s="194"/>
      <c r="F36" s="345"/>
    </row>
    <row r="37" spans="1:6" s="2012" customFormat="1" ht="27.6">
      <c r="A37" s="35"/>
      <c r="B37" s="42" t="s">
        <v>24</v>
      </c>
      <c r="C37" s="2067"/>
      <c r="D37" s="35"/>
      <c r="E37" s="194"/>
      <c r="F37" s="345"/>
    </row>
    <row r="38" spans="1:6" s="2012" customFormat="1">
      <c r="A38" s="35"/>
      <c r="B38" s="42"/>
      <c r="C38" s="2067"/>
      <c r="D38" s="35"/>
      <c r="E38" s="194"/>
      <c r="F38" s="345"/>
    </row>
    <row r="39" spans="1:6" s="2012" customFormat="1" ht="55.2">
      <c r="A39" s="35"/>
      <c r="B39" s="42" t="s">
        <v>25</v>
      </c>
      <c r="C39" s="2067"/>
      <c r="D39" s="35"/>
      <c r="E39" s="194"/>
      <c r="F39" s="345"/>
    </row>
    <row r="40" spans="1:6" s="2012" customFormat="1">
      <c r="A40" s="35"/>
      <c r="B40" s="42"/>
      <c r="C40" s="2067"/>
      <c r="D40" s="35"/>
      <c r="E40" s="194"/>
      <c r="F40" s="345"/>
    </row>
    <row r="41" spans="1:6" s="2012" customFormat="1" ht="69">
      <c r="A41" s="35"/>
      <c r="B41" s="42" t="s">
        <v>26</v>
      </c>
      <c r="C41" s="2067"/>
      <c r="D41" s="35"/>
      <c r="E41" s="194"/>
      <c r="F41" s="345"/>
    </row>
    <row r="42" spans="1:6" s="2012" customFormat="1">
      <c r="A42" s="35"/>
      <c r="B42" s="42"/>
      <c r="C42" s="2067"/>
      <c r="D42" s="35"/>
      <c r="E42" s="194"/>
      <c r="F42" s="345"/>
    </row>
    <row r="43" spans="1:6" s="2012" customFormat="1">
      <c r="A43" s="35"/>
      <c r="B43" s="42"/>
      <c r="C43" s="2067"/>
      <c r="D43" s="35"/>
      <c r="E43" s="194"/>
      <c r="F43" s="345"/>
    </row>
    <row r="44" spans="1:6" s="2012" customFormat="1">
      <c r="A44" s="35"/>
      <c r="B44" s="42"/>
      <c r="C44" s="2067"/>
      <c r="D44" s="35"/>
      <c r="E44" s="194"/>
      <c r="F44" s="345"/>
    </row>
    <row r="45" spans="1:6" s="2012" customFormat="1">
      <c r="A45" s="35"/>
      <c r="B45" s="42"/>
      <c r="C45" s="2067"/>
      <c r="D45" s="35"/>
      <c r="E45" s="194"/>
      <c r="F45" s="345"/>
    </row>
    <row r="46" spans="1:6" s="2012" customFormat="1">
      <c r="A46" s="35"/>
      <c r="B46" s="42"/>
      <c r="C46" s="2067"/>
      <c r="D46" s="35"/>
      <c r="E46" s="194"/>
      <c r="F46" s="345"/>
    </row>
    <row r="47" spans="1:6" s="2012" customFormat="1">
      <c r="A47" s="35"/>
      <c r="B47" s="42"/>
      <c r="C47" s="2067"/>
      <c r="D47" s="35"/>
      <c r="E47" s="194"/>
      <c r="F47" s="345"/>
    </row>
    <row r="48" spans="1:6" s="2012" customFormat="1">
      <c r="A48" s="35"/>
      <c r="B48" s="42"/>
      <c r="C48" s="2067"/>
      <c r="D48" s="35"/>
      <c r="E48" s="194"/>
      <c r="F48" s="345"/>
    </row>
    <row r="49" spans="1:6" s="2012" customFormat="1">
      <c r="A49" s="35"/>
      <c r="B49" s="42"/>
      <c r="C49" s="2067"/>
      <c r="D49" s="35"/>
      <c r="E49" s="194"/>
      <c r="F49" s="345"/>
    </row>
    <row r="50" spans="1:6" s="2012" customFormat="1">
      <c r="A50" s="35"/>
      <c r="B50" s="42"/>
      <c r="C50" s="2067"/>
      <c r="D50" s="35"/>
      <c r="E50" s="194"/>
      <c r="F50" s="345"/>
    </row>
    <row r="51" spans="1:6" s="2012" customFormat="1">
      <c r="A51" s="35"/>
      <c r="B51" s="42"/>
      <c r="C51" s="2067"/>
      <c r="D51" s="35"/>
      <c r="E51" s="194"/>
      <c r="F51" s="345"/>
    </row>
    <row r="52" spans="1:6" s="2012" customFormat="1">
      <c r="A52" s="35"/>
      <c r="B52" s="42"/>
      <c r="C52" s="2067"/>
      <c r="D52" s="35"/>
      <c r="E52" s="194"/>
      <c r="F52" s="345"/>
    </row>
    <row r="53" spans="1:6" s="2012" customFormat="1">
      <c r="A53" s="35"/>
      <c r="B53" s="42"/>
      <c r="C53" s="2067"/>
      <c r="D53" s="35"/>
      <c r="E53" s="194"/>
      <c r="F53" s="345"/>
    </row>
    <row r="54" spans="1:6" s="2012" customFormat="1">
      <c r="A54" s="35"/>
      <c r="B54" s="42"/>
      <c r="C54" s="2067"/>
      <c r="D54" s="35"/>
      <c r="E54" s="194"/>
      <c r="F54" s="345"/>
    </row>
    <row r="55" spans="1:6" s="2012" customFormat="1">
      <c r="A55" s="35"/>
      <c r="B55" s="42"/>
      <c r="C55" s="2067"/>
      <c r="D55" s="35"/>
      <c r="E55" s="194"/>
      <c r="F55" s="345"/>
    </row>
    <row r="56" spans="1:6" s="2012" customFormat="1">
      <c r="A56" s="35"/>
      <c r="B56" s="42"/>
      <c r="C56" s="2067"/>
      <c r="D56" s="35"/>
      <c r="E56" s="194"/>
      <c r="F56" s="345"/>
    </row>
    <row r="57" spans="1:6" s="2012" customFormat="1">
      <c r="A57" s="35"/>
      <c r="B57" s="42"/>
      <c r="C57" s="2067"/>
      <c r="D57" s="35"/>
      <c r="E57" s="194"/>
      <c r="F57" s="345"/>
    </row>
    <row r="58" spans="1:6" s="2012" customFormat="1">
      <c r="A58" s="35"/>
      <c r="B58" s="42"/>
      <c r="C58" s="2067"/>
      <c r="D58" s="35"/>
      <c r="E58" s="194"/>
      <c r="F58" s="345"/>
    </row>
    <row r="59" spans="1:6" s="2012" customFormat="1">
      <c r="A59" s="35"/>
      <c r="B59" s="42"/>
      <c r="C59" s="2067"/>
      <c r="D59" s="35"/>
      <c r="E59" s="194"/>
      <c r="F59" s="345"/>
    </row>
    <row r="60" spans="1:6" s="2012" customFormat="1">
      <c r="A60" s="35"/>
      <c r="B60" s="42"/>
      <c r="C60" s="2067"/>
      <c r="D60" s="35"/>
      <c r="E60" s="194"/>
      <c r="F60" s="345"/>
    </row>
    <row r="61" spans="1:6" s="2012" customFormat="1">
      <c r="A61" s="35"/>
      <c r="B61" s="42"/>
      <c r="C61" s="2067"/>
      <c r="D61" s="35"/>
      <c r="E61" s="194"/>
      <c r="F61" s="345"/>
    </row>
    <row r="62" spans="1:6" s="2012" customFormat="1">
      <c r="A62" s="35"/>
      <c r="B62" s="42"/>
      <c r="C62" s="2067"/>
      <c r="D62" s="35"/>
      <c r="E62" s="194"/>
      <c r="F62" s="345"/>
    </row>
    <row r="63" spans="1:6" s="2012" customFormat="1">
      <c r="A63" s="48"/>
      <c r="B63" s="46"/>
      <c r="C63" s="2068"/>
      <c r="D63" s="48"/>
      <c r="E63" s="572"/>
      <c r="F63" s="520"/>
    </row>
    <row r="64" spans="1:6" s="2012" customFormat="1" ht="14.4" thickBot="1">
      <c r="A64" s="66"/>
      <c r="B64" s="64" t="s">
        <v>19</v>
      </c>
      <c r="C64" s="2069"/>
      <c r="D64" s="66"/>
      <c r="E64" s="2016"/>
      <c r="F64" s="2136">
        <f>SUM(F31:F61)</f>
        <v>0</v>
      </c>
    </row>
    <row r="65" spans="1:6" s="2018" customFormat="1" ht="14.4" thickTop="1">
      <c r="A65" s="31"/>
      <c r="B65" s="2065"/>
      <c r="C65" s="2066"/>
      <c r="D65" s="31"/>
      <c r="E65" s="2009"/>
      <c r="F65" s="345"/>
    </row>
    <row r="66" spans="1:6" s="2012" customFormat="1">
      <c r="A66" s="35"/>
      <c r="B66" s="33" t="s">
        <v>27</v>
      </c>
      <c r="C66" s="2067"/>
      <c r="D66" s="35"/>
      <c r="E66" s="194"/>
      <c r="F66" s="2137"/>
    </row>
    <row r="67" spans="1:6" s="2012" customFormat="1">
      <c r="A67" s="35"/>
      <c r="B67" s="42"/>
      <c r="C67" s="2067"/>
      <c r="D67" s="35"/>
      <c r="E67" s="194"/>
      <c r="F67" s="2137"/>
    </row>
    <row r="68" spans="1:6" s="2007" customFormat="1" ht="27.6">
      <c r="A68" s="586" t="s">
        <v>28</v>
      </c>
      <c r="B68" s="2070" t="s">
        <v>1017</v>
      </c>
      <c r="C68" s="587">
        <v>1</v>
      </c>
      <c r="D68" s="587" t="s">
        <v>7</v>
      </c>
      <c r="E68" s="194"/>
      <c r="F68" s="345">
        <f>C68*E68</f>
        <v>0</v>
      </c>
    </row>
    <row r="69" spans="1:6" s="2007" customFormat="1">
      <c r="A69" s="586"/>
      <c r="B69" s="2065"/>
      <c r="C69" s="587"/>
      <c r="D69" s="31"/>
      <c r="E69" s="194"/>
      <c r="F69" s="345"/>
    </row>
    <row r="70" spans="1:6" s="2007" customFormat="1" ht="27.6">
      <c r="A70" s="586" t="s">
        <v>30</v>
      </c>
      <c r="B70" s="588" t="s">
        <v>1018</v>
      </c>
      <c r="C70" s="587">
        <v>1</v>
      </c>
      <c r="D70" s="587" t="s">
        <v>7</v>
      </c>
      <c r="E70" s="194"/>
      <c r="F70" s="345">
        <f>C70*E70</f>
        <v>0</v>
      </c>
    </row>
    <row r="71" spans="1:6" s="2007" customFormat="1">
      <c r="A71" s="586"/>
      <c r="B71" s="2065"/>
      <c r="C71" s="587"/>
      <c r="D71" s="31"/>
      <c r="E71" s="194"/>
      <c r="F71" s="345"/>
    </row>
    <row r="72" spans="1:6" s="2007" customFormat="1" ht="41.4">
      <c r="A72" s="586" t="s">
        <v>31</v>
      </c>
      <c r="B72" s="588" t="s">
        <v>1019</v>
      </c>
      <c r="C72" s="587">
        <v>1</v>
      </c>
      <c r="D72" s="587" t="s">
        <v>7</v>
      </c>
      <c r="E72" s="194"/>
      <c r="F72" s="345">
        <f>C72*E72</f>
        <v>0</v>
      </c>
    </row>
    <row r="73" spans="1:6" s="2007" customFormat="1">
      <c r="A73" s="586"/>
      <c r="B73" s="2070"/>
      <c r="C73" s="2066"/>
      <c r="D73" s="31"/>
      <c r="E73" s="194"/>
      <c r="F73" s="345"/>
    </row>
    <row r="74" spans="1:6" s="2007" customFormat="1" ht="27.6">
      <c r="A74" s="586" t="s">
        <v>32</v>
      </c>
      <c r="B74" s="588" t="s">
        <v>1020</v>
      </c>
      <c r="C74" s="587">
        <v>1</v>
      </c>
      <c r="D74" s="587" t="s">
        <v>7</v>
      </c>
      <c r="E74" s="194"/>
      <c r="F74" s="345">
        <f>C74*E74</f>
        <v>0</v>
      </c>
    </row>
    <row r="75" spans="1:6" s="2007" customFormat="1">
      <c r="A75" s="586"/>
      <c r="B75" s="2070"/>
      <c r="C75" s="2066"/>
      <c r="D75" s="31"/>
      <c r="E75" s="194"/>
      <c r="F75" s="345"/>
    </row>
    <row r="76" spans="1:6" s="2007" customFormat="1" ht="55.2">
      <c r="A76" s="586" t="s">
        <v>33</v>
      </c>
      <c r="B76" s="588" t="s">
        <v>1021</v>
      </c>
      <c r="C76" s="587">
        <v>1</v>
      </c>
      <c r="D76" s="587" t="s">
        <v>7</v>
      </c>
      <c r="E76" s="194"/>
      <c r="F76" s="345">
        <f>C76*E76</f>
        <v>0</v>
      </c>
    </row>
    <row r="77" spans="1:6" s="2007" customFormat="1">
      <c r="A77" s="586"/>
      <c r="B77" s="2070"/>
      <c r="C77" s="2066"/>
      <c r="D77" s="31"/>
      <c r="E77" s="194"/>
      <c r="F77" s="345"/>
    </row>
    <row r="78" spans="1:6" s="2007" customFormat="1">
      <c r="A78" s="586" t="s">
        <v>34</v>
      </c>
      <c r="B78" s="2070" t="s">
        <v>1009</v>
      </c>
      <c r="C78" s="587">
        <v>1</v>
      </c>
      <c r="D78" s="587" t="s">
        <v>7</v>
      </c>
      <c r="E78" s="194"/>
      <c r="F78" s="345">
        <f>C78*E78</f>
        <v>0</v>
      </c>
    </row>
    <row r="79" spans="1:6" s="2007" customFormat="1">
      <c r="A79" s="586"/>
      <c r="B79" s="2070"/>
      <c r="C79" s="2066"/>
      <c r="D79" s="31"/>
      <c r="E79" s="194"/>
      <c r="F79" s="345"/>
    </row>
    <row r="80" spans="1:6" s="2007" customFormat="1">
      <c r="A80" s="586" t="s">
        <v>35</v>
      </c>
      <c r="B80" s="2070" t="s">
        <v>1010</v>
      </c>
      <c r="C80" s="587">
        <v>1</v>
      </c>
      <c r="D80" s="587" t="s">
        <v>7</v>
      </c>
      <c r="E80" s="194"/>
      <c r="F80" s="345">
        <f>C80*E80</f>
        <v>0</v>
      </c>
    </row>
    <row r="81" spans="1:6" s="2007" customFormat="1">
      <c r="A81" s="586"/>
      <c r="B81" s="2070"/>
      <c r="C81" s="2066"/>
      <c r="D81" s="31"/>
      <c r="E81" s="194"/>
      <c r="F81" s="345"/>
    </row>
    <row r="82" spans="1:6" s="2007" customFormat="1">
      <c r="A82" s="586" t="s">
        <v>36</v>
      </c>
      <c r="B82" s="2070" t="s">
        <v>1011</v>
      </c>
      <c r="C82" s="587">
        <v>1</v>
      </c>
      <c r="D82" s="587" t="s">
        <v>7</v>
      </c>
      <c r="E82" s="194"/>
      <c r="F82" s="345">
        <f>C82*E82</f>
        <v>0</v>
      </c>
    </row>
    <row r="83" spans="1:6" s="2007" customFormat="1">
      <c r="A83" s="586"/>
      <c r="B83" s="2070"/>
      <c r="C83" s="2066"/>
      <c r="D83" s="31"/>
      <c r="E83" s="194"/>
      <c r="F83" s="345"/>
    </row>
    <row r="84" spans="1:6" s="2007" customFormat="1">
      <c r="A84" s="586" t="s">
        <v>74</v>
      </c>
      <c r="B84" s="2070" t="s">
        <v>998</v>
      </c>
      <c r="C84" s="587">
        <v>1</v>
      </c>
      <c r="D84" s="587" t="s">
        <v>7</v>
      </c>
      <c r="E84" s="194"/>
      <c r="F84" s="345">
        <f>C84*E84</f>
        <v>0</v>
      </c>
    </row>
    <row r="85" spans="1:6" s="2007" customFormat="1">
      <c r="A85" s="586"/>
      <c r="B85" s="2070"/>
      <c r="C85" s="587"/>
      <c r="D85" s="587"/>
      <c r="E85" s="194"/>
      <c r="F85" s="345"/>
    </row>
    <row r="86" spans="1:6" s="2007" customFormat="1" ht="41.4">
      <c r="A86" s="586" t="s">
        <v>38</v>
      </c>
      <c r="B86" s="588" t="s">
        <v>997</v>
      </c>
      <c r="C86" s="587">
        <v>1</v>
      </c>
      <c r="D86" s="587" t="s">
        <v>7</v>
      </c>
      <c r="E86" s="194"/>
      <c r="F86" s="345">
        <f>C86*E86</f>
        <v>0</v>
      </c>
    </row>
    <row r="87" spans="1:6" s="2007" customFormat="1">
      <c r="A87" s="586"/>
      <c r="B87" s="2070"/>
      <c r="C87" s="587"/>
      <c r="D87" s="587"/>
      <c r="E87" s="194"/>
      <c r="F87" s="345"/>
    </row>
    <row r="88" spans="1:6" s="2007" customFormat="1">
      <c r="A88" s="586" t="s">
        <v>39</v>
      </c>
      <c r="B88" s="588" t="s">
        <v>999</v>
      </c>
      <c r="C88" s="587">
        <v>1</v>
      </c>
      <c r="D88" s="587" t="s">
        <v>7</v>
      </c>
      <c r="E88" s="194"/>
      <c r="F88" s="345">
        <f>C88*E88</f>
        <v>0</v>
      </c>
    </row>
    <row r="89" spans="1:6" s="2007" customFormat="1">
      <c r="A89" s="586"/>
      <c r="B89" s="2070"/>
      <c r="C89" s="587"/>
      <c r="D89" s="587"/>
      <c r="E89" s="194"/>
      <c r="F89" s="345"/>
    </row>
    <row r="90" spans="1:6" s="2007" customFormat="1">
      <c r="A90" s="586" t="s">
        <v>40</v>
      </c>
      <c r="B90" s="588" t="s">
        <v>1000</v>
      </c>
      <c r="C90" s="587">
        <v>1</v>
      </c>
      <c r="D90" s="587" t="s">
        <v>7</v>
      </c>
      <c r="E90" s="194"/>
      <c r="F90" s="345">
        <f>C90*E90</f>
        <v>0</v>
      </c>
    </row>
    <row r="91" spans="1:6" s="2007" customFormat="1">
      <c r="A91" s="586"/>
      <c r="B91" s="588"/>
      <c r="C91" s="587"/>
      <c r="D91" s="587"/>
      <c r="E91" s="194"/>
      <c r="F91" s="345"/>
    </row>
    <row r="92" spans="1:6" s="2007" customFormat="1">
      <c r="A92" s="586"/>
      <c r="B92" s="588"/>
      <c r="C92" s="587"/>
      <c r="D92" s="587"/>
      <c r="E92" s="194"/>
      <c r="F92" s="345"/>
    </row>
    <row r="93" spans="1:6" s="2007" customFormat="1">
      <c r="A93" s="586"/>
      <c r="B93" s="588"/>
      <c r="C93" s="587"/>
      <c r="D93" s="587"/>
      <c r="E93" s="194"/>
      <c r="F93" s="345"/>
    </row>
    <row r="94" spans="1:6" s="2007" customFormat="1">
      <c r="A94" s="586"/>
      <c r="B94" s="588"/>
      <c r="C94" s="587"/>
      <c r="D94" s="587"/>
      <c r="E94" s="194"/>
      <c r="F94" s="345"/>
    </row>
    <row r="95" spans="1:6" s="2007" customFormat="1">
      <c r="A95" s="586"/>
      <c r="B95" s="588"/>
      <c r="C95" s="587"/>
      <c r="D95" s="587"/>
      <c r="E95" s="194"/>
      <c r="F95" s="345"/>
    </row>
    <row r="96" spans="1:6" s="2007" customFormat="1">
      <c r="A96" s="586"/>
      <c r="B96" s="588"/>
      <c r="C96" s="587"/>
      <c r="D96" s="587"/>
      <c r="E96" s="194"/>
      <c r="F96" s="345"/>
    </row>
    <row r="97" spans="1:6" s="2007" customFormat="1">
      <c r="A97" s="586"/>
      <c r="B97" s="588"/>
      <c r="C97" s="587"/>
      <c r="D97" s="587"/>
      <c r="E97" s="194"/>
      <c r="F97" s="345"/>
    </row>
    <row r="98" spans="1:6" s="2007" customFormat="1">
      <c r="A98" s="586"/>
      <c r="B98" s="588"/>
      <c r="C98" s="587"/>
      <c r="D98" s="587"/>
      <c r="E98" s="194"/>
      <c r="F98" s="345"/>
    </row>
    <row r="99" spans="1:6" s="2007" customFormat="1">
      <c r="A99" s="586"/>
      <c r="B99" s="588"/>
      <c r="C99" s="587"/>
      <c r="D99" s="587"/>
      <c r="E99" s="194"/>
      <c r="F99" s="345"/>
    </row>
    <row r="100" spans="1:6" s="2007" customFormat="1">
      <c r="A100" s="586"/>
      <c r="B100" s="588"/>
      <c r="C100" s="587"/>
      <c r="D100" s="587"/>
      <c r="E100" s="194"/>
      <c r="F100" s="345"/>
    </row>
    <row r="101" spans="1:6" s="2007" customFormat="1">
      <c r="A101" s="586"/>
      <c r="B101" s="588"/>
      <c r="C101" s="587"/>
      <c r="D101" s="587"/>
      <c r="E101" s="194"/>
      <c r="F101" s="345"/>
    </row>
    <row r="102" spans="1:6" s="2007" customFormat="1">
      <c r="A102" s="586"/>
      <c r="B102" s="588"/>
      <c r="C102" s="587"/>
      <c r="D102" s="587"/>
      <c r="E102" s="194"/>
      <c r="F102" s="345"/>
    </row>
    <row r="103" spans="1:6" s="2007" customFormat="1">
      <c r="A103" s="586"/>
      <c r="B103" s="2070"/>
      <c r="C103" s="587"/>
      <c r="D103" s="587"/>
      <c r="E103" s="194"/>
      <c r="F103" s="345"/>
    </row>
    <row r="104" spans="1:6" s="62" customFormat="1">
      <c r="A104" s="152"/>
      <c r="B104" s="150"/>
      <c r="C104" s="151"/>
      <c r="D104" s="152"/>
      <c r="E104" s="196"/>
      <c r="F104" s="520"/>
    </row>
    <row r="105" spans="1:6" ht="14.4" thickBot="1">
      <c r="A105" s="186"/>
      <c r="B105" s="153" t="s">
        <v>19</v>
      </c>
      <c r="C105" s="2069"/>
      <c r="D105" s="66"/>
      <c r="E105" s="2019"/>
      <c r="F105" s="2136">
        <f>SUM(F66:F90)</f>
        <v>0</v>
      </c>
    </row>
    <row r="106" spans="1:6" s="2007" customFormat="1" ht="14.4" thickTop="1">
      <c r="A106" s="586"/>
      <c r="B106" s="2070"/>
      <c r="C106" s="587"/>
      <c r="D106" s="587"/>
      <c r="E106" s="194"/>
      <c r="F106" s="345"/>
    </row>
    <row r="107" spans="1:6" s="2007" customFormat="1" ht="41.4">
      <c r="A107" s="586" t="s">
        <v>28</v>
      </c>
      <c r="B107" s="588" t="s">
        <v>1012</v>
      </c>
      <c r="C107" s="587">
        <v>1</v>
      </c>
      <c r="D107" s="587" t="s">
        <v>7</v>
      </c>
      <c r="E107" s="194"/>
      <c r="F107" s="345">
        <f>C107*E107</f>
        <v>0</v>
      </c>
    </row>
    <row r="108" spans="1:6" s="2007" customFormat="1">
      <c r="A108" s="586"/>
      <c r="B108" s="2070"/>
      <c r="C108" s="587"/>
      <c r="D108" s="587"/>
      <c r="E108" s="194"/>
      <c r="F108" s="345"/>
    </row>
    <row r="109" spans="1:6" s="2007" customFormat="1">
      <c r="A109" s="586" t="s">
        <v>30</v>
      </c>
      <c r="B109" s="588" t="s">
        <v>1014</v>
      </c>
      <c r="C109" s="587">
        <v>1</v>
      </c>
      <c r="D109" s="587" t="s">
        <v>7</v>
      </c>
      <c r="E109" s="194"/>
      <c r="F109" s="345">
        <f>C109*E109</f>
        <v>0</v>
      </c>
    </row>
    <row r="110" spans="1:6" s="2007" customFormat="1">
      <c r="A110" s="586"/>
      <c r="B110" s="2070"/>
      <c r="C110" s="587"/>
      <c r="D110" s="587"/>
      <c r="E110" s="194"/>
      <c r="F110" s="345"/>
    </row>
    <row r="111" spans="1:6" s="2007" customFormat="1">
      <c r="A111" s="586" t="s">
        <v>31</v>
      </c>
      <c r="B111" s="588" t="s">
        <v>1015</v>
      </c>
      <c r="C111" s="587">
        <v>1</v>
      </c>
      <c r="D111" s="587" t="s">
        <v>7</v>
      </c>
      <c r="E111" s="194"/>
      <c r="F111" s="345">
        <f>C111*E111</f>
        <v>0</v>
      </c>
    </row>
    <row r="112" spans="1:6" s="2007" customFormat="1">
      <c r="A112" s="586"/>
      <c r="B112" s="2070"/>
      <c r="C112" s="587"/>
      <c r="D112" s="587"/>
      <c r="E112" s="194"/>
      <c r="F112" s="345"/>
    </row>
    <row r="113" spans="1:6" s="2007" customFormat="1">
      <c r="A113" s="586" t="s">
        <v>32</v>
      </c>
      <c r="B113" s="588" t="s">
        <v>1016</v>
      </c>
      <c r="C113" s="587">
        <v>1</v>
      </c>
      <c r="D113" s="587" t="s">
        <v>7</v>
      </c>
      <c r="E113" s="194"/>
      <c r="F113" s="345">
        <f>C113*E113</f>
        <v>0</v>
      </c>
    </row>
    <row r="114" spans="1:6" s="2007" customFormat="1">
      <c r="A114" s="586"/>
      <c r="B114" s="2070"/>
      <c r="C114" s="587"/>
      <c r="D114" s="587"/>
      <c r="E114" s="194"/>
      <c r="F114" s="345"/>
    </row>
    <row r="115" spans="1:6" s="2007" customFormat="1" ht="41.4">
      <c r="A115" s="586" t="s">
        <v>33</v>
      </c>
      <c r="B115" s="2070" t="s">
        <v>1022</v>
      </c>
      <c r="C115" s="587">
        <v>1</v>
      </c>
      <c r="D115" s="587" t="s">
        <v>7</v>
      </c>
      <c r="E115" s="194"/>
      <c r="F115" s="345">
        <f>$C115*E115</f>
        <v>0</v>
      </c>
    </row>
    <row r="116" spans="1:6" s="2007" customFormat="1">
      <c r="A116" s="586"/>
      <c r="B116" s="2070"/>
      <c r="C116" s="587"/>
      <c r="D116" s="587"/>
      <c r="E116" s="194"/>
      <c r="F116" s="345"/>
    </row>
    <row r="117" spans="1:6" s="2007" customFormat="1" ht="41.4">
      <c r="A117" s="586" t="s">
        <v>34</v>
      </c>
      <c r="B117" s="588" t="s">
        <v>1023</v>
      </c>
      <c r="C117" s="587">
        <v>1</v>
      </c>
      <c r="D117" s="587" t="s">
        <v>7</v>
      </c>
      <c r="E117" s="194"/>
      <c r="F117" s="345">
        <f>$C117*E117</f>
        <v>0</v>
      </c>
    </row>
    <row r="118" spans="1:6" s="2007" customFormat="1">
      <c r="A118" s="586"/>
      <c r="B118" s="2070"/>
      <c r="C118" s="587"/>
      <c r="D118" s="587"/>
      <c r="E118" s="194"/>
      <c r="F118" s="345"/>
    </row>
    <row r="119" spans="1:6" s="2007" customFormat="1" ht="41.4">
      <c r="A119" s="586" t="s">
        <v>35</v>
      </c>
      <c r="B119" s="2070" t="s">
        <v>1024</v>
      </c>
      <c r="C119" s="587">
        <v>1</v>
      </c>
      <c r="D119" s="587" t="s">
        <v>7</v>
      </c>
      <c r="E119" s="194"/>
      <c r="F119" s="345">
        <f>$C119*E119</f>
        <v>0</v>
      </c>
    </row>
    <row r="120" spans="1:6" s="2007" customFormat="1">
      <c r="A120" s="586"/>
      <c r="B120" s="2070"/>
      <c r="C120" s="587"/>
      <c r="D120" s="587"/>
      <c r="E120" s="194"/>
      <c r="F120" s="345"/>
    </row>
    <row r="121" spans="1:6" s="2007" customFormat="1" ht="41.4">
      <c r="A121" s="586" t="s">
        <v>36</v>
      </c>
      <c r="B121" s="2070" t="s">
        <v>916</v>
      </c>
      <c r="C121" s="587">
        <v>1</v>
      </c>
      <c r="D121" s="587" t="s">
        <v>7</v>
      </c>
      <c r="E121" s="194"/>
      <c r="F121" s="345">
        <f>$C121*E121</f>
        <v>0</v>
      </c>
    </row>
    <row r="122" spans="1:6" s="2007" customFormat="1">
      <c r="A122" s="586"/>
      <c r="B122" s="2070"/>
      <c r="C122" s="587"/>
      <c r="D122" s="587"/>
      <c r="E122" s="194"/>
      <c r="F122" s="345"/>
    </row>
    <row r="123" spans="1:6" s="2007" customFormat="1" ht="27.6">
      <c r="A123" s="586" t="s">
        <v>74</v>
      </c>
      <c r="B123" s="588" t="s">
        <v>1001</v>
      </c>
      <c r="C123" s="587">
        <v>1</v>
      </c>
      <c r="D123" s="587" t="s">
        <v>7</v>
      </c>
      <c r="E123" s="194"/>
      <c r="F123" s="345">
        <f>$C123*E123</f>
        <v>0</v>
      </c>
    </row>
    <row r="124" spans="1:6" s="2007" customFormat="1">
      <c r="A124" s="586"/>
      <c r="B124" s="2070"/>
      <c r="C124" s="587"/>
      <c r="D124" s="587"/>
      <c r="E124" s="194"/>
      <c r="F124" s="345"/>
    </row>
    <row r="125" spans="1:6" s="2007" customFormat="1">
      <c r="A125" s="31"/>
      <c r="B125" s="2071" t="s">
        <v>884</v>
      </c>
      <c r="C125" s="587"/>
      <c r="D125" s="587"/>
      <c r="E125" s="194"/>
      <c r="F125" s="345"/>
    </row>
    <row r="126" spans="1:6" s="2007" customFormat="1" ht="55.2">
      <c r="A126" s="586" t="s">
        <v>39</v>
      </c>
      <c r="B126" s="2070" t="s">
        <v>1029</v>
      </c>
      <c r="C126" s="587">
        <v>1</v>
      </c>
      <c r="D126" s="587" t="s">
        <v>7</v>
      </c>
      <c r="E126" s="194"/>
      <c r="F126" s="345">
        <f>$C126*E126</f>
        <v>0</v>
      </c>
    </row>
    <row r="127" spans="1:6" s="2007" customFormat="1">
      <c r="A127" s="586"/>
      <c r="B127" s="2070"/>
      <c r="C127" s="587"/>
      <c r="D127" s="587"/>
      <c r="E127" s="194"/>
      <c r="F127" s="345"/>
    </row>
    <row r="128" spans="1:6" s="2007" customFormat="1">
      <c r="A128" s="31"/>
      <c r="B128" s="2071" t="s">
        <v>885</v>
      </c>
      <c r="C128" s="587"/>
      <c r="D128" s="587"/>
      <c r="E128" s="194"/>
      <c r="F128" s="345"/>
    </row>
    <row r="129" spans="1:6" s="2007" customFormat="1" ht="55.2">
      <c r="A129" s="586" t="s">
        <v>40</v>
      </c>
      <c r="B129" s="2070" t="s">
        <v>1025</v>
      </c>
      <c r="C129" s="587">
        <v>1</v>
      </c>
      <c r="D129" s="587" t="s">
        <v>7</v>
      </c>
      <c r="E129" s="194"/>
      <c r="F129" s="345">
        <f>$C129*E129</f>
        <v>0</v>
      </c>
    </row>
    <row r="130" spans="1:6" s="2007" customFormat="1">
      <c r="A130" s="586"/>
      <c r="B130" s="2070"/>
      <c r="C130" s="587"/>
      <c r="D130" s="587"/>
      <c r="E130" s="194"/>
      <c r="F130" s="345"/>
    </row>
    <row r="131" spans="1:6" s="2007" customFormat="1">
      <c r="A131" s="586"/>
      <c r="B131" s="2070"/>
      <c r="C131" s="587"/>
      <c r="D131" s="587"/>
      <c r="E131" s="194"/>
      <c r="F131" s="345"/>
    </row>
    <row r="132" spans="1:6" s="2007" customFormat="1">
      <c r="A132" s="586"/>
      <c r="B132" s="2070"/>
      <c r="C132" s="587"/>
      <c r="D132" s="587"/>
      <c r="E132" s="194"/>
      <c r="F132" s="345"/>
    </row>
    <row r="133" spans="1:6" s="2007" customFormat="1">
      <c r="A133" s="586"/>
      <c r="B133" s="2070"/>
      <c r="C133" s="587"/>
      <c r="D133" s="587"/>
      <c r="E133" s="194"/>
      <c r="F133" s="345"/>
    </row>
    <row r="134" spans="1:6" s="2007" customFormat="1">
      <c r="A134" s="586"/>
      <c r="B134" s="2070"/>
      <c r="C134" s="587"/>
      <c r="D134" s="587"/>
      <c r="E134" s="194"/>
      <c r="F134" s="345"/>
    </row>
    <row r="135" spans="1:6" s="2007" customFormat="1">
      <c r="A135" s="586"/>
      <c r="B135" s="2070"/>
      <c r="C135" s="587"/>
      <c r="D135" s="587"/>
      <c r="E135" s="194"/>
      <c r="F135" s="345"/>
    </row>
    <row r="136" spans="1:6" s="2007" customFormat="1">
      <c r="A136" s="586"/>
      <c r="B136" s="2070"/>
      <c r="C136" s="587"/>
      <c r="D136" s="587"/>
      <c r="E136" s="194"/>
      <c r="F136" s="345"/>
    </row>
    <row r="137" spans="1:6" s="2007" customFormat="1">
      <c r="A137" s="31"/>
      <c r="B137" s="2070"/>
      <c r="C137" s="587"/>
      <c r="D137" s="587"/>
      <c r="E137" s="194"/>
      <c r="F137" s="345"/>
    </row>
    <row r="138" spans="1:6" s="62" customFormat="1">
      <c r="A138" s="152"/>
      <c r="B138" s="150"/>
      <c r="C138" s="151"/>
      <c r="D138" s="152"/>
      <c r="E138" s="196"/>
      <c r="F138" s="520"/>
    </row>
    <row r="139" spans="1:6" ht="14.4" thickBot="1">
      <c r="A139" s="186"/>
      <c r="B139" s="153" t="s">
        <v>19</v>
      </c>
      <c r="C139" s="2069"/>
      <c r="D139" s="66"/>
      <c r="E139" s="2019"/>
      <c r="F139" s="2136">
        <f>SUM(F107:F133)</f>
        <v>0</v>
      </c>
    </row>
    <row r="140" spans="1:6" ht="14.4" thickTop="1">
      <c r="A140" s="149"/>
      <c r="B140" s="343"/>
      <c r="C140" s="2066"/>
      <c r="D140" s="227"/>
      <c r="E140" s="194"/>
      <c r="F140" s="2138"/>
    </row>
    <row r="141" spans="1:6" s="2007" customFormat="1">
      <c r="A141" s="31"/>
      <c r="B141" s="2071" t="s">
        <v>873</v>
      </c>
      <c r="C141" s="587"/>
      <c r="D141" s="587"/>
      <c r="E141" s="194"/>
      <c r="F141" s="345"/>
    </row>
    <row r="142" spans="1:6" s="2007" customFormat="1" ht="55.2">
      <c r="A142" s="31"/>
      <c r="B142" s="2072" t="s">
        <v>874</v>
      </c>
      <c r="C142" s="587"/>
      <c r="D142" s="587"/>
      <c r="E142" s="194"/>
      <c r="F142" s="345"/>
    </row>
    <row r="143" spans="1:6" s="2007" customFormat="1">
      <c r="A143" s="31"/>
      <c r="B143" s="2072"/>
      <c r="C143" s="587"/>
      <c r="D143" s="587"/>
      <c r="E143" s="194"/>
      <c r="F143" s="345"/>
    </row>
    <row r="144" spans="1:6" s="2007" customFormat="1">
      <c r="A144" s="31"/>
      <c r="B144" s="2072" t="s">
        <v>1028</v>
      </c>
      <c r="C144" s="587"/>
      <c r="D144" s="587"/>
      <c r="E144" s="194"/>
      <c r="F144" s="345"/>
    </row>
    <row r="145" spans="1:6" s="2007" customFormat="1">
      <c r="A145" s="31"/>
      <c r="B145" s="2072"/>
      <c r="C145" s="587"/>
      <c r="D145" s="587"/>
      <c r="E145" s="194"/>
      <c r="F145" s="345"/>
    </row>
    <row r="146" spans="1:6" s="2007" customFormat="1">
      <c r="A146" s="586" t="s">
        <v>28</v>
      </c>
      <c r="B146" s="2070" t="s">
        <v>1030</v>
      </c>
      <c r="C146" s="587">
        <v>1</v>
      </c>
      <c r="D146" s="587" t="s">
        <v>7</v>
      </c>
      <c r="E146" s="194"/>
      <c r="F146" s="345">
        <f>$C146*E146</f>
        <v>0</v>
      </c>
    </row>
    <row r="147" spans="1:6" s="2007" customFormat="1">
      <c r="A147" s="586"/>
      <c r="B147" s="2070"/>
      <c r="C147" s="587"/>
      <c r="D147" s="587"/>
      <c r="E147" s="194"/>
      <c r="F147" s="345"/>
    </row>
    <row r="148" spans="1:6" s="2007" customFormat="1" ht="27.6">
      <c r="A148" s="586" t="s">
        <v>30</v>
      </c>
      <c r="B148" s="2070" t="s">
        <v>1031</v>
      </c>
      <c r="C148" s="587">
        <v>1</v>
      </c>
      <c r="D148" s="587" t="s">
        <v>7</v>
      </c>
      <c r="E148" s="194"/>
      <c r="F148" s="345">
        <f>$C148*E148</f>
        <v>0</v>
      </c>
    </row>
    <row r="149" spans="1:6" s="2007" customFormat="1">
      <c r="A149" s="586"/>
      <c r="B149" s="2070"/>
      <c r="C149" s="587"/>
      <c r="D149" s="587"/>
      <c r="E149" s="194"/>
      <c r="F149" s="345"/>
    </row>
    <row r="150" spans="1:6" s="2007" customFormat="1" ht="27.6">
      <c r="A150" s="586" t="s">
        <v>31</v>
      </c>
      <c r="B150" s="2070" t="s">
        <v>1032</v>
      </c>
      <c r="C150" s="587">
        <v>1</v>
      </c>
      <c r="D150" s="587" t="s">
        <v>7</v>
      </c>
      <c r="E150" s="194"/>
      <c r="F150" s="345">
        <f>$C150*E150</f>
        <v>0</v>
      </c>
    </row>
    <row r="151" spans="1:6" s="2007" customFormat="1">
      <c r="A151" s="586"/>
      <c r="B151" s="2070"/>
      <c r="C151" s="587"/>
      <c r="D151" s="587"/>
      <c r="E151" s="194"/>
      <c r="F151" s="345"/>
    </row>
    <row r="152" spans="1:6" s="2007" customFormat="1" ht="27.6">
      <c r="A152" s="586" t="s">
        <v>32</v>
      </c>
      <c r="B152" s="588" t="s">
        <v>1033</v>
      </c>
      <c r="C152" s="587">
        <v>1</v>
      </c>
      <c r="D152" s="587" t="s">
        <v>7</v>
      </c>
      <c r="E152" s="194"/>
      <c r="F152" s="345">
        <f>$C152*E152</f>
        <v>0</v>
      </c>
    </row>
    <row r="153" spans="1:6" s="2007" customFormat="1">
      <c r="A153" s="586"/>
      <c r="B153" s="2070"/>
      <c r="C153" s="587"/>
      <c r="D153" s="587"/>
      <c r="E153" s="194"/>
      <c r="F153" s="345"/>
    </row>
    <row r="154" spans="1:6" s="2007" customFormat="1" ht="27.6">
      <c r="A154" s="586" t="s">
        <v>33</v>
      </c>
      <c r="B154" s="2070" t="s">
        <v>1034</v>
      </c>
      <c r="C154" s="587">
        <v>1</v>
      </c>
      <c r="D154" s="587" t="s">
        <v>7</v>
      </c>
      <c r="E154" s="194"/>
      <c r="F154" s="345">
        <f>$C154*E154</f>
        <v>0</v>
      </c>
    </row>
    <row r="155" spans="1:6" s="2007" customFormat="1">
      <c r="A155" s="586"/>
      <c r="B155" s="2070"/>
      <c r="C155" s="587"/>
      <c r="D155" s="587"/>
      <c r="E155" s="194"/>
      <c r="F155" s="345"/>
    </row>
    <row r="156" spans="1:6" s="2007" customFormat="1" ht="27.6">
      <c r="A156" s="586" t="s">
        <v>34</v>
      </c>
      <c r="B156" s="2070" t="s">
        <v>1035</v>
      </c>
      <c r="C156" s="587">
        <v>1</v>
      </c>
      <c r="D156" s="587" t="s">
        <v>7</v>
      </c>
      <c r="E156" s="194"/>
      <c r="F156" s="345">
        <f>$C156*E156</f>
        <v>0</v>
      </c>
    </row>
    <row r="157" spans="1:6" s="2007" customFormat="1">
      <c r="A157" s="586"/>
      <c r="B157" s="2070"/>
      <c r="C157" s="587"/>
      <c r="D157" s="587"/>
      <c r="E157" s="194"/>
      <c r="F157" s="345"/>
    </row>
    <row r="158" spans="1:6" s="2007" customFormat="1" ht="27.6">
      <c r="A158" s="586" t="s">
        <v>35</v>
      </c>
      <c r="B158" s="2070" t="s">
        <v>1036</v>
      </c>
      <c r="C158" s="587">
        <v>1</v>
      </c>
      <c r="D158" s="587" t="s">
        <v>7</v>
      </c>
      <c r="E158" s="194"/>
      <c r="F158" s="345">
        <f>$C158*E158</f>
        <v>0</v>
      </c>
    </row>
    <row r="159" spans="1:6" s="2007" customFormat="1">
      <c r="A159" s="586"/>
      <c r="B159" s="2070"/>
      <c r="C159" s="587"/>
      <c r="D159" s="587"/>
      <c r="E159" s="194"/>
      <c r="F159" s="345"/>
    </row>
    <row r="160" spans="1:6" s="2007" customFormat="1" ht="27.6">
      <c r="A160" s="586" t="s">
        <v>36</v>
      </c>
      <c r="B160" s="2070" t="s">
        <v>1037</v>
      </c>
      <c r="C160" s="587">
        <v>1</v>
      </c>
      <c r="D160" s="587" t="s">
        <v>7</v>
      </c>
      <c r="E160" s="194"/>
      <c r="F160" s="345">
        <f>$C160*E160</f>
        <v>0</v>
      </c>
    </row>
    <row r="161" spans="1:6" s="2007" customFormat="1">
      <c r="A161" s="586"/>
      <c r="B161" s="2070"/>
      <c r="C161" s="587"/>
      <c r="D161" s="587"/>
      <c r="E161" s="194"/>
      <c r="F161" s="345"/>
    </row>
    <row r="162" spans="1:6" s="2007" customFormat="1" ht="27.6">
      <c r="A162" s="586" t="s">
        <v>74</v>
      </c>
      <c r="B162" s="2070" t="s">
        <v>1038</v>
      </c>
      <c r="C162" s="587">
        <v>1</v>
      </c>
      <c r="D162" s="587" t="s">
        <v>7</v>
      </c>
      <c r="E162" s="194"/>
      <c r="F162" s="345">
        <f>$C162*E162</f>
        <v>0</v>
      </c>
    </row>
    <row r="163" spans="1:6" s="2007" customFormat="1">
      <c r="A163" s="586"/>
      <c r="B163" s="2070"/>
      <c r="C163" s="587"/>
      <c r="D163" s="587"/>
      <c r="E163" s="194"/>
      <c r="F163" s="345"/>
    </row>
    <row r="164" spans="1:6" s="2007" customFormat="1">
      <c r="A164" s="31"/>
      <c r="B164" s="2071" t="s">
        <v>1026</v>
      </c>
      <c r="C164" s="587"/>
      <c r="D164" s="587"/>
      <c r="E164" s="194"/>
      <c r="F164" s="345"/>
    </row>
    <row r="165" spans="1:6" s="2007" customFormat="1" ht="124.2">
      <c r="A165" s="31" t="s">
        <v>38</v>
      </c>
      <c r="B165" s="2070" t="s">
        <v>1039</v>
      </c>
      <c r="C165" s="587"/>
      <c r="D165" s="587" t="s">
        <v>1027</v>
      </c>
      <c r="E165" s="194"/>
      <c r="F165" s="345" t="s">
        <v>1027</v>
      </c>
    </row>
    <row r="166" spans="1:6" s="2007" customFormat="1">
      <c r="A166" s="31"/>
      <c r="B166" s="2070"/>
      <c r="C166" s="587"/>
      <c r="D166" s="587"/>
      <c r="E166" s="194"/>
      <c r="F166" s="345"/>
    </row>
    <row r="167" spans="1:6" s="2007" customFormat="1">
      <c r="A167" s="31"/>
      <c r="B167" s="2070"/>
      <c r="C167" s="587"/>
      <c r="D167" s="587"/>
      <c r="E167" s="194"/>
      <c r="F167" s="345"/>
    </row>
    <row r="168" spans="1:6" s="2007" customFormat="1">
      <c r="A168" s="31"/>
      <c r="B168" s="2070"/>
      <c r="C168" s="587"/>
      <c r="D168" s="587"/>
      <c r="E168" s="194"/>
      <c r="F168" s="345"/>
    </row>
    <row r="169" spans="1:6" s="2007" customFormat="1">
      <c r="A169" s="586"/>
      <c r="B169" s="2070"/>
      <c r="C169" s="587"/>
      <c r="D169" s="587"/>
      <c r="E169" s="194"/>
      <c r="F169" s="345"/>
    </row>
    <row r="170" spans="1:6" s="2007" customFormat="1">
      <c r="A170" s="2073"/>
      <c r="B170" s="2074"/>
      <c r="C170" s="2075"/>
      <c r="D170" s="2075"/>
      <c r="E170" s="572"/>
      <c r="F170" s="520"/>
    </row>
    <row r="171" spans="1:6" s="2017" customFormat="1">
      <c r="A171" s="401"/>
      <c r="B171" s="399" t="s">
        <v>875</v>
      </c>
      <c r="C171" s="2076"/>
      <c r="D171" s="401"/>
      <c r="E171" s="2020"/>
      <c r="F171" s="2139">
        <f>SUM(F141:F165)</f>
        <v>0</v>
      </c>
    </row>
    <row r="172" spans="1:6" s="2012" customFormat="1">
      <c r="A172" s="35"/>
      <c r="B172" s="42"/>
      <c r="C172" s="2067"/>
      <c r="D172" s="35"/>
      <c r="E172" s="194"/>
      <c r="F172" s="2137"/>
    </row>
    <row r="173" spans="1:6">
      <c r="A173" s="39"/>
      <c r="B173" s="189" t="s">
        <v>45</v>
      </c>
      <c r="C173" s="56"/>
      <c r="D173" s="336"/>
      <c r="E173" s="58"/>
      <c r="F173" s="345"/>
    </row>
    <row r="174" spans="1:6">
      <c r="A174" s="39"/>
      <c r="B174" s="189"/>
      <c r="C174" s="56"/>
      <c r="D174" s="39"/>
      <c r="E174" s="58"/>
      <c r="F174" s="345"/>
    </row>
    <row r="175" spans="1:6">
      <c r="A175" s="39"/>
      <c r="B175" s="188" t="s">
        <v>567</v>
      </c>
      <c r="C175" s="56"/>
      <c r="D175" s="39"/>
      <c r="E175" s="58"/>
      <c r="F175" s="345">
        <f>F27</f>
        <v>0</v>
      </c>
    </row>
    <row r="176" spans="1:6">
      <c r="A176" s="39"/>
      <c r="B176" s="188"/>
      <c r="C176" s="56"/>
      <c r="D176" s="39"/>
      <c r="E176" s="58"/>
      <c r="F176" s="345"/>
    </row>
    <row r="177" spans="1:6">
      <c r="A177" s="39"/>
      <c r="B177" s="188" t="s">
        <v>568</v>
      </c>
      <c r="C177" s="56"/>
      <c r="D177" s="39"/>
      <c r="E177" s="58"/>
      <c r="F177" s="345">
        <f>F64</f>
        <v>0</v>
      </c>
    </row>
    <row r="178" spans="1:6">
      <c r="A178" s="39"/>
      <c r="B178" s="188"/>
      <c r="C178" s="56"/>
      <c r="D178" s="39"/>
      <c r="E178" s="58"/>
      <c r="F178" s="345"/>
    </row>
    <row r="179" spans="1:6">
      <c r="A179" s="39"/>
      <c r="B179" s="188" t="s">
        <v>559</v>
      </c>
      <c r="C179" s="56"/>
      <c r="D179" s="39"/>
      <c r="E179" s="58"/>
      <c r="F179" s="345">
        <f>F105</f>
        <v>0</v>
      </c>
    </row>
    <row r="180" spans="1:6">
      <c r="A180" s="39"/>
      <c r="B180" s="188"/>
      <c r="C180" s="56"/>
      <c r="D180" s="39"/>
      <c r="E180" s="58"/>
      <c r="F180" s="345"/>
    </row>
    <row r="181" spans="1:6">
      <c r="A181" s="39"/>
      <c r="B181" s="188" t="s">
        <v>548</v>
      </c>
      <c r="C181" s="56"/>
      <c r="D181" s="39"/>
      <c r="E181" s="58"/>
      <c r="F181" s="345">
        <f>F139</f>
        <v>0</v>
      </c>
    </row>
    <row r="182" spans="1:6">
      <c r="A182" s="39"/>
      <c r="B182" s="188"/>
      <c r="C182" s="56"/>
      <c r="D182" s="39"/>
      <c r="E182" s="58"/>
      <c r="F182" s="345"/>
    </row>
    <row r="183" spans="1:6">
      <c r="A183" s="39"/>
      <c r="B183" s="188" t="s">
        <v>547</v>
      </c>
      <c r="C183" s="56"/>
      <c r="D183" s="39"/>
      <c r="E183" s="58"/>
      <c r="F183" s="345">
        <f>F171</f>
        <v>0</v>
      </c>
    </row>
    <row r="184" spans="1:6">
      <c r="A184" s="39"/>
      <c r="B184" s="188"/>
      <c r="C184" s="56"/>
      <c r="D184" s="39"/>
      <c r="E184" s="58"/>
      <c r="F184" s="345"/>
    </row>
    <row r="185" spans="1:6">
      <c r="A185" s="39"/>
      <c r="B185" s="188"/>
      <c r="C185" s="56"/>
      <c r="D185" s="39"/>
      <c r="E185" s="58"/>
      <c r="F185" s="345"/>
    </row>
    <row r="186" spans="1:6">
      <c r="A186" s="39"/>
      <c r="B186" s="188"/>
      <c r="C186" s="56"/>
      <c r="D186" s="39"/>
      <c r="E186" s="58"/>
      <c r="F186" s="345"/>
    </row>
    <row r="187" spans="1:6">
      <c r="A187" s="39"/>
      <c r="B187" s="188"/>
      <c r="C187" s="56"/>
      <c r="D187" s="39"/>
      <c r="E187" s="58"/>
      <c r="F187" s="345"/>
    </row>
    <row r="188" spans="1:6">
      <c r="A188" s="39"/>
      <c r="B188" s="188"/>
      <c r="C188" s="56"/>
      <c r="D188" s="39"/>
      <c r="E188" s="58"/>
      <c r="F188" s="345"/>
    </row>
    <row r="189" spans="1:6">
      <c r="A189" s="39"/>
      <c r="B189" s="188"/>
      <c r="C189" s="56"/>
      <c r="D189" s="39"/>
      <c r="E189" s="58"/>
      <c r="F189" s="345"/>
    </row>
    <row r="190" spans="1:6">
      <c r="A190" s="39"/>
      <c r="B190" s="188"/>
      <c r="C190" s="56"/>
      <c r="D190" s="39"/>
      <c r="E190" s="58"/>
      <c r="F190" s="345"/>
    </row>
    <row r="191" spans="1:6">
      <c r="A191" s="39"/>
      <c r="B191" s="188"/>
      <c r="C191" s="56"/>
      <c r="D191" s="39"/>
      <c r="E191" s="58"/>
      <c r="F191" s="345"/>
    </row>
    <row r="192" spans="1:6">
      <c r="A192" s="39"/>
      <c r="B192" s="188"/>
      <c r="C192" s="56"/>
      <c r="D192" s="39"/>
      <c r="E192" s="58"/>
      <c r="F192" s="345"/>
    </row>
    <row r="193" spans="1:6">
      <c r="A193" s="39"/>
      <c r="B193" s="188"/>
      <c r="C193" s="56"/>
      <c r="D193" s="39"/>
      <c r="E193" s="58"/>
      <c r="F193" s="345"/>
    </row>
    <row r="194" spans="1:6">
      <c r="A194" s="39"/>
      <c r="B194" s="188"/>
      <c r="C194" s="56"/>
      <c r="D194" s="39"/>
      <c r="E194" s="58"/>
      <c r="F194" s="345"/>
    </row>
    <row r="195" spans="1:6">
      <c r="A195" s="39"/>
      <c r="B195" s="188"/>
      <c r="C195" s="56"/>
      <c r="D195" s="39"/>
      <c r="E195" s="58"/>
      <c r="F195" s="345"/>
    </row>
    <row r="196" spans="1:6">
      <c r="A196" s="39"/>
      <c r="B196" s="188"/>
      <c r="C196" s="56"/>
      <c r="D196" s="39"/>
      <c r="E196" s="58"/>
      <c r="F196" s="345"/>
    </row>
    <row r="197" spans="1:6">
      <c r="A197" s="39"/>
      <c r="B197" s="188"/>
      <c r="C197" s="56"/>
      <c r="D197" s="39"/>
      <c r="E197" s="58"/>
      <c r="F197" s="345"/>
    </row>
    <row r="198" spans="1:6">
      <c r="A198" s="39"/>
      <c r="B198" s="188"/>
      <c r="C198" s="56"/>
      <c r="D198" s="39"/>
      <c r="E198" s="58"/>
      <c r="F198" s="345"/>
    </row>
    <row r="199" spans="1:6">
      <c r="A199" s="39"/>
      <c r="B199" s="188"/>
      <c r="C199" s="56"/>
      <c r="D199" s="39"/>
      <c r="E199" s="58"/>
      <c r="F199" s="345"/>
    </row>
    <row r="200" spans="1:6">
      <c r="A200" s="39"/>
      <c r="B200" s="188"/>
      <c r="C200" s="56"/>
      <c r="D200" s="39"/>
      <c r="E200" s="58"/>
      <c r="F200" s="345"/>
    </row>
    <row r="201" spans="1:6">
      <c r="A201" s="39"/>
      <c r="B201" s="188"/>
      <c r="C201" s="56"/>
      <c r="D201" s="39"/>
      <c r="E201" s="58"/>
      <c r="F201" s="345"/>
    </row>
    <row r="202" spans="1:6">
      <c r="A202" s="39"/>
      <c r="B202" s="188"/>
      <c r="C202" s="56"/>
      <c r="D202" s="39"/>
      <c r="E202" s="58"/>
      <c r="F202" s="345"/>
    </row>
    <row r="203" spans="1:6">
      <c r="A203" s="39"/>
      <c r="B203" s="188"/>
      <c r="C203" s="56"/>
      <c r="D203" s="39"/>
      <c r="E203" s="58"/>
      <c r="F203" s="345"/>
    </row>
    <row r="204" spans="1:6">
      <c r="A204" s="39"/>
      <c r="B204" s="188"/>
      <c r="C204" s="56"/>
      <c r="D204" s="39"/>
      <c r="E204" s="58"/>
      <c r="F204" s="345"/>
    </row>
    <row r="205" spans="1:6">
      <c r="A205" s="39"/>
      <c r="B205" s="188"/>
      <c r="C205" s="56"/>
      <c r="D205" s="39"/>
      <c r="E205" s="58"/>
      <c r="F205" s="345"/>
    </row>
    <row r="206" spans="1:6">
      <c r="A206" s="39"/>
      <c r="B206" s="188"/>
      <c r="C206" s="56"/>
      <c r="D206" s="39"/>
      <c r="E206" s="58"/>
      <c r="F206" s="345"/>
    </row>
    <row r="207" spans="1:6">
      <c r="A207" s="39"/>
      <c r="B207" s="188"/>
      <c r="C207" s="56"/>
      <c r="D207" s="39"/>
      <c r="E207" s="58"/>
      <c r="F207" s="345"/>
    </row>
    <row r="208" spans="1:6">
      <c r="A208" s="39"/>
      <c r="B208" s="188"/>
      <c r="C208" s="56"/>
      <c r="D208" s="39"/>
      <c r="E208" s="58"/>
      <c r="F208" s="345"/>
    </row>
    <row r="209" spans="1:6">
      <c r="A209" s="39"/>
      <c r="B209" s="188"/>
      <c r="C209" s="56"/>
      <c r="D209" s="39"/>
      <c r="E209" s="58"/>
      <c r="F209" s="345"/>
    </row>
    <row r="210" spans="1:6">
      <c r="A210" s="39"/>
      <c r="B210" s="188"/>
      <c r="C210" s="56"/>
      <c r="D210" s="39"/>
      <c r="E210" s="58"/>
      <c r="F210" s="345"/>
    </row>
    <row r="211" spans="1:6">
      <c r="A211" s="39"/>
      <c r="B211" s="188"/>
      <c r="C211" s="56"/>
      <c r="D211" s="39"/>
      <c r="E211" s="58"/>
      <c r="F211" s="345"/>
    </row>
    <row r="212" spans="1:6">
      <c r="A212" s="39"/>
      <c r="B212" s="188"/>
      <c r="C212" s="56"/>
      <c r="D212" s="39"/>
      <c r="E212" s="58"/>
      <c r="F212" s="345"/>
    </row>
    <row r="213" spans="1:6">
      <c r="A213" s="39"/>
      <c r="B213" s="188"/>
      <c r="C213" s="56"/>
      <c r="D213" s="39"/>
      <c r="E213" s="58"/>
      <c r="F213" s="345"/>
    </row>
    <row r="214" spans="1:6">
      <c r="A214" s="39"/>
      <c r="B214" s="188"/>
      <c r="C214" s="56"/>
      <c r="D214" s="39"/>
      <c r="E214" s="58"/>
      <c r="F214" s="345"/>
    </row>
    <row r="215" spans="1:6">
      <c r="A215" s="39"/>
      <c r="B215" s="188"/>
      <c r="C215" s="56"/>
      <c r="D215" s="39"/>
      <c r="E215" s="58"/>
      <c r="F215" s="345"/>
    </row>
    <row r="216" spans="1:6">
      <c r="A216" s="39"/>
      <c r="B216" s="188"/>
      <c r="C216" s="56"/>
      <c r="D216" s="39"/>
      <c r="E216" s="58"/>
      <c r="F216" s="345"/>
    </row>
    <row r="217" spans="1:6">
      <c r="A217" s="39"/>
      <c r="B217" s="188"/>
      <c r="C217" s="56"/>
      <c r="D217" s="39"/>
      <c r="E217" s="58"/>
      <c r="F217" s="345"/>
    </row>
    <row r="218" spans="1:6">
      <c r="A218" s="39"/>
      <c r="B218" s="188"/>
      <c r="C218" s="56"/>
      <c r="D218" s="39"/>
      <c r="E218" s="58"/>
      <c r="F218" s="345"/>
    </row>
    <row r="219" spans="1:6" s="2012" customFormat="1">
      <c r="A219" s="35"/>
      <c r="B219" s="42"/>
      <c r="C219" s="2067"/>
      <c r="D219" s="35"/>
      <c r="E219" s="194"/>
      <c r="F219" s="2137"/>
    </row>
    <row r="220" spans="1:6" s="2021" customFormat="1" ht="14.4">
      <c r="A220" s="32"/>
      <c r="B220" s="42"/>
      <c r="C220" s="2067"/>
      <c r="D220" s="35"/>
      <c r="E220" s="2011"/>
      <c r="F220" s="345"/>
    </row>
    <row r="221" spans="1:6" s="2021" customFormat="1" ht="14.4">
      <c r="A221" s="45"/>
      <c r="B221" s="46"/>
      <c r="C221" s="2068"/>
      <c r="D221" s="48"/>
      <c r="E221" s="2013"/>
      <c r="F221" s="520"/>
    </row>
    <row r="222" spans="1:6" s="2021" customFormat="1" ht="15" thickBot="1">
      <c r="A222" s="63"/>
      <c r="B222" s="64" t="s">
        <v>1055</v>
      </c>
      <c r="C222" s="2069"/>
      <c r="D222" s="66"/>
      <c r="E222" s="2015"/>
      <c r="F222" s="2140">
        <f>SUM(F173:F219)</f>
        <v>0</v>
      </c>
    </row>
    <row r="223" spans="1:6" s="2023" customFormat="1" thickTop="1">
      <c r="A223" s="142"/>
      <c r="B223" s="142"/>
      <c r="C223" s="142"/>
      <c r="D223" s="142"/>
      <c r="F223" s="142"/>
    </row>
    <row r="224" spans="1:6" s="2023" customFormat="1" ht="13.2">
      <c r="A224" s="142"/>
      <c r="B224" s="142"/>
      <c r="C224" s="142"/>
      <c r="D224" s="142"/>
      <c r="F224" s="142"/>
    </row>
    <row r="225" spans="1:6" s="2023" customFormat="1" ht="13.2">
      <c r="A225" s="142"/>
      <c r="B225" s="142"/>
      <c r="C225" s="142"/>
      <c r="D225" s="142"/>
      <c r="F225" s="142"/>
    </row>
    <row r="226" spans="1:6" s="2023" customFormat="1" ht="13.2">
      <c r="A226" s="142"/>
      <c r="B226" s="142"/>
      <c r="C226" s="142"/>
      <c r="D226" s="142"/>
      <c r="F226" s="142"/>
    </row>
    <row r="227" spans="1:6" s="2023" customFormat="1" ht="13.2">
      <c r="A227" s="142"/>
      <c r="B227" s="142"/>
      <c r="C227" s="142"/>
      <c r="D227" s="142"/>
      <c r="F227" s="142"/>
    </row>
    <row r="228" spans="1:6" s="2023" customFormat="1" ht="13.2">
      <c r="A228" s="142"/>
      <c r="B228" s="142"/>
      <c r="C228" s="142"/>
      <c r="D228" s="142"/>
      <c r="F228" s="142"/>
    </row>
    <row r="229" spans="1:6" s="2023" customFormat="1" ht="13.2">
      <c r="A229" s="142"/>
      <c r="B229" s="142"/>
      <c r="C229" s="142"/>
      <c r="D229" s="142"/>
      <c r="F229" s="142"/>
    </row>
    <row r="230" spans="1:6" s="2023" customFormat="1" ht="13.2">
      <c r="A230" s="142"/>
      <c r="B230" s="142"/>
      <c r="C230" s="142"/>
      <c r="D230" s="142"/>
      <c r="F230" s="142"/>
    </row>
    <row r="231" spans="1:6" s="2023" customFormat="1" ht="13.2">
      <c r="A231" s="142"/>
      <c r="B231" s="142"/>
      <c r="C231" s="142"/>
      <c r="D231" s="142"/>
      <c r="F231" s="142"/>
    </row>
    <row r="232" spans="1:6" s="2023" customFormat="1" ht="13.2">
      <c r="A232" s="142"/>
      <c r="B232" s="142"/>
      <c r="C232" s="142"/>
      <c r="D232" s="142"/>
      <c r="F232" s="142"/>
    </row>
    <row r="233" spans="1:6" s="2023" customFormat="1" ht="13.2">
      <c r="A233" s="142"/>
      <c r="B233" s="142"/>
      <c r="C233" s="142"/>
      <c r="D233" s="142"/>
      <c r="F233" s="142"/>
    </row>
    <row r="234" spans="1:6" s="2023" customFormat="1" ht="13.2">
      <c r="A234" s="142"/>
      <c r="B234" s="142"/>
      <c r="C234" s="142"/>
      <c r="D234" s="142"/>
      <c r="F234" s="142"/>
    </row>
    <row r="235" spans="1:6" s="2023" customFormat="1" ht="13.2">
      <c r="A235" s="142"/>
      <c r="B235" s="142"/>
      <c r="C235" s="142"/>
      <c r="D235" s="142"/>
      <c r="F235" s="142"/>
    </row>
    <row r="236" spans="1:6" s="2023" customFormat="1" ht="13.2">
      <c r="A236" s="142"/>
      <c r="B236" s="142"/>
      <c r="C236" s="142"/>
      <c r="D236" s="142"/>
      <c r="F236" s="142"/>
    </row>
    <row r="237" spans="1:6" s="2023" customFormat="1" ht="13.2">
      <c r="A237" s="142"/>
      <c r="B237" s="142"/>
      <c r="C237" s="142"/>
      <c r="D237" s="142"/>
      <c r="F237" s="142"/>
    </row>
    <row r="238" spans="1:6" s="2023" customFormat="1" ht="13.2">
      <c r="A238" s="142"/>
      <c r="B238" s="142"/>
      <c r="C238" s="142"/>
      <c r="D238" s="142"/>
      <c r="F238" s="142"/>
    </row>
    <row r="239" spans="1:6" s="2023" customFormat="1" ht="13.2">
      <c r="A239" s="142"/>
      <c r="B239" s="142"/>
      <c r="C239" s="142"/>
      <c r="D239" s="142"/>
      <c r="F239" s="142"/>
    </row>
    <row r="240" spans="1:6" s="2023" customFormat="1" ht="13.2">
      <c r="A240" s="142"/>
      <c r="B240" s="142"/>
      <c r="C240" s="142"/>
      <c r="D240" s="142"/>
      <c r="F240" s="142"/>
    </row>
    <row r="241" spans="1:6" s="2023" customFormat="1" thickBot="1">
      <c r="A241" s="142"/>
      <c r="B241" s="142"/>
      <c r="C241" s="142"/>
      <c r="D241" s="142"/>
      <c r="F241" s="142"/>
    </row>
    <row r="242" spans="1:6" s="2023" customFormat="1" thickTop="1">
      <c r="A242" s="142"/>
      <c r="B242" s="139"/>
      <c r="C242" s="139"/>
      <c r="D242" s="139"/>
      <c r="E242" s="2024"/>
      <c r="F242" s="139"/>
    </row>
    <row r="243" spans="1:6" s="2023" customFormat="1" ht="25.2">
      <c r="A243" s="142"/>
      <c r="B243" s="595" t="s">
        <v>1065</v>
      </c>
      <c r="C243" s="595"/>
      <c r="D243" s="595"/>
      <c r="E243" s="2026"/>
      <c r="F243" s="142"/>
    </row>
    <row r="244" spans="1:6" s="2023" customFormat="1" thickBot="1">
      <c r="A244" s="142"/>
      <c r="B244" s="141"/>
      <c r="C244" s="141"/>
      <c r="D244" s="141"/>
      <c r="E244" s="2027"/>
      <c r="F244" s="141"/>
    </row>
    <row r="245" spans="1:6" s="2023" customFormat="1" thickTop="1">
      <c r="A245" s="142"/>
      <c r="B245" s="142"/>
      <c r="C245" s="142"/>
      <c r="D245" s="142"/>
      <c r="F245" s="142"/>
    </row>
    <row r="246" spans="1:6" s="2023" customFormat="1" ht="13.2">
      <c r="A246" s="142"/>
      <c r="B246" s="142"/>
      <c r="C246" s="142"/>
      <c r="D246" s="142"/>
      <c r="F246" s="142"/>
    </row>
    <row r="247" spans="1:6" s="2023" customFormat="1" ht="13.2">
      <c r="A247" s="142"/>
      <c r="B247" s="142"/>
      <c r="C247" s="142"/>
      <c r="D247" s="142"/>
      <c r="F247" s="142"/>
    </row>
    <row r="248" spans="1:6" s="2025" customFormat="1" ht="13.2">
      <c r="A248" s="138"/>
      <c r="B248" s="138"/>
      <c r="C248" s="138"/>
      <c r="D248" s="138"/>
      <c r="F248" s="138"/>
    </row>
    <row r="249" spans="1:6" s="2025" customFormat="1" ht="13.2">
      <c r="A249" s="138"/>
      <c r="B249" s="138"/>
      <c r="C249" s="138"/>
      <c r="D249" s="138"/>
      <c r="F249" s="138"/>
    </row>
    <row r="250" spans="1:6" s="2025" customFormat="1" ht="13.2">
      <c r="A250" s="138"/>
      <c r="B250" s="138"/>
      <c r="C250" s="138"/>
      <c r="D250" s="138"/>
      <c r="F250" s="138"/>
    </row>
    <row r="251" spans="1:6" s="2025" customFormat="1" ht="13.2">
      <c r="A251" s="138"/>
      <c r="B251" s="138"/>
      <c r="C251" s="138"/>
      <c r="D251" s="138"/>
      <c r="F251" s="138"/>
    </row>
    <row r="252" spans="1:6" s="2025" customFormat="1" ht="13.2">
      <c r="A252" s="138"/>
      <c r="B252" s="138"/>
      <c r="C252" s="138"/>
      <c r="D252" s="138"/>
      <c r="F252" s="138"/>
    </row>
    <row r="253" spans="1:6" s="2025" customFormat="1" ht="13.2">
      <c r="A253" s="138"/>
      <c r="B253" s="138"/>
      <c r="C253" s="138"/>
      <c r="D253" s="138"/>
      <c r="F253" s="138"/>
    </row>
    <row r="254" spans="1:6" s="2025" customFormat="1" ht="13.2">
      <c r="A254" s="138"/>
      <c r="B254" s="138"/>
      <c r="C254" s="138"/>
      <c r="D254" s="138"/>
      <c r="F254" s="138"/>
    </row>
    <row r="255" spans="1:6" s="2023" customFormat="1" ht="13.2">
      <c r="A255" s="142"/>
      <c r="B255" s="142"/>
      <c r="C255" s="142"/>
      <c r="D255" s="142"/>
      <c r="F255" s="142"/>
    </row>
    <row r="256" spans="1:6" s="2023" customFormat="1" ht="13.2">
      <c r="A256" s="142"/>
      <c r="B256" s="142"/>
      <c r="C256" s="142"/>
      <c r="D256" s="142"/>
      <c r="F256" s="142"/>
    </row>
    <row r="257" spans="1:6" s="2023" customFormat="1" ht="13.2">
      <c r="A257" s="142"/>
      <c r="B257" s="142"/>
      <c r="C257" s="142"/>
      <c r="D257" s="142"/>
      <c r="F257" s="142"/>
    </row>
    <row r="258" spans="1:6" s="2023" customFormat="1" ht="13.2">
      <c r="A258" s="142"/>
      <c r="B258" s="142"/>
      <c r="C258" s="142"/>
      <c r="D258" s="142"/>
      <c r="F258" s="142"/>
    </row>
    <row r="259" spans="1:6" s="2023" customFormat="1" ht="13.2">
      <c r="A259" s="142"/>
      <c r="B259" s="142"/>
      <c r="C259" s="142"/>
      <c r="D259" s="142"/>
      <c r="F259" s="142"/>
    </row>
    <row r="260" spans="1:6" s="2023" customFormat="1" ht="13.2">
      <c r="A260" s="142"/>
      <c r="B260" s="142"/>
      <c r="C260" s="142"/>
      <c r="D260" s="142"/>
      <c r="F260" s="142"/>
    </row>
    <row r="261" spans="1:6" s="2023" customFormat="1" ht="13.2">
      <c r="A261" s="142"/>
      <c r="B261" s="142"/>
      <c r="C261" s="142"/>
      <c r="D261" s="142"/>
      <c r="F261" s="142"/>
    </row>
    <row r="262" spans="1:6" s="2023" customFormat="1" ht="13.2">
      <c r="A262" s="142"/>
      <c r="B262" s="142"/>
      <c r="C262" s="142"/>
      <c r="D262" s="142"/>
      <c r="F262" s="142"/>
    </row>
    <row r="263" spans="1:6" s="2023" customFormat="1" ht="13.2">
      <c r="A263" s="142"/>
      <c r="B263" s="142"/>
      <c r="C263" s="142"/>
      <c r="D263" s="142"/>
      <c r="F263" s="142"/>
    </row>
    <row r="264" spans="1:6" s="2023" customFormat="1" ht="13.2">
      <c r="A264" s="142"/>
      <c r="B264" s="142"/>
      <c r="C264" s="142"/>
      <c r="D264" s="142"/>
      <c r="F264" s="142"/>
    </row>
    <row r="265" spans="1:6" s="2023" customFormat="1" ht="13.2">
      <c r="A265" s="142"/>
      <c r="B265" s="142"/>
      <c r="C265" s="142"/>
      <c r="D265" s="142"/>
      <c r="F265" s="142"/>
    </row>
    <row r="266" spans="1:6" s="2023" customFormat="1" ht="13.2">
      <c r="A266" s="142"/>
      <c r="B266" s="142"/>
      <c r="C266" s="142"/>
      <c r="D266" s="142"/>
      <c r="F266" s="142"/>
    </row>
    <row r="267" spans="1:6" s="2023" customFormat="1" ht="13.2">
      <c r="A267" s="142"/>
      <c r="B267" s="142"/>
      <c r="C267" s="142"/>
      <c r="D267" s="142"/>
      <c r="F267" s="142"/>
    </row>
    <row r="268" spans="1:6" s="2023" customFormat="1" ht="13.2">
      <c r="A268" s="142"/>
      <c r="B268" s="142"/>
      <c r="C268" s="142"/>
      <c r="D268" s="142"/>
      <c r="F268" s="142"/>
    </row>
    <row r="269" spans="1:6" s="2023" customFormat="1" ht="13.2">
      <c r="A269" s="142"/>
      <c r="B269" s="142"/>
      <c r="C269" s="142"/>
      <c r="D269" s="142"/>
      <c r="F269" s="142"/>
    </row>
    <row r="270" spans="1:6" s="2023" customFormat="1" ht="13.2">
      <c r="A270" s="142"/>
      <c r="B270" s="142"/>
      <c r="C270" s="142"/>
      <c r="D270" s="142"/>
      <c r="F270" s="142"/>
    </row>
    <row r="271" spans="1:6" s="2023" customFormat="1" ht="13.2">
      <c r="A271" s="142"/>
      <c r="B271" s="142"/>
      <c r="C271" s="142"/>
      <c r="D271" s="142"/>
      <c r="F271" s="142"/>
    </row>
    <row r="272" spans="1:6" s="2023" customFormat="1" ht="13.2">
      <c r="A272" s="142"/>
      <c r="B272" s="142"/>
      <c r="C272" s="142"/>
      <c r="D272" s="142"/>
      <c r="F272" s="142"/>
    </row>
    <row r="273" spans="1:6" s="2023" customFormat="1" ht="13.2">
      <c r="A273" s="142"/>
      <c r="B273" s="142"/>
      <c r="C273" s="142"/>
      <c r="D273" s="142"/>
      <c r="F273" s="142"/>
    </row>
    <row r="274" spans="1:6" s="2023" customFormat="1" ht="13.2">
      <c r="A274" s="142"/>
      <c r="B274" s="142"/>
      <c r="C274" s="142"/>
      <c r="D274" s="142"/>
      <c r="F274" s="142"/>
    </row>
    <row r="275" spans="1:6" s="2007" customFormat="1">
      <c r="A275" s="31"/>
      <c r="B275" s="409"/>
      <c r="C275" s="2066"/>
      <c r="D275" s="31"/>
      <c r="E275" s="2009"/>
      <c r="F275" s="553"/>
    </row>
    <row r="276" spans="1:6" s="2007" customFormat="1">
      <c r="A276" s="31"/>
      <c r="B276" s="409" t="s">
        <v>1056</v>
      </c>
      <c r="C276" s="2066"/>
      <c r="D276" s="31"/>
      <c r="E276" s="2009"/>
      <c r="F276" s="553"/>
    </row>
    <row r="277" spans="1:6" s="2007" customFormat="1">
      <c r="A277" s="31"/>
      <c r="B277" s="409"/>
      <c r="C277" s="2066"/>
      <c r="D277" s="31"/>
      <c r="E277" s="2009"/>
      <c r="F277" s="553"/>
    </row>
    <row r="278" spans="1:6" s="2007" customFormat="1">
      <c r="A278" s="31"/>
      <c r="B278" s="409" t="s">
        <v>13</v>
      </c>
      <c r="C278" s="2066"/>
      <c r="D278" s="31"/>
      <c r="E278" s="2009"/>
      <c r="F278" s="553"/>
    </row>
    <row r="279" spans="1:6">
      <c r="A279" s="39"/>
      <c r="B279" s="33" t="s">
        <v>540</v>
      </c>
      <c r="C279" s="2067"/>
      <c r="D279" s="35"/>
      <c r="E279" s="194"/>
      <c r="F279" s="2137"/>
    </row>
    <row r="280" spans="1:6">
      <c r="A280" s="39"/>
      <c r="B280" s="33"/>
      <c r="C280" s="2067"/>
      <c r="D280" s="35"/>
      <c r="E280" s="194"/>
      <c r="F280" s="2137"/>
    </row>
    <row r="281" spans="1:6">
      <c r="A281" s="39"/>
      <c r="B281" s="33" t="s">
        <v>70</v>
      </c>
      <c r="C281" s="2067"/>
      <c r="D281" s="35"/>
      <c r="E281" s="194"/>
      <c r="F281" s="2137"/>
    </row>
    <row r="282" spans="1:6" ht="27.6">
      <c r="A282" s="39"/>
      <c r="B282" s="537" t="s">
        <v>1045</v>
      </c>
      <c r="C282" s="2067"/>
      <c r="D282" s="35"/>
      <c r="E282" s="194"/>
      <c r="F282" s="2137"/>
    </row>
    <row r="283" spans="1:6">
      <c r="A283" s="39"/>
      <c r="B283" s="44"/>
      <c r="C283" s="2067"/>
      <c r="D283" s="35"/>
      <c r="E283" s="194"/>
      <c r="F283" s="2137"/>
    </row>
    <row r="284" spans="1:6">
      <c r="A284" s="39" t="s">
        <v>28</v>
      </c>
      <c r="B284" s="41" t="s">
        <v>886</v>
      </c>
      <c r="C284" s="2067">
        <v>514</v>
      </c>
      <c r="D284" s="35" t="s">
        <v>29</v>
      </c>
      <c r="E284" s="194"/>
      <c r="F284" s="2137">
        <f>$C284*E284</f>
        <v>0</v>
      </c>
    </row>
    <row r="285" spans="1:6">
      <c r="A285" s="39"/>
      <c r="B285" s="33"/>
      <c r="C285" s="2067"/>
      <c r="D285" s="35"/>
      <c r="E285" s="194"/>
      <c r="F285" s="2137"/>
    </row>
    <row r="286" spans="1:6">
      <c r="A286" s="39"/>
      <c r="B286" s="33" t="s">
        <v>401</v>
      </c>
      <c r="C286" s="2067"/>
      <c r="D286" s="35"/>
      <c r="E286" s="194"/>
      <c r="F286" s="2137"/>
    </row>
    <row r="287" spans="1:6" s="2029" customFormat="1" ht="14.4">
      <c r="A287" s="39"/>
      <c r="B287" s="217" t="s">
        <v>426</v>
      </c>
      <c r="C287" s="39"/>
      <c r="D287" s="39"/>
      <c r="E287" s="58"/>
      <c r="F287" s="549"/>
    </row>
    <row r="288" spans="1:6" s="2030" customFormat="1" ht="69">
      <c r="A288" s="39" t="s">
        <v>30</v>
      </c>
      <c r="B288" s="218" t="s">
        <v>735</v>
      </c>
      <c r="C288" s="2067">
        <v>348</v>
      </c>
      <c r="D288" s="39" t="s">
        <v>29</v>
      </c>
      <c r="E288" s="58"/>
      <c r="F288" s="345">
        <f>$C288*E288</f>
        <v>0</v>
      </c>
    </row>
    <row r="289" spans="1:6" s="2030" customFormat="1" ht="14.4">
      <c r="A289" s="39"/>
      <c r="B289" s="218"/>
      <c r="C289" s="39"/>
      <c r="D289" s="39"/>
      <c r="E289" s="58"/>
      <c r="F289" s="549"/>
    </row>
    <row r="290" spans="1:6" s="2030" customFormat="1" ht="14.4">
      <c r="A290" s="39"/>
      <c r="B290" s="236" t="s">
        <v>1040</v>
      </c>
      <c r="C290" s="39"/>
      <c r="D290" s="39"/>
      <c r="E290" s="58"/>
      <c r="F290" s="549"/>
    </row>
    <row r="291" spans="1:6" s="2030" customFormat="1" ht="55.2">
      <c r="A291" s="39" t="s">
        <v>31</v>
      </c>
      <c r="B291" s="218" t="s">
        <v>3458</v>
      </c>
      <c r="C291" s="39">
        <v>147</v>
      </c>
      <c r="D291" s="39" t="s">
        <v>29</v>
      </c>
      <c r="E291" s="58"/>
      <c r="F291" s="345">
        <f>$C291*E291</f>
        <v>0</v>
      </c>
    </row>
    <row r="292" spans="1:6" s="2030" customFormat="1" ht="14.4">
      <c r="A292" s="39"/>
      <c r="B292" s="218"/>
      <c r="C292" s="39"/>
      <c r="D292" s="39"/>
      <c r="E292" s="58"/>
      <c r="F292" s="549"/>
    </row>
    <row r="293" spans="1:6">
      <c r="A293" s="35"/>
      <c r="B293" s="38" t="s">
        <v>1043</v>
      </c>
      <c r="C293" s="2067"/>
      <c r="D293" s="35"/>
      <c r="E293" s="194"/>
      <c r="F293" s="2137"/>
    </row>
    <row r="294" spans="1:6">
      <c r="A294" s="35"/>
      <c r="B294" s="38"/>
      <c r="C294" s="2067"/>
      <c r="D294" s="35"/>
      <c r="E294" s="194"/>
      <c r="F294" s="2137"/>
    </row>
    <row r="295" spans="1:6" ht="27.6">
      <c r="A295" s="39" t="s">
        <v>32</v>
      </c>
      <c r="B295" s="60" t="s">
        <v>1046</v>
      </c>
      <c r="C295" s="2067">
        <v>345</v>
      </c>
      <c r="D295" s="35" t="s">
        <v>46</v>
      </c>
      <c r="E295" s="194"/>
      <c r="F295" s="2137">
        <f>$C295*E295</f>
        <v>0</v>
      </c>
    </row>
    <row r="296" spans="1:6">
      <c r="A296" s="39"/>
      <c r="B296" s="60"/>
      <c r="C296" s="2067"/>
      <c r="D296" s="35"/>
      <c r="E296" s="194"/>
      <c r="F296" s="2137"/>
    </row>
    <row r="297" spans="1:6" s="2028" customFormat="1" ht="14.4">
      <c r="A297" s="39"/>
      <c r="B297" s="38" t="s">
        <v>1041</v>
      </c>
      <c r="C297" s="39"/>
      <c r="D297" s="39"/>
      <c r="E297" s="2031"/>
      <c r="F297" s="2141"/>
    </row>
    <row r="298" spans="1:6" ht="69">
      <c r="A298" s="39" t="s">
        <v>33</v>
      </c>
      <c r="B298" s="41" t="s">
        <v>1042</v>
      </c>
      <c r="C298" s="2067">
        <v>252</v>
      </c>
      <c r="D298" s="39" t="s">
        <v>29</v>
      </c>
      <c r="E298" s="2032"/>
      <c r="F298" s="2141">
        <f>C298*E298</f>
        <v>0</v>
      </c>
    </row>
    <row r="299" spans="1:6">
      <c r="A299" s="39"/>
      <c r="B299" s="188"/>
      <c r="C299" s="56"/>
      <c r="D299" s="39"/>
      <c r="E299" s="58"/>
      <c r="F299" s="345"/>
    </row>
    <row r="300" spans="1:6">
      <c r="A300" s="39"/>
      <c r="B300" s="189" t="s">
        <v>1044</v>
      </c>
      <c r="C300" s="56"/>
      <c r="D300" s="39"/>
      <c r="E300" s="58"/>
      <c r="F300" s="345"/>
    </row>
    <row r="301" spans="1:6" ht="27.6">
      <c r="A301" s="39"/>
      <c r="B301" s="144" t="s">
        <v>3459</v>
      </c>
      <c r="C301" s="56"/>
      <c r="D301" s="39"/>
      <c r="E301" s="58"/>
      <c r="F301" s="345"/>
    </row>
    <row r="302" spans="1:6">
      <c r="A302" s="39"/>
      <c r="B302" s="60"/>
      <c r="C302" s="56"/>
      <c r="D302" s="39"/>
      <c r="E302" s="58"/>
      <c r="F302" s="345"/>
    </row>
    <row r="303" spans="1:6">
      <c r="A303" s="35" t="s">
        <v>34</v>
      </c>
      <c r="B303" s="41" t="s">
        <v>3460</v>
      </c>
      <c r="C303" s="2067">
        <v>54</v>
      </c>
      <c r="D303" s="35" t="s">
        <v>29</v>
      </c>
      <c r="E303" s="194"/>
      <c r="F303" s="2137">
        <f>$C303*E303</f>
        <v>0</v>
      </c>
    </row>
    <row r="304" spans="1:6">
      <c r="A304" s="35"/>
      <c r="B304" s="41"/>
      <c r="C304" s="2067"/>
      <c r="D304" s="35"/>
      <c r="E304" s="194"/>
      <c r="F304" s="2137"/>
    </row>
    <row r="305" spans="1:6">
      <c r="A305" s="39"/>
      <c r="B305" s="2077"/>
      <c r="C305" s="2067"/>
      <c r="D305" s="35"/>
      <c r="E305" s="194"/>
      <c r="F305" s="2137"/>
    </row>
    <row r="306" spans="1:6">
      <c r="A306" s="39"/>
      <c r="B306" s="60"/>
      <c r="C306" s="2067"/>
      <c r="D306" s="35"/>
      <c r="E306" s="194"/>
      <c r="F306" s="2137"/>
    </row>
    <row r="307" spans="1:6">
      <c r="A307" s="39"/>
      <c r="B307" s="60"/>
      <c r="C307" s="2067"/>
      <c r="D307" s="35"/>
      <c r="E307" s="194"/>
      <c r="F307" s="2137"/>
    </row>
    <row r="308" spans="1:6">
      <c r="A308" s="39"/>
      <c r="B308" s="60"/>
      <c r="C308" s="2067"/>
      <c r="D308" s="35"/>
      <c r="E308" s="194"/>
      <c r="F308" s="2137"/>
    </row>
    <row r="309" spans="1:6">
      <c r="A309" s="39"/>
      <c r="B309" s="188"/>
      <c r="C309" s="56"/>
      <c r="D309" s="39"/>
      <c r="E309" s="58"/>
      <c r="F309" s="345"/>
    </row>
    <row r="310" spans="1:6">
      <c r="A310" s="152"/>
      <c r="B310" s="53"/>
      <c r="C310" s="2068"/>
      <c r="D310" s="48"/>
      <c r="E310" s="572"/>
      <c r="F310" s="2142"/>
    </row>
    <row r="311" spans="1:6" s="62" customFormat="1" ht="14.4" thickBot="1">
      <c r="A311" s="186"/>
      <c r="B311" s="64" t="s">
        <v>556</v>
      </c>
      <c r="C311" s="2069"/>
      <c r="D311" s="66"/>
      <c r="E311" s="2016"/>
      <c r="F311" s="2136">
        <f>SUM(F279:F310)</f>
        <v>0</v>
      </c>
    </row>
    <row r="312" spans="1:6" s="2007" customFormat="1" ht="14.4" thickTop="1">
      <c r="A312" s="31"/>
      <c r="B312" s="2065"/>
      <c r="C312" s="2066"/>
      <c r="D312" s="31"/>
      <c r="E312" s="2009"/>
      <c r="F312" s="553"/>
    </row>
    <row r="313" spans="1:6">
      <c r="A313" s="35"/>
      <c r="B313" s="33" t="s">
        <v>887</v>
      </c>
      <c r="C313" s="2067"/>
      <c r="D313" s="35"/>
      <c r="E313" s="194"/>
      <c r="F313" s="345"/>
    </row>
    <row r="314" spans="1:6">
      <c r="A314" s="35"/>
      <c r="B314" s="33" t="s">
        <v>553</v>
      </c>
      <c r="C314" s="2067"/>
      <c r="D314" s="35"/>
      <c r="E314" s="194"/>
      <c r="F314" s="345"/>
    </row>
    <row r="315" spans="1:6">
      <c r="A315" s="35"/>
      <c r="B315" s="42"/>
      <c r="C315" s="2067"/>
      <c r="D315" s="35"/>
      <c r="E315" s="194"/>
      <c r="F315" s="345"/>
    </row>
    <row r="316" spans="1:6">
      <c r="A316" s="39"/>
      <c r="B316" s="38" t="s">
        <v>692</v>
      </c>
      <c r="C316" s="56"/>
      <c r="D316" s="39"/>
      <c r="E316" s="58"/>
      <c r="F316" s="345"/>
    </row>
    <row r="317" spans="1:6" ht="69">
      <c r="A317" s="39"/>
      <c r="B317" s="144" t="s">
        <v>893</v>
      </c>
      <c r="C317" s="56"/>
      <c r="D317" s="39"/>
      <c r="E317" s="58"/>
      <c r="F317" s="345"/>
    </row>
    <row r="318" spans="1:6">
      <c r="A318" s="39"/>
      <c r="B318" s="59"/>
      <c r="C318" s="56"/>
      <c r="D318" s="39"/>
      <c r="E318" s="58"/>
      <c r="F318" s="345"/>
    </row>
    <row r="319" spans="1:6" ht="41.4">
      <c r="A319" s="39" t="s">
        <v>28</v>
      </c>
      <c r="B319" s="41" t="s">
        <v>892</v>
      </c>
      <c r="C319" s="56">
        <v>2</v>
      </c>
      <c r="D319" s="39" t="s">
        <v>44</v>
      </c>
      <c r="E319" s="58"/>
      <c r="F319" s="345">
        <f>$C319*E319</f>
        <v>0</v>
      </c>
    </row>
    <row r="320" spans="1:6">
      <c r="A320" s="39"/>
      <c r="B320" s="59"/>
      <c r="C320" s="56"/>
      <c r="D320" s="39"/>
      <c r="E320" s="58"/>
      <c r="F320" s="345"/>
    </row>
    <row r="321" spans="1:6" ht="55.2">
      <c r="A321" s="39" t="s">
        <v>30</v>
      </c>
      <c r="B321" s="41" t="s">
        <v>881</v>
      </c>
      <c r="C321" s="56">
        <v>39</v>
      </c>
      <c r="D321" s="39" t="s">
        <v>44</v>
      </c>
      <c r="E321" s="58"/>
      <c r="F321" s="345">
        <f>$C321*E321</f>
        <v>0</v>
      </c>
    </row>
    <row r="322" spans="1:6">
      <c r="A322" s="39"/>
      <c r="B322" s="59"/>
      <c r="C322" s="56"/>
      <c r="D322" s="39"/>
      <c r="E322" s="58"/>
      <c r="F322" s="345"/>
    </row>
    <row r="323" spans="1:6" ht="41.4">
      <c r="A323" s="39" t="s">
        <v>31</v>
      </c>
      <c r="B323" s="41" t="s">
        <v>882</v>
      </c>
      <c r="C323" s="56">
        <v>21</v>
      </c>
      <c r="D323" s="39" t="s">
        <v>44</v>
      </c>
      <c r="E323" s="58"/>
      <c r="F323" s="345">
        <f t="shared" ref="F323" si="0">$C323*E323</f>
        <v>0</v>
      </c>
    </row>
    <row r="324" spans="1:6">
      <c r="A324" s="39"/>
      <c r="B324" s="59"/>
      <c r="C324" s="56"/>
      <c r="D324" s="39"/>
      <c r="E324" s="58"/>
      <c r="F324" s="345"/>
    </row>
    <row r="325" spans="1:6" ht="41.4">
      <c r="A325" s="39" t="s">
        <v>32</v>
      </c>
      <c r="B325" s="41" t="s">
        <v>894</v>
      </c>
      <c r="C325" s="56">
        <v>48</v>
      </c>
      <c r="D325" s="39" t="s">
        <v>44</v>
      </c>
      <c r="E325" s="58"/>
      <c r="F325" s="345">
        <f>$C325*E325</f>
        <v>0</v>
      </c>
    </row>
    <row r="326" spans="1:6">
      <c r="A326" s="39"/>
      <c r="B326" s="41"/>
      <c r="C326" s="56"/>
      <c r="D326" s="39"/>
      <c r="E326" s="58"/>
      <c r="F326" s="345"/>
    </row>
    <row r="327" spans="1:6">
      <c r="A327" s="39" t="s">
        <v>33</v>
      </c>
      <c r="B327" s="221" t="s">
        <v>883</v>
      </c>
      <c r="C327" s="56">
        <v>23</v>
      </c>
      <c r="D327" s="39" t="s">
        <v>44</v>
      </c>
      <c r="E327" s="58"/>
      <c r="F327" s="345">
        <f t="shared" ref="F327" si="1">$C327*E327</f>
        <v>0</v>
      </c>
    </row>
    <row r="328" spans="1:6" s="481" customFormat="1">
      <c r="A328" s="345"/>
      <c r="B328" s="479"/>
      <c r="C328" s="345"/>
      <c r="D328" s="345"/>
      <c r="E328" s="480"/>
      <c r="F328" s="345"/>
    </row>
    <row r="329" spans="1:6" s="2029" customFormat="1" ht="14.4">
      <c r="A329" s="39"/>
      <c r="B329" s="33" t="s">
        <v>3461</v>
      </c>
      <c r="C329" s="2078"/>
      <c r="D329" s="35"/>
      <c r="E329" s="2033"/>
      <c r="F329" s="2143"/>
    </row>
    <row r="330" spans="1:6" s="2029" customFormat="1" ht="14.4">
      <c r="A330" s="39"/>
      <c r="B330" s="33"/>
      <c r="C330" s="2078"/>
      <c r="D330" s="35"/>
      <c r="E330" s="2033"/>
      <c r="F330" s="2143"/>
    </row>
    <row r="331" spans="1:6" s="2029" customFormat="1" ht="55.2">
      <c r="A331" s="39"/>
      <c r="B331" s="44" t="s">
        <v>1047</v>
      </c>
      <c r="C331" s="2078"/>
      <c r="D331" s="35"/>
      <c r="E331" s="2033"/>
      <c r="F331" s="2143"/>
    </row>
    <row r="332" spans="1:6" s="2029" customFormat="1" ht="14.4">
      <c r="A332" s="39"/>
      <c r="B332" s="44"/>
      <c r="C332" s="2078"/>
      <c r="D332" s="35"/>
      <c r="E332" s="2033"/>
      <c r="F332" s="2143"/>
    </row>
    <row r="333" spans="1:6" s="2028" customFormat="1" ht="14.4">
      <c r="A333" s="39" t="s">
        <v>34</v>
      </c>
      <c r="B333" s="218" t="s">
        <v>832</v>
      </c>
      <c r="C333" s="2078">
        <v>1</v>
      </c>
      <c r="D333" s="2078" t="s">
        <v>44</v>
      </c>
      <c r="E333" s="2033"/>
      <c r="F333" s="2143">
        <f>E333*$C333</f>
        <v>0</v>
      </c>
    </row>
    <row r="334" spans="1:6">
      <c r="A334" s="39"/>
      <c r="B334" s="221"/>
      <c r="C334" s="2079"/>
      <c r="D334" s="39"/>
      <c r="E334" s="2035"/>
      <c r="F334" s="2144"/>
    </row>
    <row r="335" spans="1:6">
      <c r="A335" s="39"/>
      <c r="B335" s="38" t="s">
        <v>551</v>
      </c>
      <c r="C335" s="56"/>
      <c r="D335" s="39"/>
      <c r="E335" s="58"/>
      <c r="F335" s="345"/>
    </row>
    <row r="336" spans="1:6" ht="55.2">
      <c r="A336" s="39"/>
      <c r="B336" s="144" t="s">
        <v>917</v>
      </c>
      <c r="C336" s="56"/>
      <c r="D336" s="39"/>
      <c r="E336" s="58"/>
      <c r="F336" s="345"/>
    </row>
    <row r="337" spans="1:6">
      <c r="A337" s="39"/>
      <c r="B337" s="59"/>
      <c r="C337" s="56"/>
      <c r="D337" s="39"/>
      <c r="E337" s="58"/>
      <c r="F337" s="345"/>
    </row>
    <row r="338" spans="1:6">
      <c r="A338" s="39" t="s">
        <v>35</v>
      </c>
      <c r="B338" s="41" t="s">
        <v>3227</v>
      </c>
      <c r="C338" s="56">
        <v>2</v>
      </c>
      <c r="D338" s="39" t="s">
        <v>44</v>
      </c>
      <c r="E338" s="58"/>
      <c r="F338" s="345">
        <f>$C338*E338</f>
        <v>0</v>
      </c>
    </row>
    <row r="339" spans="1:6">
      <c r="A339" s="39"/>
      <c r="B339" s="41"/>
      <c r="C339" s="56"/>
      <c r="D339" s="39"/>
      <c r="E339" s="58"/>
      <c r="F339" s="345"/>
    </row>
    <row r="340" spans="1:6">
      <c r="A340" s="39"/>
      <c r="B340" s="221"/>
      <c r="C340" s="2079"/>
      <c r="D340" s="39"/>
      <c r="E340" s="58"/>
      <c r="F340" s="2144"/>
    </row>
    <row r="341" spans="1:6">
      <c r="A341" s="39"/>
      <c r="B341" s="41"/>
      <c r="C341" s="56"/>
      <c r="D341" s="39"/>
      <c r="E341" s="58"/>
      <c r="F341" s="345"/>
    </row>
    <row r="342" spans="1:6">
      <c r="A342" s="152"/>
      <c r="B342" s="150"/>
      <c r="C342" s="151"/>
      <c r="D342" s="152"/>
      <c r="E342" s="196"/>
      <c r="F342" s="520"/>
    </row>
    <row r="343" spans="1:6" s="62" customFormat="1" ht="14.4" thickBot="1">
      <c r="A343" s="186"/>
      <c r="B343" s="153" t="s">
        <v>19</v>
      </c>
      <c r="C343" s="2069"/>
      <c r="D343" s="66"/>
      <c r="E343" s="2016"/>
      <c r="F343" s="2136">
        <f>SUM(F315:F342)</f>
        <v>0</v>
      </c>
    </row>
    <row r="344" spans="1:6" ht="14.4" thickTop="1">
      <c r="A344" s="39"/>
      <c r="B344" s="221"/>
      <c r="C344" s="2080"/>
      <c r="D344" s="39"/>
      <c r="E344" s="2036"/>
      <c r="F344" s="2145"/>
    </row>
    <row r="345" spans="1:6" s="2029" customFormat="1" ht="14.4">
      <c r="A345" s="212"/>
      <c r="B345" s="215" t="s">
        <v>73</v>
      </c>
      <c r="C345" s="39"/>
      <c r="D345" s="39"/>
      <c r="E345" s="58"/>
      <c r="F345" s="549"/>
    </row>
    <row r="346" spans="1:6" s="2021" customFormat="1" ht="96.6">
      <c r="A346" s="212"/>
      <c r="B346" s="340" t="s">
        <v>1049</v>
      </c>
      <c r="C346" s="39"/>
      <c r="D346" s="39"/>
      <c r="E346" s="58"/>
      <c r="F346" s="345"/>
    </row>
    <row r="347" spans="1:6" s="2037" customFormat="1" ht="14.4">
      <c r="A347" s="39"/>
      <c r="B347" s="59"/>
      <c r="C347" s="56"/>
      <c r="D347" s="39"/>
      <c r="E347" s="58"/>
      <c r="F347" s="345"/>
    </row>
    <row r="348" spans="1:6" s="2037" customFormat="1" ht="14.4">
      <c r="A348" s="39" t="s">
        <v>28</v>
      </c>
      <c r="B348" s="41" t="s">
        <v>902</v>
      </c>
      <c r="C348" s="56">
        <v>3</v>
      </c>
      <c r="D348" s="39" t="s">
        <v>44</v>
      </c>
      <c r="E348" s="58"/>
      <c r="F348" s="345">
        <f t="shared" ref="F348" si="2">$C348*E348</f>
        <v>0</v>
      </c>
    </row>
    <row r="349" spans="1:6" s="541" customFormat="1">
      <c r="A349" s="2081"/>
      <c r="B349" s="2082"/>
      <c r="C349" s="2083"/>
      <c r="D349" s="2084"/>
      <c r="E349" s="539"/>
      <c r="F349" s="2146"/>
    </row>
    <row r="350" spans="1:6" s="541" customFormat="1" ht="55.2">
      <c r="A350" s="39"/>
      <c r="B350" s="144" t="s">
        <v>1048</v>
      </c>
      <c r="C350" s="56"/>
      <c r="D350" s="39"/>
      <c r="E350" s="58"/>
      <c r="F350" s="345"/>
    </row>
    <row r="351" spans="1:6" s="541" customFormat="1">
      <c r="A351" s="39"/>
      <c r="B351" s="59"/>
      <c r="C351" s="56"/>
      <c r="D351" s="39"/>
      <c r="E351" s="58"/>
      <c r="F351" s="345"/>
    </row>
    <row r="352" spans="1:6" s="541" customFormat="1">
      <c r="A352" s="39" t="s">
        <v>30</v>
      </c>
      <c r="B352" s="41" t="s">
        <v>895</v>
      </c>
      <c r="C352" s="56">
        <v>1</v>
      </c>
      <c r="D352" s="39" t="s">
        <v>44</v>
      </c>
      <c r="E352" s="58"/>
      <c r="F352" s="345">
        <f>$C352*E352</f>
        <v>0</v>
      </c>
    </row>
    <row r="353" spans="1:6" s="541" customFormat="1">
      <c r="A353" s="2081"/>
      <c r="B353" s="2085"/>
      <c r="C353" s="538"/>
      <c r="D353" s="2081"/>
      <c r="E353" s="539"/>
      <c r="F353" s="548"/>
    </row>
    <row r="354" spans="1:6">
      <c r="A354" s="39"/>
      <c r="B354" s="233" t="s">
        <v>3462</v>
      </c>
      <c r="C354" s="39"/>
      <c r="D354" s="56"/>
      <c r="E354" s="58"/>
      <c r="F354" s="345"/>
    </row>
    <row r="355" spans="1:6">
      <c r="A355" s="39"/>
      <c r="B355" s="2086"/>
      <c r="C355" s="912"/>
      <c r="D355" s="39"/>
      <c r="E355" s="547"/>
      <c r="F355" s="345"/>
    </row>
    <row r="356" spans="1:6" s="541" customFormat="1" ht="27.6">
      <c r="A356" s="39" t="s">
        <v>31</v>
      </c>
      <c r="B356" s="42" t="s">
        <v>1013</v>
      </c>
      <c r="C356" s="912">
        <v>22</v>
      </c>
      <c r="D356" s="39" t="s">
        <v>29</v>
      </c>
      <c r="E356" s="547"/>
      <c r="F356" s="345">
        <f>C356*E356</f>
        <v>0</v>
      </c>
    </row>
    <row r="357" spans="1:6">
      <c r="A357" s="39"/>
      <c r="B357" s="41"/>
      <c r="C357" s="56"/>
      <c r="D357" s="39"/>
      <c r="E357" s="58"/>
      <c r="F357" s="345"/>
    </row>
    <row r="358" spans="1:6">
      <c r="A358" s="39"/>
      <c r="B358" s="41"/>
      <c r="C358" s="56"/>
      <c r="D358" s="39"/>
      <c r="E358" s="58"/>
      <c r="F358" s="345"/>
    </row>
    <row r="359" spans="1:6">
      <c r="A359" s="39"/>
      <c r="B359" s="41"/>
      <c r="C359" s="56"/>
      <c r="D359" s="39"/>
      <c r="E359" s="58"/>
      <c r="F359" s="345"/>
    </row>
    <row r="360" spans="1:6">
      <c r="A360" s="39"/>
      <c r="B360" s="41"/>
      <c r="C360" s="56"/>
      <c r="D360" s="39"/>
      <c r="E360" s="58"/>
      <c r="F360" s="345"/>
    </row>
    <row r="361" spans="1:6">
      <c r="A361" s="39"/>
      <c r="B361" s="41"/>
      <c r="C361" s="56"/>
      <c r="D361" s="39"/>
      <c r="E361" s="58"/>
      <c r="F361" s="345"/>
    </row>
    <row r="362" spans="1:6">
      <c r="A362" s="39"/>
      <c r="B362" s="41"/>
      <c r="C362" s="56"/>
      <c r="D362" s="39"/>
      <c r="E362" s="58"/>
      <c r="F362" s="345"/>
    </row>
    <row r="363" spans="1:6">
      <c r="A363" s="39"/>
      <c r="B363" s="41"/>
      <c r="C363" s="56"/>
      <c r="D363" s="39"/>
      <c r="E363" s="58"/>
      <c r="F363" s="345"/>
    </row>
    <row r="364" spans="1:6">
      <c r="A364" s="39"/>
      <c r="B364" s="41"/>
      <c r="C364" s="56"/>
      <c r="D364" s="39"/>
      <c r="E364" s="58"/>
      <c r="F364" s="345"/>
    </row>
    <row r="365" spans="1:6">
      <c r="A365" s="39"/>
      <c r="B365" s="41"/>
      <c r="C365" s="56"/>
      <c r="D365" s="39"/>
      <c r="E365" s="58"/>
      <c r="F365" s="345"/>
    </row>
    <row r="366" spans="1:6">
      <c r="A366" s="39"/>
      <c r="B366" s="60"/>
      <c r="C366" s="56"/>
      <c r="D366" s="39"/>
      <c r="E366" s="58"/>
      <c r="F366" s="520"/>
    </row>
    <row r="367" spans="1:6" s="62" customFormat="1">
      <c r="A367" s="149"/>
      <c r="B367" s="343" t="s">
        <v>19</v>
      </c>
      <c r="C367" s="2066"/>
      <c r="D367" s="227"/>
      <c r="E367" s="2009"/>
      <c r="F367" s="2139">
        <f>SUM(F345:F366)</f>
        <v>0</v>
      </c>
    </row>
    <row r="368" spans="1:6">
      <c r="A368" s="39"/>
      <c r="B368" s="41"/>
      <c r="C368" s="2080"/>
      <c r="D368" s="39"/>
      <c r="E368" s="2036"/>
      <c r="F368" s="2145"/>
    </row>
    <row r="369" spans="1:6">
      <c r="A369" s="39"/>
      <c r="B369" s="75"/>
      <c r="C369" s="2079"/>
      <c r="D369" s="39"/>
      <c r="E369" s="2036"/>
      <c r="F369" s="2145"/>
    </row>
    <row r="370" spans="1:6">
      <c r="A370" s="39"/>
      <c r="B370" s="189" t="s">
        <v>45</v>
      </c>
      <c r="C370" s="56"/>
      <c r="D370" s="336"/>
      <c r="E370" s="58"/>
      <c r="F370" s="345"/>
    </row>
    <row r="371" spans="1:6">
      <c r="A371" s="39"/>
      <c r="B371" s="189"/>
      <c r="C371" s="56"/>
      <c r="D371" s="39"/>
      <c r="E371" s="58"/>
      <c r="F371" s="345"/>
    </row>
    <row r="372" spans="1:6">
      <c r="A372" s="39"/>
      <c r="B372" s="188" t="s">
        <v>568</v>
      </c>
      <c r="C372" s="56"/>
      <c r="D372" s="39"/>
      <c r="E372" s="58"/>
      <c r="F372" s="345">
        <f>F343</f>
        <v>0</v>
      </c>
    </row>
    <row r="373" spans="1:6">
      <c r="A373" s="39"/>
      <c r="B373" s="188"/>
      <c r="C373" s="56"/>
      <c r="D373" s="39"/>
      <c r="E373" s="58"/>
      <c r="F373" s="345"/>
    </row>
    <row r="374" spans="1:6">
      <c r="A374" s="39"/>
      <c r="B374" s="188" t="s">
        <v>547</v>
      </c>
      <c r="C374" s="56"/>
      <c r="D374" s="39"/>
      <c r="E374" s="58"/>
      <c r="F374" s="345">
        <f>F367</f>
        <v>0</v>
      </c>
    </row>
    <row r="375" spans="1:6">
      <c r="A375" s="39"/>
      <c r="B375" s="188"/>
      <c r="C375" s="56"/>
      <c r="D375" s="39"/>
      <c r="E375" s="58"/>
      <c r="F375" s="345"/>
    </row>
    <row r="376" spans="1:6">
      <c r="A376" s="39"/>
      <c r="B376" s="188"/>
      <c r="C376" s="56"/>
      <c r="D376" s="39"/>
      <c r="E376" s="58"/>
      <c r="F376" s="345"/>
    </row>
    <row r="377" spans="1:6">
      <c r="A377" s="39"/>
      <c r="B377" s="188"/>
      <c r="C377" s="56"/>
      <c r="D377" s="39"/>
      <c r="E377" s="58"/>
      <c r="F377" s="345"/>
    </row>
    <row r="378" spans="1:6">
      <c r="A378" s="39"/>
      <c r="B378" s="188"/>
      <c r="C378" s="56"/>
      <c r="D378" s="39"/>
      <c r="E378" s="58"/>
      <c r="F378" s="345"/>
    </row>
    <row r="379" spans="1:6">
      <c r="A379" s="39"/>
      <c r="B379" s="188"/>
      <c r="C379" s="56"/>
      <c r="D379" s="39"/>
      <c r="E379" s="58"/>
      <c r="F379" s="345"/>
    </row>
    <row r="380" spans="1:6">
      <c r="A380" s="39"/>
      <c r="B380" s="188"/>
      <c r="C380" s="56"/>
      <c r="D380" s="39"/>
      <c r="E380" s="58"/>
      <c r="F380" s="345"/>
    </row>
    <row r="381" spans="1:6">
      <c r="A381" s="39"/>
      <c r="B381" s="188"/>
      <c r="C381" s="56"/>
      <c r="D381" s="39"/>
      <c r="E381" s="58"/>
      <c r="F381" s="345"/>
    </row>
    <row r="382" spans="1:6">
      <c r="A382" s="39"/>
      <c r="B382" s="41"/>
      <c r="C382" s="2067"/>
      <c r="D382" s="35"/>
      <c r="E382" s="194"/>
      <c r="F382" s="2137"/>
    </row>
    <row r="383" spans="1:6">
      <c r="A383" s="152"/>
      <c r="B383" s="53"/>
      <c r="C383" s="2068"/>
      <c r="D383" s="48"/>
      <c r="E383" s="572"/>
      <c r="F383" s="2142"/>
    </row>
    <row r="384" spans="1:6" ht="14.4" thickBot="1">
      <c r="A384" s="186"/>
      <c r="B384" s="153" t="s">
        <v>554</v>
      </c>
      <c r="C384" s="2069"/>
      <c r="D384" s="66"/>
      <c r="E384" s="2016"/>
      <c r="F384" s="2136">
        <f>SUM(F369:F383)</f>
        <v>0</v>
      </c>
    </row>
    <row r="385" spans="1:6" ht="14.4" thickTop="1">
      <c r="A385" s="149"/>
      <c r="B385" s="343"/>
      <c r="C385" s="2066"/>
      <c r="D385" s="227"/>
      <c r="E385" s="2009"/>
      <c r="F385" s="2138"/>
    </row>
    <row r="386" spans="1:6">
      <c r="A386" s="39"/>
      <c r="B386" s="189" t="s">
        <v>696</v>
      </c>
      <c r="C386" s="56"/>
      <c r="D386" s="39"/>
      <c r="E386" s="58"/>
      <c r="F386" s="549"/>
    </row>
    <row r="387" spans="1:6">
      <c r="A387" s="39"/>
      <c r="B387" s="189" t="s">
        <v>644</v>
      </c>
      <c r="C387" s="56"/>
      <c r="D387" s="39"/>
      <c r="E387" s="58"/>
      <c r="F387" s="549"/>
    </row>
    <row r="388" spans="1:6">
      <c r="A388" s="39"/>
      <c r="B388" s="189"/>
      <c r="C388" s="56"/>
      <c r="D388" s="39"/>
      <c r="E388" s="58"/>
      <c r="F388" s="549"/>
    </row>
    <row r="389" spans="1:6">
      <c r="A389" s="39"/>
      <c r="B389" s="189" t="s">
        <v>564</v>
      </c>
      <c r="C389" s="56"/>
      <c r="D389" s="39"/>
      <c r="E389" s="58"/>
      <c r="F389" s="549"/>
    </row>
    <row r="390" spans="1:6">
      <c r="A390" s="39"/>
      <c r="B390" s="59"/>
      <c r="C390" s="56"/>
      <c r="D390" s="39"/>
      <c r="E390" s="58"/>
      <c r="F390" s="549"/>
    </row>
    <row r="391" spans="1:6" ht="41.4">
      <c r="A391" s="39"/>
      <c r="B391" s="70" t="s">
        <v>819</v>
      </c>
      <c r="C391" s="56"/>
      <c r="D391" s="39"/>
      <c r="E391" s="58"/>
      <c r="F391" s="549"/>
    </row>
    <row r="392" spans="1:6">
      <c r="A392" s="39"/>
      <c r="B392" s="70"/>
      <c r="C392" s="56"/>
      <c r="D392" s="39"/>
      <c r="E392" s="58"/>
      <c r="F392" s="549"/>
    </row>
    <row r="393" spans="1:6">
      <c r="A393" s="39" t="s">
        <v>28</v>
      </c>
      <c r="B393" s="60" t="s">
        <v>820</v>
      </c>
      <c r="C393" s="56">
        <v>2</v>
      </c>
      <c r="D393" s="39" t="s">
        <v>44</v>
      </c>
      <c r="E393" s="58"/>
      <c r="F393" s="549">
        <f>$C393*E393</f>
        <v>0</v>
      </c>
    </row>
    <row r="394" spans="1:6">
      <c r="A394" s="39"/>
      <c r="B394" s="59"/>
      <c r="C394" s="56"/>
      <c r="D394" s="39"/>
      <c r="E394" s="58"/>
      <c r="F394" s="549"/>
    </row>
    <row r="395" spans="1:6" s="2021" customFormat="1" ht="14.4">
      <c r="A395" s="39"/>
      <c r="B395" s="2087" t="s">
        <v>428</v>
      </c>
      <c r="C395" s="2067"/>
      <c r="D395" s="35"/>
      <c r="E395" s="194"/>
      <c r="F395" s="2137"/>
    </row>
    <row r="396" spans="1:6" s="2021" customFormat="1" ht="69">
      <c r="A396" s="39" t="s">
        <v>30</v>
      </c>
      <c r="B396" s="2088" t="s">
        <v>429</v>
      </c>
      <c r="C396" s="2067">
        <v>2</v>
      </c>
      <c r="D396" s="35" t="s">
        <v>46</v>
      </c>
      <c r="E396" s="194"/>
      <c r="F396" s="2137">
        <f>$C396*E396</f>
        <v>0</v>
      </c>
    </row>
    <row r="397" spans="1:6" s="2021" customFormat="1" ht="14.4">
      <c r="A397" s="39"/>
      <c r="B397" s="2088"/>
      <c r="C397" s="2067"/>
      <c r="D397" s="35"/>
      <c r="E397" s="194"/>
      <c r="F397" s="2137"/>
    </row>
    <row r="398" spans="1:6" s="2021" customFormat="1" ht="14.4">
      <c r="A398" s="39"/>
      <c r="B398" s="2087" t="s">
        <v>1050</v>
      </c>
      <c r="C398" s="2067"/>
      <c r="D398" s="35"/>
      <c r="E398" s="194"/>
      <c r="F398" s="2137"/>
    </row>
    <row r="399" spans="1:6" s="2021" customFormat="1" ht="14.4">
      <c r="A399" s="39"/>
      <c r="B399" s="2087"/>
      <c r="C399" s="2067"/>
      <c r="D399" s="35"/>
      <c r="E399" s="194"/>
      <c r="F399" s="2137"/>
    </row>
    <row r="400" spans="1:6" s="2021" customFormat="1" ht="14.4">
      <c r="A400" s="39" t="s">
        <v>31</v>
      </c>
      <c r="B400" s="2089" t="s">
        <v>1051</v>
      </c>
      <c r="C400" s="2067">
        <v>2</v>
      </c>
      <c r="D400" s="35" t="s">
        <v>46</v>
      </c>
      <c r="E400" s="194"/>
      <c r="F400" s="2137">
        <f t="shared" ref="F400" si="3">$C400*E400</f>
        <v>0</v>
      </c>
    </row>
    <row r="401" spans="1:6" s="2021" customFormat="1" ht="14.4">
      <c r="A401" s="39"/>
      <c r="B401" s="41"/>
      <c r="C401" s="2067"/>
      <c r="D401" s="35"/>
      <c r="E401" s="194"/>
      <c r="F401" s="2137"/>
    </row>
    <row r="402" spans="1:6" s="2029" customFormat="1" ht="14.4">
      <c r="A402" s="39"/>
      <c r="B402" s="38"/>
      <c r="C402" s="2067"/>
      <c r="D402" s="35"/>
      <c r="E402" s="194"/>
      <c r="F402" s="2137"/>
    </row>
    <row r="403" spans="1:6" s="2029" customFormat="1" ht="14.4">
      <c r="A403" s="39"/>
      <c r="B403" s="38"/>
      <c r="C403" s="2067"/>
      <c r="D403" s="35"/>
      <c r="E403" s="194"/>
      <c r="F403" s="2137"/>
    </row>
    <row r="404" spans="1:6" s="2029" customFormat="1" ht="14.4">
      <c r="A404" s="39"/>
      <c r="B404" s="70"/>
      <c r="C404" s="2067"/>
      <c r="D404" s="35"/>
      <c r="E404" s="194"/>
      <c r="F404" s="2137"/>
    </row>
    <row r="405" spans="1:6" s="2029" customFormat="1" ht="14.4">
      <c r="A405" s="39"/>
      <c r="B405" s="41"/>
      <c r="C405" s="2067"/>
      <c r="D405" s="35"/>
      <c r="E405" s="194"/>
      <c r="F405" s="2137"/>
    </row>
    <row r="406" spans="1:6" s="2029" customFormat="1" ht="14.4">
      <c r="A406" s="39"/>
      <c r="B406" s="41"/>
      <c r="C406" s="2067"/>
      <c r="D406" s="35"/>
      <c r="E406" s="194"/>
      <c r="F406" s="2137"/>
    </row>
    <row r="407" spans="1:6" s="2029" customFormat="1" ht="14.4">
      <c r="A407" s="39"/>
      <c r="B407" s="41"/>
      <c r="C407" s="2067"/>
      <c r="D407" s="35"/>
      <c r="E407" s="194"/>
      <c r="F407" s="2137"/>
    </row>
    <row r="408" spans="1:6" s="2029" customFormat="1" ht="14.4">
      <c r="A408" s="39"/>
      <c r="B408" s="41"/>
      <c r="C408" s="2067"/>
      <c r="D408" s="35"/>
      <c r="E408" s="194"/>
      <c r="F408" s="2137"/>
    </row>
    <row r="409" spans="1:6" s="2029" customFormat="1" ht="14.4">
      <c r="A409" s="39"/>
      <c r="B409" s="41"/>
      <c r="C409" s="2067"/>
      <c r="D409" s="35"/>
      <c r="E409" s="194"/>
      <c r="F409" s="2137"/>
    </row>
    <row r="410" spans="1:6" s="2029" customFormat="1" ht="14.4">
      <c r="A410" s="39"/>
      <c r="B410" s="41"/>
      <c r="C410" s="2067"/>
      <c r="D410" s="35"/>
      <c r="E410" s="194"/>
      <c r="F410" s="2137"/>
    </row>
    <row r="411" spans="1:6" s="2029" customFormat="1" ht="14.4">
      <c r="A411" s="39"/>
      <c r="B411" s="41"/>
      <c r="C411" s="2067"/>
      <c r="D411" s="35"/>
      <c r="E411" s="194"/>
      <c r="F411" s="2137"/>
    </row>
    <row r="412" spans="1:6" s="2029" customFormat="1" ht="14.4">
      <c r="A412" s="39"/>
      <c r="B412" s="41"/>
      <c r="C412" s="2067"/>
      <c r="D412" s="35"/>
      <c r="E412" s="194"/>
      <c r="F412" s="2137"/>
    </row>
    <row r="413" spans="1:6" s="2029" customFormat="1" ht="14.4">
      <c r="A413" s="39"/>
      <c r="B413" s="41"/>
      <c r="C413" s="2067"/>
      <c r="D413" s="35"/>
      <c r="E413" s="194"/>
      <c r="F413" s="2137"/>
    </row>
    <row r="414" spans="1:6" s="2029" customFormat="1" ht="14.4">
      <c r="A414" s="39"/>
      <c r="B414" s="41"/>
      <c r="C414" s="2067"/>
      <c r="D414" s="35"/>
      <c r="E414" s="194"/>
      <c r="F414" s="2137"/>
    </row>
    <row r="415" spans="1:6" s="2029" customFormat="1" ht="14.4">
      <c r="A415" s="39"/>
      <c r="B415" s="41"/>
      <c r="C415" s="2067"/>
      <c r="D415" s="35"/>
      <c r="E415" s="194"/>
      <c r="F415" s="2137"/>
    </row>
    <row r="416" spans="1:6" s="2029" customFormat="1" ht="14.4">
      <c r="A416" s="39"/>
      <c r="B416" s="41"/>
      <c r="C416" s="2067"/>
      <c r="D416" s="35"/>
      <c r="E416" s="194"/>
      <c r="F416" s="2137"/>
    </row>
    <row r="417" spans="1:6" s="2029" customFormat="1" ht="14.4">
      <c r="A417" s="39"/>
      <c r="B417" s="41"/>
      <c r="C417" s="2067"/>
      <c r="D417" s="35"/>
      <c r="E417" s="194"/>
      <c r="F417" s="2137"/>
    </row>
    <row r="418" spans="1:6" s="2029" customFormat="1" ht="14.4">
      <c r="A418" s="39"/>
      <c r="B418" s="41"/>
      <c r="C418" s="2067"/>
      <c r="D418" s="35"/>
      <c r="E418" s="194"/>
      <c r="F418" s="2137"/>
    </row>
    <row r="419" spans="1:6" s="2029" customFormat="1" ht="14.4">
      <c r="A419" s="39"/>
      <c r="B419" s="41"/>
      <c r="C419" s="2067"/>
      <c r="D419" s="35"/>
      <c r="E419" s="194"/>
      <c r="F419" s="2137"/>
    </row>
    <row r="420" spans="1:6" s="2029" customFormat="1" ht="14.4">
      <c r="A420" s="39"/>
      <c r="B420" s="41"/>
      <c r="C420" s="2067"/>
      <c r="D420" s="35"/>
      <c r="E420" s="194"/>
      <c r="F420" s="2137"/>
    </row>
    <row r="421" spans="1:6" s="2029" customFormat="1" ht="14.4">
      <c r="A421" s="39"/>
      <c r="B421" s="41"/>
      <c r="C421" s="2067"/>
      <c r="D421" s="35"/>
      <c r="E421" s="194"/>
      <c r="F421" s="2137"/>
    </row>
    <row r="422" spans="1:6" s="2029" customFormat="1" ht="14.4">
      <c r="A422" s="39"/>
      <c r="B422" s="41"/>
      <c r="C422" s="2067"/>
      <c r="D422" s="35"/>
      <c r="E422" s="194"/>
      <c r="F422" s="2137"/>
    </row>
    <row r="423" spans="1:6" s="2029" customFormat="1" ht="14.4">
      <c r="A423" s="39"/>
      <c r="B423" s="41"/>
      <c r="C423" s="2067"/>
      <c r="D423" s="35"/>
      <c r="E423" s="194"/>
      <c r="F423" s="2137"/>
    </row>
    <row r="424" spans="1:6" s="2029" customFormat="1" ht="14.4">
      <c r="A424" s="39"/>
      <c r="B424" s="41"/>
      <c r="C424" s="2067"/>
      <c r="D424" s="35"/>
      <c r="E424" s="194"/>
      <c r="F424" s="2137"/>
    </row>
    <row r="425" spans="1:6">
      <c r="A425" s="39"/>
      <c r="B425" s="188"/>
      <c r="C425" s="56"/>
      <c r="D425" s="39"/>
      <c r="E425" s="58"/>
      <c r="F425" s="549"/>
    </row>
    <row r="426" spans="1:6">
      <c r="A426" s="39"/>
      <c r="B426" s="188"/>
      <c r="C426" s="56"/>
      <c r="D426" s="39"/>
      <c r="E426" s="58"/>
      <c r="F426" s="549"/>
    </row>
    <row r="427" spans="1:6">
      <c r="A427" s="152"/>
      <c r="B427" s="2090"/>
      <c r="C427" s="151"/>
      <c r="D427" s="152"/>
      <c r="E427" s="196"/>
      <c r="F427" s="550"/>
    </row>
    <row r="428" spans="1:6" s="62" customFormat="1" ht="14.4" thickBot="1">
      <c r="A428" s="186"/>
      <c r="B428" s="153" t="s">
        <v>565</v>
      </c>
      <c r="C428" s="185"/>
      <c r="D428" s="186"/>
      <c r="E428" s="202"/>
      <c r="F428" s="551">
        <f>SUM(F386:F427)</f>
        <v>0</v>
      </c>
    </row>
    <row r="429" spans="1:6" s="62" customFormat="1" ht="14.4" thickTop="1">
      <c r="A429" s="149"/>
      <c r="B429" s="343"/>
      <c r="C429" s="61"/>
      <c r="D429" s="149"/>
      <c r="E429" s="195"/>
      <c r="F429" s="552"/>
    </row>
    <row r="430" spans="1:6">
      <c r="A430" s="39"/>
      <c r="B430" s="33" t="s">
        <v>560</v>
      </c>
      <c r="C430" s="2067"/>
      <c r="D430" s="35"/>
      <c r="E430" s="194"/>
      <c r="F430" s="2137"/>
    </row>
    <row r="431" spans="1:6">
      <c r="A431" s="39"/>
      <c r="B431" s="33" t="s">
        <v>541</v>
      </c>
      <c r="C431" s="2067"/>
      <c r="D431" s="35"/>
      <c r="E431" s="194"/>
      <c r="F431" s="2137"/>
    </row>
    <row r="432" spans="1:6">
      <c r="A432" s="39"/>
      <c r="B432" s="33"/>
      <c r="C432" s="2067"/>
      <c r="D432" s="35"/>
      <c r="E432" s="194"/>
      <c r="F432" s="2137"/>
    </row>
    <row r="433" spans="1:6">
      <c r="A433" s="35"/>
      <c r="B433" s="54" t="s">
        <v>48</v>
      </c>
      <c r="C433" s="2067"/>
      <c r="D433" s="35"/>
      <c r="E433" s="194"/>
      <c r="F433" s="2137"/>
    </row>
    <row r="434" spans="1:6">
      <c r="A434" s="35"/>
      <c r="B434" s="54"/>
      <c r="C434" s="2067"/>
      <c r="D434" s="35"/>
      <c r="E434" s="194"/>
      <c r="F434" s="2137"/>
    </row>
    <row r="435" spans="1:6" s="2021" customFormat="1" ht="14.4">
      <c r="A435" s="39"/>
      <c r="B435" s="74" t="s">
        <v>47</v>
      </c>
      <c r="C435" s="2067"/>
      <c r="D435" s="35"/>
      <c r="E435" s="194"/>
      <c r="F435" s="2137"/>
    </row>
    <row r="436" spans="1:6" s="2021" customFormat="1" ht="27.6">
      <c r="A436" s="39"/>
      <c r="B436" s="261" t="s">
        <v>1002</v>
      </c>
      <c r="C436" s="2067"/>
      <c r="D436" s="35"/>
      <c r="E436" s="194"/>
      <c r="F436" s="2137"/>
    </row>
    <row r="437" spans="1:6" s="2021" customFormat="1" ht="14.4">
      <c r="A437" s="39"/>
      <c r="B437" s="74"/>
      <c r="C437" s="2067"/>
      <c r="D437" s="35"/>
      <c r="E437" s="194"/>
      <c r="F437" s="2137"/>
    </row>
    <row r="438" spans="1:6" s="2021" customFormat="1" ht="14.4">
      <c r="A438" s="39" t="s">
        <v>28</v>
      </c>
      <c r="B438" s="75" t="s">
        <v>1003</v>
      </c>
      <c r="C438" s="2067">
        <v>420</v>
      </c>
      <c r="D438" s="35" t="s">
        <v>29</v>
      </c>
      <c r="E438" s="194"/>
      <c r="F438" s="2137">
        <f>$C438*E438</f>
        <v>0</v>
      </c>
    </row>
    <row r="439" spans="1:6" s="2021" customFormat="1" ht="14.4">
      <c r="A439" s="39"/>
      <c r="B439" s="75"/>
      <c r="C439" s="2067"/>
      <c r="D439" s="35"/>
      <c r="E439" s="194"/>
      <c r="F439" s="2137"/>
    </row>
    <row r="440" spans="1:6">
      <c r="A440" s="35"/>
      <c r="B440" s="54" t="s">
        <v>879</v>
      </c>
      <c r="C440" s="2067"/>
      <c r="D440" s="35"/>
      <c r="E440" s="194"/>
      <c r="F440" s="2137"/>
    </row>
    <row r="441" spans="1:6">
      <c r="A441" s="39"/>
      <c r="B441" s="42"/>
      <c r="C441" s="2067"/>
      <c r="D441" s="35"/>
      <c r="E441" s="194"/>
      <c r="F441" s="2137"/>
    </row>
    <row r="442" spans="1:6" ht="27.6">
      <c r="A442" s="39" t="s">
        <v>30</v>
      </c>
      <c r="B442" s="42" t="s">
        <v>888</v>
      </c>
      <c r="C442" s="2067">
        <v>343</v>
      </c>
      <c r="D442" s="35" t="s">
        <v>29</v>
      </c>
      <c r="E442" s="194"/>
      <c r="F442" s="2137">
        <f>$C442*E442</f>
        <v>0</v>
      </c>
    </row>
    <row r="443" spans="1:6">
      <c r="A443" s="39"/>
      <c r="B443" s="42"/>
      <c r="C443" s="2067"/>
      <c r="D443" s="35"/>
      <c r="E443" s="194"/>
      <c r="F443" s="2137"/>
    </row>
    <row r="444" spans="1:6">
      <c r="A444" s="35"/>
      <c r="B444" s="54" t="s">
        <v>918</v>
      </c>
      <c r="C444" s="2067"/>
      <c r="D444" s="35"/>
      <c r="E444" s="194"/>
      <c r="F444" s="2137"/>
    </row>
    <row r="445" spans="1:6">
      <c r="A445" s="39"/>
      <c r="B445" s="42"/>
      <c r="C445" s="2067"/>
      <c r="D445" s="35"/>
      <c r="E445" s="194"/>
      <c r="F445" s="2137"/>
    </row>
    <row r="446" spans="1:6" ht="27.6">
      <c r="A446" s="39" t="s">
        <v>31</v>
      </c>
      <c r="B446" s="42" t="s">
        <v>919</v>
      </c>
      <c r="C446" s="2067">
        <v>331</v>
      </c>
      <c r="D446" s="592" t="s">
        <v>29</v>
      </c>
      <c r="E446" s="58"/>
      <c r="F446" s="2137">
        <f>$C446*E446</f>
        <v>0</v>
      </c>
    </row>
    <row r="447" spans="1:6">
      <c r="A447" s="39"/>
      <c r="B447" s="42"/>
      <c r="C447" s="2067"/>
      <c r="D447" s="35"/>
      <c r="E447" s="194"/>
      <c r="F447" s="2137"/>
    </row>
    <row r="448" spans="1:6">
      <c r="A448" s="39"/>
      <c r="B448" s="33"/>
      <c r="C448" s="2067"/>
      <c r="D448" s="35"/>
      <c r="E448" s="194"/>
      <c r="F448" s="2137"/>
    </row>
    <row r="449" spans="1:6">
      <c r="A449" s="39"/>
      <c r="B449" s="42"/>
      <c r="C449" s="2067"/>
      <c r="D449" s="35"/>
      <c r="E449" s="194"/>
      <c r="F449" s="2137"/>
    </row>
    <row r="450" spans="1:6">
      <c r="A450" s="39"/>
      <c r="B450" s="42"/>
      <c r="C450" s="2067"/>
      <c r="D450" s="39"/>
      <c r="E450" s="547"/>
      <c r="F450" s="2137"/>
    </row>
    <row r="451" spans="1:6">
      <c r="A451" s="39"/>
      <c r="B451" s="42"/>
      <c r="C451" s="2067"/>
      <c r="D451" s="39"/>
      <c r="E451" s="547"/>
      <c r="F451" s="2137"/>
    </row>
    <row r="452" spans="1:6">
      <c r="A452" s="39"/>
      <c r="B452" s="42"/>
      <c r="C452" s="2067"/>
      <c r="D452" s="39"/>
      <c r="E452" s="547"/>
      <c r="F452" s="2137"/>
    </row>
    <row r="453" spans="1:6">
      <c r="A453" s="39"/>
      <c r="B453" s="42"/>
      <c r="C453" s="2067"/>
      <c r="D453" s="39"/>
      <c r="E453" s="547"/>
      <c r="F453" s="2137"/>
    </row>
    <row r="454" spans="1:6">
      <c r="A454" s="39"/>
      <c r="B454" s="42"/>
      <c r="C454" s="2067"/>
      <c r="D454" s="39"/>
      <c r="E454" s="547"/>
      <c r="F454" s="2137"/>
    </row>
    <row r="455" spans="1:6">
      <c r="A455" s="39"/>
      <c r="B455" s="42"/>
      <c r="C455" s="2067"/>
      <c r="D455" s="35"/>
      <c r="E455" s="194"/>
      <c r="F455" s="2137"/>
    </row>
    <row r="456" spans="1:6">
      <c r="A456" s="39"/>
      <c r="B456" s="42"/>
      <c r="C456" s="2067"/>
      <c r="D456" s="35"/>
      <c r="E456" s="194"/>
      <c r="F456" s="2137"/>
    </row>
    <row r="457" spans="1:6">
      <c r="A457" s="39"/>
      <c r="B457" s="33"/>
      <c r="C457" s="2067"/>
      <c r="D457" s="35"/>
      <c r="E457" s="194"/>
      <c r="F457" s="2137"/>
    </row>
    <row r="458" spans="1:6">
      <c r="A458" s="39"/>
      <c r="B458" s="33"/>
      <c r="C458" s="2067"/>
      <c r="D458" s="35"/>
      <c r="E458" s="194"/>
      <c r="F458" s="2137"/>
    </row>
    <row r="459" spans="1:6">
      <c r="A459" s="39"/>
      <c r="B459" s="33"/>
      <c r="C459" s="2067"/>
      <c r="D459" s="35"/>
      <c r="E459" s="194"/>
      <c r="F459" s="2137"/>
    </row>
    <row r="460" spans="1:6">
      <c r="A460" s="39"/>
      <c r="B460" s="33"/>
      <c r="C460" s="2067"/>
      <c r="D460" s="35"/>
      <c r="E460" s="194"/>
      <c r="F460" s="2137"/>
    </row>
    <row r="461" spans="1:6">
      <c r="A461" s="39"/>
      <c r="B461" s="33"/>
      <c r="C461" s="2067"/>
      <c r="D461" s="35"/>
      <c r="E461" s="194"/>
      <c r="F461" s="2137"/>
    </row>
    <row r="462" spans="1:6">
      <c r="A462" s="39"/>
      <c r="B462" s="33"/>
      <c r="C462" s="2067"/>
      <c r="D462" s="35"/>
      <c r="E462" s="194"/>
      <c r="F462" s="2137"/>
    </row>
    <row r="463" spans="1:6">
      <c r="A463" s="39"/>
      <c r="B463" s="33"/>
      <c r="C463" s="2067"/>
      <c r="D463" s="35"/>
      <c r="E463" s="194"/>
      <c r="F463" s="2137"/>
    </row>
    <row r="464" spans="1:6">
      <c r="A464" s="39"/>
      <c r="B464" s="33"/>
      <c r="C464" s="2067"/>
      <c r="D464" s="35"/>
      <c r="E464" s="194"/>
      <c r="F464" s="2137"/>
    </row>
    <row r="465" spans="1:6">
      <c r="A465" s="39"/>
      <c r="B465" s="33"/>
      <c r="C465" s="2067"/>
      <c r="D465" s="35"/>
      <c r="E465" s="194"/>
      <c r="F465" s="2137"/>
    </row>
    <row r="466" spans="1:6">
      <c r="A466" s="39"/>
      <c r="B466" s="33"/>
      <c r="C466" s="2067"/>
      <c r="D466" s="35"/>
      <c r="E466" s="194"/>
      <c r="F466" s="2137"/>
    </row>
    <row r="467" spans="1:6">
      <c r="A467" s="39"/>
      <c r="B467" s="33"/>
      <c r="C467" s="2067"/>
      <c r="D467" s="35"/>
      <c r="E467" s="194"/>
      <c r="F467" s="2137"/>
    </row>
    <row r="468" spans="1:6">
      <c r="A468" s="39"/>
      <c r="B468" s="33"/>
      <c r="C468" s="2067"/>
      <c r="D468" s="35"/>
      <c r="E468" s="194"/>
      <c r="F468" s="2137"/>
    </row>
    <row r="469" spans="1:6">
      <c r="A469" s="39"/>
      <c r="B469" s="33"/>
      <c r="C469" s="2067"/>
      <c r="D469" s="35"/>
      <c r="E469" s="194"/>
      <c r="F469" s="2137"/>
    </row>
    <row r="470" spans="1:6">
      <c r="A470" s="39"/>
      <c r="B470" s="33"/>
      <c r="C470" s="2067"/>
      <c r="D470" s="35"/>
      <c r="E470" s="194"/>
      <c r="F470" s="2137"/>
    </row>
    <row r="471" spans="1:6">
      <c r="A471" s="39"/>
      <c r="B471" s="33"/>
      <c r="C471" s="2067"/>
      <c r="D471" s="35"/>
      <c r="E471" s="194"/>
      <c r="F471" s="2137"/>
    </row>
    <row r="472" spans="1:6">
      <c r="A472" s="39"/>
      <c r="B472" s="33"/>
      <c r="C472" s="2067"/>
      <c r="D472" s="35"/>
      <c r="E472" s="194"/>
      <c r="F472" s="2137"/>
    </row>
    <row r="473" spans="1:6">
      <c r="A473" s="39"/>
      <c r="B473" s="33"/>
      <c r="C473" s="2067"/>
      <c r="D473" s="35"/>
      <c r="E473" s="194"/>
      <c r="F473" s="2137"/>
    </row>
    <row r="474" spans="1:6">
      <c r="A474" s="39"/>
      <c r="B474" s="33"/>
      <c r="C474" s="2067"/>
      <c r="D474" s="35"/>
      <c r="E474" s="194"/>
      <c r="F474" s="2137"/>
    </row>
    <row r="475" spans="1:6">
      <c r="A475" s="152"/>
      <c r="B475" s="53"/>
      <c r="C475" s="2068"/>
      <c r="D475" s="48"/>
      <c r="E475" s="572"/>
      <c r="F475" s="2142"/>
    </row>
    <row r="476" spans="1:6" s="62" customFormat="1" ht="14.4" thickBot="1">
      <c r="A476" s="186"/>
      <c r="B476" s="64" t="s">
        <v>558</v>
      </c>
      <c r="C476" s="2069"/>
      <c r="D476" s="66"/>
      <c r="E476" s="2016"/>
      <c r="F476" s="2136">
        <f>SUM(F430:F474)</f>
        <v>0</v>
      </c>
    </row>
    <row r="477" spans="1:6" s="62" customFormat="1" ht="14.4" thickTop="1">
      <c r="A477" s="149"/>
      <c r="B477" s="205"/>
      <c r="C477" s="2066"/>
      <c r="D477" s="227"/>
      <c r="E477" s="2009"/>
      <c r="F477" s="2138"/>
    </row>
    <row r="478" spans="1:6">
      <c r="A478" s="35"/>
      <c r="B478" s="33" t="s">
        <v>645</v>
      </c>
      <c r="C478" s="2067"/>
      <c r="D478" s="35"/>
      <c r="E478" s="194"/>
      <c r="F478" s="2137"/>
    </row>
    <row r="479" spans="1:6">
      <c r="A479" s="35"/>
      <c r="B479" s="33" t="s">
        <v>542</v>
      </c>
      <c r="C479" s="2067"/>
      <c r="D479" s="35"/>
      <c r="E479" s="194"/>
      <c r="F479" s="2137"/>
    </row>
    <row r="480" spans="1:6">
      <c r="A480" s="35"/>
      <c r="B480" s="54"/>
      <c r="C480" s="2067"/>
      <c r="D480" s="35"/>
      <c r="E480" s="194"/>
      <c r="F480" s="2137"/>
    </row>
    <row r="481" spans="1:6">
      <c r="A481" s="35"/>
      <c r="B481" s="54" t="s">
        <v>48</v>
      </c>
      <c r="C481" s="2067"/>
      <c r="D481" s="35"/>
      <c r="E481" s="194"/>
      <c r="F481" s="2137"/>
    </row>
    <row r="482" spans="1:6">
      <c r="A482" s="35"/>
      <c r="B482" s="76" t="s">
        <v>326</v>
      </c>
      <c r="C482" s="2067"/>
      <c r="D482" s="35"/>
      <c r="E482" s="194"/>
      <c r="F482" s="2137"/>
    </row>
    <row r="483" spans="1:6">
      <c r="A483" s="35"/>
      <c r="B483" s="70"/>
      <c r="C483" s="2067"/>
      <c r="D483" s="35"/>
      <c r="E483" s="194"/>
      <c r="F483" s="2137"/>
    </row>
    <row r="484" spans="1:6" s="541" customFormat="1">
      <c r="A484" s="35" t="s">
        <v>28</v>
      </c>
      <c r="B484" s="41" t="s">
        <v>889</v>
      </c>
      <c r="C484" s="2067">
        <v>526</v>
      </c>
      <c r="D484" s="35" t="s">
        <v>29</v>
      </c>
      <c r="E484" s="194"/>
      <c r="F484" s="2137">
        <f>$C484*E484</f>
        <v>0</v>
      </c>
    </row>
    <row r="485" spans="1:6">
      <c r="A485" s="35"/>
      <c r="B485" s="59"/>
      <c r="C485" s="2067"/>
      <c r="D485" s="35"/>
      <c r="E485" s="194"/>
      <c r="F485" s="2137"/>
    </row>
    <row r="486" spans="1:6">
      <c r="A486" s="35"/>
      <c r="B486" s="76" t="s">
        <v>56</v>
      </c>
      <c r="C486" s="2067"/>
      <c r="D486" s="35"/>
      <c r="E486" s="194"/>
      <c r="F486" s="2137"/>
    </row>
    <row r="487" spans="1:6" s="541" customFormat="1">
      <c r="A487" s="35" t="s">
        <v>30</v>
      </c>
      <c r="B487" s="41" t="s">
        <v>3230</v>
      </c>
      <c r="C487" s="2067">
        <v>526</v>
      </c>
      <c r="D487" s="35" t="s">
        <v>29</v>
      </c>
      <c r="E487" s="194"/>
      <c r="F487" s="2137">
        <f t="shared" ref="F487" si="4">$C487*E487</f>
        <v>0</v>
      </c>
    </row>
    <row r="488" spans="1:6" s="541" customFormat="1">
      <c r="A488" s="35"/>
      <c r="B488" s="41"/>
      <c r="C488" s="2067"/>
      <c r="D488" s="35"/>
      <c r="E488" s="194"/>
      <c r="F488" s="2137"/>
    </row>
    <row r="489" spans="1:6" s="541" customFormat="1" ht="27.6">
      <c r="A489" s="35" t="s">
        <v>31</v>
      </c>
      <c r="B489" s="41" t="s">
        <v>3229</v>
      </c>
      <c r="C489" s="2067">
        <v>3659</v>
      </c>
      <c r="D489" s="35" t="s">
        <v>29</v>
      </c>
      <c r="E489" s="194"/>
      <c r="F489" s="2137">
        <f>$C489*E489</f>
        <v>0</v>
      </c>
    </row>
    <row r="490" spans="1:6" s="2028" customFormat="1" ht="14.4">
      <c r="A490" s="39"/>
      <c r="B490" s="218"/>
      <c r="C490" s="39"/>
      <c r="D490" s="39"/>
      <c r="E490" s="58"/>
      <c r="F490" s="549"/>
    </row>
    <row r="491" spans="1:6" s="541" customFormat="1" ht="27.6">
      <c r="A491" s="35" t="s">
        <v>32</v>
      </c>
      <c r="B491" s="41" t="s">
        <v>3228</v>
      </c>
      <c r="C491" s="2067">
        <v>650</v>
      </c>
      <c r="D491" s="35" t="s">
        <v>29</v>
      </c>
      <c r="E491" s="194"/>
      <c r="F491" s="2137">
        <f>$C491*E491</f>
        <v>0</v>
      </c>
    </row>
    <row r="492" spans="1:6" s="2028" customFormat="1" ht="14.4">
      <c r="A492" s="39"/>
      <c r="B492" s="218"/>
      <c r="C492" s="39"/>
      <c r="D492" s="39"/>
      <c r="E492" s="58"/>
      <c r="F492" s="549"/>
    </row>
    <row r="493" spans="1:6" ht="27.6">
      <c r="A493" s="39"/>
      <c r="B493" s="70" t="s">
        <v>71</v>
      </c>
      <c r="C493" s="56"/>
      <c r="D493" s="187"/>
      <c r="E493" s="194"/>
      <c r="F493" s="345"/>
    </row>
    <row r="494" spans="1:6" s="541" customFormat="1">
      <c r="A494" s="39" t="s">
        <v>33</v>
      </c>
      <c r="B494" s="41" t="s">
        <v>49</v>
      </c>
      <c r="C494" s="2067">
        <v>1510</v>
      </c>
      <c r="D494" s="39" t="s">
        <v>29</v>
      </c>
      <c r="E494" s="58"/>
      <c r="F494" s="2137">
        <f t="shared" ref="F494" si="5">$C494*E494</f>
        <v>0</v>
      </c>
    </row>
    <row r="495" spans="1:6" s="541" customFormat="1">
      <c r="A495" s="39"/>
      <c r="B495" s="59"/>
      <c r="C495" s="56"/>
      <c r="D495" s="39"/>
      <c r="E495" s="58"/>
      <c r="F495" s="345"/>
    </row>
    <row r="496" spans="1:6" s="541" customFormat="1">
      <c r="A496" s="39"/>
      <c r="B496" s="144" t="s">
        <v>325</v>
      </c>
      <c r="C496" s="56"/>
      <c r="D496" s="39"/>
      <c r="E496" s="58"/>
      <c r="F496" s="345"/>
    </row>
    <row r="497" spans="1:6" s="541" customFormat="1" ht="41.4">
      <c r="A497" s="39" t="s">
        <v>34</v>
      </c>
      <c r="B497" s="60" t="s">
        <v>424</v>
      </c>
      <c r="C497" s="56">
        <v>1510</v>
      </c>
      <c r="D497" s="39" t="s">
        <v>29</v>
      </c>
      <c r="E497" s="58"/>
      <c r="F497" s="2137">
        <f t="shared" ref="F497" si="6">$C497*E497</f>
        <v>0</v>
      </c>
    </row>
    <row r="498" spans="1:6">
      <c r="A498" s="35"/>
      <c r="B498" s="55"/>
      <c r="C498" s="2067"/>
      <c r="D498" s="35"/>
      <c r="E498" s="194"/>
      <c r="F498" s="2137"/>
    </row>
    <row r="499" spans="1:6">
      <c r="A499" s="35"/>
      <c r="B499" s="33" t="s">
        <v>50</v>
      </c>
      <c r="C499" s="2067"/>
      <c r="D499" s="35"/>
      <c r="E499" s="194"/>
      <c r="F499" s="2137"/>
    </row>
    <row r="500" spans="1:6" ht="27.6">
      <c r="A500" s="39"/>
      <c r="B500" s="70" t="s">
        <v>396</v>
      </c>
      <c r="C500" s="56"/>
      <c r="D500" s="187"/>
      <c r="E500" s="194"/>
      <c r="F500" s="345"/>
    </row>
    <row r="501" spans="1:6">
      <c r="A501" s="39"/>
      <c r="B501" s="70"/>
      <c r="C501" s="56"/>
      <c r="D501" s="187"/>
      <c r="E501" s="194"/>
      <c r="F501" s="345"/>
    </row>
    <row r="502" spans="1:6">
      <c r="A502" s="39" t="s">
        <v>35</v>
      </c>
      <c r="B502" s="59" t="s">
        <v>543</v>
      </c>
      <c r="C502" s="56">
        <v>362</v>
      </c>
      <c r="D502" s="39" t="s">
        <v>29</v>
      </c>
      <c r="E502" s="58"/>
      <c r="F502" s="2137">
        <f t="shared" ref="F502" si="7">$C502*E502</f>
        <v>0</v>
      </c>
    </row>
    <row r="503" spans="1:6">
      <c r="A503" s="39"/>
      <c r="B503" s="59"/>
      <c r="C503" s="56"/>
      <c r="D503" s="39"/>
      <c r="E503" s="58"/>
      <c r="F503" s="345"/>
    </row>
    <row r="504" spans="1:6" ht="27.6">
      <c r="A504" s="39"/>
      <c r="B504" s="70" t="s">
        <v>3232</v>
      </c>
      <c r="C504" s="56"/>
      <c r="D504" s="187"/>
      <c r="E504" s="194"/>
      <c r="F504" s="345"/>
    </row>
    <row r="505" spans="1:6">
      <c r="A505" s="39"/>
      <c r="B505" s="70"/>
      <c r="C505" s="56"/>
      <c r="D505" s="187"/>
      <c r="E505" s="194"/>
      <c r="F505" s="345"/>
    </row>
    <row r="506" spans="1:6" s="541" customFormat="1">
      <c r="A506" s="39" t="s">
        <v>36</v>
      </c>
      <c r="B506" s="59" t="s">
        <v>822</v>
      </c>
      <c r="C506" s="56">
        <v>1644</v>
      </c>
      <c r="D506" s="39" t="s">
        <v>29</v>
      </c>
      <c r="E506" s="58"/>
      <c r="F506" s="2137">
        <f t="shared" ref="F506" si="8">$C506*E506</f>
        <v>0</v>
      </c>
    </row>
    <row r="507" spans="1:6">
      <c r="A507" s="39"/>
      <c r="B507" s="59"/>
      <c r="C507" s="56"/>
      <c r="D507" s="39"/>
      <c r="E507" s="58"/>
      <c r="F507" s="2137"/>
    </row>
    <row r="508" spans="1:6" ht="27.6">
      <c r="A508" s="39"/>
      <c r="B508" s="70" t="s">
        <v>3231</v>
      </c>
      <c r="C508" s="56"/>
      <c r="D508" s="187"/>
      <c r="E508" s="194"/>
      <c r="F508" s="345"/>
    </row>
    <row r="509" spans="1:6" s="541" customFormat="1">
      <c r="A509" s="39" t="s">
        <v>74</v>
      </c>
      <c r="B509" s="59" t="s">
        <v>877</v>
      </c>
      <c r="C509" s="56">
        <v>15</v>
      </c>
      <c r="D509" s="39" t="s">
        <v>29</v>
      </c>
      <c r="E509" s="58"/>
      <c r="F509" s="2137">
        <f t="shared" ref="F509" si="9">$C509*E509</f>
        <v>0</v>
      </c>
    </row>
    <row r="510" spans="1:6">
      <c r="A510" s="39"/>
      <c r="B510" s="59"/>
      <c r="C510" s="56"/>
      <c r="D510" s="39"/>
      <c r="E510" s="58"/>
      <c r="F510" s="2137"/>
    </row>
    <row r="511" spans="1:6" s="62" customFormat="1">
      <c r="A511" s="149"/>
      <c r="B511" s="148" t="s">
        <v>544</v>
      </c>
      <c r="C511" s="61"/>
      <c r="D511" s="149"/>
      <c r="E511" s="195"/>
      <c r="F511" s="553"/>
    </row>
    <row r="512" spans="1:6" ht="41.4">
      <c r="A512" s="39" t="s">
        <v>38</v>
      </c>
      <c r="B512" s="60" t="s">
        <v>1004</v>
      </c>
      <c r="C512" s="56">
        <v>362</v>
      </c>
      <c r="D512" s="39" t="s">
        <v>29</v>
      </c>
      <c r="E512" s="58"/>
      <c r="F512" s="2137">
        <f>$C512*E512</f>
        <v>0</v>
      </c>
    </row>
    <row r="513" spans="1:6">
      <c r="A513" s="1700"/>
      <c r="B513" s="1705"/>
      <c r="C513" s="1701"/>
      <c r="D513" s="1700"/>
      <c r="E513" s="1702"/>
      <c r="F513" s="2147"/>
    </row>
    <row r="514" spans="1:6">
      <c r="A514" s="1700"/>
      <c r="B514" s="1705"/>
      <c r="C514" s="1701"/>
      <c r="D514" s="1700"/>
      <c r="E514" s="1702"/>
      <c r="F514" s="2147"/>
    </row>
    <row r="515" spans="1:6">
      <c r="A515" s="39"/>
      <c r="B515" s="60"/>
      <c r="C515" s="56"/>
      <c r="D515" s="39"/>
      <c r="E515" s="58"/>
      <c r="F515" s="2137"/>
    </row>
    <row r="516" spans="1:6">
      <c r="A516" s="152"/>
      <c r="B516" s="150"/>
      <c r="C516" s="151"/>
      <c r="D516" s="152"/>
      <c r="E516" s="196"/>
      <c r="F516" s="520"/>
    </row>
    <row r="517" spans="1:6" s="62" customFormat="1">
      <c r="A517" s="2091"/>
      <c r="B517" s="2092" t="s">
        <v>19</v>
      </c>
      <c r="C517" s="2076"/>
      <c r="D517" s="401"/>
      <c r="E517" s="2020"/>
      <c r="F517" s="2139">
        <f>SUM(F478:F516)</f>
        <v>0</v>
      </c>
    </row>
    <row r="518" spans="1:6">
      <c r="A518" s="39"/>
      <c r="B518" s="78"/>
      <c r="C518" s="2067"/>
      <c r="D518" s="35"/>
      <c r="E518" s="194"/>
      <c r="F518" s="2137"/>
    </row>
    <row r="519" spans="1:6" s="2041" customFormat="1" ht="14.4">
      <c r="A519" s="208"/>
      <c r="B519" s="2093" t="s">
        <v>823</v>
      </c>
      <c r="C519" s="207"/>
      <c r="D519" s="208"/>
      <c r="E519" s="209"/>
      <c r="F519" s="554"/>
    </row>
    <row r="520" spans="1:6" s="2041" customFormat="1" ht="82.8">
      <c r="A520" s="208"/>
      <c r="B520" s="144" t="s">
        <v>828</v>
      </c>
      <c r="C520" s="207"/>
      <c r="D520" s="208"/>
      <c r="E520" s="209"/>
      <c r="F520" s="554"/>
    </row>
    <row r="521" spans="1:6" s="2041" customFormat="1" ht="41.4">
      <c r="A521" s="208" t="s">
        <v>28</v>
      </c>
      <c r="B521" s="60" t="s">
        <v>825</v>
      </c>
      <c r="C521" s="207">
        <v>1644</v>
      </c>
      <c r="D521" s="208" t="s">
        <v>29</v>
      </c>
      <c r="E521" s="209"/>
      <c r="F521" s="2137">
        <f t="shared" ref="F521" si="10">$C521*E521</f>
        <v>0</v>
      </c>
    </row>
    <row r="522" spans="1:6" s="2041" customFormat="1" ht="14.4">
      <c r="A522" s="208"/>
      <c r="B522" s="60"/>
      <c r="C522" s="207"/>
      <c r="D522" s="208"/>
      <c r="E522" s="209"/>
      <c r="F522" s="2137"/>
    </row>
    <row r="523" spans="1:6" s="2029" customFormat="1" ht="14.4">
      <c r="A523" s="149"/>
      <c r="B523" s="33" t="s">
        <v>878</v>
      </c>
      <c r="C523" s="2094"/>
      <c r="D523" s="227"/>
      <c r="E523" s="2042"/>
      <c r="F523" s="2148"/>
    </row>
    <row r="524" spans="1:6" s="2029" customFormat="1" ht="14.4">
      <c r="A524" s="149"/>
      <c r="B524" s="205"/>
      <c r="C524" s="2094"/>
      <c r="D524" s="227"/>
      <c r="E524" s="2042"/>
      <c r="F524" s="2148"/>
    </row>
    <row r="525" spans="1:6" s="2029" customFormat="1" ht="41.4">
      <c r="A525" s="39" t="s">
        <v>30</v>
      </c>
      <c r="B525" s="60" t="s">
        <v>1005</v>
      </c>
      <c r="C525" s="2078">
        <v>15</v>
      </c>
      <c r="D525" s="35" t="s">
        <v>29</v>
      </c>
      <c r="E525" s="2033"/>
      <c r="F525" s="555">
        <f>E525*$C525</f>
        <v>0</v>
      </c>
    </row>
    <row r="526" spans="1:6" s="2041" customFormat="1" ht="14.4">
      <c r="A526" s="208"/>
      <c r="B526" s="60"/>
      <c r="C526" s="207"/>
      <c r="D526" s="208"/>
      <c r="E526" s="209"/>
      <c r="F526" s="2137"/>
    </row>
    <row r="527" spans="1:6">
      <c r="A527" s="35"/>
      <c r="B527" s="38" t="s">
        <v>72</v>
      </c>
      <c r="C527" s="2067"/>
      <c r="D527" s="35"/>
      <c r="E527" s="194"/>
      <c r="F527" s="2137"/>
    </row>
    <row r="528" spans="1:6">
      <c r="A528" s="35"/>
      <c r="B528" s="38"/>
      <c r="C528" s="2067"/>
      <c r="D528" s="35"/>
      <c r="E528" s="194"/>
      <c r="F528" s="2137"/>
    </row>
    <row r="529" spans="1:6">
      <c r="A529" s="35"/>
      <c r="B529" s="70" t="s">
        <v>75</v>
      </c>
      <c r="C529" s="2067"/>
      <c r="D529" s="35"/>
      <c r="E529" s="194"/>
      <c r="F529" s="2137"/>
    </row>
    <row r="530" spans="1:6" ht="41.4">
      <c r="A530" s="35" t="s">
        <v>31</v>
      </c>
      <c r="B530" s="51" t="s">
        <v>546</v>
      </c>
      <c r="C530" s="2067">
        <v>1872</v>
      </c>
      <c r="D530" s="39" t="s">
        <v>29</v>
      </c>
      <c r="E530" s="194"/>
      <c r="F530" s="345">
        <f>$C530*E530</f>
        <v>0</v>
      </c>
    </row>
    <row r="531" spans="1:6">
      <c r="A531" s="35"/>
      <c r="B531" s="51"/>
      <c r="C531" s="2067"/>
      <c r="D531" s="39"/>
      <c r="E531" s="194"/>
      <c r="F531" s="345"/>
    </row>
    <row r="532" spans="1:6">
      <c r="A532" s="35"/>
      <c r="B532" s="70" t="s">
        <v>433</v>
      </c>
      <c r="C532" s="2067"/>
      <c r="D532" s="35"/>
      <c r="E532" s="194"/>
      <c r="F532" s="2137"/>
    </row>
    <row r="533" spans="1:6" ht="41.4">
      <c r="A533" s="35" t="s">
        <v>32</v>
      </c>
      <c r="B533" s="51" t="s">
        <v>1006</v>
      </c>
      <c r="C533" s="2067">
        <v>422</v>
      </c>
      <c r="D533" s="39" t="s">
        <v>46</v>
      </c>
      <c r="E533" s="194"/>
      <c r="F533" s="345">
        <f>$C533*E533</f>
        <v>0</v>
      </c>
    </row>
    <row r="534" spans="1:6">
      <c r="A534" s="35"/>
      <c r="B534" s="51"/>
      <c r="C534" s="2067"/>
      <c r="D534" s="39"/>
      <c r="E534" s="194"/>
      <c r="F534" s="345"/>
    </row>
    <row r="535" spans="1:6" ht="41.4">
      <c r="A535" s="35" t="s">
        <v>33</v>
      </c>
      <c r="B535" s="51" t="s">
        <v>395</v>
      </c>
      <c r="C535" s="2067">
        <v>30</v>
      </c>
      <c r="D535" s="39" t="s">
        <v>44</v>
      </c>
      <c r="E535" s="194"/>
      <c r="F535" s="345">
        <f t="shared" ref="F535" si="11">$C535*E535</f>
        <v>0</v>
      </c>
    </row>
    <row r="536" spans="1:6">
      <c r="A536" s="35"/>
      <c r="B536" s="51"/>
      <c r="C536" s="2067"/>
      <c r="D536" s="39"/>
      <c r="E536" s="194"/>
      <c r="F536" s="345"/>
    </row>
    <row r="537" spans="1:6">
      <c r="A537" s="35"/>
      <c r="B537" s="76" t="s">
        <v>56</v>
      </c>
      <c r="C537" s="2067"/>
      <c r="D537" s="35"/>
      <c r="E537" s="194"/>
      <c r="F537" s="2137"/>
    </row>
    <row r="538" spans="1:6" s="541" customFormat="1" ht="27.6">
      <c r="A538" s="35" t="s">
        <v>34</v>
      </c>
      <c r="B538" s="41" t="s">
        <v>1007</v>
      </c>
      <c r="C538" s="2067">
        <v>1999</v>
      </c>
      <c r="D538" s="35" t="s">
        <v>29</v>
      </c>
      <c r="E538" s="194"/>
      <c r="F538" s="345">
        <f t="shared" ref="F538" si="12">$C538*E538</f>
        <v>0</v>
      </c>
    </row>
    <row r="539" spans="1:6">
      <c r="A539" s="35"/>
      <c r="B539" s="41"/>
      <c r="C539" s="2067"/>
      <c r="D539" s="35"/>
      <c r="E539" s="194"/>
      <c r="F539" s="345"/>
    </row>
    <row r="540" spans="1:6" s="2044" customFormat="1">
      <c r="A540" s="39"/>
      <c r="B540" s="41"/>
      <c r="C540" s="2095"/>
      <c r="D540" s="208"/>
      <c r="E540" s="2043"/>
      <c r="F540" s="2149"/>
    </row>
    <row r="541" spans="1:6">
      <c r="A541" s="35"/>
      <c r="B541" s="38" t="s">
        <v>829</v>
      </c>
      <c r="C541" s="2067"/>
      <c r="D541" s="35"/>
      <c r="E541" s="194"/>
      <c r="F541" s="345"/>
    </row>
    <row r="542" spans="1:6">
      <c r="A542" s="35"/>
      <c r="B542" s="41"/>
      <c r="C542" s="2067"/>
      <c r="D542" s="35"/>
      <c r="E542" s="194"/>
      <c r="F542" s="345"/>
    </row>
    <row r="543" spans="1:6" s="541" customFormat="1" ht="27.6">
      <c r="A543" s="35" t="s">
        <v>35</v>
      </c>
      <c r="B543" s="221" t="s">
        <v>830</v>
      </c>
      <c r="C543" s="912">
        <v>351</v>
      </c>
      <c r="D543" s="35" t="s">
        <v>46</v>
      </c>
      <c r="E543" s="194"/>
      <c r="F543" s="345">
        <f>C543*E543</f>
        <v>0</v>
      </c>
    </row>
    <row r="544" spans="1:6" s="2044" customFormat="1">
      <c r="A544" s="39"/>
      <c r="B544" s="41"/>
      <c r="C544" s="2095"/>
      <c r="D544" s="208"/>
      <c r="E544" s="2043"/>
      <c r="F544" s="2149"/>
    </row>
    <row r="545" spans="1:6" s="2044" customFormat="1">
      <c r="A545" s="39"/>
      <c r="B545" s="41"/>
      <c r="C545" s="2095"/>
      <c r="D545" s="208"/>
      <c r="E545" s="2043"/>
      <c r="F545" s="2149"/>
    </row>
    <row r="546" spans="1:6" s="2044" customFormat="1">
      <c r="A546" s="39"/>
      <c r="B546" s="41"/>
      <c r="C546" s="2095"/>
      <c r="D546" s="208"/>
      <c r="E546" s="2043"/>
      <c r="F546" s="2149"/>
    </row>
    <row r="547" spans="1:6" s="2044" customFormat="1">
      <c r="A547" s="39"/>
      <c r="B547" s="41"/>
      <c r="C547" s="2095"/>
      <c r="D547" s="208"/>
      <c r="E547" s="2043"/>
      <c r="F547" s="2149"/>
    </row>
    <row r="548" spans="1:6">
      <c r="A548" s="35"/>
      <c r="B548" s="221"/>
      <c r="C548" s="912"/>
      <c r="D548" s="35"/>
      <c r="E548" s="194"/>
      <c r="F548" s="345"/>
    </row>
    <row r="549" spans="1:6" s="2018" customFormat="1">
      <c r="A549" s="35"/>
      <c r="B549" s="41"/>
      <c r="C549" s="2095"/>
      <c r="D549" s="39"/>
      <c r="E549" s="2043"/>
      <c r="F549" s="2149"/>
    </row>
    <row r="550" spans="1:6">
      <c r="A550" s="152"/>
      <c r="B550" s="150"/>
      <c r="C550" s="151"/>
      <c r="D550" s="152"/>
      <c r="E550" s="196"/>
      <c r="F550" s="520"/>
    </row>
    <row r="551" spans="1:6" s="62" customFormat="1" ht="14.4" thickBot="1">
      <c r="A551" s="186"/>
      <c r="B551" s="153" t="s">
        <v>19</v>
      </c>
      <c r="C551" s="2069"/>
      <c r="D551" s="66"/>
      <c r="E551" s="2016"/>
      <c r="F551" s="2136">
        <f>SUM(F518:F550)</f>
        <v>0</v>
      </c>
    </row>
    <row r="552" spans="1:6" s="2018" customFormat="1" ht="14.4" thickTop="1">
      <c r="A552" s="35"/>
      <c r="B552" s="41"/>
      <c r="C552" s="2095"/>
      <c r="D552" s="39"/>
      <c r="E552" s="2043"/>
      <c r="F552" s="2149"/>
    </row>
    <row r="553" spans="1:6">
      <c r="A553" s="39"/>
      <c r="B553" s="189" t="s">
        <v>45</v>
      </c>
      <c r="C553" s="56"/>
      <c r="D553" s="336"/>
      <c r="E553" s="58"/>
      <c r="F553" s="345"/>
    </row>
    <row r="554" spans="1:6">
      <c r="A554" s="39"/>
      <c r="B554" s="189"/>
      <c r="C554" s="56"/>
      <c r="D554" s="39"/>
      <c r="E554" s="58"/>
      <c r="F554" s="345"/>
    </row>
    <row r="555" spans="1:6">
      <c r="A555" s="39"/>
      <c r="B555" s="188" t="s">
        <v>731</v>
      </c>
      <c r="C555" s="56"/>
      <c r="D555" s="39"/>
      <c r="E555" s="58"/>
      <c r="F555" s="345">
        <f>F517</f>
        <v>0</v>
      </c>
    </row>
    <row r="556" spans="1:6">
      <c r="A556" s="39"/>
      <c r="B556" s="188"/>
      <c r="C556" s="56"/>
      <c r="D556" s="39"/>
      <c r="E556" s="58"/>
      <c r="F556" s="345"/>
    </row>
    <row r="557" spans="1:6">
      <c r="A557" s="39"/>
      <c r="B557" s="188" t="s">
        <v>986</v>
      </c>
      <c r="C557" s="56"/>
      <c r="D557" s="39"/>
      <c r="E557" s="58"/>
      <c r="F557" s="345">
        <f>F551</f>
        <v>0</v>
      </c>
    </row>
    <row r="558" spans="1:6">
      <c r="A558" s="39"/>
      <c r="B558" s="188"/>
      <c r="C558" s="56"/>
      <c r="D558" s="39"/>
      <c r="E558" s="58"/>
      <c r="F558" s="345"/>
    </row>
    <row r="559" spans="1:6">
      <c r="A559" s="39"/>
      <c r="B559" s="188"/>
      <c r="C559" s="56"/>
      <c r="D559" s="39"/>
      <c r="E559" s="58"/>
      <c r="F559" s="345"/>
    </row>
    <row r="560" spans="1:6">
      <c r="A560" s="39"/>
      <c r="B560" s="188"/>
      <c r="C560" s="56"/>
      <c r="D560" s="39"/>
      <c r="E560" s="58"/>
      <c r="F560" s="345"/>
    </row>
    <row r="561" spans="1:6">
      <c r="A561" s="39"/>
      <c r="B561" s="188"/>
      <c r="C561" s="56"/>
      <c r="D561" s="39"/>
      <c r="E561" s="58"/>
      <c r="F561" s="345"/>
    </row>
    <row r="562" spans="1:6">
      <c r="A562" s="39"/>
      <c r="B562" s="188"/>
      <c r="C562" s="56"/>
      <c r="D562" s="39"/>
      <c r="E562" s="58"/>
      <c r="F562" s="345"/>
    </row>
    <row r="563" spans="1:6">
      <c r="A563" s="39"/>
      <c r="B563" s="188"/>
      <c r="C563" s="56"/>
      <c r="D563" s="39"/>
      <c r="E563" s="58"/>
      <c r="F563" s="345"/>
    </row>
    <row r="564" spans="1:6">
      <c r="A564" s="39"/>
      <c r="B564" s="188"/>
      <c r="C564" s="56"/>
      <c r="D564" s="39"/>
      <c r="E564" s="58"/>
      <c r="F564" s="345"/>
    </row>
    <row r="565" spans="1:6">
      <c r="A565" s="39"/>
      <c r="B565" s="188"/>
      <c r="C565" s="56"/>
      <c r="D565" s="39"/>
      <c r="E565" s="58"/>
      <c r="F565" s="345"/>
    </row>
    <row r="566" spans="1:6">
      <c r="A566" s="39"/>
      <c r="B566" s="188"/>
      <c r="C566" s="56"/>
      <c r="D566" s="39"/>
      <c r="E566" s="58"/>
      <c r="F566" s="345"/>
    </row>
    <row r="567" spans="1:6">
      <c r="A567" s="39"/>
      <c r="B567" s="188"/>
      <c r="C567" s="56"/>
      <c r="D567" s="39"/>
      <c r="E567" s="58"/>
      <c r="F567" s="345"/>
    </row>
    <row r="568" spans="1:6">
      <c r="A568" s="39"/>
      <c r="B568" s="188"/>
      <c r="C568" s="56"/>
      <c r="D568" s="39"/>
      <c r="E568" s="58"/>
      <c r="F568" s="345"/>
    </row>
    <row r="569" spans="1:6">
      <c r="A569" s="39"/>
      <c r="B569" s="188"/>
      <c r="C569" s="56"/>
      <c r="D569" s="39"/>
      <c r="E569" s="58"/>
      <c r="F569" s="345"/>
    </row>
    <row r="570" spans="1:6">
      <c r="A570" s="39"/>
      <c r="B570" s="188"/>
      <c r="C570" s="56"/>
      <c r="D570" s="39"/>
      <c r="E570" s="58"/>
      <c r="F570" s="345"/>
    </row>
    <row r="571" spans="1:6">
      <c r="A571" s="39"/>
      <c r="B571" s="188"/>
      <c r="C571" s="56"/>
      <c r="D571" s="39"/>
      <c r="E571" s="58"/>
      <c r="F571" s="345"/>
    </row>
    <row r="572" spans="1:6">
      <c r="A572" s="39"/>
      <c r="B572" s="188"/>
      <c r="C572" s="56"/>
      <c r="D572" s="39"/>
      <c r="E572" s="58"/>
      <c r="F572" s="345"/>
    </row>
    <row r="573" spans="1:6">
      <c r="A573" s="39"/>
      <c r="B573" s="188"/>
      <c r="C573" s="56"/>
      <c r="D573" s="39"/>
      <c r="E573" s="58"/>
      <c r="F573" s="345"/>
    </row>
    <row r="574" spans="1:6">
      <c r="A574" s="39"/>
      <c r="B574" s="188"/>
      <c r="C574" s="56"/>
      <c r="D574" s="39"/>
      <c r="E574" s="58"/>
      <c r="F574" s="345"/>
    </row>
    <row r="575" spans="1:6">
      <c r="A575" s="39"/>
      <c r="B575" s="188"/>
      <c r="C575" s="56"/>
      <c r="D575" s="39"/>
      <c r="E575" s="58"/>
      <c r="F575" s="345"/>
    </row>
    <row r="576" spans="1:6">
      <c r="A576" s="39"/>
      <c r="B576" s="188"/>
      <c r="C576" s="56"/>
      <c r="D576" s="39"/>
      <c r="E576" s="58"/>
      <c r="F576" s="345"/>
    </row>
    <row r="577" spans="1:6">
      <c r="A577" s="39"/>
      <c r="B577" s="188"/>
      <c r="C577" s="56"/>
      <c r="D577" s="39"/>
      <c r="E577" s="58"/>
      <c r="F577" s="345"/>
    </row>
    <row r="578" spans="1:6">
      <c r="A578" s="39"/>
      <c r="B578" s="188"/>
      <c r="C578" s="56"/>
      <c r="D578" s="39"/>
      <c r="E578" s="58"/>
      <c r="F578" s="345"/>
    </row>
    <row r="579" spans="1:6">
      <c r="A579" s="39"/>
      <c r="B579" s="188"/>
      <c r="C579" s="56"/>
      <c r="D579" s="39"/>
      <c r="E579" s="58"/>
      <c r="F579" s="345"/>
    </row>
    <row r="580" spans="1:6">
      <c r="A580" s="39"/>
      <c r="B580" s="188"/>
      <c r="C580" s="56"/>
      <c r="D580" s="39"/>
      <c r="E580" s="58"/>
      <c r="F580" s="345"/>
    </row>
    <row r="581" spans="1:6">
      <c r="A581" s="39"/>
      <c r="B581" s="188"/>
      <c r="C581" s="56"/>
      <c r="D581" s="39"/>
      <c r="E581" s="58"/>
      <c r="F581" s="345"/>
    </row>
    <row r="582" spans="1:6">
      <c r="A582" s="39"/>
      <c r="B582" s="188"/>
      <c r="C582" s="56"/>
      <c r="D582" s="39"/>
      <c r="E582" s="58"/>
      <c r="F582" s="345"/>
    </row>
    <row r="583" spans="1:6">
      <c r="A583" s="39"/>
      <c r="B583" s="188"/>
      <c r="C583" s="56"/>
      <c r="D583" s="39"/>
      <c r="E583" s="58"/>
      <c r="F583" s="345"/>
    </row>
    <row r="584" spans="1:6">
      <c r="A584" s="39"/>
      <c r="B584" s="188"/>
      <c r="C584" s="56"/>
      <c r="D584" s="39"/>
      <c r="E584" s="58"/>
      <c r="F584" s="345"/>
    </row>
    <row r="585" spans="1:6">
      <c r="A585" s="39"/>
      <c r="B585" s="188"/>
      <c r="C585" s="56"/>
      <c r="D585" s="39"/>
      <c r="E585" s="58"/>
      <c r="F585" s="345"/>
    </row>
    <row r="586" spans="1:6">
      <c r="A586" s="39"/>
      <c r="B586" s="188"/>
      <c r="C586" s="56"/>
      <c r="D586" s="39"/>
      <c r="E586" s="58"/>
      <c r="F586" s="345"/>
    </row>
    <row r="587" spans="1:6">
      <c r="A587" s="39"/>
      <c r="B587" s="188"/>
      <c r="C587" s="56"/>
      <c r="D587" s="39"/>
      <c r="E587" s="58"/>
      <c r="F587" s="345"/>
    </row>
    <row r="588" spans="1:6">
      <c r="A588" s="39"/>
      <c r="B588" s="188"/>
      <c r="C588" s="56"/>
      <c r="D588" s="39"/>
      <c r="E588" s="58"/>
      <c r="F588" s="345"/>
    </row>
    <row r="589" spans="1:6">
      <c r="A589" s="39"/>
      <c r="B589" s="188"/>
      <c r="C589" s="56"/>
      <c r="D589" s="39"/>
      <c r="E589" s="58"/>
      <c r="F589" s="345"/>
    </row>
    <row r="590" spans="1:6">
      <c r="A590" s="39"/>
      <c r="B590" s="188"/>
      <c r="C590" s="56"/>
      <c r="D590" s="39"/>
      <c r="E590" s="58"/>
      <c r="F590" s="345"/>
    </row>
    <row r="591" spans="1:6">
      <c r="A591" s="39"/>
      <c r="B591" s="188"/>
      <c r="C591" s="56"/>
      <c r="D591" s="39"/>
      <c r="E591" s="58"/>
      <c r="F591" s="345"/>
    </row>
    <row r="592" spans="1:6">
      <c r="A592" s="39"/>
      <c r="B592" s="188"/>
      <c r="C592" s="56"/>
      <c r="D592" s="39"/>
      <c r="E592" s="58"/>
      <c r="F592" s="345"/>
    </row>
    <row r="593" spans="1:6">
      <c r="A593" s="39"/>
      <c r="B593" s="188"/>
      <c r="C593" s="56"/>
      <c r="D593" s="39"/>
      <c r="E593" s="58"/>
      <c r="F593" s="345"/>
    </row>
    <row r="594" spans="1:6">
      <c r="A594" s="39"/>
      <c r="B594" s="188"/>
      <c r="C594" s="56"/>
      <c r="D594" s="39"/>
      <c r="E594" s="58"/>
      <c r="F594" s="345"/>
    </row>
    <row r="595" spans="1:6">
      <c r="A595" s="39"/>
      <c r="B595" s="188"/>
      <c r="C595" s="56"/>
      <c r="D595" s="39"/>
      <c r="E595" s="58"/>
      <c r="F595" s="345"/>
    </row>
    <row r="596" spans="1:6">
      <c r="A596" s="39"/>
      <c r="B596" s="188"/>
      <c r="C596" s="56"/>
      <c r="D596" s="39"/>
      <c r="E596" s="58"/>
      <c r="F596" s="345"/>
    </row>
    <row r="597" spans="1:6">
      <c r="A597" s="39"/>
      <c r="B597" s="188"/>
      <c r="C597" s="56"/>
      <c r="D597" s="39"/>
      <c r="E597" s="58"/>
      <c r="F597" s="345"/>
    </row>
    <row r="598" spans="1:6">
      <c r="A598" s="39"/>
      <c r="B598" s="188"/>
      <c r="C598" s="56"/>
      <c r="D598" s="39"/>
      <c r="E598" s="58"/>
      <c r="F598" s="345"/>
    </row>
    <row r="599" spans="1:6">
      <c r="A599" s="39"/>
      <c r="B599" s="188"/>
      <c r="C599" s="56"/>
      <c r="D599" s="39"/>
      <c r="E599" s="58"/>
      <c r="F599" s="345"/>
    </row>
    <row r="600" spans="1:6">
      <c r="A600" s="35"/>
      <c r="B600" s="42"/>
      <c r="C600" s="2067"/>
      <c r="D600" s="35"/>
      <c r="E600" s="194"/>
      <c r="F600" s="2137"/>
    </row>
    <row r="601" spans="1:6">
      <c r="A601" s="48"/>
      <c r="B601" s="46"/>
      <c r="C601" s="2068"/>
      <c r="D601" s="48"/>
      <c r="E601" s="572"/>
      <c r="F601" s="2142"/>
    </row>
    <row r="602" spans="1:6" ht="14.4" thickBot="1">
      <c r="A602" s="66"/>
      <c r="B602" s="64" t="s">
        <v>555</v>
      </c>
      <c r="C602" s="2069"/>
      <c r="D602" s="66"/>
      <c r="E602" s="2016"/>
      <c r="F602" s="2136">
        <f>SUM(F553:F600)</f>
        <v>0</v>
      </c>
    </row>
    <row r="603" spans="1:6" ht="14.4" thickTop="1">
      <c r="A603" s="227"/>
      <c r="B603" s="205"/>
      <c r="C603" s="2066"/>
      <c r="D603" s="227"/>
      <c r="E603" s="2009"/>
      <c r="F603" s="345"/>
    </row>
    <row r="604" spans="1:6">
      <c r="A604" s="39"/>
      <c r="B604" s="38" t="s">
        <v>833</v>
      </c>
      <c r="C604" s="2067"/>
      <c r="D604" s="35"/>
      <c r="E604" s="194"/>
      <c r="F604" s="2137"/>
    </row>
    <row r="605" spans="1:6" s="2045" customFormat="1">
      <c r="A605" s="35"/>
      <c r="B605" s="33"/>
      <c r="C605" s="2067"/>
      <c r="D605" s="35"/>
      <c r="E605" s="194"/>
      <c r="F605" s="345"/>
    </row>
    <row r="606" spans="1:6" s="2045" customFormat="1" ht="110.4">
      <c r="A606" s="35"/>
      <c r="B606" s="340" t="s">
        <v>989</v>
      </c>
      <c r="C606" s="2067"/>
      <c r="D606" s="35"/>
      <c r="E606" s="194"/>
      <c r="F606" s="345"/>
    </row>
    <row r="607" spans="1:6">
      <c r="A607" s="39"/>
      <c r="B607" s="41"/>
      <c r="C607" s="2067"/>
      <c r="D607" s="35"/>
      <c r="E607" s="194"/>
      <c r="F607" s="2137"/>
    </row>
    <row r="608" spans="1:6">
      <c r="A608" s="39"/>
      <c r="B608" s="38" t="s">
        <v>947</v>
      </c>
      <c r="C608" s="2067"/>
      <c r="D608" s="35"/>
      <c r="E608" s="194"/>
      <c r="F608" s="2137"/>
    </row>
    <row r="609" spans="1:6" s="2046" customFormat="1" ht="138">
      <c r="A609" s="39" t="s">
        <v>28</v>
      </c>
      <c r="B609" s="221" t="s">
        <v>3463</v>
      </c>
      <c r="C609" s="2067">
        <v>1</v>
      </c>
      <c r="D609" s="35" t="s">
        <v>44</v>
      </c>
      <c r="E609" s="194"/>
      <c r="F609" s="2137">
        <f>$C609*E609</f>
        <v>0</v>
      </c>
    </row>
    <row r="610" spans="1:6">
      <c r="A610" s="39"/>
      <c r="B610" s="38"/>
      <c r="C610" s="2067"/>
      <c r="D610" s="35"/>
      <c r="E610" s="194"/>
      <c r="F610" s="2137"/>
    </row>
    <row r="611" spans="1:6">
      <c r="A611" s="39"/>
      <c r="B611" s="38" t="s">
        <v>834</v>
      </c>
      <c r="C611" s="2067"/>
      <c r="D611" s="35"/>
      <c r="E611" s="194"/>
      <c r="F611" s="2137"/>
    </row>
    <row r="612" spans="1:6" ht="82.8">
      <c r="A612" s="39" t="s">
        <v>30</v>
      </c>
      <c r="B612" s="221" t="s">
        <v>1008</v>
      </c>
      <c r="C612" s="2067">
        <v>2</v>
      </c>
      <c r="D612" s="35" t="s">
        <v>44</v>
      </c>
      <c r="E612" s="194"/>
      <c r="F612" s="2137">
        <f t="shared" ref="F612" si="13">$C612*E612</f>
        <v>0</v>
      </c>
    </row>
    <row r="613" spans="1:6">
      <c r="A613" s="39"/>
      <c r="B613" s="41"/>
      <c r="C613" s="2067"/>
      <c r="D613" s="35"/>
      <c r="E613" s="194"/>
      <c r="F613" s="2137"/>
    </row>
    <row r="614" spans="1:6">
      <c r="A614" s="39" t="s">
        <v>31</v>
      </c>
      <c r="B614" s="221" t="s">
        <v>975</v>
      </c>
      <c r="C614" s="2067">
        <v>1</v>
      </c>
      <c r="D614" s="35" t="s">
        <v>44</v>
      </c>
      <c r="E614" s="194"/>
      <c r="F614" s="2137">
        <f t="shared" ref="F614" si="14">$C614*E614</f>
        <v>0</v>
      </c>
    </row>
    <row r="615" spans="1:6">
      <c r="A615" s="39"/>
      <c r="B615" s="41"/>
      <c r="C615" s="2067"/>
      <c r="D615" s="35"/>
      <c r="E615" s="194"/>
      <c r="F615" s="2137"/>
    </row>
    <row r="616" spans="1:6">
      <c r="A616" s="39" t="s">
        <v>32</v>
      </c>
      <c r="B616" s="221" t="s">
        <v>974</v>
      </c>
      <c r="C616" s="2067">
        <v>1</v>
      </c>
      <c r="D616" s="35" t="s">
        <v>44</v>
      </c>
      <c r="E616" s="194"/>
      <c r="F616" s="2137">
        <f t="shared" ref="F616" si="15">$C616*E616</f>
        <v>0</v>
      </c>
    </row>
    <row r="617" spans="1:6">
      <c r="A617" s="39"/>
      <c r="B617" s="41"/>
      <c r="C617" s="2067"/>
      <c r="D617" s="35"/>
      <c r="E617" s="194"/>
      <c r="F617" s="2137"/>
    </row>
    <row r="618" spans="1:6">
      <c r="A618" s="39" t="s">
        <v>33</v>
      </c>
      <c r="B618" s="221" t="s">
        <v>973</v>
      </c>
      <c r="C618" s="2067">
        <v>1</v>
      </c>
      <c r="D618" s="35" t="s">
        <v>44</v>
      </c>
      <c r="E618" s="194"/>
      <c r="F618" s="2137">
        <f t="shared" ref="F618" si="16">$C618*E618</f>
        <v>0</v>
      </c>
    </row>
    <row r="619" spans="1:6">
      <c r="A619" s="39"/>
      <c r="B619" s="41"/>
      <c r="C619" s="2067"/>
      <c r="D619" s="35"/>
      <c r="E619" s="194"/>
      <c r="F619" s="2137"/>
    </row>
    <row r="620" spans="1:6">
      <c r="A620" s="39" t="s">
        <v>34</v>
      </c>
      <c r="B620" s="221" t="s">
        <v>972</v>
      </c>
      <c r="C620" s="2067">
        <v>1</v>
      </c>
      <c r="D620" s="35" t="s">
        <v>44</v>
      </c>
      <c r="E620" s="194"/>
      <c r="F620" s="2137">
        <f t="shared" ref="F620" si="17">$C620*E620</f>
        <v>0</v>
      </c>
    </row>
    <row r="621" spans="1:6">
      <c r="A621" s="39"/>
      <c r="B621" s="221"/>
      <c r="C621" s="2067"/>
      <c r="D621" s="35"/>
      <c r="E621" s="194"/>
      <c r="F621" s="2137"/>
    </row>
    <row r="622" spans="1:6">
      <c r="A622" s="39" t="s">
        <v>35</v>
      </c>
      <c r="B622" s="221" t="s">
        <v>971</v>
      </c>
      <c r="C622" s="2067">
        <v>2</v>
      </c>
      <c r="D622" s="35" t="s">
        <v>44</v>
      </c>
      <c r="E622" s="194"/>
      <c r="F622" s="2137">
        <f t="shared" ref="F622" si="18">$C622*E622</f>
        <v>0</v>
      </c>
    </row>
    <row r="623" spans="1:6">
      <c r="A623" s="39"/>
      <c r="B623" s="221"/>
      <c r="C623" s="2067"/>
      <c r="D623" s="35"/>
      <c r="E623" s="194"/>
      <c r="F623" s="2137"/>
    </row>
    <row r="624" spans="1:6">
      <c r="A624" s="39"/>
      <c r="B624" s="221"/>
      <c r="C624" s="2067"/>
      <c r="D624" s="35"/>
      <c r="E624" s="194"/>
      <c r="F624" s="2137"/>
    </row>
    <row r="625" spans="1:6">
      <c r="A625" s="39"/>
      <c r="B625" s="221"/>
      <c r="C625" s="2067"/>
      <c r="D625" s="35"/>
      <c r="E625" s="194"/>
      <c r="F625" s="2137"/>
    </row>
    <row r="626" spans="1:6">
      <c r="A626" s="39"/>
      <c r="B626" s="221"/>
      <c r="C626" s="2067"/>
      <c r="D626" s="35"/>
      <c r="E626" s="194"/>
      <c r="F626" s="2137"/>
    </row>
    <row r="627" spans="1:6">
      <c r="A627" s="39"/>
      <c r="B627" s="221"/>
      <c r="C627" s="2067"/>
      <c r="D627" s="35"/>
      <c r="E627" s="194"/>
      <c r="F627" s="2137"/>
    </row>
    <row r="628" spans="1:6">
      <c r="A628" s="39"/>
      <c r="B628" s="221"/>
      <c r="C628" s="2067"/>
      <c r="D628" s="35"/>
      <c r="E628" s="194"/>
      <c r="F628" s="2137"/>
    </row>
    <row r="629" spans="1:6">
      <c r="A629" s="39"/>
      <c r="B629" s="221"/>
      <c r="C629" s="2067"/>
      <c r="D629" s="35"/>
      <c r="E629" s="194"/>
      <c r="F629" s="2137"/>
    </row>
    <row r="630" spans="1:6">
      <c r="A630" s="39"/>
      <c r="B630" s="221"/>
      <c r="C630" s="2067"/>
      <c r="D630" s="35"/>
      <c r="E630" s="194"/>
      <c r="F630" s="2137"/>
    </row>
    <row r="631" spans="1:6">
      <c r="A631" s="152"/>
      <c r="B631" s="150"/>
      <c r="C631" s="151"/>
      <c r="D631" s="152"/>
      <c r="E631" s="196"/>
      <c r="F631" s="520"/>
    </row>
    <row r="632" spans="1:6" s="62" customFormat="1" ht="14.4" thickBot="1">
      <c r="A632" s="186"/>
      <c r="B632" s="153" t="s">
        <v>19</v>
      </c>
      <c r="C632" s="2069"/>
      <c r="D632" s="66"/>
      <c r="E632" s="2016"/>
      <c r="F632" s="2136">
        <f>SUM(F604:F630)</f>
        <v>0</v>
      </c>
    </row>
    <row r="633" spans="1:6" s="62" customFormat="1" ht="14.4" thickTop="1">
      <c r="A633" s="149"/>
      <c r="B633" s="343"/>
      <c r="C633" s="2066"/>
      <c r="D633" s="227"/>
      <c r="E633" s="2009"/>
      <c r="F633" s="2138"/>
    </row>
    <row r="634" spans="1:6">
      <c r="A634" s="39"/>
      <c r="B634" s="38" t="s">
        <v>948</v>
      </c>
      <c r="C634" s="2067"/>
      <c r="D634" s="35"/>
      <c r="E634" s="194"/>
      <c r="F634" s="2137"/>
    </row>
    <row r="635" spans="1:6" s="2046" customFormat="1">
      <c r="A635" s="37"/>
      <c r="B635" s="44"/>
      <c r="C635" s="2067"/>
      <c r="D635" s="35"/>
      <c r="E635" s="194"/>
      <c r="F635" s="2137"/>
    </row>
    <row r="636" spans="1:6" s="2046" customFormat="1" ht="96.6">
      <c r="A636" s="39" t="s">
        <v>28</v>
      </c>
      <c r="B636" s="41" t="s">
        <v>3464</v>
      </c>
      <c r="C636" s="2067">
        <v>2</v>
      </c>
      <c r="D636" s="35" t="s">
        <v>44</v>
      </c>
      <c r="E636" s="194"/>
      <c r="F636" s="2137">
        <f>$C636*E636</f>
        <v>0</v>
      </c>
    </row>
    <row r="637" spans="1:6" s="2046" customFormat="1">
      <c r="A637" s="39"/>
      <c r="B637" s="41"/>
      <c r="C637" s="2067"/>
      <c r="D637" s="35"/>
      <c r="E637" s="194"/>
      <c r="F637" s="2137"/>
    </row>
    <row r="638" spans="1:6" s="2045" customFormat="1" ht="41.4">
      <c r="A638" s="39" t="s">
        <v>30</v>
      </c>
      <c r="B638" s="41" t="s">
        <v>992</v>
      </c>
      <c r="C638" s="2067">
        <v>2</v>
      </c>
      <c r="D638" s="35" t="s">
        <v>44</v>
      </c>
      <c r="E638" s="194"/>
      <c r="F638" s="2137">
        <f>$C638*E638</f>
        <v>0</v>
      </c>
    </row>
    <row r="639" spans="1:6" s="2046" customFormat="1">
      <c r="A639" s="39"/>
      <c r="B639" s="41"/>
      <c r="C639" s="2067"/>
      <c r="D639" s="35"/>
      <c r="E639" s="194"/>
      <c r="F639" s="2137"/>
    </row>
    <row r="640" spans="1:6">
      <c r="A640" s="39"/>
      <c r="B640" s="38" t="s">
        <v>949</v>
      </c>
      <c r="C640" s="2067"/>
      <c r="D640" s="35"/>
      <c r="E640" s="194"/>
      <c r="F640" s="2137"/>
    </row>
    <row r="641" spans="1:6" s="2046" customFormat="1" ht="110.4">
      <c r="A641" s="39" t="s">
        <v>31</v>
      </c>
      <c r="B641" s="41" t="s">
        <v>950</v>
      </c>
      <c r="C641" s="2067">
        <v>1</v>
      </c>
      <c r="D641" s="35" t="s">
        <v>44</v>
      </c>
      <c r="E641" s="194"/>
      <c r="F641" s="2137">
        <f>$C641*E641</f>
        <v>0</v>
      </c>
    </row>
    <row r="642" spans="1:6" s="2046" customFormat="1">
      <c r="A642" s="39"/>
      <c r="B642" s="41"/>
      <c r="C642" s="2067"/>
      <c r="D642" s="35"/>
      <c r="E642" s="194"/>
      <c r="F642" s="2137"/>
    </row>
    <row r="643" spans="1:6">
      <c r="A643" s="39"/>
      <c r="B643" s="38" t="s">
        <v>835</v>
      </c>
      <c r="C643" s="2067"/>
      <c r="D643" s="35"/>
      <c r="E643" s="194"/>
      <c r="F643" s="2137"/>
    </row>
    <row r="644" spans="1:6" ht="82.8">
      <c r="A644" s="39" t="s">
        <v>32</v>
      </c>
      <c r="B644" s="221" t="s">
        <v>951</v>
      </c>
      <c r="C644" s="2067">
        <v>6</v>
      </c>
      <c r="D644" s="35" t="s">
        <v>44</v>
      </c>
      <c r="E644" s="194"/>
      <c r="F644" s="2137">
        <f t="shared" ref="F644" si="19">$C644*E644</f>
        <v>0</v>
      </c>
    </row>
    <row r="645" spans="1:6">
      <c r="A645" s="39"/>
      <c r="B645" s="38"/>
      <c r="C645" s="2067"/>
      <c r="D645" s="35"/>
      <c r="E645" s="194"/>
      <c r="F645" s="2137"/>
    </row>
    <row r="646" spans="1:6" s="2046" customFormat="1" ht="82.8">
      <c r="A646" s="39" t="s">
        <v>33</v>
      </c>
      <c r="B646" s="41" t="s">
        <v>952</v>
      </c>
      <c r="C646" s="2067">
        <v>6</v>
      </c>
      <c r="D646" s="35" t="s">
        <v>44</v>
      </c>
      <c r="E646" s="194"/>
      <c r="F646" s="2137">
        <f t="shared" ref="F646" si="20">$C646*E646</f>
        <v>0</v>
      </c>
    </row>
    <row r="647" spans="1:6" s="2046" customFormat="1">
      <c r="A647" s="39"/>
      <c r="B647" s="41"/>
      <c r="C647" s="2067"/>
      <c r="D647" s="35"/>
      <c r="E647" s="194"/>
      <c r="F647" s="2137"/>
    </row>
    <row r="648" spans="1:6">
      <c r="A648" s="39"/>
      <c r="B648" s="38"/>
      <c r="C648" s="2067"/>
      <c r="D648" s="35"/>
      <c r="E648" s="194"/>
      <c r="F648" s="2137"/>
    </row>
    <row r="649" spans="1:6">
      <c r="A649" s="39"/>
      <c r="B649" s="221"/>
      <c r="C649" s="2067"/>
      <c r="D649" s="35"/>
      <c r="E649" s="194"/>
      <c r="F649" s="2137"/>
    </row>
    <row r="650" spans="1:6">
      <c r="A650" s="39"/>
      <c r="B650" s="221"/>
      <c r="C650" s="2067"/>
      <c r="D650" s="35"/>
      <c r="E650" s="194"/>
      <c r="F650" s="2137"/>
    </row>
    <row r="651" spans="1:6">
      <c r="A651" s="39"/>
      <c r="B651" s="221"/>
      <c r="C651" s="2067"/>
      <c r="D651" s="35"/>
      <c r="E651" s="194"/>
      <c r="F651" s="2137"/>
    </row>
    <row r="652" spans="1:6">
      <c r="A652" s="39"/>
      <c r="B652" s="221"/>
      <c r="C652" s="2067"/>
      <c r="D652" s="35"/>
      <c r="E652" s="194"/>
      <c r="F652" s="2137"/>
    </row>
    <row r="653" spans="1:6">
      <c r="A653" s="39"/>
      <c r="B653" s="221"/>
      <c r="C653" s="2067"/>
      <c r="D653" s="35"/>
      <c r="E653" s="194"/>
      <c r="F653" s="2137"/>
    </row>
    <row r="654" spans="1:6">
      <c r="A654" s="39"/>
      <c r="B654" s="221"/>
      <c r="C654" s="2067"/>
      <c r="D654" s="35"/>
      <c r="E654" s="194"/>
      <c r="F654" s="2137"/>
    </row>
    <row r="655" spans="1:6">
      <c r="A655" s="39"/>
      <c r="B655" s="221"/>
      <c r="C655" s="2067"/>
      <c r="D655" s="35"/>
      <c r="E655" s="194"/>
      <c r="F655" s="2137"/>
    </row>
    <row r="656" spans="1:6">
      <c r="A656" s="39"/>
      <c r="B656" s="221"/>
      <c r="C656" s="2067"/>
      <c r="D656" s="35"/>
      <c r="E656" s="194"/>
      <c r="F656" s="2137"/>
    </row>
    <row r="657" spans="1:6">
      <c r="A657" s="152"/>
      <c r="B657" s="150"/>
      <c r="C657" s="151"/>
      <c r="D657" s="152"/>
      <c r="E657" s="196"/>
      <c r="F657" s="520"/>
    </row>
    <row r="658" spans="1:6" s="62" customFormat="1" ht="14.4" thickBot="1">
      <c r="A658" s="186"/>
      <c r="B658" s="153" t="s">
        <v>19</v>
      </c>
      <c r="C658" s="2069"/>
      <c r="D658" s="66"/>
      <c r="E658" s="2016"/>
      <c r="F658" s="2136">
        <f>SUM(F635:F656)</f>
        <v>0</v>
      </c>
    </row>
    <row r="659" spans="1:6" ht="14.4" thickTop="1">
      <c r="A659" s="39"/>
      <c r="B659" s="41"/>
      <c r="C659" s="2067"/>
      <c r="D659" s="35"/>
      <c r="E659" s="194"/>
      <c r="F659" s="2137" t="s">
        <v>434</v>
      </c>
    </row>
    <row r="660" spans="1:6" s="2046" customFormat="1">
      <c r="A660" s="39"/>
      <c r="B660" s="38" t="s">
        <v>955</v>
      </c>
      <c r="C660" s="2067"/>
      <c r="D660" s="35"/>
      <c r="E660" s="194"/>
      <c r="F660" s="2137"/>
    </row>
    <row r="661" spans="1:6" s="2046" customFormat="1">
      <c r="A661" s="39"/>
      <c r="B661" s="41"/>
      <c r="C661" s="2067"/>
      <c r="D661" s="35"/>
      <c r="E661" s="194"/>
      <c r="F661" s="2137"/>
    </row>
    <row r="662" spans="1:6">
      <c r="A662" s="39"/>
      <c r="B662" s="38" t="s">
        <v>953</v>
      </c>
      <c r="C662" s="2067"/>
      <c r="D662" s="35"/>
      <c r="E662" s="194"/>
      <c r="F662" s="2137"/>
    </row>
    <row r="663" spans="1:6" ht="82.8">
      <c r="A663" s="39" t="s">
        <v>28</v>
      </c>
      <c r="B663" s="221" t="s">
        <v>954</v>
      </c>
      <c r="C663" s="2067">
        <v>1</v>
      </c>
      <c r="D663" s="35" t="s">
        <v>44</v>
      </c>
      <c r="E663" s="194"/>
      <c r="F663" s="2137">
        <f t="shared" ref="F663" si="21">$C663*E663</f>
        <v>0</v>
      </c>
    </row>
    <row r="664" spans="1:6">
      <c r="A664" s="39"/>
      <c r="B664" s="221"/>
      <c r="C664" s="2067"/>
      <c r="D664" s="35"/>
      <c r="E664" s="194"/>
      <c r="F664" s="2137"/>
    </row>
    <row r="665" spans="1:6">
      <c r="A665" s="39" t="s">
        <v>30</v>
      </c>
      <c r="B665" s="221" t="s">
        <v>960</v>
      </c>
      <c r="C665" s="2067">
        <v>1</v>
      </c>
      <c r="D665" s="35" t="s">
        <v>44</v>
      </c>
      <c r="E665" s="194"/>
      <c r="F665" s="2137">
        <f t="shared" ref="F665" si="22">$C665*E665</f>
        <v>0</v>
      </c>
    </row>
    <row r="666" spans="1:6">
      <c r="A666" s="39"/>
      <c r="B666" s="221"/>
      <c r="C666" s="2067"/>
      <c r="D666" s="35"/>
      <c r="E666" s="194"/>
      <c r="F666" s="2137"/>
    </row>
    <row r="667" spans="1:6">
      <c r="A667" s="39" t="s">
        <v>31</v>
      </c>
      <c r="B667" s="221" t="s">
        <v>961</v>
      </c>
      <c r="C667" s="2067">
        <v>1</v>
      </c>
      <c r="D667" s="35" t="s">
        <v>44</v>
      </c>
      <c r="E667" s="194"/>
      <c r="F667" s="2137">
        <f t="shared" ref="F667" si="23">$C667*E667</f>
        <v>0</v>
      </c>
    </row>
    <row r="668" spans="1:6">
      <c r="A668" s="39"/>
      <c r="B668" s="221"/>
      <c r="C668" s="2067"/>
      <c r="D668" s="35"/>
      <c r="E668" s="194"/>
      <c r="F668" s="2137"/>
    </row>
    <row r="669" spans="1:6">
      <c r="A669" s="39" t="s">
        <v>32</v>
      </c>
      <c r="B669" s="221" t="s">
        <v>962</v>
      </c>
      <c r="C669" s="2067">
        <v>1</v>
      </c>
      <c r="D669" s="35" t="s">
        <v>44</v>
      </c>
      <c r="E669" s="194"/>
      <c r="F669" s="2137">
        <f t="shared" ref="F669" si="24">$C669*E669</f>
        <v>0</v>
      </c>
    </row>
    <row r="670" spans="1:6">
      <c r="A670" s="39"/>
      <c r="B670" s="221"/>
      <c r="C670" s="2067"/>
      <c r="D670" s="35"/>
      <c r="E670" s="194"/>
      <c r="F670" s="2137"/>
    </row>
    <row r="671" spans="1:6">
      <c r="A671" s="39" t="s">
        <v>33</v>
      </c>
      <c r="B671" s="221" t="s">
        <v>993</v>
      </c>
      <c r="C671" s="2067">
        <v>1</v>
      </c>
      <c r="D671" s="35" t="s">
        <v>44</v>
      </c>
      <c r="E671" s="194"/>
      <c r="F671" s="2137">
        <f t="shared" ref="F671" si="25">$C671*E671</f>
        <v>0</v>
      </c>
    </row>
    <row r="672" spans="1:6">
      <c r="A672" s="39"/>
      <c r="B672" s="221"/>
      <c r="C672" s="2067"/>
      <c r="D672" s="35"/>
      <c r="E672" s="194"/>
      <c r="F672" s="2137"/>
    </row>
    <row r="673" spans="1:6" ht="27.6">
      <c r="A673" s="39" t="s">
        <v>34</v>
      </c>
      <c r="B673" s="221" t="s">
        <v>963</v>
      </c>
      <c r="C673" s="2067">
        <v>1</v>
      </c>
      <c r="D673" s="35" t="s">
        <v>44</v>
      </c>
      <c r="E673" s="194"/>
      <c r="F673" s="2137">
        <f t="shared" ref="F673" si="26">$C673*E673</f>
        <v>0</v>
      </c>
    </row>
    <row r="674" spans="1:6">
      <c r="A674" s="39"/>
      <c r="B674" s="221"/>
      <c r="C674" s="2067"/>
      <c r="D674" s="35"/>
      <c r="E674" s="194"/>
      <c r="F674" s="2137"/>
    </row>
    <row r="675" spans="1:6" ht="82.8">
      <c r="A675" s="39" t="s">
        <v>35</v>
      </c>
      <c r="B675" s="221" t="s">
        <v>957</v>
      </c>
      <c r="C675" s="2067">
        <v>1</v>
      </c>
      <c r="D675" s="35" t="s">
        <v>44</v>
      </c>
      <c r="E675" s="194"/>
      <c r="F675" s="2137">
        <f t="shared" ref="F675" si="27">$C675*E675</f>
        <v>0</v>
      </c>
    </row>
    <row r="676" spans="1:6" s="2046" customFormat="1">
      <c r="A676" s="39"/>
      <c r="B676" s="41"/>
      <c r="C676" s="2067"/>
      <c r="D676" s="35"/>
      <c r="E676" s="194"/>
      <c r="F676" s="2137"/>
    </row>
    <row r="677" spans="1:6" ht="69">
      <c r="A677" s="39" t="s">
        <v>36</v>
      </c>
      <c r="B677" s="221" t="s">
        <v>956</v>
      </c>
      <c r="C677" s="2067">
        <v>1</v>
      </c>
      <c r="D677" s="35" t="s">
        <v>44</v>
      </c>
      <c r="E677" s="194"/>
      <c r="F677" s="2137">
        <f t="shared" ref="F677" si="28">$C677*E677</f>
        <v>0</v>
      </c>
    </row>
    <row r="678" spans="1:6" s="2046" customFormat="1">
      <c r="A678" s="39"/>
      <c r="B678" s="41"/>
      <c r="C678" s="2067"/>
      <c r="D678" s="35"/>
      <c r="E678" s="194"/>
      <c r="F678" s="2137"/>
    </row>
    <row r="679" spans="1:6" ht="69">
      <c r="A679" s="39" t="s">
        <v>74</v>
      </c>
      <c r="B679" s="221" t="s">
        <v>958</v>
      </c>
      <c r="C679" s="2067">
        <v>1</v>
      </c>
      <c r="D679" s="35" t="s">
        <v>44</v>
      </c>
      <c r="E679" s="194"/>
      <c r="F679" s="2137">
        <f>$C679*E679</f>
        <v>0</v>
      </c>
    </row>
    <row r="680" spans="1:6" s="2046" customFormat="1">
      <c r="A680" s="39"/>
      <c r="B680" s="41"/>
      <c r="C680" s="2067"/>
      <c r="D680" s="35"/>
      <c r="E680" s="194"/>
      <c r="F680" s="2137"/>
    </row>
    <row r="681" spans="1:6" ht="69">
      <c r="A681" s="39" t="s">
        <v>38</v>
      </c>
      <c r="B681" s="221" t="s">
        <v>959</v>
      </c>
      <c r="C681" s="2067">
        <v>1</v>
      </c>
      <c r="D681" s="35" t="s">
        <v>44</v>
      </c>
      <c r="E681" s="194"/>
      <c r="F681" s="2137">
        <f>$C681*E681</f>
        <v>0</v>
      </c>
    </row>
    <row r="682" spans="1:6" s="2046" customFormat="1">
      <c r="A682" s="39"/>
      <c r="B682" s="41"/>
      <c r="C682" s="2067"/>
      <c r="D682" s="35"/>
      <c r="E682" s="194"/>
      <c r="F682" s="2137"/>
    </row>
    <row r="683" spans="1:6" s="2046" customFormat="1">
      <c r="A683" s="39"/>
      <c r="B683" s="60"/>
      <c r="C683" s="56"/>
      <c r="D683" s="39"/>
      <c r="E683" s="58"/>
      <c r="F683" s="2137"/>
    </row>
    <row r="684" spans="1:6" s="2046" customFormat="1">
      <c r="A684" s="39"/>
      <c r="B684" s="60"/>
      <c r="C684" s="56"/>
      <c r="D684" s="39"/>
      <c r="E684" s="58"/>
      <c r="F684" s="2137"/>
    </row>
    <row r="685" spans="1:6">
      <c r="A685" s="152"/>
      <c r="B685" s="150"/>
      <c r="C685" s="151"/>
      <c r="D685" s="152"/>
      <c r="E685" s="196"/>
      <c r="F685" s="520"/>
    </row>
    <row r="686" spans="1:6" s="62" customFormat="1" ht="14.4" thickBot="1">
      <c r="A686" s="186"/>
      <c r="B686" s="153" t="s">
        <v>19</v>
      </c>
      <c r="C686" s="2069"/>
      <c r="D686" s="66"/>
      <c r="E686" s="2016"/>
      <c r="F686" s="2136">
        <f>SUM(F660:F684)</f>
        <v>0</v>
      </c>
    </row>
    <row r="687" spans="1:6" s="2046" customFormat="1" ht="14.4" thickTop="1">
      <c r="A687" s="39"/>
      <c r="B687" s="60"/>
      <c r="C687" s="56"/>
      <c r="D687" s="39"/>
      <c r="E687" s="58"/>
      <c r="F687" s="2137"/>
    </row>
    <row r="688" spans="1:6" s="2046" customFormat="1">
      <c r="A688" s="39"/>
      <c r="B688" s="189" t="s">
        <v>836</v>
      </c>
      <c r="C688" s="56"/>
      <c r="D688" s="39"/>
      <c r="E688" s="58"/>
      <c r="F688" s="345"/>
    </row>
    <row r="689" spans="1:6">
      <c r="A689" s="39"/>
      <c r="B689" s="188"/>
      <c r="C689" s="56"/>
      <c r="D689" s="39"/>
      <c r="E689" s="58"/>
      <c r="F689" s="345"/>
    </row>
    <row r="690" spans="1:6" s="2046" customFormat="1" ht="124.2">
      <c r="A690" s="39" t="s">
        <v>28</v>
      </c>
      <c r="B690" s="60" t="s">
        <v>987</v>
      </c>
      <c r="C690" s="56">
        <v>13</v>
      </c>
      <c r="D690" s="39" t="s">
        <v>44</v>
      </c>
      <c r="E690" s="58"/>
      <c r="F690" s="2137">
        <f>C690*E690</f>
        <v>0</v>
      </c>
    </row>
    <row r="691" spans="1:6" s="2046" customFormat="1">
      <c r="A691" s="39"/>
      <c r="B691" s="60"/>
      <c r="C691" s="56"/>
      <c r="D691" s="39"/>
      <c r="E691" s="58"/>
      <c r="F691" s="2137"/>
    </row>
    <row r="692" spans="1:6" s="2046" customFormat="1">
      <c r="A692" s="39"/>
      <c r="B692" s="189" t="s">
        <v>964</v>
      </c>
      <c r="C692" s="56"/>
      <c r="D692" s="39"/>
      <c r="E692" s="58"/>
      <c r="F692" s="2137"/>
    </row>
    <row r="693" spans="1:6" s="2046" customFormat="1" ht="69">
      <c r="A693" s="39" t="s">
        <v>30</v>
      </c>
      <c r="B693" s="41" t="s">
        <v>3465</v>
      </c>
      <c r="C693" s="2067">
        <v>1</v>
      </c>
      <c r="D693" s="35" t="s">
        <v>44</v>
      </c>
      <c r="E693" s="194"/>
      <c r="F693" s="2137">
        <f t="shared" ref="F693:F695" si="29">$C693*E693</f>
        <v>0</v>
      </c>
    </row>
    <row r="694" spans="1:6" s="2046" customFormat="1">
      <c r="A694" s="37"/>
      <c r="B694" s="41"/>
      <c r="C694" s="2067"/>
      <c r="D694" s="35"/>
      <c r="E694" s="194"/>
      <c r="F694" s="2137"/>
    </row>
    <row r="695" spans="1:6" s="2046" customFormat="1">
      <c r="A695" s="37" t="s">
        <v>31</v>
      </c>
      <c r="B695" s="41" t="s">
        <v>965</v>
      </c>
      <c r="C695" s="2067">
        <v>1</v>
      </c>
      <c r="D695" s="35" t="s">
        <v>44</v>
      </c>
      <c r="E695" s="194"/>
      <c r="F695" s="2137">
        <f t="shared" si="29"/>
        <v>0</v>
      </c>
    </row>
    <row r="696" spans="1:6" s="2046" customFormat="1">
      <c r="A696" s="37"/>
      <c r="B696" s="41"/>
      <c r="C696" s="2067"/>
      <c r="D696" s="35"/>
      <c r="E696" s="194"/>
      <c r="F696" s="2137"/>
    </row>
    <row r="697" spans="1:6" s="2046" customFormat="1" ht="96.6">
      <c r="A697" s="39" t="s">
        <v>32</v>
      </c>
      <c r="B697" s="41" t="s">
        <v>3466</v>
      </c>
      <c r="C697" s="2067">
        <v>1</v>
      </c>
      <c r="D697" s="35" t="s">
        <v>44</v>
      </c>
      <c r="E697" s="194"/>
      <c r="F697" s="2137">
        <f t="shared" ref="F697" si="30">$C697*E697</f>
        <v>0</v>
      </c>
    </row>
    <row r="698" spans="1:6" s="2046" customFormat="1">
      <c r="A698" s="39"/>
      <c r="B698" s="60"/>
      <c r="C698" s="56"/>
      <c r="D698" s="39"/>
      <c r="E698" s="58"/>
      <c r="F698" s="2137"/>
    </row>
    <row r="699" spans="1:6" s="2046" customFormat="1">
      <c r="A699" s="39" t="s">
        <v>33</v>
      </c>
      <c r="B699" s="60" t="s">
        <v>966</v>
      </c>
      <c r="C699" s="2067">
        <v>1</v>
      </c>
      <c r="D699" s="35" t="s">
        <v>44</v>
      </c>
      <c r="E699" s="194"/>
      <c r="F699" s="2137">
        <f t="shared" ref="F699" si="31">$C699*E699</f>
        <v>0</v>
      </c>
    </row>
    <row r="700" spans="1:6" s="2046" customFormat="1">
      <c r="A700" s="39"/>
      <c r="B700" s="60"/>
      <c r="C700" s="2067"/>
      <c r="D700" s="35"/>
      <c r="E700" s="194"/>
      <c r="F700" s="2137"/>
    </row>
    <row r="701" spans="1:6" s="2046" customFormat="1">
      <c r="A701" s="39"/>
      <c r="B701" s="189" t="s">
        <v>980</v>
      </c>
      <c r="C701" s="2067"/>
      <c r="D701" s="35"/>
      <c r="E701" s="194"/>
      <c r="F701" s="2137"/>
    </row>
    <row r="702" spans="1:6">
      <c r="A702" s="39"/>
      <c r="B702" s="38" t="s">
        <v>978</v>
      </c>
      <c r="C702" s="2067"/>
      <c r="D702" s="35"/>
      <c r="E702" s="194"/>
      <c r="F702" s="2137"/>
    </row>
    <row r="703" spans="1:6" ht="96.6">
      <c r="A703" s="39" t="s">
        <v>34</v>
      </c>
      <c r="B703" s="221" t="s">
        <v>3467</v>
      </c>
      <c r="C703" s="2067">
        <v>1</v>
      </c>
      <c r="D703" s="35" t="s">
        <v>44</v>
      </c>
      <c r="E703" s="194"/>
      <c r="F703" s="2137">
        <f>C703*E703</f>
        <v>0</v>
      </c>
    </row>
    <row r="704" spans="1:6">
      <c r="A704" s="39"/>
      <c r="B704" s="38"/>
      <c r="C704" s="2067"/>
      <c r="D704" s="35"/>
      <c r="E704" s="194"/>
      <c r="F704" s="2137"/>
    </row>
    <row r="705" spans="1:6" ht="27.6">
      <c r="A705" s="39" t="s">
        <v>35</v>
      </c>
      <c r="B705" s="41" t="s">
        <v>977</v>
      </c>
      <c r="C705" s="2067">
        <v>1</v>
      </c>
      <c r="D705" s="35" t="s">
        <v>44</v>
      </c>
      <c r="E705" s="194"/>
      <c r="F705" s="2137">
        <f t="shared" ref="F705" si="32">C705*E705</f>
        <v>0</v>
      </c>
    </row>
    <row r="706" spans="1:6">
      <c r="A706" s="39"/>
      <c r="B706" s="41"/>
      <c r="C706" s="2067"/>
      <c r="D706" s="35"/>
      <c r="E706" s="194"/>
      <c r="F706" s="2137"/>
    </row>
    <row r="707" spans="1:6">
      <c r="A707" s="39"/>
      <c r="B707" s="41"/>
      <c r="C707" s="2067"/>
      <c r="D707" s="35"/>
      <c r="E707" s="194"/>
      <c r="F707" s="2137"/>
    </row>
    <row r="708" spans="1:6">
      <c r="A708" s="39"/>
      <c r="B708" s="41"/>
      <c r="C708" s="2067"/>
      <c r="D708" s="35"/>
      <c r="E708" s="194"/>
      <c r="F708" s="2137"/>
    </row>
    <row r="709" spans="1:6">
      <c r="A709" s="39"/>
      <c r="B709" s="38"/>
      <c r="C709" s="2067"/>
      <c r="D709" s="35"/>
      <c r="E709" s="194"/>
      <c r="F709" s="2137"/>
    </row>
    <row r="710" spans="1:6" s="2046" customFormat="1">
      <c r="A710" s="39"/>
      <c r="B710" s="60"/>
      <c r="C710" s="2067"/>
      <c r="D710" s="35"/>
      <c r="E710" s="194"/>
      <c r="F710" s="2137"/>
    </row>
    <row r="711" spans="1:6" s="2046" customFormat="1">
      <c r="A711" s="152"/>
      <c r="B711" s="150"/>
      <c r="C711" s="151"/>
      <c r="D711" s="152"/>
      <c r="E711" s="196"/>
      <c r="F711" s="520"/>
    </row>
    <row r="712" spans="1:6" s="2046" customFormat="1" ht="14.4" thickBot="1">
      <c r="A712" s="186"/>
      <c r="B712" s="153" t="s">
        <v>19</v>
      </c>
      <c r="C712" s="2069"/>
      <c r="D712" s="66"/>
      <c r="E712" s="2016"/>
      <c r="F712" s="2136">
        <f>SUM(F688:F710)</f>
        <v>0</v>
      </c>
    </row>
    <row r="713" spans="1:6" s="2046" customFormat="1" ht="14.4" thickTop="1">
      <c r="A713" s="39"/>
      <c r="B713" s="41"/>
      <c r="C713" s="2067"/>
      <c r="D713" s="35"/>
      <c r="E713" s="194"/>
      <c r="F713" s="2137"/>
    </row>
    <row r="714" spans="1:6" s="2046" customFormat="1" ht="82.8">
      <c r="A714" s="39" t="s">
        <v>28</v>
      </c>
      <c r="B714" s="41" t="s">
        <v>976</v>
      </c>
      <c r="C714" s="2067">
        <v>1</v>
      </c>
      <c r="D714" s="35" t="s">
        <v>44</v>
      </c>
      <c r="E714" s="194"/>
      <c r="F714" s="2137">
        <f t="shared" ref="F714" si="33">C714*E714</f>
        <v>0</v>
      </c>
    </row>
    <row r="715" spans="1:6" s="2046" customFormat="1">
      <c r="A715" s="39"/>
      <c r="B715" s="41"/>
      <c r="C715" s="2067"/>
      <c r="D715" s="35"/>
      <c r="E715" s="194"/>
      <c r="F715" s="2137"/>
    </row>
    <row r="716" spans="1:6" s="2046" customFormat="1" ht="69">
      <c r="A716" s="39" t="s">
        <v>30</v>
      </c>
      <c r="B716" s="221" t="s">
        <v>3233</v>
      </c>
      <c r="C716" s="2067">
        <v>1</v>
      </c>
      <c r="D716" s="35" t="s">
        <v>44</v>
      </c>
      <c r="E716" s="194"/>
      <c r="F716" s="2137">
        <f>C716*E716</f>
        <v>0</v>
      </c>
    </row>
    <row r="717" spans="1:6" s="2046" customFormat="1">
      <c r="A717" s="39"/>
      <c r="B717" s="221"/>
      <c r="C717" s="2067"/>
      <c r="D717" s="35"/>
      <c r="E717" s="194"/>
      <c r="F717" s="2137"/>
    </row>
    <row r="718" spans="1:6" s="2046" customFormat="1">
      <c r="A718" s="39"/>
      <c r="B718" s="189" t="s">
        <v>979</v>
      </c>
      <c r="C718" s="2067"/>
      <c r="D718" s="35"/>
      <c r="E718" s="194"/>
      <c r="F718" s="2137"/>
    </row>
    <row r="719" spans="1:6" s="2046" customFormat="1">
      <c r="A719" s="39"/>
      <c r="B719" s="38" t="s">
        <v>978</v>
      </c>
      <c r="C719" s="2067"/>
      <c r="D719" s="35"/>
      <c r="E719" s="194"/>
      <c r="F719" s="2137"/>
    </row>
    <row r="720" spans="1:6" s="2046" customFormat="1" ht="110.4">
      <c r="A720" s="39" t="s">
        <v>31</v>
      </c>
      <c r="B720" s="41" t="s">
        <v>983</v>
      </c>
      <c r="C720" s="2067">
        <v>2</v>
      </c>
      <c r="D720" s="35" t="s">
        <v>44</v>
      </c>
      <c r="E720" s="194"/>
      <c r="F720" s="2137">
        <f>C720*E720</f>
        <v>0</v>
      </c>
    </row>
    <row r="721" spans="1:6" s="2046" customFormat="1">
      <c r="A721" s="39"/>
      <c r="B721" s="41"/>
      <c r="C721" s="2067"/>
      <c r="D721" s="35"/>
      <c r="E721" s="194"/>
      <c r="F721" s="2137"/>
    </row>
    <row r="722" spans="1:6" s="2046" customFormat="1">
      <c r="A722" s="39"/>
      <c r="B722" s="38" t="s">
        <v>981</v>
      </c>
      <c r="C722" s="2067"/>
      <c r="D722" s="35"/>
      <c r="E722" s="194"/>
      <c r="F722" s="2137"/>
    </row>
    <row r="723" spans="1:6" s="2046" customFormat="1" ht="55.2">
      <c r="A723" s="39" t="s">
        <v>32</v>
      </c>
      <c r="B723" s="41" t="s">
        <v>982</v>
      </c>
      <c r="C723" s="2067">
        <v>2</v>
      </c>
      <c r="D723" s="35" t="s">
        <v>44</v>
      </c>
      <c r="E723" s="194"/>
      <c r="F723" s="2137">
        <f>C723*E723</f>
        <v>0</v>
      </c>
    </row>
    <row r="724" spans="1:6" s="2046" customFormat="1">
      <c r="A724" s="39"/>
      <c r="B724" s="41"/>
      <c r="C724" s="2067"/>
      <c r="D724" s="35"/>
      <c r="E724" s="194"/>
      <c r="F724" s="2137"/>
    </row>
    <row r="725" spans="1:6" s="2046" customFormat="1" ht="27.6">
      <c r="A725" s="39" t="s">
        <v>33</v>
      </c>
      <c r="B725" s="41" t="s">
        <v>990</v>
      </c>
      <c r="C725" s="2067">
        <v>2</v>
      </c>
      <c r="D725" s="35" t="s">
        <v>44</v>
      </c>
      <c r="E725" s="194"/>
      <c r="F725" s="2137">
        <f>C725*E725</f>
        <v>0</v>
      </c>
    </row>
    <row r="726" spans="1:6" s="2046" customFormat="1">
      <c r="A726" s="39"/>
      <c r="B726" s="41"/>
      <c r="C726" s="2067"/>
      <c r="D726" s="35"/>
      <c r="E726" s="194"/>
      <c r="F726" s="2137"/>
    </row>
    <row r="727" spans="1:6" s="2046" customFormat="1" ht="82.8">
      <c r="A727" s="39" t="s">
        <v>34</v>
      </c>
      <c r="B727" s="41" t="s">
        <v>984</v>
      </c>
      <c r="C727" s="2067">
        <v>1</v>
      </c>
      <c r="D727" s="35" t="s">
        <v>44</v>
      </c>
      <c r="E727" s="194"/>
      <c r="F727" s="2137">
        <f>C727*E727</f>
        <v>0</v>
      </c>
    </row>
    <row r="728" spans="1:6" s="2046" customFormat="1">
      <c r="A728" s="39"/>
      <c r="B728" s="41"/>
      <c r="C728" s="2067"/>
      <c r="D728" s="35"/>
      <c r="E728" s="194"/>
      <c r="F728" s="2137"/>
    </row>
    <row r="729" spans="1:6" s="2046" customFormat="1" ht="41.4">
      <c r="A729" s="39" t="s">
        <v>35</v>
      </c>
      <c r="B729" s="41" t="s">
        <v>985</v>
      </c>
      <c r="C729" s="2067">
        <v>1</v>
      </c>
      <c r="D729" s="35" t="s">
        <v>44</v>
      </c>
      <c r="E729" s="194"/>
      <c r="F729" s="2137">
        <f>C729*E729</f>
        <v>0</v>
      </c>
    </row>
    <row r="730" spans="1:6" s="2046" customFormat="1">
      <c r="A730" s="39"/>
      <c r="B730" s="41"/>
      <c r="C730" s="2067"/>
      <c r="D730" s="35"/>
      <c r="E730" s="194"/>
      <c r="F730" s="2137"/>
    </row>
    <row r="731" spans="1:6" s="2046" customFormat="1">
      <c r="A731" s="39"/>
      <c r="B731" s="41"/>
      <c r="C731" s="2067"/>
      <c r="D731" s="35"/>
      <c r="E731" s="194"/>
      <c r="F731" s="2137"/>
    </row>
    <row r="732" spans="1:6" s="2046" customFormat="1">
      <c r="A732" s="39"/>
      <c r="B732" s="41"/>
      <c r="C732" s="2067"/>
      <c r="D732" s="35"/>
      <c r="E732" s="194"/>
      <c r="F732" s="2137"/>
    </row>
    <row r="733" spans="1:6" s="2046" customFormat="1">
      <c r="A733" s="39"/>
      <c r="B733" s="41"/>
      <c r="C733" s="2067"/>
      <c r="D733" s="35"/>
      <c r="E733" s="194"/>
      <c r="F733" s="2137"/>
    </row>
    <row r="734" spans="1:6" s="2046" customFormat="1">
      <c r="A734" s="39"/>
      <c r="B734" s="41"/>
      <c r="C734" s="2067"/>
      <c r="D734" s="35"/>
      <c r="E734" s="194"/>
      <c r="F734" s="2137"/>
    </row>
    <row r="735" spans="1:6">
      <c r="A735" s="152"/>
      <c r="B735" s="150"/>
      <c r="C735" s="151"/>
      <c r="D735" s="152"/>
      <c r="E735" s="196"/>
      <c r="F735" s="520"/>
    </row>
    <row r="736" spans="1:6" s="62" customFormat="1" ht="14.4" thickBot="1">
      <c r="A736" s="186"/>
      <c r="B736" s="153" t="s">
        <v>19</v>
      </c>
      <c r="C736" s="2069"/>
      <c r="D736" s="66"/>
      <c r="E736" s="2016"/>
      <c r="F736" s="2136">
        <f>SUM(F714:F734)</f>
        <v>0</v>
      </c>
    </row>
    <row r="737" spans="1:6" s="2046" customFormat="1" ht="14.4" thickTop="1">
      <c r="A737" s="39"/>
      <c r="B737" s="41"/>
      <c r="C737" s="2067"/>
      <c r="D737" s="35"/>
      <c r="E737" s="194"/>
      <c r="F737" s="2137"/>
    </row>
    <row r="738" spans="1:6">
      <c r="A738" s="39"/>
      <c r="B738" s="189" t="s">
        <v>45</v>
      </c>
      <c r="C738" s="56"/>
      <c r="D738" s="39"/>
      <c r="E738" s="58"/>
      <c r="F738" s="345"/>
    </row>
    <row r="739" spans="1:6">
      <c r="A739" s="39"/>
      <c r="B739" s="189"/>
      <c r="C739" s="56"/>
      <c r="D739" s="39"/>
      <c r="E739" s="58"/>
      <c r="F739" s="345"/>
    </row>
    <row r="740" spans="1:6">
      <c r="A740" s="39"/>
      <c r="B740" s="188" t="s">
        <v>1057</v>
      </c>
      <c r="C740" s="56"/>
      <c r="D740" s="39"/>
      <c r="E740" s="58"/>
      <c r="F740" s="345">
        <f>F632</f>
        <v>0</v>
      </c>
    </row>
    <row r="741" spans="1:6">
      <c r="A741" s="39"/>
      <c r="B741" s="189"/>
      <c r="C741" s="56"/>
      <c r="D741" s="39"/>
      <c r="E741" s="58"/>
      <c r="F741" s="345"/>
    </row>
    <row r="742" spans="1:6">
      <c r="A742" s="39"/>
      <c r="B742" s="188" t="s">
        <v>664</v>
      </c>
      <c r="C742" s="56"/>
      <c r="D742" s="39"/>
      <c r="E742" s="58"/>
      <c r="F742" s="345">
        <f>F658</f>
        <v>0</v>
      </c>
    </row>
    <row r="743" spans="1:6">
      <c r="A743" s="39"/>
      <c r="B743" s="189"/>
      <c r="C743" s="56"/>
      <c r="D743" s="39"/>
      <c r="E743" s="58"/>
      <c r="F743" s="345"/>
    </row>
    <row r="744" spans="1:6">
      <c r="A744" s="39"/>
      <c r="B744" s="188" t="s">
        <v>994</v>
      </c>
      <c r="C744" s="56"/>
      <c r="D744" s="39"/>
      <c r="E744" s="58"/>
      <c r="F744" s="345">
        <f>F686</f>
        <v>0</v>
      </c>
    </row>
    <row r="745" spans="1:6">
      <c r="A745" s="39"/>
      <c r="B745" s="189"/>
      <c r="C745" s="56"/>
      <c r="D745" s="39"/>
      <c r="E745" s="58"/>
      <c r="F745" s="345"/>
    </row>
    <row r="746" spans="1:6">
      <c r="A746" s="39"/>
      <c r="B746" s="188" t="s">
        <v>1058</v>
      </c>
      <c r="C746" s="56"/>
      <c r="D746" s="39"/>
      <c r="E746" s="58"/>
      <c r="F746" s="345">
        <f>F712</f>
        <v>0</v>
      </c>
    </row>
    <row r="747" spans="1:6">
      <c r="A747" s="39"/>
      <c r="B747" s="189"/>
      <c r="C747" s="56"/>
      <c r="D747" s="39"/>
      <c r="E747" s="58"/>
      <c r="F747" s="345"/>
    </row>
    <row r="748" spans="1:6">
      <c r="A748" s="39"/>
      <c r="B748" s="188" t="s">
        <v>1059</v>
      </c>
      <c r="C748" s="56"/>
      <c r="D748" s="39"/>
      <c r="E748" s="58"/>
      <c r="F748" s="345">
        <f>F736</f>
        <v>0</v>
      </c>
    </row>
    <row r="749" spans="1:6">
      <c r="A749" s="39"/>
      <c r="B749" s="189"/>
      <c r="C749" s="56"/>
      <c r="D749" s="39"/>
      <c r="E749" s="58"/>
      <c r="F749" s="345"/>
    </row>
    <row r="750" spans="1:6" s="2021" customFormat="1" ht="14.4">
      <c r="A750" s="39"/>
      <c r="B750" s="188"/>
      <c r="C750" s="56"/>
      <c r="D750" s="39"/>
      <c r="E750" s="58"/>
      <c r="F750" s="345"/>
    </row>
    <row r="751" spans="1:6" s="2021" customFormat="1" ht="14.4">
      <c r="A751" s="39"/>
      <c r="B751" s="60"/>
      <c r="C751" s="56"/>
      <c r="D751" s="39"/>
      <c r="E751" s="58"/>
      <c r="F751" s="2137"/>
    </row>
    <row r="752" spans="1:6" s="2021" customFormat="1" ht="14.4">
      <c r="A752" s="39"/>
      <c r="B752" s="60"/>
      <c r="C752" s="56"/>
      <c r="D752" s="39"/>
      <c r="E752" s="58"/>
      <c r="F752" s="2137"/>
    </row>
    <row r="753" spans="1:6" s="2021" customFormat="1" ht="14.4">
      <c r="A753" s="39"/>
      <c r="B753" s="60"/>
      <c r="C753" s="56"/>
      <c r="D753" s="39"/>
      <c r="E753" s="58"/>
      <c r="F753" s="2137"/>
    </row>
    <row r="754" spans="1:6" s="2021" customFormat="1" ht="14.4">
      <c r="A754" s="39"/>
      <c r="B754" s="60"/>
      <c r="C754" s="56"/>
      <c r="D754" s="39"/>
      <c r="E754" s="58"/>
      <c r="F754" s="2137"/>
    </row>
    <row r="755" spans="1:6" s="2021" customFormat="1" ht="14.4">
      <c r="A755" s="39"/>
      <c r="B755" s="60"/>
      <c r="C755" s="56"/>
      <c r="D755" s="39"/>
      <c r="E755" s="58"/>
      <c r="F755" s="2137"/>
    </row>
    <row r="756" spans="1:6" s="2021" customFormat="1" ht="14.4">
      <c r="A756" s="39"/>
      <c r="B756" s="60"/>
      <c r="C756" s="56"/>
      <c r="D756" s="39"/>
      <c r="E756" s="58"/>
      <c r="F756" s="2137"/>
    </row>
    <row r="757" spans="1:6" s="2021" customFormat="1" ht="14.4">
      <c r="A757" s="39"/>
      <c r="B757" s="60"/>
      <c r="C757" s="56"/>
      <c r="D757" s="39"/>
      <c r="E757" s="58"/>
      <c r="F757" s="2137"/>
    </row>
    <row r="758" spans="1:6" s="2021" customFormat="1" ht="14.4">
      <c r="A758" s="39"/>
      <c r="B758" s="60"/>
      <c r="C758" s="56"/>
      <c r="D758" s="39"/>
      <c r="E758" s="58"/>
      <c r="F758" s="2137"/>
    </row>
    <row r="759" spans="1:6" s="2021" customFormat="1" ht="14.4">
      <c r="A759" s="39"/>
      <c r="B759" s="60"/>
      <c r="C759" s="56"/>
      <c r="D759" s="39"/>
      <c r="E759" s="58"/>
      <c r="F759" s="2137"/>
    </row>
    <row r="760" spans="1:6" s="2021" customFormat="1" ht="14.4">
      <c r="A760" s="39"/>
      <c r="B760" s="60"/>
      <c r="C760" s="56"/>
      <c r="D760" s="39"/>
      <c r="E760" s="58"/>
      <c r="F760" s="2137"/>
    </row>
    <row r="761" spans="1:6" s="2021" customFormat="1" ht="14.4">
      <c r="A761" s="39"/>
      <c r="B761" s="60"/>
      <c r="C761" s="56"/>
      <c r="D761" s="39"/>
      <c r="E761" s="58"/>
      <c r="F761" s="2137"/>
    </row>
    <row r="762" spans="1:6" s="2021" customFormat="1" ht="14.4">
      <c r="A762" s="39"/>
      <c r="B762" s="60"/>
      <c r="C762" s="56"/>
      <c r="D762" s="39"/>
      <c r="E762" s="58"/>
      <c r="F762" s="2137"/>
    </row>
    <row r="763" spans="1:6" s="2021" customFormat="1" ht="14.4">
      <c r="A763" s="39"/>
      <c r="B763" s="60"/>
      <c r="C763" s="56"/>
      <c r="D763" s="39"/>
      <c r="E763" s="58"/>
      <c r="F763" s="2137"/>
    </row>
    <row r="764" spans="1:6" s="2021" customFormat="1" ht="14.4">
      <c r="A764" s="39"/>
      <c r="B764" s="60"/>
      <c r="C764" s="56"/>
      <c r="D764" s="39"/>
      <c r="E764" s="58"/>
      <c r="F764" s="2137"/>
    </row>
    <row r="765" spans="1:6" s="2021" customFormat="1" ht="14.4">
      <c r="A765" s="39"/>
      <c r="B765" s="60"/>
      <c r="C765" s="56"/>
      <c r="D765" s="39"/>
      <c r="E765" s="58"/>
      <c r="F765" s="2137"/>
    </row>
    <row r="766" spans="1:6" s="2021" customFormat="1" ht="14.4">
      <c r="A766" s="39"/>
      <c r="B766" s="60"/>
      <c r="C766" s="56"/>
      <c r="D766" s="39"/>
      <c r="E766" s="58"/>
      <c r="F766" s="2137"/>
    </row>
    <row r="767" spans="1:6" s="2021" customFormat="1" ht="14.4">
      <c r="A767" s="39"/>
      <c r="B767" s="60"/>
      <c r="C767" s="56"/>
      <c r="D767" s="39"/>
      <c r="E767" s="58"/>
      <c r="F767" s="2137"/>
    </row>
    <row r="768" spans="1:6" s="2021" customFormat="1" ht="14.4">
      <c r="A768" s="39"/>
      <c r="B768" s="60"/>
      <c r="C768" s="56"/>
      <c r="D768" s="39"/>
      <c r="E768" s="58"/>
      <c r="F768" s="2137"/>
    </row>
    <row r="769" spans="1:6" s="2021" customFormat="1" ht="14.4">
      <c r="A769" s="39"/>
      <c r="B769" s="60"/>
      <c r="C769" s="56"/>
      <c r="D769" s="39"/>
      <c r="E769" s="58"/>
      <c r="F769" s="2137"/>
    </row>
    <row r="770" spans="1:6" s="2021" customFormat="1" ht="14.4">
      <c r="A770" s="39"/>
      <c r="B770" s="60"/>
      <c r="C770" s="56"/>
      <c r="D770" s="39"/>
      <c r="E770" s="58"/>
      <c r="F770" s="2137"/>
    </row>
    <row r="771" spans="1:6" s="2021" customFormat="1" ht="14.4">
      <c r="A771" s="39"/>
      <c r="B771" s="60"/>
      <c r="C771" s="56"/>
      <c r="D771" s="39"/>
      <c r="E771" s="58"/>
      <c r="F771" s="2137"/>
    </row>
    <row r="772" spans="1:6" s="2021" customFormat="1" ht="14.4">
      <c r="A772" s="39"/>
      <c r="B772" s="60"/>
      <c r="C772" s="56"/>
      <c r="D772" s="39"/>
      <c r="E772" s="58"/>
      <c r="F772" s="2137"/>
    </row>
    <row r="773" spans="1:6" s="2021" customFormat="1" ht="14.4">
      <c r="A773" s="39"/>
      <c r="B773" s="60"/>
      <c r="C773" s="56"/>
      <c r="D773" s="39"/>
      <c r="E773" s="58"/>
      <c r="F773" s="2137"/>
    </row>
    <row r="774" spans="1:6" s="2021" customFormat="1" ht="14.4">
      <c r="A774" s="39"/>
      <c r="B774" s="60"/>
      <c r="C774" s="56"/>
      <c r="D774" s="39"/>
      <c r="E774" s="58"/>
      <c r="F774" s="2137"/>
    </row>
    <row r="775" spans="1:6" s="2021" customFormat="1" ht="14.4">
      <c r="A775" s="39"/>
      <c r="B775" s="60"/>
      <c r="C775" s="56"/>
      <c r="D775" s="39"/>
      <c r="E775" s="58"/>
      <c r="F775" s="2137"/>
    </row>
    <row r="776" spans="1:6" s="2021" customFormat="1" ht="14.4">
      <c r="A776" s="39"/>
      <c r="B776" s="60"/>
      <c r="C776" s="56"/>
      <c r="D776" s="39"/>
      <c r="E776" s="58"/>
      <c r="F776" s="2137"/>
    </row>
    <row r="777" spans="1:6" s="2021" customFormat="1" ht="14.4">
      <c r="A777" s="39"/>
      <c r="B777" s="60"/>
      <c r="C777" s="56"/>
      <c r="D777" s="39"/>
      <c r="E777" s="58"/>
      <c r="F777" s="2137"/>
    </row>
    <row r="778" spans="1:6" s="2021" customFormat="1" ht="14.4">
      <c r="A778" s="39"/>
      <c r="B778" s="60"/>
      <c r="C778" s="56"/>
      <c r="D778" s="39"/>
      <c r="E778" s="58"/>
      <c r="F778" s="2137"/>
    </row>
    <row r="779" spans="1:6" s="2021" customFormat="1" ht="14.4">
      <c r="A779" s="39"/>
      <c r="B779" s="60"/>
      <c r="C779" s="56"/>
      <c r="D779" s="39"/>
      <c r="E779" s="58"/>
      <c r="F779" s="2137"/>
    </row>
    <row r="780" spans="1:6" s="2021" customFormat="1" ht="14.4">
      <c r="A780" s="39"/>
      <c r="B780" s="60"/>
      <c r="C780" s="56"/>
      <c r="D780" s="39"/>
      <c r="E780" s="58"/>
      <c r="F780" s="2137"/>
    </row>
    <row r="781" spans="1:6" s="2021" customFormat="1" ht="14.4">
      <c r="A781" s="39"/>
      <c r="B781" s="60"/>
      <c r="C781" s="56"/>
      <c r="D781" s="39"/>
      <c r="E781" s="58"/>
      <c r="F781" s="2137"/>
    </row>
    <row r="782" spans="1:6" s="2021" customFormat="1" ht="14.4">
      <c r="A782" s="39"/>
      <c r="B782" s="60"/>
      <c r="C782" s="56"/>
      <c r="D782" s="39"/>
      <c r="E782" s="58"/>
      <c r="F782" s="2137"/>
    </row>
    <row r="783" spans="1:6" s="2021" customFormat="1" ht="14.4">
      <c r="A783" s="39"/>
      <c r="B783" s="60"/>
      <c r="C783" s="56"/>
      <c r="D783" s="39"/>
      <c r="E783" s="58"/>
      <c r="F783" s="2137"/>
    </row>
    <row r="784" spans="1:6" s="2021" customFormat="1" ht="14.4">
      <c r="A784" s="39"/>
      <c r="B784" s="60"/>
      <c r="C784" s="56"/>
      <c r="D784" s="39"/>
      <c r="E784" s="58"/>
      <c r="F784" s="2137"/>
    </row>
    <row r="785" spans="1:6" s="2046" customFormat="1">
      <c r="A785" s="152"/>
      <c r="B785" s="53"/>
      <c r="C785" s="2068"/>
      <c r="D785" s="48"/>
      <c r="E785" s="572"/>
      <c r="F785" s="2142"/>
    </row>
    <row r="786" spans="1:6" s="2046" customFormat="1" ht="14.4" thickBot="1">
      <c r="A786" s="186"/>
      <c r="B786" s="64" t="s">
        <v>661</v>
      </c>
      <c r="C786" s="2069"/>
      <c r="D786" s="66"/>
      <c r="E786" s="2016"/>
      <c r="F786" s="2136">
        <f>SUM(F738:F784)</f>
        <v>0</v>
      </c>
    </row>
    <row r="787" spans="1:6" s="2046" customFormat="1" ht="14.4" thickTop="1">
      <c r="A787" s="149"/>
      <c r="B787" s="205"/>
      <c r="C787" s="2096"/>
      <c r="D787" s="227"/>
      <c r="E787" s="2047"/>
      <c r="F787" s="2138"/>
    </row>
    <row r="788" spans="1:6">
      <c r="A788" s="39"/>
      <c r="B788" s="580" t="s">
        <v>837</v>
      </c>
      <c r="C788" s="912"/>
      <c r="D788" s="39"/>
      <c r="E788" s="547"/>
      <c r="F788" s="2150"/>
    </row>
    <row r="789" spans="1:6" ht="27.6">
      <c r="A789" s="39"/>
      <c r="B789" s="580" t="s">
        <v>838</v>
      </c>
      <c r="C789" s="912"/>
      <c r="D789" s="39"/>
      <c r="E789" s="547"/>
      <c r="F789" s="2150"/>
    </row>
    <row r="790" spans="1:6">
      <c r="A790" s="39"/>
      <c r="B790" s="2097"/>
      <c r="C790" s="912"/>
      <c r="D790" s="39"/>
      <c r="E790" s="547"/>
      <c r="F790" s="2150"/>
    </row>
    <row r="791" spans="1:6" ht="124.2">
      <c r="A791" s="35"/>
      <c r="B791" s="340" t="s">
        <v>671</v>
      </c>
      <c r="C791" s="2067"/>
      <c r="D791" s="35"/>
      <c r="E791" s="194"/>
      <c r="F791" s="345"/>
    </row>
    <row r="792" spans="1:6">
      <c r="A792" s="35"/>
      <c r="B792" s="340"/>
      <c r="C792" s="2067"/>
      <c r="D792" s="35"/>
      <c r="E792" s="194"/>
      <c r="F792" s="345"/>
    </row>
    <row r="793" spans="1:6">
      <c r="A793" s="39"/>
      <c r="B793" s="2098" t="s">
        <v>707</v>
      </c>
      <c r="C793" s="56"/>
      <c r="E793" s="58"/>
      <c r="F793" s="2137"/>
    </row>
    <row r="794" spans="1:6">
      <c r="A794" s="39"/>
      <c r="B794" s="2099"/>
      <c r="C794" s="56"/>
      <c r="E794" s="58"/>
      <c r="F794" s="2137"/>
    </row>
    <row r="795" spans="1:6" ht="27.6">
      <c r="A795" s="39" t="s">
        <v>28</v>
      </c>
      <c r="B795" s="2100" t="s">
        <v>839</v>
      </c>
      <c r="C795" s="56">
        <v>260</v>
      </c>
      <c r="D795" s="571" t="s">
        <v>46</v>
      </c>
      <c r="E795" s="194"/>
      <c r="F795" s="2137">
        <f>C795*E795</f>
        <v>0</v>
      </c>
    </row>
    <row r="796" spans="1:6">
      <c r="A796" s="39"/>
      <c r="B796" s="2101"/>
      <c r="C796" s="2102"/>
      <c r="D796" s="571"/>
      <c r="E796" s="2048"/>
      <c r="F796" s="2137"/>
    </row>
    <row r="797" spans="1:6">
      <c r="A797" s="39" t="s">
        <v>30</v>
      </c>
      <c r="B797" s="2100" t="s">
        <v>840</v>
      </c>
      <c r="C797" s="2102">
        <v>550</v>
      </c>
      <c r="D797" s="571" t="s">
        <v>46</v>
      </c>
      <c r="E797" s="2048"/>
      <c r="F797" s="2137">
        <f>C797*E797</f>
        <v>0</v>
      </c>
    </row>
    <row r="798" spans="1:6">
      <c r="A798" s="39"/>
      <c r="B798" s="2101"/>
      <c r="C798" s="2102"/>
      <c r="D798" s="571"/>
      <c r="E798" s="2048"/>
      <c r="F798" s="2137"/>
    </row>
    <row r="799" spans="1:6">
      <c r="A799" s="39" t="s">
        <v>31</v>
      </c>
      <c r="B799" s="2101" t="s">
        <v>841</v>
      </c>
      <c r="C799" s="2102">
        <v>437</v>
      </c>
      <c r="D799" s="571" t="s">
        <v>46</v>
      </c>
      <c r="E799" s="2049"/>
      <c r="F799" s="2137">
        <f>C799*E799</f>
        <v>0</v>
      </c>
    </row>
    <row r="800" spans="1:6">
      <c r="A800" s="39"/>
      <c r="B800" s="2101"/>
      <c r="C800" s="2102"/>
      <c r="D800" s="571"/>
      <c r="E800" s="2048"/>
      <c r="F800" s="2137"/>
    </row>
    <row r="801" spans="1:6">
      <c r="A801" s="39" t="s">
        <v>32</v>
      </c>
      <c r="B801" s="2101" t="s">
        <v>968</v>
      </c>
      <c r="C801" s="2102">
        <v>408</v>
      </c>
      <c r="D801" s="571" t="s">
        <v>46</v>
      </c>
      <c r="E801" s="2048"/>
      <c r="F801" s="2137">
        <f>C801*E801</f>
        <v>0</v>
      </c>
    </row>
    <row r="802" spans="1:6">
      <c r="A802" s="39"/>
      <c r="B802" s="2101"/>
      <c r="C802" s="2102"/>
      <c r="D802" s="571"/>
      <c r="E802" s="2049"/>
      <c r="F802" s="2137"/>
    </row>
    <row r="803" spans="1:6">
      <c r="A803" s="39"/>
      <c r="B803" s="33" t="s">
        <v>842</v>
      </c>
      <c r="C803" s="2066"/>
      <c r="D803" s="227"/>
      <c r="E803" s="194"/>
      <c r="F803" s="2138"/>
    </row>
    <row r="804" spans="1:6">
      <c r="A804" s="39"/>
      <c r="B804" s="205"/>
      <c r="C804" s="2066"/>
      <c r="D804" s="227"/>
      <c r="E804" s="194"/>
      <c r="F804" s="2138"/>
    </row>
    <row r="805" spans="1:6" ht="27.6">
      <c r="A805" s="39" t="s">
        <v>33</v>
      </c>
      <c r="B805" s="42" t="s">
        <v>967</v>
      </c>
      <c r="C805" s="912">
        <v>94</v>
      </c>
      <c r="D805" s="208" t="s">
        <v>44</v>
      </c>
      <c r="E805" s="547"/>
      <c r="F805" s="2137">
        <f>C805*E805</f>
        <v>0</v>
      </c>
    </row>
    <row r="806" spans="1:6">
      <c r="A806" s="39"/>
      <c r="B806" s="42"/>
      <c r="C806" s="912"/>
      <c r="D806" s="208"/>
      <c r="E806" s="547"/>
      <c r="F806" s="2150"/>
    </row>
    <row r="807" spans="1:6">
      <c r="A807" s="39"/>
      <c r="B807" s="33" t="s">
        <v>843</v>
      </c>
      <c r="C807" s="2066"/>
      <c r="D807" s="227"/>
      <c r="E807" s="194"/>
      <c r="F807" s="2138"/>
    </row>
    <row r="808" spans="1:6">
      <c r="A808" s="39"/>
      <c r="B808" s="205"/>
      <c r="C808" s="2066"/>
      <c r="D808" s="227"/>
      <c r="E808" s="194"/>
      <c r="F808" s="2138"/>
    </row>
    <row r="809" spans="1:6" ht="41.4">
      <c r="A809" s="39" t="s">
        <v>34</v>
      </c>
      <c r="B809" s="672" t="s">
        <v>988</v>
      </c>
      <c r="C809" s="912">
        <v>1</v>
      </c>
      <c r="D809" s="208" t="s">
        <v>397</v>
      </c>
      <c r="E809" s="509"/>
      <c r="F809" s="2137">
        <f>C809*E809</f>
        <v>0</v>
      </c>
    </row>
    <row r="810" spans="1:6">
      <c r="A810" s="39"/>
      <c r="B810" s="2101"/>
      <c r="C810" s="2102"/>
      <c r="D810" s="571"/>
      <c r="E810" s="2049"/>
      <c r="F810" s="2137"/>
    </row>
    <row r="811" spans="1:6">
      <c r="A811" s="39"/>
      <c r="B811" s="2099" t="s">
        <v>701</v>
      </c>
      <c r="C811" s="2102"/>
      <c r="D811" s="571"/>
      <c r="E811" s="2048"/>
      <c r="F811" s="2137"/>
    </row>
    <row r="812" spans="1:6">
      <c r="A812" s="39"/>
      <c r="B812" s="2101"/>
      <c r="C812" s="2102"/>
      <c r="D812" s="571"/>
      <c r="E812" s="2048"/>
      <c r="F812" s="2137"/>
    </row>
    <row r="813" spans="1:6">
      <c r="A813" s="39" t="s">
        <v>35</v>
      </c>
      <c r="B813" s="2103" t="s">
        <v>706</v>
      </c>
      <c r="C813" s="2102">
        <v>170</v>
      </c>
      <c r="D813" s="571" t="s">
        <v>44</v>
      </c>
      <c r="E813" s="2048"/>
      <c r="F813" s="2137">
        <f>C813*E813</f>
        <v>0</v>
      </c>
    </row>
    <row r="814" spans="1:6">
      <c r="A814" s="39"/>
      <c r="B814" s="2101"/>
      <c r="C814" s="2102"/>
      <c r="D814" s="2104"/>
      <c r="E814" s="2048"/>
      <c r="F814" s="2137"/>
    </row>
    <row r="815" spans="1:6" ht="27.6">
      <c r="A815" s="39" t="s">
        <v>36</v>
      </c>
      <c r="B815" s="2103" t="s">
        <v>969</v>
      </c>
      <c r="C815" s="2102">
        <v>2</v>
      </c>
      <c r="D815" s="571" t="s">
        <v>44</v>
      </c>
      <c r="E815" s="2048"/>
      <c r="F815" s="2137">
        <f>C815*E815</f>
        <v>0</v>
      </c>
    </row>
    <row r="816" spans="1:6">
      <c r="A816" s="39"/>
      <c r="B816" s="2101"/>
      <c r="C816" s="2102"/>
      <c r="D816" s="2104"/>
      <c r="E816" s="2048"/>
      <c r="F816" s="2137"/>
    </row>
    <row r="817" spans="1:6">
      <c r="A817" s="39" t="s">
        <v>74</v>
      </c>
      <c r="B817" s="2103" t="s">
        <v>970</v>
      </c>
      <c r="C817" s="2102">
        <v>4</v>
      </c>
      <c r="D817" s="571" t="s">
        <v>44</v>
      </c>
      <c r="E817" s="2048"/>
      <c r="F817" s="2137">
        <f>C817*E817</f>
        <v>0</v>
      </c>
    </row>
    <row r="818" spans="1:6">
      <c r="A818" s="39"/>
      <c r="B818" s="2103"/>
      <c r="C818" s="2102"/>
      <c r="D818" s="571"/>
      <c r="E818" s="2048"/>
      <c r="F818" s="2137"/>
    </row>
    <row r="819" spans="1:6">
      <c r="A819" s="39"/>
      <c r="B819" s="2103"/>
      <c r="C819" s="2102"/>
      <c r="D819" s="571"/>
      <c r="E819" s="2048"/>
      <c r="F819" s="2137"/>
    </row>
    <row r="820" spans="1:6">
      <c r="A820" s="39"/>
      <c r="B820" s="2103"/>
      <c r="C820" s="2102"/>
      <c r="D820" s="571"/>
      <c r="E820" s="2048"/>
      <c r="F820" s="2137"/>
    </row>
    <row r="821" spans="1:6">
      <c r="A821" s="39"/>
      <c r="B821" s="2101"/>
      <c r="C821" s="2102"/>
      <c r="D821" s="2104"/>
      <c r="E821" s="2048"/>
      <c r="F821" s="2137"/>
    </row>
    <row r="822" spans="1:6">
      <c r="A822" s="152"/>
      <c r="B822" s="383"/>
      <c r="C822" s="151"/>
      <c r="D822" s="152"/>
      <c r="E822" s="572"/>
      <c r="F822" s="573"/>
    </row>
    <row r="823" spans="1:6">
      <c r="A823" s="216"/>
      <c r="B823" s="364" t="s">
        <v>627</v>
      </c>
      <c r="C823" s="2105"/>
      <c r="D823" s="2106"/>
      <c r="E823" s="574"/>
      <c r="F823" s="575">
        <f>SUM(F792:F819)</f>
        <v>0</v>
      </c>
    </row>
    <row r="824" spans="1:6">
      <c r="A824" s="39"/>
      <c r="B824" s="205"/>
      <c r="C824" s="2066"/>
      <c r="D824" s="227"/>
      <c r="E824" s="194"/>
      <c r="F824" s="2138"/>
    </row>
    <row r="825" spans="1:6">
      <c r="A825" s="39"/>
      <c r="B825" s="2107" t="s">
        <v>711</v>
      </c>
      <c r="C825" s="2102"/>
      <c r="D825" s="2104"/>
      <c r="E825" s="2048"/>
      <c r="F825" s="2137"/>
    </row>
    <row r="826" spans="1:6">
      <c r="A826" s="39"/>
      <c r="B826" s="2107"/>
      <c r="C826" s="2102"/>
      <c r="D826" s="2104"/>
      <c r="E826" s="2048"/>
      <c r="F826" s="2137"/>
    </row>
    <row r="827" spans="1:6">
      <c r="A827" s="39"/>
      <c r="B827" s="2107" t="s">
        <v>702</v>
      </c>
      <c r="C827" s="2102"/>
      <c r="D827" s="2104"/>
      <c r="E827" s="2048"/>
      <c r="F827" s="2137"/>
    </row>
    <row r="828" spans="1:6">
      <c r="A828" s="39"/>
      <c r="B828" s="2107" t="s">
        <v>703</v>
      </c>
      <c r="C828" s="2102"/>
      <c r="D828" s="2104"/>
      <c r="E828" s="2048"/>
      <c r="F828" s="2137"/>
    </row>
    <row r="829" spans="1:6">
      <c r="A829" s="39"/>
      <c r="B829" s="2107" t="s">
        <v>704</v>
      </c>
      <c r="C829" s="2102"/>
      <c r="D829" s="2104"/>
      <c r="E829" s="2048"/>
      <c r="F829" s="2137"/>
    </row>
    <row r="830" spans="1:6">
      <c r="A830" s="39"/>
      <c r="B830" s="2107" t="s">
        <v>705</v>
      </c>
      <c r="C830" s="2102"/>
      <c r="D830" s="2104"/>
      <c r="E830" s="2048"/>
      <c r="F830" s="2137"/>
    </row>
    <row r="831" spans="1:6">
      <c r="A831" s="39"/>
      <c r="B831" s="2101"/>
      <c r="C831" s="2102"/>
      <c r="D831" s="2104"/>
      <c r="E831" s="2048"/>
      <c r="F831" s="2137"/>
    </row>
    <row r="832" spans="1:6" ht="27.6">
      <c r="A832" s="39" t="s">
        <v>28</v>
      </c>
      <c r="B832" s="2103" t="s">
        <v>844</v>
      </c>
      <c r="C832" s="2102">
        <v>59</v>
      </c>
      <c r="D832" s="571" t="s">
        <v>44</v>
      </c>
      <c r="E832" s="2048"/>
      <c r="F832" s="2137">
        <f>C832*E832</f>
        <v>0</v>
      </c>
    </row>
    <row r="833" spans="1:6">
      <c r="A833" s="39"/>
      <c r="B833" s="2101"/>
      <c r="C833" s="2102"/>
      <c r="D833" s="2104"/>
      <c r="E833" s="2048"/>
      <c r="F833" s="2137"/>
    </row>
    <row r="834" spans="1:6">
      <c r="A834" s="39" t="s">
        <v>30</v>
      </c>
      <c r="B834" s="2103" t="s">
        <v>845</v>
      </c>
      <c r="C834" s="2102">
        <v>37</v>
      </c>
      <c r="D834" s="571" t="s">
        <v>44</v>
      </c>
      <c r="E834" s="2048"/>
      <c r="F834" s="2137">
        <f t="shared" ref="F834" si="34">C834*E834</f>
        <v>0</v>
      </c>
    </row>
    <row r="835" spans="1:6">
      <c r="A835" s="39"/>
      <c r="B835" s="2103"/>
      <c r="C835" s="2102"/>
      <c r="D835" s="571"/>
      <c r="E835" s="2048"/>
      <c r="F835" s="2137"/>
    </row>
    <row r="836" spans="1:6" ht="27.6">
      <c r="A836" s="39" t="s">
        <v>31</v>
      </c>
      <c r="B836" s="2103" t="s">
        <v>846</v>
      </c>
      <c r="C836" s="2102">
        <v>89</v>
      </c>
      <c r="D836" s="571" t="s">
        <v>44</v>
      </c>
      <c r="E836" s="2048"/>
      <c r="F836" s="2137">
        <f t="shared" ref="F836" si="35">C836*E836</f>
        <v>0</v>
      </c>
    </row>
    <row r="837" spans="1:6">
      <c r="A837" s="39"/>
      <c r="B837" s="2101"/>
      <c r="C837" s="2102"/>
      <c r="D837" s="2104"/>
      <c r="E837" s="2048"/>
      <c r="F837" s="2137"/>
    </row>
    <row r="838" spans="1:6" ht="27.6">
      <c r="A838" s="39" t="s">
        <v>33</v>
      </c>
      <c r="B838" s="2103" t="s">
        <v>708</v>
      </c>
      <c r="C838" s="2102">
        <v>1746</v>
      </c>
      <c r="D838" s="571" t="s">
        <v>46</v>
      </c>
      <c r="E838" s="2048"/>
      <c r="F838" s="2137">
        <f t="shared" ref="F838" si="36">C838*E838</f>
        <v>0</v>
      </c>
    </row>
    <row r="839" spans="1:6" ht="10.050000000000001" customHeight="1">
      <c r="A839" s="39"/>
      <c r="B839" s="2103"/>
      <c r="C839" s="2102"/>
      <c r="D839" s="571"/>
      <c r="E839" s="2048"/>
      <c r="F839" s="2137"/>
    </row>
    <row r="840" spans="1:6">
      <c r="A840" s="39" t="s">
        <v>34</v>
      </c>
      <c r="B840" s="2101" t="s">
        <v>847</v>
      </c>
      <c r="C840" s="2102">
        <v>289</v>
      </c>
      <c r="D840" s="571" t="s">
        <v>44</v>
      </c>
      <c r="E840" s="2048"/>
      <c r="F840" s="2137">
        <f t="shared" ref="F840" si="37">C840*E840</f>
        <v>0</v>
      </c>
    </row>
    <row r="841" spans="1:6" ht="10.050000000000001" customHeight="1">
      <c r="A841" s="39"/>
      <c r="B841" s="2101"/>
      <c r="C841" s="2102"/>
      <c r="D841" s="571"/>
      <c r="E841" s="2048"/>
      <c r="F841" s="2137"/>
    </row>
    <row r="842" spans="1:6">
      <c r="A842" s="39" t="s">
        <v>35</v>
      </c>
      <c r="B842" s="2101" t="s">
        <v>848</v>
      </c>
      <c r="C842" s="2102">
        <v>6</v>
      </c>
      <c r="D842" s="571" t="s">
        <v>44</v>
      </c>
      <c r="E842" s="2048"/>
      <c r="F842" s="2137">
        <f t="shared" ref="F842" si="38">C842*E842</f>
        <v>0</v>
      </c>
    </row>
    <row r="843" spans="1:6" ht="10.050000000000001" customHeight="1">
      <c r="A843" s="39"/>
      <c r="B843" s="2101"/>
      <c r="C843" s="2102"/>
      <c r="D843" s="571"/>
      <c r="E843" s="2048"/>
      <c r="F843" s="2137"/>
    </row>
    <row r="844" spans="1:6">
      <c r="A844" s="39" t="s">
        <v>36</v>
      </c>
      <c r="B844" s="2101" t="s">
        <v>849</v>
      </c>
      <c r="C844" s="2102">
        <v>52</v>
      </c>
      <c r="D844" s="571" t="s">
        <v>44</v>
      </c>
      <c r="E844" s="2048"/>
      <c r="F844" s="2137">
        <f t="shared" ref="F844" si="39">C844*E844</f>
        <v>0</v>
      </c>
    </row>
    <row r="845" spans="1:6" ht="10.050000000000001" customHeight="1">
      <c r="A845" s="39"/>
      <c r="B845" s="2101"/>
      <c r="C845" s="2102"/>
      <c r="D845" s="571"/>
      <c r="E845" s="2048"/>
      <c r="F845" s="2137"/>
    </row>
    <row r="846" spans="1:6">
      <c r="A846" s="39" t="s">
        <v>74</v>
      </c>
      <c r="B846" s="2101" t="s">
        <v>850</v>
      </c>
      <c r="C846" s="2102">
        <v>230</v>
      </c>
      <c r="D846" s="571" t="s">
        <v>44</v>
      </c>
      <c r="E846" s="2048"/>
      <c r="F846" s="2137">
        <f t="shared" ref="F846" si="40">C846*E846</f>
        <v>0</v>
      </c>
    </row>
    <row r="847" spans="1:6" ht="10.050000000000001" customHeight="1">
      <c r="A847" s="39"/>
      <c r="B847" s="2101"/>
      <c r="C847" s="2102"/>
      <c r="D847" s="571"/>
      <c r="E847" s="2048"/>
      <c r="F847" s="2137"/>
    </row>
    <row r="848" spans="1:6">
      <c r="A848" s="39" t="s">
        <v>38</v>
      </c>
      <c r="B848" s="2101" t="s">
        <v>851</v>
      </c>
      <c r="C848" s="2102">
        <v>49</v>
      </c>
      <c r="D848" s="571" t="s">
        <v>44</v>
      </c>
      <c r="E848" s="2048"/>
      <c r="F848" s="2137">
        <f t="shared" ref="F848" si="41">C848*E848</f>
        <v>0</v>
      </c>
    </row>
    <row r="849" spans="1:6" ht="10.050000000000001" customHeight="1">
      <c r="A849" s="39"/>
      <c r="B849" s="2101"/>
      <c r="C849" s="2102"/>
      <c r="D849" s="571"/>
      <c r="E849" s="2048"/>
      <c r="F849" s="2137"/>
    </row>
    <row r="850" spans="1:6">
      <c r="A850" s="39" t="s">
        <v>39</v>
      </c>
      <c r="B850" s="2101" t="s">
        <v>852</v>
      </c>
      <c r="C850" s="2102">
        <v>43</v>
      </c>
      <c r="D850" s="571" t="s">
        <v>44</v>
      </c>
      <c r="E850" s="2048"/>
      <c r="F850" s="2137">
        <f t="shared" ref="F850" si="42">C850*E850</f>
        <v>0</v>
      </c>
    </row>
    <row r="851" spans="1:6" ht="10.050000000000001" customHeight="1">
      <c r="A851" s="39"/>
      <c r="B851" s="2101"/>
      <c r="C851" s="2102"/>
      <c r="D851" s="39"/>
      <c r="E851" s="2048"/>
      <c r="F851" s="2137"/>
    </row>
    <row r="852" spans="1:6">
      <c r="A852" s="39" t="s">
        <v>40</v>
      </c>
      <c r="B852" s="2101" t="s">
        <v>853</v>
      </c>
      <c r="C852" s="2102">
        <v>15</v>
      </c>
      <c r="D852" s="571" t="s">
        <v>44</v>
      </c>
      <c r="E852" s="2048"/>
      <c r="F852" s="2137">
        <f t="shared" ref="F852" si="43">C852*E852</f>
        <v>0</v>
      </c>
    </row>
    <row r="853" spans="1:6" ht="10.050000000000001" customHeight="1">
      <c r="A853" s="39"/>
      <c r="B853" s="2101"/>
      <c r="C853" s="2102"/>
      <c r="D853" s="571"/>
      <c r="E853" s="2048"/>
      <c r="F853" s="2137"/>
    </row>
    <row r="854" spans="1:6">
      <c r="A854" s="39" t="s">
        <v>42</v>
      </c>
      <c r="B854" s="2101" t="s">
        <v>709</v>
      </c>
      <c r="C854" s="2102">
        <v>115</v>
      </c>
      <c r="D854" s="571" t="s">
        <v>44</v>
      </c>
      <c r="E854" s="2048"/>
      <c r="F854" s="2137">
        <f t="shared" ref="F854" si="44">C854*E854</f>
        <v>0</v>
      </c>
    </row>
    <row r="855" spans="1:6" ht="10.050000000000001" customHeight="1">
      <c r="A855" s="39"/>
      <c r="B855" s="2101"/>
      <c r="C855" s="2102"/>
      <c r="D855" s="571"/>
      <c r="E855" s="2048"/>
      <c r="F855" s="2137"/>
    </row>
    <row r="856" spans="1:6">
      <c r="A856" s="39" t="s">
        <v>43</v>
      </c>
      <c r="B856" s="2101" t="s">
        <v>854</v>
      </c>
      <c r="C856" s="2102">
        <v>3</v>
      </c>
      <c r="D856" s="571" t="s">
        <v>44</v>
      </c>
      <c r="E856" s="2048"/>
      <c r="F856" s="2137">
        <f t="shared" ref="F856" si="45">C856*E856</f>
        <v>0</v>
      </c>
    </row>
    <row r="857" spans="1:6" ht="10.050000000000001" customHeight="1">
      <c r="A857" s="39"/>
      <c r="B857" s="2101"/>
      <c r="C857" s="2102"/>
      <c r="D857" s="39"/>
      <c r="E857" s="2048"/>
      <c r="F857" s="2137"/>
    </row>
    <row r="858" spans="1:6">
      <c r="A858" s="39" t="s">
        <v>613</v>
      </c>
      <c r="B858" s="2101" t="s">
        <v>855</v>
      </c>
      <c r="C858" s="2102">
        <v>18</v>
      </c>
      <c r="D858" s="39" t="s">
        <v>44</v>
      </c>
      <c r="E858" s="2048"/>
      <c r="F858" s="2137">
        <f t="shared" ref="F858" si="46">C858*E858</f>
        <v>0</v>
      </c>
    </row>
    <row r="859" spans="1:6" ht="10.050000000000001" customHeight="1">
      <c r="A859" s="39"/>
      <c r="B859" s="2101"/>
      <c r="C859" s="2102"/>
      <c r="D859" s="39"/>
      <c r="E859" s="2048"/>
      <c r="F859" s="2137"/>
    </row>
    <row r="860" spans="1:6">
      <c r="A860" s="39" t="s">
        <v>856</v>
      </c>
      <c r="B860" s="2101" t="s">
        <v>857</v>
      </c>
      <c r="C860" s="2102">
        <v>56</v>
      </c>
      <c r="D860" s="39" t="s">
        <v>44</v>
      </c>
      <c r="E860" s="2048"/>
      <c r="F860" s="2137">
        <f t="shared" ref="F860" si="47">C860*E860</f>
        <v>0</v>
      </c>
    </row>
    <row r="861" spans="1:6" ht="10.050000000000001" customHeight="1">
      <c r="A861" s="39"/>
      <c r="B861" s="2101"/>
      <c r="C861" s="2102"/>
      <c r="D861" s="39"/>
      <c r="E861" s="2048"/>
      <c r="F861" s="2137"/>
    </row>
    <row r="862" spans="1:6">
      <c r="A862" s="39" t="s">
        <v>858</v>
      </c>
      <c r="B862" s="2101" t="s">
        <v>859</v>
      </c>
      <c r="C862" s="2102">
        <v>4</v>
      </c>
      <c r="D862" s="571" t="s">
        <v>44</v>
      </c>
      <c r="E862" s="2048"/>
      <c r="F862" s="2137">
        <f t="shared" ref="F862" si="48">C862*E862</f>
        <v>0</v>
      </c>
    </row>
    <row r="863" spans="1:6" ht="10.050000000000001" customHeight="1">
      <c r="A863" s="39"/>
      <c r="B863" s="2101"/>
      <c r="C863" s="2102"/>
      <c r="D863" s="39"/>
      <c r="E863" s="2048"/>
      <c r="F863" s="2137"/>
    </row>
    <row r="864" spans="1:6">
      <c r="A864" s="39" t="s">
        <v>860</v>
      </c>
      <c r="B864" s="2101" t="s">
        <v>861</v>
      </c>
      <c r="C864" s="2102">
        <v>16</v>
      </c>
      <c r="D864" s="39" t="s">
        <v>44</v>
      </c>
      <c r="E864" s="2048"/>
      <c r="F864" s="2137">
        <f t="shared" ref="F864" si="49">C864*E864</f>
        <v>0</v>
      </c>
    </row>
    <row r="865" spans="1:6" ht="10.050000000000001" customHeight="1">
      <c r="A865" s="39"/>
      <c r="B865" s="2101"/>
      <c r="C865" s="2102"/>
      <c r="D865" s="39"/>
      <c r="E865" s="2048"/>
      <c r="F865" s="2137"/>
    </row>
    <row r="866" spans="1:6">
      <c r="A866" s="39" t="s">
        <v>862</v>
      </c>
      <c r="B866" s="2101" t="s">
        <v>863</v>
      </c>
      <c r="C866" s="2102">
        <v>9</v>
      </c>
      <c r="D866" s="39" t="s">
        <v>44</v>
      </c>
      <c r="E866" s="2048"/>
      <c r="F866" s="2137">
        <f t="shared" ref="F866" si="50">C866*E866</f>
        <v>0</v>
      </c>
    </row>
    <row r="867" spans="1:6" ht="10.050000000000001" customHeight="1">
      <c r="A867" s="39"/>
      <c r="B867" s="2101"/>
      <c r="C867" s="2102"/>
      <c r="D867" s="39"/>
      <c r="E867" s="2048"/>
      <c r="F867" s="2137"/>
    </row>
    <row r="868" spans="1:6">
      <c r="A868" s="39" t="s">
        <v>864</v>
      </c>
      <c r="B868" s="2101" t="s">
        <v>865</v>
      </c>
      <c r="C868" s="2102">
        <v>2</v>
      </c>
      <c r="D868" s="39" t="s">
        <v>44</v>
      </c>
      <c r="E868" s="2048"/>
      <c r="F868" s="2137">
        <f t="shared" ref="F868" si="51">C868*E868</f>
        <v>0</v>
      </c>
    </row>
    <row r="869" spans="1:6" ht="10.050000000000001" customHeight="1">
      <c r="A869" s="39"/>
      <c r="B869" s="2101"/>
      <c r="C869" s="2102"/>
      <c r="D869" s="39"/>
      <c r="E869" s="2048"/>
      <c r="F869" s="2137"/>
    </row>
    <row r="870" spans="1:6">
      <c r="A870" s="39" t="s">
        <v>866</v>
      </c>
      <c r="B870" s="2101" t="s">
        <v>867</v>
      </c>
      <c r="C870" s="2102">
        <v>33</v>
      </c>
      <c r="D870" s="39" t="s">
        <v>44</v>
      </c>
      <c r="E870" s="2048"/>
      <c r="F870" s="2137">
        <f t="shared" ref="F870" si="52">C870*E870</f>
        <v>0</v>
      </c>
    </row>
    <row r="871" spans="1:6" ht="10.050000000000001" customHeight="1">
      <c r="A871" s="39"/>
      <c r="B871" s="2101"/>
      <c r="C871" s="2102"/>
      <c r="D871" s="39"/>
      <c r="E871" s="2048"/>
      <c r="F871" s="2137"/>
    </row>
    <row r="872" spans="1:6">
      <c r="A872" s="39" t="s">
        <v>868</v>
      </c>
      <c r="B872" s="2101" t="s">
        <v>869</v>
      </c>
      <c r="C872" s="2102">
        <v>2</v>
      </c>
      <c r="D872" s="39" t="s">
        <v>44</v>
      </c>
      <c r="E872" s="2048"/>
      <c r="F872" s="2137">
        <f t="shared" ref="F872" si="53">C872*E872</f>
        <v>0</v>
      </c>
    </row>
    <row r="873" spans="1:6">
      <c r="A873" s="39"/>
      <c r="B873" s="2101"/>
      <c r="C873" s="2108"/>
      <c r="D873" s="39"/>
      <c r="E873" s="2048"/>
      <c r="F873" s="2137"/>
    </row>
    <row r="874" spans="1:6">
      <c r="A874" s="208"/>
      <c r="B874" s="218"/>
      <c r="C874" s="247"/>
      <c r="D874" s="39"/>
      <c r="E874" s="209"/>
      <c r="F874" s="240"/>
    </row>
    <row r="875" spans="1:6">
      <c r="A875" s="152"/>
      <c r="B875" s="350"/>
      <c r="C875" s="151"/>
      <c r="D875" s="152"/>
      <c r="E875" s="572"/>
      <c r="F875" s="573"/>
    </row>
    <row r="876" spans="1:6">
      <c r="A876" s="512"/>
      <c r="B876" s="2109" t="s">
        <v>599</v>
      </c>
      <c r="C876" s="576"/>
      <c r="D876" s="512"/>
      <c r="E876" s="577"/>
      <c r="F876" s="578">
        <f>SUM(F826:F874)</f>
        <v>0</v>
      </c>
    </row>
    <row r="877" spans="1:6">
      <c r="A877" s="39"/>
      <c r="B877" s="222"/>
      <c r="C877" s="56"/>
      <c r="D877" s="39"/>
      <c r="E877" s="194"/>
      <c r="F877" s="579"/>
    </row>
    <row r="878" spans="1:6">
      <c r="A878" s="39"/>
      <c r="B878" s="189" t="s">
        <v>45</v>
      </c>
      <c r="C878" s="56"/>
      <c r="D878" s="39"/>
      <c r="E878" s="58"/>
      <c r="F878" s="345"/>
    </row>
    <row r="879" spans="1:6">
      <c r="A879" s="39"/>
      <c r="B879" s="189"/>
      <c r="C879" s="56"/>
      <c r="D879" s="39"/>
      <c r="E879" s="58"/>
      <c r="F879" s="345"/>
    </row>
    <row r="880" spans="1:6">
      <c r="A880" s="39"/>
      <c r="B880" s="188" t="s">
        <v>1061</v>
      </c>
      <c r="C880" s="56"/>
      <c r="D880" s="39"/>
      <c r="E880" s="58"/>
      <c r="F880" s="345">
        <f>F823</f>
        <v>0</v>
      </c>
    </row>
    <row r="881" spans="1:6">
      <c r="A881" s="39"/>
      <c r="B881" s="188"/>
      <c r="C881" s="56"/>
      <c r="D881" s="39"/>
      <c r="E881" s="58"/>
      <c r="F881" s="345"/>
    </row>
    <row r="882" spans="1:6">
      <c r="A882" s="39"/>
      <c r="B882" s="188" t="s">
        <v>1062</v>
      </c>
      <c r="C882" s="912"/>
      <c r="D882" s="39"/>
      <c r="E882" s="547"/>
      <c r="F882" s="2150">
        <f>F876</f>
        <v>0</v>
      </c>
    </row>
    <row r="883" spans="1:6">
      <c r="A883" s="39"/>
      <c r="B883" s="188"/>
      <c r="C883" s="912"/>
      <c r="D883" s="39"/>
      <c r="E883" s="547"/>
      <c r="F883" s="2150"/>
    </row>
    <row r="884" spans="1:6">
      <c r="A884" s="39"/>
      <c r="B884" s="2097"/>
      <c r="C884" s="912"/>
      <c r="D884" s="39"/>
      <c r="E884" s="547"/>
      <c r="F884" s="2150"/>
    </row>
    <row r="885" spans="1:6">
      <c r="A885" s="39"/>
      <c r="B885" s="2097"/>
      <c r="C885" s="912"/>
      <c r="D885" s="39"/>
      <c r="E885" s="547"/>
      <c r="F885" s="2150"/>
    </row>
    <row r="886" spans="1:6">
      <c r="A886" s="39"/>
      <c r="B886" s="2097"/>
      <c r="C886" s="912"/>
      <c r="D886" s="39"/>
      <c r="E886" s="547"/>
      <c r="F886" s="2150"/>
    </row>
    <row r="887" spans="1:6">
      <c r="A887" s="39"/>
      <c r="B887" s="2097"/>
      <c r="C887" s="912"/>
      <c r="D887" s="39"/>
      <c r="E887" s="547"/>
      <c r="F887" s="2150"/>
    </row>
    <row r="888" spans="1:6">
      <c r="A888" s="39"/>
      <c r="B888" s="2097"/>
      <c r="C888" s="912"/>
      <c r="D888" s="39"/>
      <c r="E888" s="547"/>
      <c r="F888" s="2150"/>
    </row>
    <row r="889" spans="1:6">
      <c r="A889" s="39"/>
      <c r="B889" s="2097"/>
      <c r="C889" s="912"/>
      <c r="D889" s="39"/>
      <c r="E889" s="547"/>
      <c r="F889" s="2150"/>
    </row>
    <row r="890" spans="1:6">
      <c r="A890" s="39"/>
      <c r="B890" s="2097"/>
      <c r="C890" s="912"/>
      <c r="D890" s="39"/>
      <c r="E890" s="547"/>
      <c r="F890" s="2150"/>
    </row>
    <row r="891" spans="1:6">
      <c r="A891" s="39"/>
      <c r="B891" s="2097"/>
      <c r="C891" s="912"/>
      <c r="D891" s="39"/>
      <c r="E891" s="547"/>
      <c r="F891" s="2150"/>
    </row>
    <row r="892" spans="1:6">
      <c r="A892" s="39"/>
      <c r="B892" s="2097"/>
      <c r="C892" s="912"/>
      <c r="D892" s="39"/>
      <c r="E892" s="547"/>
      <c r="F892" s="2150"/>
    </row>
    <row r="893" spans="1:6">
      <c r="A893" s="39"/>
      <c r="B893" s="2097"/>
      <c r="C893" s="912"/>
      <c r="D893" s="39"/>
      <c r="E893" s="547"/>
      <c r="F893" s="2150"/>
    </row>
    <row r="894" spans="1:6">
      <c r="A894" s="39"/>
      <c r="B894" s="2097"/>
      <c r="C894" s="912"/>
      <c r="D894" s="39"/>
      <c r="E894" s="547"/>
      <c r="F894" s="2150"/>
    </row>
    <row r="895" spans="1:6">
      <c r="A895" s="39"/>
      <c r="B895" s="2097"/>
      <c r="C895" s="912"/>
      <c r="D895" s="39"/>
      <c r="E895" s="547"/>
      <c r="F895" s="2150"/>
    </row>
    <row r="896" spans="1:6">
      <c r="A896" s="39"/>
      <c r="B896" s="2097"/>
      <c r="C896" s="912"/>
      <c r="D896" s="39"/>
      <c r="E896" s="547"/>
      <c r="F896" s="2150"/>
    </row>
    <row r="897" spans="1:6">
      <c r="A897" s="39"/>
      <c r="B897" s="2097"/>
      <c r="C897" s="912"/>
      <c r="D897" s="39"/>
      <c r="E897" s="547"/>
      <c r="F897" s="2150"/>
    </row>
    <row r="898" spans="1:6">
      <c r="A898" s="39"/>
      <c r="B898" s="2097"/>
      <c r="C898" s="912"/>
      <c r="D898" s="39"/>
      <c r="E898" s="547"/>
      <c r="F898" s="2150"/>
    </row>
    <row r="899" spans="1:6">
      <c r="A899" s="39"/>
      <c r="B899" s="2097"/>
      <c r="C899" s="912"/>
      <c r="D899" s="39"/>
      <c r="E899" s="547"/>
      <c r="F899" s="2150"/>
    </row>
    <row r="900" spans="1:6">
      <c r="A900" s="39"/>
      <c r="B900" s="2097"/>
      <c r="C900" s="912"/>
      <c r="D900" s="39"/>
      <c r="E900" s="547"/>
      <c r="F900" s="2150"/>
    </row>
    <row r="901" spans="1:6">
      <c r="A901" s="39"/>
      <c r="B901" s="2097"/>
      <c r="C901" s="912"/>
      <c r="D901" s="39"/>
      <c r="E901" s="547"/>
      <c r="F901" s="2150"/>
    </row>
    <row r="902" spans="1:6">
      <c r="A902" s="39"/>
      <c r="B902" s="2097"/>
      <c r="C902" s="912"/>
      <c r="D902" s="39"/>
      <c r="E902" s="547"/>
      <c r="F902" s="2150"/>
    </row>
    <row r="903" spans="1:6">
      <c r="A903" s="39"/>
      <c r="B903" s="2097"/>
      <c r="C903" s="912"/>
      <c r="D903" s="39"/>
      <c r="E903" s="547"/>
      <c r="F903" s="2150"/>
    </row>
    <row r="904" spans="1:6">
      <c r="A904" s="39"/>
      <c r="B904" s="2097"/>
      <c r="C904" s="912"/>
      <c r="D904" s="39"/>
      <c r="E904" s="547"/>
      <c r="F904" s="2150"/>
    </row>
    <row r="905" spans="1:6">
      <c r="A905" s="39"/>
      <c r="B905" s="2097"/>
      <c r="C905" s="912"/>
      <c r="D905" s="39"/>
      <c r="E905" s="547"/>
      <c r="F905" s="2150"/>
    </row>
    <row r="906" spans="1:6">
      <c r="A906" s="39"/>
      <c r="B906" s="2097"/>
      <c r="C906" s="912"/>
      <c r="D906" s="39"/>
      <c r="E906" s="547"/>
      <c r="F906" s="2150"/>
    </row>
    <row r="907" spans="1:6">
      <c r="A907" s="39"/>
      <c r="B907" s="2097"/>
      <c r="C907" s="912"/>
      <c r="D907" s="39"/>
      <c r="E907" s="547"/>
      <c r="F907" s="2150"/>
    </row>
    <row r="908" spans="1:6">
      <c r="A908" s="39"/>
      <c r="B908" s="2097"/>
      <c r="C908" s="912"/>
      <c r="D908" s="39"/>
      <c r="E908" s="547"/>
      <c r="F908" s="2150"/>
    </row>
    <row r="909" spans="1:6">
      <c r="A909" s="39"/>
      <c r="B909" s="2097"/>
      <c r="C909" s="912"/>
      <c r="D909" s="39"/>
      <c r="E909" s="547"/>
      <c r="F909" s="2150"/>
    </row>
    <row r="910" spans="1:6">
      <c r="A910" s="39"/>
      <c r="B910" s="2097"/>
      <c r="C910" s="912"/>
      <c r="D910" s="39"/>
      <c r="E910" s="547"/>
      <c r="F910" s="2150"/>
    </row>
    <row r="911" spans="1:6">
      <c r="A911" s="39"/>
      <c r="B911" s="2097"/>
      <c r="C911" s="912"/>
      <c r="D911" s="39"/>
      <c r="E911" s="547"/>
      <c r="F911" s="2150"/>
    </row>
    <row r="912" spans="1:6">
      <c r="A912" s="39"/>
      <c r="B912" s="2097"/>
      <c r="C912" s="912"/>
      <c r="D912" s="39"/>
      <c r="E912" s="547"/>
      <c r="F912" s="2150"/>
    </row>
    <row r="913" spans="1:6">
      <c r="A913" s="39"/>
      <c r="B913" s="2097"/>
      <c r="C913" s="912"/>
      <c r="D913" s="39"/>
      <c r="E913" s="547"/>
      <c r="F913" s="2150"/>
    </row>
    <row r="914" spans="1:6">
      <c r="A914" s="39"/>
      <c r="B914" s="2097"/>
      <c r="C914" s="912"/>
      <c r="D914" s="39"/>
      <c r="E914" s="547"/>
      <c r="F914" s="2150"/>
    </row>
    <row r="915" spans="1:6">
      <c r="A915" s="39"/>
      <c r="B915" s="2097"/>
      <c r="C915" s="912"/>
      <c r="D915" s="39"/>
      <c r="E915" s="547"/>
      <c r="F915" s="2150"/>
    </row>
    <row r="916" spans="1:6">
      <c r="A916" s="39"/>
      <c r="B916" s="2110"/>
      <c r="C916" s="2111"/>
      <c r="D916" s="39"/>
      <c r="E916" s="547"/>
      <c r="F916" s="2150"/>
    </row>
    <row r="917" spans="1:6">
      <c r="A917" s="39"/>
      <c r="B917" s="2110"/>
      <c r="C917" s="2111"/>
      <c r="D917" s="39"/>
      <c r="E917" s="547"/>
      <c r="F917" s="2150"/>
    </row>
    <row r="918" spans="1:6">
      <c r="A918" s="39"/>
      <c r="B918" s="2110"/>
      <c r="C918" s="2111"/>
      <c r="D918" s="39"/>
      <c r="E918" s="547"/>
      <c r="F918" s="2150"/>
    </row>
    <row r="919" spans="1:6">
      <c r="A919" s="39"/>
      <c r="B919" s="2110"/>
      <c r="C919" s="2111"/>
      <c r="D919" s="39"/>
      <c r="E919" s="547"/>
      <c r="F919" s="2150"/>
    </row>
    <row r="920" spans="1:6">
      <c r="A920" s="39"/>
      <c r="B920" s="2110"/>
      <c r="C920" s="2111"/>
      <c r="D920" s="39"/>
      <c r="E920" s="547"/>
      <c r="F920" s="2150"/>
    </row>
    <row r="921" spans="1:6">
      <c r="A921" s="39"/>
      <c r="B921" s="2110"/>
      <c r="C921" s="2111"/>
      <c r="D921" s="39"/>
      <c r="E921" s="547"/>
      <c r="F921" s="2150"/>
    </row>
    <row r="922" spans="1:6">
      <c r="A922" s="39"/>
      <c r="B922" s="205"/>
      <c r="C922" s="2066"/>
      <c r="D922" s="227"/>
      <c r="E922" s="194"/>
      <c r="F922" s="2138"/>
    </row>
    <row r="923" spans="1:6">
      <c r="A923" s="39"/>
      <c r="B923" s="205"/>
      <c r="C923" s="2066"/>
      <c r="D923" s="227"/>
      <c r="E923" s="194"/>
      <c r="F923" s="2138"/>
    </row>
    <row r="924" spans="1:6">
      <c r="A924" s="39"/>
      <c r="B924" s="205"/>
      <c r="C924" s="2066"/>
      <c r="D924" s="227"/>
      <c r="E924" s="194"/>
      <c r="F924" s="2138"/>
    </row>
    <row r="925" spans="1:6">
      <c r="A925" s="152"/>
      <c r="B925" s="514"/>
      <c r="C925" s="2112"/>
      <c r="D925" s="2113"/>
      <c r="E925" s="572"/>
      <c r="F925" s="2151"/>
    </row>
    <row r="926" spans="1:6" ht="27.6">
      <c r="A926" s="512"/>
      <c r="B926" s="2114" t="s">
        <v>870</v>
      </c>
      <c r="C926" s="2115"/>
      <c r="D926" s="2091"/>
      <c r="E926" s="2050"/>
      <c r="F926" s="2152">
        <f>SUM(F877:F897)</f>
        <v>0</v>
      </c>
    </row>
    <row r="927" spans="1:6" s="2021" customFormat="1" ht="14.4">
      <c r="A927" s="227"/>
      <c r="B927" s="205"/>
      <c r="C927" s="2096"/>
      <c r="D927" s="227"/>
      <c r="E927" s="2047"/>
      <c r="F927" s="2138"/>
    </row>
    <row r="928" spans="1:6" s="2021" customFormat="1" ht="14.4">
      <c r="A928" s="35"/>
      <c r="B928" s="33" t="s">
        <v>417</v>
      </c>
      <c r="C928" s="2116"/>
      <c r="D928" s="35"/>
      <c r="E928" s="2051"/>
      <c r="F928" s="345"/>
    </row>
    <row r="929" spans="1:6" s="2021" customFormat="1" ht="14.4">
      <c r="A929" s="35"/>
      <c r="B929" s="33"/>
      <c r="C929" s="2116"/>
      <c r="D929" s="35"/>
      <c r="E929" s="2051"/>
      <c r="F929" s="345"/>
    </row>
    <row r="930" spans="1:6" s="2021" customFormat="1" ht="14.4">
      <c r="A930" s="35">
        <v>1</v>
      </c>
      <c r="B930" s="42" t="s">
        <v>402</v>
      </c>
      <c r="C930" s="2116"/>
      <c r="D930" s="35" t="s">
        <v>55</v>
      </c>
      <c r="E930" s="2051"/>
      <c r="F930" s="345">
        <f>F311</f>
        <v>0</v>
      </c>
    </row>
    <row r="931" spans="1:6" s="2021" customFormat="1" ht="14.4">
      <c r="A931" s="35"/>
      <c r="B931" s="33"/>
      <c r="C931" s="2116"/>
      <c r="D931" s="35"/>
      <c r="E931" s="2051"/>
      <c r="F931" s="345"/>
    </row>
    <row r="932" spans="1:6" s="2021" customFormat="1" ht="14.4">
      <c r="A932" s="35">
        <v>2</v>
      </c>
      <c r="B932" s="42" t="s">
        <v>54</v>
      </c>
      <c r="C932" s="2116"/>
      <c r="D932" s="35" t="s">
        <v>734</v>
      </c>
      <c r="E932" s="2051"/>
      <c r="F932" s="345">
        <f>F384</f>
        <v>0</v>
      </c>
    </row>
    <row r="933" spans="1:6" s="2021" customFormat="1" ht="14.4">
      <c r="A933" s="35"/>
      <c r="B933" s="42"/>
      <c r="C933" s="2116"/>
      <c r="D933" s="35"/>
      <c r="E933" s="2051"/>
      <c r="F933" s="345"/>
    </row>
    <row r="934" spans="1:6" s="2021" customFormat="1" ht="14.4">
      <c r="A934" s="35">
        <v>3</v>
      </c>
      <c r="B934" s="42" t="s">
        <v>41</v>
      </c>
      <c r="C934" s="2116"/>
      <c r="D934" s="35" t="s">
        <v>522</v>
      </c>
      <c r="E934" s="2051"/>
      <c r="F934" s="345">
        <f>F428</f>
        <v>0</v>
      </c>
    </row>
    <row r="935" spans="1:6" s="2021" customFormat="1" ht="14.4">
      <c r="A935" s="35"/>
      <c r="B935" s="42"/>
      <c r="C935" s="2116"/>
      <c r="D935" s="35"/>
      <c r="E935" s="2051"/>
      <c r="F935" s="345"/>
    </row>
    <row r="936" spans="1:6" s="2021" customFormat="1" ht="14.4">
      <c r="A936" s="35">
        <v>4</v>
      </c>
      <c r="B936" s="42" t="s">
        <v>394</v>
      </c>
      <c r="C936" s="2116"/>
      <c r="D936" s="35" t="s">
        <v>1069</v>
      </c>
      <c r="E936" s="2051"/>
      <c r="F936" s="345">
        <f>F476</f>
        <v>0</v>
      </c>
    </row>
    <row r="937" spans="1:6" s="2021" customFormat="1" ht="14.4">
      <c r="A937" s="35"/>
      <c r="B937" s="42"/>
      <c r="C937" s="2116"/>
      <c r="D937" s="35"/>
      <c r="E937" s="2051"/>
      <c r="F937" s="345"/>
    </row>
    <row r="938" spans="1:6" s="2021" customFormat="1" ht="14.4">
      <c r="A938" s="35">
        <v>5</v>
      </c>
      <c r="B938" s="42" t="s">
        <v>53</v>
      </c>
      <c r="C938" s="2116"/>
      <c r="D938" s="35" t="s">
        <v>646</v>
      </c>
      <c r="E938" s="2051"/>
      <c r="F938" s="345">
        <f>F602</f>
        <v>0</v>
      </c>
    </row>
    <row r="939" spans="1:6" s="2021" customFormat="1" ht="14.4">
      <c r="A939" s="35"/>
      <c r="B939" s="33"/>
      <c r="C939" s="2116"/>
      <c r="D939" s="35"/>
      <c r="E939" s="2051"/>
      <c r="F939" s="345"/>
    </row>
    <row r="940" spans="1:6" s="2021" customFormat="1" ht="14.4">
      <c r="A940" s="35">
        <v>6</v>
      </c>
      <c r="B940" s="42" t="s">
        <v>663</v>
      </c>
      <c r="C940" s="2116"/>
      <c r="D940" s="35" t="s">
        <v>1068</v>
      </c>
      <c r="E940" s="2051"/>
      <c r="F940" s="345">
        <f>F786</f>
        <v>0</v>
      </c>
    </row>
    <row r="941" spans="1:6" s="2021" customFormat="1" ht="14.4">
      <c r="A941" s="35"/>
      <c r="B941" s="42"/>
      <c r="C941" s="2116"/>
      <c r="D941" s="35"/>
      <c r="E941" s="2051"/>
      <c r="F941" s="345"/>
    </row>
    <row r="942" spans="1:6" s="2021" customFormat="1" ht="14.4">
      <c r="A942" s="35">
        <v>7</v>
      </c>
      <c r="B942" s="42" t="s">
        <v>876</v>
      </c>
      <c r="C942" s="2116"/>
      <c r="D942" s="35" t="s">
        <v>1063</v>
      </c>
      <c r="E942" s="2051"/>
      <c r="F942" s="345">
        <f>F926</f>
        <v>0</v>
      </c>
    </row>
    <row r="943" spans="1:6" s="2021" customFormat="1" ht="14.4">
      <c r="A943" s="35"/>
      <c r="B943" s="42"/>
      <c r="C943" s="2116"/>
      <c r="D943" s="35"/>
      <c r="E943" s="2051"/>
      <c r="F943" s="345"/>
    </row>
    <row r="944" spans="1:6" s="2021" customFormat="1" ht="14.4">
      <c r="A944" s="35"/>
      <c r="B944" s="42"/>
      <c r="C944" s="2116"/>
      <c r="D944" s="35"/>
      <c r="E944" s="2051"/>
      <c r="F944" s="345"/>
    </row>
    <row r="945" spans="1:6" s="2021" customFormat="1" ht="14.4">
      <c r="A945" s="35"/>
      <c r="B945" s="42"/>
      <c r="C945" s="2116"/>
      <c r="D945" s="35"/>
      <c r="E945" s="2051"/>
      <c r="F945" s="345"/>
    </row>
    <row r="946" spans="1:6" s="2021" customFormat="1" ht="14.4">
      <c r="A946" s="35"/>
      <c r="B946" s="42"/>
      <c r="C946" s="2116"/>
      <c r="D946" s="35"/>
      <c r="E946" s="2051"/>
      <c r="F946" s="345"/>
    </row>
    <row r="947" spans="1:6" s="2021" customFormat="1" ht="14.4">
      <c r="A947" s="35"/>
      <c r="B947" s="42"/>
      <c r="C947" s="2116"/>
      <c r="D947" s="35"/>
      <c r="E947" s="2051"/>
      <c r="F947" s="345"/>
    </row>
    <row r="948" spans="1:6" s="2021" customFormat="1" ht="14.4">
      <c r="A948" s="35"/>
      <c r="B948" s="42"/>
      <c r="C948" s="2116"/>
      <c r="D948" s="35"/>
      <c r="E948" s="2051"/>
      <c r="F948" s="345"/>
    </row>
    <row r="949" spans="1:6" s="2021" customFormat="1" ht="14.4">
      <c r="A949" s="35"/>
      <c r="B949" s="42"/>
      <c r="C949" s="2116"/>
      <c r="D949" s="35"/>
      <c r="E949" s="2051"/>
      <c r="F949" s="345"/>
    </row>
    <row r="950" spans="1:6" s="2021" customFormat="1" ht="14.4">
      <c r="A950" s="35"/>
      <c r="B950" s="42"/>
      <c r="C950" s="2116"/>
      <c r="D950" s="35"/>
      <c r="E950" s="2051"/>
      <c r="F950" s="345"/>
    </row>
    <row r="951" spans="1:6" s="2021" customFormat="1" ht="14.4">
      <c r="A951" s="35"/>
      <c r="B951" s="42"/>
      <c r="C951" s="2116"/>
      <c r="D951" s="35"/>
      <c r="E951" s="2051"/>
      <c r="F951" s="345"/>
    </row>
    <row r="952" spans="1:6" s="2021" customFormat="1" ht="14.4">
      <c r="A952" s="35"/>
      <c r="B952" s="42"/>
      <c r="C952" s="2116"/>
      <c r="D952" s="35"/>
      <c r="E952" s="2051"/>
      <c r="F952" s="345"/>
    </row>
    <row r="953" spans="1:6" s="2021" customFormat="1" ht="14.4">
      <c r="A953" s="35"/>
      <c r="B953" s="42"/>
      <c r="C953" s="2116"/>
      <c r="D953" s="35"/>
      <c r="E953" s="2051"/>
      <c r="F953" s="345"/>
    </row>
    <row r="954" spans="1:6" s="2021" customFormat="1" ht="14.4">
      <c r="A954" s="35"/>
      <c r="B954" s="42"/>
      <c r="C954" s="2116"/>
      <c r="D954" s="35"/>
      <c r="E954" s="2051"/>
      <c r="F954" s="345"/>
    </row>
    <row r="955" spans="1:6" s="2021" customFormat="1" ht="14.4">
      <c r="A955" s="35"/>
      <c r="B955" s="42"/>
      <c r="C955" s="2116"/>
      <c r="D955" s="35"/>
      <c r="E955" s="2051"/>
      <c r="F955" s="345"/>
    </row>
    <row r="956" spans="1:6" s="2021" customFormat="1" ht="14.4">
      <c r="A956" s="35"/>
      <c r="B956" s="42"/>
      <c r="C956" s="2116"/>
      <c r="D956" s="35"/>
      <c r="E956" s="2051"/>
      <c r="F956" s="345"/>
    </row>
    <row r="957" spans="1:6" s="2021" customFormat="1" ht="14.4">
      <c r="A957" s="35"/>
      <c r="B957" s="42"/>
      <c r="C957" s="2116"/>
      <c r="D957" s="35"/>
      <c r="E957" s="2051"/>
      <c r="F957" s="345"/>
    </row>
    <row r="958" spans="1:6" s="2021" customFormat="1" ht="14.4">
      <c r="A958" s="35"/>
      <c r="B958" s="42"/>
      <c r="C958" s="2116"/>
      <c r="D958" s="35"/>
      <c r="E958" s="2051"/>
      <c r="F958" s="345"/>
    </row>
    <row r="959" spans="1:6" s="2021" customFormat="1" ht="14.4">
      <c r="A959" s="35"/>
      <c r="B959" s="42"/>
      <c r="C959" s="2116"/>
      <c r="D959" s="35"/>
      <c r="E959" s="2051"/>
      <c r="F959" s="345"/>
    </row>
    <row r="960" spans="1:6" s="2021" customFormat="1" ht="14.4">
      <c r="A960" s="35"/>
      <c r="B960" s="42"/>
      <c r="C960" s="2116"/>
      <c r="D960" s="35"/>
      <c r="E960" s="2051"/>
      <c r="F960" s="345"/>
    </row>
    <row r="961" spans="1:6" s="2021" customFormat="1" ht="14.4">
      <c r="A961" s="35"/>
      <c r="B961" s="42"/>
      <c r="C961" s="2116"/>
      <c r="D961" s="35"/>
      <c r="E961" s="2051"/>
      <c r="F961" s="345"/>
    </row>
    <row r="962" spans="1:6" s="2021" customFormat="1" ht="14.4">
      <c r="A962" s="35"/>
      <c r="B962" s="42"/>
      <c r="C962" s="2116"/>
      <c r="D962" s="35"/>
      <c r="E962" s="2051"/>
      <c r="F962" s="345"/>
    </row>
    <row r="963" spans="1:6" s="2021" customFormat="1" ht="14.4">
      <c r="A963" s="35"/>
      <c r="B963" s="42"/>
      <c r="C963" s="2116"/>
      <c r="D963" s="35"/>
      <c r="E963" s="2051"/>
      <c r="F963" s="345"/>
    </row>
    <row r="964" spans="1:6" s="2021" customFormat="1" ht="14.4">
      <c r="A964" s="35"/>
      <c r="B964" s="42"/>
      <c r="C964" s="2116"/>
      <c r="D964" s="35"/>
      <c r="E964" s="2051"/>
      <c r="F964" s="345"/>
    </row>
    <row r="965" spans="1:6" s="2021" customFormat="1" ht="14.4">
      <c r="A965" s="35"/>
      <c r="B965" s="42"/>
      <c r="C965" s="2116"/>
      <c r="D965" s="35"/>
      <c r="E965" s="2051"/>
      <c r="F965" s="345"/>
    </row>
    <row r="966" spans="1:6" s="2021" customFormat="1" ht="14.4">
      <c r="A966" s="35"/>
      <c r="B966" s="42"/>
      <c r="C966" s="2116"/>
      <c r="D966" s="35"/>
      <c r="E966" s="2051"/>
      <c r="F966" s="345"/>
    </row>
    <row r="967" spans="1:6" s="2021" customFormat="1" ht="14.4">
      <c r="A967" s="35"/>
      <c r="B967" s="42"/>
      <c r="C967" s="2116"/>
      <c r="D967" s="35"/>
      <c r="E967" s="2051"/>
      <c r="F967" s="345"/>
    </row>
    <row r="968" spans="1:6" s="2021" customFormat="1" ht="14.4">
      <c r="A968" s="35"/>
      <c r="B968" s="42"/>
      <c r="C968" s="2116"/>
      <c r="D968" s="35"/>
      <c r="E968" s="2051"/>
      <c r="F968" s="345"/>
    </row>
    <row r="969" spans="1:6" s="2021" customFormat="1" ht="14.4">
      <c r="A969" s="35"/>
      <c r="B969" s="42"/>
      <c r="C969" s="2116"/>
      <c r="D969" s="35"/>
      <c r="E969" s="2051"/>
      <c r="F969" s="345"/>
    </row>
    <row r="970" spans="1:6" s="2021" customFormat="1" ht="14.4">
      <c r="A970" s="35"/>
      <c r="B970" s="42"/>
      <c r="C970" s="2116"/>
      <c r="D970" s="35"/>
      <c r="E970" s="2051"/>
      <c r="F970" s="345"/>
    </row>
    <row r="971" spans="1:6" s="2021" customFormat="1" ht="14.4">
      <c r="A971" s="35"/>
      <c r="B971" s="33"/>
      <c r="C971" s="2116"/>
      <c r="D971" s="35"/>
      <c r="E971" s="2051"/>
      <c r="F971" s="345"/>
    </row>
    <row r="972" spans="1:6" s="2021" customFormat="1" ht="14.4">
      <c r="A972" s="35"/>
      <c r="B972" s="33"/>
      <c r="C972" s="2116"/>
      <c r="D972" s="35"/>
      <c r="E972" s="2051"/>
      <c r="F972" s="345"/>
    </row>
    <row r="973" spans="1:6" s="2021" customFormat="1" ht="27.6">
      <c r="A973" s="48"/>
      <c r="B973" s="394" t="s">
        <v>1064</v>
      </c>
      <c r="C973" s="2068"/>
      <c r="D973" s="48"/>
      <c r="E973" s="572"/>
      <c r="F973" s="2153">
        <f>SUM(F929:F972)</f>
        <v>0</v>
      </c>
    </row>
    <row r="974" spans="1:6" s="2021" customFormat="1" ht="14.4">
      <c r="A974" s="254"/>
      <c r="B974" s="257"/>
      <c r="C974" s="2117"/>
      <c r="D974" s="254"/>
      <c r="E974" s="577"/>
      <c r="F974" s="2154"/>
    </row>
    <row r="976" spans="1:6" s="2023" customFormat="1" ht="13.2">
      <c r="A976" s="142"/>
      <c r="B976" s="142"/>
      <c r="C976" s="142"/>
      <c r="D976" s="142"/>
      <c r="F976" s="142"/>
    </row>
    <row r="977" spans="1:6" s="2023" customFormat="1" ht="13.2">
      <c r="A977" s="142"/>
      <c r="B977" s="142"/>
      <c r="C977" s="142"/>
      <c r="D977" s="142"/>
      <c r="F977" s="142"/>
    </row>
    <row r="978" spans="1:6" s="2023" customFormat="1" ht="13.2">
      <c r="A978" s="142"/>
      <c r="B978" s="142"/>
      <c r="C978" s="142"/>
      <c r="D978" s="142"/>
      <c r="F978" s="142"/>
    </row>
    <row r="979" spans="1:6" s="2023" customFormat="1" ht="13.2">
      <c r="A979" s="142"/>
      <c r="B979" s="142"/>
      <c r="C979" s="142"/>
      <c r="D979" s="142"/>
      <c r="F979" s="142"/>
    </row>
    <row r="980" spans="1:6" s="2023" customFormat="1" ht="13.2">
      <c r="A980" s="142"/>
      <c r="B980" s="142"/>
      <c r="C980" s="142"/>
      <c r="D980" s="142"/>
      <c r="F980" s="142"/>
    </row>
    <row r="981" spans="1:6" s="2023" customFormat="1" ht="13.2">
      <c r="A981" s="142"/>
      <c r="B981" s="142"/>
      <c r="C981" s="142"/>
      <c r="D981" s="142"/>
      <c r="F981" s="142"/>
    </row>
    <row r="982" spans="1:6" s="2023" customFormat="1" ht="13.2">
      <c r="A982" s="142"/>
      <c r="B982" s="142"/>
      <c r="C982" s="142"/>
      <c r="D982" s="142"/>
      <c r="F982" s="142"/>
    </row>
    <row r="983" spans="1:6" s="2023" customFormat="1" ht="13.2">
      <c r="A983" s="142"/>
      <c r="B983" s="142"/>
      <c r="C983" s="142"/>
      <c r="D983" s="142"/>
      <c r="F983" s="142"/>
    </row>
    <row r="984" spans="1:6" s="2023" customFormat="1" ht="13.2">
      <c r="A984" s="142"/>
      <c r="B984" s="142"/>
      <c r="C984" s="142"/>
      <c r="D984" s="142"/>
      <c r="F984" s="142"/>
    </row>
    <row r="985" spans="1:6" s="2023" customFormat="1" ht="13.2">
      <c r="A985" s="142"/>
      <c r="B985" s="142"/>
      <c r="C985" s="142"/>
      <c r="D985" s="142"/>
      <c r="F985" s="142"/>
    </row>
    <row r="986" spans="1:6" s="2023" customFormat="1" ht="13.2">
      <c r="A986" s="142"/>
      <c r="B986" s="142"/>
      <c r="C986" s="142"/>
      <c r="D986" s="142"/>
      <c r="F986" s="142"/>
    </row>
    <row r="987" spans="1:6" s="2023" customFormat="1" ht="13.2">
      <c r="A987" s="142"/>
      <c r="B987" s="142"/>
      <c r="C987" s="142"/>
      <c r="D987" s="142"/>
      <c r="F987" s="142"/>
    </row>
    <row r="988" spans="1:6" s="2023" customFormat="1" ht="13.2">
      <c r="A988" s="142"/>
      <c r="B988" s="142"/>
      <c r="C988" s="142"/>
      <c r="D988" s="142"/>
      <c r="F988" s="142"/>
    </row>
    <row r="989" spans="1:6" s="2023" customFormat="1" ht="13.2">
      <c r="A989" s="142"/>
      <c r="B989" s="142"/>
      <c r="C989" s="142"/>
      <c r="D989" s="142"/>
      <c r="F989" s="142"/>
    </row>
    <row r="990" spans="1:6" s="2023" customFormat="1" ht="13.2">
      <c r="A990" s="142"/>
      <c r="B990" s="142"/>
      <c r="C990" s="142"/>
      <c r="D990" s="142"/>
      <c r="F990" s="142"/>
    </row>
    <row r="991" spans="1:6" s="2023" customFormat="1" ht="13.2">
      <c r="A991" s="142"/>
      <c r="B991" s="142"/>
      <c r="C991" s="142"/>
      <c r="D991" s="142"/>
      <c r="F991" s="142"/>
    </row>
    <row r="992" spans="1:6" s="2023" customFormat="1" ht="13.2">
      <c r="A992" s="142"/>
      <c r="B992" s="142"/>
      <c r="C992" s="142"/>
      <c r="D992" s="142"/>
      <c r="F992" s="142"/>
    </row>
    <row r="993" spans="1:6" s="2023" customFormat="1" ht="13.2">
      <c r="A993" s="142"/>
      <c r="B993" s="142"/>
      <c r="C993" s="142"/>
      <c r="D993" s="142"/>
      <c r="F993" s="142"/>
    </row>
    <row r="994" spans="1:6" s="2023" customFormat="1" thickBot="1">
      <c r="A994" s="142"/>
      <c r="B994" s="142"/>
      <c r="C994" s="142"/>
      <c r="D994" s="142"/>
      <c r="F994" s="142"/>
    </row>
    <row r="995" spans="1:6" s="2023" customFormat="1" thickTop="1">
      <c r="A995" s="142"/>
      <c r="B995" s="139"/>
      <c r="C995" s="139"/>
      <c r="D995" s="139"/>
      <c r="E995" s="2024"/>
      <c r="F995" s="139"/>
    </row>
    <row r="996" spans="1:6" s="2023" customFormat="1" ht="25.2">
      <c r="A996" s="142"/>
      <c r="B996" s="595" t="s">
        <v>1066</v>
      </c>
      <c r="C996" s="595"/>
      <c r="D996" s="595"/>
      <c r="E996" s="2026"/>
      <c r="F996" s="142"/>
    </row>
    <row r="997" spans="1:6" s="2023" customFormat="1" thickBot="1">
      <c r="A997" s="142"/>
      <c r="B997" s="141"/>
      <c r="C997" s="141"/>
      <c r="D997" s="141"/>
      <c r="E997" s="2027"/>
      <c r="F997" s="141"/>
    </row>
    <row r="998" spans="1:6" s="2023" customFormat="1" thickTop="1">
      <c r="A998" s="142"/>
      <c r="B998" s="142"/>
      <c r="C998" s="142"/>
      <c r="D998" s="142"/>
      <c r="F998" s="142"/>
    </row>
    <row r="999" spans="1:6" s="2023" customFormat="1" ht="13.2">
      <c r="A999" s="142"/>
      <c r="B999" s="142"/>
      <c r="C999" s="142"/>
      <c r="D999" s="142"/>
      <c r="F999" s="142"/>
    </row>
    <row r="1000" spans="1:6" s="2023" customFormat="1" ht="13.2">
      <c r="A1000" s="142"/>
      <c r="B1000" s="142"/>
      <c r="C1000" s="142"/>
      <c r="D1000" s="142"/>
      <c r="F1000" s="142"/>
    </row>
    <row r="1001" spans="1:6" s="2025" customFormat="1" ht="13.2">
      <c r="A1001" s="138"/>
      <c r="B1001" s="138"/>
      <c r="C1001" s="138"/>
      <c r="D1001" s="138"/>
      <c r="F1001" s="138"/>
    </row>
    <row r="1002" spans="1:6" s="2025" customFormat="1" ht="13.2">
      <c r="A1002" s="138"/>
      <c r="B1002" s="138"/>
      <c r="C1002" s="138"/>
      <c r="D1002" s="138"/>
      <c r="F1002" s="138"/>
    </row>
    <row r="1003" spans="1:6" s="2025" customFormat="1" ht="13.2">
      <c r="A1003" s="138"/>
      <c r="B1003" s="138"/>
      <c r="C1003" s="138"/>
      <c r="D1003" s="138"/>
      <c r="F1003" s="138"/>
    </row>
    <row r="1004" spans="1:6" s="2025" customFormat="1" ht="13.2">
      <c r="A1004" s="138"/>
      <c r="B1004" s="138"/>
      <c r="C1004" s="138"/>
      <c r="D1004" s="138"/>
      <c r="F1004" s="138"/>
    </row>
    <row r="1005" spans="1:6" s="2025" customFormat="1" ht="13.2">
      <c r="A1005" s="138"/>
      <c r="B1005" s="138"/>
      <c r="C1005" s="138"/>
      <c r="D1005" s="138"/>
      <c r="F1005" s="138"/>
    </row>
    <row r="1006" spans="1:6" s="2025" customFormat="1" ht="13.2">
      <c r="A1006" s="138"/>
      <c r="B1006" s="138"/>
      <c r="C1006" s="138"/>
      <c r="D1006" s="138"/>
      <c r="F1006" s="138"/>
    </row>
    <row r="1007" spans="1:6" s="2025" customFormat="1" ht="13.2">
      <c r="A1007" s="138"/>
      <c r="B1007" s="138"/>
      <c r="C1007" s="138"/>
      <c r="D1007" s="138"/>
      <c r="F1007" s="138"/>
    </row>
    <row r="1008" spans="1:6" s="2023" customFormat="1" ht="13.2">
      <c r="A1008" s="142"/>
      <c r="B1008" s="142"/>
      <c r="C1008" s="142"/>
      <c r="D1008" s="142"/>
      <c r="F1008" s="142"/>
    </row>
    <row r="1009" spans="1:6" s="2023" customFormat="1" ht="13.2">
      <c r="A1009" s="142"/>
      <c r="B1009" s="142"/>
      <c r="C1009" s="142"/>
      <c r="D1009" s="142"/>
      <c r="F1009" s="142"/>
    </row>
    <row r="1010" spans="1:6" s="2023" customFormat="1" ht="13.2">
      <c r="A1010" s="142"/>
      <c r="B1010" s="142"/>
      <c r="C1010" s="142"/>
      <c r="D1010" s="142"/>
      <c r="F1010" s="142"/>
    </row>
    <row r="1011" spans="1:6" s="2023" customFormat="1" ht="13.2">
      <c r="A1011" s="142"/>
      <c r="B1011" s="142"/>
      <c r="C1011" s="142"/>
      <c r="D1011" s="142"/>
      <c r="F1011" s="142"/>
    </row>
    <row r="1012" spans="1:6" s="2023" customFormat="1" ht="13.2">
      <c r="A1012" s="142"/>
      <c r="B1012" s="142"/>
      <c r="C1012" s="142"/>
      <c r="D1012" s="142"/>
      <c r="F1012" s="142"/>
    </row>
    <row r="1013" spans="1:6" s="2023" customFormat="1" ht="13.2">
      <c r="A1013" s="142"/>
      <c r="B1013" s="142"/>
      <c r="C1013" s="142"/>
      <c r="D1013" s="142"/>
      <c r="F1013" s="142"/>
    </row>
    <row r="1014" spans="1:6" s="2023" customFormat="1" ht="13.2">
      <c r="A1014" s="142"/>
      <c r="B1014" s="142"/>
      <c r="C1014" s="142"/>
      <c r="D1014" s="142"/>
      <c r="F1014" s="142"/>
    </row>
    <row r="1015" spans="1:6" s="2023" customFormat="1" ht="13.2">
      <c r="A1015" s="142"/>
      <c r="B1015" s="142"/>
      <c r="C1015" s="142"/>
      <c r="D1015" s="142"/>
      <c r="F1015" s="142"/>
    </row>
    <row r="1016" spans="1:6" s="2023" customFormat="1" ht="13.2">
      <c r="A1016" s="142"/>
      <c r="B1016" s="142"/>
      <c r="C1016" s="142"/>
      <c r="D1016" s="142"/>
      <c r="F1016" s="142"/>
    </row>
    <row r="1017" spans="1:6" s="2023" customFormat="1" ht="13.2">
      <c r="A1017" s="142"/>
      <c r="B1017" s="142"/>
      <c r="C1017" s="142"/>
      <c r="D1017" s="142"/>
      <c r="F1017" s="142"/>
    </row>
    <row r="1018" spans="1:6" s="2023" customFormat="1" ht="13.2">
      <c r="A1018" s="142"/>
      <c r="B1018" s="142"/>
      <c r="C1018" s="142"/>
      <c r="D1018" s="142"/>
      <c r="F1018" s="142"/>
    </row>
    <row r="1019" spans="1:6" s="2023" customFormat="1" ht="13.2">
      <c r="A1019" s="142"/>
      <c r="B1019" s="142"/>
      <c r="C1019" s="142"/>
      <c r="D1019" s="142"/>
      <c r="F1019" s="142"/>
    </row>
    <row r="1020" spans="1:6" s="2023" customFormat="1" ht="13.2">
      <c r="A1020" s="142"/>
      <c r="B1020" s="142"/>
      <c r="C1020" s="142"/>
      <c r="D1020" s="142"/>
      <c r="F1020" s="142"/>
    </row>
    <row r="1021" spans="1:6" s="2023" customFormat="1" ht="13.2">
      <c r="A1021" s="142"/>
      <c r="B1021" s="142"/>
      <c r="C1021" s="142"/>
      <c r="D1021" s="142"/>
      <c r="F1021" s="142"/>
    </row>
    <row r="1022" spans="1:6" s="2023" customFormat="1" ht="13.2">
      <c r="A1022" s="142"/>
      <c r="B1022" s="142"/>
      <c r="C1022" s="142"/>
      <c r="D1022" s="142"/>
      <c r="F1022" s="142"/>
    </row>
    <row r="1023" spans="1:6" s="2023" customFormat="1" ht="13.2">
      <c r="A1023" s="142"/>
      <c r="B1023" s="142"/>
      <c r="C1023" s="142"/>
      <c r="D1023" s="142"/>
      <c r="F1023" s="142"/>
    </row>
    <row r="1024" spans="1:6" s="2023" customFormat="1" ht="13.2">
      <c r="A1024" s="142"/>
      <c r="B1024" s="142"/>
      <c r="C1024" s="142"/>
      <c r="D1024" s="142"/>
      <c r="F1024" s="142"/>
    </row>
    <row r="1025" spans="1:6" s="2023" customFormat="1" ht="13.2">
      <c r="A1025" s="142"/>
      <c r="B1025" s="142"/>
      <c r="C1025" s="142"/>
      <c r="D1025" s="142"/>
      <c r="F1025" s="142"/>
    </row>
    <row r="1026" spans="1:6" s="2023" customFormat="1" ht="13.2">
      <c r="A1026" s="142"/>
      <c r="B1026" s="142"/>
      <c r="C1026" s="142"/>
      <c r="D1026" s="142"/>
      <c r="F1026" s="142"/>
    </row>
    <row r="1027" spans="1:6" s="2007" customFormat="1">
      <c r="A1027" s="31"/>
      <c r="B1027" s="2065"/>
      <c r="C1027" s="2066"/>
      <c r="D1027" s="31"/>
      <c r="E1027" s="2009"/>
      <c r="F1027" s="327"/>
    </row>
    <row r="1028" spans="1:6" s="2007" customFormat="1">
      <c r="A1028" s="31"/>
      <c r="B1028" s="409" t="s">
        <v>1067</v>
      </c>
      <c r="C1028" s="2066"/>
      <c r="D1028" s="31"/>
      <c r="E1028" s="2009"/>
      <c r="F1028" s="327"/>
    </row>
    <row r="1029" spans="1:6" s="2007" customFormat="1">
      <c r="A1029" s="31"/>
      <c r="B1029" s="409"/>
      <c r="C1029" s="2066"/>
      <c r="D1029" s="31"/>
      <c r="E1029" s="2009"/>
      <c r="F1029" s="327"/>
    </row>
    <row r="1030" spans="1:6" s="2007" customFormat="1">
      <c r="A1030" s="31"/>
      <c r="B1030" s="409" t="s">
        <v>13</v>
      </c>
      <c r="C1030" s="2066"/>
      <c r="D1030" s="31"/>
      <c r="E1030" s="2009"/>
      <c r="F1030" s="327"/>
    </row>
    <row r="1031" spans="1:6">
      <c r="A1031" s="39"/>
      <c r="B1031" s="33" t="s">
        <v>540</v>
      </c>
      <c r="C1031" s="2067"/>
      <c r="D1031" s="35"/>
      <c r="E1031" s="194"/>
      <c r="F1031" s="2155"/>
    </row>
    <row r="1032" spans="1:6">
      <c r="A1032" s="39"/>
      <c r="B1032" s="33"/>
      <c r="C1032" s="2067"/>
      <c r="D1032" s="35"/>
      <c r="E1032" s="194"/>
      <c r="F1032" s="2155"/>
    </row>
    <row r="1033" spans="1:6">
      <c r="A1033" s="39"/>
      <c r="B1033" s="33" t="s">
        <v>70</v>
      </c>
      <c r="C1033" s="2067"/>
      <c r="D1033" s="35"/>
      <c r="E1033" s="194"/>
      <c r="F1033" s="2155"/>
    </row>
    <row r="1034" spans="1:6" ht="27.6">
      <c r="A1034" s="39"/>
      <c r="B1034" s="537" t="s">
        <v>1045</v>
      </c>
      <c r="C1034" s="2067"/>
      <c r="D1034" s="35"/>
      <c r="E1034" s="194"/>
      <c r="F1034" s="2155"/>
    </row>
    <row r="1035" spans="1:6">
      <c r="A1035" s="39"/>
      <c r="B1035" s="44"/>
      <c r="C1035" s="2067"/>
      <c r="D1035" s="35"/>
      <c r="E1035" s="194"/>
      <c r="F1035" s="2155"/>
    </row>
    <row r="1036" spans="1:6">
      <c r="A1036" s="39" t="s">
        <v>28</v>
      </c>
      <c r="B1036" s="41" t="s">
        <v>886</v>
      </c>
      <c r="C1036" s="2067">
        <v>663</v>
      </c>
      <c r="D1036" s="35" t="s">
        <v>29</v>
      </c>
      <c r="E1036" s="194"/>
      <c r="F1036" s="2155">
        <f t="shared" ref="F1036" si="54">$C1036*E1036</f>
        <v>0</v>
      </c>
    </row>
    <row r="1037" spans="1:6">
      <c r="A1037" s="39"/>
      <c r="B1037" s="33"/>
      <c r="C1037" s="2067"/>
      <c r="D1037" s="35"/>
      <c r="E1037" s="194"/>
      <c r="F1037" s="2155"/>
    </row>
    <row r="1038" spans="1:6">
      <c r="A1038" s="39"/>
      <c r="B1038" s="33" t="s">
        <v>401</v>
      </c>
      <c r="C1038" s="2067"/>
      <c r="D1038" s="35"/>
      <c r="E1038" s="194"/>
      <c r="F1038" s="2155"/>
    </row>
    <row r="1039" spans="1:6" s="2029" customFormat="1" ht="14.4">
      <c r="A1039" s="39"/>
      <c r="B1039" s="217" t="s">
        <v>426</v>
      </c>
      <c r="C1039" s="212"/>
      <c r="D1039" s="212"/>
      <c r="E1039" s="58"/>
      <c r="F1039" s="2156"/>
    </row>
    <row r="1040" spans="1:6" s="2029" customFormat="1" ht="14.4">
      <c r="A1040" s="39"/>
      <c r="B1040" s="77"/>
      <c r="C1040" s="212"/>
      <c r="D1040" s="212"/>
      <c r="E1040" s="58"/>
      <c r="F1040" s="2156"/>
    </row>
    <row r="1041" spans="1:6" s="2030" customFormat="1" ht="69">
      <c r="A1041" s="39" t="s">
        <v>30</v>
      </c>
      <c r="B1041" s="218" t="s">
        <v>735</v>
      </c>
      <c r="C1041" s="2067">
        <v>349</v>
      </c>
      <c r="D1041" s="39" t="s">
        <v>29</v>
      </c>
      <c r="E1041" s="58"/>
      <c r="F1041" s="2157">
        <f>$C1041*E1041</f>
        <v>0</v>
      </c>
    </row>
    <row r="1042" spans="1:6" s="2030" customFormat="1" ht="14.4">
      <c r="A1042" s="39"/>
      <c r="B1042" s="218"/>
      <c r="C1042" s="39"/>
      <c r="D1042" s="39"/>
      <c r="E1042" s="58"/>
      <c r="F1042" s="2158"/>
    </row>
    <row r="1043" spans="1:6" s="2021" customFormat="1" ht="14.4">
      <c r="A1043" s="39"/>
      <c r="B1043" s="215" t="s">
        <v>561</v>
      </c>
      <c r="C1043" s="212"/>
      <c r="D1043" s="212"/>
      <c r="E1043" s="58"/>
      <c r="F1043" s="2156"/>
    </row>
    <row r="1044" spans="1:6" s="2021" customFormat="1" ht="41.4">
      <c r="A1044" s="39"/>
      <c r="B1044" s="340" t="s">
        <v>562</v>
      </c>
      <c r="C1044" s="212"/>
      <c r="D1044" s="212"/>
      <c r="E1044" s="58"/>
      <c r="F1044" s="2156"/>
    </row>
    <row r="1045" spans="1:6" s="2028" customFormat="1" ht="14.4">
      <c r="A1045" s="39"/>
      <c r="B1045" s="218"/>
      <c r="C1045" s="39"/>
      <c r="D1045" s="39"/>
      <c r="E1045" s="58"/>
      <c r="F1045" s="2158"/>
    </row>
    <row r="1046" spans="1:6" s="2030" customFormat="1" ht="14.4">
      <c r="A1046" s="39" t="s">
        <v>31</v>
      </c>
      <c r="B1046" s="218" t="s">
        <v>831</v>
      </c>
      <c r="C1046" s="39">
        <v>4</v>
      </c>
      <c r="D1046" s="39" t="s">
        <v>44</v>
      </c>
      <c r="E1046" s="58"/>
      <c r="F1046" s="2158">
        <f>$C1046*E1046</f>
        <v>0</v>
      </c>
    </row>
    <row r="1047" spans="1:6" s="2028" customFormat="1" ht="14.4">
      <c r="A1047" s="39"/>
      <c r="B1047" s="218"/>
      <c r="C1047" s="39"/>
      <c r="D1047" s="39"/>
      <c r="E1047" s="58"/>
      <c r="F1047" s="2158"/>
    </row>
    <row r="1048" spans="1:6" ht="55.2">
      <c r="A1048" s="39" t="s">
        <v>32</v>
      </c>
      <c r="B1048" s="41" t="s">
        <v>880</v>
      </c>
      <c r="C1048" s="2067">
        <v>30</v>
      </c>
      <c r="D1048" s="39" t="s">
        <v>29</v>
      </c>
      <c r="E1048" s="2031"/>
      <c r="F1048" s="2159">
        <f>C1048*E1048</f>
        <v>0</v>
      </c>
    </row>
    <row r="1049" spans="1:6">
      <c r="A1049" s="39"/>
      <c r="B1049" s="188"/>
      <c r="C1049" s="56"/>
      <c r="D1049" s="39"/>
      <c r="E1049" s="58"/>
      <c r="F1049" s="228"/>
    </row>
    <row r="1050" spans="1:6">
      <c r="A1050" s="39"/>
      <c r="B1050" s="188"/>
      <c r="C1050" s="56"/>
      <c r="D1050" s="39"/>
      <c r="E1050" s="58"/>
      <c r="F1050" s="2159"/>
    </row>
    <row r="1051" spans="1:6">
      <c r="A1051" s="39"/>
      <c r="B1051" s="188"/>
      <c r="C1051" s="56"/>
      <c r="D1051" s="39"/>
      <c r="E1051" s="58"/>
      <c r="F1051" s="228"/>
    </row>
    <row r="1052" spans="1:6" s="2028" customFormat="1" ht="14.4">
      <c r="A1052" s="39"/>
      <c r="B1052" s="218"/>
      <c r="C1052" s="39"/>
      <c r="D1052" s="39"/>
      <c r="E1052" s="58"/>
      <c r="F1052" s="2158"/>
    </row>
    <row r="1053" spans="1:6" s="2028" customFormat="1" ht="14.4">
      <c r="A1053" s="39"/>
      <c r="B1053" s="218"/>
      <c r="C1053" s="39"/>
      <c r="D1053" s="39"/>
      <c r="E1053" s="58"/>
      <c r="F1053" s="2158"/>
    </row>
    <row r="1054" spans="1:6" s="2028" customFormat="1" ht="14.4">
      <c r="A1054" s="39"/>
      <c r="B1054" s="218"/>
      <c r="C1054" s="39"/>
      <c r="D1054" s="39"/>
      <c r="E1054" s="58"/>
      <c r="F1054" s="2158"/>
    </row>
    <row r="1055" spans="1:6" s="2028" customFormat="1" ht="14.4">
      <c r="A1055" s="39"/>
      <c r="B1055" s="218"/>
      <c r="C1055" s="39"/>
      <c r="D1055" s="39"/>
      <c r="E1055" s="58"/>
      <c r="F1055" s="2158"/>
    </row>
    <row r="1056" spans="1:6" s="2028" customFormat="1" ht="14.4">
      <c r="A1056" s="39"/>
      <c r="B1056" s="218"/>
      <c r="C1056" s="39"/>
      <c r="D1056" s="39"/>
      <c r="E1056" s="58"/>
      <c r="F1056" s="2158"/>
    </row>
    <row r="1057" spans="1:6" s="2028" customFormat="1" ht="14.4">
      <c r="A1057" s="39"/>
      <c r="B1057" s="218"/>
      <c r="C1057" s="39"/>
      <c r="D1057" s="39"/>
      <c r="E1057" s="58"/>
      <c r="F1057" s="2158"/>
    </row>
    <row r="1058" spans="1:6" s="2028" customFormat="1" ht="14.4">
      <c r="A1058" s="39"/>
      <c r="B1058" s="218"/>
      <c r="C1058" s="39"/>
      <c r="D1058" s="39"/>
      <c r="E1058" s="58"/>
      <c r="F1058" s="2158"/>
    </row>
    <row r="1059" spans="1:6" s="2028" customFormat="1" ht="14.4">
      <c r="A1059" s="39"/>
      <c r="B1059" s="218"/>
      <c r="C1059" s="39"/>
      <c r="D1059" s="39"/>
      <c r="E1059" s="58"/>
      <c r="F1059" s="2158"/>
    </row>
    <row r="1060" spans="1:6" s="2028" customFormat="1" ht="14.4">
      <c r="A1060" s="39"/>
      <c r="B1060" s="218"/>
      <c r="C1060" s="39"/>
      <c r="D1060" s="39"/>
      <c r="E1060" s="58"/>
      <c r="F1060" s="2158"/>
    </row>
    <row r="1061" spans="1:6" s="2028" customFormat="1" ht="14.4">
      <c r="A1061" s="39"/>
      <c r="B1061" s="218"/>
      <c r="C1061" s="39"/>
      <c r="D1061" s="39"/>
      <c r="E1061" s="58"/>
      <c r="F1061" s="2158"/>
    </row>
    <row r="1062" spans="1:6" s="2028" customFormat="1" ht="14.4">
      <c r="A1062" s="39"/>
      <c r="B1062" s="218"/>
      <c r="C1062" s="39"/>
      <c r="D1062" s="39"/>
      <c r="E1062" s="58"/>
      <c r="F1062" s="2158"/>
    </row>
    <row r="1063" spans="1:6" s="2028" customFormat="1" ht="14.4">
      <c r="A1063" s="39"/>
      <c r="B1063" s="218"/>
      <c r="C1063" s="39"/>
      <c r="D1063" s="39"/>
      <c r="E1063" s="58"/>
      <c r="F1063" s="2158"/>
    </row>
    <row r="1064" spans="1:6">
      <c r="A1064" s="39"/>
      <c r="B1064" s="33"/>
      <c r="C1064" s="2067"/>
      <c r="D1064" s="35"/>
      <c r="E1064" s="194"/>
      <c r="F1064" s="2155"/>
    </row>
    <row r="1065" spans="1:6">
      <c r="A1065" s="152"/>
      <c r="B1065" s="53"/>
      <c r="C1065" s="2068"/>
      <c r="D1065" s="48"/>
      <c r="E1065" s="572"/>
      <c r="F1065" s="2160"/>
    </row>
    <row r="1066" spans="1:6" s="62" customFormat="1" ht="14.4" thickBot="1">
      <c r="A1066" s="186"/>
      <c r="B1066" s="64" t="s">
        <v>556</v>
      </c>
      <c r="C1066" s="2069"/>
      <c r="D1066" s="66"/>
      <c r="E1066" s="2016"/>
      <c r="F1066" s="2161">
        <f>SUM(F1032:F1065)</f>
        <v>0</v>
      </c>
    </row>
    <row r="1067" spans="1:6" s="2007" customFormat="1" ht="14.4" thickTop="1">
      <c r="A1067" s="31"/>
      <c r="B1067" s="2065"/>
      <c r="C1067" s="2066"/>
      <c r="D1067" s="31"/>
      <c r="E1067" s="2009"/>
      <c r="F1067" s="327"/>
    </row>
    <row r="1068" spans="1:6" s="2007" customFormat="1">
      <c r="A1068" s="31"/>
      <c r="B1068" s="2065"/>
      <c r="C1068" s="2066"/>
      <c r="D1068" s="31"/>
      <c r="E1068" s="2009"/>
      <c r="F1068" s="327"/>
    </row>
    <row r="1069" spans="1:6">
      <c r="A1069" s="35"/>
      <c r="B1069" s="33" t="s">
        <v>887</v>
      </c>
      <c r="C1069" s="2067"/>
      <c r="D1069" s="35"/>
      <c r="E1069" s="194"/>
      <c r="F1069" s="228"/>
    </row>
    <row r="1070" spans="1:6">
      <c r="A1070" s="35"/>
      <c r="B1070" s="33" t="s">
        <v>553</v>
      </c>
      <c r="C1070" s="2067"/>
      <c r="D1070" s="35"/>
      <c r="E1070" s="194"/>
      <c r="F1070" s="228"/>
    </row>
    <row r="1071" spans="1:6">
      <c r="A1071" s="35"/>
      <c r="B1071" s="42"/>
      <c r="C1071" s="2067"/>
      <c r="D1071" s="35"/>
      <c r="E1071" s="194"/>
      <c r="F1071" s="228"/>
    </row>
    <row r="1072" spans="1:6">
      <c r="A1072" s="39"/>
      <c r="B1072" s="38" t="s">
        <v>692</v>
      </c>
      <c r="C1072" s="56"/>
      <c r="D1072" s="39"/>
      <c r="E1072" s="58"/>
      <c r="F1072" s="228"/>
    </row>
    <row r="1073" spans="1:6" ht="69">
      <c r="A1073" s="39"/>
      <c r="B1073" s="144" t="s">
        <v>893</v>
      </c>
      <c r="C1073" s="56"/>
      <c r="D1073" s="39"/>
      <c r="E1073" s="58"/>
      <c r="F1073" s="228"/>
    </row>
    <row r="1074" spans="1:6">
      <c r="A1074" s="39"/>
      <c r="B1074" s="59"/>
      <c r="C1074" s="56"/>
      <c r="D1074" s="39"/>
      <c r="E1074" s="58"/>
      <c r="F1074" s="228"/>
    </row>
    <row r="1075" spans="1:6" ht="41.4">
      <c r="A1075" s="39" t="s">
        <v>28</v>
      </c>
      <c r="B1075" s="41" t="s">
        <v>892</v>
      </c>
      <c r="C1075" s="56">
        <v>19</v>
      </c>
      <c r="D1075" s="39" t="s">
        <v>44</v>
      </c>
      <c r="E1075" s="58"/>
      <c r="F1075" s="228">
        <f>$C1075*E1075</f>
        <v>0</v>
      </c>
    </row>
    <row r="1076" spans="1:6">
      <c r="A1076" s="39"/>
      <c r="B1076" s="59"/>
      <c r="C1076" s="56"/>
      <c r="D1076" s="39"/>
      <c r="E1076" s="58"/>
      <c r="F1076" s="228"/>
    </row>
    <row r="1077" spans="1:6" ht="55.2">
      <c r="A1077" s="39" t="s">
        <v>30</v>
      </c>
      <c r="B1077" s="41" t="s">
        <v>881</v>
      </c>
      <c r="C1077" s="56">
        <v>30</v>
      </c>
      <c r="D1077" s="39" t="s">
        <v>44</v>
      </c>
      <c r="E1077" s="58"/>
      <c r="F1077" s="228">
        <f>$C1077*E1077</f>
        <v>0</v>
      </c>
    </row>
    <row r="1078" spans="1:6">
      <c r="A1078" s="39"/>
      <c r="B1078" s="59"/>
      <c r="C1078" s="56"/>
      <c r="D1078" s="39"/>
      <c r="E1078" s="58"/>
      <c r="F1078" s="228"/>
    </row>
    <row r="1079" spans="1:6" ht="41.4">
      <c r="A1079" s="39" t="s">
        <v>31</v>
      </c>
      <c r="B1079" s="41" t="s">
        <v>882</v>
      </c>
      <c r="C1079" s="56">
        <v>21</v>
      </c>
      <c r="D1079" s="39" t="s">
        <v>44</v>
      </c>
      <c r="E1079" s="58"/>
      <c r="F1079" s="228">
        <f t="shared" ref="F1079" si="55">$C1079*E1079</f>
        <v>0</v>
      </c>
    </row>
    <row r="1080" spans="1:6">
      <c r="A1080" s="39"/>
      <c r="B1080" s="59"/>
      <c r="C1080" s="56"/>
      <c r="D1080" s="39"/>
      <c r="E1080" s="58"/>
      <c r="F1080" s="228"/>
    </row>
    <row r="1081" spans="1:6" ht="41.4">
      <c r="A1081" s="39" t="s">
        <v>32</v>
      </c>
      <c r="B1081" s="41" t="s">
        <v>894</v>
      </c>
      <c r="C1081" s="56">
        <v>53</v>
      </c>
      <c r="D1081" s="39" t="s">
        <v>44</v>
      </c>
      <c r="E1081" s="58"/>
      <c r="F1081" s="228">
        <f t="shared" ref="F1081" si="56">$C1081*E1081</f>
        <v>0</v>
      </c>
    </row>
    <row r="1082" spans="1:6">
      <c r="A1082" s="39"/>
      <c r="B1082" s="41"/>
      <c r="C1082" s="56"/>
      <c r="D1082" s="39"/>
      <c r="E1082" s="58"/>
      <c r="F1082" s="228"/>
    </row>
    <row r="1083" spans="1:6">
      <c r="A1083" s="39" t="s">
        <v>33</v>
      </c>
      <c r="B1083" s="221" t="s">
        <v>883</v>
      </c>
      <c r="C1083" s="56">
        <v>20</v>
      </c>
      <c r="D1083" s="39" t="s">
        <v>44</v>
      </c>
      <c r="E1083" s="58"/>
      <c r="F1083" s="228">
        <f t="shared" ref="F1083" si="57">$C1083*E1083</f>
        <v>0</v>
      </c>
    </row>
    <row r="1084" spans="1:6">
      <c r="A1084" s="39"/>
      <c r="B1084" s="41"/>
      <c r="C1084" s="56"/>
      <c r="D1084" s="39"/>
      <c r="E1084" s="58"/>
      <c r="F1084" s="228"/>
    </row>
    <row r="1085" spans="1:6">
      <c r="A1085" s="39"/>
      <c r="B1085" s="221"/>
      <c r="C1085" s="56"/>
      <c r="D1085" s="39"/>
      <c r="E1085" s="58"/>
      <c r="F1085" s="228"/>
    </row>
    <row r="1086" spans="1:6" s="481" customFormat="1">
      <c r="A1086" s="345"/>
      <c r="B1086" s="479"/>
      <c r="C1086" s="345"/>
      <c r="D1086" s="345"/>
      <c r="E1086" s="480"/>
      <c r="F1086" s="228"/>
    </row>
    <row r="1087" spans="1:6">
      <c r="A1087" s="39"/>
      <c r="B1087" s="221"/>
      <c r="C1087" s="2079"/>
      <c r="D1087" s="39"/>
      <c r="E1087" s="58"/>
      <c r="F1087" s="2162"/>
    </row>
    <row r="1088" spans="1:6">
      <c r="A1088" s="39"/>
      <c r="B1088" s="221"/>
      <c r="C1088" s="2079"/>
      <c r="D1088" s="39"/>
      <c r="E1088" s="58"/>
      <c r="F1088" s="2162"/>
    </row>
    <row r="1089" spans="1:6">
      <c r="A1089" s="39"/>
      <c r="B1089" s="221"/>
      <c r="C1089" s="2079"/>
      <c r="D1089" s="39"/>
      <c r="E1089" s="58"/>
      <c r="F1089" s="2162"/>
    </row>
    <row r="1090" spans="1:6">
      <c r="A1090" s="39"/>
      <c r="B1090" s="221"/>
      <c r="C1090" s="2079"/>
      <c r="D1090" s="39"/>
      <c r="E1090" s="58"/>
      <c r="F1090" s="2162"/>
    </row>
    <row r="1091" spans="1:6">
      <c r="A1091" s="39"/>
      <c r="B1091" s="221"/>
      <c r="C1091" s="2079"/>
      <c r="D1091" s="39"/>
      <c r="E1091" s="58"/>
      <c r="F1091" s="2162"/>
    </row>
    <row r="1092" spans="1:6">
      <c r="A1092" s="39"/>
      <c r="B1092" s="221"/>
      <c r="C1092" s="2079"/>
      <c r="D1092" s="39"/>
      <c r="E1092" s="58"/>
      <c r="F1092" s="2162"/>
    </row>
    <row r="1093" spans="1:6">
      <c r="A1093" s="39"/>
      <c r="B1093" s="221"/>
      <c r="C1093" s="2079"/>
      <c r="D1093" s="39"/>
      <c r="E1093" s="58"/>
      <c r="F1093" s="2162"/>
    </row>
    <row r="1094" spans="1:6">
      <c r="A1094" s="39"/>
      <c r="B1094" s="221"/>
      <c r="C1094" s="2079"/>
      <c r="D1094" s="39"/>
      <c r="E1094" s="58"/>
      <c r="F1094" s="2162"/>
    </row>
    <row r="1095" spans="1:6">
      <c r="A1095" s="39"/>
      <c r="B1095" s="221"/>
      <c r="C1095" s="2079"/>
      <c r="D1095" s="39"/>
      <c r="E1095" s="58"/>
      <c r="F1095" s="2162"/>
    </row>
    <row r="1096" spans="1:6">
      <c r="A1096" s="39"/>
      <c r="B1096" s="221"/>
      <c r="C1096" s="2079"/>
      <c r="D1096" s="39"/>
      <c r="E1096" s="58"/>
      <c r="F1096" s="2162"/>
    </row>
    <row r="1097" spans="1:6">
      <c r="A1097" s="39"/>
      <c r="B1097" s="221"/>
      <c r="C1097" s="2079"/>
      <c r="D1097" s="39"/>
      <c r="E1097" s="58"/>
      <c r="F1097" s="2162"/>
    </row>
    <row r="1098" spans="1:6">
      <c r="A1098" s="39"/>
      <c r="B1098" s="221"/>
      <c r="C1098" s="2079"/>
      <c r="D1098" s="39"/>
      <c r="E1098" s="58"/>
      <c r="F1098" s="2162"/>
    </row>
    <row r="1099" spans="1:6">
      <c r="A1099" s="39"/>
      <c r="B1099" s="221"/>
      <c r="C1099" s="2079"/>
      <c r="D1099" s="39"/>
      <c r="E1099" s="58"/>
      <c r="F1099" s="2162"/>
    </row>
    <row r="1100" spans="1:6">
      <c r="A1100" s="39"/>
      <c r="B1100" s="221"/>
      <c r="C1100" s="2079"/>
      <c r="D1100" s="39"/>
      <c r="E1100" s="58"/>
      <c r="F1100" s="2162"/>
    </row>
    <row r="1101" spans="1:6">
      <c r="A1101" s="39"/>
      <c r="B1101" s="221"/>
      <c r="C1101" s="2079"/>
      <c r="D1101" s="39"/>
      <c r="E1101" s="58"/>
      <c r="F1101" s="2162"/>
    </row>
    <row r="1102" spans="1:6">
      <c r="A1102" s="39"/>
      <c r="B1102" s="41"/>
      <c r="C1102" s="56"/>
      <c r="D1102" s="39"/>
      <c r="E1102" s="58"/>
      <c r="F1102" s="228"/>
    </row>
    <row r="1103" spans="1:6">
      <c r="A1103" s="152"/>
      <c r="B1103" s="150"/>
      <c r="C1103" s="151"/>
      <c r="D1103" s="152"/>
      <c r="E1103" s="196"/>
      <c r="F1103" s="324"/>
    </row>
    <row r="1104" spans="1:6" s="62" customFormat="1" ht="14.4" thickBot="1">
      <c r="A1104" s="186"/>
      <c r="B1104" s="153" t="s">
        <v>19</v>
      </c>
      <c r="C1104" s="2069"/>
      <c r="D1104" s="66"/>
      <c r="E1104" s="2016"/>
      <c r="F1104" s="2161">
        <f>SUM(F1071:F1103)</f>
        <v>0</v>
      </c>
    </row>
    <row r="1105" spans="1:6" ht="14.4" thickTop="1">
      <c r="A1105" s="39"/>
      <c r="B1105" s="221"/>
      <c r="C1105" s="2080"/>
      <c r="D1105" s="39"/>
      <c r="E1105" s="2036"/>
      <c r="F1105" s="2162"/>
    </row>
    <row r="1106" spans="1:6">
      <c r="A1106" s="39"/>
      <c r="B1106" s="38" t="s">
        <v>551</v>
      </c>
      <c r="C1106" s="56"/>
      <c r="D1106" s="39"/>
      <c r="E1106" s="58"/>
      <c r="F1106" s="228"/>
    </row>
    <row r="1107" spans="1:6" s="2054" customFormat="1" ht="55.2">
      <c r="A1107" s="39"/>
      <c r="B1107" s="144" t="s">
        <v>896</v>
      </c>
      <c r="C1107" s="56"/>
      <c r="D1107" s="39"/>
      <c r="E1107" s="58"/>
      <c r="F1107" s="228"/>
    </row>
    <row r="1108" spans="1:6" s="2037" customFormat="1" ht="14.4">
      <c r="A1108" s="39"/>
      <c r="B1108" s="59"/>
      <c r="C1108" s="56"/>
      <c r="D1108" s="39"/>
      <c r="E1108" s="58"/>
      <c r="F1108" s="228"/>
    </row>
    <row r="1109" spans="1:6" s="2037" customFormat="1" ht="14.4">
      <c r="A1109" s="39" t="s">
        <v>28</v>
      </c>
      <c r="B1109" s="41" t="s">
        <v>902</v>
      </c>
      <c r="C1109" s="56">
        <v>4</v>
      </c>
      <c r="D1109" s="39" t="s">
        <v>44</v>
      </c>
      <c r="E1109" s="58"/>
      <c r="F1109" s="228">
        <f t="shared" ref="F1109" si="58">$C1109*E1109</f>
        <v>0</v>
      </c>
    </row>
    <row r="1110" spans="1:6" s="2037" customFormat="1" ht="14.4">
      <c r="A1110" s="39"/>
      <c r="B1110" s="41"/>
      <c r="C1110" s="56"/>
      <c r="D1110" s="39"/>
      <c r="E1110" s="58"/>
      <c r="F1110" s="228"/>
    </row>
    <row r="1111" spans="1:6" s="541" customFormat="1">
      <c r="A1111" s="2081"/>
      <c r="B1111" s="233" t="s">
        <v>73</v>
      </c>
      <c r="C1111" s="2083"/>
      <c r="D1111" s="2084"/>
      <c r="E1111" s="539"/>
      <c r="F1111" s="2163"/>
    </row>
    <row r="1112" spans="1:6" s="541" customFormat="1" ht="55.2">
      <c r="A1112" s="39"/>
      <c r="B1112" s="144" t="s">
        <v>900</v>
      </c>
      <c r="C1112" s="56"/>
      <c r="D1112" s="39"/>
      <c r="E1112" s="58"/>
      <c r="F1112" s="228"/>
    </row>
    <row r="1113" spans="1:6" s="541" customFormat="1">
      <c r="A1113" s="39"/>
      <c r="B1113" s="59"/>
      <c r="C1113" s="56"/>
      <c r="D1113" s="39"/>
      <c r="E1113" s="58"/>
      <c r="F1113" s="228"/>
    </row>
    <row r="1114" spans="1:6" s="541" customFormat="1">
      <c r="A1114" s="39" t="s">
        <v>30</v>
      </c>
      <c r="B1114" s="41" t="s">
        <v>901</v>
      </c>
      <c r="C1114" s="56">
        <v>2</v>
      </c>
      <c r="D1114" s="39" t="s">
        <v>44</v>
      </c>
      <c r="E1114" s="58"/>
      <c r="F1114" s="228">
        <f t="shared" ref="F1114" si="59">$C1114*E1114</f>
        <v>0</v>
      </c>
    </row>
    <row r="1115" spans="1:6" s="541" customFormat="1">
      <c r="A1115" s="2081"/>
      <c r="B1115" s="2085"/>
      <c r="C1115" s="538"/>
      <c r="D1115" s="2081"/>
      <c r="E1115" s="539"/>
      <c r="F1115" s="540"/>
    </row>
    <row r="1116" spans="1:6">
      <c r="A1116" s="39"/>
      <c r="B1116" s="233" t="s">
        <v>897</v>
      </c>
      <c r="C1116" s="39"/>
      <c r="D1116" s="56"/>
      <c r="E1116" s="58"/>
      <c r="F1116" s="345"/>
    </row>
    <row r="1117" spans="1:6" ht="69">
      <c r="A1117" s="39"/>
      <c r="B1117" s="2118" t="s">
        <v>898</v>
      </c>
      <c r="C1117" s="39"/>
      <c r="D1117" s="56"/>
      <c r="E1117" s="58"/>
      <c r="F1117" s="345"/>
    </row>
    <row r="1118" spans="1:6">
      <c r="A1118" s="39"/>
      <c r="B1118" s="2119"/>
      <c r="C1118" s="2111"/>
      <c r="D1118" s="39"/>
      <c r="E1118" s="547"/>
      <c r="F1118" s="345"/>
    </row>
    <row r="1119" spans="1:6" ht="27.6">
      <c r="A1119" s="39" t="s">
        <v>31</v>
      </c>
      <c r="B1119" s="2120" t="s">
        <v>903</v>
      </c>
      <c r="C1119" s="2111">
        <v>1</v>
      </c>
      <c r="D1119" s="39" t="s">
        <v>44</v>
      </c>
      <c r="E1119" s="547"/>
      <c r="F1119" s="345">
        <f>C1119*E1119</f>
        <v>0</v>
      </c>
    </row>
    <row r="1120" spans="1:6">
      <c r="A1120" s="39"/>
      <c r="B1120" s="41"/>
      <c r="C1120" s="56"/>
      <c r="D1120" s="39"/>
      <c r="E1120" s="58"/>
      <c r="F1120" s="228"/>
    </row>
    <row r="1121" spans="1:6">
      <c r="A1121" s="39"/>
      <c r="B1121" s="2121" t="s">
        <v>604</v>
      </c>
      <c r="C1121" s="2111"/>
      <c r="D1121" s="39"/>
      <c r="E1121" s="547"/>
      <c r="F1121" s="345"/>
    </row>
    <row r="1122" spans="1:6">
      <c r="A1122" s="39"/>
      <c r="B1122" s="2120"/>
      <c r="C1122" s="2111"/>
      <c r="D1122" s="39"/>
      <c r="E1122" s="547"/>
      <c r="F1122" s="345"/>
    </row>
    <row r="1123" spans="1:6" ht="27.6">
      <c r="A1123" s="39" t="s">
        <v>32</v>
      </c>
      <c r="B1123" s="2120" t="s">
        <v>899</v>
      </c>
      <c r="C1123" s="912">
        <v>22</v>
      </c>
      <c r="D1123" s="39" t="s">
        <v>29</v>
      </c>
      <c r="E1123" s="547"/>
      <c r="F1123" s="345">
        <f>C1123*E1123</f>
        <v>0</v>
      </c>
    </row>
    <row r="1124" spans="1:6">
      <c r="A1124" s="39"/>
      <c r="B1124" s="218"/>
      <c r="C1124" s="2079"/>
      <c r="D1124" s="39"/>
      <c r="E1124" s="58"/>
      <c r="F1124" s="2162"/>
    </row>
    <row r="1125" spans="1:6">
      <c r="A1125" s="39"/>
      <c r="B1125" s="221"/>
      <c r="C1125" s="2079"/>
      <c r="D1125" s="39"/>
      <c r="E1125" s="2036"/>
      <c r="F1125" s="2162"/>
    </row>
    <row r="1126" spans="1:6">
      <c r="A1126" s="39"/>
      <c r="B1126" s="75"/>
      <c r="C1126" s="2080"/>
      <c r="D1126" s="39"/>
      <c r="E1126" s="2036"/>
      <c r="F1126" s="2164"/>
    </row>
    <row r="1127" spans="1:6" s="2021" customFormat="1" ht="14.4">
      <c r="A1127" s="39"/>
      <c r="B1127" s="41"/>
      <c r="C1127" s="2067"/>
      <c r="D1127" s="35"/>
      <c r="E1127" s="194"/>
      <c r="F1127" s="2160"/>
    </row>
    <row r="1128" spans="1:6" s="62" customFormat="1">
      <c r="A1128" s="149"/>
      <c r="B1128" s="154" t="s">
        <v>400</v>
      </c>
      <c r="C1128" s="61"/>
      <c r="D1128" s="149"/>
      <c r="E1128" s="195"/>
      <c r="F1128" s="335">
        <f>SUM(F1107:F1127)</f>
        <v>0</v>
      </c>
    </row>
    <row r="1129" spans="1:6">
      <c r="A1129" s="39"/>
      <c r="B1129" s="75"/>
      <c r="C1129" s="2080"/>
      <c r="D1129" s="39"/>
      <c r="E1129" s="2036"/>
      <c r="F1129" s="2164"/>
    </row>
    <row r="1130" spans="1:6">
      <c r="A1130" s="39"/>
      <c r="B1130" s="75"/>
      <c r="C1130" s="2080"/>
      <c r="D1130" s="39"/>
      <c r="E1130" s="2036"/>
      <c r="F1130" s="2164"/>
    </row>
    <row r="1131" spans="1:6">
      <c r="A1131" s="39"/>
      <c r="B1131" s="75"/>
      <c r="C1131" s="2079"/>
      <c r="D1131" s="39"/>
      <c r="E1131" s="2036"/>
      <c r="F1131" s="2164"/>
    </row>
    <row r="1132" spans="1:6">
      <c r="A1132" s="39"/>
      <c r="B1132" s="189" t="s">
        <v>45</v>
      </c>
      <c r="C1132" s="56"/>
      <c r="D1132" s="336"/>
      <c r="E1132" s="58"/>
      <c r="F1132" s="228"/>
    </row>
    <row r="1133" spans="1:6">
      <c r="A1133" s="39"/>
      <c r="B1133" s="189"/>
      <c r="C1133" s="56"/>
      <c r="D1133" s="39"/>
      <c r="E1133" s="58"/>
      <c r="F1133" s="228"/>
    </row>
    <row r="1134" spans="1:6">
      <c r="A1134" s="39"/>
      <c r="B1134" s="188" t="s">
        <v>548</v>
      </c>
      <c r="C1134" s="56"/>
      <c r="D1134" s="39"/>
      <c r="E1134" s="58"/>
      <c r="F1134" s="228">
        <f>F1104</f>
        <v>0</v>
      </c>
    </row>
    <row r="1135" spans="1:6">
      <c r="A1135" s="39"/>
      <c r="B1135" s="188"/>
      <c r="C1135" s="56"/>
      <c r="D1135" s="39"/>
      <c r="E1135" s="58"/>
      <c r="F1135" s="228"/>
    </row>
    <row r="1136" spans="1:6">
      <c r="A1136" s="39"/>
      <c r="B1136" s="188" t="s">
        <v>547</v>
      </c>
      <c r="C1136" s="56"/>
      <c r="D1136" s="39"/>
      <c r="E1136" s="58"/>
      <c r="F1136" s="228">
        <f t="shared" ref="F1136" si="60">F1128</f>
        <v>0</v>
      </c>
    </row>
    <row r="1137" spans="1:6">
      <c r="A1137" s="39"/>
      <c r="B1137" s="188"/>
      <c r="C1137" s="56"/>
      <c r="D1137" s="39"/>
      <c r="E1137" s="58"/>
      <c r="F1137" s="228"/>
    </row>
    <row r="1138" spans="1:6">
      <c r="A1138" s="39"/>
      <c r="B1138" s="188"/>
      <c r="C1138" s="56"/>
      <c r="D1138" s="39"/>
      <c r="E1138" s="58"/>
      <c r="F1138" s="228"/>
    </row>
    <row r="1139" spans="1:6">
      <c r="A1139" s="1700"/>
      <c r="B1139" s="2122"/>
      <c r="C1139" s="1701"/>
      <c r="D1139" s="1700"/>
      <c r="E1139" s="1702"/>
      <c r="F1139" s="1711"/>
    </row>
    <row r="1140" spans="1:6">
      <c r="A1140" s="39"/>
      <c r="B1140" s="188"/>
      <c r="C1140" s="56"/>
      <c r="D1140" s="39"/>
      <c r="E1140" s="58"/>
      <c r="F1140" s="228"/>
    </row>
    <row r="1141" spans="1:6">
      <c r="A1141" s="39"/>
      <c r="B1141" s="188"/>
      <c r="C1141" s="56"/>
      <c r="D1141" s="39"/>
      <c r="E1141" s="58"/>
      <c r="F1141" s="228"/>
    </row>
    <row r="1142" spans="1:6">
      <c r="A1142" s="152"/>
      <c r="B1142" s="53"/>
      <c r="C1142" s="2068"/>
      <c r="D1142" s="48"/>
      <c r="E1142" s="572"/>
      <c r="F1142" s="2160"/>
    </row>
    <row r="1143" spans="1:6" ht="14.4" thickBot="1">
      <c r="A1143" s="186"/>
      <c r="B1143" s="153" t="s">
        <v>554</v>
      </c>
      <c r="C1143" s="2069"/>
      <c r="D1143" s="66"/>
      <c r="E1143" s="2016"/>
      <c r="F1143" s="2161">
        <f>SUM(F1133:F1141)</f>
        <v>0</v>
      </c>
    </row>
    <row r="1144" spans="1:6" ht="14.4" thickTop="1">
      <c r="A1144" s="149"/>
      <c r="B1144" s="343"/>
      <c r="C1144" s="2066"/>
      <c r="D1144" s="227"/>
      <c r="E1144" s="2009"/>
      <c r="F1144" s="2165"/>
    </row>
    <row r="1145" spans="1:6">
      <c r="A1145" s="39"/>
      <c r="B1145" s="189" t="s">
        <v>698</v>
      </c>
      <c r="C1145" s="56"/>
      <c r="D1145" s="39"/>
      <c r="E1145" s="58"/>
      <c r="F1145" s="328"/>
    </row>
    <row r="1146" spans="1:6">
      <c r="A1146" s="39"/>
      <c r="B1146" s="189" t="s">
        <v>644</v>
      </c>
      <c r="C1146" s="56"/>
      <c r="D1146" s="39"/>
      <c r="E1146" s="58"/>
      <c r="F1146" s="328"/>
    </row>
    <row r="1147" spans="1:6">
      <c r="A1147" s="39"/>
      <c r="B1147" s="154"/>
      <c r="C1147" s="56"/>
      <c r="D1147" s="39"/>
      <c r="E1147" s="58"/>
      <c r="F1147" s="328"/>
    </row>
    <row r="1148" spans="1:6">
      <c r="A1148" s="39"/>
      <c r="B1148" s="189" t="s">
        <v>564</v>
      </c>
      <c r="C1148" s="56"/>
      <c r="D1148" s="39"/>
      <c r="E1148" s="58"/>
      <c r="F1148" s="328"/>
    </row>
    <row r="1149" spans="1:6">
      <c r="A1149" s="39"/>
      <c r="B1149" s="59"/>
      <c r="C1149" s="56"/>
      <c r="D1149" s="39"/>
      <c r="E1149" s="58"/>
      <c r="F1149" s="328"/>
    </row>
    <row r="1150" spans="1:6" ht="41.4">
      <c r="A1150" s="39"/>
      <c r="B1150" s="70" t="s">
        <v>563</v>
      </c>
      <c r="C1150" s="56"/>
      <c r="D1150" s="39"/>
      <c r="E1150" s="58"/>
      <c r="F1150" s="328"/>
    </row>
    <row r="1151" spans="1:6">
      <c r="A1151" s="39"/>
      <c r="B1151" s="70"/>
      <c r="C1151" s="56"/>
      <c r="D1151" s="39"/>
      <c r="E1151" s="58"/>
      <c r="F1151" s="328"/>
    </row>
    <row r="1152" spans="1:6">
      <c r="A1152" s="39" t="s">
        <v>28</v>
      </c>
      <c r="B1152" s="60" t="s">
        <v>826</v>
      </c>
      <c r="C1152" s="56">
        <v>1</v>
      </c>
      <c r="D1152" s="39" t="s">
        <v>44</v>
      </c>
      <c r="E1152" s="58"/>
      <c r="F1152" s="328">
        <f t="shared" ref="F1152" si="61">$C1152*E1152</f>
        <v>0</v>
      </c>
    </row>
    <row r="1153" spans="1:6">
      <c r="A1153" s="39"/>
      <c r="B1153" s="60"/>
      <c r="C1153" s="56"/>
      <c r="D1153" s="39"/>
      <c r="E1153" s="58"/>
      <c r="F1153" s="328"/>
    </row>
    <row r="1154" spans="1:6" s="2029" customFormat="1" ht="14.4">
      <c r="A1154" s="39"/>
      <c r="B1154" s="2087" t="s">
        <v>428</v>
      </c>
      <c r="C1154" s="2067"/>
      <c r="D1154" s="35"/>
      <c r="E1154" s="194"/>
      <c r="F1154" s="2155"/>
    </row>
    <row r="1155" spans="1:6" s="2029" customFormat="1" ht="69">
      <c r="A1155" s="39" t="s">
        <v>30</v>
      </c>
      <c r="B1155" s="2088" t="s">
        <v>429</v>
      </c>
      <c r="C1155" s="2067">
        <v>2</v>
      </c>
      <c r="D1155" s="35" t="s">
        <v>46</v>
      </c>
      <c r="E1155" s="194"/>
      <c r="F1155" s="2155">
        <f>$C1155*E1155</f>
        <v>0</v>
      </c>
    </row>
    <row r="1156" spans="1:6" s="2029" customFormat="1" ht="14.4">
      <c r="A1156" s="39"/>
      <c r="B1156" s="2088"/>
      <c r="C1156" s="2067"/>
      <c r="D1156" s="35"/>
      <c r="E1156" s="194"/>
      <c r="F1156" s="2155"/>
    </row>
    <row r="1157" spans="1:6" s="2029" customFormat="1" ht="14.4">
      <c r="A1157" s="39"/>
      <c r="B1157" s="2087" t="s">
        <v>1050</v>
      </c>
      <c r="C1157" s="2067"/>
      <c r="D1157" s="35"/>
      <c r="E1157" s="194"/>
      <c r="F1157" s="2155"/>
    </row>
    <row r="1158" spans="1:6" s="2029" customFormat="1" ht="14.4">
      <c r="A1158" s="39"/>
      <c r="B1158" s="2087"/>
      <c r="C1158" s="2067"/>
      <c r="D1158" s="35"/>
      <c r="E1158" s="194"/>
      <c r="F1158" s="2155"/>
    </row>
    <row r="1159" spans="1:6" s="2029" customFormat="1" ht="14.4">
      <c r="A1159" s="39" t="s">
        <v>31</v>
      </c>
      <c r="B1159" s="2089" t="s">
        <v>1051</v>
      </c>
      <c r="C1159" s="2067">
        <v>2</v>
      </c>
      <c r="D1159" s="35" t="s">
        <v>46</v>
      </c>
      <c r="E1159" s="194"/>
      <c r="F1159" s="2155">
        <f t="shared" ref="F1159" si="62">$C1159*E1159</f>
        <v>0</v>
      </c>
    </row>
    <row r="1160" spans="1:6" s="2029" customFormat="1" ht="14.4">
      <c r="A1160" s="39"/>
      <c r="B1160" s="41"/>
      <c r="C1160" s="2067"/>
      <c r="D1160" s="35"/>
      <c r="E1160" s="194"/>
      <c r="F1160" s="2155"/>
    </row>
    <row r="1161" spans="1:6" s="2029" customFormat="1" ht="14.4">
      <c r="A1161" s="39"/>
      <c r="B1161" s="38" t="s">
        <v>56</v>
      </c>
      <c r="C1161" s="2067"/>
      <c r="D1161" s="35"/>
      <c r="E1161" s="194"/>
      <c r="F1161" s="2155"/>
    </row>
    <row r="1162" spans="1:6" s="2029" customFormat="1" ht="14.4">
      <c r="A1162" s="39"/>
      <c r="B1162" s="38"/>
      <c r="C1162" s="2067"/>
      <c r="D1162" s="35"/>
      <c r="E1162" s="194"/>
      <c r="F1162" s="2155"/>
    </row>
    <row r="1163" spans="1:6" s="2029" customFormat="1" ht="27.6">
      <c r="A1163" s="39"/>
      <c r="B1163" s="70" t="s">
        <v>432</v>
      </c>
      <c r="C1163" s="2067"/>
      <c r="D1163" s="35"/>
      <c r="E1163" s="194"/>
      <c r="F1163" s="2155"/>
    </row>
    <row r="1164" spans="1:6" s="2029" customFormat="1" ht="14.4">
      <c r="A1164" s="39"/>
      <c r="B1164" s="70"/>
      <c r="C1164" s="2067"/>
      <c r="D1164" s="35"/>
      <c r="E1164" s="194"/>
      <c r="F1164" s="2155">
        <f t="shared" ref="F1164:F1165" si="63">$C1164*E1164</f>
        <v>0</v>
      </c>
    </row>
    <row r="1165" spans="1:6" s="2029" customFormat="1" ht="14.4">
      <c r="A1165" s="39" t="s">
        <v>32</v>
      </c>
      <c r="B1165" s="41" t="s">
        <v>530</v>
      </c>
      <c r="C1165" s="2067">
        <v>2</v>
      </c>
      <c r="D1165" s="35" t="s">
        <v>46</v>
      </c>
      <c r="E1165" s="194"/>
      <c r="F1165" s="2155">
        <f t="shared" si="63"/>
        <v>0</v>
      </c>
    </row>
    <row r="1166" spans="1:6" s="2029" customFormat="1" ht="14.4">
      <c r="A1166" s="39"/>
      <c r="B1166" s="41"/>
      <c r="C1166" s="2067"/>
      <c r="D1166" s="35"/>
      <c r="E1166" s="194"/>
      <c r="F1166" s="2155"/>
    </row>
    <row r="1167" spans="1:6" s="2029" customFormat="1" ht="14.4">
      <c r="A1167" s="39"/>
      <c r="B1167" s="41"/>
      <c r="C1167" s="2067"/>
      <c r="D1167" s="35"/>
      <c r="E1167" s="194"/>
      <c r="F1167" s="2155"/>
    </row>
    <row r="1168" spans="1:6" s="2029" customFormat="1" ht="14.4">
      <c r="A1168" s="39"/>
      <c r="B1168" s="41"/>
      <c r="C1168" s="2067"/>
      <c r="D1168" s="35"/>
      <c r="E1168" s="194"/>
      <c r="F1168" s="2155"/>
    </row>
    <row r="1169" spans="1:6" s="2029" customFormat="1" ht="14.4">
      <c r="A1169" s="39"/>
      <c r="B1169" s="41"/>
      <c r="C1169" s="2067"/>
      <c r="D1169" s="35"/>
      <c r="E1169" s="194"/>
      <c r="F1169" s="2155"/>
    </row>
    <row r="1170" spans="1:6" s="2029" customFormat="1" ht="14.4">
      <c r="A1170" s="39"/>
      <c r="B1170" s="41"/>
      <c r="C1170" s="2067"/>
      <c r="D1170" s="35"/>
      <c r="E1170" s="194"/>
      <c r="F1170" s="2155"/>
    </row>
    <row r="1171" spans="1:6" s="2029" customFormat="1" ht="14.4">
      <c r="A1171" s="39"/>
      <c r="B1171" s="41"/>
      <c r="C1171" s="2067"/>
      <c r="D1171" s="35"/>
      <c r="E1171" s="194"/>
      <c r="F1171" s="2155"/>
    </row>
    <row r="1172" spans="1:6" s="2029" customFormat="1" ht="14.4">
      <c r="A1172" s="39"/>
      <c r="B1172" s="41"/>
      <c r="C1172" s="2067"/>
      <c r="D1172" s="35"/>
      <c r="E1172" s="194"/>
      <c r="F1172" s="2155"/>
    </row>
    <row r="1173" spans="1:6" s="2029" customFormat="1" ht="14.4">
      <c r="A1173" s="39"/>
      <c r="B1173" s="41"/>
      <c r="C1173" s="2067"/>
      <c r="D1173" s="35"/>
      <c r="E1173" s="194"/>
      <c r="F1173" s="2155"/>
    </row>
    <row r="1174" spans="1:6" s="2029" customFormat="1" ht="14.4">
      <c r="A1174" s="39"/>
      <c r="B1174" s="41"/>
      <c r="C1174" s="2067"/>
      <c r="D1174" s="35"/>
      <c r="E1174" s="194"/>
      <c r="F1174" s="2155"/>
    </row>
    <row r="1175" spans="1:6" s="2029" customFormat="1" ht="14.4">
      <c r="A1175" s="39"/>
      <c r="B1175" s="41"/>
      <c r="C1175" s="2067"/>
      <c r="D1175" s="35"/>
      <c r="E1175" s="194"/>
      <c r="F1175" s="2155"/>
    </row>
    <row r="1176" spans="1:6" s="2029" customFormat="1" ht="14.4">
      <c r="A1176" s="39"/>
      <c r="B1176" s="41"/>
      <c r="C1176" s="2067"/>
      <c r="D1176" s="35"/>
      <c r="E1176" s="194"/>
      <c r="F1176" s="2155"/>
    </row>
    <row r="1177" spans="1:6" s="2029" customFormat="1" ht="14.4">
      <c r="A1177" s="39"/>
      <c r="B1177" s="41"/>
      <c r="C1177" s="2067"/>
      <c r="D1177" s="35"/>
      <c r="E1177" s="194"/>
      <c r="F1177" s="2155"/>
    </row>
    <row r="1178" spans="1:6" s="2029" customFormat="1" ht="14.4">
      <c r="A1178" s="1700"/>
      <c r="B1178" s="1710"/>
      <c r="C1178" s="2123"/>
      <c r="D1178" s="1696"/>
      <c r="E1178" s="2039"/>
      <c r="F1178" s="2166"/>
    </row>
    <row r="1179" spans="1:6" s="2029" customFormat="1" ht="14.4">
      <c r="A1179" s="39"/>
      <c r="B1179" s="41"/>
      <c r="C1179" s="2067"/>
      <c r="D1179" s="35"/>
      <c r="E1179" s="194"/>
      <c r="F1179" s="2155"/>
    </row>
    <row r="1180" spans="1:6" s="2029" customFormat="1" ht="14.4">
      <c r="A1180" s="39"/>
      <c r="B1180" s="41"/>
      <c r="C1180" s="2067"/>
      <c r="D1180" s="35"/>
      <c r="E1180" s="194"/>
      <c r="F1180" s="2155"/>
    </row>
    <row r="1181" spans="1:6" s="2029" customFormat="1" ht="14.4">
      <c r="A1181" s="39"/>
      <c r="B1181" s="41"/>
      <c r="C1181" s="2067"/>
      <c r="D1181" s="35"/>
      <c r="E1181" s="194"/>
      <c r="F1181" s="2155"/>
    </row>
    <row r="1182" spans="1:6" s="2029" customFormat="1" ht="14.4">
      <c r="A1182" s="39"/>
      <c r="B1182" s="2088"/>
      <c r="C1182" s="2067"/>
      <c r="D1182" s="35"/>
      <c r="E1182" s="194"/>
      <c r="F1182" s="2155"/>
    </row>
    <row r="1183" spans="1:6">
      <c r="A1183" s="39"/>
      <c r="B1183" s="188"/>
      <c r="C1183" s="56"/>
      <c r="D1183" s="39"/>
      <c r="E1183" s="58"/>
      <c r="F1183" s="328"/>
    </row>
    <row r="1184" spans="1:6">
      <c r="A1184" s="39"/>
      <c r="B1184" s="188"/>
      <c r="C1184" s="56"/>
      <c r="D1184" s="39"/>
      <c r="E1184" s="58"/>
      <c r="F1184" s="328"/>
    </row>
    <row r="1185" spans="1:6">
      <c r="A1185" s="152"/>
      <c r="B1185" s="2090"/>
      <c r="C1185" s="151"/>
      <c r="D1185" s="152"/>
      <c r="E1185" s="196"/>
      <c r="F1185" s="329"/>
    </row>
    <row r="1186" spans="1:6" s="62" customFormat="1" ht="14.4" thickBot="1">
      <c r="A1186" s="186"/>
      <c r="B1186" s="153" t="s">
        <v>565</v>
      </c>
      <c r="C1186" s="185"/>
      <c r="D1186" s="186"/>
      <c r="E1186" s="202"/>
      <c r="F1186" s="330">
        <f>SUM(F1149:F1180)</f>
        <v>0</v>
      </c>
    </row>
    <row r="1187" spans="1:6" s="62" customFormat="1" ht="14.4" thickTop="1">
      <c r="A1187" s="149"/>
      <c r="B1187" s="343"/>
      <c r="C1187" s="61"/>
      <c r="D1187" s="149"/>
      <c r="E1187" s="195"/>
      <c r="F1187" s="356"/>
    </row>
    <row r="1188" spans="1:6">
      <c r="A1188" s="39"/>
      <c r="B1188" s="33" t="s">
        <v>645</v>
      </c>
      <c r="C1188" s="2067"/>
      <c r="D1188" s="35"/>
      <c r="E1188" s="194"/>
      <c r="F1188" s="2155"/>
    </row>
    <row r="1189" spans="1:6">
      <c r="A1189" s="39"/>
      <c r="B1189" s="33" t="s">
        <v>541</v>
      </c>
      <c r="C1189" s="2067"/>
      <c r="D1189" s="35"/>
      <c r="E1189" s="194"/>
      <c r="F1189" s="2155"/>
    </row>
    <row r="1190" spans="1:6">
      <c r="A1190" s="39"/>
      <c r="B1190" s="33"/>
      <c r="C1190" s="2067"/>
      <c r="D1190" s="35"/>
      <c r="E1190" s="194"/>
      <c r="F1190" s="2155"/>
    </row>
    <row r="1191" spans="1:6">
      <c r="A1191" s="35"/>
      <c r="B1191" s="54" t="s">
        <v>48</v>
      </c>
      <c r="C1191" s="2067"/>
      <c r="D1191" s="35"/>
      <c r="E1191" s="194"/>
      <c r="F1191" s="2155"/>
    </row>
    <row r="1192" spans="1:6">
      <c r="A1192" s="35"/>
      <c r="B1192" s="54"/>
      <c r="C1192" s="2067"/>
      <c r="D1192" s="35"/>
      <c r="E1192" s="194"/>
      <c r="F1192" s="2155"/>
    </row>
    <row r="1193" spans="1:6" s="2021" customFormat="1" ht="14.4">
      <c r="A1193" s="39"/>
      <c r="B1193" s="74" t="s">
        <v>47</v>
      </c>
      <c r="C1193" s="2067"/>
      <c r="D1193" s="35"/>
      <c r="E1193" s="194"/>
      <c r="F1193" s="2155"/>
    </row>
    <row r="1194" spans="1:6" s="2021" customFormat="1" ht="27.6">
      <c r="A1194" s="39"/>
      <c r="B1194" s="261" t="s">
        <v>566</v>
      </c>
      <c r="C1194" s="2067"/>
      <c r="D1194" s="35"/>
      <c r="E1194" s="194"/>
      <c r="F1194" s="2155"/>
    </row>
    <row r="1195" spans="1:6" s="2021" customFormat="1" ht="14.4">
      <c r="A1195" s="39"/>
      <c r="B1195" s="74"/>
      <c r="C1195" s="2067"/>
      <c r="D1195" s="35"/>
      <c r="E1195" s="194"/>
      <c r="F1195" s="2155"/>
    </row>
    <row r="1196" spans="1:6" s="2021" customFormat="1" ht="14.4">
      <c r="A1196" s="39" t="s">
        <v>28</v>
      </c>
      <c r="B1196" s="75" t="s">
        <v>557</v>
      </c>
      <c r="C1196" s="2067">
        <v>509</v>
      </c>
      <c r="D1196" s="35" t="s">
        <v>29</v>
      </c>
      <c r="E1196" s="194"/>
      <c r="F1196" s="2155">
        <f t="shared" ref="F1196" si="64">$C1196*E1196</f>
        <v>0</v>
      </c>
    </row>
    <row r="1197" spans="1:6" s="2021" customFormat="1" ht="14.4">
      <c r="A1197" s="39"/>
      <c r="B1197" s="75"/>
      <c r="C1197" s="2067"/>
      <c r="D1197" s="35"/>
      <c r="E1197" s="194"/>
      <c r="F1197" s="2155"/>
    </row>
    <row r="1198" spans="1:6">
      <c r="A1198" s="35"/>
      <c r="B1198" s="54" t="s">
        <v>918</v>
      </c>
      <c r="C1198" s="2067"/>
      <c r="D1198" s="35"/>
      <c r="E1198" s="194"/>
      <c r="F1198" s="2137"/>
    </row>
    <row r="1199" spans="1:6">
      <c r="A1199" s="39"/>
      <c r="B1199" s="42"/>
      <c r="C1199" s="2067"/>
      <c r="D1199" s="35"/>
      <c r="E1199" s="194"/>
      <c r="F1199" s="2137"/>
    </row>
    <row r="1200" spans="1:6" ht="27.6">
      <c r="A1200" s="39" t="s">
        <v>30</v>
      </c>
      <c r="B1200" s="42" t="s">
        <v>919</v>
      </c>
      <c r="C1200" s="2067">
        <v>331</v>
      </c>
      <c r="D1200" s="546" t="s">
        <v>29</v>
      </c>
      <c r="E1200" s="58"/>
      <c r="F1200" s="2137">
        <f>$C1200*E1200</f>
        <v>0</v>
      </c>
    </row>
    <row r="1201" spans="1:6">
      <c r="A1201" s="39"/>
      <c r="B1201" s="42"/>
      <c r="C1201" s="2067"/>
      <c r="D1201" s="35"/>
      <c r="E1201" s="194"/>
      <c r="F1201" s="2137"/>
    </row>
    <row r="1202" spans="1:6">
      <c r="A1202" s="39"/>
      <c r="B1202" s="33"/>
      <c r="C1202" s="2067"/>
      <c r="D1202" s="35"/>
      <c r="E1202" s="194"/>
      <c r="F1202" s="2137"/>
    </row>
    <row r="1203" spans="1:6">
      <c r="A1203" s="39"/>
      <c r="B1203" s="42"/>
      <c r="C1203" s="2067"/>
      <c r="D1203" s="35"/>
      <c r="E1203" s="194"/>
      <c r="F1203" s="2137"/>
    </row>
    <row r="1204" spans="1:6">
      <c r="A1204" s="39"/>
      <c r="B1204" s="42"/>
      <c r="C1204" s="2067"/>
      <c r="D1204" s="39"/>
      <c r="E1204" s="547"/>
      <c r="F1204" s="2137"/>
    </row>
    <row r="1205" spans="1:6">
      <c r="A1205" s="39"/>
      <c r="B1205" s="42"/>
      <c r="C1205" s="2067"/>
      <c r="D1205" s="39"/>
      <c r="E1205" s="547"/>
      <c r="F1205" s="2137"/>
    </row>
    <row r="1206" spans="1:6">
      <c r="A1206" s="39"/>
      <c r="B1206" s="42"/>
      <c r="C1206" s="2067"/>
      <c r="D1206" s="39"/>
      <c r="E1206" s="547"/>
      <c r="F1206" s="2137"/>
    </row>
    <row r="1207" spans="1:6">
      <c r="A1207" s="39"/>
      <c r="B1207" s="42"/>
      <c r="C1207" s="2067"/>
      <c r="D1207" s="39"/>
      <c r="E1207" s="547"/>
      <c r="F1207" s="2137"/>
    </row>
    <row r="1208" spans="1:6">
      <c r="A1208" s="39"/>
      <c r="B1208" s="42"/>
      <c r="C1208" s="2067"/>
      <c r="D1208" s="39"/>
      <c r="E1208" s="547"/>
      <c r="F1208" s="2137"/>
    </row>
    <row r="1209" spans="1:6">
      <c r="A1209" s="39"/>
      <c r="B1209" s="33"/>
      <c r="C1209" s="2067"/>
      <c r="D1209" s="35"/>
      <c r="E1209" s="194"/>
      <c r="F1209" s="2155"/>
    </row>
    <row r="1210" spans="1:6">
      <c r="A1210" s="39"/>
      <c r="B1210" s="33"/>
      <c r="C1210" s="2067"/>
      <c r="D1210" s="35"/>
      <c r="E1210" s="194"/>
      <c r="F1210" s="2155"/>
    </row>
    <row r="1211" spans="1:6">
      <c r="A1211" s="39"/>
      <c r="B1211" s="33"/>
      <c r="C1211" s="2067"/>
      <c r="D1211" s="35"/>
      <c r="E1211" s="194"/>
      <c r="F1211" s="2155"/>
    </row>
    <row r="1212" spans="1:6">
      <c r="A1212" s="39"/>
      <c r="B1212" s="33"/>
      <c r="C1212" s="2067"/>
      <c r="D1212" s="35"/>
      <c r="E1212" s="194"/>
      <c r="F1212" s="2155"/>
    </row>
    <row r="1213" spans="1:6">
      <c r="A1213" s="39"/>
      <c r="B1213" s="33"/>
      <c r="C1213" s="2067"/>
      <c r="D1213" s="35"/>
      <c r="E1213" s="194"/>
      <c r="F1213" s="2155"/>
    </row>
    <row r="1214" spans="1:6">
      <c r="A1214" s="39"/>
      <c r="B1214" s="33"/>
      <c r="C1214" s="2067"/>
      <c r="D1214" s="35"/>
      <c r="E1214" s="194"/>
      <c r="F1214" s="2155"/>
    </row>
    <row r="1215" spans="1:6">
      <c r="A1215" s="39"/>
      <c r="B1215" s="33"/>
      <c r="C1215" s="2067"/>
      <c r="D1215" s="35"/>
      <c r="E1215" s="194"/>
      <c r="F1215" s="2155"/>
    </row>
    <row r="1216" spans="1:6">
      <c r="A1216" s="39"/>
      <c r="B1216" s="33"/>
      <c r="C1216" s="2067"/>
      <c r="D1216" s="35"/>
      <c r="E1216" s="194"/>
      <c r="F1216" s="2155"/>
    </row>
    <row r="1217" spans="1:6">
      <c r="A1217" s="39"/>
      <c r="B1217" s="33"/>
      <c r="C1217" s="2067"/>
      <c r="D1217" s="35"/>
      <c r="E1217" s="194"/>
      <c r="F1217" s="2155"/>
    </row>
    <row r="1218" spans="1:6">
      <c r="A1218" s="39"/>
      <c r="B1218" s="33"/>
      <c r="C1218" s="2067"/>
      <c r="D1218" s="35"/>
      <c r="E1218" s="194"/>
      <c r="F1218" s="2155"/>
    </row>
    <row r="1219" spans="1:6">
      <c r="A1219" s="39"/>
      <c r="B1219" s="33"/>
      <c r="C1219" s="2067"/>
      <c r="D1219" s="35"/>
      <c r="E1219" s="194"/>
      <c r="F1219" s="2155"/>
    </row>
    <row r="1220" spans="1:6">
      <c r="A1220" s="39"/>
      <c r="B1220" s="33"/>
      <c r="C1220" s="2067"/>
      <c r="D1220" s="35"/>
      <c r="E1220" s="194"/>
      <c r="F1220" s="2155"/>
    </row>
    <row r="1221" spans="1:6">
      <c r="A1221" s="39"/>
      <c r="B1221" s="33"/>
      <c r="C1221" s="2067"/>
      <c r="D1221" s="35"/>
      <c r="E1221" s="194"/>
      <c r="F1221" s="2155"/>
    </row>
    <row r="1222" spans="1:6">
      <c r="A1222" s="39"/>
      <c r="B1222" s="33"/>
      <c r="C1222" s="2067"/>
      <c r="D1222" s="35"/>
      <c r="E1222" s="194"/>
      <c r="F1222" s="2155"/>
    </row>
    <row r="1223" spans="1:6">
      <c r="A1223" s="39"/>
      <c r="B1223" s="33"/>
      <c r="C1223" s="2067"/>
      <c r="D1223" s="35"/>
      <c r="E1223" s="194"/>
      <c r="F1223" s="2155"/>
    </row>
    <row r="1224" spans="1:6">
      <c r="A1224" s="39"/>
      <c r="B1224" s="33"/>
      <c r="C1224" s="2067"/>
      <c r="D1224" s="35"/>
      <c r="E1224" s="194"/>
      <c r="F1224" s="2155"/>
    </row>
    <row r="1225" spans="1:6">
      <c r="A1225" s="39"/>
      <c r="B1225" s="33"/>
      <c r="C1225" s="2067"/>
      <c r="D1225" s="35"/>
      <c r="E1225" s="194"/>
      <c r="F1225" s="2155"/>
    </row>
    <row r="1226" spans="1:6">
      <c r="A1226" s="39"/>
      <c r="B1226" s="33"/>
      <c r="C1226" s="2067"/>
      <c r="D1226" s="35"/>
      <c r="E1226" s="194"/>
      <c r="F1226" s="2155"/>
    </row>
    <row r="1227" spans="1:6">
      <c r="A1227" s="39"/>
      <c r="B1227" s="33"/>
      <c r="C1227" s="2067"/>
      <c r="D1227" s="35"/>
      <c r="E1227" s="194"/>
      <c r="F1227" s="2155"/>
    </row>
    <row r="1228" spans="1:6">
      <c r="A1228" s="39"/>
      <c r="B1228" s="33"/>
      <c r="C1228" s="2067"/>
      <c r="D1228" s="35"/>
      <c r="E1228" s="194"/>
      <c r="F1228" s="2155"/>
    </row>
    <row r="1229" spans="1:6">
      <c r="A1229" s="39"/>
      <c r="B1229" s="33"/>
      <c r="C1229" s="2067"/>
      <c r="D1229" s="35"/>
      <c r="E1229" s="194"/>
      <c r="F1229" s="2155"/>
    </row>
    <row r="1230" spans="1:6">
      <c r="A1230" s="39"/>
      <c r="B1230" s="33"/>
      <c r="C1230" s="2067"/>
      <c r="D1230" s="35"/>
      <c r="E1230" s="194"/>
      <c r="F1230" s="2155"/>
    </row>
    <row r="1231" spans="1:6">
      <c r="A1231" s="39"/>
      <c r="B1231" s="33"/>
      <c r="C1231" s="2067"/>
      <c r="D1231" s="35"/>
      <c r="E1231" s="194"/>
      <c r="F1231" s="2155"/>
    </row>
    <row r="1232" spans="1:6">
      <c r="A1232" s="39"/>
      <c r="B1232" s="33"/>
      <c r="C1232" s="2067"/>
      <c r="D1232" s="35"/>
      <c r="E1232" s="194"/>
      <c r="F1232" s="2155"/>
    </row>
    <row r="1233" spans="1:6">
      <c r="A1233" s="39"/>
      <c r="B1233" s="33"/>
      <c r="C1233" s="2067"/>
      <c r="D1233" s="35"/>
      <c r="E1233" s="194"/>
      <c r="F1233" s="2155"/>
    </row>
    <row r="1234" spans="1:6">
      <c r="A1234" s="152"/>
      <c r="B1234" s="53"/>
      <c r="C1234" s="2068"/>
      <c r="D1234" s="48"/>
      <c r="E1234" s="572"/>
      <c r="F1234" s="2160"/>
    </row>
    <row r="1235" spans="1:6" s="62" customFormat="1" ht="14.4" thickBot="1">
      <c r="A1235" s="186"/>
      <c r="B1235" s="64" t="s">
        <v>558</v>
      </c>
      <c r="C1235" s="2069"/>
      <c r="D1235" s="66"/>
      <c r="E1235" s="2016"/>
      <c r="F1235" s="2161">
        <f>SUM(F1188:F1233)</f>
        <v>0</v>
      </c>
    </row>
    <row r="1236" spans="1:6" s="62" customFormat="1" ht="14.4" thickTop="1">
      <c r="A1236" s="149"/>
      <c r="B1236" s="205"/>
      <c r="C1236" s="2066"/>
      <c r="D1236" s="227"/>
      <c r="E1236" s="2009"/>
      <c r="F1236" s="2165"/>
    </row>
    <row r="1237" spans="1:6">
      <c r="A1237" s="35"/>
      <c r="B1237" s="33" t="s">
        <v>699</v>
      </c>
      <c r="C1237" s="2067"/>
      <c r="D1237" s="35"/>
      <c r="E1237" s="194"/>
      <c r="F1237" s="2155"/>
    </row>
    <row r="1238" spans="1:6">
      <c r="A1238" s="35"/>
      <c r="B1238" s="33" t="s">
        <v>542</v>
      </c>
      <c r="C1238" s="2067"/>
      <c r="D1238" s="35"/>
      <c r="E1238" s="194"/>
      <c r="F1238" s="2155"/>
    </row>
    <row r="1239" spans="1:6">
      <c r="A1239" s="35"/>
      <c r="B1239" s="54"/>
      <c r="C1239" s="2067"/>
      <c r="D1239" s="35"/>
      <c r="E1239" s="194"/>
      <c r="F1239" s="2155"/>
    </row>
    <row r="1240" spans="1:6">
      <c r="A1240" s="35"/>
      <c r="B1240" s="54" t="s">
        <v>48</v>
      </c>
      <c r="C1240" s="2067"/>
      <c r="D1240" s="35"/>
      <c r="E1240" s="194"/>
      <c r="F1240" s="2155"/>
    </row>
    <row r="1241" spans="1:6">
      <c r="A1241" s="35"/>
      <c r="B1241" s="76" t="s">
        <v>326</v>
      </c>
      <c r="C1241" s="2067"/>
      <c r="D1241" s="35"/>
      <c r="E1241" s="194"/>
      <c r="F1241" s="2155"/>
    </row>
    <row r="1242" spans="1:6">
      <c r="A1242" s="35"/>
      <c r="B1242" s="70"/>
      <c r="C1242" s="2067"/>
      <c r="D1242" s="35"/>
      <c r="E1242" s="194"/>
      <c r="F1242" s="2155"/>
    </row>
    <row r="1243" spans="1:6">
      <c r="A1243" s="35" t="s">
        <v>28</v>
      </c>
      <c r="B1243" s="59" t="s">
        <v>697</v>
      </c>
      <c r="C1243" s="2067">
        <v>1082</v>
      </c>
      <c r="D1243" s="35" t="s">
        <v>29</v>
      </c>
      <c r="E1243" s="194"/>
      <c r="F1243" s="2155">
        <f t="shared" ref="F1243" si="65">$C1243*E1243</f>
        <v>0</v>
      </c>
    </row>
    <row r="1244" spans="1:6">
      <c r="A1244" s="35"/>
      <c r="B1244" s="59"/>
      <c r="C1244" s="2067"/>
      <c r="D1244" s="35"/>
      <c r="E1244" s="194"/>
      <c r="F1244" s="2155"/>
    </row>
    <row r="1245" spans="1:6">
      <c r="A1245" s="35"/>
      <c r="B1245" s="76" t="s">
        <v>56</v>
      </c>
      <c r="C1245" s="2067"/>
      <c r="D1245" s="35"/>
      <c r="E1245" s="194"/>
      <c r="F1245" s="2137"/>
    </row>
    <row r="1246" spans="1:6" s="541" customFormat="1">
      <c r="A1246" s="35" t="s">
        <v>30</v>
      </c>
      <c r="B1246" s="41" t="s">
        <v>3230</v>
      </c>
      <c r="C1246" s="2067">
        <v>1082</v>
      </c>
      <c r="D1246" s="35" t="s">
        <v>29</v>
      </c>
      <c r="E1246" s="194"/>
      <c r="F1246" s="2137">
        <f t="shared" ref="F1246" si="66">$C1246*E1246</f>
        <v>0</v>
      </c>
    </row>
    <row r="1247" spans="1:6" s="541" customFormat="1">
      <c r="A1247" s="35"/>
      <c r="B1247" s="41"/>
      <c r="C1247" s="2067"/>
      <c r="D1247" s="35"/>
      <c r="E1247" s="194"/>
      <c r="F1247" s="2137"/>
    </row>
    <row r="1248" spans="1:6" s="541" customFormat="1" ht="27.6">
      <c r="A1248" s="35" t="s">
        <v>31</v>
      </c>
      <c r="B1248" s="41" t="s">
        <v>3229</v>
      </c>
      <c r="C1248" s="2067">
        <v>3529</v>
      </c>
      <c r="D1248" s="35" t="s">
        <v>29</v>
      </c>
      <c r="E1248" s="194"/>
      <c r="F1248" s="2137">
        <f t="shared" ref="F1248" si="67">$C1248*E1248</f>
        <v>0</v>
      </c>
    </row>
    <row r="1249" spans="1:6" s="2028" customFormat="1" ht="14.4">
      <c r="A1249" s="39"/>
      <c r="B1249" s="218"/>
      <c r="C1249" s="39"/>
      <c r="D1249" s="39"/>
      <c r="E1249" s="58"/>
      <c r="F1249" s="549"/>
    </row>
    <row r="1250" spans="1:6" s="541" customFormat="1" ht="27.6">
      <c r="A1250" s="35" t="s">
        <v>32</v>
      </c>
      <c r="B1250" s="41" t="s">
        <v>3228</v>
      </c>
      <c r="C1250" s="2067">
        <v>456</v>
      </c>
      <c r="D1250" s="35" t="s">
        <v>29</v>
      </c>
      <c r="E1250" s="194"/>
      <c r="F1250" s="2137">
        <f t="shared" ref="F1250" si="68">$C1250*E1250</f>
        <v>0</v>
      </c>
    </row>
    <row r="1251" spans="1:6" s="2028" customFormat="1" ht="14.4">
      <c r="A1251" s="39"/>
      <c r="B1251" s="218"/>
      <c r="C1251" s="39"/>
      <c r="D1251" s="39"/>
      <c r="E1251" s="58"/>
      <c r="F1251" s="549"/>
    </row>
    <row r="1252" spans="1:6" ht="27.6">
      <c r="A1252" s="39"/>
      <c r="B1252" s="70" t="s">
        <v>71</v>
      </c>
      <c r="C1252" s="56"/>
      <c r="D1252" s="187"/>
      <c r="E1252" s="194"/>
      <c r="F1252" s="228"/>
    </row>
    <row r="1253" spans="1:6">
      <c r="A1253" s="39" t="s">
        <v>33</v>
      </c>
      <c r="B1253" s="41" t="s">
        <v>49</v>
      </c>
      <c r="C1253" s="2067">
        <v>1251</v>
      </c>
      <c r="D1253" s="39" t="s">
        <v>29</v>
      </c>
      <c r="E1253" s="58"/>
      <c r="F1253" s="2155">
        <f t="shared" ref="F1253" si="69">$C1253*E1253</f>
        <v>0</v>
      </c>
    </row>
    <row r="1254" spans="1:6">
      <c r="A1254" s="39"/>
      <c r="B1254" s="59"/>
      <c r="C1254" s="56"/>
      <c r="D1254" s="39"/>
      <c r="E1254" s="58"/>
      <c r="F1254" s="228"/>
    </row>
    <row r="1255" spans="1:6">
      <c r="A1255" s="39"/>
      <c r="B1255" s="144" t="s">
        <v>325</v>
      </c>
      <c r="C1255" s="56"/>
      <c r="D1255" s="39"/>
      <c r="E1255" s="58"/>
      <c r="F1255" s="228"/>
    </row>
    <row r="1256" spans="1:6">
      <c r="A1256" s="39"/>
      <c r="B1256" s="59"/>
      <c r="C1256" s="56"/>
      <c r="D1256" s="39"/>
      <c r="E1256" s="58"/>
      <c r="F1256" s="228"/>
    </row>
    <row r="1257" spans="1:6" ht="41.4">
      <c r="A1257" s="39" t="s">
        <v>34</v>
      </c>
      <c r="B1257" s="60" t="s">
        <v>424</v>
      </c>
      <c r="C1257" s="56">
        <v>1251</v>
      </c>
      <c r="D1257" s="39" t="s">
        <v>29</v>
      </c>
      <c r="E1257" s="58"/>
      <c r="F1257" s="2155">
        <f t="shared" ref="F1257" si="70">$C1257*E1257</f>
        <v>0</v>
      </c>
    </row>
    <row r="1258" spans="1:6">
      <c r="A1258" s="35"/>
      <c r="B1258" s="55"/>
      <c r="C1258" s="2067"/>
      <c r="D1258" s="35"/>
      <c r="E1258" s="194"/>
      <c r="F1258" s="2155"/>
    </row>
    <row r="1259" spans="1:6">
      <c r="A1259" s="35"/>
      <c r="B1259" s="55"/>
      <c r="C1259" s="2067"/>
      <c r="D1259" s="35"/>
      <c r="E1259" s="194"/>
      <c r="F1259" s="2155"/>
    </row>
    <row r="1260" spans="1:6">
      <c r="A1260" s="35"/>
      <c r="B1260" s="33" t="s">
        <v>50</v>
      </c>
      <c r="C1260" s="2067"/>
      <c r="D1260" s="35"/>
      <c r="E1260" s="194"/>
      <c r="F1260" s="2155"/>
    </row>
    <row r="1261" spans="1:6">
      <c r="A1261" s="35"/>
      <c r="B1261" s="33"/>
      <c r="C1261" s="2067"/>
      <c r="D1261" s="35"/>
      <c r="E1261" s="194"/>
      <c r="F1261" s="2155"/>
    </row>
    <row r="1262" spans="1:6" ht="27.6">
      <c r="A1262" s="39"/>
      <c r="B1262" s="70" t="s">
        <v>396</v>
      </c>
      <c r="C1262" s="56"/>
      <c r="D1262" s="187"/>
      <c r="E1262" s="194"/>
      <c r="F1262" s="228"/>
    </row>
    <row r="1263" spans="1:6">
      <c r="A1263" s="39"/>
      <c r="B1263" s="59"/>
      <c r="C1263" s="56"/>
      <c r="D1263" s="39"/>
      <c r="E1263" s="58"/>
      <c r="F1263" s="228"/>
    </row>
    <row r="1264" spans="1:6">
      <c r="A1264" s="39" t="s">
        <v>35</v>
      </c>
      <c r="B1264" s="59" t="s">
        <v>543</v>
      </c>
      <c r="C1264" s="56">
        <v>141</v>
      </c>
      <c r="D1264" s="39" t="s">
        <v>29</v>
      </c>
      <c r="E1264" s="58"/>
      <c r="F1264" s="2155">
        <f t="shared" ref="F1264" si="71">$C1264*E1264</f>
        <v>0</v>
      </c>
    </row>
    <row r="1265" spans="1:6">
      <c r="A1265" s="39"/>
      <c r="B1265" s="59"/>
      <c r="C1265" s="56"/>
      <c r="D1265" s="39"/>
      <c r="E1265" s="58"/>
      <c r="F1265" s="228"/>
    </row>
    <row r="1266" spans="1:6" ht="27.6">
      <c r="A1266" s="39"/>
      <c r="B1266" s="70" t="s">
        <v>3232</v>
      </c>
      <c r="C1266" s="56"/>
      <c r="D1266" s="187"/>
      <c r="E1266" s="194"/>
      <c r="F1266" s="345"/>
    </row>
    <row r="1267" spans="1:6">
      <c r="A1267" s="39"/>
      <c r="B1267" s="70"/>
      <c r="C1267" s="56"/>
      <c r="D1267" s="187"/>
      <c r="E1267" s="194"/>
      <c r="F1267" s="345"/>
    </row>
    <row r="1268" spans="1:6">
      <c r="A1268" s="39" t="s">
        <v>36</v>
      </c>
      <c r="B1268" s="59" t="s">
        <v>891</v>
      </c>
      <c r="C1268" s="56">
        <v>1301</v>
      </c>
      <c r="D1268" s="39" t="s">
        <v>29</v>
      </c>
      <c r="E1268" s="58"/>
      <c r="F1268" s="2155">
        <f>$C1268*E1268</f>
        <v>0</v>
      </c>
    </row>
    <row r="1269" spans="1:6">
      <c r="A1269" s="39"/>
      <c r="B1269" s="59"/>
      <c r="C1269" s="56"/>
      <c r="D1269" s="39"/>
      <c r="E1269" s="58"/>
      <c r="F1269" s="2155"/>
    </row>
    <row r="1270" spans="1:6" s="541" customFormat="1">
      <c r="A1270" s="39" t="s">
        <v>74</v>
      </c>
      <c r="B1270" s="59" t="s">
        <v>3234</v>
      </c>
      <c r="C1270" s="56">
        <v>411</v>
      </c>
      <c r="D1270" s="39" t="s">
        <v>29</v>
      </c>
      <c r="E1270" s="58"/>
      <c r="F1270" s="2137">
        <f>$C1270*E1270</f>
        <v>0</v>
      </c>
    </row>
    <row r="1271" spans="1:6">
      <c r="A1271" s="39"/>
      <c r="B1271" s="59"/>
      <c r="C1271" s="56"/>
      <c r="D1271" s="39"/>
      <c r="E1271" s="58"/>
      <c r="F1271" s="2137"/>
    </row>
    <row r="1272" spans="1:6" s="62" customFormat="1">
      <c r="A1272" s="149"/>
      <c r="B1272" s="148" t="s">
        <v>544</v>
      </c>
      <c r="C1272" s="61"/>
      <c r="D1272" s="149"/>
      <c r="E1272" s="195"/>
      <c r="F1272" s="327"/>
    </row>
    <row r="1273" spans="1:6" ht="41.4">
      <c r="A1273" s="39" t="s">
        <v>38</v>
      </c>
      <c r="B1273" s="60" t="s">
        <v>545</v>
      </c>
      <c r="C1273" s="56">
        <v>141</v>
      </c>
      <c r="D1273" s="39" t="s">
        <v>29</v>
      </c>
      <c r="E1273" s="58"/>
      <c r="F1273" s="2155">
        <f>$C1273*E1273</f>
        <v>0</v>
      </c>
    </row>
    <row r="1274" spans="1:6" s="2041" customFormat="1" ht="14.4">
      <c r="A1274" s="208"/>
      <c r="B1274" s="60"/>
      <c r="C1274" s="207"/>
      <c r="D1274" s="208"/>
      <c r="E1274" s="209"/>
      <c r="F1274" s="2155"/>
    </row>
    <row r="1275" spans="1:6">
      <c r="A1275" s="39"/>
      <c r="B1275" s="60"/>
      <c r="C1275" s="56"/>
      <c r="D1275" s="39"/>
      <c r="E1275" s="58"/>
      <c r="F1275" s="2155"/>
    </row>
    <row r="1276" spans="1:6">
      <c r="A1276" s="152"/>
      <c r="B1276" s="150"/>
      <c r="C1276" s="151"/>
      <c r="D1276" s="152"/>
      <c r="E1276" s="196"/>
      <c r="F1276" s="324"/>
    </row>
    <row r="1277" spans="1:6" s="62" customFormat="1" ht="14.4" thickBot="1">
      <c r="A1277" s="186"/>
      <c r="B1277" s="153" t="s">
        <v>19</v>
      </c>
      <c r="C1277" s="2069"/>
      <c r="D1277" s="66"/>
      <c r="E1277" s="2016"/>
      <c r="F1277" s="2161">
        <f>SUM(F1237:F1276)</f>
        <v>0</v>
      </c>
    </row>
    <row r="1278" spans="1:6" s="2041" customFormat="1" ht="15" thickTop="1">
      <c r="A1278" s="208"/>
      <c r="B1278" s="2124" t="s">
        <v>823</v>
      </c>
      <c r="C1278" s="207"/>
      <c r="D1278" s="208"/>
      <c r="E1278" s="209"/>
      <c r="F1278" s="210"/>
    </row>
    <row r="1279" spans="1:6" s="2041" customFormat="1" ht="55.2">
      <c r="A1279" s="208"/>
      <c r="B1279" s="144" t="s">
        <v>824</v>
      </c>
      <c r="C1279" s="207"/>
      <c r="D1279" s="208"/>
      <c r="E1279" s="209"/>
      <c r="F1279" s="210"/>
    </row>
    <row r="1280" spans="1:6" s="2041" customFormat="1" ht="41.4">
      <c r="A1280" s="208" t="s">
        <v>28</v>
      </c>
      <c r="B1280" s="60" t="s">
        <v>825</v>
      </c>
      <c r="C1280" s="207">
        <v>1301</v>
      </c>
      <c r="D1280" s="208" t="s">
        <v>29</v>
      </c>
      <c r="E1280" s="58"/>
      <c r="F1280" s="2155">
        <f>$C1280*E1280</f>
        <v>0</v>
      </c>
    </row>
    <row r="1281" spans="1:6" s="2041" customFormat="1" ht="14.4">
      <c r="A1281" s="208"/>
      <c r="B1281" s="60"/>
      <c r="C1281" s="207"/>
      <c r="D1281" s="208"/>
      <c r="E1281" s="209"/>
      <c r="F1281" s="2155"/>
    </row>
    <row r="1282" spans="1:6" s="2041" customFormat="1" ht="14.4">
      <c r="A1282" s="208"/>
      <c r="B1282" s="2124" t="s">
        <v>3235</v>
      </c>
      <c r="C1282" s="207"/>
      <c r="D1282" s="208"/>
      <c r="E1282" s="209"/>
      <c r="F1282" s="210"/>
    </row>
    <row r="1283" spans="1:6" s="2041" customFormat="1" ht="69">
      <c r="A1283" s="208"/>
      <c r="B1283" s="144" t="s">
        <v>3236</v>
      </c>
      <c r="C1283" s="207"/>
      <c r="D1283" s="208"/>
      <c r="E1283" s="209"/>
      <c r="F1283" s="210"/>
    </row>
    <row r="1284" spans="1:6" s="2041" customFormat="1" ht="14.4">
      <c r="A1284" s="1704"/>
      <c r="B1284" s="2125"/>
      <c r="C1284" s="1706"/>
      <c r="D1284" s="1704"/>
      <c r="E1284" s="1707"/>
      <c r="F1284" s="1708"/>
    </row>
    <row r="1285" spans="1:6" s="2041" customFormat="1" ht="14.4">
      <c r="A1285" s="208" t="s">
        <v>30</v>
      </c>
      <c r="B1285" s="60" t="s">
        <v>3530</v>
      </c>
      <c r="C1285" s="207">
        <v>411</v>
      </c>
      <c r="D1285" s="208" t="s">
        <v>29</v>
      </c>
      <c r="E1285" s="58"/>
      <c r="F1285" s="2155">
        <f>$C1285*E1285</f>
        <v>0</v>
      </c>
    </row>
    <row r="1286" spans="1:6" s="2041" customFormat="1" ht="14.4">
      <c r="A1286" s="1704"/>
      <c r="B1286" s="1705"/>
      <c r="C1286" s="1706"/>
      <c r="D1286" s="1704"/>
      <c r="E1286" s="1702"/>
      <c r="F1286" s="2166"/>
    </row>
    <row r="1287" spans="1:6">
      <c r="A1287" s="35"/>
      <c r="B1287" s="38" t="s">
        <v>72</v>
      </c>
      <c r="C1287" s="2067"/>
      <c r="D1287" s="35"/>
      <c r="E1287" s="194"/>
      <c r="F1287" s="2155"/>
    </row>
    <row r="1288" spans="1:6">
      <c r="A1288" s="35"/>
      <c r="B1288" s="70" t="s">
        <v>75</v>
      </c>
      <c r="C1288" s="2067"/>
      <c r="D1288" s="35"/>
      <c r="E1288" s="194"/>
      <c r="F1288" s="2155"/>
    </row>
    <row r="1289" spans="1:6" ht="41.4">
      <c r="A1289" s="35" t="s">
        <v>31</v>
      </c>
      <c r="B1289" s="51" t="s">
        <v>546</v>
      </c>
      <c r="C1289" s="2067">
        <v>1898</v>
      </c>
      <c r="D1289" s="39" t="s">
        <v>29</v>
      </c>
      <c r="E1289" s="194"/>
      <c r="F1289" s="228">
        <f t="shared" ref="F1289" si="72">$C1289*E1289</f>
        <v>0</v>
      </c>
    </row>
    <row r="1290" spans="1:6">
      <c r="A1290" s="35"/>
      <c r="B1290" s="51"/>
      <c r="C1290" s="2067"/>
      <c r="D1290" s="39"/>
      <c r="E1290" s="194"/>
      <c r="F1290" s="228"/>
    </row>
    <row r="1291" spans="1:6">
      <c r="A1291" s="35"/>
      <c r="B1291" s="70" t="s">
        <v>433</v>
      </c>
      <c r="C1291" s="2067"/>
      <c r="D1291" s="35"/>
      <c r="E1291" s="194"/>
      <c r="F1291" s="2155"/>
    </row>
    <row r="1292" spans="1:6" ht="41.4">
      <c r="A1292" s="35" t="s">
        <v>32</v>
      </c>
      <c r="B1292" s="51" t="s">
        <v>890</v>
      </c>
      <c r="C1292" s="2067">
        <v>420</v>
      </c>
      <c r="D1292" s="39" t="s">
        <v>46</v>
      </c>
      <c r="E1292" s="194"/>
      <c r="F1292" s="228">
        <f t="shared" ref="F1292" si="73">$C1292*E1292</f>
        <v>0</v>
      </c>
    </row>
    <row r="1293" spans="1:6">
      <c r="A1293" s="35"/>
      <c r="B1293" s="51"/>
      <c r="C1293" s="2067"/>
      <c r="D1293" s="39"/>
      <c r="E1293" s="194"/>
      <c r="F1293" s="228"/>
    </row>
    <row r="1294" spans="1:6" ht="41.4">
      <c r="A1294" s="35" t="s">
        <v>33</v>
      </c>
      <c r="B1294" s="221" t="s">
        <v>395</v>
      </c>
      <c r="C1294" s="2067">
        <v>25</v>
      </c>
      <c r="D1294" s="39" t="s">
        <v>44</v>
      </c>
      <c r="E1294" s="194"/>
      <c r="F1294" s="228">
        <f t="shared" ref="F1294" si="74">$C1294*E1294</f>
        <v>0</v>
      </c>
    </row>
    <row r="1295" spans="1:6">
      <c r="A1295" s="35"/>
      <c r="B1295" s="51"/>
      <c r="C1295" s="2067"/>
      <c r="D1295" s="39"/>
      <c r="E1295" s="194"/>
      <c r="F1295" s="228"/>
    </row>
    <row r="1296" spans="1:6">
      <c r="A1296" s="35"/>
      <c r="B1296" s="76" t="s">
        <v>56</v>
      </c>
      <c r="C1296" s="2067"/>
      <c r="D1296" s="35"/>
      <c r="E1296" s="194"/>
      <c r="F1296" s="2155"/>
    </row>
    <row r="1297" spans="1:6" ht="27.6">
      <c r="A1297" s="35" t="s">
        <v>34</v>
      </c>
      <c r="B1297" s="41" t="s">
        <v>3237</v>
      </c>
      <c r="C1297" s="2067">
        <v>2024</v>
      </c>
      <c r="D1297" s="35" t="s">
        <v>29</v>
      </c>
      <c r="E1297" s="194"/>
      <c r="F1297" s="228">
        <f t="shared" ref="F1297" si="75">$C1297*E1297</f>
        <v>0</v>
      </c>
    </row>
    <row r="1298" spans="1:6">
      <c r="A1298" s="35"/>
      <c r="B1298" s="41"/>
      <c r="C1298" s="2067"/>
      <c r="D1298" s="35"/>
      <c r="E1298" s="194"/>
      <c r="F1298" s="228"/>
    </row>
    <row r="1299" spans="1:6">
      <c r="A1299" s="35"/>
      <c r="B1299" s="38" t="s">
        <v>829</v>
      </c>
      <c r="C1299" s="2067"/>
      <c r="D1299" s="35"/>
      <c r="E1299" s="194"/>
      <c r="F1299" s="345"/>
    </row>
    <row r="1300" spans="1:6" ht="27.6">
      <c r="A1300" s="35" t="s">
        <v>35</v>
      </c>
      <c r="B1300" s="221" t="s">
        <v>830</v>
      </c>
      <c r="C1300" s="912">
        <v>378</v>
      </c>
      <c r="D1300" s="35" t="s">
        <v>46</v>
      </c>
      <c r="E1300" s="194"/>
      <c r="F1300" s="345">
        <f>C1300*E1300</f>
        <v>0</v>
      </c>
    </row>
    <row r="1301" spans="1:6" s="2021" customFormat="1" ht="14.4">
      <c r="A1301" s="39"/>
      <c r="B1301" s="41"/>
      <c r="C1301" s="2067"/>
      <c r="D1301" s="35"/>
      <c r="E1301" s="194"/>
      <c r="F1301" s="2160"/>
    </row>
    <row r="1302" spans="1:6" s="62" customFormat="1">
      <c r="A1302" s="149"/>
      <c r="B1302" s="154" t="s">
        <v>400</v>
      </c>
      <c r="C1302" s="61"/>
      <c r="D1302" s="149"/>
      <c r="E1302" s="195"/>
      <c r="F1302" s="335">
        <f>SUM(F1279:F1300)</f>
        <v>0</v>
      </c>
    </row>
    <row r="1303" spans="1:6" s="591" customFormat="1">
      <c r="A1303" s="35"/>
      <c r="B1303" s="41"/>
      <c r="C1303" s="2067"/>
      <c r="D1303" s="35"/>
      <c r="E1303" s="194"/>
      <c r="F1303" s="228"/>
    </row>
    <row r="1304" spans="1:6" s="591" customFormat="1">
      <c r="A1304" s="35"/>
      <c r="B1304" s="41"/>
      <c r="C1304" s="2067"/>
      <c r="D1304" s="344"/>
      <c r="E1304" s="194"/>
      <c r="F1304" s="228"/>
    </row>
    <row r="1305" spans="1:6">
      <c r="A1305" s="39"/>
      <c r="B1305" s="189" t="s">
        <v>45</v>
      </c>
      <c r="C1305" s="56"/>
      <c r="D1305" s="336"/>
      <c r="E1305" s="58"/>
      <c r="F1305" s="228"/>
    </row>
    <row r="1306" spans="1:6">
      <c r="A1306" s="39"/>
      <c r="B1306" s="188" t="s">
        <v>731</v>
      </c>
      <c r="C1306" s="56"/>
      <c r="D1306" s="39"/>
      <c r="E1306" s="58"/>
      <c r="F1306" s="228">
        <f>F1277</f>
        <v>0</v>
      </c>
    </row>
    <row r="1307" spans="1:6">
      <c r="A1307" s="39"/>
      <c r="B1307" s="188"/>
      <c r="C1307" s="56"/>
      <c r="D1307" s="39"/>
      <c r="E1307" s="58"/>
      <c r="F1307" s="228"/>
    </row>
    <row r="1308" spans="1:6">
      <c r="A1308" s="39"/>
      <c r="B1308" s="188" t="s">
        <v>547</v>
      </c>
      <c r="C1308" s="56"/>
      <c r="D1308" s="39"/>
      <c r="E1308" s="58"/>
      <c r="F1308" s="228">
        <f>F1302</f>
        <v>0</v>
      </c>
    </row>
    <row r="1309" spans="1:6">
      <c r="A1309" s="35"/>
      <c r="B1309" s="42"/>
      <c r="C1309" s="2067"/>
      <c r="D1309" s="35"/>
      <c r="E1309" s="194"/>
      <c r="F1309" s="2155"/>
    </row>
    <row r="1310" spans="1:6">
      <c r="A1310" s="48"/>
      <c r="B1310" s="46"/>
      <c r="C1310" s="2068"/>
      <c r="D1310" s="48"/>
      <c r="E1310" s="572"/>
      <c r="F1310" s="2160"/>
    </row>
    <row r="1311" spans="1:6" ht="14.4" thickBot="1">
      <c r="A1311" s="66"/>
      <c r="B1311" s="64" t="s">
        <v>555</v>
      </c>
      <c r="C1311" s="2069"/>
      <c r="D1311" s="66"/>
      <c r="E1311" s="2016"/>
      <c r="F1311" s="2161">
        <f>SUM(F1305:F1309)</f>
        <v>0</v>
      </c>
    </row>
    <row r="1312" spans="1:6" ht="14.4" thickTop="1">
      <c r="A1312" s="227"/>
      <c r="B1312" s="205"/>
      <c r="C1312" s="2066"/>
      <c r="D1312" s="227"/>
      <c r="E1312" s="2009"/>
      <c r="F1312" s="2165"/>
    </row>
    <row r="1313" spans="1:6" s="2021" customFormat="1" ht="14.4">
      <c r="A1313" s="35"/>
      <c r="B1313" s="33" t="s">
        <v>1075</v>
      </c>
      <c r="C1313" s="2116"/>
      <c r="D1313" s="35"/>
      <c r="E1313" s="2051"/>
      <c r="F1313" s="228"/>
    </row>
    <row r="1314" spans="1:6" s="2021" customFormat="1" ht="14.4">
      <c r="A1314" s="35"/>
      <c r="B1314" s="33"/>
      <c r="C1314" s="2116"/>
      <c r="D1314" s="35"/>
      <c r="E1314" s="2051"/>
      <c r="F1314" s="228"/>
    </row>
    <row r="1315" spans="1:6" s="2021" customFormat="1" ht="14.4">
      <c r="A1315" s="35">
        <v>1</v>
      </c>
      <c r="B1315" s="42" t="s">
        <v>402</v>
      </c>
      <c r="C1315" s="2116"/>
      <c r="D1315" s="35" t="s">
        <v>1070</v>
      </c>
      <c r="E1315" s="2051"/>
      <c r="F1315" s="228">
        <f>F1066</f>
        <v>0</v>
      </c>
    </row>
    <row r="1316" spans="1:6" s="2021" customFormat="1" ht="14.4">
      <c r="A1316" s="35"/>
      <c r="B1316" s="33"/>
      <c r="C1316" s="2116"/>
      <c r="D1316" s="35"/>
      <c r="E1316" s="2051"/>
      <c r="F1316" s="228"/>
    </row>
    <row r="1317" spans="1:6" s="2021" customFormat="1" ht="14.4">
      <c r="A1317" s="35">
        <v>2</v>
      </c>
      <c r="B1317" s="42" t="s">
        <v>54</v>
      </c>
      <c r="C1317" s="2116"/>
      <c r="D1317" s="35" t="s">
        <v>1071</v>
      </c>
      <c r="E1317" s="2051"/>
      <c r="F1317" s="228">
        <f>F1143</f>
        <v>0</v>
      </c>
    </row>
    <row r="1318" spans="1:6" s="2021" customFormat="1" ht="14.4">
      <c r="A1318" s="35"/>
      <c r="B1318" s="42"/>
      <c r="C1318" s="2116"/>
      <c r="D1318" s="35"/>
      <c r="E1318" s="2051"/>
      <c r="F1318" s="228"/>
    </row>
    <row r="1319" spans="1:6" s="2021" customFormat="1" ht="14.4">
      <c r="A1319" s="35">
        <v>3</v>
      </c>
      <c r="B1319" s="42" t="s">
        <v>41</v>
      </c>
      <c r="C1319" s="2116"/>
      <c r="D1319" s="35" t="s">
        <v>1072</v>
      </c>
      <c r="E1319" s="2051"/>
      <c r="F1319" s="228">
        <f>F1186</f>
        <v>0</v>
      </c>
    </row>
    <row r="1320" spans="1:6" s="2021" customFormat="1" ht="14.4">
      <c r="A1320" s="35"/>
      <c r="B1320" s="42"/>
      <c r="C1320" s="2116"/>
      <c r="D1320" s="35"/>
      <c r="E1320" s="2051"/>
      <c r="F1320" s="228"/>
    </row>
    <row r="1321" spans="1:6" s="2021" customFormat="1" ht="14.4">
      <c r="A1321" s="35">
        <v>4</v>
      </c>
      <c r="B1321" s="42" t="s">
        <v>394</v>
      </c>
      <c r="C1321" s="2116"/>
      <c r="D1321" s="35" t="s">
        <v>1073</v>
      </c>
      <c r="E1321" s="2051"/>
      <c r="F1321" s="228">
        <f>F1235</f>
        <v>0</v>
      </c>
    </row>
    <row r="1322" spans="1:6" s="2021" customFormat="1" ht="14.4">
      <c r="A1322" s="35"/>
      <c r="B1322" s="42"/>
      <c r="C1322" s="2116"/>
      <c r="D1322" s="35"/>
      <c r="E1322" s="2051"/>
      <c r="F1322" s="228"/>
    </row>
    <row r="1323" spans="1:6" s="2021" customFormat="1" ht="14.4">
      <c r="A1323" s="35">
        <v>5</v>
      </c>
      <c r="B1323" s="42" t="s">
        <v>53</v>
      </c>
      <c r="C1323" s="2116"/>
      <c r="D1323" s="35" t="s">
        <v>1074</v>
      </c>
      <c r="E1323" s="2051"/>
      <c r="F1323" s="228">
        <f>F1311</f>
        <v>0</v>
      </c>
    </row>
    <row r="1324" spans="1:6" s="2021" customFormat="1" ht="14.4">
      <c r="A1324" s="35"/>
      <c r="B1324" s="33"/>
      <c r="C1324" s="2116"/>
      <c r="D1324" s="35"/>
      <c r="E1324" s="2051"/>
      <c r="F1324" s="228"/>
    </row>
    <row r="1325" spans="1:6" s="2021" customFormat="1" ht="14.4">
      <c r="A1325" s="35"/>
      <c r="B1325" s="42"/>
      <c r="C1325" s="2116"/>
      <c r="D1325" s="35"/>
      <c r="E1325" s="2051"/>
      <c r="F1325" s="228"/>
    </row>
    <row r="1326" spans="1:6" s="2021" customFormat="1" ht="14.4">
      <c r="A1326" s="35"/>
      <c r="B1326" s="42"/>
      <c r="C1326" s="2116"/>
      <c r="D1326" s="35"/>
      <c r="E1326" s="2051"/>
      <c r="F1326" s="228"/>
    </row>
    <row r="1327" spans="1:6" s="2021" customFormat="1" ht="14.4">
      <c r="A1327" s="35"/>
      <c r="B1327" s="42"/>
      <c r="C1327" s="2116"/>
      <c r="D1327" s="35"/>
      <c r="E1327" s="2051"/>
      <c r="F1327" s="228"/>
    </row>
    <row r="1328" spans="1:6" s="2021" customFormat="1" ht="14.4">
      <c r="A1328" s="35"/>
      <c r="B1328" s="42"/>
      <c r="C1328" s="2116"/>
      <c r="D1328" s="35"/>
      <c r="E1328" s="2051"/>
      <c r="F1328" s="228"/>
    </row>
    <row r="1329" spans="1:6" s="2021" customFormat="1" ht="14.4">
      <c r="A1329" s="35"/>
      <c r="B1329" s="42"/>
      <c r="C1329" s="2116"/>
      <c r="D1329" s="35"/>
      <c r="E1329" s="2051"/>
      <c r="F1329" s="228"/>
    </row>
    <row r="1330" spans="1:6" s="2021" customFormat="1" ht="14.4">
      <c r="A1330" s="35"/>
      <c r="B1330" s="42"/>
      <c r="C1330" s="2116"/>
      <c r="D1330" s="35"/>
      <c r="E1330" s="2051"/>
      <c r="F1330" s="228"/>
    </row>
    <row r="1331" spans="1:6" s="2021" customFormat="1" ht="14.4">
      <c r="A1331" s="35"/>
      <c r="B1331" s="42"/>
      <c r="C1331" s="2116"/>
      <c r="D1331" s="35"/>
      <c r="E1331" s="2051"/>
      <c r="F1331" s="228"/>
    </row>
    <row r="1332" spans="1:6" s="2021" customFormat="1" ht="14.4">
      <c r="A1332" s="35"/>
      <c r="B1332" s="42"/>
      <c r="C1332" s="2116"/>
      <c r="D1332" s="35"/>
      <c r="E1332" s="2051"/>
      <c r="F1332" s="228"/>
    </row>
    <row r="1333" spans="1:6" s="2021" customFormat="1" ht="14.4">
      <c r="A1333" s="35"/>
      <c r="B1333" s="42"/>
      <c r="C1333" s="2116"/>
      <c r="D1333" s="35"/>
      <c r="E1333" s="2051"/>
      <c r="F1333" s="228"/>
    </row>
    <row r="1334" spans="1:6" s="2021" customFormat="1" ht="14.4">
      <c r="A1334" s="35"/>
      <c r="B1334" s="42"/>
      <c r="C1334" s="2116"/>
      <c r="D1334" s="35"/>
      <c r="E1334" s="2051"/>
      <c r="F1334" s="228"/>
    </row>
    <row r="1335" spans="1:6" s="2021" customFormat="1" ht="14.4">
      <c r="A1335" s="35"/>
      <c r="B1335" s="42"/>
      <c r="C1335" s="2116"/>
      <c r="D1335" s="35"/>
      <c r="E1335" s="2051"/>
      <c r="F1335" s="228"/>
    </row>
    <row r="1336" spans="1:6" s="2021" customFormat="1" ht="14.4">
      <c r="A1336" s="35"/>
      <c r="B1336" s="42"/>
      <c r="C1336" s="2116"/>
      <c r="D1336" s="35"/>
      <c r="E1336" s="2051"/>
      <c r="F1336" s="228"/>
    </row>
    <row r="1337" spans="1:6" s="2021" customFormat="1" ht="14.4">
      <c r="A1337" s="35"/>
      <c r="B1337" s="42"/>
      <c r="C1337" s="2116"/>
      <c r="D1337" s="35"/>
      <c r="E1337" s="2051"/>
      <c r="F1337" s="228"/>
    </row>
    <row r="1338" spans="1:6" s="2021" customFormat="1" ht="14.4">
      <c r="A1338" s="35"/>
      <c r="B1338" s="42"/>
      <c r="C1338" s="2116"/>
      <c r="D1338" s="35"/>
      <c r="E1338" s="2051"/>
      <c r="F1338" s="228"/>
    </row>
    <row r="1339" spans="1:6" s="2021" customFormat="1" ht="14.4">
      <c r="A1339" s="35"/>
      <c r="B1339" s="42"/>
      <c r="C1339" s="2116"/>
      <c r="D1339" s="35"/>
      <c r="E1339" s="2051"/>
      <c r="F1339" s="228"/>
    </row>
    <row r="1340" spans="1:6" s="2021" customFormat="1" ht="14.4">
      <c r="A1340" s="35"/>
      <c r="B1340" s="42"/>
      <c r="C1340" s="2116"/>
      <c r="D1340" s="35"/>
      <c r="E1340" s="2051"/>
      <c r="F1340" s="228"/>
    </row>
    <row r="1341" spans="1:6" s="2021" customFormat="1" ht="14.4">
      <c r="A1341" s="35"/>
      <c r="B1341" s="42"/>
      <c r="C1341" s="2116"/>
      <c r="D1341" s="35"/>
      <c r="E1341" s="2051"/>
      <c r="F1341" s="228"/>
    </row>
    <row r="1342" spans="1:6" s="2021" customFormat="1" ht="14.4">
      <c r="A1342" s="35"/>
      <c r="B1342" s="42"/>
      <c r="C1342" s="2116"/>
      <c r="D1342" s="35"/>
      <c r="E1342" s="2051"/>
      <c r="F1342" s="228"/>
    </row>
    <row r="1343" spans="1:6" s="2021" customFormat="1" ht="14.4">
      <c r="A1343" s="35"/>
      <c r="B1343" s="42"/>
      <c r="C1343" s="2116"/>
      <c r="D1343" s="35"/>
      <c r="E1343" s="2051"/>
      <c r="F1343" s="228"/>
    </row>
    <row r="1344" spans="1:6" s="2021" customFormat="1" ht="14.4">
      <c r="A1344" s="35"/>
      <c r="B1344" s="42"/>
      <c r="C1344" s="2116"/>
      <c r="D1344" s="35"/>
      <c r="E1344" s="2051"/>
      <c r="F1344" s="228"/>
    </row>
    <row r="1345" spans="1:6" s="2021" customFormat="1" ht="14.4">
      <c r="A1345" s="35"/>
      <c r="B1345" s="42"/>
      <c r="C1345" s="2116"/>
      <c r="D1345" s="35"/>
      <c r="E1345" s="2051"/>
      <c r="F1345" s="228"/>
    </row>
    <row r="1346" spans="1:6" s="2021" customFormat="1" ht="14.4">
      <c r="A1346" s="35"/>
      <c r="B1346" s="42"/>
      <c r="C1346" s="2116"/>
      <c r="D1346" s="35"/>
      <c r="E1346" s="2051"/>
      <c r="F1346" s="228"/>
    </row>
    <row r="1347" spans="1:6" s="2021" customFormat="1" ht="14.4">
      <c r="A1347" s="35"/>
      <c r="B1347" s="42"/>
      <c r="C1347" s="2116"/>
      <c r="D1347" s="35"/>
      <c r="E1347" s="2051"/>
      <c r="F1347" s="228"/>
    </row>
    <row r="1348" spans="1:6" s="2021" customFormat="1" ht="14.4">
      <c r="A1348" s="35"/>
      <c r="B1348" s="42"/>
      <c r="C1348" s="2116"/>
      <c r="D1348" s="35"/>
      <c r="E1348" s="2051"/>
      <c r="F1348" s="228"/>
    </row>
    <row r="1349" spans="1:6" s="2021" customFormat="1" ht="14.4">
      <c r="A1349" s="35"/>
      <c r="B1349" s="42"/>
      <c r="C1349" s="2116"/>
      <c r="D1349" s="35"/>
      <c r="E1349" s="2051"/>
      <c r="F1349" s="228"/>
    </row>
    <row r="1350" spans="1:6" s="2021" customFormat="1" ht="14.4">
      <c r="A1350" s="35"/>
      <c r="B1350" s="42"/>
      <c r="C1350" s="2116"/>
      <c r="D1350" s="35"/>
      <c r="E1350" s="2051"/>
      <c r="F1350" s="228"/>
    </row>
    <row r="1351" spans="1:6" s="2021" customFormat="1" ht="14.4">
      <c r="A1351" s="35"/>
      <c r="B1351" s="42"/>
      <c r="C1351" s="2116"/>
      <c r="D1351" s="35"/>
      <c r="E1351" s="2051"/>
      <c r="F1351" s="228"/>
    </row>
    <row r="1352" spans="1:6" s="2021" customFormat="1" ht="14.4">
      <c r="A1352" s="35"/>
      <c r="B1352" s="42"/>
      <c r="C1352" s="2116"/>
      <c r="D1352" s="35"/>
      <c r="E1352" s="2051"/>
      <c r="F1352" s="228"/>
    </row>
    <row r="1353" spans="1:6" s="2021" customFormat="1" ht="14.4">
      <c r="A1353" s="35"/>
      <c r="B1353" s="42"/>
      <c r="C1353" s="2116"/>
      <c r="D1353" s="35"/>
      <c r="E1353" s="2051"/>
      <c r="F1353" s="228"/>
    </row>
    <row r="1354" spans="1:6" s="2021" customFormat="1" ht="14.4">
      <c r="A1354" s="35"/>
      <c r="B1354" s="42"/>
      <c r="C1354" s="2116"/>
      <c r="D1354" s="35"/>
      <c r="E1354" s="2051"/>
      <c r="F1354" s="228"/>
    </row>
    <row r="1355" spans="1:6" s="2021" customFormat="1" ht="14.4">
      <c r="A1355" s="35"/>
      <c r="B1355" s="42"/>
      <c r="C1355" s="2116"/>
      <c r="D1355" s="35"/>
      <c r="E1355" s="2051"/>
      <c r="F1355" s="228"/>
    </row>
    <row r="1356" spans="1:6" s="2021" customFormat="1" ht="14.4">
      <c r="A1356" s="35"/>
      <c r="B1356" s="33"/>
      <c r="C1356" s="2116"/>
      <c r="D1356" s="35"/>
      <c r="E1356" s="2051"/>
      <c r="F1356" s="228"/>
    </row>
    <row r="1357" spans="1:6" s="2021" customFormat="1" ht="14.4">
      <c r="A1357" s="35"/>
      <c r="B1357" s="33"/>
      <c r="C1357" s="2116"/>
      <c r="D1357" s="35"/>
      <c r="E1357" s="2051"/>
      <c r="F1357" s="228"/>
    </row>
    <row r="1358" spans="1:6" s="2021" customFormat="1" ht="27.6">
      <c r="A1358" s="48"/>
      <c r="B1358" s="394" t="s">
        <v>1076</v>
      </c>
      <c r="C1358" s="2068"/>
      <c r="D1358" s="48"/>
      <c r="E1358" s="572"/>
      <c r="F1358" s="2167">
        <f>SUM(F1314:F1357)</f>
        <v>0</v>
      </c>
    </row>
    <row r="1359" spans="1:6" s="2021" customFormat="1" ht="14.4">
      <c r="A1359" s="254"/>
      <c r="B1359" s="257"/>
      <c r="C1359" s="2117"/>
      <c r="D1359" s="254"/>
      <c r="E1359" s="577"/>
      <c r="F1359" s="2168"/>
    </row>
    <row r="1361" spans="1:6" s="2023" customFormat="1" ht="13.2">
      <c r="A1361" s="142"/>
      <c r="B1361" s="142"/>
      <c r="C1361" s="142"/>
      <c r="D1361" s="142"/>
      <c r="F1361" s="142"/>
    </row>
    <row r="1362" spans="1:6" s="2023" customFormat="1" ht="13.2">
      <c r="A1362" s="142"/>
      <c r="B1362" s="142"/>
      <c r="C1362" s="142"/>
      <c r="D1362" s="142"/>
      <c r="F1362" s="142"/>
    </row>
    <row r="1363" spans="1:6" s="2023" customFormat="1" ht="13.2">
      <c r="A1363" s="142"/>
      <c r="B1363" s="142"/>
      <c r="C1363" s="142"/>
      <c r="D1363" s="142"/>
      <c r="F1363" s="142"/>
    </row>
    <row r="1364" spans="1:6" s="2023" customFormat="1" ht="13.2">
      <c r="A1364" s="142"/>
      <c r="B1364" s="142"/>
      <c r="C1364" s="142"/>
      <c r="D1364" s="142"/>
      <c r="F1364" s="142"/>
    </row>
    <row r="1365" spans="1:6" s="2023" customFormat="1" ht="13.2">
      <c r="A1365" s="142"/>
      <c r="B1365" s="142"/>
      <c r="C1365" s="142"/>
      <c r="D1365" s="142"/>
      <c r="F1365" s="142"/>
    </row>
    <row r="1366" spans="1:6" s="2023" customFormat="1" ht="13.2">
      <c r="A1366" s="142"/>
      <c r="B1366" s="142"/>
      <c r="C1366" s="142"/>
      <c r="D1366" s="142"/>
      <c r="F1366" s="142"/>
    </row>
    <row r="1367" spans="1:6" s="2023" customFormat="1" ht="13.2">
      <c r="A1367" s="142"/>
      <c r="B1367" s="142"/>
      <c r="C1367" s="142"/>
      <c r="D1367" s="142"/>
      <c r="F1367" s="142"/>
    </row>
    <row r="1368" spans="1:6" s="2023" customFormat="1" ht="13.2">
      <c r="A1368" s="142"/>
      <c r="B1368" s="142"/>
      <c r="C1368" s="142"/>
      <c r="D1368" s="142"/>
      <c r="F1368" s="142"/>
    </row>
    <row r="1369" spans="1:6" s="2023" customFormat="1" ht="13.2">
      <c r="A1369" s="142"/>
      <c r="B1369" s="142"/>
      <c r="C1369" s="142"/>
      <c r="D1369" s="142"/>
      <c r="F1369" s="142"/>
    </row>
    <row r="1370" spans="1:6" s="2023" customFormat="1" ht="13.2">
      <c r="A1370" s="142"/>
      <c r="B1370" s="142"/>
      <c r="C1370" s="142"/>
      <c r="D1370" s="142"/>
      <c r="F1370" s="142"/>
    </row>
    <row r="1371" spans="1:6" s="2023" customFormat="1" ht="13.2">
      <c r="A1371" s="142"/>
      <c r="B1371" s="142"/>
      <c r="C1371" s="142"/>
      <c r="D1371" s="142"/>
      <c r="F1371" s="142"/>
    </row>
    <row r="1372" spans="1:6" s="2023" customFormat="1" ht="13.2">
      <c r="A1372" s="142"/>
      <c r="B1372" s="142"/>
      <c r="C1372" s="142"/>
      <c r="D1372" s="142"/>
      <c r="F1372" s="142"/>
    </row>
    <row r="1373" spans="1:6" s="2023" customFormat="1" ht="13.2">
      <c r="A1373" s="142"/>
      <c r="B1373" s="142"/>
      <c r="C1373" s="142"/>
      <c r="D1373" s="142"/>
      <c r="F1373" s="142"/>
    </row>
    <row r="1374" spans="1:6" s="2023" customFormat="1" ht="13.2">
      <c r="A1374" s="142"/>
      <c r="B1374" s="142"/>
      <c r="C1374" s="142"/>
      <c r="D1374" s="142"/>
      <c r="F1374" s="142"/>
    </row>
    <row r="1375" spans="1:6" s="2023" customFormat="1" ht="13.2">
      <c r="A1375" s="142"/>
      <c r="B1375" s="142"/>
      <c r="C1375" s="142"/>
      <c r="D1375" s="142"/>
      <c r="F1375" s="142"/>
    </row>
    <row r="1376" spans="1:6" s="2023" customFormat="1" ht="13.2">
      <c r="A1376" s="142"/>
      <c r="B1376" s="142"/>
      <c r="C1376" s="142"/>
      <c r="D1376" s="142"/>
      <c r="F1376" s="142"/>
    </row>
    <row r="1377" spans="1:6" s="2023" customFormat="1" ht="13.2">
      <c r="A1377" s="142"/>
      <c r="B1377" s="142"/>
      <c r="C1377" s="142"/>
      <c r="D1377" s="142"/>
      <c r="F1377" s="142"/>
    </row>
    <row r="1378" spans="1:6" s="2023" customFormat="1" ht="13.2">
      <c r="A1378" s="142"/>
      <c r="B1378" s="142"/>
      <c r="C1378" s="142"/>
      <c r="D1378" s="142"/>
      <c r="F1378" s="142"/>
    </row>
    <row r="1379" spans="1:6" s="2023" customFormat="1" thickBot="1">
      <c r="A1379" s="142"/>
      <c r="B1379" s="142"/>
      <c r="C1379" s="142"/>
      <c r="D1379" s="142"/>
      <c r="F1379" s="142"/>
    </row>
    <row r="1380" spans="1:6" s="2023" customFormat="1" thickTop="1">
      <c r="A1380" s="142"/>
      <c r="B1380" s="139"/>
      <c r="C1380" s="139"/>
      <c r="D1380" s="139"/>
      <c r="E1380" s="2024"/>
      <c r="F1380" s="139"/>
    </row>
    <row r="1381" spans="1:6" s="2023" customFormat="1" ht="25.2">
      <c r="A1381" s="142"/>
      <c r="B1381" s="595" t="s">
        <v>1077</v>
      </c>
      <c r="C1381" s="595"/>
      <c r="D1381" s="595"/>
      <c r="E1381" s="2026"/>
      <c r="F1381" s="142"/>
    </row>
    <row r="1382" spans="1:6" s="2023" customFormat="1" thickBot="1">
      <c r="A1382" s="142"/>
      <c r="B1382" s="141"/>
      <c r="C1382" s="141"/>
      <c r="D1382" s="141"/>
      <c r="E1382" s="2027"/>
      <c r="F1382" s="141"/>
    </row>
    <row r="1383" spans="1:6" s="2023" customFormat="1" thickTop="1">
      <c r="A1383" s="142"/>
      <c r="B1383" s="142"/>
      <c r="C1383" s="142"/>
      <c r="D1383" s="142"/>
      <c r="F1383" s="142"/>
    </row>
    <row r="1384" spans="1:6" s="2023" customFormat="1" ht="13.2">
      <c r="A1384" s="142"/>
      <c r="B1384" s="142"/>
      <c r="C1384" s="142"/>
      <c r="D1384" s="142"/>
      <c r="F1384" s="142"/>
    </row>
    <row r="1385" spans="1:6" s="2023" customFormat="1" ht="13.2">
      <c r="A1385" s="142"/>
      <c r="B1385" s="142"/>
      <c r="C1385" s="142"/>
      <c r="D1385" s="142"/>
      <c r="F1385" s="142"/>
    </row>
    <row r="1386" spans="1:6" s="2025" customFormat="1" ht="13.2">
      <c r="A1386" s="138"/>
      <c r="B1386" s="138"/>
      <c r="C1386" s="138"/>
      <c r="D1386" s="138"/>
      <c r="F1386" s="138"/>
    </row>
    <row r="1387" spans="1:6" s="2025" customFormat="1" ht="13.2">
      <c r="A1387" s="138"/>
      <c r="B1387" s="138"/>
      <c r="C1387" s="138"/>
      <c r="D1387" s="138"/>
      <c r="F1387" s="138"/>
    </row>
    <row r="1388" spans="1:6" s="2025" customFormat="1" ht="13.2">
      <c r="A1388" s="138"/>
      <c r="B1388" s="138"/>
      <c r="C1388" s="138"/>
      <c r="D1388" s="138"/>
      <c r="F1388" s="138"/>
    </row>
    <row r="1389" spans="1:6" s="2025" customFormat="1" ht="13.2">
      <c r="A1389" s="138"/>
      <c r="B1389" s="138"/>
      <c r="C1389" s="138"/>
      <c r="D1389" s="138"/>
      <c r="F1389" s="138"/>
    </row>
    <row r="1390" spans="1:6" s="2025" customFormat="1" ht="13.2">
      <c r="A1390" s="138"/>
      <c r="B1390" s="138"/>
      <c r="C1390" s="138"/>
      <c r="D1390" s="138"/>
      <c r="F1390" s="138"/>
    </row>
    <row r="1391" spans="1:6" s="2025" customFormat="1" ht="13.2">
      <c r="A1391" s="138"/>
      <c r="B1391" s="138"/>
      <c r="C1391" s="138"/>
      <c r="D1391" s="138"/>
      <c r="F1391" s="138"/>
    </row>
    <row r="1392" spans="1:6" s="2025" customFormat="1" ht="13.2">
      <c r="A1392" s="138"/>
      <c r="B1392" s="138"/>
      <c r="C1392" s="138"/>
      <c r="D1392" s="138"/>
      <c r="F1392" s="138"/>
    </row>
    <row r="1393" spans="1:6" s="2023" customFormat="1" ht="13.2">
      <c r="A1393" s="142"/>
      <c r="B1393" s="142"/>
      <c r="C1393" s="142"/>
      <c r="D1393" s="142"/>
      <c r="F1393" s="142"/>
    </row>
    <row r="1394" spans="1:6" s="2023" customFormat="1" ht="13.2">
      <c r="A1394" s="142"/>
      <c r="B1394" s="142"/>
      <c r="C1394" s="142"/>
      <c r="D1394" s="142"/>
      <c r="F1394" s="142"/>
    </row>
    <row r="1395" spans="1:6" s="2023" customFormat="1" ht="13.2">
      <c r="A1395" s="142"/>
      <c r="B1395" s="142"/>
      <c r="C1395" s="142"/>
      <c r="D1395" s="142"/>
      <c r="F1395" s="142"/>
    </row>
    <row r="1396" spans="1:6" s="2023" customFormat="1" ht="13.2">
      <c r="A1396" s="142"/>
      <c r="B1396" s="142"/>
      <c r="C1396" s="142"/>
      <c r="D1396" s="142"/>
      <c r="F1396" s="142"/>
    </row>
    <row r="1397" spans="1:6" s="2023" customFormat="1" ht="13.2">
      <c r="A1397" s="142"/>
      <c r="B1397" s="142"/>
      <c r="C1397" s="142"/>
      <c r="D1397" s="142"/>
      <c r="F1397" s="142"/>
    </row>
    <row r="1398" spans="1:6" s="2023" customFormat="1" ht="13.2">
      <c r="A1398" s="142"/>
      <c r="B1398" s="142"/>
      <c r="C1398" s="142"/>
      <c r="D1398" s="142"/>
      <c r="F1398" s="142"/>
    </row>
    <row r="1399" spans="1:6" s="2023" customFormat="1" ht="13.2">
      <c r="A1399" s="142"/>
      <c r="B1399" s="142"/>
      <c r="C1399" s="142"/>
      <c r="D1399" s="142"/>
      <c r="F1399" s="142"/>
    </row>
    <row r="1400" spans="1:6" s="2023" customFormat="1" ht="13.2">
      <c r="A1400" s="142"/>
      <c r="B1400" s="142"/>
      <c r="C1400" s="142"/>
      <c r="D1400" s="142"/>
      <c r="F1400" s="142"/>
    </row>
    <row r="1401" spans="1:6" s="2023" customFormat="1" ht="13.2">
      <c r="A1401" s="142"/>
      <c r="B1401" s="142"/>
      <c r="C1401" s="142"/>
      <c r="D1401" s="142"/>
      <c r="F1401" s="142"/>
    </row>
    <row r="1402" spans="1:6" s="2023" customFormat="1" ht="13.2">
      <c r="A1402" s="142"/>
      <c r="B1402" s="142"/>
      <c r="C1402" s="142"/>
      <c r="D1402" s="142"/>
      <c r="F1402" s="142"/>
    </row>
    <row r="1403" spans="1:6" s="2023" customFormat="1" ht="13.2">
      <c r="A1403" s="142"/>
      <c r="B1403" s="142"/>
      <c r="C1403" s="142"/>
      <c r="D1403" s="142"/>
      <c r="F1403" s="142"/>
    </row>
    <row r="1404" spans="1:6" s="2023" customFormat="1" ht="13.2">
      <c r="A1404" s="142"/>
      <c r="B1404" s="142"/>
      <c r="C1404" s="142"/>
      <c r="D1404" s="142"/>
      <c r="F1404" s="142"/>
    </row>
    <row r="1405" spans="1:6" s="2023" customFormat="1" ht="13.2">
      <c r="A1405" s="142"/>
      <c r="B1405" s="142"/>
      <c r="C1405" s="142"/>
      <c r="D1405" s="142"/>
      <c r="F1405" s="142"/>
    </row>
    <row r="1406" spans="1:6" s="2023" customFormat="1" ht="13.2">
      <c r="A1406" s="142"/>
      <c r="B1406" s="142"/>
      <c r="C1406" s="142"/>
      <c r="D1406" s="142"/>
      <c r="F1406" s="142"/>
    </row>
    <row r="1407" spans="1:6" s="2023" customFormat="1" ht="13.2">
      <c r="A1407" s="142"/>
      <c r="B1407" s="142"/>
      <c r="C1407" s="142"/>
      <c r="D1407" s="142"/>
      <c r="F1407" s="142"/>
    </row>
    <row r="1408" spans="1:6" s="2023" customFormat="1" ht="13.2">
      <c r="A1408" s="142"/>
      <c r="B1408" s="142"/>
      <c r="C1408" s="142"/>
      <c r="D1408" s="142"/>
      <c r="F1408" s="142"/>
    </row>
    <row r="1409" spans="1:6" s="2023" customFormat="1" ht="13.2">
      <c r="A1409" s="142"/>
      <c r="B1409" s="142"/>
      <c r="C1409" s="142"/>
      <c r="D1409" s="142"/>
      <c r="F1409" s="142"/>
    </row>
    <row r="1410" spans="1:6" s="2023" customFormat="1" ht="13.2">
      <c r="A1410" s="142"/>
      <c r="B1410" s="142"/>
      <c r="C1410" s="142"/>
      <c r="D1410" s="142"/>
      <c r="F1410" s="142"/>
    </row>
    <row r="1411" spans="1:6" s="2023" customFormat="1" ht="13.2">
      <c r="A1411" s="142"/>
      <c r="B1411" s="142"/>
      <c r="C1411" s="142"/>
      <c r="D1411" s="142"/>
      <c r="F1411" s="142"/>
    </row>
    <row r="1412" spans="1:6" s="2021" customFormat="1" ht="14.4">
      <c r="A1412" s="35"/>
      <c r="B1412" s="42"/>
      <c r="C1412" s="2116"/>
      <c r="D1412" s="35"/>
      <c r="E1412" s="2051"/>
      <c r="F1412" s="228"/>
    </row>
    <row r="1413" spans="1:6" s="2021" customFormat="1" ht="14.4">
      <c r="A1413" s="35"/>
      <c r="B1413" s="33" t="s">
        <v>1095</v>
      </c>
      <c r="C1413" s="2116"/>
      <c r="D1413" s="35"/>
      <c r="E1413" s="2051"/>
      <c r="F1413" s="228"/>
    </row>
    <row r="1414" spans="1:6" s="2021" customFormat="1" ht="14.4">
      <c r="A1414" s="35"/>
      <c r="B1414" s="42"/>
      <c r="C1414" s="2116"/>
      <c r="D1414" s="35"/>
      <c r="E1414" s="2051"/>
      <c r="F1414" s="228"/>
    </row>
    <row r="1415" spans="1:6" s="2021" customFormat="1" ht="14.4">
      <c r="A1415" s="32"/>
      <c r="B1415" s="226" t="s">
        <v>1096</v>
      </c>
      <c r="C1415" s="2067"/>
      <c r="D1415" s="35"/>
      <c r="E1415" s="194"/>
      <c r="F1415" s="2155"/>
    </row>
    <row r="1416" spans="1:6" s="2021" customFormat="1" ht="14.4">
      <c r="A1416" s="32"/>
      <c r="B1416" s="225"/>
      <c r="C1416" s="2067"/>
      <c r="D1416" s="35"/>
      <c r="E1416" s="194"/>
      <c r="F1416" s="2155"/>
    </row>
    <row r="1417" spans="1:6" s="2012" customFormat="1">
      <c r="A1417" s="32"/>
      <c r="B1417" s="54" t="s">
        <v>1099</v>
      </c>
      <c r="C1417" s="2067"/>
      <c r="D1417" s="35"/>
      <c r="E1417" s="2011"/>
      <c r="F1417" s="2169"/>
    </row>
    <row r="1418" spans="1:6" s="2044" customFormat="1" ht="55.2">
      <c r="A1418" s="2126"/>
      <c r="B1418" s="342" t="s">
        <v>693</v>
      </c>
      <c r="C1418" s="2079"/>
      <c r="D1418" s="208"/>
      <c r="E1418" s="2034"/>
      <c r="F1418" s="2169"/>
    </row>
    <row r="1419" spans="1:6" s="2044" customFormat="1">
      <c r="A1419" s="2126"/>
      <c r="B1419" s="2127"/>
      <c r="C1419" s="2079"/>
      <c r="D1419" s="208"/>
      <c r="E1419" s="2034"/>
      <c r="F1419" s="2169"/>
    </row>
    <row r="1420" spans="1:6" s="2044" customFormat="1">
      <c r="A1420" s="206" t="s">
        <v>28</v>
      </c>
      <c r="B1420" s="51" t="s">
        <v>689</v>
      </c>
      <c r="C1420" s="2079">
        <v>308</v>
      </c>
      <c r="D1420" s="208" t="s">
        <v>399</v>
      </c>
      <c r="E1420" s="2034"/>
      <c r="F1420" s="2169">
        <f t="shared" ref="F1420" si="76">$C1420*E1420</f>
        <v>0</v>
      </c>
    </row>
    <row r="1421" spans="1:6" s="2044" customFormat="1">
      <c r="A1421" s="206"/>
      <c r="B1421" s="51"/>
      <c r="C1421" s="2079"/>
      <c r="D1421" s="208"/>
      <c r="E1421" s="2034"/>
      <c r="F1421" s="2169"/>
    </row>
    <row r="1422" spans="1:6" s="2021" customFormat="1" ht="14.4">
      <c r="A1422" s="32"/>
      <c r="B1422" s="226" t="s">
        <v>1097</v>
      </c>
      <c r="C1422" s="2067"/>
      <c r="D1422" s="35"/>
      <c r="E1422" s="194"/>
      <c r="F1422" s="2155"/>
    </row>
    <row r="1423" spans="1:6" s="2060" customFormat="1" ht="27.6">
      <c r="A1423" s="39" t="s">
        <v>266</v>
      </c>
      <c r="B1423" s="217" t="s">
        <v>3456</v>
      </c>
      <c r="C1423" s="212"/>
      <c r="D1423" s="2128"/>
      <c r="E1423" s="2059"/>
      <c r="F1423" s="2156"/>
    </row>
    <row r="1424" spans="1:6" s="2060" customFormat="1">
      <c r="A1424" s="39"/>
      <c r="B1424" s="217"/>
      <c r="C1424" s="212"/>
      <c r="D1424" s="2128"/>
      <c r="E1424" s="2059"/>
      <c r="F1424" s="2156"/>
    </row>
    <row r="1425" spans="1:6" s="2021" customFormat="1" ht="14.4">
      <c r="A1425" s="32" t="s">
        <v>30</v>
      </c>
      <c r="B1425" s="225" t="s">
        <v>1098</v>
      </c>
      <c r="C1425" s="2067">
        <v>207</v>
      </c>
      <c r="D1425" s="35" t="s">
        <v>29</v>
      </c>
      <c r="E1425" s="2011"/>
      <c r="F1425" s="228">
        <f t="shared" ref="F1425" si="77">$C1425*E1425</f>
        <v>0</v>
      </c>
    </row>
    <row r="1426" spans="1:6" s="2021" customFormat="1" ht="14.4">
      <c r="A1426" s="32"/>
      <c r="B1426" s="225"/>
      <c r="C1426" s="2067"/>
      <c r="D1426" s="35"/>
      <c r="E1426" s="194"/>
      <c r="F1426" s="2155"/>
    </row>
    <row r="1427" spans="1:6" s="2060" customFormat="1">
      <c r="A1427" s="39"/>
      <c r="B1427" s="215" t="s">
        <v>569</v>
      </c>
      <c r="C1427" s="212"/>
      <c r="D1427" s="2128"/>
      <c r="E1427" s="2059"/>
      <c r="F1427" s="2156"/>
    </row>
    <row r="1428" spans="1:6" s="2060" customFormat="1">
      <c r="A1428" s="39" t="s">
        <v>31</v>
      </c>
      <c r="B1428" s="51" t="s">
        <v>1100</v>
      </c>
      <c r="C1428" s="39">
        <v>32</v>
      </c>
      <c r="D1428" s="2129" t="s">
        <v>398</v>
      </c>
      <c r="E1428" s="454"/>
      <c r="F1428" s="2170">
        <f>$C1428*E1428</f>
        <v>0</v>
      </c>
    </row>
    <row r="1429" spans="1:6" s="2021" customFormat="1" ht="14.4">
      <c r="A1429" s="32"/>
      <c r="B1429" s="225"/>
      <c r="C1429" s="2067"/>
      <c r="D1429" s="35"/>
      <c r="E1429" s="194"/>
      <c r="F1429" s="2155"/>
    </row>
    <row r="1430" spans="1:6" s="2021" customFormat="1" ht="14.4">
      <c r="A1430" s="32" t="s">
        <v>32</v>
      </c>
      <c r="B1430" s="225" t="s">
        <v>1088</v>
      </c>
      <c r="C1430" s="2067">
        <v>248</v>
      </c>
      <c r="D1430" s="35" t="s">
        <v>46</v>
      </c>
      <c r="E1430" s="2011"/>
      <c r="F1430" s="228">
        <f t="shared" ref="F1430" si="78">$C1430*E1430</f>
        <v>0</v>
      </c>
    </row>
    <row r="1431" spans="1:6" s="2021" customFormat="1" ht="14.4">
      <c r="A1431" s="32"/>
      <c r="B1431" s="225"/>
      <c r="C1431" s="2067"/>
      <c r="D1431" s="35"/>
      <c r="E1431" s="194"/>
      <c r="F1431" s="2155"/>
    </row>
    <row r="1432" spans="1:6" s="2021" customFormat="1" ht="41.4">
      <c r="A1432" s="32"/>
      <c r="B1432" s="2130" t="s">
        <v>652</v>
      </c>
      <c r="C1432" s="2067"/>
      <c r="D1432" s="35"/>
      <c r="E1432" s="194"/>
      <c r="F1432" s="2155"/>
    </row>
    <row r="1433" spans="1:6" s="2021" customFormat="1" ht="14.4">
      <c r="A1433" s="32" t="s">
        <v>33</v>
      </c>
      <c r="B1433" s="225" t="s">
        <v>1101</v>
      </c>
      <c r="C1433" s="2067">
        <v>207</v>
      </c>
      <c r="D1433" s="35" t="s">
        <v>29</v>
      </c>
      <c r="E1433" s="2011"/>
      <c r="F1433" s="228">
        <f>$C1433*E1433</f>
        <v>0</v>
      </c>
    </row>
    <row r="1434" spans="1:6" s="2021" customFormat="1" ht="14.4">
      <c r="A1434" s="32"/>
      <c r="B1434" s="225"/>
      <c r="C1434" s="2067"/>
      <c r="D1434" s="35"/>
      <c r="E1434" s="2011"/>
      <c r="F1434" s="228"/>
    </row>
    <row r="1435" spans="1:6" s="2021" customFormat="1" ht="14.4">
      <c r="A1435" s="32"/>
      <c r="B1435" s="226" t="s">
        <v>1085</v>
      </c>
      <c r="C1435" s="2067"/>
      <c r="D1435" s="35"/>
      <c r="E1435" s="194"/>
      <c r="F1435" s="2155"/>
    </row>
    <row r="1436" spans="1:6" s="2021" customFormat="1" ht="14.4">
      <c r="A1436" s="32"/>
      <c r="B1436" s="226" t="s">
        <v>1086</v>
      </c>
      <c r="C1436" s="2067"/>
      <c r="D1436" s="35"/>
      <c r="E1436" s="194"/>
      <c r="F1436" s="2155"/>
    </row>
    <row r="1437" spans="1:6" s="2021" customFormat="1" ht="41.4">
      <c r="A1437" s="32"/>
      <c r="B1437" s="2130" t="s">
        <v>1102</v>
      </c>
      <c r="C1437" s="2067"/>
      <c r="D1437" s="35"/>
      <c r="E1437" s="194"/>
      <c r="F1437" s="2155"/>
    </row>
    <row r="1438" spans="1:6" s="2021" customFormat="1" ht="14.4">
      <c r="A1438" s="32"/>
      <c r="B1438" s="225"/>
      <c r="C1438" s="2067"/>
      <c r="D1438" s="35"/>
      <c r="E1438" s="194"/>
      <c r="F1438" s="2155"/>
    </row>
    <row r="1439" spans="1:6" s="2021" customFormat="1" ht="14.4">
      <c r="A1439" s="32" t="s">
        <v>34</v>
      </c>
      <c r="B1439" s="225" t="s">
        <v>1087</v>
      </c>
      <c r="C1439" s="2067">
        <v>1085</v>
      </c>
      <c r="D1439" s="35" t="s">
        <v>29</v>
      </c>
      <c r="E1439" s="2011"/>
      <c r="F1439" s="228">
        <f t="shared" ref="F1439" si="79">$C1439*E1439</f>
        <v>0</v>
      </c>
    </row>
    <row r="1440" spans="1:6" s="2021" customFormat="1" ht="14.4">
      <c r="A1440" s="32"/>
      <c r="B1440" s="225"/>
      <c r="C1440" s="2067"/>
      <c r="D1440" s="35"/>
      <c r="E1440" s="194"/>
      <c r="F1440" s="2155"/>
    </row>
    <row r="1441" spans="1:6" s="2021" customFormat="1" ht="14.4">
      <c r="A1441" s="32" t="s">
        <v>34</v>
      </c>
      <c r="B1441" s="225" t="s">
        <v>1103</v>
      </c>
      <c r="C1441" s="2067">
        <v>226</v>
      </c>
      <c r="D1441" s="35" t="s">
        <v>29</v>
      </c>
      <c r="E1441" s="2011"/>
      <c r="F1441" s="228">
        <f t="shared" ref="F1441" si="80">$C1441*E1441</f>
        <v>0</v>
      </c>
    </row>
    <row r="1442" spans="1:6" s="2021" customFormat="1" ht="14.4">
      <c r="A1442" s="32"/>
      <c r="B1442" s="225"/>
      <c r="C1442" s="2067"/>
      <c r="D1442" s="35"/>
      <c r="E1442" s="194"/>
      <c r="F1442" s="2155"/>
    </row>
    <row r="1443" spans="1:6" s="2021" customFormat="1" ht="14.4">
      <c r="A1443" s="32" t="s">
        <v>35</v>
      </c>
      <c r="B1443" s="225" t="s">
        <v>1088</v>
      </c>
      <c r="C1443" s="2067">
        <v>283</v>
      </c>
      <c r="D1443" s="35" t="s">
        <v>46</v>
      </c>
      <c r="E1443" s="2011"/>
      <c r="F1443" s="228">
        <f t="shared" ref="F1443" si="81">$C1443*E1443</f>
        <v>0</v>
      </c>
    </row>
    <row r="1444" spans="1:6" s="2021" customFormat="1" ht="14.4">
      <c r="A1444" s="32"/>
      <c r="B1444" s="225"/>
      <c r="C1444" s="2067"/>
      <c r="D1444" s="35"/>
      <c r="E1444" s="194"/>
      <c r="F1444" s="2155"/>
    </row>
    <row r="1445" spans="1:6" s="2021" customFormat="1" ht="41.4">
      <c r="A1445" s="32"/>
      <c r="B1445" s="2131" t="s">
        <v>652</v>
      </c>
      <c r="C1445" s="2067"/>
      <c r="D1445" s="35"/>
      <c r="E1445" s="194"/>
      <c r="F1445" s="2155"/>
    </row>
    <row r="1446" spans="1:6" s="2021" customFormat="1" ht="14.4">
      <c r="A1446" s="32" t="s">
        <v>36</v>
      </c>
      <c r="B1446" s="225" t="s">
        <v>1090</v>
      </c>
      <c r="C1446" s="2067">
        <v>1085</v>
      </c>
      <c r="D1446" s="35" t="s">
        <v>29</v>
      </c>
      <c r="E1446" s="2011"/>
      <c r="F1446" s="228">
        <f t="shared" ref="F1446" si="82">$C1446*E1446</f>
        <v>0</v>
      </c>
    </row>
    <row r="1447" spans="1:6" s="2021" customFormat="1" ht="14.4">
      <c r="A1447" s="32"/>
      <c r="B1447" s="225"/>
      <c r="C1447" s="2067"/>
      <c r="D1447" s="35"/>
      <c r="E1447" s="2011"/>
      <c r="F1447" s="228"/>
    </row>
    <row r="1448" spans="1:6" s="2021" customFormat="1" ht="14.4">
      <c r="A1448" s="32" t="s">
        <v>74</v>
      </c>
      <c r="B1448" s="225" t="s">
        <v>1103</v>
      </c>
      <c r="C1448" s="2067">
        <v>226</v>
      </c>
      <c r="D1448" s="35" t="s">
        <v>29</v>
      </c>
      <c r="E1448" s="2011"/>
      <c r="F1448" s="228">
        <f t="shared" ref="F1448" si="83">$C1448*E1448</f>
        <v>0</v>
      </c>
    </row>
    <row r="1449" spans="1:6" s="2021" customFormat="1" ht="14.4">
      <c r="A1449" s="32"/>
      <c r="B1449" s="225"/>
      <c r="C1449" s="2067"/>
      <c r="D1449" s="35"/>
      <c r="E1449" s="2011"/>
      <c r="F1449" s="228"/>
    </row>
    <row r="1450" spans="1:6">
      <c r="A1450" s="52"/>
      <c r="B1450" s="150"/>
      <c r="C1450" s="151"/>
      <c r="D1450" s="152"/>
      <c r="E1450" s="196"/>
      <c r="F1450" s="324"/>
    </row>
    <row r="1451" spans="1:6" s="62" customFormat="1" ht="14.4" thickBot="1">
      <c r="A1451" s="2132"/>
      <c r="B1451" s="153" t="s">
        <v>19</v>
      </c>
      <c r="C1451" s="2069"/>
      <c r="D1451" s="66"/>
      <c r="E1451" s="2016"/>
      <c r="F1451" s="2161">
        <f>SUM(F1413:F1450)</f>
        <v>0</v>
      </c>
    </row>
    <row r="1452" spans="1:6" s="2021" customFormat="1" ht="15" thickTop="1">
      <c r="A1452" s="32"/>
      <c r="B1452" s="225"/>
      <c r="C1452" s="2067"/>
      <c r="D1452" s="35"/>
      <c r="E1452" s="2011"/>
      <c r="F1452" s="228"/>
    </row>
    <row r="1453" spans="1:6" s="2021" customFormat="1" ht="27.6">
      <c r="A1453" s="32"/>
      <c r="B1453" s="2131" t="s">
        <v>1091</v>
      </c>
      <c r="C1453" s="2067"/>
      <c r="D1453" s="35"/>
      <c r="E1453" s="2011"/>
      <c r="F1453" s="228"/>
    </row>
    <row r="1454" spans="1:6" s="2021" customFormat="1" ht="14.4">
      <c r="A1454" s="32"/>
      <c r="B1454" s="225"/>
      <c r="C1454" s="2067"/>
      <c r="D1454" s="35"/>
      <c r="E1454" s="2011"/>
      <c r="F1454" s="228"/>
    </row>
    <row r="1455" spans="1:6" s="2021" customFormat="1" ht="14.4">
      <c r="A1455" s="32" t="s">
        <v>28</v>
      </c>
      <c r="B1455" s="225" t="s">
        <v>1090</v>
      </c>
      <c r="C1455" s="2067">
        <v>1085</v>
      </c>
      <c r="D1455" s="35" t="s">
        <v>29</v>
      </c>
      <c r="E1455" s="2011"/>
      <c r="F1455" s="228">
        <f>$C1455*E1455</f>
        <v>0</v>
      </c>
    </row>
    <row r="1456" spans="1:6" s="2021" customFormat="1" ht="14.4">
      <c r="A1456" s="32"/>
      <c r="B1456" s="225"/>
      <c r="C1456" s="2067"/>
      <c r="D1456" s="35"/>
      <c r="E1456" s="194"/>
      <c r="F1456" s="2155"/>
    </row>
    <row r="1457" spans="1:6" s="2021" customFormat="1" ht="14.4">
      <c r="A1457" s="32" t="s">
        <v>30</v>
      </c>
      <c r="B1457" s="225" t="s">
        <v>1092</v>
      </c>
      <c r="C1457" s="2067">
        <v>20</v>
      </c>
      <c r="D1457" s="35" t="s">
        <v>44</v>
      </c>
      <c r="E1457" s="2011"/>
      <c r="F1457" s="228">
        <f>$C1457*E1457</f>
        <v>0</v>
      </c>
    </row>
    <row r="1458" spans="1:6" s="2021" customFormat="1" ht="14.4">
      <c r="A1458" s="32"/>
      <c r="B1458" s="225"/>
      <c r="C1458" s="2067"/>
      <c r="D1458" s="35"/>
      <c r="E1458" s="194"/>
      <c r="F1458" s="2155"/>
    </row>
    <row r="1459" spans="1:6" s="2021" customFormat="1" ht="41.4">
      <c r="A1459" s="32"/>
      <c r="B1459" s="2131" t="s">
        <v>1093</v>
      </c>
      <c r="C1459" s="2067"/>
      <c r="D1459" s="35"/>
      <c r="E1459" s="194"/>
      <c r="F1459" s="2155"/>
    </row>
    <row r="1460" spans="1:6" s="2021" customFormat="1" ht="14.4">
      <c r="A1460" s="32"/>
      <c r="B1460" s="225"/>
      <c r="C1460" s="2067"/>
      <c r="D1460" s="35"/>
      <c r="E1460" s="194"/>
      <c r="F1460" s="2155"/>
    </row>
    <row r="1461" spans="1:6" s="2021" customFormat="1" ht="14.4">
      <c r="A1461" s="32" t="s">
        <v>31</v>
      </c>
      <c r="B1461" s="225" t="s">
        <v>1090</v>
      </c>
      <c r="C1461" s="2067">
        <v>1085</v>
      </c>
      <c r="D1461" s="35" t="s">
        <v>29</v>
      </c>
      <c r="E1461" s="2011"/>
      <c r="F1461" s="228">
        <f>$C1461*E1461</f>
        <v>0</v>
      </c>
    </row>
    <row r="1462" spans="1:6" s="2021" customFormat="1" ht="14.4">
      <c r="A1462" s="32"/>
      <c r="B1462" s="225"/>
      <c r="C1462" s="2067"/>
      <c r="D1462" s="35"/>
      <c r="E1462" s="194"/>
      <c r="F1462" s="2155"/>
    </row>
    <row r="1463" spans="1:6" s="2021" customFormat="1" ht="14.4">
      <c r="A1463" s="32"/>
      <c r="B1463" s="33" t="s">
        <v>1078</v>
      </c>
      <c r="C1463" s="2067"/>
      <c r="D1463" s="35"/>
      <c r="E1463" s="194"/>
      <c r="F1463" s="2155"/>
    </row>
    <row r="1464" spans="1:6" s="2021" customFormat="1" ht="27.6">
      <c r="A1464" s="32"/>
      <c r="B1464" s="70" t="s">
        <v>1079</v>
      </c>
      <c r="C1464" s="2067"/>
      <c r="D1464" s="35"/>
      <c r="E1464" s="194"/>
      <c r="F1464" s="2155"/>
    </row>
    <row r="1465" spans="1:6" s="2021" customFormat="1" ht="14.4">
      <c r="A1465" s="32"/>
      <c r="B1465" s="70"/>
      <c r="C1465" s="2067"/>
      <c r="D1465" s="35"/>
      <c r="E1465" s="194"/>
      <c r="F1465" s="2155"/>
    </row>
    <row r="1466" spans="1:6" s="2021" customFormat="1" ht="14.4">
      <c r="A1466" s="32" t="s">
        <v>32</v>
      </c>
      <c r="B1466" s="42" t="s">
        <v>1080</v>
      </c>
      <c r="C1466" s="2067">
        <v>38</v>
      </c>
      <c r="D1466" s="35" t="s">
        <v>46</v>
      </c>
      <c r="E1466" s="194"/>
      <c r="F1466" s="2155">
        <f>$C1466*E1466</f>
        <v>0</v>
      </c>
    </row>
    <row r="1467" spans="1:6" s="2021" customFormat="1" ht="14.4">
      <c r="A1467" s="32"/>
      <c r="B1467" s="54"/>
      <c r="C1467" s="2067"/>
      <c r="D1467" s="35"/>
      <c r="E1467" s="194"/>
      <c r="F1467" s="2155"/>
    </row>
    <row r="1468" spans="1:6" s="2021" customFormat="1" ht="14.4">
      <c r="A1468" s="32" t="s">
        <v>33</v>
      </c>
      <c r="B1468" s="42" t="s">
        <v>1081</v>
      </c>
      <c r="C1468" s="2067">
        <v>5</v>
      </c>
      <c r="D1468" s="35" t="s">
        <v>44</v>
      </c>
      <c r="E1468" s="194"/>
      <c r="F1468" s="2155">
        <f>$C1468*E1468</f>
        <v>0</v>
      </c>
    </row>
    <row r="1469" spans="1:6" s="2021" customFormat="1" ht="14.4">
      <c r="A1469" s="32"/>
      <c r="B1469" s="33"/>
      <c r="C1469" s="2067"/>
      <c r="D1469" s="35"/>
      <c r="E1469" s="194"/>
      <c r="F1469" s="2155"/>
    </row>
    <row r="1470" spans="1:6" s="2021" customFormat="1" ht="14.4">
      <c r="A1470" s="32" t="s">
        <v>34</v>
      </c>
      <c r="B1470" s="42" t="s">
        <v>1082</v>
      </c>
      <c r="C1470" s="2067">
        <v>5</v>
      </c>
      <c r="D1470" s="35" t="s">
        <v>44</v>
      </c>
      <c r="E1470" s="194"/>
      <c r="F1470" s="2155">
        <f>$C1470*E1470</f>
        <v>0</v>
      </c>
    </row>
    <row r="1471" spans="1:6" s="2021" customFormat="1" ht="14.4">
      <c r="A1471" s="32"/>
      <c r="B1471" s="42"/>
      <c r="C1471" s="2067"/>
      <c r="D1471" s="35"/>
      <c r="E1471" s="194"/>
      <c r="F1471" s="2155"/>
    </row>
    <row r="1472" spans="1:6" s="2021" customFormat="1" ht="14.4">
      <c r="A1472" s="32"/>
      <c r="B1472" s="33" t="s">
        <v>1083</v>
      </c>
      <c r="C1472" s="2067"/>
      <c r="D1472" s="35"/>
      <c r="E1472" s="194"/>
      <c r="F1472" s="2155"/>
    </row>
    <row r="1473" spans="1:6" s="2021" customFormat="1" ht="14.4">
      <c r="A1473" s="32" t="s">
        <v>35</v>
      </c>
      <c r="B1473" s="42" t="s">
        <v>1084</v>
      </c>
      <c r="C1473" s="2067">
        <v>5</v>
      </c>
      <c r="D1473" s="35" t="s">
        <v>44</v>
      </c>
      <c r="E1473" s="194"/>
      <c r="F1473" s="2155">
        <f>$C1473*E1473</f>
        <v>0</v>
      </c>
    </row>
    <row r="1474" spans="1:6" s="2021" customFormat="1" ht="14.4">
      <c r="A1474" s="32"/>
      <c r="B1474" s="42"/>
      <c r="C1474" s="2067"/>
      <c r="D1474" s="35"/>
      <c r="E1474" s="194"/>
      <c r="F1474" s="2155"/>
    </row>
    <row r="1475" spans="1:6" s="2021" customFormat="1" ht="14.4">
      <c r="A1475" s="32"/>
      <c r="B1475" s="42"/>
      <c r="C1475" s="2067"/>
      <c r="D1475" s="35"/>
      <c r="E1475" s="194"/>
      <c r="F1475" s="2155"/>
    </row>
    <row r="1476" spans="1:6" s="2060" customFormat="1">
      <c r="A1476" s="39"/>
      <c r="B1476" s="51"/>
      <c r="C1476" s="2129"/>
      <c r="D1476" s="39"/>
      <c r="E1476" s="454"/>
      <c r="F1476" s="329"/>
    </row>
    <row r="1477" spans="1:6" s="2062" customFormat="1" ht="14.4">
      <c r="A1477" s="2133"/>
      <c r="B1477" s="2134" t="s">
        <v>400</v>
      </c>
      <c r="C1477" s="2066"/>
      <c r="D1477" s="227"/>
      <c r="E1477" s="2008"/>
      <c r="F1477" s="2171">
        <f>SUM(F1453:F1476)</f>
        <v>0</v>
      </c>
    </row>
    <row r="1478" spans="1:6" s="2021" customFormat="1" ht="14.4">
      <c r="A1478" s="32"/>
      <c r="B1478" s="225"/>
      <c r="C1478" s="2067"/>
      <c r="D1478" s="35"/>
      <c r="E1478" s="2011"/>
      <c r="F1478" s="228"/>
    </row>
    <row r="1479" spans="1:6" s="2021" customFormat="1" ht="14.4">
      <c r="A1479" s="32"/>
      <c r="B1479" s="226" t="s">
        <v>45</v>
      </c>
      <c r="C1479" s="2067"/>
      <c r="D1479" s="35"/>
      <c r="E1479" s="194"/>
      <c r="F1479" s="2155"/>
    </row>
    <row r="1480" spans="1:6" s="2021" customFormat="1" ht="14.4">
      <c r="A1480" s="32"/>
      <c r="B1480" s="225"/>
      <c r="C1480" s="2067"/>
      <c r="D1480" s="35"/>
      <c r="E1480" s="194"/>
      <c r="F1480" s="2155"/>
    </row>
    <row r="1481" spans="1:6" s="2021" customFormat="1" ht="14.4">
      <c r="A1481" s="32"/>
      <c r="B1481" s="225"/>
      <c r="C1481" s="2067"/>
      <c r="D1481" s="35"/>
      <c r="E1481" s="194"/>
      <c r="F1481" s="2155"/>
    </row>
    <row r="1482" spans="1:6" s="2021" customFormat="1" ht="14.4">
      <c r="A1482" s="32"/>
      <c r="B1482" s="188" t="s">
        <v>1104</v>
      </c>
      <c r="C1482" s="2067"/>
      <c r="D1482" s="35"/>
      <c r="E1482" s="194"/>
      <c r="F1482" s="2155">
        <f>F1451</f>
        <v>0</v>
      </c>
    </row>
    <row r="1483" spans="1:6" s="2021" customFormat="1" ht="14.4">
      <c r="A1483" s="32"/>
      <c r="B1483" s="188"/>
      <c r="C1483" s="2067"/>
      <c r="D1483" s="35"/>
      <c r="E1483" s="194"/>
      <c r="F1483" s="2155"/>
    </row>
    <row r="1484" spans="1:6" s="2021" customFormat="1" ht="14.4">
      <c r="A1484" s="32"/>
      <c r="B1484" s="188" t="s">
        <v>547</v>
      </c>
      <c r="C1484" s="2067"/>
      <c r="D1484" s="35"/>
      <c r="E1484" s="194"/>
      <c r="F1484" s="2155">
        <f>F1477</f>
        <v>0</v>
      </c>
    </row>
    <row r="1485" spans="1:6" s="2021" customFormat="1" ht="14.4">
      <c r="A1485" s="32"/>
      <c r="B1485" s="188"/>
      <c r="C1485" s="2067"/>
      <c r="D1485" s="35"/>
      <c r="E1485" s="194"/>
      <c r="F1485" s="2155"/>
    </row>
    <row r="1486" spans="1:6" s="2021" customFormat="1" ht="14.4">
      <c r="A1486" s="32"/>
      <c r="B1486" s="188"/>
      <c r="C1486" s="2067"/>
      <c r="D1486" s="35"/>
      <c r="E1486" s="194"/>
      <c r="F1486" s="2155"/>
    </row>
    <row r="1487" spans="1:6" s="2021" customFormat="1" ht="14.4">
      <c r="A1487" s="32"/>
      <c r="B1487" s="188"/>
      <c r="C1487" s="2067"/>
      <c r="D1487" s="35"/>
      <c r="E1487" s="194"/>
      <c r="F1487" s="2155"/>
    </row>
    <row r="1488" spans="1:6" s="2021" customFormat="1" ht="14.4">
      <c r="A1488" s="32"/>
      <c r="B1488" s="188"/>
      <c r="C1488" s="2067"/>
      <c r="D1488" s="35"/>
      <c r="E1488" s="194"/>
      <c r="F1488" s="2155"/>
    </row>
    <row r="1489" spans="1:6" s="2021" customFormat="1" ht="14.4">
      <c r="A1489" s="32"/>
      <c r="B1489" s="188"/>
      <c r="C1489" s="2067"/>
      <c r="D1489" s="35"/>
      <c r="E1489" s="194"/>
      <c r="F1489" s="2155"/>
    </row>
    <row r="1490" spans="1:6" s="2021" customFormat="1" ht="14.4">
      <c r="A1490" s="32"/>
      <c r="B1490" s="188"/>
      <c r="C1490" s="2067"/>
      <c r="D1490" s="35"/>
      <c r="E1490" s="194"/>
      <c r="F1490" s="2155"/>
    </row>
    <row r="1491" spans="1:6" s="2021" customFormat="1" ht="14.4">
      <c r="A1491" s="32"/>
      <c r="B1491" s="188"/>
      <c r="C1491" s="2067"/>
      <c r="D1491" s="35"/>
      <c r="E1491" s="194"/>
      <c r="F1491" s="2155"/>
    </row>
    <row r="1492" spans="1:6" s="2021" customFormat="1" ht="14.4">
      <c r="A1492" s="32"/>
      <c r="B1492" s="188"/>
      <c r="C1492" s="2067"/>
      <c r="D1492" s="35"/>
      <c r="E1492" s="194"/>
      <c r="F1492" s="2155"/>
    </row>
    <row r="1493" spans="1:6" s="2021" customFormat="1" ht="14.4">
      <c r="A1493" s="32"/>
      <c r="B1493" s="188"/>
      <c r="C1493" s="2067"/>
      <c r="D1493" s="35"/>
      <c r="E1493" s="194"/>
      <c r="F1493" s="2155"/>
    </row>
    <row r="1494" spans="1:6" s="2021" customFormat="1" ht="14.4">
      <c r="A1494" s="32"/>
      <c r="B1494" s="42"/>
      <c r="C1494" s="2067"/>
      <c r="D1494" s="35"/>
      <c r="E1494" s="194"/>
      <c r="F1494" s="2155"/>
    </row>
    <row r="1495" spans="1:6" s="2021" customFormat="1" ht="11.25" customHeight="1">
      <c r="A1495" s="45"/>
      <c r="B1495" s="46"/>
      <c r="C1495" s="2068"/>
      <c r="D1495" s="48"/>
      <c r="E1495" s="572"/>
      <c r="F1495" s="2160"/>
    </row>
    <row r="1496" spans="1:6" s="2021" customFormat="1" ht="15" thickBot="1">
      <c r="A1496" s="63"/>
      <c r="B1496" s="64" t="s">
        <v>1105</v>
      </c>
      <c r="C1496" s="2069"/>
      <c r="D1496" s="66"/>
      <c r="E1496" s="2016"/>
      <c r="F1496" s="2161">
        <f>SUM(F1479:F1495)</f>
        <v>0</v>
      </c>
    </row>
    <row r="1497" spans="1:6" s="2021" customFormat="1" ht="15" thickTop="1">
      <c r="A1497" s="35"/>
      <c r="B1497" s="42"/>
      <c r="C1497" s="2116"/>
      <c r="D1497" s="35"/>
      <c r="E1497" s="2051"/>
      <c r="F1497" s="228"/>
    </row>
    <row r="1498" spans="1:6" s="2021" customFormat="1" ht="14.4">
      <c r="A1498" s="35"/>
      <c r="B1498" s="33" t="s">
        <v>417</v>
      </c>
      <c r="C1498" s="2116"/>
      <c r="D1498" s="35"/>
      <c r="E1498" s="2051"/>
      <c r="F1498" s="228"/>
    </row>
    <row r="1499" spans="1:6" s="2021" customFormat="1" ht="14.4">
      <c r="A1499" s="35"/>
      <c r="B1499" s="33"/>
      <c r="C1499" s="2116"/>
      <c r="D1499" s="35"/>
      <c r="E1499" s="2051"/>
      <c r="F1499" s="228"/>
    </row>
    <row r="1500" spans="1:6" s="2021" customFormat="1" ht="14.4">
      <c r="A1500" s="35">
        <v>1</v>
      </c>
      <c r="B1500" s="42" t="s">
        <v>1106</v>
      </c>
      <c r="C1500" s="2116"/>
      <c r="D1500" s="35" t="s">
        <v>55</v>
      </c>
      <c r="E1500" s="2051"/>
      <c r="F1500" s="228">
        <f>F222</f>
        <v>0</v>
      </c>
    </row>
    <row r="1501" spans="1:6" s="2021" customFormat="1" ht="14.4">
      <c r="A1501" s="35"/>
      <c r="B1501" s="33"/>
      <c r="C1501" s="2116"/>
      <c r="D1501" s="35"/>
      <c r="E1501" s="2051"/>
      <c r="F1501" s="228"/>
    </row>
    <row r="1502" spans="1:6" s="2021" customFormat="1" ht="14.4">
      <c r="A1502" s="35">
        <v>2</v>
      </c>
      <c r="B1502" s="42" t="s">
        <v>1056</v>
      </c>
      <c r="C1502" s="2116"/>
      <c r="D1502" s="35" t="s">
        <v>1110</v>
      </c>
      <c r="E1502" s="2051"/>
      <c r="F1502" s="228">
        <f>F973</f>
        <v>0</v>
      </c>
    </row>
    <row r="1503" spans="1:6" s="2021" customFormat="1" ht="14.4">
      <c r="A1503" s="35"/>
      <c r="B1503" s="33"/>
      <c r="C1503" s="2116"/>
      <c r="D1503" s="35"/>
      <c r="E1503" s="2051"/>
      <c r="F1503" s="228"/>
    </row>
    <row r="1504" spans="1:6" s="2021" customFormat="1" ht="14.4">
      <c r="A1504" s="35">
        <v>3</v>
      </c>
      <c r="B1504" s="42" t="s">
        <v>1107</v>
      </c>
      <c r="C1504" s="2116"/>
      <c r="D1504" s="35" t="s">
        <v>1111</v>
      </c>
      <c r="E1504" s="2051"/>
      <c r="F1504" s="228">
        <f>F1358</f>
        <v>0</v>
      </c>
    </row>
    <row r="1505" spans="1:6" s="2021" customFormat="1" ht="14.4">
      <c r="A1505" s="35"/>
      <c r="B1505" s="33"/>
      <c r="C1505" s="2116"/>
      <c r="D1505" s="35"/>
      <c r="E1505" s="2051"/>
      <c r="F1505" s="228"/>
    </row>
    <row r="1506" spans="1:6" s="2021" customFormat="1" ht="14.4">
      <c r="A1506" s="35">
        <v>4</v>
      </c>
      <c r="B1506" s="42" t="s">
        <v>1108</v>
      </c>
      <c r="C1506" s="2116"/>
      <c r="D1506" s="35" t="s">
        <v>1112</v>
      </c>
      <c r="E1506" s="2051"/>
      <c r="F1506" s="228">
        <f>F1496</f>
        <v>0</v>
      </c>
    </row>
    <row r="1507" spans="1:6" s="2021" customFormat="1" ht="14.4">
      <c r="A1507" s="35"/>
      <c r="B1507" s="33"/>
      <c r="C1507" s="2116"/>
      <c r="D1507" s="35"/>
      <c r="E1507" s="2051"/>
      <c r="F1507" s="228"/>
    </row>
    <row r="1508" spans="1:6" s="2021" customFormat="1" ht="14.4">
      <c r="A1508" s="35"/>
      <c r="B1508" s="42"/>
      <c r="C1508" s="2116"/>
      <c r="D1508" s="35"/>
      <c r="E1508" s="2051"/>
      <c r="F1508" s="228"/>
    </row>
    <row r="1509" spans="1:6" s="2021" customFormat="1" ht="14.4">
      <c r="A1509" s="35"/>
      <c r="B1509" s="33"/>
      <c r="C1509" s="2116"/>
      <c r="D1509" s="35"/>
      <c r="E1509" s="2051"/>
      <c r="F1509" s="228"/>
    </row>
    <row r="1510" spans="1:6" s="2021" customFormat="1" ht="14.4">
      <c r="A1510" s="35"/>
      <c r="B1510" s="42"/>
      <c r="C1510" s="2116"/>
      <c r="D1510" s="35"/>
      <c r="E1510" s="2051"/>
      <c r="F1510" s="228"/>
    </row>
    <row r="1511" spans="1:6" s="2021" customFormat="1" ht="14.4">
      <c r="A1511" s="35"/>
      <c r="B1511" s="42"/>
      <c r="C1511" s="2116"/>
      <c r="D1511" s="35"/>
      <c r="E1511" s="2051"/>
      <c r="F1511" s="228"/>
    </row>
    <row r="1512" spans="1:6" s="2021" customFormat="1" ht="14.4">
      <c r="A1512" s="35"/>
      <c r="B1512" s="42"/>
      <c r="C1512" s="2116"/>
      <c r="D1512" s="35"/>
      <c r="E1512" s="2051"/>
      <c r="F1512" s="228"/>
    </row>
    <row r="1513" spans="1:6" s="2021" customFormat="1" ht="14.4">
      <c r="A1513" s="35"/>
      <c r="B1513" s="42"/>
      <c r="C1513" s="2116"/>
      <c r="D1513" s="35"/>
      <c r="E1513" s="2051"/>
      <c r="F1513" s="228"/>
    </row>
    <row r="1514" spans="1:6" s="2021" customFormat="1" ht="14.4">
      <c r="A1514" s="35"/>
      <c r="B1514" s="42"/>
      <c r="C1514" s="2116"/>
      <c r="D1514" s="35"/>
      <c r="E1514" s="2051"/>
      <c r="F1514" s="228"/>
    </row>
    <row r="1515" spans="1:6" s="2021" customFormat="1" ht="14.4">
      <c r="A1515" s="35"/>
      <c r="B1515" s="42"/>
      <c r="C1515" s="2116"/>
      <c r="D1515" s="35"/>
      <c r="E1515" s="2051"/>
      <c r="F1515" s="228"/>
    </row>
    <row r="1516" spans="1:6" s="2021" customFormat="1" ht="14.4">
      <c r="A1516" s="35"/>
      <c r="B1516" s="42"/>
      <c r="C1516" s="2116"/>
      <c r="D1516" s="35"/>
      <c r="E1516" s="2051"/>
      <c r="F1516" s="228"/>
    </row>
    <row r="1517" spans="1:6" s="2021" customFormat="1" ht="14.4">
      <c r="A1517" s="35"/>
      <c r="B1517" s="42"/>
      <c r="C1517" s="2116"/>
      <c r="D1517" s="35"/>
      <c r="E1517" s="2051"/>
      <c r="F1517" s="228"/>
    </row>
    <row r="1518" spans="1:6" s="2021" customFormat="1" ht="14.4">
      <c r="A1518" s="35"/>
      <c r="B1518" s="42"/>
      <c r="C1518" s="2116"/>
      <c r="D1518" s="35"/>
      <c r="E1518" s="2051"/>
      <c r="F1518" s="228"/>
    </row>
    <row r="1519" spans="1:6" s="2021" customFormat="1" ht="14.4">
      <c r="A1519" s="35"/>
      <c r="B1519" s="42"/>
      <c r="C1519" s="2116"/>
      <c r="D1519" s="35"/>
      <c r="E1519" s="2051"/>
      <c r="F1519" s="228"/>
    </row>
    <row r="1520" spans="1:6" s="2021" customFormat="1" ht="14.4">
      <c r="A1520" s="35"/>
      <c r="B1520" s="42"/>
      <c r="C1520" s="2116"/>
      <c r="D1520" s="35"/>
      <c r="E1520" s="2051"/>
      <c r="F1520" s="228"/>
    </row>
    <row r="1521" spans="1:6" s="2021" customFormat="1" ht="14.4">
      <c r="A1521" s="35"/>
      <c r="B1521" s="42"/>
      <c r="C1521" s="2116"/>
      <c r="D1521" s="35"/>
      <c r="E1521" s="2051"/>
      <c r="F1521" s="228"/>
    </row>
    <row r="1522" spans="1:6" s="2021" customFormat="1" ht="14.4">
      <c r="A1522" s="35"/>
      <c r="B1522" s="42"/>
      <c r="C1522" s="2116"/>
      <c r="D1522" s="35"/>
      <c r="E1522" s="2051"/>
      <c r="F1522" s="228"/>
    </row>
    <row r="1523" spans="1:6" s="2021" customFormat="1" ht="14.4">
      <c r="A1523" s="35"/>
      <c r="B1523" s="42"/>
      <c r="C1523" s="2116"/>
      <c r="D1523" s="35"/>
      <c r="E1523" s="2051"/>
      <c r="F1523" s="228"/>
    </row>
    <row r="1524" spans="1:6" s="2021" customFormat="1" ht="14.4">
      <c r="A1524" s="35"/>
      <c r="B1524" s="42"/>
      <c r="C1524" s="2116"/>
      <c r="D1524" s="35"/>
      <c r="E1524" s="2051"/>
      <c r="F1524" s="228"/>
    </row>
    <row r="1525" spans="1:6" s="2021" customFormat="1" ht="14.4">
      <c r="A1525" s="35"/>
      <c r="B1525" s="42"/>
      <c r="C1525" s="2116"/>
      <c r="D1525" s="35"/>
      <c r="E1525" s="2051"/>
      <c r="F1525" s="228"/>
    </row>
    <row r="1526" spans="1:6" s="2021" customFormat="1" ht="14.4">
      <c r="A1526" s="35"/>
      <c r="B1526" s="42"/>
      <c r="C1526" s="2116"/>
      <c r="D1526" s="35"/>
      <c r="E1526" s="2051"/>
      <c r="F1526" s="228"/>
    </row>
    <row r="1527" spans="1:6" s="2021" customFormat="1" ht="14.4">
      <c r="A1527" s="35"/>
      <c r="B1527" s="42"/>
      <c r="C1527" s="2116"/>
      <c r="D1527" s="35"/>
      <c r="E1527" s="2051"/>
      <c r="F1527" s="228"/>
    </row>
    <row r="1528" spans="1:6" s="2021" customFormat="1" ht="14.4">
      <c r="A1528" s="35"/>
      <c r="B1528" s="42"/>
      <c r="C1528" s="2116"/>
      <c r="D1528" s="35"/>
      <c r="E1528" s="2051"/>
      <c r="F1528" s="228"/>
    </row>
    <row r="1529" spans="1:6" s="2021" customFormat="1" ht="14.4">
      <c r="A1529" s="35"/>
      <c r="B1529" s="42"/>
      <c r="C1529" s="2116"/>
      <c r="D1529" s="35"/>
      <c r="E1529" s="2051"/>
      <c r="F1529" s="228"/>
    </row>
    <row r="1530" spans="1:6" s="2021" customFormat="1" ht="14.4">
      <c r="A1530" s="35"/>
      <c r="B1530" s="42"/>
      <c r="C1530" s="2116"/>
      <c r="D1530" s="35"/>
      <c r="E1530" s="2051"/>
      <c r="F1530" s="228"/>
    </row>
    <row r="1531" spans="1:6" s="2021" customFormat="1" ht="14.4">
      <c r="A1531" s="35"/>
      <c r="B1531" s="42"/>
      <c r="C1531" s="2116"/>
      <c r="D1531" s="35"/>
      <c r="E1531" s="2051"/>
      <c r="F1531" s="228"/>
    </row>
    <row r="1532" spans="1:6" s="2021" customFormat="1" ht="14.4">
      <c r="A1532" s="35"/>
      <c r="B1532" s="42"/>
      <c r="C1532" s="2116"/>
      <c r="D1532" s="35"/>
      <c r="E1532" s="2051"/>
      <c r="F1532" s="228"/>
    </row>
    <row r="1533" spans="1:6" s="2021" customFormat="1" ht="14.4">
      <c r="A1533" s="35"/>
      <c r="B1533" s="42"/>
      <c r="C1533" s="2116"/>
      <c r="D1533" s="35"/>
      <c r="E1533" s="2051"/>
      <c r="F1533" s="228"/>
    </row>
    <row r="1534" spans="1:6" s="2021" customFormat="1" ht="14.4">
      <c r="A1534" s="35"/>
      <c r="B1534" s="42"/>
      <c r="C1534" s="2116"/>
      <c r="D1534" s="35"/>
      <c r="E1534" s="2051"/>
      <c r="F1534" s="228"/>
    </row>
    <row r="1535" spans="1:6" s="2021" customFormat="1" ht="14.4">
      <c r="A1535" s="35"/>
      <c r="B1535" s="42"/>
      <c r="C1535" s="2116"/>
      <c r="D1535" s="35"/>
      <c r="E1535" s="2051"/>
      <c r="F1535" s="228"/>
    </row>
    <row r="1536" spans="1:6" s="2021" customFormat="1" ht="14.4">
      <c r="A1536" s="35"/>
      <c r="B1536" s="42"/>
      <c r="C1536" s="2116"/>
      <c r="D1536" s="35"/>
      <c r="E1536" s="2051"/>
      <c r="F1536" s="228"/>
    </row>
    <row r="1537" spans="1:6" s="2021" customFormat="1" ht="14.4">
      <c r="A1537" s="35"/>
      <c r="B1537" s="42"/>
      <c r="C1537" s="2116"/>
      <c r="D1537" s="35"/>
      <c r="E1537" s="2051"/>
      <c r="F1537" s="228"/>
    </row>
    <row r="1538" spans="1:6" s="2021" customFormat="1" ht="14.4">
      <c r="A1538" s="35"/>
      <c r="B1538" s="42"/>
      <c r="C1538" s="2116"/>
      <c r="D1538" s="35"/>
      <c r="E1538" s="2051"/>
      <c r="F1538" s="228"/>
    </row>
    <row r="1539" spans="1:6" s="2021" customFormat="1" ht="14.4">
      <c r="A1539" s="35"/>
      <c r="B1539" s="42"/>
      <c r="C1539" s="2116"/>
      <c r="D1539" s="35"/>
      <c r="E1539" s="2051"/>
      <c r="F1539" s="228"/>
    </row>
    <row r="1540" spans="1:6" s="2021" customFormat="1" ht="14.4">
      <c r="A1540" s="35"/>
      <c r="B1540" s="42"/>
      <c r="C1540" s="2116"/>
      <c r="D1540" s="35"/>
      <c r="E1540" s="2051"/>
      <c r="F1540" s="228"/>
    </row>
    <row r="1541" spans="1:6" s="2021" customFormat="1" ht="14.4">
      <c r="A1541" s="35"/>
      <c r="B1541" s="33"/>
      <c r="C1541" s="2116"/>
      <c r="D1541" s="35"/>
      <c r="E1541" s="2051"/>
      <c r="F1541" s="228"/>
    </row>
    <row r="1542" spans="1:6" s="2021" customFormat="1" ht="14.4">
      <c r="A1542" s="35"/>
      <c r="B1542" s="33"/>
      <c r="C1542" s="2116"/>
      <c r="D1542" s="35"/>
      <c r="E1542" s="2051"/>
      <c r="F1542" s="228"/>
    </row>
    <row r="1543" spans="1:6" s="2021" customFormat="1" ht="27.6">
      <c r="A1543" s="48"/>
      <c r="B1543" s="394" t="s">
        <v>1109</v>
      </c>
      <c r="C1543" s="2068"/>
      <c r="D1543" s="48"/>
      <c r="E1543" s="572"/>
      <c r="F1543" s="2167">
        <f>SUM(F1499:F1542)</f>
        <v>0</v>
      </c>
    </row>
    <row r="1544" spans="1:6" s="2021" customFormat="1" ht="14.4">
      <c r="A1544" s="254"/>
      <c r="B1544" s="257"/>
      <c r="C1544" s="2117"/>
      <c r="D1544" s="254"/>
      <c r="E1544" s="577"/>
      <c r="F1544" s="2168"/>
    </row>
  </sheetData>
  <sheetProtection algorithmName="SHA-512" hashValue="SwiY8/AICIlxWHq91AKlFn4Cc4l6qbjTcqLObC/CbHE4T1AX1kA3Vyf4L3XWOjMjaGyOku4IGWxO3K5nyzHEdQ==" saltValue="1GSyo2sp+6M+rZks/SwIUA==" spinCount="100000" sheet="1" objects="1" scenarios="1"/>
  <phoneticPr fontId="59" type="noConversion"/>
  <printOptions horizontalCentered="1"/>
  <pageMargins left="0.25" right="0.25" top="0.75" bottom="0.75" header="0.3" footer="0.3"/>
  <pageSetup paperSize="9" orientation="portrait" r:id="rId1"/>
  <headerFooter>
    <oddFooter>&amp;LEAST WING A : BUILDER'S WORKS&amp;CBILL 2.1&amp;RPage &amp;P</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DA23-E3A7-4464-9548-88A60C195009}">
  <sheetPr>
    <pageSetUpPr fitToPage="1"/>
  </sheetPr>
  <dimension ref="A1:F80"/>
  <sheetViews>
    <sheetView view="pageBreakPreview" zoomScale="85" zoomScaleNormal="100" zoomScaleSheetLayoutView="85" workbookViewId="0">
      <selection activeCell="B25" sqref="B25"/>
    </sheetView>
  </sheetViews>
  <sheetFormatPr defaultRowHeight="13.8"/>
  <cols>
    <col min="1" max="1" width="5.5546875" style="488" customWidth="1"/>
    <col min="2" max="2" width="50.6640625" style="489" customWidth="1"/>
    <col min="3" max="3" width="7.21875" style="488" customWidth="1"/>
    <col min="4" max="4" width="8.88671875" style="488"/>
    <col min="5" max="5" width="11.5546875" style="488" customWidth="1"/>
    <col min="6" max="6" width="8.88671875" style="488"/>
    <col min="7" max="16384" width="8.88671875" style="489"/>
  </cols>
  <sheetData>
    <row r="1" spans="1:5">
      <c r="A1" s="487" t="s">
        <v>811</v>
      </c>
      <c r="B1" s="486" t="s">
        <v>8</v>
      </c>
      <c r="C1" s="487" t="s">
        <v>812</v>
      </c>
      <c r="D1" s="487" t="s">
        <v>809</v>
      </c>
      <c r="E1" s="487" t="s">
        <v>810</v>
      </c>
    </row>
    <row r="2" spans="1:5">
      <c r="A2" s="491"/>
      <c r="C2" s="491"/>
      <c r="E2" s="491"/>
    </row>
    <row r="3" spans="1:5">
      <c r="A3" s="493"/>
      <c r="B3" s="492" t="s">
        <v>817</v>
      </c>
      <c r="C3" s="493"/>
      <c r="E3" s="493"/>
    </row>
    <row r="4" spans="1:5" ht="82.8">
      <c r="A4" s="493"/>
      <c r="B4" s="494" t="s">
        <v>429</v>
      </c>
      <c r="C4" s="493"/>
      <c r="E4" s="493"/>
    </row>
    <row r="5" spans="1:5">
      <c r="A5" s="493"/>
      <c r="C5" s="493"/>
      <c r="E5" s="493"/>
    </row>
    <row r="6" spans="1:5">
      <c r="A6" s="493">
        <v>1</v>
      </c>
      <c r="B6" s="495" t="s">
        <v>76</v>
      </c>
      <c r="C6" s="493"/>
      <c r="E6" s="493"/>
    </row>
    <row r="7" spans="1:5">
      <c r="A7" s="493"/>
      <c r="C7" s="493">
        <v>1.4</v>
      </c>
      <c r="D7" s="488">
        <v>33</v>
      </c>
      <c r="E7" s="496">
        <f>C7*D7</f>
        <v>46.199999999999996</v>
      </c>
    </row>
    <row r="8" spans="1:5">
      <c r="A8" s="493"/>
      <c r="C8" s="493">
        <v>1.8</v>
      </c>
      <c r="D8" s="488">
        <v>2</v>
      </c>
      <c r="E8" s="496">
        <f t="shared" ref="E8:E10" si="0">C8*D8</f>
        <v>3.6</v>
      </c>
    </row>
    <row r="9" spans="1:5">
      <c r="A9" s="493"/>
      <c r="C9" s="493">
        <v>2.6</v>
      </c>
      <c r="D9" s="488">
        <v>1</v>
      </c>
      <c r="E9" s="496">
        <f t="shared" si="0"/>
        <v>2.6</v>
      </c>
    </row>
    <row r="10" spans="1:5">
      <c r="A10" s="493"/>
      <c r="C10" s="493">
        <v>1.7</v>
      </c>
      <c r="D10" s="488">
        <v>9</v>
      </c>
      <c r="E10" s="496">
        <f t="shared" si="0"/>
        <v>15.299999999999999</v>
      </c>
    </row>
    <row r="11" spans="1:5">
      <c r="A11" s="493"/>
      <c r="C11" s="493"/>
      <c r="E11" s="497">
        <f>SUM(E7:E10)</f>
        <v>67.7</v>
      </c>
    </row>
    <row r="12" spans="1:5">
      <c r="A12" s="493">
        <v>2</v>
      </c>
      <c r="B12" s="495" t="s">
        <v>813</v>
      </c>
      <c r="C12" s="493"/>
      <c r="E12" s="496"/>
    </row>
    <row r="13" spans="1:5">
      <c r="A13" s="493"/>
      <c r="C13" s="493">
        <v>1.4</v>
      </c>
      <c r="D13" s="488">
        <v>68</v>
      </c>
      <c r="E13" s="496">
        <f>C13*D13</f>
        <v>95.199999999999989</v>
      </c>
    </row>
    <row r="14" spans="1:5">
      <c r="A14" s="493"/>
      <c r="C14" s="493">
        <v>2</v>
      </c>
      <c r="D14" s="488">
        <v>2</v>
      </c>
      <c r="E14" s="496">
        <f t="shared" ref="E14:E20" si="1">C14*D14</f>
        <v>4</v>
      </c>
    </row>
    <row r="15" spans="1:5">
      <c r="A15" s="493"/>
      <c r="C15" s="493">
        <v>2.6</v>
      </c>
      <c r="D15" s="488">
        <v>3</v>
      </c>
      <c r="E15" s="496">
        <f t="shared" si="1"/>
        <v>7.8000000000000007</v>
      </c>
    </row>
    <row r="16" spans="1:5">
      <c r="A16" s="493"/>
      <c r="C16" s="493">
        <v>1.7</v>
      </c>
      <c r="D16" s="488">
        <v>15</v>
      </c>
      <c r="E16" s="496">
        <f t="shared" si="1"/>
        <v>25.5</v>
      </c>
    </row>
    <row r="17" spans="1:5">
      <c r="A17" s="493"/>
      <c r="C17" s="493">
        <v>1.8</v>
      </c>
      <c r="D17" s="488">
        <v>1</v>
      </c>
      <c r="E17" s="496">
        <f t="shared" si="1"/>
        <v>1.8</v>
      </c>
    </row>
    <row r="18" spans="1:5">
      <c r="A18" s="493"/>
      <c r="C18" s="493">
        <v>2.9</v>
      </c>
      <c r="D18" s="488">
        <v>1</v>
      </c>
      <c r="E18" s="496">
        <f t="shared" si="1"/>
        <v>2.9</v>
      </c>
    </row>
    <row r="19" spans="1:5">
      <c r="A19" s="493"/>
      <c r="C19" s="493">
        <v>0.8</v>
      </c>
      <c r="D19" s="488">
        <v>1</v>
      </c>
      <c r="E19" s="496">
        <f t="shared" si="1"/>
        <v>0.8</v>
      </c>
    </row>
    <row r="20" spans="1:5">
      <c r="A20" s="493"/>
      <c r="C20" s="493">
        <v>3.4</v>
      </c>
      <c r="D20" s="488">
        <v>1</v>
      </c>
      <c r="E20" s="496">
        <f t="shared" si="1"/>
        <v>3.4</v>
      </c>
    </row>
    <row r="21" spans="1:5">
      <c r="A21" s="493"/>
      <c r="C21" s="493"/>
      <c r="E21" s="497">
        <f>SUM(E13:E20)</f>
        <v>141.40000000000003</v>
      </c>
    </row>
    <row r="22" spans="1:5">
      <c r="A22" s="493"/>
      <c r="C22" s="493"/>
      <c r="E22" s="493"/>
    </row>
    <row r="23" spans="1:5">
      <c r="A23" s="493">
        <v>3</v>
      </c>
      <c r="B23" s="495" t="s">
        <v>814</v>
      </c>
      <c r="C23" s="493"/>
      <c r="E23" s="496"/>
    </row>
    <row r="24" spans="1:5">
      <c r="A24" s="493"/>
      <c r="C24" s="493">
        <v>1.3</v>
      </c>
      <c r="D24" s="488">
        <v>1</v>
      </c>
      <c r="E24" s="496">
        <f>C24*D24</f>
        <v>1.3</v>
      </c>
    </row>
    <row r="25" spans="1:5">
      <c r="A25" s="493"/>
      <c r="C25" s="493">
        <v>1</v>
      </c>
      <c r="D25" s="488">
        <v>1</v>
      </c>
      <c r="E25" s="496">
        <f t="shared" ref="E25:E26" si="2">C25*D25</f>
        <v>1</v>
      </c>
    </row>
    <row r="26" spans="1:5">
      <c r="A26" s="493"/>
      <c r="C26" s="493">
        <v>2.5</v>
      </c>
      <c r="D26" s="488">
        <v>4</v>
      </c>
      <c r="E26" s="496">
        <f t="shared" si="2"/>
        <v>10</v>
      </c>
    </row>
    <row r="27" spans="1:5">
      <c r="A27" s="493"/>
      <c r="C27" s="493"/>
      <c r="E27" s="497">
        <f>SUM(E24:E26)</f>
        <v>12.3</v>
      </c>
    </row>
    <row r="28" spans="1:5">
      <c r="A28" s="493"/>
      <c r="C28" s="493"/>
      <c r="E28" s="493"/>
    </row>
    <row r="29" spans="1:5">
      <c r="A29" s="493"/>
      <c r="C29" s="493"/>
      <c r="E29" s="493"/>
    </row>
    <row r="30" spans="1:5">
      <c r="A30" s="493"/>
      <c r="C30" s="493"/>
      <c r="E30" s="493"/>
    </row>
    <row r="31" spans="1:5">
      <c r="A31" s="493"/>
      <c r="C31" s="493"/>
      <c r="E31" s="493"/>
    </row>
    <row r="32" spans="1:5">
      <c r="A32" s="493"/>
      <c r="C32" s="493"/>
      <c r="E32" s="493"/>
    </row>
    <row r="33" spans="1:6">
      <c r="A33" s="493"/>
      <c r="C33" s="493"/>
      <c r="E33" s="493"/>
    </row>
    <row r="34" spans="1:6">
      <c r="A34" s="493"/>
      <c r="C34" s="493"/>
      <c r="E34" s="493"/>
    </row>
    <row r="35" spans="1:6">
      <c r="A35" s="493"/>
      <c r="C35" s="493"/>
      <c r="E35" s="493"/>
    </row>
    <row r="36" spans="1:6">
      <c r="A36" s="493"/>
      <c r="C36" s="493"/>
      <c r="E36" s="493"/>
    </row>
    <row r="37" spans="1:6">
      <c r="A37" s="493"/>
      <c r="C37" s="493"/>
      <c r="E37" s="493"/>
    </row>
    <row r="38" spans="1:6">
      <c r="A38" s="493"/>
      <c r="C38" s="493"/>
      <c r="E38" s="493"/>
    </row>
    <row r="39" spans="1:6">
      <c r="A39" s="493"/>
      <c r="C39" s="493"/>
      <c r="E39" s="493"/>
    </row>
    <row r="40" spans="1:6">
      <c r="A40" s="493"/>
      <c r="C40" s="493"/>
      <c r="E40" s="493"/>
    </row>
    <row r="41" spans="1:6">
      <c r="A41" s="493"/>
      <c r="C41" s="493"/>
      <c r="E41" s="493"/>
    </row>
    <row r="42" spans="1:6">
      <c r="A42" s="493"/>
      <c r="C42" s="493"/>
      <c r="E42" s="493"/>
    </row>
    <row r="43" spans="1:6">
      <c r="A43" s="493"/>
      <c r="C43" s="493"/>
      <c r="E43" s="493"/>
    </row>
    <row r="44" spans="1:6">
      <c r="A44" s="493"/>
      <c r="C44" s="493"/>
      <c r="E44" s="493"/>
    </row>
    <row r="45" spans="1:6">
      <c r="A45" s="491"/>
      <c r="B45" s="490"/>
      <c r="C45" s="491"/>
      <c r="D45" s="491"/>
      <c r="E45" s="491"/>
    </row>
    <row r="46" spans="1:6" s="506" customFormat="1">
      <c r="A46" s="504"/>
      <c r="B46" s="503" t="s">
        <v>815</v>
      </c>
      <c r="C46" s="504"/>
      <c r="D46" s="504"/>
      <c r="E46" s="497">
        <f>E27+E21+E11</f>
        <v>221.40000000000003</v>
      </c>
      <c r="F46" s="505"/>
    </row>
    <row r="47" spans="1:6">
      <c r="A47" s="500"/>
      <c r="B47" s="499"/>
      <c r="C47" s="500"/>
      <c r="D47" s="500"/>
      <c r="E47" s="500"/>
    </row>
    <row r="48" spans="1:6">
      <c r="A48" s="493"/>
      <c r="C48" s="493"/>
      <c r="E48" s="493"/>
    </row>
    <row r="49" spans="1:5">
      <c r="A49" s="493"/>
      <c r="B49" s="495" t="s">
        <v>430</v>
      </c>
      <c r="C49" s="493"/>
      <c r="E49" s="493"/>
    </row>
    <row r="50" spans="1:5">
      <c r="A50" s="493"/>
      <c r="C50" s="493"/>
      <c r="E50" s="493"/>
    </row>
    <row r="51" spans="1:5" ht="27.6">
      <c r="A51" s="493"/>
      <c r="B51" s="498" t="s">
        <v>431</v>
      </c>
      <c r="C51" s="493"/>
      <c r="E51" s="493"/>
    </row>
    <row r="52" spans="1:5">
      <c r="A52" s="493"/>
      <c r="C52" s="493"/>
      <c r="E52" s="493"/>
    </row>
    <row r="53" spans="1:5">
      <c r="A53" s="493"/>
      <c r="C53" s="493"/>
      <c r="E53" s="493"/>
    </row>
    <row r="54" spans="1:5">
      <c r="A54" s="493">
        <v>1</v>
      </c>
      <c r="B54" s="495" t="s">
        <v>76</v>
      </c>
      <c r="C54" s="493"/>
      <c r="E54" s="493"/>
    </row>
    <row r="55" spans="1:5">
      <c r="A55" s="493"/>
      <c r="C55" s="493">
        <v>1.4</v>
      </c>
      <c r="D55" s="488">
        <v>33</v>
      </c>
      <c r="E55" s="496">
        <f>C55*D55</f>
        <v>46.199999999999996</v>
      </c>
    </row>
    <row r="56" spans="1:5">
      <c r="A56" s="493"/>
      <c r="C56" s="493">
        <v>1.8</v>
      </c>
      <c r="D56" s="488">
        <v>2</v>
      </c>
      <c r="E56" s="496">
        <f t="shared" ref="E56:E58" si="3">C56*D56</f>
        <v>3.6</v>
      </c>
    </row>
    <row r="57" spans="1:5">
      <c r="A57" s="493"/>
      <c r="C57" s="493">
        <v>2.6</v>
      </c>
      <c r="D57" s="488">
        <v>1</v>
      </c>
      <c r="E57" s="496">
        <f t="shared" si="3"/>
        <v>2.6</v>
      </c>
    </row>
    <row r="58" spans="1:5">
      <c r="A58" s="493"/>
      <c r="C58" s="493">
        <v>1.7</v>
      </c>
      <c r="D58" s="488">
        <v>9</v>
      </c>
      <c r="E58" s="496">
        <f t="shared" si="3"/>
        <v>15.299999999999999</v>
      </c>
    </row>
    <row r="59" spans="1:5">
      <c r="A59" s="493"/>
      <c r="C59" s="493"/>
      <c r="E59" s="497">
        <f>SUM(E55:E58)</f>
        <v>67.7</v>
      </c>
    </row>
    <row r="60" spans="1:5">
      <c r="A60" s="493">
        <v>2</v>
      </c>
      <c r="B60" s="495" t="s">
        <v>813</v>
      </c>
      <c r="C60" s="493"/>
      <c r="E60" s="496"/>
    </row>
    <row r="61" spans="1:5">
      <c r="A61" s="493"/>
      <c r="C61" s="493">
        <v>1.4</v>
      </c>
      <c r="D61" s="488">
        <v>68</v>
      </c>
      <c r="E61" s="496">
        <f>C61*D61</f>
        <v>95.199999999999989</v>
      </c>
    </row>
    <row r="62" spans="1:5">
      <c r="A62" s="493"/>
      <c r="C62" s="493">
        <v>2</v>
      </c>
      <c r="D62" s="488">
        <v>2</v>
      </c>
      <c r="E62" s="496">
        <f t="shared" ref="E62:E68" si="4">C62*D62</f>
        <v>4</v>
      </c>
    </row>
    <row r="63" spans="1:5">
      <c r="A63" s="493"/>
      <c r="C63" s="493">
        <v>2.6</v>
      </c>
      <c r="D63" s="488">
        <v>3</v>
      </c>
      <c r="E63" s="496">
        <f t="shared" si="4"/>
        <v>7.8000000000000007</v>
      </c>
    </row>
    <row r="64" spans="1:5">
      <c r="A64" s="493"/>
      <c r="C64" s="493">
        <v>1.7</v>
      </c>
      <c r="D64" s="488">
        <v>15</v>
      </c>
      <c r="E64" s="496">
        <f t="shared" si="4"/>
        <v>25.5</v>
      </c>
    </row>
    <row r="65" spans="1:5">
      <c r="A65" s="493"/>
      <c r="C65" s="493">
        <v>1.8</v>
      </c>
      <c r="D65" s="488">
        <v>1</v>
      </c>
      <c r="E65" s="496">
        <f t="shared" si="4"/>
        <v>1.8</v>
      </c>
    </row>
    <row r="66" spans="1:5">
      <c r="A66" s="493"/>
      <c r="C66" s="493">
        <v>2.9</v>
      </c>
      <c r="D66" s="488">
        <v>1</v>
      </c>
      <c r="E66" s="496">
        <f t="shared" si="4"/>
        <v>2.9</v>
      </c>
    </row>
    <row r="67" spans="1:5">
      <c r="A67" s="493"/>
      <c r="C67" s="493">
        <v>0.8</v>
      </c>
      <c r="D67" s="488">
        <v>1</v>
      </c>
      <c r="E67" s="496">
        <f t="shared" si="4"/>
        <v>0.8</v>
      </c>
    </row>
    <row r="68" spans="1:5">
      <c r="A68" s="493"/>
      <c r="C68" s="493">
        <v>3.4</v>
      </c>
      <c r="D68" s="488">
        <v>1</v>
      </c>
      <c r="E68" s="496">
        <f t="shared" si="4"/>
        <v>3.4</v>
      </c>
    </row>
    <row r="69" spans="1:5">
      <c r="A69" s="493"/>
      <c r="C69" s="493"/>
      <c r="E69" s="497">
        <f>SUM(E61:E68)</f>
        <v>141.40000000000003</v>
      </c>
    </row>
    <row r="70" spans="1:5">
      <c r="A70" s="493"/>
      <c r="C70" s="493"/>
      <c r="E70" s="493"/>
    </row>
    <row r="71" spans="1:5">
      <c r="A71" s="493">
        <v>3</v>
      </c>
      <c r="B71" s="495" t="s">
        <v>814</v>
      </c>
      <c r="C71" s="493"/>
      <c r="E71" s="496"/>
    </row>
    <row r="72" spans="1:5">
      <c r="A72" s="493"/>
      <c r="C72" s="493">
        <v>1.3</v>
      </c>
      <c r="D72" s="488">
        <v>1</v>
      </c>
      <c r="E72" s="496">
        <f>C72*D72</f>
        <v>1.3</v>
      </c>
    </row>
    <row r="73" spans="1:5">
      <c r="A73" s="493"/>
      <c r="C73" s="493">
        <v>1</v>
      </c>
      <c r="D73" s="488">
        <v>1</v>
      </c>
      <c r="E73" s="496">
        <f t="shared" ref="E73:E74" si="5">C73*D73</f>
        <v>1</v>
      </c>
    </row>
    <row r="74" spans="1:5">
      <c r="A74" s="493"/>
      <c r="C74" s="493">
        <v>2.5</v>
      </c>
      <c r="D74" s="488">
        <v>4</v>
      </c>
      <c r="E74" s="496">
        <f t="shared" si="5"/>
        <v>10</v>
      </c>
    </row>
    <row r="75" spans="1:5">
      <c r="A75" s="493"/>
      <c r="C75" s="493"/>
      <c r="E75" s="501">
        <f>SUM(E72:E74)</f>
        <v>12.3</v>
      </c>
    </row>
    <row r="76" spans="1:5">
      <c r="A76" s="493"/>
      <c r="C76" s="493"/>
      <c r="E76" s="496"/>
    </row>
    <row r="77" spans="1:5">
      <c r="A77" s="493"/>
      <c r="C77" s="493"/>
      <c r="E77" s="496"/>
    </row>
    <row r="78" spans="1:5">
      <c r="A78" s="491"/>
      <c r="B78" s="490"/>
      <c r="C78" s="491"/>
      <c r="D78" s="491"/>
      <c r="E78" s="502"/>
    </row>
    <row r="79" spans="1:5">
      <c r="A79" s="493"/>
      <c r="B79" s="503" t="s">
        <v>816</v>
      </c>
      <c r="C79" s="493"/>
      <c r="D79" s="493"/>
      <c r="E79" s="497">
        <f>E59+E69+E75</f>
        <v>221.40000000000003</v>
      </c>
    </row>
    <row r="80" spans="1:5">
      <c r="A80" s="500"/>
      <c r="B80" s="499"/>
      <c r="C80" s="500"/>
      <c r="D80" s="500"/>
      <c r="E80" s="499"/>
    </row>
  </sheetData>
  <pageMargins left="0.7" right="0.7" top="0.75" bottom="0.75" header="0.3" footer="0.3"/>
  <pageSetup paperSize="9" fitToWidth="0" fitToHeight="2" orientation="portrait" r:id="rId1"/>
  <headerFooter>
    <oddHeader>&amp;C&amp;"Times New Roman,Regular"PROPOSED COMPLETION OF THE WESTERN ENTRANCE FOR THE NAIROBI HOSPITAL</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9:J633"/>
  <sheetViews>
    <sheetView view="pageBreakPreview" zoomScale="60" zoomScaleNormal="100" workbookViewId="0">
      <selection activeCell="N34" sqref="N34"/>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1113</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8158"/>
  <sheetViews>
    <sheetView view="pageBreakPreview" zoomScale="115" zoomScaleNormal="90" zoomScaleSheetLayoutView="115" workbookViewId="0">
      <pane ySplit="1" topLeftCell="A4530" activePane="bottomLeft" state="frozen"/>
      <selection activeCell="N36" sqref="N36"/>
      <selection pane="bottomLeft" activeCell="D4541" sqref="D4541"/>
    </sheetView>
  </sheetViews>
  <sheetFormatPr defaultRowHeight="13.8"/>
  <cols>
    <col min="1" max="1" width="5.33203125" style="1700" customWidth="1"/>
    <col min="2" max="2" width="49.21875" style="40" customWidth="1"/>
    <col min="3" max="3" width="9.109375" style="1700" customWidth="1"/>
    <col min="4" max="4" width="7.88671875" style="336" customWidth="1"/>
    <col min="5" max="5" width="11.88671875" style="2177" customWidth="1"/>
    <col min="6" max="6" width="14.88671875" style="661" customWidth="1"/>
    <col min="7" max="16384" width="8.88671875" style="40"/>
  </cols>
  <sheetData>
    <row r="1" spans="1:6" s="72" customFormat="1">
      <c r="A1" s="27" t="s">
        <v>7</v>
      </c>
      <c r="B1" s="705" t="s">
        <v>8</v>
      </c>
      <c r="C1" s="27" t="s">
        <v>9</v>
      </c>
      <c r="D1" s="1712" t="s">
        <v>10</v>
      </c>
      <c r="E1" s="2006" t="s">
        <v>11</v>
      </c>
      <c r="F1" s="1713" t="s">
        <v>12</v>
      </c>
    </row>
    <row r="2" spans="1:6" s="72" customFormat="1">
      <c r="A2" s="1962"/>
      <c r="B2" s="707"/>
      <c r="C2" s="1962"/>
      <c r="D2" s="1723"/>
      <c r="E2" s="2173"/>
      <c r="F2" s="1725"/>
    </row>
    <row r="3" spans="1:6">
      <c r="A3" s="1714"/>
      <c r="B3" s="1715" t="s">
        <v>3238</v>
      </c>
      <c r="C3" s="1714"/>
      <c r="D3" s="1716"/>
      <c r="E3" s="2174"/>
      <c r="F3" s="1717"/>
    </row>
    <row r="4" spans="1:6">
      <c r="A4" s="1714"/>
      <c r="B4" s="1718"/>
      <c r="C4" s="1714"/>
      <c r="D4" s="1716"/>
      <c r="E4" s="2174"/>
      <c r="F4" s="1717"/>
    </row>
    <row r="5" spans="1:6">
      <c r="A5" s="1714"/>
      <c r="B5" s="628" t="s">
        <v>3239</v>
      </c>
      <c r="C5" s="1714"/>
      <c r="D5" s="1716"/>
      <c r="E5" s="2174"/>
      <c r="F5" s="1717"/>
    </row>
    <row r="6" spans="1:6">
      <c r="A6" s="1704"/>
      <c r="B6" s="811"/>
      <c r="C6" s="1704"/>
      <c r="D6" s="874"/>
      <c r="E6" s="1707"/>
      <c r="F6" s="1719"/>
    </row>
    <row r="7" spans="1:6" ht="27.6" customHeight="1">
      <c r="A7" s="1704"/>
      <c r="B7" s="811" t="s">
        <v>2710</v>
      </c>
      <c r="C7" s="1704"/>
      <c r="D7" s="874"/>
      <c r="E7" s="1707"/>
      <c r="F7" s="1719"/>
    </row>
    <row r="8" spans="1:6">
      <c r="A8" s="1704"/>
      <c r="B8" s="811"/>
      <c r="C8" s="1704"/>
      <c r="D8" s="874"/>
      <c r="E8" s="1707"/>
      <c r="F8" s="1719"/>
    </row>
    <row r="9" spans="1:6" ht="151.80000000000001">
      <c r="A9" s="1704"/>
      <c r="B9" s="418" t="s">
        <v>2711</v>
      </c>
      <c r="C9" s="1704"/>
      <c r="D9" s="874"/>
      <c r="E9" s="1707"/>
      <c r="F9" s="1719"/>
    </row>
    <row r="10" spans="1:6">
      <c r="A10" s="1704"/>
      <c r="B10" s="418"/>
      <c r="C10" s="1704"/>
      <c r="D10" s="874"/>
      <c r="E10" s="1707"/>
      <c r="F10" s="1719"/>
    </row>
    <row r="11" spans="1:6">
      <c r="A11" s="1704"/>
      <c r="B11" s="811" t="s">
        <v>2712</v>
      </c>
      <c r="C11" s="1704"/>
      <c r="D11" s="874"/>
      <c r="E11" s="1707"/>
      <c r="F11" s="1719"/>
    </row>
    <row r="12" spans="1:6" ht="69">
      <c r="A12" s="1704"/>
      <c r="B12" s="418" t="s">
        <v>2713</v>
      </c>
      <c r="C12" s="1704">
        <v>6</v>
      </c>
      <c r="D12" s="874"/>
      <c r="E12" s="1707"/>
      <c r="F12" s="1719">
        <f>C12*E12</f>
        <v>0</v>
      </c>
    </row>
    <row r="13" spans="1:6" ht="41.4">
      <c r="A13" s="1704"/>
      <c r="B13" s="418" t="s">
        <v>2714</v>
      </c>
      <c r="C13" s="1704">
        <v>6</v>
      </c>
      <c r="D13" s="874" t="s">
        <v>1421</v>
      </c>
      <c r="E13" s="1707"/>
      <c r="F13" s="1719">
        <f>C13*E13</f>
        <v>0</v>
      </c>
    </row>
    <row r="14" spans="1:6">
      <c r="A14" s="1704"/>
      <c r="B14" s="418" t="s">
        <v>2715</v>
      </c>
      <c r="C14" s="1704"/>
      <c r="D14" s="874"/>
      <c r="E14" s="1707"/>
      <c r="F14" s="1719"/>
    </row>
    <row r="15" spans="1:6" ht="110.4" customHeight="1">
      <c r="A15" s="1704"/>
      <c r="B15" s="418" t="s">
        <v>2716</v>
      </c>
      <c r="C15" s="1704">
        <v>1</v>
      </c>
      <c r="D15" s="874" t="s">
        <v>2361</v>
      </c>
      <c r="E15" s="1707"/>
      <c r="F15" s="1719">
        <f>C15*E15</f>
        <v>0</v>
      </c>
    </row>
    <row r="16" spans="1:6">
      <c r="A16" s="1704"/>
      <c r="B16" s="811"/>
      <c r="C16" s="1704"/>
      <c r="D16" s="874"/>
      <c r="E16" s="1707"/>
      <c r="F16" s="1703"/>
    </row>
    <row r="17" spans="1:6" ht="27.6">
      <c r="A17" s="1704"/>
      <c r="B17" s="418" t="s">
        <v>2717</v>
      </c>
      <c r="C17" s="1704">
        <v>1</v>
      </c>
      <c r="D17" s="874" t="s">
        <v>2361</v>
      </c>
      <c r="E17" s="1707"/>
      <c r="F17" s="1719">
        <f>C17*E17</f>
        <v>0</v>
      </c>
    </row>
    <row r="18" spans="1:6">
      <c r="A18" s="1704"/>
      <c r="B18" s="811"/>
      <c r="C18" s="1704"/>
      <c r="D18" s="874"/>
      <c r="E18" s="1707"/>
      <c r="F18" s="1719"/>
    </row>
    <row r="19" spans="1:6">
      <c r="A19" s="1704"/>
      <c r="B19" s="418" t="s">
        <v>2718</v>
      </c>
      <c r="C19" s="1704">
        <v>3</v>
      </c>
      <c r="D19" s="874" t="s">
        <v>1421</v>
      </c>
      <c r="E19" s="1707"/>
      <c r="F19" s="1719">
        <f>C19*E19</f>
        <v>0</v>
      </c>
    </row>
    <row r="20" spans="1:6">
      <c r="A20" s="1704"/>
      <c r="B20" s="418"/>
      <c r="C20" s="1704"/>
      <c r="D20" s="874"/>
      <c r="E20" s="1707"/>
      <c r="F20" s="1719"/>
    </row>
    <row r="21" spans="1:6">
      <c r="A21" s="1704"/>
      <c r="B21" s="418"/>
      <c r="C21" s="1704"/>
      <c r="D21" s="874"/>
      <c r="E21" s="1707"/>
      <c r="F21" s="1719"/>
    </row>
    <row r="22" spans="1:6">
      <c r="A22" s="1704"/>
      <c r="B22" s="418"/>
      <c r="C22" s="1704"/>
      <c r="D22" s="874"/>
      <c r="E22" s="1707"/>
      <c r="F22" s="1719"/>
    </row>
    <row r="23" spans="1:6">
      <c r="A23" s="1704"/>
      <c r="B23" s="418"/>
      <c r="C23" s="1704"/>
      <c r="D23" s="874"/>
      <c r="E23" s="1707"/>
      <c r="F23" s="1719"/>
    </row>
    <row r="24" spans="1:6">
      <c r="A24" s="1704"/>
      <c r="B24" s="418"/>
      <c r="C24" s="1704"/>
      <c r="D24" s="874"/>
      <c r="E24" s="1707"/>
      <c r="F24" s="1719"/>
    </row>
    <row r="25" spans="1:6">
      <c r="A25" s="1704"/>
      <c r="B25" s="811"/>
      <c r="C25" s="1704"/>
      <c r="D25" s="874"/>
      <c r="E25" s="1707"/>
      <c r="F25" s="1719"/>
    </row>
    <row r="26" spans="1:6" ht="14.4" customHeight="1">
      <c r="A26" s="48"/>
      <c r="B26" s="717"/>
      <c r="C26" s="48"/>
      <c r="D26" s="1720"/>
      <c r="E26" s="2014"/>
      <c r="F26" s="351"/>
    </row>
    <row r="27" spans="1:6" ht="14.4" thickBot="1">
      <c r="A27" s="66"/>
      <c r="B27" s="734" t="s">
        <v>400</v>
      </c>
      <c r="C27" s="66"/>
      <c r="D27" s="1721"/>
      <c r="E27" s="2022"/>
      <c r="F27" s="393">
        <f>SUM(F4:F25)</f>
        <v>0</v>
      </c>
    </row>
    <row r="28" spans="1:6" ht="14.4" thickTop="1">
      <c r="A28" s="1722"/>
      <c r="B28" s="769"/>
      <c r="C28" s="1722"/>
      <c r="D28" s="1723"/>
      <c r="E28" s="2173"/>
      <c r="F28" s="1725"/>
    </row>
    <row r="29" spans="1:6" ht="41.4">
      <c r="A29" s="1704"/>
      <c r="B29" s="418" t="s">
        <v>2721</v>
      </c>
      <c r="C29" s="1726">
        <v>1</v>
      </c>
      <c r="D29" s="874" t="s">
        <v>1421</v>
      </c>
      <c r="E29" s="1707"/>
      <c r="F29" s="1719">
        <f>C29*E29</f>
        <v>0</v>
      </c>
    </row>
    <row r="30" spans="1:6">
      <c r="A30" s="1704"/>
      <c r="B30" s="418"/>
      <c r="C30" s="1704"/>
      <c r="D30" s="874"/>
      <c r="E30" s="1707"/>
      <c r="F30" s="1719"/>
    </row>
    <row r="31" spans="1:6">
      <c r="A31" s="1704"/>
      <c r="B31" s="776" t="s">
        <v>2722</v>
      </c>
      <c r="C31" s="1704">
        <v>1</v>
      </c>
      <c r="D31" s="874" t="s">
        <v>1421</v>
      </c>
      <c r="E31" s="1707"/>
      <c r="F31" s="1719">
        <f t="shared" ref="F31:F37" si="0">C31*E31</f>
        <v>0</v>
      </c>
    </row>
    <row r="32" spans="1:6">
      <c r="A32" s="1704"/>
      <c r="B32" s="776"/>
      <c r="C32" s="1704"/>
      <c r="D32" s="874"/>
      <c r="E32" s="1707"/>
      <c r="F32" s="1719"/>
    </row>
    <row r="33" spans="1:6" ht="69">
      <c r="A33" s="1704"/>
      <c r="B33" s="418" t="s">
        <v>2723</v>
      </c>
      <c r="C33" s="1704">
        <v>1</v>
      </c>
      <c r="D33" s="874" t="s">
        <v>1421</v>
      </c>
      <c r="E33" s="1707"/>
      <c r="F33" s="1719">
        <f t="shared" si="0"/>
        <v>0</v>
      </c>
    </row>
    <row r="34" spans="1:6">
      <c r="A34" s="1704"/>
      <c r="B34" s="418"/>
      <c r="C34" s="1704"/>
      <c r="D34" s="874"/>
      <c r="E34" s="1707"/>
      <c r="F34" s="1719"/>
    </row>
    <row r="35" spans="1:6" ht="27.6">
      <c r="A35" s="1704"/>
      <c r="B35" s="418" t="s">
        <v>2724</v>
      </c>
      <c r="C35" s="1704">
        <v>1</v>
      </c>
      <c r="D35" s="874" t="s">
        <v>2361</v>
      </c>
      <c r="E35" s="1707"/>
      <c r="F35" s="1719">
        <f t="shared" si="0"/>
        <v>0</v>
      </c>
    </row>
    <row r="36" spans="1:6" ht="9" customHeight="1">
      <c r="A36" s="1704"/>
      <c r="B36" s="418"/>
      <c r="C36" s="1704"/>
      <c r="D36" s="874"/>
      <c r="E36" s="1707"/>
      <c r="F36" s="1719"/>
    </row>
    <row r="37" spans="1:6" ht="41.4" customHeight="1">
      <c r="A37" s="1704"/>
      <c r="B37" s="418" t="s">
        <v>2725</v>
      </c>
      <c r="C37" s="1704">
        <v>1</v>
      </c>
      <c r="D37" s="874"/>
      <c r="E37" s="1707"/>
      <c r="F37" s="1719">
        <f t="shared" si="0"/>
        <v>0</v>
      </c>
    </row>
    <row r="38" spans="1:6">
      <c r="A38" s="1704"/>
      <c r="B38" s="418"/>
      <c r="C38" s="1704"/>
      <c r="D38" s="874"/>
      <c r="E38" s="1707"/>
      <c r="F38" s="1719"/>
    </row>
    <row r="39" spans="1:6">
      <c r="A39" s="1704"/>
      <c r="B39" s="418"/>
      <c r="C39" s="1704"/>
      <c r="D39" s="874"/>
      <c r="E39" s="1707"/>
      <c r="F39" s="1719"/>
    </row>
    <row r="40" spans="1:6">
      <c r="A40" s="1704"/>
      <c r="B40" s="735" t="s">
        <v>599</v>
      </c>
      <c r="C40" s="1727"/>
      <c r="D40" s="736"/>
      <c r="E40" s="2175"/>
      <c r="F40" s="737">
        <f>SUM(F29:F39)</f>
        <v>0</v>
      </c>
    </row>
    <row r="41" spans="1:6">
      <c r="A41" s="1704"/>
      <c r="B41" s="757"/>
      <c r="C41" s="1728"/>
      <c r="D41" s="712"/>
      <c r="E41" s="2176"/>
      <c r="F41" s="1729"/>
    </row>
    <row r="42" spans="1:6">
      <c r="A42" s="1704"/>
      <c r="B42" s="757"/>
      <c r="C42" s="1728"/>
      <c r="D42" s="712"/>
      <c r="E42" s="2176"/>
      <c r="F42" s="1730"/>
    </row>
    <row r="43" spans="1:6">
      <c r="A43" s="1704"/>
      <c r="B43" s="757"/>
      <c r="C43" s="1728"/>
      <c r="D43" s="712"/>
      <c r="E43" s="2176"/>
      <c r="F43" s="1730"/>
    </row>
    <row r="44" spans="1:6">
      <c r="A44" s="1704"/>
      <c r="B44" s="757"/>
      <c r="C44" s="1728"/>
      <c r="D44" s="712"/>
      <c r="E44" s="2176"/>
      <c r="F44" s="1730"/>
    </row>
    <row r="45" spans="1:6">
      <c r="A45" s="1704"/>
      <c r="B45" s="757"/>
      <c r="C45" s="1728"/>
      <c r="D45" s="712"/>
      <c r="E45" s="2176"/>
      <c r="F45" s="1730"/>
    </row>
    <row r="46" spans="1:6">
      <c r="A46" s="1704"/>
      <c r="B46" s="757"/>
      <c r="C46" s="1728"/>
      <c r="D46" s="712"/>
      <c r="E46" s="2176"/>
      <c r="F46" s="1730"/>
    </row>
    <row r="47" spans="1:6">
      <c r="A47" s="1704"/>
      <c r="B47" s="757"/>
      <c r="C47" s="1728"/>
      <c r="D47" s="712"/>
      <c r="E47" s="2176"/>
      <c r="F47" s="1730"/>
    </row>
    <row r="48" spans="1:6">
      <c r="A48" s="1704"/>
      <c r="B48" s="757"/>
      <c r="C48" s="1728"/>
      <c r="D48" s="712"/>
      <c r="E48" s="2176"/>
      <c r="F48" s="1730"/>
    </row>
    <row r="49" spans="1:6">
      <c r="A49" s="1704"/>
      <c r="B49" s="757"/>
      <c r="C49" s="1728"/>
      <c r="D49" s="712"/>
      <c r="E49" s="2176"/>
      <c r="F49" s="1730"/>
    </row>
    <row r="50" spans="1:6">
      <c r="A50" s="1704"/>
      <c r="B50" s="757"/>
      <c r="C50" s="1728"/>
      <c r="D50" s="712"/>
      <c r="E50" s="2176"/>
      <c r="F50" s="1730"/>
    </row>
    <row r="51" spans="1:6">
      <c r="A51" s="1704"/>
      <c r="B51" s="757"/>
      <c r="C51" s="1728"/>
      <c r="D51" s="712"/>
      <c r="E51" s="2176"/>
      <c r="F51" s="1730"/>
    </row>
    <row r="52" spans="1:6">
      <c r="A52" s="1704"/>
      <c r="B52" s="757"/>
      <c r="C52" s="1728"/>
      <c r="D52" s="712"/>
      <c r="E52" s="2176"/>
      <c r="F52" s="1730"/>
    </row>
    <row r="53" spans="1:6">
      <c r="A53" s="1704"/>
      <c r="B53" s="757"/>
      <c r="C53" s="1728"/>
      <c r="D53" s="712"/>
      <c r="E53" s="2176"/>
      <c r="F53" s="1730"/>
    </row>
    <row r="54" spans="1:6">
      <c r="A54" s="1704"/>
      <c r="B54" s="757"/>
      <c r="C54" s="1728"/>
      <c r="D54" s="712"/>
      <c r="E54" s="2176"/>
      <c r="F54" s="1730"/>
    </row>
    <row r="55" spans="1:6">
      <c r="A55" s="1704"/>
      <c r="B55" s="757"/>
      <c r="C55" s="1728"/>
      <c r="D55" s="712"/>
      <c r="E55" s="2176"/>
      <c r="F55" s="1730"/>
    </row>
    <row r="56" spans="1:6">
      <c r="A56" s="1704"/>
      <c r="B56" s="418"/>
      <c r="C56" s="1704"/>
      <c r="D56" s="874"/>
      <c r="E56" s="1707"/>
      <c r="F56" s="1719"/>
    </row>
    <row r="57" spans="1:6" s="72" customFormat="1">
      <c r="A57" s="1700"/>
      <c r="B57" s="738" t="s">
        <v>45</v>
      </c>
      <c r="C57" s="1701"/>
      <c r="D57" s="411"/>
      <c r="E57" s="1731"/>
      <c r="F57" s="1732"/>
    </row>
    <row r="58" spans="1:6" s="72" customFormat="1">
      <c r="A58" s="1700"/>
      <c r="B58" s="738"/>
      <c r="C58" s="1701"/>
      <c r="D58" s="411"/>
      <c r="E58" s="1731"/>
      <c r="F58" s="1732"/>
    </row>
    <row r="59" spans="1:6" s="72" customFormat="1">
      <c r="A59" s="1700"/>
      <c r="B59" s="739" t="s">
        <v>552</v>
      </c>
      <c r="C59" s="1701"/>
      <c r="D59" s="411"/>
      <c r="E59" s="1731"/>
      <c r="F59" s="1732">
        <f>F27</f>
        <v>0</v>
      </c>
    </row>
    <row r="60" spans="1:6" s="72" customFormat="1">
      <c r="A60" s="1700"/>
      <c r="B60" s="739"/>
      <c r="C60" s="1701"/>
      <c r="D60" s="411"/>
      <c r="E60" s="1731"/>
      <c r="F60" s="1732"/>
    </row>
    <row r="61" spans="1:6" s="72" customFormat="1">
      <c r="A61" s="1700"/>
      <c r="B61" s="739" t="s">
        <v>1352</v>
      </c>
      <c r="C61" s="1701"/>
      <c r="D61" s="411"/>
      <c r="E61" s="1731"/>
      <c r="F61" s="1732">
        <f>F40</f>
        <v>0</v>
      </c>
    </row>
    <row r="62" spans="1:6" s="72" customFormat="1">
      <c r="A62" s="1700"/>
      <c r="B62" s="739"/>
      <c r="C62" s="1701"/>
      <c r="D62" s="411"/>
      <c r="E62" s="1731"/>
      <c r="F62" s="1732"/>
    </row>
    <row r="63" spans="1:6" s="72" customFormat="1">
      <c r="A63" s="1700"/>
      <c r="B63" s="739"/>
      <c r="C63" s="1701"/>
      <c r="D63" s="411"/>
      <c r="E63" s="1731"/>
      <c r="F63" s="1732"/>
    </row>
    <row r="64" spans="1:6" s="72" customFormat="1">
      <c r="A64" s="1700"/>
      <c r="B64" s="739"/>
      <c r="C64" s="1701"/>
      <c r="D64" s="411"/>
      <c r="E64" s="1731"/>
      <c r="F64" s="1732"/>
    </row>
    <row r="65" spans="1:6" s="72" customFormat="1">
      <c r="A65" s="1700"/>
      <c r="B65" s="739"/>
      <c r="C65" s="1701"/>
      <c r="D65" s="411"/>
      <c r="E65" s="1731"/>
      <c r="F65" s="1732"/>
    </row>
    <row r="66" spans="1:6" s="72" customFormat="1">
      <c r="A66" s="1700"/>
      <c r="B66" s="739"/>
      <c r="C66" s="1701"/>
      <c r="D66" s="411"/>
      <c r="E66" s="1731"/>
      <c r="F66" s="1732"/>
    </row>
    <row r="67" spans="1:6" s="72" customFormat="1">
      <c r="A67" s="1700"/>
      <c r="B67" s="739"/>
      <c r="C67" s="1701"/>
      <c r="D67" s="411"/>
      <c r="E67" s="1731"/>
      <c r="F67" s="1732"/>
    </row>
    <row r="68" spans="1:6" s="72" customFormat="1" ht="14.4" customHeight="1">
      <c r="A68" s="48"/>
      <c r="B68" s="2568" t="s">
        <v>3240</v>
      </c>
      <c r="C68" s="47"/>
      <c r="D68" s="718"/>
      <c r="E68" s="2014"/>
      <c r="F68" s="351"/>
    </row>
    <row r="69" spans="1:6" s="72" customFormat="1" ht="14.4" thickBot="1">
      <c r="A69" s="66"/>
      <c r="B69" s="2569"/>
      <c r="C69" s="65"/>
      <c r="D69" s="720"/>
      <c r="E69" s="2022"/>
      <c r="F69" s="393">
        <f>SUM(F57:F67)</f>
        <v>0</v>
      </c>
    </row>
    <row r="70" spans="1:6" s="1674" customFormat="1" ht="14.4" thickTop="1">
      <c r="A70" s="1733"/>
      <c r="B70" s="1673"/>
      <c r="C70" s="1733"/>
      <c r="D70" s="1734"/>
      <c r="E70" s="1761"/>
      <c r="F70" s="1735"/>
    </row>
    <row r="71" spans="1:6" s="1674" customFormat="1" ht="27.6">
      <c r="A71" s="1733"/>
      <c r="B71" s="628" t="s">
        <v>3241</v>
      </c>
      <c r="C71" s="1733"/>
      <c r="D71" s="1734"/>
      <c r="E71" s="1761"/>
      <c r="F71" s="1735"/>
    </row>
    <row r="72" spans="1:6">
      <c r="A72" s="1704"/>
      <c r="B72" s="781"/>
      <c r="C72" s="1704"/>
      <c r="D72" s="874"/>
      <c r="E72" s="1707"/>
      <c r="F72" s="1703"/>
    </row>
    <row r="73" spans="1:6">
      <c r="A73" s="1704"/>
      <c r="B73" s="628" t="s">
        <v>1545</v>
      </c>
      <c r="C73" s="1704"/>
      <c r="D73" s="874"/>
      <c r="E73" s="1707"/>
      <c r="F73" s="1719"/>
    </row>
    <row r="74" spans="1:6">
      <c r="A74" s="1704"/>
      <c r="B74" s="781"/>
      <c r="C74" s="1704"/>
      <c r="D74" s="874"/>
      <c r="E74" s="1707"/>
      <c r="F74" s="1719"/>
    </row>
    <row r="75" spans="1:6">
      <c r="A75" s="1714"/>
      <c r="B75" s="802" t="s">
        <v>1397</v>
      </c>
      <c r="C75" s="1704"/>
      <c r="D75" s="874"/>
      <c r="E75" s="1707"/>
      <c r="F75" s="1719"/>
    </row>
    <row r="76" spans="1:6">
      <c r="A76" s="1704"/>
      <c r="B76" s="781"/>
      <c r="C76" s="1704"/>
      <c r="D76" s="874"/>
      <c r="E76" s="1707"/>
      <c r="F76" s="1719"/>
    </row>
    <row r="77" spans="1:6">
      <c r="A77" s="1704" t="s">
        <v>1639</v>
      </c>
      <c r="B77" s="781" t="s">
        <v>1399</v>
      </c>
      <c r="C77" s="1704"/>
      <c r="D77" s="874" t="s">
        <v>58</v>
      </c>
      <c r="E77" s="1707"/>
      <c r="F77" s="1719">
        <f>E77</f>
        <v>0</v>
      </c>
    </row>
    <row r="78" spans="1:6">
      <c r="A78" s="1704"/>
      <c r="B78" s="781"/>
      <c r="C78" s="1704"/>
      <c r="D78" s="874"/>
      <c r="E78" s="1707"/>
      <c r="F78" s="1719"/>
    </row>
    <row r="79" spans="1:6" ht="27.6">
      <c r="A79" s="1704" t="s">
        <v>1640</v>
      </c>
      <c r="B79" s="781" t="s">
        <v>1401</v>
      </c>
      <c r="C79" s="1704"/>
      <c r="D79" s="874"/>
      <c r="E79" s="1707"/>
      <c r="F79" s="1719"/>
    </row>
    <row r="80" spans="1:6">
      <c r="A80" s="1704"/>
      <c r="B80" s="781" t="s">
        <v>1402</v>
      </c>
      <c r="C80" s="1704"/>
      <c r="D80" s="874" t="s">
        <v>58</v>
      </c>
      <c r="E80" s="1707"/>
      <c r="F80" s="1719">
        <f t="shared" ref="F80:F86" si="1">E80</f>
        <v>0</v>
      </c>
    </row>
    <row r="81" spans="1:6">
      <c r="A81" s="1704"/>
      <c r="B81" s="781" t="s">
        <v>1403</v>
      </c>
      <c r="C81" s="1704"/>
      <c r="D81" s="874" t="s">
        <v>58</v>
      </c>
      <c r="E81" s="1707"/>
      <c r="F81" s="1719">
        <f t="shared" si="1"/>
        <v>0</v>
      </c>
    </row>
    <row r="82" spans="1:6">
      <c r="A82" s="1704"/>
      <c r="B82" s="781" t="s">
        <v>1404</v>
      </c>
      <c r="C82" s="1704"/>
      <c r="D82" s="874" t="s">
        <v>58</v>
      </c>
      <c r="E82" s="1707"/>
      <c r="F82" s="1719">
        <f t="shared" si="1"/>
        <v>0</v>
      </c>
    </row>
    <row r="83" spans="1:6">
      <c r="A83" s="1704"/>
      <c r="B83" s="781"/>
      <c r="C83" s="1704"/>
      <c r="D83" s="874"/>
      <c r="E83" s="1707"/>
      <c r="F83" s="1719"/>
    </row>
    <row r="84" spans="1:6">
      <c r="A84" s="1704" t="s">
        <v>33</v>
      </c>
      <c r="B84" s="781" t="s">
        <v>1405</v>
      </c>
      <c r="C84" s="1704"/>
      <c r="D84" s="874" t="s">
        <v>58</v>
      </c>
      <c r="E84" s="1707"/>
      <c r="F84" s="1719">
        <f t="shared" si="1"/>
        <v>0</v>
      </c>
    </row>
    <row r="85" spans="1:6">
      <c r="A85" s="1704"/>
      <c r="B85" s="781"/>
      <c r="C85" s="1704"/>
      <c r="D85" s="874"/>
      <c r="E85" s="1707"/>
      <c r="F85" s="1719"/>
    </row>
    <row r="86" spans="1:6" ht="27.6">
      <c r="A86" s="1704" t="s">
        <v>34</v>
      </c>
      <c r="B86" s="781" t="s">
        <v>1406</v>
      </c>
      <c r="C86" s="1704"/>
      <c r="D86" s="874" t="s">
        <v>58</v>
      </c>
      <c r="E86" s="1707"/>
      <c r="F86" s="1719">
        <f t="shared" si="1"/>
        <v>0</v>
      </c>
    </row>
    <row r="87" spans="1:6">
      <c r="A87" s="1704"/>
      <c r="B87" s="781"/>
      <c r="C87" s="1704"/>
      <c r="D87" s="874"/>
      <c r="E87" s="1707"/>
      <c r="F87" s="1719"/>
    </row>
    <row r="88" spans="1:6">
      <c r="A88" s="1704"/>
      <c r="B88" s="781"/>
      <c r="C88" s="1704"/>
      <c r="D88" s="874"/>
      <c r="E88" s="1707"/>
      <c r="F88" s="1719"/>
    </row>
    <row r="89" spans="1:6">
      <c r="A89" s="1704"/>
      <c r="B89" s="781"/>
      <c r="C89" s="1704"/>
      <c r="D89" s="874"/>
      <c r="E89" s="1707"/>
      <c r="F89" s="1719"/>
    </row>
    <row r="90" spans="1:6">
      <c r="A90" s="1704"/>
      <c r="B90" s="781"/>
      <c r="C90" s="1704"/>
      <c r="D90" s="874"/>
      <c r="E90" s="1707"/>
      <c r="F90" s="1719"/>
    </row>
    <row r="91" spans="1:6">
      <c r="A91" s="1704"/>
      <c r="B91" s="781"/>
      <c r="C91" s="1704"/>
      <c r="D91" s="874"/>
      <c r="E91" s="1707"/>
      <c r="F91" s="1719"/>
    </row>
    <row r="92" spans="1:6">
      <c r="A92" s="1704"/>
      <c r="B92" s="781"/>
      <c r="C92" s="1704"/>
      <c r="D92" s="874"/>
      <c r="E92" s="1707"/>
      <c r="F92" s="1719"/>
    </row>
    <row r="93" spans="1:6">
      <c r="A93" s="1704"/>
      <c r="B93" s="781"/>
      <c r="C93" s="1704"/>
      <c r="D93" s="874"/>
      <c r="E93" s="1707"/>
      <c r="F93" s="1719"/>
    </row>
    <row r="94" spans="1:6">
      <c r="A94" s="1704"/>
      <c r="B94" s="781"/>
      <c r="C94" s="1704"/>
      <c r="D94" s="874"/>
      <c r="E94" s="1707"/>
      <c r="F94" s="1719"/>
    </row>
    <row r="95" spans="1:6">
      <c r="A95" s="1704"/>
      <c r="B95" s="781"/>
      <c r="C95" s="1704"/>
      <c r="D95" s="874"/>
      <c r="E95" s="1707"/>
      <c r="F95" s="1719"/>
    </row>
    <row r="96" spans="1:6">
      <c r="A96" s="1704"/>
      <c r="B96" s="781"/>
      <c r="C96" s="1704"/>
      <c r="D96" s="874"/>
      <c r="E96" s="1707"/>
      <c r="F96" s="1719"/>
    </row>
    <row r="97" spans="1:6">
      <c r="A97" s="1704"/>
      <c r="B97" s="781"/>
      <c r="C97" s="1704"/>
      <c r="D97" s="874"/>
      <c r="E97" s="1707"/>
      <c r="F97" s="1719"/>
    </row>
    <row r="98" spans="1:6">
      <c r="A98" s="1704"/>
      <c r="B98" s="781"/>
      <c r="C98" s="1704"/>
      <c r="D98" s="874"/>
      <c r="E98" s="1707"/>
      <c r="F98" s="1719"/>
    </row>
    <row r="99" spans="1:6">
      <c r="A99" s="1704"/>
      <c r="B99" s="781"/>
      <c r="C99" s="1704"/>
      <c r="D99" s="874"/>
      <c r="E99" s="1707"/>
      <c r="F99" s="1719"/>
    </row>
    <row r="100" spans="1:6">
      <c r="A100" s="1704"/>
      <c r="B100" s="781"/>
      <c r="C100" s="1704"/>
      <c r="D100" s="874"/>
      <c r="E100" s="1707"/>
      <c r="F100" s="1719"/>
    </row>
    <row r="101" spans="1:6">
      <c r="A101" s="1704"/>
      <c r="B101" s="781"/>
      <c r="C101" s="1704"/>
      <c r="D101" s="874"/>
      <c r="E101" s="1707"/>
      <c r="F101" s="1719"/>
    </row>
    <row r="102" spans="1:6">
      <c r="A102" s="1704"/>
      <c r="B102" s="781"/>
      <c r="C102" s="1704"/>
      <c r="D102" s="874"/>
      <c r="E102" s="1707"/>
      <c r="F102" s="1719"/>
    </row>
    <row r="103" spans="1:6">
      <c r="A103" s="1704"/>
      <c r="B103" s="781"/>
      <c r="C103" s="1704"/>
      <c r="D103" s="874"/>
      <c r="E103" s="1707"/>
      <c r="F103" s="1719"/>
    </row>
    <row r="104" spans="1:6">
      <c r="A104" s="1704"/>
      <c r="B104" s="781"/>
      <c r="C104" s="1704"/>
      <c r="D104" s="874"/>
      <c r="E104" s="1707"/>
      <c r="F104" s="1719"/>
    </row>
    <row r="105" spans="1:6">
      <c r="A105" s="1704"/>
      <c r="B105" s="781"/>
      <c r="C105" s="1704"/>
      <c r="D105" s="874"/>
      <c r="E105" s="1707"/>
      <c r="F105" s="1719"/>
    </row>
    <row r="106" spans="1:6">
      <c r="A106" s="1704"/>
      <c r="B106" s="781"/>
      <c r="C106" s="1704"/>
      <c r="D106" s="874"/>
      <c r="E106" s="1707"/>
      <c r="F106" s="1719"/>
    </row>
    <row r="107" spans="1:6">
      <c r="A107" s="1704"/>
      <c r="B107" s="781"/>
      <c r="C107" s="1704"/>
      <c r="D107" s="874"/>
      <c r="E107" s="1707"/>
      <c r="F107" s="1719"/>
    </row>
    <row r="108" spans="1:6">
      <c r="A108" s="1704"/>
      <c r="B108" s="781"/>
      <c r="C108" s="1704"/>
      <c r="D108" s="874"/>
      <c r="E108" s="1707"/>
      <c r="F108" s="1719"/>
    </row>
    <row r="109" spans="1:6">
      <c r="A109" s="1704"/>
      <c r="B109" s="781"/>
      <c r="C109" s="1704"/>
      <c r="D109" s="874"/>
      <c r="E109" s="1707"/>
      <c r="F109" s="1719"/>
    </row>
    <row r="110" spans="1:6">
      <c r="A110" s="1704"/>
      <c r="B110" s="781"/>
      <c r="C110" s="1704"/>
      <c r="D110" s="874"/>
      <c r="E110" s="1707"/>
      <c r="F110" s="1719"/>
    </row>
    <row r="111" spans="1:6">
      <c r="A111" s="1704"/>
      <c r="B111" s="781"/>
      <c r="C111" s="1704"/>
      <c r="D111" s="874"/>
      <c r="E111" s="1707"/>
      <c r="F111" s="1719"/>
    </row>
    <row r="112" spans="1:6">
      <c r="A112" s="1704"/>
      <c r="B112" s="781"/>
      <c r="C112" s="1704"/>
      <c r="D112" s="874"/>
      <c r="E112" s="1707"/>
      <c r="F112" s="1719"/>
    </row>
    <row r="113" spans="1:6">
      <c r="A113" s="1704"/>
      <c r="B113" s="781"/>
      <c r="C113" s="1704"/>
      <c r="D113" s="874"/>
      <c r="E113" s="1707"/>
      <c r="F113" s="1719"/>
    </row>
    <row r="114" spans="1:6">
      <c r="A114" s="1704"/>
      <c r="B114" s="781"/>
      <c r="C114" s="1704"/>
      <c r="D114" s="874"/>
      <c r="E114" s="1707"/>
      <c r="F114" s="1719"/>
    </row>
    <row r="115" spans="1:6">
      <c r="A115" s="1704"/>
      <c r="B115" s="781"/>
      <c r="C115" s="1704"/>
      <c r="D115" s="874"/>
      <c r="E115" s="1707"/>
      <c r="F115" s="1719"/>
    </row>
    <row r="116" spans="1:6">
      <c r="A116" s="48"/>
      <c r="B116" s="717"/>
      <c r="C116" s="47"/>
      <c r="D116" s="718"/>
      <c r="E116" s="2014"/>
      <c r="F116" s="351"/>
    </row>
    <row r="117" spans="1:6" ht="14.4" thickBot="1">
      <c r="A117" s="66"/>
      <c r="B117" s="719" t="s">
        <v>3242</v>
      </c>
      <c r="C117" s="65"/>
      <c r="D117" s="720"/>
      <c r="E117" s="2022"/>
      <c r="F117" s="393">
        <f>SUM(F72:F115)</f>
        <v>0</v>
      </c>
    </row>
    <row r="118" spans="1:6" ht="14.4" thickTop="1">
      <c r="B118" s="781"/>
    </row>
    <row r="119" spans="1:6" ht="12.6" customHeight="1">
      <c r="B119" s="628" t="s">
        <v>1408</v>
      </c>
    </row>
    <row r="120" spans="1:6" s="72" customFormat="1" ht="12.6" customHeight="1">
      <c r="A120" s="1736"/>
      <c r="B120" s="781"/>
      <c r="C120" s="1736"/>
      <c r="D120" s="1737"/>
      <c r="E120" s="2178"/>
      <c r="F120" s="1738"/>
    </row>
    <row r="121" spans="1:6" s="72" customFormat="1" ht="12.6" customHeight="1">
      <c r="A121" s="1736"/>
      <c r="B121" s="1739" t="s">
        <v>3243</v>
      </c>
      <c r="C121" s="1736"/>
      <c r="D121" s="1737"/>
      <c r="E121" s="2178"/>
      <c r="F121" s="1738"/>
    </row>
    <row r="122" spans="1:6" s="72" customFormat="1" ht="12.6" customHeight="1">
      <c r="A122" s="1736"/>
      <c r="B122" s="1739"/>
      <c r="C122" s="1736"/>
      <c r="D122" s="1737"/>
      <c r="E122" s="2178"/>
      <c r="F122" s="1738"/>
    </row>
    <row r="123" spans="1:6" s="72" customFormat="1">
      <c r="A123" s="1736"/>
      <c r="B123" s="802" t="s">
        <v>3244</v>
      </c>
      <c r="C123" s="1736"/>
      <c r="D123" s="1737"/>
      <c r="E123" s="2178"/>
      <c r="F123" s="1738"/>
    </row>
    <row r="124" spans="1:6" s="72" customFormat="1">
      <c r="A124" s="1736"/>
      <c r="B124" s="883"/>
      <c r="C124" s="1736"/>
      <c r="D124" s="1737"/>
      <c r="E124" s="2178"/>
      <c r="F124" s="1738"/>
    </row>
    <row r="125" spans="1:6" s="72" customFormat="1">
      <c r="A125" s="1736"/>
      <c r="B125" s="1740" t="s">
        <v>1547</v>
      </c>
      <c r="C125" s="1736"/>
      <c r="D125" s="1737"/>
      <c r="E125" s="2178"/>
      <c r="F125" s="1738"/>
    </row>
    <row r="126" spans="1:6" s="72" customFormat="1">
      <c r="A126" s="1736"/>
      <c r="B126" s="883"/>
      <c r="C126" s="1736"/>
      <c r="D126" s="1737"/>
      <c r="E126" s="2178"/>
      <c r="F126" s="1738"/>
    </row>
    <row r="127" spans="1:6" s="1674" customFormat="1" ht="59.25" customHeight="1">
      <c r="A127" s="1741"/>
      <c r="B127" s="1742" t="s">
        <v>1548</v>
      </c>
      <c r="C127" s="1704"/>
      <c r="D127" s="874"/>
      <c r="E127" s="1707"/>
      <c r="F127" s="1719"/>
    </row>
    <row r="128" spans="1:6" s="1674" customFormat="1" ht="96.6">
      <c r="A128" s="1733"/>
      <c r="B128" s="1743" t="s">
        <v>1549</v>
      </c>
      <c r="C128" s="1704"/>
      <c r="D128" s="874"/>
      <c r="E128" s="1707"/>
      <c r="F128" s="1719"/>
    </row>
    <row r="129" spans="1:6" s="1674" customFormat="1">
      <c r="A129" s="1733"/>
      <c r="B129" s="1743"/>
      <c r="C129" s="1704"/>
      <c r="D129" s="874"/>
      <c r="E129" s="1707"/>
      <c r="F129" s="1719"/>
    </row>
    <row r="130" spans="1:6" s="1674" customFormat="1" ht="20.100000000000001" customHeight="1">
      <c r="A130" s="1744"/>
      <c r="B130" s="802" t="s">
        <v>1550</v>
      </c>
      <c r="C130" s="1704"/>
      <c r="D130" s="874"/>
      <c r="E130" s="1707"/>
      <c r="F130" s="1719"/>
    </row>
    <row r="131" spans="1:6" s="1674" customFormat="1" ht="211.2" customHeight="1">
      <c r="A131" s="1745" t="s">
        <v>28</v>
      </c>
      <c r="B131" s="1743" t="s">
        <v>3211</v>
      </c>
      <c r="C131" s="1704">
        <v>1</v>
      </c>
      <c r="D131" s="874" t="s">
        <v>1552</v>
      </c>
      <c r="E131" s="1707"/>
      <c r="F131" s="1719">
        <f>C131*E131</f>
        <v>0</v>
      </c>
    </row>
    <row r="132" spans="1:6" s="1674" customFormat="1" ht="19.5" customHeight="1">
      <c r="A132" s="1741"/>
      <c r="B132" s="1746"/>
      <c r="C132" s="1733"/>
      <c r="D132" s="1734"/>
      <c r="E132" s="1761"/>
      <c r="F132" s="1735"/>
    </row>
    <row r="133" spans="1:6">
      <c r="A133" s="1704" t="s">
        <v>30</v>
      </c>
      <c r="B133" s="811" t="s">
        <v>1553</v>
      </c>
      <c r="C133" s="1704">
        <v>1</v>
      </c>
      <c r="D133" s="874" t="s">
        <v>1421</v>
      </c>
      <c r="E133" s="1707"/>
      <c r="F133" s="1719">
        <f>C133*E133</f>
        <v>0</v>
      </c>
    </row>
    <row r="134" spans="1:6" s="1674" customFormat="1" ht="19.5" customHeight="1">
      <c r="A134" s="1741"/>
      <c r="B134" s="1746"/>
      <c r="C134" s="1733"/>
      <c r="D134" s="1734"/>
      <c r="E134" s="1761"/>
      <c r="F134" s="1735"/>
    </row>
    <row r="135" spans="1:6" s="1674" customFormat="1" ht="19.5" customHeight="1">
      <c r="A135" s="1741"/>
      <c r="B135" s="1746"/>
      <c r="C135" s="1733"/>
      <c r="D135" s="1734"/>
      <c r="E135" s="1761"/>
      <c r="F135" s="1735"/>
    </row>
    <row r="136" spans="1:6" s="1674" customFormat="1" ht="19.5" customHeight="1">
      <c r="A136" s="1741"/>
      <c r="B136" s="1746"/>
      <c r="C136" s="1733"/>
      <c r="D136" s="1734"/>
      <c r="E136" s="1761"/>
      <c r="F136" s="1735"/>
    </row>
    <row r="137" spans="1:6" s="1674" customFormat="1" ht="19.5" customHeight="1">
      <c r="A137" s="1741"/>
      <c r="B137" s="1746"/>
      <c r="C137" s="1733"/>
      <c r="D137" s="1734"/>
      <c r="E137" s="1761"/>
      <c r="F137" s="1735"/>
    </row>
    <row r="138" spans="1:6" s="1674" customFormat="1" ht="19.5" customHeight="1">
      <c r="A138" s="1741"/>
      <c r="B138" s="1746"/>
      <c r="C138" s="1733"/>
      <c r="D138" s="1734"/>
      <c r="E138" s="1761"/>
      <c r="F138" s="1735"/>
    </row>
    <row r="139" spans="1:6" s="1674" customFormat="1" ht="19.5" customHeight="1">
      <c r="A139" s="1741"/>
      <c r="B139" s="1746"/>
      <c r="C139" s="1733"/>
      <c r="D139" s="1734"/>
      <c r="E139" s="1761"/>
      <c r="F139" s="1735"/>
    </row>
    <row r="140" spans="1:6" ht="14.4" customHeight="1">
      <c r="A140" s="48"/>
      <c r="B140" s="717"/>
      <c r="C140" s="48"/>
      <c r="D140" s="1720"/>
      <c r="E140" s="2014"/>
      <c r="F140" s="351"/>
    </row>
    <row r="141" spans="1:6" ht="14.4" thickBot="1">
      <c r="A141" s="66"/>
      <c r="B141" s="734" t="s">
        <v>400</v>
      </c>
      <c r="C141" s="66"/>
      <c r="D141" s="1721"/>
      <c r="E141" s="2022"/>
      <c r="F141" s="393">
        <f>SUM(F121:F139)</f>
        <v>0</v>
      </c>
    </row>
    <row r="142" spans="1:6" s="1674" customFormat="1" ht="19.5" customHeight="1" thickTop="1">
      <c r="A142" s="1741"/>
      <c r="B142" s="1746"/>
      <c r="C142" s="1733"/>
      <c r="D142" s="1734"/>
      <c r="E142" s="1761"/>
      <c r="F142" s="1735"/>
    </row>
    <row r="143" spans="1:6" ht="19.5" customHeight="1">
      <c r="A143" s="1714"/>
      <c r="B143" s="735" t="s">
        <v>1554</v>
      </c>
      <c r="C143" s="1704"/>
      <c r="D143" s="874"/>
      <c r="E143" s="1707"/>
      <c r="F143" s="1719"/>
    </row>
    <row r="144" spans="1:6" ht="55.2">
      <c r="A144" s="1704" t="s">
        <v>28</v>
      </c>
      <c r="B144" s="811" t="s">
        <v>1555</v>
      </c>
      <c r="C144" s="1704">
        <v>150</v>
      </c>
      <c r="D144" s="874" t="s">
        <v>46</v>
      </c>
      <c r="E144" s="1707"/>
      <c r="F144" s="1719">
        <f t="shared" ref="F144:F151" si="2">C144*E144</f>
        <v>0</v>
      </c>
    </row>
    <row r="145" spans="1:6" s="1674" customFormat="1" ht="19.5" customHeight="1">
      <c r="A145" s="1741"/>
      <c r="B145" s="1746"/>
      <c r="C145" s="1733"/>
      <c r="D145" s="1734"/>
      <c r="E145" s="1761"/>
      <c r="F145" s="1719"/>
    </row>
    <row r="146" spans="1:6">
      <c r="A146" s="1714"/>
      <c r="B146" s="735" t="s">
        <v>1556</v>
      </c>
      <c r="C146" s="1704"/>
      <c r="D146" s="874"/>
      <c r="E146" s="1707"/>
      <c r="F146" s="1719"/>
    </row>
    <row r="147" spans="1:6">
      <c r="A147" s="1704"/>
      <c r="B147" s="811"/>
      <c r="C147" s="1704"/>
      <c r="D147" s="874"/>
      <c r="E147" s="1707"/>
      <c r="F147" s="1719"/>
    </row>
    <row r="148" spans="1:6" s="1674" customFormat="1" ht="20.100000000000001" customHeight="1">
      <c r="A148" s="1745" t="s">
        <v>30</v>
      </c>
      <c r="B148" s="1673" t="s">
        <v>1557</v>
      </c>
      <c r="C148" s="1733"/>
      <c r="D148" s="1734"/>
      <c r="E148" s="1761"/>
      <c r="F148" s="1719"/>
    </row>
    <row r="149" spans="1:6" s="1674" customFormat="1" ht="20.100000000000001" customHeight="1">
      <c r="A149" s="1745"/>
      <c r="B149" s="1673" t="s">
        <v>1558</v>
      </c>
      <c r="C149" s="1733">
        <v>50</v>
      </c>
      <c r="D149" s="1734" t="s">
        <v>46</v>
      </c>
      <c r="E149" s="1761"/>
      <c r="F149" s="1719">
        <f t="shared" si="2"/>
        <v>0</v>
      </c>
    </row>
    <row r="150" spans="1:6" s="1674" customFormat="1" ht="20.100000000000001" customHeight="1">
      <c r="A150" s="1745"/>
      <c r="B150" s="1673"/>
      <c r="C150" s="1733"/>
      <c r="D150" s="1734"/>
      <c r="E150" s="1761"/>
      <c r="F150" s="1719"/>
    </row>
    <row r="151" spans="1:6" ht="27.6">
      <c r="A151" s="1704" t="s">
        <v>31</v>
      </c>
      <c r="B151" s="811" t="s">
        <v>1559</v>
      </c>
      <c r="C151" s="1704">
        <v>1</v>
      </c>
      <c r="D151" s="874" t="s">
        <v>7</v>
      </c>
      <c r="E151" s="1707"/>
      <c r="F151" s="1719">
        <f t="shared" si="2"/>
        <v>0</v>
      </c>
    </row>
    <row r="152" spans="1:6" ht="12.75" customHeight="1">
      <c r="A152" s="1704"/>
      <c r="B152" s="811"/>
      <c r="C152" s="1704"/>
      <c r="D152" s="874"/>
      <c r="E152" s="1707"/>
      <c r="F152" s="1719"/>
    </row>
    <row r="153" spans="1:6" ht="18.75" customHeight="1">
      <c r="A153" s="1704"/>
      <c r="B153" s="735"/>
      <c r="C153" s="1704"/>
      <c r="D153" s="874"/>
      <c r="E153" s="1707"/>
      <c r="F153" s="1719"/>
    </row>
    <row r="154" spans="1:6">
      <c r="A154" s="1704"/>
      <c r="B154" s="735" t="s">
        <v>599</v>
      </c>
      <c r="C154" s="1727"/>
      <c r="D154" s="736"/>
      <c r="E154" s="2175"/>
      <c r="F154" s="737">
        <f>SUM(F143:F153)</f>
        <v>0</v>
      </c>
    </row>
    <row r="155" spans="1:6">
      <c r="A155" s="1704"/>
      <c r="B155" s="757"/>
      <c r="C155" s="1728"/>
      <c r="D155" s="712"/>
      <c r="E155" s="2176"/>
      <c r="F155" s="1729"/>
    </row>
    <row r="156" spans="1:6">
      <c r="A156" s="1704"/>
      <c r="B156" s="757"/>
      <c r="C156" s="1728"/>
      <c r="D156" s="712"/>
      <c r="E156" s="2176"/>
      <c r="F156" s="1730"/>
    </row>
    <row r="157" spans="1:6">
      <c r="A157" s="1704"/>
      <c r="B157" s="757"/>
      <c r="C157" s="1728"/>
      <c r="D157" s="712"/>
      <c r="E157" s="2176"/>
      <c r="F157" s="1730"/>
    </row>
    <row r="158" spans="1:6">
      <c r="A158" s="1704"/>
      <c r="B158" s="757"/>
      <c r="C158" s="1728"/>
      <c r="D158" s="712"/>
      <c r="E158" s="2176"/>
      <c r="F158" s="1730"/>
    </row>
    <row r="159" spans="1:6">
      <c r="A159" s="1704"/>
      <c r="B159" s="757"/>
      <c r="C159" s="1728"/>
      <c r="D159" s="712"/>
      <c r="E159" s="2176"/>
      <c r="F159" s="1730"/>
    </row>
    <row r="160" spans="1:6">
      <c r="A160" s="1704"/>
      <c r="B160" s="757"/>
      <c r="C160" s="1728"/>
      <c r="D160" s="712"/>
      <c r="E160" s="2176"/>
      <c r="F160" s="1730"/>
    </row>
    <row r="161" spans="1:6">
      <c r="A161" s="1704"/>
      <c r="B161" s="757"/>
      <c r="C161" s="1728"/>
      <c r="D161" s="712"/>
      <c r="E161" s="2176"/>
      <c r="F161" s="1730"/>
    </row>
    <row r="162" spans="1:6">
      <c r="A162" s="1704"/>
      <c r="B162" s="757"/>
      <c r="C162" s="1728"/>
      <c r="D162" s="712"/>
      <c r="E162" s="2176"/>
      <c r="F162" s="1730"/>
    </row>
    <row r="163" spans="1:6">
      <c r="A163" s="1704"/>
      <c r="B163" s="757"/>
      <c r="C163" s="1728"/>
      <c r="D163" s="712"/>
      <c r="E163" s="2176"/>
      <c r="F163" s="1730"/>
    </row>
    <row r="164" spans="1:6">
      <c r="A164" s="1704"/>
      <c r="B164" s="757"/>
      <c r="C164" s="1728"/>
      <c r="D164" s="712"/>
      <c r="E164" s="2176"/>
      <c r="F164" s="1730"/>
    </row>
    <row r="165" spans="1:6">
      <c r="A165" s="1704"/>
      <c r="B165" s="757"/>
      <c r="C165" s="1728"/>
      <c r="D165" s="712"/>
      <c r="E165" s="2176"/>
      <c r="F165" s="1730"/>
    </row>
    <row r="166" spans="1:6">
      <c r="A166" s="1704"/>
      <c r="B166" s="757"/>
      <c r="C166" s="1728"/>
      <c r="D166" s="712"/>
      <c r="E166" s="2176"/>
      <c r="F166" s="1730"/>
    </row>
    <row r="167" spans="1:6">
      <c r="A167" s="1704"/>
      <c r="B167" s="757"/>
      <c r="C167" s="1728"/>
      <c r="D167" s="712"/>
      <c r="E167" s="2176"/>
      <c r="F167" s="1730"/>
    </row>
    <row r="168" spans="1:6">
      <c r="A168" s="1704"/>
      <c r="B168" s="757"/>
      <c r="C168" s="1728"/>
      <c r="D168" s="712"/>
      <c r="E168" s="2176"/>
      <c r="F168" s="1730"/>
    </row>
    <row r="169" spans="1:6">
      <c r="A169" s="1704"/>
      <c r="B169" s="757"/>
      <c r="C169" s="1728"/>
      <c r="D169" s="712"/>
      <c r="E169" s="2176"/>
      <c r="F169" s="1730"/>
    </row>
    <row r="170" spans="1:6">
      <c r="A170" s="1704"/>
      <c r="B170" s="757"/>
      <c r="C170" s="1728"/>
      <c r="D170" s="712"/>
      <c r="E170" s="2176"/>
      <c r="F170" s="1730"/>
    </row>
    <row r="171" spans="1:6">
      <c r="A171" s="1704"/>
      <c r="B171" s="757"/>
      <c r="C171" s="1728"/>
      <c r="D171" s="712"/>
      <c r="E171" s="2176"/>
      <c r="F171" s="1730"/>
    </row>
    <row r="172" spans="1:6">
      <c r="A172" s="1704"/>
      <c r="B172" s="418"/>
      <c r="C172" s="1704"/>
      <c r="D172" s="874"/>
      <c r="E172" s="1707"/>
      <c r="F172" s="1719"/>
    </row>
    <row r="173" spans="1:6" s="72" customFormat="1">
      <c r="A173" s="1700"/>
      <c r="B173" s="738" t="s">
        <v>45</v>
      </c>
      <c r="C173" s="1701"/>
      <c r="D173" s="411"/>
      <c r="E173" s="1731"/>
      <c r="F173" s="1732"/>
    </row>
    <row r="174" spans="1:6" s="72" customFormat="1">
      <c r="A174" s="1700"/>
      <c r="B174" s="738"/>
      <c r="C174" s="1701"/>
      <c r="D174" s="411"/>
      <c r="E174" s="1731"/>
      <c r="F174" s="1732"/>
    </row>
    <row r="175" spans="1:6" s="72" customFormat="1">
      <c r="A175" s="1700"/>
      <c r="B175" s="739" t="s">
        <v>552</v>
      </c>
      <c r="C175" s="1701"/>
      <c r="D175" s="411"/>
      <c r="E175" s="1731"/>
      <c r="F175" s="1732">
        <f>F141</f>
        <v>0</v>
      </c>
    </row>
    <row r="176" spans="1:6" s="72" customFormat="1">
      <c r="A176" s="1700"/>
      <c r="B176" s="739"/>
      <c r="C176" s="1701"/>
      <c r="D176" s="411"/>
      <c r="E176" s="1731"/>
      <c r="F176" s="1732"/>
    </row>
    <row r="177" spans="1:6" s="72" customFormat="1">
      <c r="A177" s="1700"/>
      <c r="B177" s="739" t="s">
        <v>1352</v>
      </c>
      <c r="C177" s="1701"/>
      <c r="D177" s="411"/>
      <c r="E177" s="1731"/>
      <c r="F177" s="1732">
        <f>F154</f>
        <v>0</v>
      </c>
    </row>
    <row r="178" spans="1:6" s="72" customFormat="1">
      <c r="A178" s="1700"/>
      <c r="B178" s="739"/>
      <c r="C178" s="1701"/>
      <c r="D178" s="411"/>
      <c r="E178" s="1731"/>
      <c r="F178" s="1732"/>
    </row>
    <row r="179" spans="1:6" s="72" customFormat="1">
      <c r="A179" s="1700"/>
      <c r="B179" s="739"/>
      <c r="C179" s="1701"/>
      <c r="D179" s="411"/>
      <c r="E179" s="1731"/>
      <c r="F179" s="1732"/>
    </row>
    <row r="180" spans="1:6" s="72" customFormat="1">
      <c r="A180" s="1700"/>
      <c r="B180" s="739"/>
      <c r="C180" s="1701"/>
      <c r="D180" s="411"/>
      <c r="E180" s="1731"/>
      <c r="F180" s="1732"/>
    </row>
    <row r="181" spans="1:6" s="72" customFormat="1">
      <c r="A181" s="1700"/>
      <c r="B181" s="739"/>
      <c r="C181" s="1701"/>
      <c r="D181" s="411"/>
      <c r="E181" s="1731"/>
      <c r="F181" s="1732"/>
    </row>
    <row r="182" spans="1:6" s="72" customFormat="1">
      <c r="A182" s="1700"/>
      <c r="B182" s="739"/>
      <c r="C182" s="1701"/>
      <c r="D182" s="411"/>
      <c r="E182" s="1731"/>
      <c r="F182" s="1732"/>
    </row>
    <row r="183" spans="1:6" s="72" customFormat="1">
      <c r="A183" s="1700"/>
      <c r="B183" s="739"/>
      <c r="C183" s="1701"/>
      <c r="D183" s="411"/>
      <c r="E183" s="1731"/>
      <c r="F183" s="1732"/>
    </row>
    <row r="184" spans="1:6" s="72" customFormat="1" ht="14.4" customHeight="1">
      <c r="A184" s="48"/>
      <c r="B184" s="1747"/>
      <c r="C184" s="47"/>
      <c r="D184" s="718"/>
      <c r="E184" s="2014"/>
      <c r="F184" s="351"/>
    </row>
    <row r="185" spans="1:6" s="72" customFormat="1" ht="14.4" thickBot="1">
      <c r="A185" s="66"/>
      <c r="B185" s="719" t="s">
        <v>3245</v>
      </c>
      <c r="C185" s="65"/>
      <c r="D185" s="720"/>
      <c r="E185" s="2022"/>
      <c r="F185" s="393">
        <f>SUM(F173:F183)</f>
        <v>0</v>
      </c>
    </row>
    <row r="186" spans="1:6" s="1674" customFormat="1" ht="14.4" thickTop="1">
      <c r="A186" s="1748"/>
      <c r="B186" s="1749"/>
      <c r="C186" s="1750"/>
      <c r="D186" s="1751"/>
      <c r="E186" s="2179"/>
      <c r="F186" s="1752"/>
    </row>
    <row r="187" spans="1:6" s="1674" customFormat="1">
      <c r="A187" s="1745"/>
      <c r="B187" s="802" t="s">
        <v>3246</v>
      </c>
      <c r="C187" s="1733"/>
      <c r="D187" s="1734"/>
      <c r="E187" s="1761"/>
      <c r="F187" s="1753"/>
    </row>
    <row r="188" spans="1:6" s="1674" customFormat="1">
      <c r="A188" s="1745"/>
      <c r="B188" s="802"/>
      <c r="C188" s="1733"/>
      <c r="D188" s="1734"/>
      <c r="E188" s="1761"/>
      <c r="F188" s="1753"/>
    </row>
    <row r="189" spans="1:6" s="1674" customFormat="1" ht="144.6" customHeight="1">
      <c r="A189" s="1754"/>
      <c r="B189" s="802" t="s">
        <v>1562</v>
      </c>
      <c r="C189" s="1755"/>
      <c r="D189" s="1756"/>
      <c r="E189" s="2180"/>
      <c r="F189" s="1757"/>
    </row>
    <row r="190" spans="1:6" s="1674" customFormat="1">
      <c r="A190" s="1754"/>
      <c r="B190" s="802"/>
      <c r="C190" s="1755"/>
      <c r="D190" s="1756"/>
      <c r="E190" s="2180"/>
      <c r="F190" s="1757"/>
    </row>
    <row r="191" spans="1:6" s="1674" customFormat="1" ht="55.2">
      <c r="A191" s="1745" t="s">
        <v>28</v>
      </c>
      <c r="B191" s="781" t="s">
        <v>1563</v>
      </c>
      <c r="C191" s="1733">
        <v>2</v>
      </c>
      <c r="D191" s="1734" t="s">
        <v>1421</v>
      </c>
      <c r="E191" s="1761"/>
      <c r="F191" s="1719">
        <f t="shared" ref="F191" si="3">C191*E191</f>
        <v>0</v>
      </c>
    </row>
    <row r="192" spans="1:6" s="1674" customFormat="1">
      <c r="A192" s="1745"/>
      <c r="B192" s="781"/>
      <c r="C192" s="1733"/>
      <c r="D192" s="1734"/>
      <c r="E192" s="1761"/>
      <c r="F192" s="1735"/>
    </row>
    <row r="193" spans="1:6" s="1674" customFormat="1" ht="55.2">
      <c r="A193" s="1745" t="s">
        <v>30</v>
      </c>
      <c r="B193" s="781" t="s">
        <v>1564</v>
      </c>
      <c r="C193" s="1733">
        <v>1</v>
      </c>
      <c r="D193" s="1734" t="s">
        <v>1421</v>
      </c>
      <c r="E193" s="1761"/>
      <c r="F193" s="1719">
        <f t="shared" ref="F193" si="4">C193*E193</f>
        <v>0</v>
      </c>
    </row>
    <row r="194" spans="1:6" s="1674" customFormat="1">
      <c r="A194" s="1745"/>
      <c r="B194" s="781"/>
      <c r="C194" s="1733"/>
      <c r="D194" s="1734"/>
      <c r="E194" s="1761"/>
      <c r="F194" s="1735"/>
    </row>
    <row r="195" spans="1:6" s="1674" customFormat="1" ht="55.2">
      <c r="A195" s="1745" t="s">
        <v>31</v>
      </c>
      <c r="B195" s="781" t="s">
        <v>1565</v>
      </c>
      <c r="C195" s="1733">
        <v>8</v>
      </c>
      <c r="D195" s="1734" t="s">
        <v>1421</v>
      </c>
      <c r="E195" s="1761"/>
      <c r="F195" s="1719">
        <f t="shared" ref="F195" si="5">C195*E195</f>
        <v>0</v>
      </c>
    </row>
    <row r="196" spans="1:6" s="1674" customFormat="1">
      <c r="A196" s="1745"/>
      <c r="B196" s="781"/>
      <c r="C196" s="1733"/>
      <c r="D196" s="1734"/>
      <c r="E196" s="1761"/>
      <c r="F196" s="1735"/>
    </row>
    <row r="197" spans="1:6" s="1674" customFormat="1">
      <c r="A197" s="1745"/>
      <c r="B197" s="781"/>
      <c r="C197" s="1733"/>
      <c r="D197" s="1734"/>
      <c r="E197" s="1761"/>
      <c r="F197" s="1735"/>
    </row>
    <row r="198" spans="1:6" s="1674" customFormat="1">
      <c r="A198" s="1745"/>
      <c r="B198" s="781"/>
      <c r="C198" s="1733"/>
      <c r="D198" s="1734"/>
      <c r="E198" s="1761"/>
      <c r="F198" s="1735"/>
    </row>
    <row r="199" spans="1:6" s="1674" customFormat="1">
      <c r="A199" s="1745"/>
      <c r="B199" s="781"/>
      <c r="C199" s="1733"/>
      <c r="D199" s="1734"/>
      <c r="E199" s="1761"/>
      <c r="F199" s="1735"/>
    </row>
    <row r="200" spans="1:6" s="1674" customFormat="1">
      <c r="A200" s="1745"/>
      <c r="B200" s="781"/>
      <c r="C200" s="1733"/>
      <c r="D200" s="1734"/>
      <c r="E200" s="1761"/>
      <c r="F200" s="1735"/>
    </row>
    <row r="201" spans="1:6" s="1674" customFormat="1">
      <c r="A201" s="1745"/>
      <c r="B201" s="781"/>
      <c r="C201" s="1733"/>
      <c r="D201" s="1734"/>
      <c r="E201" s="1761"/>
      <c r="F201" s="1735"/>
    </row>
    <row r="202" spans="1:6" s="1674" customFormat="1">
      <c r="A202" s="1745"/>
      <c r="B202" s="781"/>
      <c r="C202" s="1733"/>
      <c r="D202" s="1734"/>
      <c r="E202" s="1761"/>
      <c r="F202" s="1735"/>
    </row>
    <row r="203" spans="1:6" s="1674" customFormat="1">
      <c r="A203" s="1745"/>
      <c r="B203" s="781"/>
      <c r="C203" s="1733"/>
      <c r="D203" s="1734"/>
      <c r="E203" s="1761"/>
      <c r="F203" s="1735"/>
    </row>
    <row r="204" spans="1:6" s="1674" customFormat="1">
      <c r="A204" s="1745"/>
      <c r="B204" s="781"/>
      <c r="C204" s="1733"/>
      <c r="D204" s="1734"/>
      <c r="E204" s="1761"/>
      <c r="F204" s="1735"/>
    </row>
    <row r="205" spans="1:6" s="1674" customFormat="1">
      <c r="A205" s="1745"/>
      <c r="B205" s="781"/>
      <c r="C205" s="1733"/>
      <c r="D205" s="1734"/>
      <c r="E205" s="1761"/>
      <c r="F205" s="1735"/>
    </row>
    <row r="206" spans="1:6" s="1674" customFormat="1">
      <c r="A206" s="1745"/>
      <c r="B206" s="781"/>
      <c r="C206" s="1733"/>
      <c r="D206" s="1734"/>
      <c r="E206" s="1761"/>
      <c r="F206" s="1735"/>
    </row>
    <row r="207" spans="1:6" s="1674" customFormat="1">
      <c r="A207" s="1745"/>
      <c r="B207" s="781"/>
      <c r="C207" s="1733"/>
      <c r="D207" s="1734"/>
      <c r="E207" s="1761"/>
      <c r="F207" s="1735"/>
    </row>
    <row r="208" spans="1:6" s="1674" customFormat="1">
      <c r="A208" s="1745"/>
      <c r="B208" s="781"/>
      <c r="C208" s="1733"/>
      <c r="D208" s="1734"/>
      <c r="E208" s="1761"/>
      <c r="F208" s="1735"/>
    </row>
    <row r="209" spans="1:6" s="1674" customFormat="1">
      <c r="A209" s="1745"/>
      <c r="B209" s="781"/>
      <c r="C209" s="1733"/>
      <c r="D209" s="1734"/>
      <c r="E209" s="1761"/>
      <c r="F209" s="1735"/>
    </row>
    <row r="210" spans="1:6" s="1674" customFormat="1">
      <c r="A210" s="1745"/>
      <c r="B210" s="781"/>
      <c r="C210" s="1733"/>
      <c r="D210" s="1734"/>
      <c r="E210" s="1761"/>
      <c r="F210" s="1735"/>
    </row>
    <row r="211" spans="1:6" s="1674" customFormat="1">
      <c r="A211" s="1745"/>
      <c r="B211" s="781"/>
      <c r="C211" s="1733"/>
      <c r="D211" s="1734"/>
      <c r="E211" s="1761"/>
      <c r="F211" s="1735"/>
    </row>
    <row r="212" spans="1:6" s="1674" customFormat="1">
      <c r="A212" s="1745"/>
      <c r="B212" s="781"/>
      <c r="C212" s="1733"/>
      <c r="D212" s="1734"/>
      <c r="E212" s="1761"/>
      <c r="F212" s="1735"/>
    </row>
    <row r="213" spans="1:6" s="1674" customFormat="1">
      <c r="A213" s="1745"/>
      <c r="B213" s="802"/>
      <c r="C213" s="1733"/>
      <c r="D213" s="1734"/>
      <c r="E213" s="1761"/>
      <c r="F213" s="1753"/>
    </row>
    <row r="214" spans="1:6" s="1674" customFormat="1">
      <c r="A214" s="1745"/>
      <c r="B214" s="802"/>
      <c r="C214" s="1733"/>
      <c r="D214" s="1734"/>
      <c r="E214" s="1761"/>
      <c r="F214" s="1753"/>
    </row>
    <row r="215" spans="1:6" s="1674" customFormat="1">
      <c r="A215" s="1745"/>
      <c r="B215" s="802"/>
      <c r="C215" s="1733"/>
      <c r="D215" s="1734"/>
      <c r="E215" s="1761"/>
      <c r="F215" s="1753"/>
    </row>
    <row r="216" spans="1:6" s="1674" customFormat="1">
      <c r="A216" s="1745"/>
      <c r="B216" s="802"/>
      <c r="C216" s="1733"/>
      <c r="D216" s="1734"/>
      <c r="E216" s="1761"/>
      <c r="F216" s="1753"/>
    </row>
    <row r="217" spans="1:6" s="1674" customFormat="1">
      <c r="A217" s="48"/>
      <c r="B217" s="1747"/>
      <c r="C217" s="47"/>
      <c r="D217" s="718"/>
      <c r="E217" s="2014"/>
      <c r="F217" s="351"/>
    </row>
    <row r="218" spans="1:6" s="1674" customFormat="1" ht="14.4" thickBot="1">
      <c r="A218" s="66"/>
      <c r="B218" s="719" t="s">
        <v>3247</v>
      </c>
      <c r="C218" s="65"/>
      <c r="D218" s="720"/>
      <c r="E218" s="2022"/>
      <c r="F218" s="393">
        <f>SUM(F189:F216)</f>
        <v>0</v>
      </c>
    </row>
    <row r="219" spans="1:6" s="1674" customFormat="1" ht="14.4" thickTop="1">
      <c r="A219" s="1745"/>
      <c r="B219" s="802"/>
      <c r="C219" s="1733"/>
      <c r="D219" s="1734"/>
      <c r="E219" s="1761"/>
      <c r="F219" s="1753"/>
    </row>
    <row r="220" spans="1:6" s="1674" customFormat="1">
      <c r="A220" s="1745"/>
      <c r="B220" s="802" t="s">
        <v>3248</v>
      </c>
      <c r="C220" s="1733"/>
      <c r="D220" s="1734"/>
      <c r="E220" s="1761"/>
      <c r="F220" s="1753"/>
    </row>
    <row r="221" spans="1:6" s="1674" customFormat="1">
      <c r="A221" s="1745"/>
      <c r="B221" s="802"/>
      <c r="C221" s="1733"/>
      <c r="D221" s="1734"/>
      <c r="E221" s="1761"/>
      <c r="F221" s="1753"/>
    </row>
    <row r="222" spans="1:6" s="1674" customFormat="1">
      <c r="A222" s="1745"/>
      <c r="B222" s="1672" t="s">
        <v>1568</v>
      </c>
      <c r="C222" s="1733"/>
      <c r="D222" s="1734"/>
      <c r="E222" s="1761"/>
      <c r="F222" s="1735"/>
    </row>
    <row r="223" spans="1:6" s="1674" customFormat="1" ht="57.6" customHeight="1">
      <c r="A223" s="1745" t="s">
        <v>28</v>
      </c>
      <c r="B223" s="781" t="s">
        <v>1569</v>
      </c>
      <c r="C223" s="1733">
        <v>99</v>
      </c>
      <c r="D223" s="1734" t="s">
        <v>46</v>
      </c>
      <c r="E223" s="1761"/>
      <c r="F223" s="1735">
        <f>C223*E223</f>
        <v>0</v>
      </c>
    </row>
    <row r="224" spans="1:6" s="1674" customFormat="1">
      <c r="A224" s="1745"/>
      <c r="B224" s="781"/>
      <c r="C224" s="1733"/>
      <c r="D224" s="1734"/>
      <c r="E224" s="1761"/>
      <c r="F224" s="1735"/>
    </row>
    <row r="225" spans="1:6" s="1674" customFormat="1">
      <c r="A225" s="1745"/>
      <c r="B225" s="1672" t="s">
        <v>1556</v>
      </c>
      <c r="C225" s="1733"/>
      <c r="D225" s="1734"/>
      <c r="E225" s="1761"/>
      <c r="F225" s="1735"/>
    </row>
    <row r="226" spans="1:6" s="1674" customFormat="1">
      <c r="A226" s="1745"/>
      <c r="B226" s="781"/>
      <c r="C226" s="1733"/>
      <c r="D226" s="1734"/>
      <c r="E226" s="1761"/>
      <c r="F226" s="1735"/>
    </row>
    <row r="227" spans="1:6" s="1674" customFormat="1" ht="27.6">
      <c r="A227" s="1745" t="s">
        <v>30</v>
      </c>
      <c r="B227" s="781" t="s">
        <v>1570</v>
      </c>
      <c r="C227" s="1733">
        <v>33</v>
      </c>
      <c r="D227" s="1734" t="s">
        <v>46</v>
      </c>
      <c r="E227" s="1761"/>
      <c r="F227" s="1735">
        <f>C227*E227</f>
        <v>0</v>
      </c>
    </row>
    <row r="228" spans="1:6" s="1674" customFormat="1">
      <c r="A228" s="1745"/>
      <c r="B228" s="781"/>
      <c r="C228" s="1733"/>
      <c r="D228" s="1734"/>
      <c r="E228" s="1761"/>
      <c r="F228" s="1735"/>
    </row>
    <row r="229" spans="1:6" s="1674" customFormat="1">
      <c r="A229" s="1745"/>
      <c r="B229" s="1672" t="s">
        <v>1571</v>
      </c>
      <c r="C229" s="1733"/>
      <c r="D229" s="1734"/>
      <c r="E229" s="1761"/>
      <c r="F229" s="1735"/>
    </row>
    <row r="230" spans="1:6" s="1674" customFormat="1" ht="27.6">
      <c r="A230" s="1745" t="s">
        <v>31</v>
      </c>
      <c r="B230" s="781" t="s">
        <v>1572</v>
      </c>
      <c r="C230" s="1733">
        <v>1</v>
      </c>
      <c r="D230" s="1734" t="s">
        <v>397</v>
      </c>
      <c r="E230" s="1761"/>
      <c r="F230" s="1735">
        <f>C230*E230</f>
        <v>0</v>
      </c>
    </row>
    <row r="231" spans="1:6" s="1674" customFormat="1">
      <c r="A231" s="1745"/>
      <c r="B231" s="781"/>
      <c r="C231" s="1733"/>
      <c r="D231" s="1734"/>
      <c r="E231" s="1761"/>
      <c r="F231" s="1735"/>
    </row>
    <row r="232" spans="1:6" s="1674" customFormat="1">
      <c r="A232" s="1745"/>
      <c r="B232" s="1672" t="s">
        <v>1573</v>
      </c>
      <c r="C232" s="1733"/>
      <c r="D232" s="1734"/>
      <c r="E232" s="1761"/>
      <c r="F232" s="1735"/>
    </row>
    <row r="233" spans="1:6" s="1674" customFormat="1" ht="61.2" customHeight="1">
      <c r="A233" s="1745" t="s">
        <v>32</v>
      </c>
      <c r="B233" s="781" t="s">
        <v>1574</v>
      </c>
      <c r="C233" s="1733">
        <v>44</v>
      </c>
      <c r="D233" s="1734" t="s">
        <v>29</v>
      </c>
      <c r="E233" s="1761"/>
      <c r="F233" s="1735">
        <f>C233*E233</f>
        <v>0</v>
      </c>
    </row>
    <row r="234" spans="1:6" s="1674" customFormat="1">
      <c r="A234" s="1745"/>
      <c r="B234" s="781"/>
      <c r="C234" s="1733"/>
      <c r="D234" s="1734"/>
      <c r="E234" s="1761"/>
      <c r="F234" s="1735"/>
    </row>
    <row r="235" spans="1:6" s="1674" customFormat="1">
      <c r="A235" s="1745"/>
      <c r="B235" s="1672" t="s">
        <v>1575</v>
      </c>
      <c r="C235" s="1733"/>
      <c r="D235" s="1734"/>
      <c r="E235" s="1761"/>
      <c r="F235" s="1735"/>
    </row>
    <row r="236" spans="1:6" s="1674" customFormat="1" ht="82.8">
      <c r="A236" s="1745" t="s">
        <v>33</v>
      </c>
      <c r="B236" s="781" t="s">
        <v>1576</v>
      </c>
      <c r="C236" s="1733">
        <v>22</v>
      </c>
      <c r="D236" s="1734" t="s">
        <v>44</v>
      </c>
      <c r="E236" s="1761"/>
      <c r="F236" s="1735">
        <f>C236*E236</f>
        <v>0</v>
      </c>
    </row>
    <row r="237" spans="1:6" s="1674" customFormat="1">
      <c r="A237" s="1745"/>
      <c r="B237" s="781"/>
      <c r="C237" s="1733"/>
      <c r="D237" s="1734"/>
      <c r="E237" s="1761"/>
      <c r="F237" s="1735"/>
    </row>
    <row r="238" spans="1:6" s="1674" customFormat="1" ht="82.8">
      <c r="A238" s="1745" t="s">
        <v>34</v>
      </c>
      <c r="B238" s="781" t="s">
        <v>1577</v>
      </c>
      <c r="C238" s="1733">
        <v>0</v>
      </c>
      <c r="D238" s="1734" t="s">
        <v>44</v>
      </c>
      <c r="E238" s="1761"/>
      <c r="F238" s="1735">
        <f>C238*E238</f>
        <v>0</v>
      </c>
    </row>
    <row r="239" spans="1:6" s="1674" customFormat="1">
      <c r="A239" s="1745"/>
      <c r="B239" s="802"/>
      <c r="C239" s="1733"/>
      <c r="D239" s="1734"/>
      <c r="E239" s="1761"/>
      <c r="F239" s="1735"/>
    </row>
    <row r="240" spans="1:6" s="1674" customFormat="1">
      <c r="A240" s="1745"/>
      <c r="B240" s="802"/>
      <c r="C240" s="1733"/>
      <c r="D240" s="1734"/>
      <c r="E240" s="1761"/>
      <c r="F240" s="1735"/>
    </row>
    <row r="241" spans="1:6" s="1674" customFormat="1">
      <c r="A241" s="1745"/>
      <c r="B241" s="802"/>
      <c r="C241" s="1733"/>
      <c r="D241" s="1734"/>
      <c r="E241" s="1761"/>
      <c r="F241" s="1735"/>
    </row>
    <row r="242" spans="1:6" s="1674" customFormat="1">
      <c r="A242" s="1745"/>
      <c r="B242" s="802"/>
      <c r="C242" s="1733"/>
      <c r="D242" s="1734"/>
      <c r="E242" s="1761"/>
      <c r="F242" s="1735"/>
    </row>
    <row r="243" spans="1:6" s="1674" customFormat="1">
      <c r="A243" s="1745"/>
      <c r="B243" s="802"/>
      <c r="C243" s="1733"/>
      <c r="D243" s="1734"/>
      <c r="E243" s="1761"/>
      <c r="F243" s="1735"/>
    </row>
    <row r="244" spans="1:6" s="1674" customFormat="1">
      <c r="A244" s="1745"/>
      <c r="B244" s="802"/>
      <c r="C244" s="1733"/>
      <c r="D244" s="1734"/>
      <c r="E244" s="1761"/>
      <c r="F244" s="1735"/>
    </row>
    <row r="245" spans="1:6" s="1674" customFormat="1">
      <c r="A245" s="1745"/>
      <c r="B245" s="802"/>
      <c r="C245" s="1733"/>
      <c r="D245" s="1734"/>
      <c r="E245" s="1761"/>
      <c r="F245" s="1735"/>
    </row>
    <row r="246" spans="1:6" s="1674" customFormat="1">
      <c r="A246" s="1745"/>
      <c r="B246" s="802"/>
      <c r="C246" s="1733"/>
      <c r="D246" s="1734"/>
      <c r="E246" s="1761"/>
      <c r="F246" s="1735"/>
    </row>
    <row r="247" spans="1:6" s="1674" customFormat="1">
      <c r="A247" s="1745"/>
      <c r="B247" s="802"/>
      <c r="C247" s="1733"/>
      <c r="D247" s="1734"/>
      <c r="E247" s="1761"/>
      <c r="F247" s="1735"/>
    </row>
    <row r="248" spans="1:6" s="1674" customFormat="1">
      <c r="A248" s="1745"/>
      <c r="B248" s="802"/>
      <c r="C248" s="1733"/>
      <c r="D248" s="1734"/>
      <c r="E248" s="1761"/>
      <c r="F248" s="1735"/>
    </row>
    <row r="249" spans="1:6" s="1674" customFormat="1" ht="14.4" customHeight="1">
      <c r="A249" s="48"/>
      <c r="B249" s="2568" t="s">
        <v>3249</v>
      </c>
      <c r="C249" s="47"/>
      <c r="D249" s="718"/>
      <c r="E249" s="2014"/>
      <c r="F249" s="351"/>
    </row>
    <row r="250" spans="1:6" s="1674" customFormat="1" ht="14.4" thickBot="1">
      <c r="A250" s="66"/>
      <c r="B250" s="2569"/>
      <c r="C250" s="65"/>
      <c r="D250" s="720"/>
      <c r="E250" s="2022"/>
      <c r="F250" s="393">
        <f>SUM(F223:F248)</f>
        <v>0</v>
      </c>
    </row>
    <row r="251" spans="1:6" s="1674" customFormat="1" ht="14.4" thickTop="1">
      <c r="A251" s="1748"/>
      <c r="B251" s="1749"/>
      <c r="C251" s="1750"/>
      <c r="D251" s="1751"/>
      <c r="E251" s="2179"/>
      <c r="F251" s="1752"/>
    </row>
    <row r="252" spans="1:6" s="1674" customFormat="1" ht="27.6">
      <c r="A252" s="1745"/>
      <c r="B252" s="802" t="s">
        <v>3250</v>
      </c>
      <c r="C252" s="1733"/>
      <c r="D252" s="1734"/>
      <c r="E252" s="1761"/>
      <c r="F252" s="1753"/>
    </row>
    <row r="253" spans="1:6" s="1674" customFormat="1">
      <c r="A253" s="1745"/>
      <c r="B253" s="802"/>
      <c r="C253" s="1733"/>
      <c r="D253" s="1734"/>
      <c r="E253" s="1761"/>
      <c r="F253" s="1753"/>
    </row>
    <row r="254" spans="1:6">
      <c r="A254" s="1758"/>
      <c r="B254" s="778" t="s">
        <v>1581</v>
      </c>
      <c r="C254" s="1704"/>
      <c r="D254" s="874"/>
      <c r="E254" s="1707"/>
      <c r="F254" s="1719"/>
    </row>
    <row r="255" spans="1:6" ht="55.2">
      <c r="A255" s="1758" t="s">
        <v>28</v>
      </c>
      <c r="B255" s="781" t="s">
        <v>1582</v>
      </c>
      <c r="C255" s="1704">
        <v>0</v>
      </c>
      <c r="D255" s="874" t="s">
        <v>1456</v>
      </c>
      <c r="E255" s="1707"/>
      <c r="F255" s="1735">
        <f>C255*E255</f>
        <v>0</v>
      </c>
    </row>
    <row r="256" spans="1:6">
      <c r="A256" s="1758"/>
      <c r="B256" s="781"/>
      <c r="C256" s="1704"/>
      <c r="D256" s="874"/>
      <c r="E256" s="1707"/>
      <c r="F256" s="1735"/>
    </row>
    <row r="257" spans="1:6">
      <c r="A257" s="1758"/>
      <c r="B257" s="1679" t="s">
        <v>1575</v>
      </c>
      <c r="C257" s="1704"/>
      <c r="D257" s="874"/>
      <c r="E257" s="1707"/>
      <c r="F257" s="1719"/>
    </row>
    <row r="258" spans="1:6" ht="82.8">
      <c r="A258" s="1758" t="s">
        <v>30</v>
      </c>
      <c r="B258" s="1680" t="s">
        <v>1576</v>
      </c>
      <c r="C258" s="1704">
        <v>4</v>
      </c>
      <c r="D258" s="874" t="s">
        <v>44</v>
      </c>
      <c r="E258" s="1707"/>
      <c r="F258" s="1735">
        <f>C258*E258</f>
        <v>0</v>
      </c>
    </row>
    <row r="259" spans="1:6">
      <c r="A259" s="1758"/>
      <c r="B259" s="1680"/>
      <c r="C259" s="1704"/>
      <c r="D259" s="874"/>
      <c r="E259" s="1707"/>
      <c r="F259" s="1719"/>
    </row>
    <row r="260" spans="1:6">
      <c r="A260" s="1758"/>
      <c r="B260" s="778" t="s">
        <v>1583</v>
      </c>
      <c r="C260" s="1704"/>
      <c r="D260" s="874"/>
      <c r="E260" s="1707"/>
      <c r="F260" s="1719"/>
    </row>
    <row r="261" spans="1:6">
      <c r="A261" s="1758"/>
      <c r="B261" s="781"/>
      <c r="C261" s="1704"/>
      <c r="D261" s="874"/>
      <c r="E261" s="1707"/>
      <c r="F261" s="1719"/>
    </row>
    <row r="262" spans="1:6" ht="55.2">
      <c r="A262" s="1758" t="s">
        <v>31</v>
      </c>
      <c r="B262" s="781" t="s">
        <v>1584</v>
      </c>
      <c r="C262" s="1704">
        <v>40</v>
      </c>
      <c r="D262" s="874" t="s">
        <v>29</v>
      </c>
      <c r="E262" s="1707"/>
      <c r="F262" s="1735">
        <f>C262*E262</f>
        <v>0</v>
      </c>
    </row>
    <row r="263" spans="1:6">
      <c r="A263" s="1758"/>
      <c r="B263" s="781"/>
      <c r="C263" s="1704"/>
      <c r="D263" s="874"/>
      <c r="E263" s="1707"/>
      <c r="F263" s="1735"/>
    </row>
    <row r="264" spans="1:6">
      <c r="A264" s="1758" t="s">
        <v>32</v>
      </c>
      <c r="B264" s="778" t="s">
        <v>1585</v>
      </c>
      <c r="C264" s="1704"/>
      <c r="D264" s="874"/>
      <c r="E264" s="1707"/>
      <c r="F264" s="1719"/>
    </row>
    <row r="265" spans="1:6">
      <c r="A265" s="1758" t="s">
        <v>1586</v>
      </c>
      <c r="B265" s="1680" t="s">
        <v>1587</v>
      </c>
      <c r="C265" s="1704"/>
      <c r="D265" s="874" t="s">
        <v>46</v>
      </c>
      <c r="E265" s="1707"/>
      <c r="F265" s="1735">
        <f t="shared" ref="F265:F268" si="6">C265*E265</f>
        <v>0</v>
      </c>
    </row>
    <row r="266" spans="1:6">
      <c r="A266" s="1758" t="s">
        <v>1588</v>
      </c>
      <c r="B266" s="1673" t="s">
        <v>1589</v>
      </c>
      <c r="C266" s="1704">
        <v>4</v>
      </c>
      <c r="D266" s="874" t="s">
        <v>46</v>
      </c>
      <c r="E266" s="1707"/>
      <c r="F266" s="1735">
        <f t="shared" si="6"/>
        <v>0</v>
      </c>
    </row>
    <row r="267" spans="1:6">
      <c r="A267" s="1758" t="s">
        <v>1590</v>
      </c>
      <c r="B267" s="1673" t="s">
        <v>1591</v>
      </c>
      <c r="C267" s="1704">
        <v>0</v>
      </c>
      <c r="D267" s="874" t="s">
        <v>46</v>
      </c>
      <c r="E267" s="1707"/>
      <c r="F267" s="1735">
        <f t="shared" si="6"/>
        <v>0</v>
      </c>
    </row>
    <row r="268" spans="1:6" s="1674" customFormat="1" ht="27.6">
      <c r="A268" s="1745" t="s">
        <v>33</v>
      </c>
      <c r="B268" s="1673" t="s">
        <v>1592</v>
      </c>
      <c r="C268" s="1733">
        <v>1</v>
      </c>
      <c r="D268" s="1734" t="s">
        <v>809</v>
      </c>
      <c r="E268" s="1761"/>
      <c r="F268" s="1735">
        <f t="shared" si="6"/>
        <v>0</v>
      </c>
    </row>
    <row r="269" spans="1:6" s="1674" customFormat="1">
      <c r="A269" s="1745"/>
      <c r="B269" s="1673"/>
      <c r="C269" s="1733"/>
      <c r="D269" s="1734"/>
      <c r="E269" s="1761"/>
      <c r="F269" s="1735"/>
    </row>
    <row r="270" spans="1:6" s="1674" customFormat="1">
      <c r="A270" s="1745"/>
      <c r="B270" s="1673"/>
      <c r="C270" s="1733"/>
      <c r="D270" s="1734"/>
      <c r="E270" s="1761"/>
      <c r="F270" s="1735"/>
    </row>
    <row r="271" spans="1:6" s="1674" customFormat="1">
      <c r="A271" s="1745"/>
      <c r="B271" s="1673"/>
      <c r="C271" s="1733"/>
      <c r="D271" s="1734"/>
      <c r="E271" s="1761"/>
      <c r="F271" s="1735"/>
    </row>
    <row r="272" spans="1:6" s="1674" customFormat="1">
      <c r="A272" s="1745"/>
      <c r="B272" s="1673"/>
      <c r="C272" s="1733"/>
      <c r="D272" s="1734"/>
      <c r="E272" s="1761"/>
      <c r="F272" s="1735"/>
    </row>
    <row r="273" spans="1:6" s="1674" customFormat="1">
      <c r="A273" s="1745"/>
      <c r="B273" s="1673"/>
      <c r="C273" s="1733"/>
      <c r="D273" s="1734"/>
      <c r="E273" s="1761"/>
      <c r="F273" s="1735"/>
    </row>
    <row r="274" spans="1:6" s="1674" customFormat="1">
      <c r="A274" s="1745"/>
      <c r="B274" s="1673"/>
      <c r="C274" s="1733"/>
      <c r="D274" s="1734"/>
      <c r="E274" s="1761"/>
      <c r="F274" s="1735"/>
    </row>
    <row r="275" spans="1:6" s="1674" customFormat="1">
      <c r="A275" s="1745"/>
      <c r="B275" s="1673"/>
      <c r="C275" s="1733"/>
      <c r="D275" s="1734"/>
      <c r="E275" s="1761"/>
      <c r="F275" s="1735"/>
    </row>
    <row r="276" spans="1:6" s="1674" customFormat="1">
      <c r="A276" s="1745"/>
      <c r="B276" s="1673"/>
      <c r="C276" s="1733"/>
      <c r="D276" s="1734"/>
      <c r="E276" s="1761"/>
      <c r="F276" s="1735"/>
    </row>
    <row r="277" spans="1:6" s="1674" customFormat="1">
      <c r="A277" s="1745"/>
      <c r="B277" s="1673"/>
      <c r="C277" s="1733"/>
      <c r="D277" s="1734"/>
      <c r="E277" s="1761"/>
      <c r="F277" s="1735"/>
    </row>
    <row r="278" spans="1:6" s="1674" customFormat="1">
      <c r="A278" s="1745"/>
      <c r="B278" s="1673"/>
      <c r="C278" s="1733"/>
      <c r="D278" s="1734"/>
      <c r="E278" s="1761"/>
      <c r="F278" s="1735"/>
    </row>
    <row r="279" spans="1:6" s="1674" customFormat="1">
      <c r="A279" s="1745"/>
      <c r="B279" s="1673"/>
      <c r="C279" s="1733"/>
      <c r="D279" s="1734"/>
      <c r="E279" s="1761"/>
      <c r="F279" s="1735"/>
    </row>
    <row r="280" spans="1:6" s="1674" customFormat="1">
      <c r="A280" s="1745"/>
      <c r="B280" s="1673"/>
      <c r="C280" s="1733"/>
      <c r="D280" s="1734"/>
      <c r="E280" s="1761"/>
      <c r="F280" s="1735"/>
    </row>
    <row r="281" spans="1:6" s="1674" customFormat="1">
      <c r="A281" s="1745"/>
      <c r="B281" s="1673"/>
      <c r="C281" s="1733"/>
      <c r="D281" s="1734"/>
      <c r="E281" s="1761"/>
      <c r="F281" s="1735"/>
    </row>
    <row r="282" spans="1:6" s="1674" customFormat="1">
      <c r="A282" s="1745"/>
      <c r="B282" s="1673"/>
      <c r="C282" s="1733"/>
      <c r="D282" s="1734"/>
      <c r="E282" s="1761"/>
      <c r="F282" s="1735"/>
    </row>
    <row r="283" spans="1:6" s="1674" customFormat="1">
      <c r="A283" s="1745"/>
      <c r="B283" s="1673"/>
      <c r="C283" s="1733"/>
      <c r="D283" s="1734"/>
      <c r="E283" s="1761"/>
      <c r="F283" s="1735"/>
    </row>
    <row r="284" spans="1:6" s="1674" customFormat="1">
      <c r="A284" s="1745"/>
      <c r="B284" s="1673"/>
      <c r="C284" s="1733"/>
      <c r="D284" s="1734"/>
      <c r="E284" s="1761"/>
      <c r="F284" s="1735"/>
    </row>
    <row r="285" spans="1:6" s="1674" customFormat="1">
      <c r="A285" s="1745"/>
      <c r="B285" s="1673"/>
      <c r="C285" s="1733"/>
      <c r="D285" s="1734"/>
      <c r="E285" s="1761"/>
      <c r="F285" s="1735"/>
    </row>
    <row r="286" spans="1:6" s="1674" customFormat="1">
      <c r="A286" s="1745"/>
      <c r="B286" s="802"/>
      <c r="C286" s="1733"/>
      <c r="D286" s="1734"/>
      <c r="E286" s="1761"/>
      <c r="F286" s="1735"/>
    </row>
    <row r="287" spans="1:6" s="1674" customFormat="1" ht="20.100000000000001" customHeight="1">
      <c r="A287" s="48"/>
      <c r="B287" s="2568" t="s">
        <v>3251</v>
      </c>
      <c r="C287" s="47"/>
      <c r="D287" s="718"/>
      <c r="E287" s="2014"/>
      <c r="F287" s="351"/>
    </row>
    <row r="288" spans="1:6" s="1674" customFormat="1" ht="14.4" thickBot="1">
      <c r="A288" s="66"/>
      <c r="B288" s="2569"/>
      <c r="C288" s="65"/>
      <c r="D288" s="720"/>
      <c r="E288" s="2022"/>
      <c r="F288" s="393">
        <f>SUM(F254:F286)</f>
        <v>0</v>
      </c>
    </row>
    <row r="289" spans="1:6" s="1674" customFormat="1" ht="14.4" thickTop="1">
      <c r="A289" s="1722"/>
      <c r="B289" s="767"/>
      <c r="C289" s="1759"/>
      <c r="D289" s="722"/>
      <c r="E289" s="2173"/>
      <c r="F289" s="1725"/>
    </row>
    <row r="290" spans="1:6">
      <c r="A290" s="1760"/>
      <c r="B290" s="802" t="s">
        <v>3252</v>
      </c>
      <c r="C290" s="1704"/>
      <c r="D290" s="874"/>
      <c r="E290" s="1707"/>
      <c r="F290" s="1719"/>
    </row>
    <row r="291" spans="1:6">
      <c r="A291" s="1760"/>
      <c r="B291" s="802"/>
      <c r="C291" s="1704"/>
      <c r="D291" s="874"/>
      <c r="E291" s="1707"/>
      <c r="F291" s="1719"/>
    </row>
    <row r="292" spans="1:6">
      <c r="A292" s="1758"/>
      <c r="B292" s="778" t="s">
        <v>1596</v>
      </c>
      <c r="C292" s="1704"/>
      <c r="D292" s="874"/>
      <c r="E292" s="1707"/>
      <c r="F292" s="1719"/>
    </row>
    <row r="293" spans="1:6" ht="17.25" customHeight="1">
      <c r="A293" s="1758"/>
      <c r="B293" s="781"/>
      <c r="C293" s="1704"/>
      <c r="D293" s="874"/>
      <c r="E293" s="1707"/>
      <c r="F293" s="1719"/>
    </row>
    <row r="294" spans="1:6" s="1674" customFormat="1" ht="41.4">
      <c r="A294" s="1745" t="s">
        <v>28</v>
      </c>
      <c r="B294" s="1673" t="s">
        <v>3212</v>
      </c>
      <c r="C294" s="1733">
        <v>2</v>
      </c>
      <c r="D294" s="1734" t="s">
        <v>809</v>
      </c>
      <c r="E294" s="1761"/>
      <c r="F294" s="1735">
        <f t="shared" ref="F294:F296" si="7">C294*E294</f>
        <v>0</v>
      </c>
    </row>
    <row r="295" spans="1:6" s="1674" customFormat="1">
      <c r="A295" s="1745"/>
      <c r="B295" s="1673"/>
      <c r="C295" s="1733"/>
      <c r="D295" s="1734"/>
      <c r="E295" s="1761"/>
      <c r="F295" s="1735"/>
    </row>
    <row r="296" spans="1:6" s="1674" customFormat="1" ht="41.4">
      <c r="A296" s="1745" t="s">
        <v>30</v>
      </c>
      <c r="B296" s="781" t="s">
        <v>1598</v>
      </c>
      <c r="C296" s="1733">
        <v>6</v>
      </c>
      <c r="D296" s="1734" t="s">
        <v>809</v>
      </c>
      <c r="E296" s="1761"/>
      <c r="F296" s="1735">
        <f t="shared" si="7"/>
        <v>0</v>
      </c>
    </row>
    <row r="297" spans="1:6" s="1674" customFormat="1" ht="16.5" customHeight="1">
      <c r="A297" s="1745"/>
      <c r="B297" s="1673"/>
      <c r="C297" s="1733"/>
      <c r="D297" s="1734"/>
      <c r="E297" s="1761"/>
      <c r="F297" s="1735"/>
    </row>
    <row r="298" spans="1:6" s="1674" customFormat="1" ht="19.2" customHeight="1">
      <c r="A298" s="1745" t="s">
        <v>31</v>
      </c>
      <c r="B298" s="1673" t="s">
        <v>1599</v>
      </c>
      <c r="C298" s="1733">
        <v>2</v>
      </c>
      <c r="D298" s="1734" t="s">
        <v>809</v>
      </c>
      <c r="E298" s="1761"/>
      <c r="F298" s="1735">
        <f t="shared" ref="F298" si="8">C298*E298</f>
        <v>0</v>
      </c>
    </row>
    <row r="299" spans="1:6">
      <c r="A299" s="1758"/>
      <c r="B299" s="1680"/>
      <c r="C299" s="1704"/>
      <c r="D299" s="874"/>
      <c r="E299" s="1707"/>
      <c r="F299" s="1735">
        <f t="shared" ref="F299:F300" si="9">E299*D299</f>
        <v>0</v>
      </c>
    </row>
    <row r="300" spans="1:6">
      <c r="A300" s="1758"/>
      <c r="B300" s="778" t="s">
        <v>1600</v>
      </c>
      <c r="C300" s="1704"/>
      <c r="D300" s="874"/>
      <c r="E300" s="1707"/>
      <c r="F300" s="1735">
        <f t="shared" si="9"/>
        <v>0</v>
      </c>
    </row>
    <row r="301" spans="1:6" ht="55.2">
      <c r="A301" s="1758" t="s">
        <v>32</v>
      </c>
      <c r="B301" s="781" t="s">
        <v>1584</v>
      </c>
      <c r="C301" s="1704">
        <v>20</v>
      </c>
      <c r="D301" s="874" t="s">
        <v>29</v>
      </c>
      <c r="E301" s="1707"/>
      <c r="F301" s="1735">
        <f t="shared" ref="F301" si="10">C301*E301</f>
        <v>0</v>
      </c>
    </row>
    <row r="302" spans="1:6">
      <c r="A302" s="1758"/>
      <c r="B302" s="781"/>
      <c r="C302" s="1704"/>
      <c r="D302" s="874"/>
      <c r="E302" s="1707"/>
      <c r="F302" s="1719"/>
    </row>
    <row r="303" spans="1:6">
      <c r="A303" s="1758" t="s">
        <v>33</v>
      </c>
      <c r="B303" s="778" t="s">
        <v>1601</v>
      </c>
      <c r="C303" s="1704"/>
      <c r="D303" s="874"/>
      <c r="E303" s="1707"/>
      <c r="F303" s="1719"/>
    </row>
    <row r="304" spans="1:6">
      <c r="A304" s="1758" t="s">
        <v>1586</v>
      </c>
      <c r="B304" s="1680" t="s">
        <v>1587</v>
      </c>
      <c r="C304" s="1704">
        <v>0</v>
      </c>
      <c r="D304" s="874" t="s">
        <v>46</v>
      </c>
      <c r="E304" s="1707"/>
      <c r="F304" s="1735">
        <f t="shared" ref="F304:F306" si="11">C304*E304</f>
        <v>0</v>
      </c>
    </row>
    <row r="305" spans="1:6">
      <c r="A305" s="1758" t="s">
        <v>1588</v>
      </c>
      <c r="B305" s="1673" t="s">
        <v>1589</v>
      </c>
      <c r="C305" s="1704">
        <v>0</v>
      </c>
      <c r="D305" s="874" t="s">
        <v>46</v>
      </c>
      <c r="E305" s="1707"/>
      <c r="F305" s="1735">
        <f t="shared" si="11"/>
        <v>0</v>
      </c>
    </row>
    <row r="306" spans="1:6">
      <c r="A306" s="1758" t="s">
        <v>1590</v>
      </c>
      <c r="B306" s="1673" t="s">
        <v>1591</v>
      </c>
      <c r="C306" s="1704">
        <v>12</v>
      </c>
      <c r="D306" s="874" t="s">
        <v>46</v>
      </c>
      <c r="E306" s="1707"/>
      <c r="F306" s="1735">
        <f t="shared" si="11"/>
        <v>0</v>
      </c>
    </row>
    <row r="307" spans="1:6">
      <c r="A307" s="1758"/>
      <c r="B307" s="1673"/>
      <c r="C307" s="1704"/>
      <c r="D307" s="874"/>
      <c r="E307" s="1707"/>
      <c r="F307" s="1719"/>
    </row>
    <row r="308" spans="1:6" s="1674" customFormat="1" ht="15.75" customHeight="1">
      <c r="A308" s="1745"/>
      <c r="B308" s="1673"/>
      <c r="C308" s="1733"/>
      <c r="D308" s="1734"/>
      <c r="E308" s="1761"/>
      <c r="F308" s="1735"/>
    </row>
    <row r="309" spans="1:6">
      <c r="A309" s="1758"/>
      <c r="B309" s="1680"/>
      <c r="C309" s="1704"/>
      <c r="D309" s="874"/>
      <c r="E309" s="1707"/>
      <c r="F309" s="1719"/>
    </row>
    <row r="310" spans="1:6">
      <c r="A310" s="1758"/>
      <c r="B310" s="1680"/>
      <c r="C310" s="1704"/>
      <c r="D310" s="874"/>
      <c r="E310" s="1707"/>
      <c r="F310" s="1719"/>
    </row>
    <row r="311" spans="1:6">
      <c r="A311" s="1758"/>
      <c r="B311" s="1680"/>
      <c r="C311" s="1704"/>
      <c r="D311" s="874"/>
      <c r="E311" s="1707"/>
      <c r="F311" s="1719"/>
    </row>
    <row r="312" spans="1:6">
      <c r="A312" s="1758"/>
      <c r="B312" s="1680"/>
      <c r="C312" s="1704"/>
      <c r="D312" s="874"/>
      <c r="E312" s="1707"/>
      <c r="F312" s="1719"/>
    </row>
    <row r="313" spans="1:6">
      <c r="A313" s="1758"/>
      <c r="B313" s="1680"/>
      <c r="C313" s="1704"/>
      <c r="D313" s="874"/>
      <c r="E313" s="1707"/>
      <c r="F313" s="1719"/>
    </row>
    <row r="314" spans="1:6">
      <c r="A314" s="1758"/>
      <c r="B314" s="1680"/>
      <c r="C314" s="1704"/>
      <c r="D314" s="874"/>
      <c r="E314" s="1707"/>
      <c r="F314" s="1719"/>
    </row>
    <row r="315" spans="1:6">
      <c r="A315" s="1758"/>
      <c r="B315" s="1680"/>
      <c r="C315" s="1704"/>
      <c r="D315" s="874"/>
      <c r="E315" s="1707"/>
      <c r="F315" s="1719"/>
    </row>
    <row r="316" spans="1:6">
      <c r="A316" s="1758"/>
      <c r="B316" s="1680"/>
      <c r="C316" s="1704"/>
      <c r="D316" s="874"/>
      <c r="E316" s="1707"/>
      <c r="F316" s="1719"/>
    </row>
    <row r="317" spans="1:6">
      <c r="A317" s="1758"/>
      <c r="B317" s="1680"/>
      <c r="C317" s="1704"/>
      <c r="D317" s="874"/>
      <c r="E317" s="1707"/>
      <c r="F317" s="1719"/>
    </row>
    <row r="318" spans="1:6">
      <c r="A318" s="1758"/>
      <c r="B318" s="1680"/>
      <c r="C318" s="1704"/>
      <c r="D318" s="874"/>
      <c r="E318" s="1707"/>
      <c r="F318" s="1719"/>
    </row>
    <row r="319" spans="1:6">
      <c r="A319" s="1758"/>
      <c r="B319" s="1680"/>
      <c r="C319" s="1704"/>
      <c r="D319" s="874"/>
      <c r="E319" s="1707"/>
      <c r="F319" s="1719"/>
    </row>
    <row r="320" spans="1:6">
      <c r="A320" s="1758"/>
      <c r="B320" s="1680"/>
      <c r="C320" s="1704"/>
      <c r="D320" s="874"/>
      <c r="E320" s="1707"/>
      <c r="F320" s="1719"/>
    </row>
    <row r="321" spans="1:7">
      <c r="A321" s="1758"/>
      <c r="B321" s="1680"/>
      <c r="C321" s="1704"/>
      <c r="D321" s="874"/>
      <c r="E321" s="1707"/>
      <c r="F321" s="1719"/>
    </row>
    <row r="322" spans="1:7">
      <c r="A322" s="1758"/>
      <c r="B322" s="1680"/>
      <c r="C322" s="1704"/>
      <c r="D322" s="874"/>
      <c r="E322" s="1707"/>
      <c r="F322" s="1719"/>
    </row>
    <row r="323" spans="1:7">
      <c r="A323" s="1758"/>
      <c r="B323" s="1680"/>
      <c r="C323" s="1704"/>
      <c r="D323" s="874"/>
      <c r="E323" s="1707"/>
      <c r="F323" s="1719"/>
    </row>
    <row r="324" spans="1:7">
      <c r="A324" s="1758"/>
      <c r="B324" s="1680"/>
      <c r="C324" s="1704"/>
      <c r="D324" s="874"/>
      <c r="E324" s="1707"/>
      <c r="F324" s="1719"/>
    </row>
    <row r="325" spans="1:7">
      <c r="A325" s="1758"/>
      <c r="B325" s="1680"/>
      <c r="C325" s="1704"/>
      <c r="D325" s="874"/>
      <c r="E325" s="1707"/>
      <c r="F325" s="1719"/>
    </row>
    <row r="326" spans="1:7">
      <c r="A326" s="1758"/>
      <c r="B326" s="1680"/>
      <c r="C326" s="1704"/>
      <c r="D326" s="874"/>
      <c r="E326" s="1707"/>
      <c r="F326" s="1719"/>
    </row>
    <row r="327" spans="1:7">
      <c r="A327" s="1758"/>
      <c r="B327" s="1680"/>
      <c r="C327" s="1704"/>
      <c r="D327" s="874"/>
      <c r="E327" s="1707"/>
      <c r="F327" s="1719"/>
    </row>
    <row r="328" spans="1:7">
      <c r="A328" s="1758"/>
      <c r="B328" s="1680"/>
      <c r="C328" s="1704"/>
      <c r="D328" s="874"/>
      <c r="E328" s="1707"/>
      <c r="F328" s="1719"/>
    </row>
    <row r="329" spans="1:7" s="1674" customFormat="1">
      <c r="A329" s="1745"/>
      <c r="B329" s="802"/>
      <c r="C329" s="1733"/>
      <c r="D329" s="1734"/>
      <c r="E329" s="1761"/>
      <c r="F329" s="1735"/>
    </row>
    <row r="330" spans="1:7" s="1674" customFormat="1" ht="20.100000000000001" customHeight="1">
      <c r="A330" s="48"/>
      <c r="B330" s="2568" t="s">
        <v>3253</v>
      </c>
      <c r="C330" s="47"/>
      <c r="D330" s="718"/>
      <c r="E330" s="2014"/>
      <c r="F330" s="351"/>
    </row>
    <row r="331" spans="1:7" s="1674" customFormat="1" ht="14.4" thickBot="1">
      <c r="A331" s="66"/>
      <c r="B331" s="2569"/>
      <c r="C331" s="65"/>
      <c r="D331" s="720"/>
      <c r="E331" s="2022"/>
      <c r="F331" s="393">
        <f>SUM(F291:F329)</f>
        <v>0</v>
      </c>
    </row>
    <row r="332" spans="1:7" s="1674" customFormat="1" ht="14.4" thickTop="1">
      <c r="A332" s="1722"/>
      <c r="B332" s="767"/>
      <c r="C332" s="1759"/>
      <c r="D332" s="722"/>
      <c r="E332" s="2173"/>
      <c r="F332" s="1725"/>
    </row>
    <row r="333" spans="1:7">
      <c r="A333" s="1760"/>
      <c r="B333" s="802" t="s">
        <v>3254</v>
      </c>
      <c r="C333" s="1704"/>
      <c r="D333" s="874"/>
      <c r="E333" s="1707"/>
      <c r="F333" s="1719"/>
    </row>
    <row r="334" spans="1:7">
      <c r="A334" s="1760"/>
      <c r="B334" s="802"/>
      <c r="C334" s="1704"/>
      <c r="D334" s="874"/>
      <c r="E334" s="1707"/>
      <c r="F334" s="1719"/>
    </row>
    <row r="335" spans="1:7" s="72" customFormat="1">
      <c r="A335" s="1741"/>
      <c r="B335" s="791" t="s">
        <v>1604</v>
      </c>
      <c r="C335" s="1733"/>
      <c r="D335" s="1734"/>
      <c r="E335" s="1761"/>
      <c r="F335" s="1762"/>
      <c r="G335" s="794"/>
    </row>
    <row r="336" spans="1:7" s="72" customFormat="1" ht="55.2">
      <c r="A336" s="1745" t="s">
        <v>28</v>
      </c>
      <c r="B336" s="1763" t="s">
        <v>1605</v>
      </c>
      <c r="C336" s="1733">
        <v>2</v>
      </c>
      <c r="D336" s="1734" t="s">
        <v>1421</v>
      </c>
      <c r="E336" s="1707"/>
      <c r="F336" s="1735">
        <f t="shared" ref="F336" si="12">C336*E336</f>
        <v>0</v>
      </c>
      <c r="G336" s="794"/>
    </row>
    <row r="337" spans="1:7" s="72" customFormat="1">
      <c r="A337" s="1704"/>
      <c r="B337" s="735"/>
      <c r="C337" s="1704"/>
      <c r="D337" s="874"/>
      <c r="E337" s="1707"/>
      <c r="F337" s="1764"/>
      <c r="G337" s="794"/>
    </row>
    <row r="338" spans="1:7" s="72" customFormat="1">
      <c r="A338" s="1741"/>
      <c r="B338" s="1682" t="s">
        <v>1568</v>
      </c>
      <c r="C338" s="1733"/>
      <c r="D338" s="1734"/>
      <c r="E338" s="1761"/>
      <c r="F338" s="1762"/>
      <c r="G338" s="794"/>
    </row>
    <row r="339" spans="1:7" s="72" customFormat="1" ht="84.75" customHeight="1">
      <c r="A339" s="1745" t="s">
        <v>30</v>
      </c>
      <c r="B339" s="1765" t="s">
        <v>1569</v>
      </c>
      <c r="C339" s="1733">
        <v>50</v>
      </c>
      <c r="D339" s="1734" t="s">
        <v>46</v>
      </c>
      <c r="E339" s="1761"/>
      <c r="F339" s="1735">
        <f t="shared" ref="F339" si="13">C339*E339</f>
        <v>0</v>
      </c>
      <c r="G339" s="794"/>
    </row>
    <row r="340" spans="1:7" s="72" customFormat="1">
      <c r="A340" s="1745"/>
      <c r="B340" s="1765"/>
      <c r="C340" s="1733"/>
      <c r="D340" s="1734"/>
      <c r="E340" s="1761"/>
      <c r="F340" s="1762"/>
      <c r="G340" s="794"/>
    </row>
    <row r="341" spans="1:7" s="72" customFormat="1">
      <c r="A341" s="1741"/>
      <c r="B341" s="1682" t="s">
        <v>1556</v>
      </c>
      <c r="C341" s="1733"/>
      <c r="D341" s="1734"/>
      <c r="E341" s="1761"/>
      <c r="F341" s="1762"/>
      <c r="G341" s="794"/>
    </row>
    <row r="342" spans="1:7" s="72" customFormat="1">
      <c r="A342" s="1745" t="s">
        <v>31</v>
      </c>
      <c r="B342" s="1765" t="s">
        <v>1606</v>
      </c>
      <c r="C342" s="1733"/>
      <c r="D342" s="1734"/>
      <c r="E342" s="1761"/>
      <c r="F342" s="1762"/>
      <c r="G342" s="794"/>
    </row>
    <row r="343" spans="1:7" s="72" customFormat="1">
      <c r="A343" s="1745"/>
      <c r="B343" s="1765" t="s">
        <v>1607</v>
      </c>
      <c r="C343" s="1733">
        <v>1</v>
      </c>
      <c r="D343" s="1734" t="s">
        <v>7</v>
      </c>
      <c r="E343" s="1761"/>
      <c r="F343" s="1735">
        <f t="shared" ref="F343" si="14">C343*E343</f>
        <v>0</v>
      </c>
      <c r="G343" s="794"/>
    </row>
    <row r="344" spans="1:7" s="72" customFormat="1">
      <c r="A344" s="1745"/>
      <c r="B344" s="1765"/>
      <c r="C344" s="1733"/>
      <c r="D344" s="1734"/>
      <c r="E344" s="1761"/>
      <c r="F344" s="1762"/>
      <c r="G344" s="794"/>
    </row>
    <row r="345" spans="1:7" s="72" customFormat="1">
      <c r="A345" s="1745" t="s">
        <v>32</v>
      </c>
      <c r="B345" s="1765" t="s">
        <v>1557</v>
      </c>
      <c r="C345" s="1733"/>
      <c r="D345" s="1734"/>
      <c r="E345" s="1761"/>
      <c r="F345" s="1762"/>
      <c r="G345" s="794"/>
    </row>
    <row r="346" spans="1:7" s="72" customFormat="1">
      <c r="A346" s="1745"/>
      <c r="B346" s="1765" t="s">
        <v>1558</v>
      </c>
      <c r="C346" s="1733">
        <v>25</v>
      </c>
      <c r="D346" s="1734" t="s">
        <v>46</v>
      </c>
      <c r="E346" s="1761"/>
      <c r="F346" s="1735">
        <f t="shared" ref="F346" si="15">C346*E346</f>
        <v>0</v>
      </c>
      <c r="G346" s="794"/>
    </row>
    <row r="347" spans="1:7" s="72" customFormat="1">
      <c r="A347" s="1745"/>
      <c r="B347" s="1765"/>
      <c r="C347" s="1733"/>
      <c r="D347" s="1734"/>
      <c r="E347" s="1761"/>
      <c r="F347" s="1762"/>
      <c r="G347" s="794"/>
    </row>
    <row r="348" spans="1:7" s="72" customFormat="1">
      <c r="A348" s="1745"/>
      <c r="B348" s="1765"/>
      <c r="C348" s="1733"/>
      <c r="D348" s="1734"/>
      <c r="E348" s="1761"/>
      <c r="F348" s="1762"/>
      <c r="G348" s="794"/>
    </row>
    <row r="349" spans="1:7" s="72" customFormat="1">
      <c r="A349" s="1745"/>
      <c r="B349" s="1765"/>
      <c r="C349" s="1733"/>
      <c r="D349" s="1734"/>
      <c r="E349" s="1761"/>
      <c r="F349" s="1762"/>
      <c r="G349" s="794"/>
    </row>
    <row r="350" spans="1:7" s="72" customFormat="1">
      <c r="A350" s="1745" t="s">
        <v>33</v>
      </c>
      <c r="B350" s="1765" t="s">
        <v>1608</v>
      </c>
      <c r="C350" s="1733">
        <v>1</v>
      </c>
      <c r="D350" s="1734" t="s">
        <v>1421</v>
      </c>
      <c r="E350" s="1761"/>
      <c r="F350" s="1735">
        <f t="shared" ref="F350" si="16">C350*E350</f>
        <v>0</v>
      </c>
      <c r="G350" s="794"/>
    </row>
    <row r="351" spans="1:7" s="72" customFormat="1">
      <c r="A351" s="1745"/>
      <c r="B351" s="1765"/>
      <c r="C351" s="1733"/>
      <c r="D351" s="1734"/>
      <c r="E351" s="1761"/>
      <c r="F351" s="1762"/>
      <c r="G351" s="794"/>
    </row>
    <row r="352" spans="1:7" s="72" customFormat="1">
      <c r="A352" s="1741"/>
      <c r="B352" s="1682" t="s">
        <v>1571</v>
      </c>
      <c r="C352" s="1733"/>
      <c r="D352" s="1734"/>
      <c r="E352" s="1761"/>
      <c r="F352" s="1762"/>
      <c r="G352" s="794"/>
    </row>
    <row r="353" spans="1:7" s="72" customFormat="1">
      <c r="A353" s="1745" t="s">
        <v>34</v>
      </c>
      <c r="B353" s="1765" t="s">
        <v>1609</v>
      </c>
      <c r="C353" s="1733"/>
      <c r="D353" s="1734"/>
      <c r="E353" s="1761"/>
      <c r="F353" s="1762"/>
      <c r="G353" s="794"/>
    </row>
    <row r="354" spans="1:7" s="72" customFormat="1">
      <c r="A354" s="1745"/>
      <c r="B354" s="1765" t="s">
        <v>1610</v>
      </c>
      <c r="C354" s="1733">
        <v>1</v>
      </c>
      <c r="D354" s="1734" t="s">
        <v>7</v>
      </c>
      <c r="E354" s="1761"/>
      <c r="F354" s="1735">
        <f t="shared" ref="F354" si="17">C354*E354</f>
        <v>0</v>
      </c>
      <c r="G354" s="794"/>
    </row>
    <row r="355" spans="1:7" s="72" customFormat="1">
      <c r="A355" s="1745"/>
      <c r="B355" s="1765"/>
      <c r="C355" s="1733"/>
      <c r="D355" s="1734"/>
      <c r="E355" s="1761"/>
      <c r="F355" s="1762"/>
      <c r="G355" s="794"/>
    </row>
    <row r="356" spans="1:7" s="72" customFormat="1">
      <c r="A356" s="1745"/>
      <c r="B356" s="1765"/>
      <c r="C356" s="1733"/>
      <c r="D356" s="1734"/>
      <c r="E356" s="1761"/>
      <c r="F356" s="1762"/>
      <c r="G356" s="794"/>
    </row>
    <row r="357" spans="1:7" s="72" customFormat="1">
      <c r="A357" s="1745"/>
      <c r="B357" s="1765"/>
      <c r="C357" s="1733"/>
      <c r="D357" s="1734"/>
      <c r="E357" s="1761"/>
      <c r="F357" s="1762"/>
      <c r="G357" s="794"/>
    </row>
    <row r="358" spans="1:7" s="72" customFormat="1">
      <c r="A358" s="1745"/>
      <c r="B358" s="1765"/>
      <c r="C358" s="1733"/>
      <c r="D358" s="1734"/>
      <c r="E358" s="1761"/>
      <c r="F358" s="1762"/>
      <c r="G358" s="794"/>
    </row>
    <row r="359" spans="1:7" s="72" customFormat="1">
      <c r="A359" s="1745"/>
      <c r="B359" s="1765"/>
      <c r="C359" s="1733"/>
      <c r="D359" s="1734"/>
      <c r="E359" s="1761"/>
      <c r="F359" s="1762"/>
      <c r="G359" s="794"/>
    </row>
    <row r="360" spans="1:7" s="72" customFormat="1">
      <c r="A360" s="1745"/>
      <c r="B360" s="1765"/>
      <c r="C360" s="1733"/>
      <c r="D360" s="1734"/>
      <c r="E360" s="1761"/>
      <c r="F360" s="1762"/>
      <c r="G360" s="794"/>
    </row>
    <row r="361" spans="1:7" s="72" customFormat="1">
      <c r="A361" s="1745"/>
      <c r="B361" s="1765"/>
      <c r="C361" s="1733"/>
      <c r="D361" s="1734"/>
      <c r="E361" s="1761"/>
      <c r="F361" s="1762"/>
      <c r="G361" s="794"/>
    </row>
    <row r="362" spans="1:7" s="72" customFormat="1">
      <c r="A362" s="1745"/>
      <c r="B362" s="1765"/>
      <c r="C362" s="1733"/>
      <c r="D362" s="1734"/>
      <c r="E362" s="1761"/>
      <c r="F362" s="1762"/>
      <c r="G362" s="794"/>
    </row>
    <row r="363" spans="1:7" s="72" customFormat="1">
      <c r="A363" s="1745"/>
      <c r="B363" s="1765"/>
      <c r="C363" s="1733"/>
      <c r="D363" s="1734"/>
      <c r="E363" s="1761"/>
      <c r="F363" s="1762"/>
      <c r="G363" s="794"/>
    </row>
    <row r="364" spans="1:7" s="72" customFormat="1">
      <c r="A364" s="1745"/>
      <c r="B364" s="1765"/>
      <c r="C364" s="1733"/>
      <c r="D364" s="1734"/>
      <c r="E364" s="1761"/>
      <c r="F364" s="1762"/>
      <c r="G364" s="794"/>
    </row>
    <row r="365" spans="1:7" s="72" customFormat="1">
      <c r="A365" s="1745"/>
      <c r="B365" s="1765"/>
      <c r="C365" s="1733"/>
      <c r="D365" s="1734"/>
      <c r="E365" s="1761"/>
      <c r="F365" s="1762"/>
      <c r="G365" s="794"/>
    </row>
    <row r="366" spans="1:7" s="72" customFormat="1">
      <c r="A366" s="1745"/>
      <c r="B366" s="1765"/>
      <c r="C366" s="1733"/>
      <c r="D366" s="1734"/>
      <c r="E366" s="1761"/>
      <c r="F366" s="1762"/>
      <c r="G366" s="794"/>
    </row>
    <row r="367" spans="1:7" s="72" customFormat="1">
      <c r="A367" s="1745"/>
      <c r="B367" s="1765"/>
      <c r="C367" s="1733"/>
      <c r="D367" s="1734"/>
      <c r="E367" s="1761"/>
      <c r="F367" s="1762"/>
      <c r="G367" s="794"/>
    </row>
    <row r="368" spans="1:7" s="72" customFormat="1">
      <c r="A368" s="1745"/>
      <c r="B368" s="1765"/>
      <c r="C368" s="1733"/>
      <c r="D368" s="1734"/>
      <c r="E368" s="1761"/>
      <c r="F368" s="1762"/>
      <c r="G368" s="794"/>
    </row>
    <row r="369" spans="1:7" s="72" customFormat="1">
      <c r="A369" s="1745"/>
      <c r="B369" s="1765"/>
      <c r="C369" s="1733"/>
      <c r="D369" s="1734"/>
      <c r="E369" s="1761"/>
      <c r="F369" s="1762"/>
      <c r="G369" s="794"/>
    </row>
    <row r="370" spans="1:7" s="72" customFormat="1">
      <c r="A370" s="1745"/>
      <c r="B370" s="1765"/>
      <c r="C370" s="1733"/>
      <c r="D370" s="1734"/>
      <c r="E370" s="1761"/>
      <c r="F370" s="1762"/>
      <c r="G370" s="794"/>
    </row>
    <row r="371" spans="1:7" s="1674" customFormat="1">
      <c r="A371" s="1745"/>
      <c r="B371" s="802"/>
      <c r="C371" s="1733"/>
      <c r="D371" s="1734"/>
      <c r="E371" s="1761"/>
      <c r="F371" s="1735"/>
    </row>
    <row r="372" spans="1:7" s="1674" customFormat="1" ht="20.100000000000001" customHeight="1">
      <c r="A372" s="48"/>
      <c r="B372" s="2568" t="s">
        <v>3253</v>
      </c>
      <c r="C372" s="47"/>
      <c r="D372" s="718"/>
      <c r="E372" s="2014"/>
      <c r="F372" s="351"/>
    </row>
    <row r="373" spans="1:7" s="1674" customFormat="1" ht="14.4" thickBot="1">
      <c r="A373" s="66"/>
      <c r="B373" s="2569"/>
      <c r="C373" s="65"/>
      <c r="D373" s="720"/>
      <c r="E373" s="2022"/>
      <c r="F373" s="393">
        <f>SUM(F333:F371)</f>
        <v>0</v>
      </c>
    </row>
    <row r="374" spans="1:7" s="1674" customFormat="1" ht="14.4" thickTop="1">
      <c r="A374" s="1722"/>
      <c r="B374" s="767"/>
      <c r="C374" s="1759"/>
      <c r="D374" s="722"/>
      <c r="E374" s="2173"/>
      <c r="F374" s="1725"/>
    </row>
    <row r="375" spans="1:7" s="72" customFormat="1">
      <c r="A375" s="1704"/>
      <c r="B375" s="802"/>
      <c r="C375" s="1704"/>
      <c r="D375" s="1766"/>
      <c r="E375" s="1707"/>
      <c r="F375" s="1719"/>
    </row>
    <row r="376" spans="1:7" s="72" customFormat="1">
      <c r="A376" s="1704"/>
      <c r="B376" s="802" t="s">
        <v>3255</v>
      </c>
      <c r="C376" s="1704"/>
      <c r="D376" s="874"/>
      <c r="E376" s="1707"/>
      <c r="F376" s="1719"/>
    </row>
    <row r="377" spans="1:7" s="1674" customFormat="1" ht="18" customHeight="1">
      <c r="A377" s="1745"/>
      <c r="B377" s="1767"/>
      <c r="C377" s="1733"/>
      <c r="D377" s="1734"/>
      <c r="E377" s="1707"/>
      <c r="F377" s="1719"/>
    </row>
    <row r="378" spans="1:7" s="1674" customFormat="1" ht="18" customHeight="1">
      <c r="A378" s="1745" t="s">
        <v>1614</v>
      </c>
      <c r="B378" s="1767" t="s">
        <v>1615</v>
      </c>
      <c r="C378" s="1733"/>
      <c r="D378" s="1734"/>
      <c r="E378" s="1707"/>
      <c r="F378" s="1719">
        <f>F185</f>
        <v>0</v>
      </c>
    </row>
    <row r="379" spans="1:7" s="1674" customFormat="1" ht="18" customHeight="1">
      <c r="A379" s="1745"/>
      <c r="B379" s="1767"/>
      <c r="C379" s="1733"/>
      <c r="D379" s="1734"/>
      <c r="E379" s="1707"/>
      <c r="F379" s="1719"/>
    </row>
    <row r="380" spans="1:7" s="1674" customFormat="1" ht="18" customHeight="1">
      <c r="A380" s="1745" t="s">
        <v>1616</v>
      </c>
      <c r="B380" s="1673" t="s">
        <v>1617</v>
      </c>
      <c r="C380" s="1733"/>
      <c r="D380" s="1734"/>
      <c r="E380" s="1761"/>
      <c r="F380" s="1735">
        <f>F218</f>
        <v>0</v>
      </c>
    </row>
    <row r="381" spans="1:7" s="1674" customFormat="1" ht="18" customHeight="1">
      <c r="A381" s="1745"/>
      <c r="B381" s="1673"/>
      <c r="C381" s="1733"/>
      <c r="D381" s="1734"/>
      <c r="E381" s="1761"/>
      <c r="F381" s="1735"/>
    </row>
    <row r="382" spans="1:7" s="1674" customFormat="1" ht="18" customHeight="1">
      <c r="A382" s="1745" t="s">
        <v>1618</v>
      </c>
      <c r="B382" s="1673" t="s">
        <v>1619</v>
      </c>
      <c r="C382" s="1733"/>
      <c r="D382" s="1734"/>
      <c r="E382" s="1761"/>
      <c r="F382" s="1735">
        <f>F250</f>
        <v>0</v>
      </c>
    </row>
    <row r="383" spans="1:7" s="1674" customFormat="1" ht="18" customHeight="1">
      <c r="A383" s="1745"/>
      <c r="B383" s="1673"/>
      <c r="C383" s="1733"/>
      <c r="D383" s="1734"/>
      <c r="E383" s="1761"/>
      <c r="F383" s="1735"/>
    </row>
    <row r="384" spans="1:7" s="1674" customFormat="1" ht="18" customHeight="1">
      <c r="A384" s="1745" t="s">
        <v>1620</v>
      </c>
      <c r="B384" s="1673" t="s">
        <v>1621</v>
      </c>
      <c r="C384" s="1733"/>
      <c r="D384" s="1734"/>
      <c r="E384" s="1761"/>
      <c r="F384" s="1735">
        <f>F288</f>
        <v>0</v>
      </c>
    </row>
    <row r="385" spans="1:6" s="1674" customFormat="1" ht="18" customHeight="1">
      <c r="A385" s="1745"/>
      <c r="B385" s="1673"/>
      <c r="C385" s="1733"/>
      <c r="D385" s="1734"/>
      <c r="E385" s="1761"/>
      <c r="F385" s="1735"/>
    </row>
    <row r="386" spans="1:6" s="1674" customFormat="1" ht="18" customHeight="1">
      <c r="A386" s="1745" t="s">
        <v>1622</v>
      </c>
      <c r="B386" s="1673" t="s">
        <v>1623</v>
      </c>
      <c r="C386" s="1733"/>
      <c r="D386" s="1734"/>
      <c r="E386" s="1761"/>
      <c r="F386" s="1735">
        <f>F331</f>
        <v>0</v>
      </c>
    </row>
    <row r="387" spans="1:6" s="1674" customFormat="1" ht="18" customHeight="1">
      <c r="A387" s="1745"/>
      <c r="B387" s="1673"/>
      <c r="C387" s="1733"/>
      <c r="D387" s="1734"/>
      <c r="E387" s="1761"/>
      <c r="F387" s="1735"/>
    </row>
    <row r="388" spans="1:6" s="1674" customFormat="1" ht="18" customHeight="1">
      <c r="A388" s="1745" t="s">
        <v>1624</v>
      </c>
      <c r="B388" s="1673" t="s">
        <v>2758</v>
      </c>
      <c r="C388" s="1733"/>
      <c r="D388" s="1734"/>
      <c r="E388" s="1761"/>
      <c r="F388" s="1735">
        <f>F373</f>
        <v>0</v>
      </c>
    </row>
    <row r="389" spans="1:6" s="1674" customFormat="1" ht="18" customHeight="1">
      <c r="A389" s="1745"/>
      <c r="B389" s="1673"/>
      <c r="C389" s="1733"/>
      <c r="D389" s="1734"/>
      <c r="E389" s="1761"/>
      <c r="F389" s="1735"/>
    </row>
    <row r="390" spans="1:6" s="1674" customFormat="1" ht="18" customHeight="1">
      <c r="A390" s="1745"/>
      <c r="B390" s="1673"/>
      <c r="C390" s="1733"/>
      <c r="D390" s="1734"/>
      <c r="E390" s="1761"/>
      <c r="F390" s="1735"/>
    </row>
    <row r="391" spans="1:6" s="1674" customFormat="1" ht="18" customHeight="1">
      <c r="A391" s="1745"/>
      <c r="B391" s="1673"/>
      <c r="C391" s="1733"/>
      <c r="D391" s="1734"/>
      <c r="E391" s="1761"/>
      <c r="F391" s="1735"/>
    </row>
    <row r="392" spans="1:6" s="1674" customFormat="1" ht="18" customHeight="1">
      <c r="A392" s="1745"/>
      <c r="B392" s="1673"/>
      <c r="C392" s="1733"/>
      <c r="D392" s="1734"/>
      <c r="E392" s="1761"/>
      <c r="F392" s="1735"/>
    </row>
    <row r="393" spans="1:6" s="1674" customFormat="1" ht="18" customHeight="1">
      <c r="A393" s="1745"/>
      <c r="B393" s="1673"/>
      <c r="C393" s="1733"/>
      <c r="D393" s="1734"/>
      <c r="E393" s="1761"/>
      <c r="F393" s="1735"/>
    </row>
    <row r="394" spans="1:6" s="1674" customFormat="1" ht="18" customHeight="1">
      <c r="A394" s="1745"/>
      <c r="B394" s="1673"/>
      <c r="C394" s="1733"/>
      <c r="D394" s="1734"/>
      <c r="E394" s="1761"/>
      <c r="F394" s="1735"/>
    </row>
    <row r="395" spans="1:6" s="1674" customFormat="1" ht="18" customHeight="1">
      <c r="A395" s="1745"/>
      <c r="B395" s="1673"/>
      <c r="C395" s="1733"/>
      <c r="D395" s="1734"/>
      <c r="E395" s="1761"/>
      <c r="F395" s="1735"/>
    </row>
    <row r="396" spans="1:6" s="1674" customFormat="1" ht="18" customHeight="1">
      <c r="A396" s="1745"/>
      <c r="B396" s="1673"/>
      <c r="C396" s="1733"/>
      <c r="D396" s="1734"/>
      <c r="E396" s="1761"/>
      <c r="F396" s="1735"/>
    </row>
    <row r="397" spans="1:6" s="1674" customFormat="1" ht="18" customHeight="1">
      <c r="A397" s="1745"/>
      <c r="B397" s="1673"/>
      <c r="C397" s="1733"/>
      <c r="D397" s="1734"/>
      <c r="E397" s="1761"/>
      <c r="F397" s="1735"/>
    </row>
    <row r="398" spans="1:6" s="1674" customFormat="1" ht="18" customHeight="1">
      <c r="A398" s="1745"/>
      <c r="B398" s="1673"/>
      <c r="C398" s="1733"/>
      <c r="D398" s="1734"/>
      <c r="E398" s="1761"/>
      <c r="F398" s="1735"/>
    </row>
    <row r="399" spans="1:6" s="1674" customFormat="1" ht="18" customHeight="1">
      <c r="A399" s="1745"/>
      <c r="B399" s="1673"/>
      <c r="C399" s="1733"/>
      <c r="D399" s="1734"/>
      <c r="E399" s="1761"/>
      <c r="F399" s="1735"/>
    </row>
    <row r="400" spans="1:6" s="1674" customFormat="1" ht="18" customHeight="1">
      <c r="A400" s="1745"/>
      <c r="B400" s="1673"/>
      <c r="C400" s="1733"/>
      <c r="D400" s="1734"/>
      <c r="E400" s="1761"/>
      <c r="F400" s="1735"/>
    </row>
    <row r="401" spans="1:6" s="1674" customFormat="1" ht="18" customHeight="1">
      <c r="A401" s="1745"/>
      <c r="B401" s="1673"/>
      <c r="C401" s="1733"/>
      <c r="D401" s="1734"/>
      <c r="E401" s="1761"/>
      <c r="F401" s="1735"/>
    </row>
    <row r="402" spans="1:6" s="1674" customFormat="1" ht="18" customHeight="1">
      <c r="A402" s="1745"/>
      <c r="B402" s="1673"/>
      <c r="C402" s="1733"/>
      <c r="D402" s="1734"/>
      <c r="E402" s="1761"/>
      <c r="F402" s="1735"/>
    </row>
    <row r="403" spans="1:6" s="1674" customFormat="1" ht="18" customHeight="1">
      <c r="A403" s="1745"/>
      <c r="B403" s="1673"/>
      <c r="C403" s="1733"/>
      <c r="D403" s="1734"/>
      <c r="E403" s="1761"/>
      <c r="F403" s="1735"/>
    </row>
    <row r="404" spans="1:6" s="1674" customFormat="1" ht="18" customHeight="1">
      <c r="A404" s="1745"/>
      <c r="B404" s="1673"/>
      <c r="C404" s="1733"/>
      <c r="D404" s="1734"/>
      <c r="E404" s="1761"/>
      <c r="F404" s="1735"/>
    </row>
    <row r="405" spans="1:6" s="1674" customFormat="1" ht="18" customHeight="1">
      <c r="A405" s="1745"/>
      <c r="B405" s="1673"/>
      <c r="C405" s="1733"/>
      <c r="D405" s="1734"/>
      <c r="E405" s="1761"/>
      <c r="F405" s="1735"/>
    </row>
    <row r="406" spans="1:6" s="1674" customFormat="1" ht="18" customHeight="1">
      <c r="A406" s="1745"/>
      <c r="B406" s="1673"/>
      <c r="C406" s="1733"/>
      <c r="D406" s="1734"/>
      <c r="E406" s="1761"/>
      <c r="F406" s="1735"/>
    </row>
    <row r="407" spans="1:6" s="1674" customFormat="1" ht="18" customHeight="1">
      <c r="A407" s="1745"/>
      <c r="B407" s="1673"/>
      <c r="C407" s="1733"/>
      <c r="D407" s="1734"/>
      <c r="E407" s="1761"/>
      <c r="F407" s="1735"/>
    </row>
    <row r="408" spans="1:6" s="1674" customFormat="1" ht="18" customHeight="1">
      <c r="A408" s="1745"/>
      <c r="B408" s="1673"/>
      <c r="C408" s="1733"/>
      <c r="D408" s="1734"/>
      <c r="E408" s="1761"/>
      <c r="F408" s="1735"/>
    </row>
    <row r="409" spans="1:6" s="1674" customFormat="1" ht="18" customHeight="1">
      <c r="A409" s="1745"/>
      <c r="B409" s="1673"/>
      <c r="C409" s="1733"/>
      <c r="D409" s="1734"/>
      <c r="E409" s="1761"/>
      <c r="F409" s="1735"/>
    </row>
    <row r="410" spans="1:6" s="1674" customFormat="1" ht="18" customHeight="1">
      <c r="A410" s="1745"/>
      <c r="B410" s="1673"/>
      <c r="C410" s="1733"/>
      <c r="D410" s="1734"/>
      <c r="E410" s="1761"/>
      <c r="F410" s="1735"/>
    </row>
    <row r="411" spans="1:6" s="1674" customFormat="1" ht="18" customHeight="1">
      <c r="A411" s="1745"/>
      <c r="B411" s="1673"/>
      <c r="C411" s="1733"/>
      <c r="D411" s="1734"/>
      <c r="E411" s="1761"/>
      <c r="F411" s="1735"/>
    </row>
    <row r="412" spans="1:6" s="1684" customFormat="1" ht="18" customHeight="1">
      <c r="A412" s="48"/>
      <c r="B412" s="2568" t="s">
        <v>3256</v>
      </c>
      <c r="C412" s="47"/>
      <c r="D412" s="718"/>
      <c r="E412" s="2014"/>
      <c r="F412" s="351"/>
    </row>
    <row r="413" spans="1:6" s="1674" customFormat="1" ht="18" customHeight="1" thickBot="1">
      <c r="A413" s="664"/>
      <c r="B413" s="2569"/>
      <c r="C413" s="764"/>
      <c r="D413" s="765"/>
      <c r="E413" s="2181"/>
      <c r="F413" s="393">
        <f>SUM(F376:F411)</f>
        <v>0</v>
      </c>
    </row>
    <row r="414" spans="1:6" s="72" customFormat="1" ht="12.6" customHeight="1" thickTop="1">
      <c r="A414" s="1736"/>
      <c r="B414" s="781"/>
      <c r="C414" s="1736"/>
      <c r="D414" s="1737"/>
      <c r="E414" s="2178"/>
      <c r="F414" s="1738"/>
    </row>
    <row r="415" spans="1:6" s="72" customFormat="1" ht="12.6" customHeight="1">
      <c r="A415" s="1736"/>
      <c r="B415" s="628" t="s">
        <v>1436</v>
      </c>
      <c r="C415" s="1736"/>
      <c r="D415" s="1737"/>
      <c r="E415" s="2178"/>
      <c r="F415" s="1738"/>
    </row>
    <row r="416" spans="1:6" s="72" customFormat="1" ht="12.6" customHeight="1">
      <c r="A416" s="1736"/>
      <c r="B416" s="781"/>
      <c r="C416" s="1736"/>
      <c r="D416" s="1737"/>
      <c r="E416" s="2178"/>
      <c r="F416" s="1738"/>
    </row>
    <row r="417" spans="1:6" s="72" customFormat="1" ht="12.6" customHeight="1">
      <c r="A417" s="1736"/>
      <c r="B417" s="802" t="s">
        <v>3257</v>
      </c>
      <c r="C417" s="1736"/>
      <c r="D417" s="1737"/>
      <c r="E417" s="2178"/>
      <c r="F417" s="1738"/>
    </row>
    <row r="418" spans="1:6" s="72" customFormat="1" ht="12.6" customHeight="1">
      <c r="A418" s="1736"/>
      <c r="B418" s="781"/>
      <c r="C418" s="1736"/>
      <c r="D418" s="1737"/>
      <c r="E418" s="2178"/>
      <c r="F418" s="1738"/>
    </row>
    <row r="419" spans="1:6" s="72" customFormat="1" ht="12.6" customHeight="1">
      <c r="A419" s="1736"/>
      <c r="B419" s="1739" t="s">
        <v>3258</v>
      </c>
      <c r="C419" s="1736"/>
      <c r="D419" s="1737"/>
      <c r="E419" s="2178"/>
      <c r="F419" s="1738"/>
    </row>
    <row r="420" spans="1:6" s="72" customFormat="1" ht="12.6" customHeight="1">
      <c r="A420" s="1736"/>
      <c r="B420" s="781"/>
      <c r="C420" s="1736"/>
      <c r="D420" s="1737"/>
      <c r="E420" s="2178"/>
      <c r="F420" s="1738"/>
    </row>
    <row r="421" spans="1:6" s="72" customFormat="1" ht="12.6" customHeight="1">
      <c r="A421" s="1736"/>
      <c r="B421" s="1739" t="s">
        <v>3259</v>
      </c>
      <c r="C421" s="1736"/>
      <c r="D421" s="1737"/>
      <c r="E421" s="2178"/>
      <c r="F421" s="1738"/>
    </row>
    <row r="422" spans="1:6" s="72" customFormat="1" ht="12.6" customHeight="1">
      <c r="A422" s="1736"/>
      <c r="B422" s="1739"/>
      <c r="C422" s="1736"/>
      <c r="D422" s="1737"/>
      <c r="E422" s="2178"/>
      <c r="F422" s="1738"/>
    </row>
    <row r="423" spans="1:6" s="1772" customFormat="1" ht="69">
      <c r="A423" s="1768"/>
      <c r="B423" s="628" t="s">
        <v>2786</v>
      </c>
      <c r="C423" s="1769"/>
      <c r="D423" s="1770"/>
      <c r="E423" s="2182"/>
      <c r="F423" s="1771"/>
    </row>
    <row r="424" spans="1:6" s="1772" customFormat="1">
      <c r="A424" s="1768"/>
      <c r="B424" s="628"/>
      <c r="C424" s="1768"/>
      <c r="D424" s="1773"/>
      <c r="E424" s="1707"/>
      <c r="F424" s="1719"/>
    </row>
    <row r="425" spans="1:6" s="1772" customFormat="1" ht="151.80000000000001">
      <c r="A425" s="1768" t="s">
        <v>28</v>
      </c>
      <c r="B425" s="763" t="s">
        <v>2787</v>
      </c>
      <c r="C425" s="1768"/>
      <c r="D425" s="1773"/>
      <c r="E425" s="1707"/>
      <c r="F425" s="1719"/>
    </row>
    <row r="426" spans="1:6" s="1772" customFormat="1">
      <c r="A426" s="1768"/>
      <c r="B426" s="763"/>
      <c r="C426" s="1768"/>
      <c r="D426" s="1773"/>
      <c r="E426" s="1707"/>
      <c r="F426" s="1719"/>
    </row>
    <row r="427" spans="1:6" s="1772" customFormat="1" ht="124.2">
      <c r="A427" s="1768"/>
      <c r="B427" s="763" t="s">
        <v>2788</v>
      </c>
      <c r="C427" s="1768"/>
      <c r="D427" s="1773"/>
      <c r="E427" s="1707"/>
      <c r="F427" s="1719"/>
    </row>
    <row r="428" spans="1:6" s="1772" customFormat="1">
      <c r="A428" s="1768"/>
      <c r="B428" s="763"/>
      <c r="C428" s="1768"/>
      <c r="D428" s="1773"/>
      <c r="E428" s="1707"/>
      <c r="F428" s="1719"/>
    </row>
    <row r="429" spans="1:6" s="1772" customFormat="1" ht="55.2">
      <c r="A429" s="1768"/>
      <c r="B429" s="763" t="s">
        <v>2789</v>
      </c>
      <c r="C429" s="1768"/>
      <c r="D429" s="1773"/>
      <c r="E429" s="1707"/>
      <c r="F429" s="1719"/>
    </row>
    <row r="430" spans="1:6" s="1772" customFormat="1">
      <c r="A430" s="1768"/>
      <c r="B430" s="763"/>
      <c r="C430" s="1768"/>
      <c r="D430" s="1773"/>
      <c r="E430" s="1707"/>
      <c r="F430" s="1719"/>
    </row>
    <row r="431" spans="1:6" s="1772" customFormat="1">
      <c r="A431" s="1768"/>
      <c r="B431" s="763"/>
      <c r="C431" s="1768"/>
      <c r="D431" s="1773"/>
      <c r="E431" s="1707"/>
      <c r="F431" s="1719"/>
    </row>
    <row r="432" spans="1:6" s="1772" customFormat="1">
      <c r="A432" s="1768"/>
      <c r="B432" s="763"/>
      <c r="C432" s="1768"/>
      <c r="D432" s="1773"/>
      <c r="E432" s="1707"/>
      <c r="F432" s="1719"/>
    </row>
    <row r="433" spans="1:6" s="1772" customFormat="1">
      <c r="A433" s="1768"/>
      <c r="B433" s="763"/>
      <c r="C433" s="1768"/>
      <c r="D433" s="1773"/>
      <c r="E433" s="1707"/>
      <c r="F433" s="1719"/>
    </row>
    <row r="434" spans="1:6" s="1772" customFormat="1">
      <c r="A434" s="1768"/>
      <c r="B434" s="763"/>
      <c r="C434" s="1768"/>
      <c r="D434" s="1773"/>
      <c r="E434" s="1707"/>
      <c r="F434" s="1719"/>
    </row>
    <row r="435" spans="1:6" s="1772" customFormat="1">
      <c r="A435" s="1768"/>
      <c r="B435" s="763"/>
      <c r="C435" s="1768"/>
      <c r="D435" s="1773"/>
      <c r="E435" s="1707"/>
      <c r="F435" s="1719"/>
    </row>
    <row r="436" spans="1:6" s="1772" customFormat="1">
      <c r="A436" s="1768"/>
      <c r="B436" s="763"/>
      <c r="C436" s="1768"/>
      <c r="D436" s="1773"/>
      <c r="E436" s="1707"/>
      <c r="F436" s="1719"/>
    </row>
    <row r="437" spans="1:6" s="1772" customFormat="1">
      <c r="A437" s="1768"/>
      <c r="B437" s="763"/>
      <c r="C437" s="1768"/>
      <c r="D437" s="1773"/>
      <c r="E437" s="1707"/>
      <c r="F437" s="1719"/>
    </row>
    <row r="438" spans="1:6" s="1772" customFormat="1">
      <c r="A438" s="1768"/>
      <c r="B438" s="763"/>
      <c r="C438" s="1768"/>
      <c r="D438" s="1773"/>
      <c r="E438" s="1707"/>
      <c r="F438" s="1719"/>
    </row>
    <row r="439" spans="1:6" s="72" customFormat="1">
      <c r="A439" s="48"/>
      <c r="B439" s="717"/>
      <c r="C439" s="47"/>
      <c r="D439" s="718"/>
      <c r="E439" s="2014"/>
      <c r="F439" s="351"/>
    </row>
    <row r="440" spans="1:6" s="72" customFormat="1" ht="14.4" thickBot="1">
      <c r="A440" s="66"/>
      <c r="B440" s="734" t="s">
        <v>400</v>
      </c>
      <c r="C440" s="65"/>
      <c r="D440" s="720"/>
      <c r="E440" s="2022"/>
      <c r="F440" s="393">
        <f>SUM(F423:F438)</f>
        <v>0</v>
      </c>
    </row>
    <row r="441" spans="1:6" s="72" customFormat="1" ht="14.4" thickTop="1">
      <c r="A441" s="1722"/>
      <c r="B441" s="769"/>
      <c r="C441" s="1759"/>
      <c r="D441" s="722"/>
      <c r="E441" s="2173"/>
      <c r="F441" s="1724"/>
    </row>
    <row r="442" spans="1:6" s="1772" customFormat="1">
      <c r="A442" s="1768"/>
      <c r="B442" s="628"/>
      <c r="C442" s="1769"/>
      <c r="D442" s="1770"/>
      <c r="E442" s="2182"/>
      <c r="F442" s="1771"/>
    </row>
    <row r="443" spans="1:6" s="1772" customFormat="1" ht="138">
      <c r="A443" s="1768"/>
      <c r="B443" s="763" t="s">
        <v>2793</v>
      </c>
      <c r="C443" s="1769"/>
      <c r="D443" s="1770"/>
      <c r="E443" s="2182"/>
      <c r="F443" s="1771"/>
    </row>
    <row r="444" spans="1:6" s="1772" customFormat="1">
      <c r="A444" s="1768"/>
      <c r="B444" s="628"/>
      <c r="C444" s="1769"/>
      <c r="D444" s="1770"/>
      <c r="E444" s="2182"/>
      <c r="F444" s="1771"/>
    </row>
    <row r="445" spans="1:6" s="1772" customFormat="1">
      <c r="A445" s="1768"/>
      <c r="B445" s="763" t="s">
        <v>2794</v>
      </c>
      <c r="C445" s="1768"/>
      <c r="D445" s="1773"/>
      <c r="E445" s="1707"/>
      <c r="F445" s="1719"/>
    </row>
    <row r="446" spans="1:6" s="1772" customFormat="1" ht="110.4">
      <c r="A446" s="1768"/>
      <c r="B446" s="763" t="s">
        <v>3213</v>
      </c>
      <c r="C446" s="1768"/>
      <c r="D446" s="1773"/>
      <c r="E446" s="1707"/>
      <c r="F446" s="1719"/>
    </row>
    <row r="447" spans="1:6" s="1772" customFormat="1">
      <c r="A447" s="1768"/>
      <c r="B447" s="763"/>
      <c r="C447" s="1768"/>
      <c r="D447" s="1773"/>
      <c r="E447" s="1707"/>
      <c r="F447" s="1719"/>
    </row>
    <row r="448" spans="1:6" s="1772" customFormat="1" ht="82.8">
      <c r="A448" s="1768"/>
      <c r="B448" s="763" t="s">
        <v>3214</v>
      </c>
      <c r="C448" s="1768"/>
      <c r="D448" s="1773"/>
      <c r="E448" s="1707"/>
      <c r="F448" s="1719"/>
    </row>
    <row r="449" spans="1:6" s="1772" customFormat="1">
      <c r="A449" s="1768"/>
      <c r="B449" s="763"/>
      <c r="C449" s="1768"/>
      <c r="D449" s="1773"/>
      <c r="E449" s="1707"/>
      <c r="F449" s="1719"/>
    </row>
    <row r="450" spans="1:6" s="1772" customFormat="1" ht="55.2">
      <c r="A450" s="1768"/>
      <c r="B450" s="763" t="s">
        <v>3215</v>
      </c>
      <c r="C450" s="1768"/>
      <c r="D450" s="1773"/>
      <c r="E450" s="1707"/>
      <c r="F450" s="1719"/>
    </row>
    <row r="451" spans="1:6" s="1772" customFormat="1">
      <c r="A451" s="1768"/>
      <c r="B451" s="763"/>
      <c r="C451" s="1768"/>
      <c r="D451" s="1773"/>
      <c r="E451" s="1707"/>
      <c r="F451" s="1719"/>
    </row>
    <row r="452" spans="1:6" s="1772" customFormat="1">
      <c r="A452" s="1768"/>
      <c r="B452" s="763"/>
      <c r="C452" s="1768"/>
      <c r="D452" s="1773"/>
      <c r="E452" s="1707"/>
      <c r="F452" s="1719"/>
    </row>
    <row r="453" spans="1:6" s="1772" customFormat="1">
      <c r="A453" s="1768"/>
      <c r="B453" s="763"/>
      <c r="C453" s="1768"/>
      <c r="D453" s="1773"/>
      <c r="E453" s="1707"/>
      <c r="F453" s="1719"/>
    </row>
    <row r="454" spans="1:6" s="1772" customFormat="1">
      <c r="A454" s="1768"/>
      <c r="B454" s="763"/>
      <c r="C454" s="1768"/>
      <c r="D454" s="1773"/>
      <c r="E454" s="1707"/>
      <c r="F454" s="1719"/>
    </row>
    <row r="455" spans="1:6" s="1772" customFormat="1">
      <c r="A455" s="1768"/>
      <c r="B455" s="763"/>
      <c r="C455" s="1768"/>
      <c r="D455" s="1773"/>
      <c r="E455" s="1707"/>
      <c r="F455" s="1719"/>
    </row>
    <row r="456" spans="1:6" s="1772" customFormat="1">
      <c r="A456" s="1768"/>
      <c r="B456" s="763"/>
      <c r="C456" s="1768"/>
      <c r="D456" s="1773"/>
      <c r="E456" s="1707"/>
      <c r="F456" s="1719"/>
    </row>
    <row r="457" spans="1:6" s="1772" customFormat="1">
      <c r="A457" s="1768"/>
      <c r="B457" s="763"/>
      <c r="C457" s="1768"/>
      <c r="D457" s="1773"/>
      <c r="E457" s="1707"/>
      <c r="F457" s="1719"/>
    </row>
    <row r="458" spans="1:6" s="1772" customFormat="1">
      <c r="A458" s="1768"/>
      <c r="B458" s="763"/>
      <c r="C458" s="1768"/>
      <c r="D458" s="1773"/>
      <c r="E458" s="1707"/>
      <c r="F458" s="1719"/>
    </row>
    <row r="459" spans="1:6" s="1772" customFormat="1">
      <c r="A459" s="1768"/>
      <c r="B459" s="763"/>
      <c r="C459" s="1768"/>
      <c r="D459" s="1773"/>
      <c r="E459" s="1707"/>
      <c r="F459" s="1719"/>
    </row>
    <row r="460" spans="1:6" s="1772" customFormat="1">
      <c r="A460" s="1768"/>
      <c r="B460" s="763"/>
      <c r="C460" s="1768"/>
      <c r="D460" s="1773"/>
      <c r="E460" s="1707"/>
      <c r="F460" s="1719"/>
    </row>
    <row r="461" spans="1:6" s="1772" customFormat="1">
      <c r="A461" s="1768"/>
      <c r="B461" s="763"/>
      <c r="C461" s="1768"/>
      <c r="D461" s="1773"/>
      <c r="E461" s="1707"/>
      <c r="F461" s="1719"/>
    </row>
    <row r="462" spans="1:6" s="1772" customFormat="1">
      <c r="A462" s="1768"/>
      <c r="B462" s="763"/>
      <c r="C462" s="1768"/>
      <c r="D462" s="1773"/>
      <c r="E462" s="1707"/>
      <c r="F462" s="1719"/>
    </row>
    <row r="463" spans="1:6" s="1772" customFormat="1">
      <c r="A463" s="1768"/>
      <c r="B463" s="763"/>
      <c r="C463" s="1768"/>
      <c r="D463" s="1773"/>
      <c r="E463" s="1707"/>
      <c r="F463" s="1719"/>
    </row>
    <row r="464" spans="1:6" s="1772" customFormat="1">
      <c r="A464" s="1768"/>
      <c r="B464" s="763"/>
      <c r="C464" s="1768"/>
      <c r="D464" s="1773"/>
      <c r="E464" s="1707"/>
      <c r="F464" s="1719"/>
    </row>
    <row r="465" spans="1:6" s="1772" customFormat="1">
      <c r="A465" s="1768"/>
      <c r="B465" s="763"/>
      <c r="C465" s="1768"/>
      <c r="D465" s="1773"/>
      <c r="E465" s="1707"/>
      <c r="F465" s="1719"/>
    </row>
    <row r="466" spans="1:6" s="1772" customFormat="1">
      <c r="A466" s="48"/>
      <c r="B466" s="717"/>
      <c r="C466" s="47"/>
      <c r="D466" s="718"/>
      <c r="E466" s="2014"/>
      <c r="F466" s="351"/>
    </row>
    <row r="467" spans="1:6" s="1772" customFormat="1" ht="14.4" customHeight="1" thickBot="1">
      <c r="A467" s="66"/>
      <c r="B467" s="734" t="s">
        <v>400</v>
      </c>
      <c r="C467" s="65"/>
      <c r="D467" s="720"/>
      <c r="E467" s="2022"/>
      <c r="F467" s="393">
        <f>SUM(F443:F465)</f>
        <v>0</v>
      </c>
    </row>
    <row r="468" spans="1:6" s="1772" customFormat="1" ht="14.4" thickTop="1">
      <c r="A468" s="1768"/>
      <c r="B468" s="628"/>
      <c r="C468" s="1769"/>
      <c r="D468" s="1770"/>
      <c r="E468" s="2182"/>
      <c r="F468" s="1771"/>
    </row>
    <row r="469" spans="1:6" s="1772" customFormat="1" ht="41.4">
      <c r="A469" s="1768"/>
      <c r="B469" s="763" t="s">
        <v>3216</v>
      </c>
      <c r="C469" s="1769"/>
      <c r="D469" s="1770"/>
      <c r="E469" s="2182"/>
      <c r="F469" s="1771"/>
    </row>
    <row r="470" spans="1:6" s="1772" customFormat="1">
      <c r="A470" s="1768"/>
      <c r="B470" s="763"/>
      <c r="C470" s="1769"/>
      <c r="D470" s="1770"/>
      <c r="E470" s="2182"/>
      <c r="F470" s="1771"/>
    </row>
    <row r="471" spans="1:6" s="1772" customFormat="1" ht="41.4" customHeight="1">
      <c r="A471" s="1768"/>
      <c r="B471" s="763" t="s">
        <v>3217</v>
      </c>
      <c r="C471" s="1769"/>
      <c r="D471" s="1770"/>
      <c r="E471" s="2182"/>
      <c r="F471" s="1771"/>
    </row>
    <row r="472" spans="1:6" s="1772" customFormat="1">
      <c r="A472" s="1768"/>
      <c r="B472" s="763"/>
      <c r="C472" s="1769"/>
      <c r="D472" s="1770"/>
      <c r="E472" s="2182"/>
      <c r="F472" s="1771"/>
    </row>
    <row r="473" spans="1:6" s="1772" customFormat="1" ht="27.6">
      <c r="A473" s="1768"/>
      <c r="B473" s="763" t="s">
        <v>3218</v>
      </c>
      <c r="C473" s="1769"/>
      <c r="D473" s="1770"/>
      <c r="E473" s="2182"/>
      <c r="F473" s="1771"/>
    </row>
    <row r="474" spans="1:6" s="1772" customFormat="1">
      <c r="A474" s="1768"/>
      <c r="B474" s="763"/>
      <c r="C474" s="1769"/>
      <c r="D474" s="1770"/>
      <c r="E474" s="2182"/>
      <c r="F474" s="1771"/>
    </row>
    <row r="475" spans="1:6" s="1772" customFormat="1" ht="41.4">
      <c r="A475" s="1768"/>
      <c r="B475" s="763" t="s">
        <v>3219</v>
      </c>
      <c r="C475" s="1769"/>
      <c r="D475" s="1770"/>
      <c r="E475" s="2182"/>
      <c r="F475" s="1771"/>
    </row>
    <row r="476" spans="1:6" s="1772" customFormat="1">
      <c r="A476" s="1768"/>
      <c r="B476" s="763"/>
      <c r="C476" s="1769"/>
      <c r="D476" s="1770"/>
      <c r="E476" s="2182"/>
      <c r="F476" s="1771"/>
    </row>
    <row r="477" spans="1:6" s="1772" customFormat="1" ht="55.2">
      <c r="A477" s="1768"/>
      <c r="B477" s="763" t="s">
        <v>3220</v>
      </c>
      <c r="C477" s="1769"/>
      <c r="D477" s="1770"/>
      <c r="E477" s="2182"/>
      <c r="F477" s="1771"/>
    </row>
    <row r="478" spans="1:6" s="1772" customFormat="1">
      <c r="A478" s="1768"/>
      <c r="B478" s="763"/>
      <c r="C478" s="1769"/>
      <c r="D478" s="1770"/>
      <c r="E478" s="2182"/>
      <c r="F478" s="1771"/>
    </row>
    <row r="479" spans="1:6" s="1772" customFormat="1" ht="69">
      <c r="A479" s="1768"/>
      <c r="B479" s="763" t="s">
        <v>3221</v>
      </c>
      <c r="C479" s="1768"/>
      <c r="D479" s="1773"/>
      <c r="E479" s="1707"/>
      <c r="F479" s="1719"/>
    </row>
    <row r="480" spans="1:6" s="1772" customFormat="1">
      <c r="A480" s="1768"/>
      <c r="B480" s="763"/>
      <c r="C480" s="1768"/>
      <c r="D480" s="1773"/>
      <c r="E480" s="1707"/>
      <c r="F480" s="1719"/>
    </row>
    <row r="481" spans="1:6" s="1772" customFormat="1" ht="27.6">
      <c r="A481" s="1768"/>
      <c r="B481" s="763" t="s">
        <v>3222</v>
      </c>
      <c r="C481" s="1768"/>
      <c r="D481" s="1773"/>
      <c r="E481" s="1707"/>
      <c r="F481" s="1719"/>
    </row>
    <row r="482" spans="1:6" s="1772" customFormat="1">
      <c r="A482" s="1768"/>
      <c r="B482" s="763"/>
      <c r="C482" s="1768"/>
      <c r="D482" s="1773"/>
      <c r="E482" s="1707"/>
      <c r="F482" s="1719"/>
    </row>
    <row r="483" spans="1:6" s="1772" customFormat="1">
      <c r="A483" s="1768"/>
      <c r="B483" s="763"/>
      <c r="C483" s="1768"/>
      <c r="D483" s="1773"/>
      <c r="E483" s="1707"/>
      <c r="F483" s="1719"/>
    </row>
    <row r="484" spans="1:6" s="1772" customFormat="1">
      <c r="A484" s="1768"/>
      <c r="B484" s="763"/>
      <c r="C484" s="1768"/>
      <c r="D484" s="1773"/>
      <c r="E484" s="1707"/>
      <c r="F484" s="1719"/>
    </row>
    <row r="485" spans="1:6" s="1772" customFormat="1">
      <c r="A485" s="1768"/>
      <c r="B485" s="763"/>
      <c r="C485" s="1768"/>
      <c r="D485" s="1773"/>
      <c r="E485" s="1707"/>
      <c r="F485" s="1719"/>
    </row>
    <row r="486" spans="1:6" s="1772" customFormat="1">
      <c r="A486" s="1768"/>
      <c r="B486" s="763"/>
      <c r="C486" s="1768"/>
      <c r="D486" s="1773"/>
      <c r="E486" s="1707"/>
      <c r="F486" s="1719"/>
    </row>
    <row r="487" spans="1:6" s="1772" customFormat="1">
      <c r="A487" s="1768"/>
      <c r="B487" s="763"/>
      <c r="C487" s="1768"/>
      <c r="D487" s="1773"/>
      <c r="E487" s="1707"/>
      <c r="F487" s="1719"/>
    </row>
    <row r="488" spans="1:6" s="1772" customFormat="1">
      <c r="A488" s="1768"/>
      <c r="B488" s="763"/>
      <c r="C488" s="1768"/>
      <c r="D488" s="1773"/>
      <c r="E488" s="1707"/>
      <c r="F488" s="1719"/>
    </row>
    <row r="489" spans="1:6" s="1772" customFormat="1">
      <c r="A489" s="1768"/>
      <c r="B489" s="763"/>
      <c r="C489" s="1768"/>
      <c r="D489" s="1773"/>
      <c r="E489" s="1707"/>
      <c r="F489" s="1719"/>
    </row>
    <row r="490" spans="1:6" s="1772" customFormat="1">
      <c r="A490" s="1768"/>
      <c r="B490" s="763"/>
      <c r="C490" s="1768"/>
      <c r="D490" s="1773"/>
      <c r="E490" s="1707"/>
      <c r="F490" s="1719"/>
    </row>
    <row r="491" spans="1:6" s="1772" customFormat="1">
      <c r="A491" s="1768"/>
      <c r="B491" s="763"/>
      <c r="C491" s="1768"/>
      <c r="D491" s="1773"/>
      <c r="E491" s="1707"/>
      <c r="F491" s="1719"/>
    </row>
    <row r="492" spans="1:6" s="1772" customFormat="1">
      <c r="A492" s="1768"/>
      <c r="B492" s="763"/>
      <c r="C492" s="1768"/>
      <c r="D492" s="1773"/>
      <c r="E492" s="1707"/>
      <c r="F492" s="1719"/>
    </row>
    <row r="493" spans="1:6" s="1772" customFormat="1">
      <c r="A493" s="1768"/>
      <c r="B493" s="763"/>
      <c r="C493" s="1768"/>
      <c r="D493" s="1773"/>
      <c r="E493" s="1707"/>
      <c r="F493" s="1719"/>
    </row>
    <row r="494" spans="1:6" s="1772" customFormat="1">
      <c r="A494" s="1768"/>
      <c r="B494" s="763"/>
      <c r="C494" s="1768"/>
      <c r="D494" s="1773"/>
      <c r="E494" s="1707"/>
      <c r="F494" s="1719"/>
    </row>
    <row r="495" spans="1:6" s="1772" customFormat="1">
      <c r="A495" s="1768"/>
      <c r="B495" s="763"/>
      <c r="C495" s="1768"/>
      <c r="D495" s="1773"/>
      <c r="E495" s="1707"/>
      <c r="F495" s="1719"/>
    </row>
    <row r="496" spans="1:6" s="1772" customFormat="1">
      <c r="A496" s="1768"/>
      <c r="B496" s="763"/>
      <c r="C496" s="1768"/>
      <c r="D496" s="1773"/>
      <c r="E496" s="1707"/>
      <c r="F496" s="1719"/>
    </row>
    <row r="497" spans="1:6" s="1772" customFormat="1">
      <c r="A497" s="1768"/>
      <c r="B497" s="763"/>
      <c r="C497" s="1768"/>
      <c r="D497" s="1773"/>
      <c r="E497" s="1707"/>
      <c r="F497" s="1719"/>
    </row>
    <row r="498" spans="1:6" s="1772" customFormat="1">
      <c r="A498" s="1768"/>
      <c r="B498" s="763"/>
      <c r="C498" s="1768"/>
      <c r="D498" s="1773"/>
      <c r="E498" s="1707"/>
      <c r="F498" s="1719"/>
    </row>
    <row r="499" spans="1:6" s="1772" customFormat="1">
      <c r="A499" s="1768"/>
      <c r="B499" s="763"/>
      <c r="C499" s="1768"/>
      <c r="D499" s="1773"/>
      <c r="E499" s="1707"/>
      <c r="F499" s="1719"/>
    </row>
    <row r="500" spans="1:6" s="1772" customFormat="1">
      <c r="A500" s="1768"/>
      <c r="B500" s="763"/>
      <c r="C500" s="1768"/>
      <c r="D500" s="1773"/>
      <c r="E500" s="1707"/>
      <c r="F500" s="1719"/>
    </row>
    <row r="501" spans="1:6" s="1772" customFormat="1">
      <c r="A501" s="1768"/>
      <c r="B501" s="763"/>
      <c r="C501" s="1768"/>
      <c r="D501" s="1773"/>
      <c r="E501" s="1707"/>
      <c r="F501" s="1719"/>
    </row>
    <row r="502" spans="1:6" s="1772" customFormat="1">
      <c r="A502" s="48"/>
      <c r="B502" s="717"/>
      <c r="C502" s="47"/>
      <c r="D502" s="718"/>
      <c r="E502" s="2014"/>
      <c r="F502" s="351"/>
    </row>
    <row r="503" spans="1:6" s="1772" customFormat="1" ht="14.4" customHeight="1" thickBot="1">
      <c r="A503" s="66"/>
      <c r="B503" s="734" t="s">
        <v>400</v>
      </c>
      <c r="C503" s="65"/>
      <c r="D503" s="720"/>
      <c r="E503" s="2022"/>
      <c r="F503" s="393">
        <f>SUM(F469:F501)</f>
        <v>0</v>
      </c>
    </row>
    <row r="504" spans="1:6" s="1772" customFormat="1" ht="14.4" thickTop="1">
      <c r="A504" s="1768"/>
      <c r="B504" s="628"/>
      <c r="C504" s="1769"/>
      <c r="D504" s="1770"/>
      <c r="E504" s="2182"/>
      <c r="F504" s="1771"/>
    </row>
    <row r="505" spans="1:6" s="1772" customFormat="1" ht="138">
      <c r="A505" s="1768"/>
      <c r="B505" s="763" t="s">
        <v>3223</v>
      </c>
      <c r="C505" s="1768"/>
      <c r="D505" s="1773"/>
      <c r="E505" s="1707"/>
      <c r="F505" s="1719"/>
    </row>
    <row r="506" spans="1:6" s="1772" customFormat="1">
      <c r="A506" s="1768"/>
      <c r="B506" s="763"/>
      <c r="C506" s="1768"/>
      <c r="D506" s="1773"/>
      <c r="E506" s="1707"/>
      <c r="F506" s="1719"/>
    </row>
    <row r="507" spans="1:6" s="1772" customFormat="1" ht="124.2">
      <c r="A507" s="1768"/>
      <c r="B507" s="763" t="s">
        <v>2807</v>
      </c>
      <c r="C507" s="1768"/>
      <c r="D507" s="1773"/>
      <c r="E507" s="1707"/>
      <c r="F507" s="1719"/>
    </row>
    <row r="508" spans="1:6" s="1772" customFormat="1">
      <c r="A508" s="1768"/>
      <c r="B508" s="763"/>
      <c r="C508" s="1768"/>
      <c r="D508" s="1773"/>
      <c r="E508" s="1707"/>
      <c r="F508" s="1719"/>
    </row>
    <row r="509" spans="1:6" s="1772" customFormat="1" ht="55.2">
      <c r="A509" s="1768" t="s">
        <v>28</v>
      </c>
      <c r="B509" s="763" t="s">
        <v>2808</v>
      </c>
      <c r="C509" s="1768">
        <v>1</v>
      </c>
      <c r="D509" s="1773" t="s">
        <v>2809</v>
      </c>
      <c r="E509" s="1707"/>
      <c r="F509" s="1719">
        <f>C509*E509</f>
        <v>0</v>
      </c>
    </row>
    <row r="510" spans="1:6" s="1772" customFormat="1">
      <c r="A510" s="1768"/>
      <c r="B510" s="763"/>
      <c r="C510" s="1768"/>
      <c r="D510" s="1773"/>
      <c r="E510" s="1707"/>
      <c r="F510" s="1719"/>
    </row>
    <row r="511" spans="1:6" s="1772" customFormat="1">
      <c r="A511" s="1768"/>
      <c r="B511" s="763"/>
      <c r="C511" s="1768"/>
      <c r="D511" s="1773"/>
      <c r="E511" s="1707"/>
      <c r="F511" s="1719"/>
    </row>
    <row r="512" spans="1:6" s="1772" customFormat="1">
      <c r="A512" s="1768"/>
      <c r="B512" s="763"/>
      <c r="C512" s="1768"/>
      <c r="D512" s="1773"/>
      <c r="E512" s="1707"/>
      <c r="F512" s="1719"/>
    </row>
    <row r="513" spans="1:6" s="72" customFormat="1">
      <c r="A513" s="1774"/>
      <c r="B513" s="735" t="s">
        <v>599</v>
      </c>
      <c r="C513" s="1727"/>
      <c r="D513" s="736"/>
      <c r="E513" s="2175"/>
      <c r="F513" s="737">
        <f>SUM(F505:F512)</f>
        <v>0</v>
      </c>
    </row>
    <row r="514" spans="1:6" s="1772" customFormat="1">
      <c r="A514" s="1768"/>
      <c r="B514" s="763"/>
      <c r="C514" s="1768"/>
      <c r="D514" s="1773"/>
      <c r="E514" s="1707"/>
      <c r="F514" s="1719"/>
    </row>
    <row r="515" spans="1:6" s="1772" customFormat="1">
      <c r="A515" s="1768"/>
      <c r="B515" s="763"/>
      <c r="C515" s="1768"/>
      <c r="D515" s="1773"/>
      <c r="E515" s="1707"/>
      <c r="F515" s="1719"/>
    </row>
    <row r="516" spans="1:6" s="1772" customFormat="1">
      <c r="A516" s="1768"/>
      <c r="B516" s="763"/>
      <c r="C516" s="1768"/>
      <c r="D516" s="1773"/>
      <c r="E516" s="1707"/>
      <c r="F516" s="1719"/>
    </row>
    <row r="517" spans="1:6" s="1772" customFormat="1">
      <c r="A517" s="1768"/>
      <c r="B517" s="763"/>
      <c r="C517" s="1768"/>
      <c r="D517" s="1773"/>
      <c r="E517" s="1707"/>
      <c r="F517" s="1719"/>
    </row>
    <row r="518" spans="1:6" s="1772" customFormat="1">
      <c r="A518" s="1768"/>
      <c r="B518" s="763"/>
      <c r="C518" s="1768"/>
      <c r="D518" s="1773"/>
      <c r="E518" s="1707"/>
      <c r="F518" s="1719"/>
    </row>
    <row r="519" spans="1:6" s="1772" customFormat="1">
      <c r="A519" s="1768"/>
      <c r="B519" s="763"/>
      <c r="C519" s="1768"/>
      <c r="D519" s="1773"/>
      <c r="E519" s="1707"/>
      <c r="F519" s="1719"/>
    </row>
    <row r="520" spans="1:6" s="72" customFormat="1">
      <c r="A520" s="1700"/>
      <c r="B520" s="738" t="s">
        <v>45</v>
      </c>
      <c r="C520" s="1701"/>
      <c r="D520" s="411"/>
      <c r="E520" s="1731"/>
      <c r="F520" s="1732"/>
    </row>
    <row r="521" spans="1:6" s="72" customFormat="1">
      <c r="A521" s="1700"/>
      <c r="B521" s="738"/>
      <c r="C521" s="1701"/>
      <c r="D521" s="411"/>
      <c r="E521" s="1731"/>
      <c r="F521" s="1732"/>
    </row>
    <row r="522" spans="1:6" s="72" customFormat="1">
      <c r="A522" s="1700"/>
      <c r="B522" s="739" t="s">
        <v>731</v>
      </c>
      <c r="C522" s="1701"/>
      <c r="D522" s="411"/>
      <c r="E522" s="1731"/>
      <c r="F522" s="1732">
        <f>F440</f>
        <v>0</v>
      </c>
    </row>
    <row r="523" spans="1:6" s="72" customFormat="1">
      <c r="A523" s="1700"/>
      <c r="B523" s="739"/>
      <c r="C523" s="1701"/>
      <c r="D523" s="411"/>
      <c r="E523" s="1731"/>
      <c r="F523" s="1732"/>
    </row>
    <row r="524" spans="1:6" s="72" customFormat="1">
      <c r="A524" s="1700"/>
      <c r="B524" s="739" t="s">
        <v>986</v>
      </c>
      <c r="C524" s="1701"/>
      <c r="D524" s="411"/>
      <c r="E524" s="1731"/>
      <c r="F524" s="1732">
        <f>F467</f>
        <v>0</v>
      </c>
    </row>
    <row r="525" spans="1:6" s="72" customFormat="1">
      <c r="A525" s="1700"/>
      <c r="B525" s="739"/>
      <c r="C525" s="1701"/>
      <c r="D525" s="411"/>
      <c r="E525" s="1731"/>
      <c r="F525" s="1732"/>
    </row>
    <row r="526" spans="1:6" s="72" customFormat="1">
      <c r="A526" s="1700"/>
      <c r="B526" s="739" t="s">
        <v>3260</v>
      </c>
      <c r="C526" s="1701"/>
      <c r="D526" s="411"/>
      <c r="E526" s="1731"/>
      <c r="F526" s="1732">
        <f>F503</f>
        <v>0</v>
      </c>
    </row>
    <row r="527" spans="1:6" s="72" customFormat="1">
      <c r="A527" s="1700"/>
      <c r="B527" s="739"/>
      <c r="C527" s="1701"/>
      <c r="D527" s="411"/>
      <c r="E527" s="1731"/>
      <c r="F527" s="1732"/>
    </row>
    <row r="528" spans="1:6" s="72" customFormat="1">
      <c r="A528" s="1700"/>
      <c r="B528" s="739" t="s">
        <v>1352</v>
      </c>
      <c r="C528" s="1701"/>
      <c r="D528" s="411"/>
      <c r="E528" s="1731"/>
      <c r="F528" s="1732">
        <f>F513</f>
        <v>0</v>
      </c>
    </row>
    <row r="529" spans="1:6" s="72" customFormat="1">
      <c r="A529" s="1700"/>
      <c r="B529" s="739"/>
      <c r="C529" s="1701"/>
      <c r="D529" s="411"/>
      <c r="E529" s="1731"/>
      <c r="F529" s="1732"/>
    </row>
    <row r="530" spans="1:6" s="72" customFormat="1">
      <c r="A530" s="1700"/>
      <c r="B530" s="739"/>
      <c r="C530" s="1701"/>
      <c r="D530" s="411"/>
      <c r="E530" s="1731"/>
      <c r="F530" s="1732"/>
    </row>
    <row r="531" spans="1:6" s="72" customFormat="1">
      <c r="A531" s="1700"/>
      <c r="B531" s="739"/>
      <c r="C531" s="1701"/>
      <c r="D531" s="411"/>
      <c r="E531" s="1731"/>
      <c r="F531" s="1732"/>
    </row>
    <row r="532" spans="1:6" s="72" customFormat="1">
      <c r="A532" s="1700"/>
      <c r="B532" s="739"/>
      <c r="C532" s="1701"/>
      <c r="D532" s="411"/>
      <c r="E532" s="1731"/>
      <c r="F532" s="1732"/>
    </row>
    <row r="533" spans="1:6" s="1772" customFormat="1" ht="13.8" customHeight="1">
      <c r="A533" s="48"/>
      <c r="B533" s="1747"/>
      <c r="C533" s="47"/>
      <c r="D533" s="718"/>
      <c r="E533" s="2014"/>
      <c r="F533" s="351"/>
    </row>
    <row r="534" spans="1:6" s="1772" customFormat="1" ht="14.4" customHeight="1" thickBot="1">
      <c r="A534" s="66"/>
      <c r="B534" s="719" t="s">
        <v>3261</v>
      </c>
      <c r="C534" s="65"/>
      <c r="D534" s="720"/>
      <c r="E534" s="2022"/>
      <c r="F534" s="393">
        <f>SUM(F519:F532)</f>
        <v>0</v>
      </c>
    </row>
    <row r="535" spans="1:6" s="1772" customFormat="1" ht="14.4" customHeight="1" thickTop="1">
      <c r="A535" s="1722"/>
      <c r="B535" s="769"/>
      <c r="C535" s="1759"/>
      <c r="D535" s="722"/>
      <c r="E535" s="2173"/>
      <c r="F535" s="1725"/>
    </row>
    <row r="536" spans="1:6">
      <c r="A536" s="1760"/>
      <c r="B536" s="1681" t="s">
        <v>3262</v>
      </c>
      <c r="C536" s="1775"/>
      <c r="D536" s="1776"/>
      <c r="E536" s="1761"/>
      <c r="F536" s="1719"/>
    </row>
    <row r="537" spans="1:6">
      <c r="A537" s="1760"/>
      <c r="B537" s="1681"/>
      <c r="C537" s="1775"/>
      <c r="D537" s="1776"/>
      <c r="E537" s="1761"/>
      <c r="F537" s="1719"/>
    </row>
    <row r="538" spans="1:6" ht="102.6" customHeight="1">
      <c r="A538" s="1760"/>
      <c r="B538" s="1685" t="s">
        <v>2814</v>
      </c>
      <c r="C538" s="1775"/>
      <c r="D538" s="1776"/>
      <c r="E538" s="1761"/>
      <c r="F538" s="1719"/>
    </row>
    <row r="539" spans="1:6">
      <c r="A539" s="1758"/>
      <c r="B539" s="802"/>
      <c r="C539" s="1777"/>
      <c r="D539" s="1776"/>
      <c r="E539" s="1761"/>
      <c r="F539" s="1719"/>
    </row>
    <row r="540" spans="1:6">
      <c r="A540" s="1758"/>
      <c r="B540" s="778" t="s">
        <v>2815</v>
      </c>
      <c r="C540" s="1704"/>
      <c r="D540" s="874"/>
      <c r="E540" s="1707"/>
      <c r="F540" s="1719"/>
    </row>
    <row r="541" spans="1:6" ht="55.2">
      <c r="A541" s="1758" t="s">
        <v>28</v>
      </c>
      <c r="B541" s="781" t="s">
        <v>2816</v>
      </c>
      <c r="C541" s="1704"/>
      <c r="D541" s="874"/>
      <c r="E541" s="1707"/>
      <c r="F541" s="1719"/>
    </row>
    <row r="542" spans="1:6">
      <c r="A542" s="1758"/>
      <c r="B542" s="781"/>
      <c r="C542" s="1704"/>
      <c r="D542" s="874"/>
      <c r="E542" s="1707"/>
      <c r="F542" s="1719"/>
    </row>
    <row r="543" spans="1:6" ht="18" customHeight="1">
      <c r="A543" s="1758" t="s">
        <v>1586</v>
      </c>
      <c r="B543" s="781" t="s">
        <v>2817</v>
      </c>
      <c r="C543" s="1704">
        <v>0</v>
      </c>
      <c r="D543" s="874" t="s">
        <v>46</v>
      </c>
      <c r="E543" s="1707"/>
      <c r="F543" s="1719">
        <f>C543*E543</f>
        <v>0</v>
      </c>
    </row>
    <row r="544" spans="1:6" ht="18" customHeight="1">
      <c r="A544" s="1758" t="s">
        <v>1588</v>
      </c>
      <c r="B544" s="781" t="s">
        <v>2818</v>
      </c>
      <c r="C544" s="1704">
        <v>10</v>
      </c>
      <c r="D544" s="874" t="s">
        <v>46</v>
      </c>
      <c r="E544" s="1707"/>
      <c r="F544" s="1719">
        <f t="shared" ref="F544:F547" si="18">C544*E544</f>
        <v>0</v>
      </c>
    </row>
    <row r="545" spans="1:6" ht="18" customHeight="1">
      <c r="A545" s="1758" t="s">
        <v>1590</v>
      </c>
      <c r="B545" s="781" t="s">
        <v>2819</v>
      </c>
      <c r="C545" s="1704">
        <v>12</v>
      </c>
      <c r="D545" s="874" t="s">
        <v>46</v>
      </c>
      <c r="E545" s="1707"/>
      <c r="F545" s="1719">
        <f t="shared" si="18"/>
        <v>0</v>
      </c>
    </row>
    <row r="546" spans="1:6" ht="18" customHeight="1">
      <c r="A546" s="1758" t="s">
        <v>2820</v>
      </c>
      <c r="B546" s="781" t="s">
        <v>2821</v>
      </c>
      <c r="C546" s="1704">
        <v>9</v>
      </c>
      <c r="D546" s="874" t="s">
        <v>46</v>
      </c>
      <c r="E546" s="1707"/>
      <c r="F546" s="1719">
        <f t="shared" si="18"/>
        <v>0</v>
      </c>
    </row>
    <row r="547" spans="1:6" ht="18" customHeight="1">
      <c r="A547" s="1758" t="s">
        <v>2822</v>
      </c>
      <c r="B547" s="781" t="s">
        <v>2823</v>
      </c>
      <c r="C547" s="1704">
        <v>6</v>
      </c>
      <c r="D547" s="874" t="s">
        <v>46</v>
      </c>
      <c r="E547" s="1707"/>
      <c r="F547" s="1719">
        <f t="shared" si="18"/>
        <v>0</v>
      </c>
    </row>
    <row r="548" spans="1:6" ht="18" customHeight="1">
      <c r="A548" s="1758"/>
      <c r="B548" s="781"/>
      <c r="C548" s="1704"/>
      <c r="D548" s="874"/>
      <c r="E548" s="1707"/>
      <c r="F548" s="1719"/>
    </row>
    <row r="549" spans="1:6">
      <c r="A549" s="1758"/>
      <c r="B549" s="778" t="s">
        <v>2824</v>
      </c>
      <c r="C549" s="1704"/>
      <c r="D549" s="874"/>
      <c r="E549" s="1707"/>
      <c r="F549" s="1719"/>
    </row>
    <row r="550" spans="1:6" ht="55.2">
      <c r="A550" s="1758" t="s">
        <v>30</v>
      </c>
      <c r="B550" s="781" t="s">
        <v>2816</v>
      </c>
      <c r="C550" s="1704"/>
      <c r="D550" s="874"/>
      <c r="E550" s="1707"/>
      <c r="F550" s="1719"/>
    </row>
    <row r="551" spans="1:6">
      <c r="A551" s="1758"/>
      <c r="B551" s="781"/>
      <c r="C551" s="1704"/>
      <c r="D551" s="874"/>
      <c r="E551" s="1707"/>
      <c r="F551" s="1719"/>
    </row>
    <row r="552" spans="1:6" ht="18" customHeight="1">
      <c r="A552" s="1758" t="s">
        <v>1586</v>
      </c>
      <c r="B552" s="781" t="s">
        <v>2825</v>
      </c>
      <c r="C552" s="1704">
        <v>10</v>
      </c>
      <c r="D552" s="874" t="s">
        <v>46</v>
      </c>
      <c r="E552" s="1707"/>
      <c r="F552" s="1719">
        <f t="shared" ref="F552:F556" si="19">C552*E552</f>
        <v>0</v>
      </c>
    </row>
    <row r="553" spans="1:6" ht="18" customHeight="1">
      <c r="A553" s="1758" t="s">
        <v>1588</v>
      </c>
      <c r="B553" s="781" t="s">
        <v>2826</v>
      </c>
      <c r="C553" s="1704">
        <v>12</v>
      </c>
      <c r="D553" s="874" t="s">
        <v>46</v>
      </c>
      <c r="E553" s="1707"/>
      <c r="F553" s="1719">
        <f t="shared" si="19"/>
        <v>0</v>
      </c>
    </row>
    <row r="554" spans="1:6" ht="18" customHeight="1">
      <c r="A554" s="1758" t="s">
        <v>1590</v>
      </c>
      <c r="B554" s="781" t="s">
        <v>2821</v>
      </c>
      <c r="C554" s="1704">
        <v>5</v>
      </c>
      <c r="D554" s="874" t="s">
        <v>46</v>
      </c>
      <c r="E554" s="1707"/>
      <c r="F554" s="1719">
        <f t="shared" si="19"/>
        <v>0</v>
      </c>
    </row>
    <row r="555" spans="1:6" ht="18" customHeight="1">
      <c r="A555" s="1758" t="s">
        <v>2820</v>
      </c>
      <c r="B555" s="781" t="s">
        <v>2827</v>
      </c>
      <c r="C555" s="1704">
        <v>8</v>
      </c>
      <c r="D555" s="874" t="s">
        <v>46</v>
      </c>
      <c r="E555" s="1707"/>
      <c r="F555" s="1719">
        <f t="shared" si="19"/>
        <v>0</v>
      </c>
    </row>
    <row r="556" spans="1:6" ht="18" customHeight="1">
      <c r="A556" s="1758" t="s">
        <v>2822</v>
      </c>
      <c r="B556" s="781" t="s">
        <v>2823</v>
      </c>
      <c r="C556" s="1704">
        <v>24</v>
      </c>
      <c r="D556" s="874" t="s">
        <v>46</v>
      </c>
      <c r="E556" s="1707"/>
      <c r="F556" s="1719">
        <f t="shared" si="19"/>
        <v>0</v>
      </c>
    </row>
    <row r="557" spans="1:6" ht="18" customHeight="1">
      <c r="A557" s="1758"/>
      <c r="B557" s="781"/>
      <c r="C557" s="1704"/>
      <c r="D557" s="874"/>
      <c r="E557" s="1707"/>
      <c r="F557" s="1719"/>
    </row>
    <row r="558" spans="1:6" ht="18" customHeight="1">
      <c r="A558" s="1758"/>
      <c r="B558" s="781"/>
      <c r="C558" s="1704"/>
      <c r="D558" s="874"/>
      <c r="E558" s="1707"/>
      <c r="F558" s="1719"/>
    </row>
    <row r="559" spans="1:6" ht="18" customHeight="1">
      <c r="A559" s="1758"/>
      <c r="B559" s="781"/>
      <c r="C559" s="1704"/>
      <c r="D559" s="874"/>
      <c r="E559" s="1707"/>
      <c r="F559" s="1719"/>
    </row>
    <row r="560" spans="1:6" ht="18" customHeight="1">
      <c r="A560" s="1758"/>
      <c r="B560" s="781"/>
      <c r="C560" s="1704"/>
      <c r="D560" s="874"/>
      <c r="E560" s="1707"/>
      <c r="F560" s="1719"/>
    </row>
    <row r="561" spans="1:6" ht="18" customHeight="1">
      <c r="A561" s="1758"/>
      <c r="B561" s="781"/>
      <c r="C561" s="1704"/>
      <c r="D561" s="874"/>
      <c r="E561" s="1707"/>
      <c r="F561" s="1719"/>
    </row>
    <row r="562" spans="1:6" ht="18" customHeight="1">
      <c r="A562" s="1758"/>
      <c r="B562" s="781"/>
      <c r="C562" s="1704"/>
      <c r="D562" s="874"/>
      <c r="E562" s="1707"/>
      <c r="F562" s="1719"/>
    </row>
    <row r="563" spans="1:6" ht="18" customHeight="1">
      <c r="A563" s="1758"/>
      <c r="B563" s="781"/>
      <c r="C563" s="1704"/>
      <c r="D563" s="874"/>
      <c r="E563" s="1707"/>
      <c r="F563" s="1719"/>
    </row>
    <row r="564" spans="1:6">
      <c r="A564" s="1704"/>
      <c r="B564" s="811"/>
      <c r="C564" s="1704"/>
      <c r="D564" s="874"/>
      <c r="E564" s="1707"/>
      <c r="F564" s="1719"/>
    </row>
    <row r="565" spans="1:6" s="1772" customFormat="1">
      <c r="A565" s="1768"/>
      <c r="B565" s="763"/>
      <c r="C565" s="1768"/>
      <c r="D565" s="1773"/>
      <c r="E565" s="1707"/>
      <c r="F565" s="1719"/>
    </row>
    <row r="566" spans="1:6" s="1772" customFormat="1">
      <c r="A566" s="48"/>
      <c r="B566" s="717"/>
      <c r="C566" s="47"/>
      <c r="D566" s="718"/>
      <c r="E566" s="2014"/>
      <c r="F566" s="351"/>
    </row>
    <row r="567" spans="1:6" s="1772" customFormat="1" ht="14.4" customHeight="1" thickBot="1">
      <c r="A567" s="66"/>
      <c r="B567" s="734" t="s">
        <v>400</v>
      </c>
      <c r="C567" s="65"/>
      <c r="D567" s="720"/>
      <c r="E567" s="2022"/>
      <c r="F567" s="393">
        <f>SUM(F539:F565)</f>
        <v>0</v>
      </c>
    </row>
    <row r="568" spans="1:6" s="1772" customFormat="1" ht="14.4" thickTop="1">
      <c r="A568" s="1778"/>
      <c r="B568" s="1695"/>
      <c r="C568" s="1779"/>
      <c r="D568" s="1780"/>
      <c r="E568" s="2183"/>
      <c r="F568" s="1781"/>
    </row>
    <row r="569" spans="1:6" s="1772" customFormat="1">
      <c r="A569" s="1782"/>
      <c r="B569" s="628" t="s">
        <v>2829</v>
      </c>
      <c r="C569" s="1696"/>
      <c r="D569" s="344"/>
      <c r="E569" s="1707"/>
      <c r="F569" s="1719"/>
    </row>
    <row r="570" spans="1:6" s="1772" customFormat="1" ht="27.6">
      <c r="A570" s="1768"/>
      <c r="B570" s="1783" t="s">
        <v>2830</v>
      </c>
      <c r="C570" s="1696"/>
      <c r="D570" s="344"/>
      <c r="E570" s="1707"/>
      <c r="F570" s="1719"/>
    </row>
    <row r="571" spans="1:6" s="1772" customFormat="1">
      <c r="A571" s="1768"/>
      <c r="B571" s="1783"/>
      <c r="C571" s="1696"/>
      <c r="D571" s="344"/>
      <c r="E571" s="1707"/>
      <c r="F571" s="1719"/>
    </row>
    <row r="572" spans="1:6" s="1772" customFormat="1">
      <c r="A572" s="1768"/>
      <c r="B572" s="628" t="s">
        <v>2831</v>
      </c>
      <c r="C572" s="1768"/>
      <c r="D572" s="1773"/>
      <c r="E572" s="1707"/>
      <c r="F572" s="1719"/>
    </row>
    <row r="573" spans="1:6" s="1772" customFormat="1" ht="55.2">
      <c r="A573" s="1768" t="s">
        <v>28</v>
      </c>
      <c r="B573" s="763" t="s">
        <v>2832</v>
      </c>
      <c r="C573" s="1768">
        <v>8</v>
      </c>
      <c r="D573" s="1773" t="s">
        <v>1421</v>
      </c>
      <c r="E573" s="1707"/>
      <c r="F573" s="1719">
        <f t="shared" ref="F573" si="20">C573*E573</f>
        <v>0</v>
      </c>
    </row>
    <row r="574" spans="1:6" s="1772" customFormat="1">
      <c r="A574" s="1768"/>
      <c r="B574" s="763"/>
      <c r="C574" s="1768"/>
      <c r="D574" s="1773"/>
      <c r="E574" s="1707"/>
      <c r="F574" s="1719"/>
    </row>
    <row r="575" spans="1:6" s="1772" customFormat="1">
      <c r="A575" s="1768"/>
      <c r="B575" s="628" t="s">
        <v>2833</v>
      </c>
      <c r="C575" s="1768"/>
      <c r="D575" s="1773"/>
      <c r="E575" s="1707"/>
      <c r="F575" s="1719"/>
    </row>
    <row r="576" spans="1:6" s="1772" customFormat="1" ht="69">
      <c r="A576" s="1768"/>
      <c r="B576" s="763" t="s">
        <v>2834</v>
      </c>
      <c r="C576" s="1768"/>
      <c r="D576" s="1773"/>
      <c r="E576" s="1707"/>
      <c r="F576" s="1719"/>
    </row>
    <row r="577" spans="1:6" s="1772" customFormat="1">
      <c r="A577" s="1768" t="s">
        <v>30</v>
      </c>
      <c r="B577" s="763" t="s">
        <v>2835</v>
      </c>
      <c r="C577" s="1768">
        <v>2</v>
      </c>
      <c r="D577" s="1773" t="s">
        <v>1421</v>
      </c>
      <c r="E577" s="1707"/>
      <c r="F577" s="1719">
        <f t="shared" ref="F577" si="21">C577*E577</f>
        <v>0</v>
      </c>
    </row>
    <row r="578" spans="1:6" s="1772" customFormat="1">
      <c r="A578" s="1768"/>
      <c r="B578" s="763"/>
      <c r="C578" s="1768"/>
      <c r="D578" s="1773"/>
      <c r="E578" s="1707"/>
      <c r="F578" s="1719"/>
    </row>
    <row r="579" spans="1:6" s="1772" customFormat="1">
      <c r="A579" s="1768"/>
      <c r="B579" s="628" t="s">
        <v>2836</v>
      </c>
      <c r="C579" s="1768"/>
      <c r="D579" s="1773"/>
      <c r="E579" s="1707"/>
      <c r="F579" s="1719"/>
    </row>
    <row r="580" spans="1:6" s="1772" customFormat="1" ht="72" customHeight="1">
      <c r="A580" s="1768" t="s">
        <v>31</v>
      </c>
      <c r="B580" s="763" t="s">
        <v>2837</v>
      </c>
      <c r="C580" s="1768">
        <v>2</v>
      </c>
      <c r="D580" s="1773" t="s">
        <v>1421</v>
      </c>
      <c r="E580" s="1707"/>
      <c r="F580" s="1719">
        <f t="shared" ref="F580:F581" si="22">C580*E580</f>
        <v>0</v>
      </c>
    </row>
    <row r="581" spans="1:6" s="1772" customFormat="1" ht="72" customHeight="1">
      <c r="A581" s="1768" t="s">
        <v>32</v>
      </c>
      <c r="B581" s="763" t="s">
        <v>2838</v>
      </c>
      <c r="C581" s="1768">
        <v>2</v>
      </c>
      <c r="D581" s="1773" t="s">
        <v>1421</v>
      </c>
      <c r="E581" s="1707"/>
      <c r="F581" s="1719">
        <f t="shared" si="22"/>
        <v>0</v>
      </c>
    </row>
    <row r="582" spans="1:6" s="1772" customFormat="1">
      <c r="A582" s="1768"/>
      <c r="B582" s="763"/>
      <c r="C582" s="1784"/>
      <c r="D582" s="344"/>
      <c r="E582" s="1707"/>
      <c r="F582" s="1719"/>
    </row>
    <row r="583" spans="1:6" s="1772" customFormat="1">
      <c r="A583" s="1768"/>
      <c r="B583" s="763"/>
      <c r="C583" s="1784"/>
      <c r="D583" s="344"/>
      <c r="E583" s="1707"/>
      <c r="F583" s="1719"/>
    </row>
    <row r="584" spans="1:6" s="1772" customFormat="1">
      <c r="A584" s="1768"/>
      <c r="B584" s="763"/>
      <c r="C584" s="1784"/>
      <c r="D584" s="344"/>
      <c r="E584" s="1707"/>
      <c r="F584" s="1719"/>
    </row>
    <row r="585" spans="1:6" s="1772" customFormat="1">
      <c r="A585" s="1768"/>
      <c r="B585" s="763"/>
      <c r="C585" s="1784"/>
      <c r="D585" s="344"/>
      <c r="E585" s="1707"/>
      <c r="F585" s="1719"/>
    </row>
    <row r="586" spans="1:6" s="1772" customFormat="1">
      <c r="A586" s="1768"/>
      <c r="B586" s="763"/>
      <c r="C586" s="1784"/>
      <c r="D586" s="344"/>
      <c r="E586" s="1707"/>
      <c r="F586" s="1719"/>
    </row>
    <row r="587" spans="1:6" s="1772" customFormat="1">
      <c r="A587" s="1768"/>
      <c r="B587" s="763"/>
      <c r="C587" s="1784"/>
      <c r="D587" s="344"/>
      <c r="E587" s="1707"/>
      <c r="F587" s="1719"/>
    </row>
    <row r="588" spans="1:6" s="1772" customFormat="1">
      <c r="A588" s="1768"/>
      <c r="B588" s="763"/>
      <c r="C588" s="1784"/>
      <c r="D588" s="344"/>
      <c r="E588" s="1707"/>
      <c r="F588" s="1719"/>
    </row>
    <row r="589" spans="1:6" s="1772" customFormat="1">
      <c r="A589" s="1768"/>
      <c r="B589" s="763"/>
      <c r="C589" s="1784"/>
      <c r="D589" s="344"/>
      <c r="E589" s="1707"/>
      <c r="F589" s="1719"/>
    </row>
    <row r="590" spans="1:6" s="1772" customFormat="1">
      <c r="A590" s="1768"/>
      <c r="B590" s="763"/>
      <c r="C590" s="1784"/>
      <c r="D590" s="344"/>
      <c r="E590" s="1707"/>
      <c r="F590" s="1719"/>
    </row>
    <row r="591" spans="1:6" s="1772" customFormat="1">
      <c r="A591" s="1768"/>
      <c r="B591" s="763"/>
      <c r="C591" s="1784"/>
      <c r="D591" s="344"/>
      <c r="E591" s="1707"/>
      <c r="F591" s="1719"/>
    </row>
    <row r="592" spans="1:6" s="1772" customFormat="1">
      <c r="A592" s="1768"/>
      <c r="B592" s="763"/>
      <c r="C592" s="1784"/>
      <c r="D592" s="344"/>
      <c r="E592" s="1707"/>
      <c r="F592" s="1719"/>
    </row>
    <row r="593" spans="1:6" s="1772" customFormat="1">
      <c r="A593" s="1768"/>
      <c r="B593" s="763"/>
      <c r="C593" s="1784"/>
      <c r="D593" s="344"/>
      <c r="E593" s="1707"/>
      <c r="F593" s="1719"/>
    </row>
    <row r="594" spans="1:6" s="1772" customFormat="1">
      <c r="A594" s="1768"/>
      <c r="B594" s="763"/>
      <c r="C594" s="1784"/>
      <c r="D594" s="344"/>
      <c r="E594" s="1707"/>
      <c r="F594" s="1719"/>
    </row>
    <row r="595" spans="1:6" s="1772" customFormat="1">
      <c r="A595" s="1768"/>
      <c r="B595" s="763"/>
      <c r="C595" s="1784"/>
      <c r="D595" s="344"/>
      <c r="E595" s="1707"/>
      <c r="F595" s="1719"/>
    </row>
    <row r="596" spans="1:6" s="1772" customFormat="1">
      <c r="A596" s="1768"/>
      <c r="B596" s="763"/>
      <c r="C596" s="1784"/>
      <c r="D596" s="344"/>
      <c r="E596" s="1707"/>
      <c r="F596" s="1719"/>
    </row>
    <row r="597" spans="1:6" s="1772" customFormat="1">
      <c r="A597" s="1768"/>
      <c r="B597" s="763"/>
      <c r="C597" s="1784"/>
      <c r="D597" s="344"/>
      <c r="E597" s="1707"/>
      <c r="F597" s="1719"/>
    </row>
    <row r="598" spans="1:6" s="1772" customFormat="1">
      <c r="A598" s="1768"/>
      <c r="B598" s="763"/>
      <c r="C598" s="1784"/>
      <c r="D598" s="344"/>
      <c r="E598" s="1707"/>
      <c r="F598" s="1719"/>
    </row>
    <row r="599" spans="1:6" s="1772" customFormat="1">
      <c r="A599" s="1768"/>
      <c r="B599" s="763"/>
      <c r="C599" s="1784"/>
      <c r="D599" s="344"/>
      <c r="E599" s="1707"/>
      <c r="F599" s="1719"/>
    </row>
    <row r="600" spans="1:6" s="1772" customFormat="1">
      <c r="A600" s="1768"/>
      <c r="B600" s="763"/>
      <c r="C600" s="1768"/>
      <c r="D600" s="1773"/>
      <c r="E600" s="1707"/>
      <c r="F600" s="1719"/>
    </row>
    <row r="601" spans="1:6" s="1772" customFormat="1">
      <c r="A601" s="48"/>
      <c r="B601" s="717"/>
      <c r="C601" s="47"/>
      <c r="D601" s="718"/>
      <c r="E601" s="2014"/>
      <c r="F601" s="351"/>
    </row>
    <row r="602" spans="1:6" s="1772" customFormat="1" ht="14.4" customHeight="1" thickBot="1">
      <c r="A602" s="66"/>
      <c r="B602" s="734" t="s">
        <v>400</v>
      </c>
      <c r="C602" s="65"/>
      <c r="D602" s="720"/>
      <c r="E602" s="2022"/>
      <c r="F602" s="393">
        <f>SUM(F570:F600)</f>
        <v>0</v>
      </c>
    </row>
    <row r="603" spans="1:6" s="1772" customFormat="1" ht="14.4" thickTop="1">
      <c r="A603" s="1778"/>
      <c r="B603" s="1695"/>
      <c r="C603" s="1779"/>
      <c r="D603" s="1780"/>
      <c r="E603" s="2183"/>
      <c r="F603" s="1781"/>
    </row>
    <row r="604" spans="1:6" s="1772" customFormat="1">
      <c r="A604" s="1782"/>
      <c r="B604" s="628" t="s">
        <v>2840</v>
      </c>
      <c r="C604" s="1696"/>
      <c r="D604" s="344"/>
      <c r="E604" s="1707"/>
      <c r="F604" s="1719"/>
    </row>
    <row r="605" spans="1:6" s="1772" customFormat="1">
      <c r="A605" s="1782"/>
      <c r="B605" s="628"/>
      <c r="C605" s="1696"/>
      <c r="D605" s="344"/>
      <c r="E605" s="1707"/>
      <c r="F605" s="1719"/>
    </row>
    <row r="606" spans="1:6" s="1772" customFormat="1">
      <c r="A606" s="1768"/>
      <c r="B606" s="628" t="s">
        <v>2841</v>
      </c>
      <c r="C606" s="1768"/>
      <c r="D606" s="1773"/>
      <c r="E606" s="1707"/>
      <c r="F606" s="1719">
        <f t="shared" ref="F606" si="23">E606*D606</f>
        <v>0</v>
      </c>
    </row>
    <row r="607" spans="1:6" s="1772" customFormat="1" ht="183.6" customHeight="1">
      <c r="A607" s="1768" t="s">
        <v>28</v>
      </c>
      <c r="B607" s="763" t="s">
        <v>2842</v>
      </c>
      <c r="C607" s="1768">
        <v>1</v>
      </c>
      <c r="D607" s="1773" t="s">
        <v>1421</v>
      </c>
      <c r="E607" s="1707"/>
      <c r="F607" s="1719">
        <f>C607*E607</f>
        <v>0</v>
      </c>
    </row>
    <row r="608" spans="1:6" s="1772" customFormat="1" ht="18.75" customHeight="1">
      <c r="A608" s="1768"/>
      <c r="B608" s="763"/>
      <c r="C608" s="1768"/>
      <c r="D608" s="1773"/>
      <c r="E608" s="1707"/>
      <c r="F608" s="1719"/>
    </row>
    <row r="609" spans="1:6" s="1772" customFormat="1">
      <c r="A609" s="1768"/>
      <c r="B609" s="628" t="s">
        <v>2843</v>
      </c>
      <c r="C609" s="1768"/>
      <c r="D609" s="1773"/>
      <c r="E609" s="1707"/>
      <c r="F609" s="1719"/>
    </row>
    <row r="610" spans="1:6" ht="50.25" customHeight="1">
      <c r="A610" s="1758" t="s">
        <v>30</v>
      </c>
      <c r="B610" s="1680" t="s">
        <v>2844</v>
      </c>
      <c r="C610" s="1704">
        <v>12</v>
      </c>
      <c r="D610" s="874" t="s">
        <v>44</v>
      </c>
      <c r="E610" s="1707"/>
      <c r="F610" s="1719">
        <f>C610*E610</f>
        <v>0</v>
      </c>
    </row>
    <row r="611" spans="1:6" s="1772" customFormat="1">
      <c r="A611" s="1768"/>
      <c r="B611" s="628"/>
      <c r="C611" s="1768"/>
      <c r="D611" s="1773"/>
      <c r="E611" s="1707"/>
      <c r="F611" s="1719"/>
    </row>
    <row r="612" spans="1:6" s="1772" customFormat="1">
      <c r="A612" s="1768"/>
      <c r="B612" s="628"/>
      <c r="C612" s="1768"/>
      <c r="D612" s="1773"/>
      <c r="E612" s="1707"/>
      <c r="F612" s="1719"/>
    </row>
    <row r="613" spans="1:6" s="1772" customFormat="1">
      <c r="A613" s="1768"/>
      <c r="B613" s="628"/>
      <c r="C613" s="1768"/>
      <c r="D613" s="1773"/>
      <c r="E613" s="1707"/>
      <c r="F613" s="1719"/>
    </row>
    <row r="614" spans="1:6" s="1772" customFormat="1">
      <c r="A614" s="1768"/>
      <c r="B614" s="628"/>
      <c r="C614" s="1768"/>
      <c r="D614" s="1773"/>
      <c r="E614" s="1707"/>
      <c r="F614" s="1719"/>
    </row>
    <row r="615" spans="1:6" s="1772" customFormat="1">
      <c r="A615" s="1768"/>
      <c r="B615" s="628"/>
      <c r="C615" s="1768"/>
      <c r="D615" s="1773"/>
      <c r="E615" s="1707"/>
      <c r="F615" s="1719"/>
    </row>
    <row r="616" spans="1:6" s="72" customFormat="1">
      <c r="A616" s="1774"/>
      <c r="B616" s="735" t="s">
        <v>599</v>
      </c>
      <c r="C616" s="1727"/>
      <c r="D616" s="736"/>
      <c r="E616" s="2175"/>
      <c r="F616" s="737">
        <f>SUM(F607:F614)</f>
        <v>0</v>
      </c>
    </row>
    <row r="617" spans="1:6" s="1772" customFormat="1">
      <c r="A617" s="1768"/>
      <c r="B617" s="763"/>
      <c r="C617" s="1768"/>
      <c r="D617" s="1773"/>
      <c r="E617" s="1707"/>
      <c r="F617" s="1719"/>
    </row>
    <row r="618" spans="1:6" s="1772" customFormat="1">
      <c r="A618" s="1768"/>
      <c r="B618" s="763"/>
      <c r="C618" s="1768"/>
      <c r="D618" s="1773"/>
      <c r="E618" s="1707"/>
      <c r="F618" s="1719"/>
    </row>
    <row r="619" spans="1:6" s="1772" customFormat="1">
      <c r="A619" s="1768"/>
      <c r="B619" s="763"/>
      <c r="C619" s="1768"/>
      <c r="D619" s="1773"/>
      <c r="E619" s="1707"/>
      <c r="F619" s="1719"/>
    </row>
    <row r="620" spans="1:6" s="1772" customFormat="1">
      <c r="A620" s="1768"/>
      <c r="B620" s="763"/>
      <c r="C620" s="1768"/>
      <c r="D620" s="1773"/>
      <c r="E620" s="1707"/>
      <c r="F620" s="1719"/>
    </row>
    <row r="621" spans="1:6" s="1772" customFormat="1">
      <c r="A621" s="1768"/>
      <c r="B621" s="763"/>
      <c r="C621" s="1768"/>
      <c r="D621" s="1773"/>
      <c r="E621" s="1707"/>
      <c r="F621" s="1719"/>
    </row>
    <row r="622" spans="1:6" s="1772" customFormat="1">
      <c r="A622" s="1768"/>
      <c r="B622" s="763"/>
      <c r="C622" s="1768"/>
      <c r="D622" s="1773"/>
      <c r="E622" s="1707"/>
      <c r="F622" s="1719"/>
    </row>
    <row r="623" spans="1:6" s="1772" customFormat="1">
      <c r="A623" s="1768"/>
      <c r="B623" s="763"/>
      <c r="C623" s="1768"/>
      <c r="D623" s="1773"/>
      <c r="E623" s="1707"/>
      <c r="F623" s="1719"/>
    </row>
    <row r="624" spans="1:6" s="1772" customFormat="1">
      <c r="A624" s="1768"/>
      <c r="B624" s="763"/>
      <c r="C624" s="1768"/>
      <c r="D624" s="1773"/>
      <c r="E624" s="1707"/>
      <c r="F624" s="1719"/>
    </row>
    <row r="625" spans="1:6" s="1772" customFormat="1">
      <c r="A625" s="1768"/>
      <c r="B625" s="763"/>
      <c r="C625" s="1768"/>
      <c r="D625" s="1773"/>
      <c r="E625" s="1707"/>
      <c r="F625" s="1719"/>
    </row>
    <row r="626" spans="1:6" s="72" customFormat="1">
      <c r="A626" s="1700"/>
      <c r="B626" s="738" t="s">
        <v>45</v>
      </c>
      <c r="C626" s="1701"/>
      <c r="D626" s="411"/>
      <c r="E626" s="1731"/>
      <c r="F626" s="1732"/>
    </row>
    <row r="627" spans="1:6" s="72" customFormat="1">
      <c r="A627" s="1700"/>
      <c r="B627" s="739"/>
      <c r="C627" s="1701"/>
      <c r="D627" s="411"/>
      <c r="E627" s="1731"/>
      <c r="F627" s="1732"/>
    </row>
    <row r="628" spans="1:6" s="72" customFormat="1">
      <c r="A628" s="1700"/>
      <c r="B628" s="739" t="s">
        <v>664</v>
      </c>
      <c r="C628" s="1701"/>
      <c r="D628" s="411"/>
      <c r="E628" s="1731"/>
      <c r="F628" s="1732">
        <f>F567</f>
        <v>0</v>
      </c>
    </row>
    <row r="629" spans="1:6" s="72" customFormat="1">
      <c r="A629" s="1700"/>
      <c r="B629" s="739"/>
      <c r="C629" s="1701"/>
      <c r="D629" s="411"/>
      <c r="E629" s="1731"/>
      <c r="F629" s="1732"/>
    </row>
    <row r="630" spans="1:6" s="72" customFormat="1">
      <c r="A630" s="1700"/>
      <c r="B630" s="739" t="s">
        <v>994</v>
      </c>
      <c r="C630" s="1701"/>
      <c r="D630" s="411"/>
      <c r="E630" s="1731"/>
      <c r="F630" s="1732">
        <f>F602</f>
        <v>0</v>
      </c>
    </row>
    <row r="631" spans="1:6" s="72" customFormat="1">
      <c r="A631" s="1700"/>
      <c r="B631" s="739"/>
      <c r="C631" s="1701"/>
      <c r="D631" s="411"/>
      <c r="E631" s="1731"/>
      <c r="F631" s="1732"/>
    </row>
    <row r="632" spans="1:6" s="72" customFormat="1">
      <c r="A632" s="1700"/>
      <c r="B632" s="739" t="s">
        <v>1352</v>
      </c>
      <c r="C632" s="1701"/>
      <c r="D632" s="411"/>
      <c r="E632" s="1731"/>
      <c r="F632" s="1732">
        <f>F616</f>
        <v>0</v>
      </c>
    </row>
    <row r="633" spans="1:6" s="72" customFormat="1">
      <c r="A633" s="1700"/>
      <c r="B633" s="739"/>
      <c r="C633" s="1701"/>
      <c r="D633" s="411"/>
      <c r="E633" s="1731"/>
      <c r="F633" s="1732"/>
    </row>
    <row r="634" spans="1:6" s="72" customFormat="1">
      <c r="A634" s="1700"/>
      <c r="B634" s="739"/>
      <c r="C634" s="1701"/>
      <c r="D634" s="411"/>
      <c r="E634" s="1731"/>
      <c r="F634" s="1732"/>
    </row>
    <row r="635" spans="1:6" s="72" customFormat="1">
      <c r="A635" s="1700"/>
      <c r="B635" s="739"/>
      <c r="C635" s="1701"/>
      <c r="D635" s="411"/>
      <c r="E635" s="1731"/>
      <c r="F635" s="1732"/>
    </row>
    <row r="636" spans="1:6" s="72" customFormat="1">
      <c r="A636" s="1700"/>
      <c r="B636" s="739"/>
      <c r="C636" s="1701"/>
      <c r="D636" s="411"/>
      <c r="E636" s="1731"/>
      <c r="F636" s="1732"/>
    </row>
    <row r="637" spans="1:6" s="1772" customFormat="1" ht="13.8" customHeight="1">
      <c r="A637" s="48"/>
      <c r="B637" s="1747"/>
      <c r="C637" s="47"/>
      <c r="D637" s="718"/>
      <c r="E637" s="2014"/>
      <c r="F637" s="351"/>
    </row>
    <row r="638" spans="1:6" s="1772" customFormat="1" ht="14.4" customHeight="1" thickBot="1">
      <c r="A638" s="66"/>
      <c r="B638" s="719" t="s">
        <v>3263</v>
      </c>
      <c r="C638" s="65"/>
      <c r="D638" s="720"/>
      <c r="E638" s="2022"/>
      <c r="F638" s="393">
        <f>SUM(F625:F636)</f>
        <v>0</v>
      </c>
    </row>
    <row r="639" spans="1:6" s="1772" customFormat="1" ht="14.4" thickTop="1">
      <c r="A639" s="1768"/>
      <c r="B639" s="628"/>
      <c r="C639" s="1768"/>
      <c r="D639" s="1773"/>
      <c r="E639" s="1707"/>
      <c r="F639" s="1719"/>
    </row>
    <row r="640" spans="1:6">
      <c r="A640" s="1760"/>
      <c r="B640" s="1681" t="s">
        <v>3264</v>
      </c>
      <c r="C640" s="1775"/>
      <c r="D640" s="1776"/>
      <c r="E640" s="1761"/>
      <c r="F640" s="1719"/>
    </row>
    <row r="641" spans="1:6" s="1772" customFormat="1">
      <c r="A641" s="1782"/>
      <c r="B641" s="628"/>
      <c r="C641" s="1769"/>
      <c r="D641" s="1785"/>
      <c r="E641" s="2184"/>
      <c r="F641" s="1785"/>
    </row>
    <row r="642" spans="1:6" s="1772" customFormat="1" ht="27.6">
      <c r="A642" s="1768"/>
      <c r="B642" s="628" t="s">
        <v>2849</v>
      </c>
      <c r="C642" s="1768"/>
      <c r="D642" s="1773"/>
      <c r="E642" s="1707"/>
      <c r="F642" s="1719"/>
    </row>
    <row r="643" spans="1:6" s="1772" customFormat="1" ht="55.2">
      <c r="A643" s="1768"/>
      <c r="B643" s="667" t="s">
        <v>2850</v>
      </c>
      <c r="C643" s="1768"/>
      <c r="D643" s="1773"/>
      <c r="E643" s="1707"/>
      <c r="F643" s="1719"/>
    </row>
    <row r="644" spans="1:6" s="1772" customFormat="1" ht="27.6">
      <c r="A644" s="1768"/>
      <c r="B644" s="628" t="s">
        <v>2851</v>
      </c>
      <c r="C644" s="1768"/>
      <c r="D644" s="1773"/>
      <c r="E644" s="1707"/>
      <c r="F644" s="1719"/>
    </row>
    <row r="645" spans="1:6" s="1772" customFormat="1">
      <c r="A645" s="1768"/>
      <c r="B645" s="628"/>
      <c r="C645" s="1768"/>
      <c r="D645" s="1773"/>
      <c r="E645" s="1707"/>
      <c r="F645" s="1719"/>
    </row>
    <row r="646" spans="1:6" s="1772" customFormat="1" ht="110.4">
      <c r="A646" s="1768" t="s">
        <v>28</v>
      </c>
      <c r="B646" s="763" t="s">
        <v>2852</v>
      </c>
      <c r="C646" s="1768"/>
      <c r="D646" s="1773"/>
      <c r="E646" s="1707"/>
      <c r="F646" s="1719"/>
    </row>
    <row r="647" spans="1:6" s="1772" customFormat="1">
      <c r="A647" s="1768"/>
      <c r="B647" s="763" t="s">
        <v>2853</v>
      </c>
      <c r="C647" s="1768"/>
      <c r="D647" s="1773"/>
      <c r="E647" s="1707"/>
      <c r="F647" s="1719"/>
    </row>
    <row r="648" spans="1:6" s="1772" customFormat="1">
      <c r="A648" s="1768"/>
      <c r="B648" s="763" t="s">
        <v>2854</v>
      </c>
      <c r="C648" s="1768"/>
      <c r="D648" s="1773"/>
      <c r="E648" s="1707"/>
      <c r="F648" s="1719"/>
    </row>
    <row r="649" spans="1:6" s="1772" customFormat="1" ht="27.6">
      <c r="A649" s="1768"/>
      <c r="B649" s="763" t="s">
        <v>2855</v>
      </c>
      <c r="C649" s="1768"/>
      <c r="D649" s="1773"/>
      <c r="E649" s="1707"/>
      <c r="F649" s="1719"/>
    </row>
    <row r="650" spans="1:6" s="1772" customFormat="1" ht="27.6">
      <c r="A650" s="1768"/>
      <c r="B650" s="763" t="s">
        <v>2856</v>
      </c>
      <c r="C650" s="1768"/>
      <c r="D650" s="1773"/>
      <c r="E650" s="1707"/>
      <c r="F650" s="1719"/>
    </row>
    <row r="651" spans="1:6" s="1772" customFormat="1" ht="27.6">
      <c r="A651" s="1768"/>
      <c r="B651" s="763" t="s">
        <v>2857</v>
      </c>
      <c r="C651" s="1768"/>
      <c r="D651" s="1773"/>
      <c r="E651" s="1707"/>
      <c r="F651" s="1719"/>
    </row>
    <row r="652" spans="1:6" s="1772" customFormat="1" ht="43.5" customHeight="1">
      <c r="A652" s="1768"/>
      <c r="B652" s="763" t="s">
        <v>2858</v>
      </c>
      <c r="C652" s="1768"/>
      <c r="D652" s="1773"/>
      <c r="E652" s="1707"/>
      <c r="F652" s="1719"/>
    </row>
    <row r="653" spans="1:6" s="1772" customFormat="1">
      <c r="A653" s="1768"/>
      <c r="B653" s="763"/>
      <c r="C653" s="1768"/>
      <c r="D653" s="1773"/>
      <c r="E653" s="1707"/>
      <c r="F653" s="1719"/>
    </row>
    <row r="654" spans="1:6" s="1772" customFormat="1">
      <c r="A654" s="1768"/>
      <c r="B654" s="763"/>
      <c r="C654" s="1768"/>
      <c r="D654" s="1773"/>
      <c r="E654" s="1707"/>
      <c r="F654" s="1719"/>
    </row>
    <row r="655" spans="1:6" s="1772" customFormat="1">
      <c r="A655" s="1768"/>
      <c r="B655" s="763"/>
      <c r="C655" s="1768"/>
      <c r="D655" s="1773"/>
      <c r="E655" s="1707"/>
      <c r="F655" s="1719"/>
    </row>
    <row r="656" spans="1:6" s="1772" customFormat="1">
      <c r="A656" s="1768"/>
      <c r="B656" s="763"/>
      <c r="C656" s="1768"/>
      <c r="D656" s="1773"/>
      <c r="E656" s="1707"/>
      <c r="F656" s="1719"/>
    </row>
    <row r="657" spans="1:6" s="1772" customFormat="1">
      <c r="A657" s="1768"/>
      <c r="B657" s="763"/>
      <c r="C657" s="1768"/>
      <c r="D657" s="1773"/>
      <c r="E657" s="1707"/>
      <c r="F657" s="1719"/>
    </row>
    <row r="658" spans="1:6" s="1772" customFormat="1">
      <c r="A658" s="1768"/>
      <c r="B658" s="763"/>
      <c r="C658" s="1768"/>
      <c r="D658" s="1773"/>
      <c r="E658" s="1707"/>
      <c r="F658" s="1719"/>
    </row>
    <row r="659" spans="1:6" s="1772" customFormat="1">
      <c r="A659" s="1768"/>
      <c r="B659" s="763"/>
      <c r="C659" s="1768"/>
      <c r="D659" s="1773"/>
      <c r="E659" s="1707"/>
      <c r="F659" s="1719"/>
    </row>
    <row r="660" spans="1:6" s="1772" customFormat="1">
      <c r="A660" s="1768"/>
      <c r="B660" s="763"/>
      <c r="C660" s="1768"/>
      <c r="D660" s="1773"/>
      <c r="E660" s="1707"/>
      <c r="F660" s="1719"/>
    </row>
    <row r="661" spans="1:6" s="1772" customFormat="1">
      <c r="A661" s="1768"/>
      <c r="B661" s="763"/>
      <c r="C661" s="1768"/>
      <c r="D661" s="1773"/>
      <c r="E661" s="1707"/>
      <c r="F661" s="1719"/>
    </row>
    <row r="662" spans="1:6" s="1772" customFormat="1">
      <c r="A662" s="1768"/>
      <c r="B662" s="763"/>
      <c r="C662" s="1768"/>
      <c r="D662" s="1773"/>
      <c r="E662" s="1707"/>
      <c r="F662" s="1719"/>
    </row>
    <row r="663" spans="1:6" s="1772" customFormat="1">
      <c r="A663" s="1768"/>
      <c r="B663" s="763"/>
      <c r="C663" s="1768"/>
      <c r="D663" s="1773"/>
      <c r="E663" s="1707"/>
      <c r="F663" s="1719"/>
    </row>
    <row r="664" spans="1:6" s="1772" customFormat="1">
      <c r="A664" s="1768"/>
      <c r="B664" s="763"/>
      <c r="C664" s="1768"/>
      <c r="D664" s="1773"/>
      <c r="E664" s="1707"/>
      <c r="F664" s="1719"/>
    </row>
    <row r="665" spans="1:6" s="1772" customFormat="1">
      <c r="A665" s="1768"/>
      <c r="B665" s="763"/>
      <c r="C665" s="1768"/>
      <c r="D665" s="1773"/>
      <c r="E665" s="1707"/>
      <c r="F665" s="1719"/>
    </row>
    <row r="666" spans="1:6" s="1772" customFormat="1">
      <c r="A666" s="1768"/>
      <c r="B666" s="763"/>
      <c r="C666" s="1768"/>
      <c r="D666" s="1773"/>
      <c r="E666" s="1707"/>
      <c r="F666" s="1719"/>
    </row>
    <row r="667" spans="1:6" s="1772" customFormat="1">
      <c r="A667" s="1768"/>
      <c r="B667" s="763"/>
      <c r="C667" s="1768"/>
      <c r="D667" s="1773"/>
      <c r="E667" s="1707"/>
      <c r="F667" s="1719"/>
    </row>
    <row r="668" spans="1:6" s="1772" customFormat="1">
      <c r="A668" s="1768"/>
      <c r="B668" s="763"/>
      <c r="C668" s="1768"/>
      <c r="D668" s="1773"/>
      <c r="E668" s="1707"/>
      <c r="F668" s="1719"/>
    </row>
    <row r="669" spans="1:6" s="1772" customFormat="1">
      <c r="A669" s="1768"/>
      <c r="B669" s="763"/>
      <c r="C669" s="1768"/>
      <c r="D669" s="1773"/>
      <c r="E669" s="1707"/>
      <c r="F669" s="1719"/>
    </row>
    <row r="670" spans="1:6" s="1772" customFormat="1">
      <c r="A670" s="1768"/>
      <c r="B670" s="763"/>
      <c r="C670" s="1768"/>
      <c r="D670" s="1773"/>
      <c r="E670" s="1707"/>
      <c r="F670" s="1719"/>
    </row>
    <row r="671" spans="1:6" s="1772" customFormat="1">
      <c r="A671" s="48"/>
      <c r="B671" s="717"/>
      <c r="C671" s="47"/>
      <c r="D671" s="718"/>
      <c r="E671" s="2014"/>
      <c r="F671" s="351"/>
    </row>
    <row r="672" spans="1:6" s="1772" customFormat="1" ht="14.4" customHeight="1" thickBot="1">
      <c r="A672" s="66"/>
      <c r="B672" s="734" t="s">
        <v>400</v>
      </c>
      <c r="C672" s="65"/>
      <c r="D672" s="720"/>
      <c r="E672" s="2022"/>
      <c r="F672" s="393">
        <f>SUM(F643:F670)</f>
        <v>0</v>
      </c>
    </row>
    <row r="673" spans="1:6" s="1772" customFormat="1" ht="14.4" thickTop="1">
      <c r="A673" s="1768"/>
      <c r="B673" s="767"/>
      <c r="C673" s="1768"/>
      <c r="D673" s="1773"/>
      <c r="E673" s="1707"/>
      <c r="F673" s="1719"/>
    </row>
    <row r="674" spans="1:6" s="1772" customFormat="1">
      <c r="A674" s="1768"/>
      <c r="B674" s="763" t="s">
        <v>2860</v>
      </c>
      <c r="C674" s="1768"/>
      <c r="D674" s="1773"/>
      <c r="E674" s="1707"/>
      <c r="F674" s="1719"/>
    </row>
    <row r="675" spans="1:6" s="1772" customFormat="1" ht="41.4">
      <c r="A675" s="1768"/>
      <c r="B675" s="763" t="s">
        <v>2861</v>
      </c>
      <c r="C675" s="1768"/>
      <c r="D675" s="1773"/>
      <c r="E675" s="1707"/>
      <c r="F675" s="1719"/>
    </row>
    <row r="676" spans="1:6" s="1772" customFormat="1">
      <c r="A676" s="1768"/>
      <c r="B676" s="763" t="s">
        <v>2862</v>
      </c>
      <c r="C676" s="1768"/>
      <c r="D676" s="1773"/>
      <c r="E676" s="1707"/>
      <c r="F676" s="1719"/>
    </row>
    <row r="677" spans="1:6" s="1772" customFormat="1">
      <c r="A677" s="1768"/>
      <c r="B677" s="763" t="s">
        <v>2863</v>
      </c>
      <c r="C677" s="1768"/>
      <c r="D677" s="1773"/>
      <c r="E677" s="1707"/>
      <c r="F677" s="1719"/>
    </row>
    <row r="678" spans="1:6" s="1772" customFormat="1" ht="27.6">
      <c r="A678" s="1768"/>
      <c r="B678" s="763" t="s">
        <v>2864</v>
      </c>
      <c r="C678" s="1768"/>
      <c r="D678" s="1773"/>
      <c r="E678" s="1707"/>
      <c r="F678" s="1719"/>
    </row>
    <row r="679" spans="1:6" s="1772" customFormat="1" ht="55.2">
      <c r="A679" s="1768"/>
      <c r="B679" s="763" t="s">
        <v>2865</v>
      </c>
      <c r="C679" s="1768"/>
      <c r="D679" s="1773"/>
      <c r="E679" s="1707"/>
      <c r="F679" s="1719"/>
    </row>
    <row r="680" spans="1:6" s="1772" customFormat="1">
      <c r="A680" s="1768"/>
      <c r="B680" s="721"/>
      <c r="C680" s="1768"/>
      <c r="D680" s="1773"/>
      <c r="E680" s="1707"/>
      <c r="F680" s="1719"/>
    </row>
    <row r="681" spans="1:6" s="1772" customFormat="1" ht="27.6">
      <c r="A681" s="1768" t="s">
        <v>28</v>
      </c>
      <c r="B681" s="763" t="s">
        <v>2866</v>
      </c>
      <c r="C681" s="1768">
        <v>1</v>
      </c>
      <c r="D681" s="1773" t="s">
        <v>1421</v>
      </c>
      <c r="E681" s="1707"/>
      <c r="F681" s="1719">
        <f>C681*E681</f>
        <v>0</v>
      </c>
    </row>
    <row r="682" spans="1:6" s="1772" customFormat="1">
      <c r="A682" s="1768"/>
      <c r="B682" s="763"/>
      <c r="C682" s="1768"/>
      <c r="D682" s="1773"/>
      <c r="E682" s="1707"/>
      <c r="F682" s="1719"/>
    </row>
    <row r="683" spans="1:6" s="1772" customFormat="1" ht="69">
      <c r="A683" s="1768" t="s">
        <v>30</v>
      </c>
      <c r="B683" s="763" t="s">
        <v>2868</v>
      </c>
      <c r="C683" s="1768">
        <v>1</v>
      </c>
      <c r="D683" s="1773" t="s">
        <v>1421</v>
      </c>
      <c r="E683" s="1707"/>
      <c r="F683" s="1719">
        <f>C683*E683</f>
        <v>0</v>
      </c>
    </row>
    <row r="684" spans="1:6" s="1772" customFormat="1">
      <c r="A684" s="1768"/>
      <c r="B684" s="763"/>
      <c r="C684" s="1768"/>
      <c r="D684" s="1773"/>
      <c r="E684" s="1707"/>
      <c r="F684" s="1719"/>
    </row>
    <row r="685" spans="1:6" s="1772" customFormat="1" ht="55.2">
      <c r="A685" s="1768" t="s">
        <v>31</v>
      </c>
      <c r="B685" s="763" t="s">
        <v>2869</v>
      </c>
      <c r="C685" s="1768">
        <v>1</v>
      </c>
      <c r="D685" s="1773" t="s">
        <v>1421</v>
      </c>
      <c r="E685" s="1707"/>
      <c r="F685" s="1719">
        <f>C685*E685</f>
        <v>0</v>
      </c>
    </row>
    <row r="686" spans="1:6" s="1772" customFormat="1">
      <c r="A686" s="1768"/>
      <c r="B686" s="763"/>
      <c r="C686" s="1768"/>
      <c r="D686" s="1676"/>
      <c r="E686" s="1707"/>
      <c r="F686" s="1719"/>
    </row>
    <row r="687" spans="1:6" s="1772" customFormat="1">
      <c r="A687" s="1768"/>
      <c r="B687" s="763"/>
      <c r="C687" s="1768"/>
      <c r="D687" s="1676"/>
      <c r="E687" s="1707"/>
      <c r="F687" s="1719"/>
    </row>
    <row r="688" spans="1:6" s="1772" customFormat="1">
      <c r="A688" s="1774"/>
      <c r="B688" s="735" t="s">
        <v>599</v>
      </c>
      <c r="C688" s="1727"/>
      <c r="D688" s="736"/>
      <c r="E688" s="2175"/>
      <c r="F688" s="737">
        <f>SUM(F677:F686)</f>
        <v>0</v>
      </c>
    </row>
    <row r="689" spans="1:6" s="1772" customFormat="1">
      <c r="A689" s="1768"/>
      <c r="B689" s="763"/>
      <c r="C689" s="1768"/>
      <c r="D689" s="1773"/>
      <c r="E689" s="1707"/>
      <c r="F689" s="1719"/>
    </row>
    <row r="690" spans="1:6" s="1772" customFormat="1">
      <c r="A690" s="1768"/>
      <c r="B690" s="763"/>
      <c r="C690" s="1768"/>
      <c r="D690" s="1773"/>
      <c r="E690" s="1707"/>
      <c r="F690" s="1719"/>
    </row>
    <row r="691" spans="1:6" s="1772" customFormat="1">
      <c r="A691" s="1768"/>
      <c r="B691" s="763"/>
      <c r="C691" s="1768"/>
      <c r="D691" s="1773"/>
      <c r="E691" s="1707"/>
      <c r="F691" s="1719"/>
    </row>
    <row r="692" spans="1:6" s="1772" customFormat="1">
      <c r="A692" s="1768"/>
      <c r="B692" s="763"/>
      <c r="C692" s="1768"/>
      <c r="D692" s="1773"/>
      <c r="E692" s="1707"/>
      <c r="F692" s="1719"/>
    </row>
    <row r="693" spans="1:6" s="1772" customFormat="1">
      <c r="A693" s="1768"/>
      <c r="B693" s="763"/>
      <c r="C693" s="1768"/>
      <c r="D693" s="1773"/>
      <c r="E693" s="1707"/>
      <c r="F693" s="1719"/>
    </row>
    <row r="694" spans="1:6" s="1772" customFormat="1">
      <c r="A694" s="1768"/>
      <c r="B694" s="763"/>
      <c r="C694" s="1768"/>
      <c r="D694" s="1773"/>
      <c r="E694" s="1707"/>
      <c r="F694" s="1719"/>
    </row>
    <row r="695" spans="1:6" s="1772" customFormat="1">
      <c r="A695" s="1768"/>
      <c r="B695" s="763"/>
      <c r="C695" s="1768"/>
      <c r="D695" s="1773"/>
      <c r="E695" s="1707"/>
      <c r="F695" s="1719"/>
    </row>
    <row r="696" spans="1:6" s="1772" customFormat="1">
      <c r="A696" s="1768"/>
      <c r="B696" s="763"/>
      <c r="C696" s="1768"/>
      <c r="D696" s="1773"/>
      <c r="E696" s="1707"/>
      <c r="F696" s="1719"/>
    </row>
    <row r="697" spans="1:6" s="1772" customFormat="1">
      <c r="A697" s="1768"/>
      <c r="B697" s="763"/>
      <c r="C697" s="1768"/>
      <c r="D697" s="1773"/>
      <c r="E697" s="1707"/>
      <c r="F697" s="1719"/>
    </row>
    <row r="698" spans="1:6" s="1772" customFormat="1">
      <c r="A698" s="1768"/>
      <c r="B698" s="763"/>
      <c r="C698" s="1768"/>
      <c r="D698" s="1773"/>
      <c r="E698" s="1707"/>
      <c r="F698" s="1719"/>
    </row>
    <row r="699" spans="1:6" s="1772" customFormat="1">
      <c r="A699" s="1768"/>
      <c r="B699" s="763"/>
      <c r="C699" s="1768"/>
      <c r="D699" s="1773"/>
      <c r="E699" s="1707"/>
      <c r="F699" s="1719"/>
    </row>
    <row r="700" spans="1:6" s="1772" customFormat="1">
      <c r="A700" s="1768"/>
      <c r="B700" s="763"/>
      <c r="C700" s="1768"/>
      <c r="D700" s="1773"/>
      <c r="E700" s="1707"/>
      <c r="F700" s="1719"/>
    </row>
    <row r="701" spans="1:6" s="1772" customFormat="1">
      <c r="A701" s="1700"/>
      <c r="B701" s="738" t="s">
        <v>45</v>
      </c>
      <c r="C701" s="1701"/>
      <c r="D701" s="411"/>
      <c r="E701" s="1731"/>
      <c r="F701" s="1732"/>
    </row>
    <row r="702" spans="1:6" s="1772" customFormat="1">
      <c r="A702" s="1700"/>
      <c r="B702" s="739"/>
      <c r="C702" s="1701"/>
      <c r="D702" s="411"/>
      <c r="E702" s="1731"/>
      <c r="F702" s="1732"/>
    </row>
    <row r="703" spans="1:6" s="1772" customFormat="1">
      <c r="A703" s="1700"/>
      <c r="B703" s="739" t="s">
        <v>1059</v>
      </c>
      <c r="C703" s="1701"/>
      <c r="D703" s="411"/>
      <c r="E703" s="1731"/>
      <c r="F703" s="1732">
        <f>F672</f>
        <v>0</v>
      </c>
    </row>
    <row r="704" spans="1:6" s="1772" customFormat="1">
      <c r="A704" s="1700"/>
      <c r="B704" s="739"/>
      <c r="C704" s="1701"/>
      <c r="D704" s="411"/>
      <c r="E704" s="1731"/>
      <c r="F704" s="1732"/>
    </row>
    <row r="705" spans="1:6" s="1772" customFormat="1">
      <c r="A705" s="1700"/>
      <c r="B705" s="739" t="s">
        <v>1352</v>
      </c>
      <c r="C705" s="1701"/>
      <c r="D705" s="411"/>
      <c r="E705" s="1731"/>
      <c r="F705" s="1732">
        <f>F688</f>
        <v>0</v>
      </c>
    </row>
    <row r="706" spans="1:6" s="1772" customFormat="1">
      <c r="A706" s="1700"/>
      <c r="B706" s="739"/>
      <c r="C706" s="1701"/>
      <c r="D706" s="411"/>
      <c r="E706" s="1731"/>
      <c r="F706" s="1732"/>
    </row>
    <row r="707" spans="1:6" s="1772" customFormat="1">
      <c r="A707" s="48"/>
      <c r="B707" s="1747"/>
      <c r="C707" s="47"/>
      <c r="D707" s="718"/>
      <c r="E707" s="2014"/>
      <c r="F707" s="351"/>
    </row>
    <row r="708" spans="1:6" s="1772" customFormat="1" ht="28.2" thickBot="1">
      <c r="A708" s="66"/>
      <c r="B708" s="719" t="s">
        <v>3265</v>
      </c>
      <c r="C708" s="65"/>
      <c r="D708" s="720"/>
      <c r="E708" s="2022"/>
      <c r="F708" s="393">
        <f>SUM(F700:F706)</f>
        <v>0</v>
      </c>
    </row>
    <row r="709" spans="1:6" s="1674" customFormat="1" ht="20.100000000000001" customHeight="1" thickTop="1">
      <c r="A709" s="1786"/>
      <c r="B709" s="1749"/>
      <c r="C709" s="1750"/>
      <c r="D709" s="1751"/>
      <c r="E709" s="2179"/>
      <c r="F709" s="1787"/>
    </row>
    <row r="710" spans="1:6" s="1674" customFormat="1" ht="20.100000000000001" customHeight="1">
      <c r="A710" s="1745"/>
      <c r="B710" s="802" t="s">
        <v>3266</v>
      </c>
      <c r="C710" s="1733"/>
      <c r="D710" s="1734"/>
      <c r="E710" s="1761"/>
      <c r="F710" s="1735"/>
    </row>
    <row r="711" spans="1:6" s="1674" customFormat="1" ht="18" customHeight="1">
      <c r="A711" s="1745"/>
      <c r="B711" s="1767"/>
      <c r="C711" s="1733"/>
      <c r="D711" s="1734"/>
      <c r="E711" s="1707"/>
      <c r="F711" s="1719"/>
    </row>
    <row r="712" spans="1:6" ht="18" customHeight="1">
      <c r="A712" s="1704">
        <v>1.1000000000000001</v>
      </c>
      <c r="B712" s="811" t="s">
        <v>2872</v>
      </c>
      <c r="C712" s="1704"/>
      <c r="D712" s="874"/>
      <c r="E712" s="1707"/>
      <c r="F712" s="1719">
        <f>F534</f>
        <v>0</v>
      </c>
    </row>
    <row r="713" spans="1:6" s="1674" customFormat="1" ht="18" customHeight="1">
      <c r="A713" s="1745"/>
      <c r="B713" s="1673"/>
      <c r="C713" s="1733"/>
      <c r="D713" s="1734"/>
      <c r="E713" s="1761"/>
      <c r="F713" s="1735"/>
    </row>
    <row r="714" spans="1:6" s="1674" customFormat="1" ht="18" customHeight="1">
      <c r="A714" s="1745" t="s">
        <v>2772</v>
      </c>
      <c r="B714" s="1673" t="s">
        <v>2873</v>
      </c>
      <c r="C714" s="1733"/>
      <c r="D714" s="1734"/>
      <c r="E714" s="1761"/>
      <c r="F714" s="1735">
        <f>F638</f>
        <v>0</v>
      </c>
    </row>
    <row r="715" spans="1:6" s="1674" customFormat="1" ht="18" customHeight="1">
      <c r="A715" s="1745"/>
      <c r="B715" s="1673"/>
      <c r="C715" s="1733"/>
      <c r="D715" s="1734"/>
      <c r="E715" s="1761"/>
      <c r="F715" s="1735"/>
    </row>
    <row r="716" spans="1:6" s="1674" customFormat="1" ht="18" customHeight="1">
      <c r="A716" s="1745" t="s">
        <v>2781</v>
      </c>
      <c r="B716" s="1673" t="s">
        <v>2875</v>
      </c>
      <c r="C716" s="1733"/>
      <c r="D716" s="1734"/>
      <c r="E716" s="1761"/>
      <c r="F716" s="1735">
        <f>F708</f>
        <v>0</v>
      </c>
    </row>
    <row r="717" spans="1:6" s="1674" customFormat="1" ht="18" customHeight="1">
      <c r="A717" s="1745"/>
      <c r="B717" s="1673"/>
      <c r="C717" s="1733"/>
      <c r="D717" s="1734"/>
      <c r="E717" s="1761"/>
      <c r="F717" s="1735"/>
    </row>
    <row r="718" spans="1:6" s="1674" customFormat="1" ht="18" customHeight="1">
      <c r="A718" s="1745"/>
      <c r="B718" s="1673"/>
      <c r="C718" s="1733"/>
      <c r="D718" s="1734"/>
      <c r="E718" s="1761"/>
      <c r="F718" s="1735"/>
    </row>
    <row r="719" spans="1:6" s="1684" customFormat="1" ht="18" customHeight="1">
      <c r="A719" s="1741"/>
      <c r="B719" s="1746"/>
      <c r="C719" s="1744"/>
      <c r="D719" s="1788"/>
      <c r="E719" s="2185"/>
      <c r="F719" s="1753"/>
    </row>
    <row r="720" spans="1:6" s="1674" customFormat="1" ht="18" customHeight="1">
      <c r="A720" s="1745"/>
      <c r="B720" s="1673"/>
      <c r="C720" s="1733"/>
      <c r="D720" s="1734"/>
      <c r="E720" s="1761"/>
      <c r="F720" s="1735"/>
    </row>
    <row r="721" spans="1:6" s="1674" customFormat="1" ht="18" customHeight="1">
      <c r="A721" s="1745"/>
      <c r="B721" s="1673"/>
      <c r="C721" s="1733"/>
      <c r="D721" s="1734"/>
      <c r="E721" s="1761"/>
      <c r="F721" s="1735"/>
    </row>
    <row r="722" spans="1:6" s="1674" customFormat="1" ht="18" customHeight="1">
      <c r="A722" s="1745"/>
      <c r="B722" s="1673"/>
      <c r="C722" s="1733"/>
      <c r="D722" s="1734"/>
      <c r="E722" s="1761"/>
      <c r="F722" s="1735"/>
    </row>
    <row r="723" spans="1:6" s="1674" customFormat="1" ht="18" customHeight="1">
      <c r="A723" s="1745"/>
      <c r="B723" s="1673"/>
      <c r="C723" s="1733"/>
      <c r="D723" s="1734"/>
      <c r="E723" s="1761"/>
      <c r="F723" s="1735"/>
    </row>
    <row r="724" spans="1:6" s="1674" customFormat="1" ht="18" customHeight="1">
      <c r="A724" s="1745"/>
      <c r="B724" s="1673"/>
      <c r="C724" s="1733"/>
      <c r="D724" s="1734"/>
      <c r="E724" s="1761"/>
      <c r="F724" s="1735"/>
    </row>
    <row r="725" spans="1:6" s="1674" customFormat="1" ht="18" customHeight="1">
      <c r="A725" s="1745"/>
      <c r="B725" s="1673"/>
      <c r="C725" s="1733"/>
      <c r="D725" s="1734"/>
      <c r="E725" s="1761"/>
      <c r="F725" s="1735"/>
    </row>
    <row r="726" spans="1:6" s="1674" customFormat="1" ht="18" customHeight="1">
      <c r="A726" s="1745"/>
      <c r="B726" s="1673"/>
      <c r="C726" s="1733"/>
      <c r="D726" s="1734"/>
      <c r="E726" s="1761"/>
      <c r="F726" s="1735"/>
    </row>
    <row r="727" spans="1:6" s="1674" customFormat="1" ht="18" customHeight="1">
      <c r="A727" s="1745"/>
      <c r="B727" s="1673"/>
      <c r="C727" s="1733"/>
      <c r="D727" s="1734"/>
      <c r="E727" s="1761"/>
      <c r="F727" s="1735"/>
    </row>
    <row r="728" spans="1:6" s="1674" customFormat="1" ht="18" customHeight="1">
      <c r="A728" s="1745"/>
      <c r="B728" s="1673"/>
      <c r="C728" s="1733"/>
      <c r="D728" s="1734"/>
      <c r="E728" s="1761"/>
      <c r="F728" s="1735"/>
    </row>
    <row r="729" spans="1:6" s="1674" customFormat="1" ht="18" customHeight="1">
      <c r="A729" s="1745"/>
      <c r="B729" s="1673"/>
      <c r="C729" s="1733"/>
      <c r="D729" s="1734"/>
      <c r="E729" s="1761"/>
      <c r="F729" s="1735"/>
    </row>
    <row r="730" spans="1:6" s="1674" customFormat="1" ht="18" customHeight="1">
      <c r="A730" s="1745"/>
      <c r="B730" s="1673"/>
      <c r="C730" s="1733"/>
      <c r="D730" s="1734"/>
      <c r="E730" s="1761"/>
      <c r="F730" s="1735"/>
    </row>
    <row r="731" spans="1:6" s="1674" customFormat="1" ht="18" customHeight="1">
      <c r="A731" s="1745"/>
      <c r="B731" s="1673"/>
      <c r="C731" s="1733"/>
      <c r="D731" s="1734"/>
      <c r="E731" s="1761"/>
      <c r="F731" s="1735"/>
    </row>
    <row r="732" spans="1:6" s="1674" customFormat="1" ht="18" customHeight="1">
      <c r="A732" s="1745"/>
      <c r="B732" s="1673"/>
      <c r="C732" s="1733"/>
      <c r="D732" s="1734"/>
      <c r="E732" s="1761"/>
      <c r="F732" s="1735"/>
    </row>
    <row r="733" spans="1:6" s="1674" customFormat="1" ht="18" customHeight="1">
      <c r="A733" s="1745"/>
      <c r="B733" s="1673"/>
      <c r="C733" s="1733"/>
      <c r="D733" s="1734"/>
      <c r="E733" s="1761"/>
      <c r="F733" s="1735"/>
    </row>
    <row r="734" spans="1:6" s="1674" customFormat="1" ht="18" customHeight="1">
      <c r="A734" s="1745"/>
      <c r="B734" s="1673"/>
      <c r="C734" s="1733"/>
      <c r="D734" s="1734"/>
      <c r="E734" s="1761"/>
      <c r="F734" s="1735"/>
    </row>
    <row r="735" spans="1:6" s="1674" customFormat="1" ht="18" customHeight="1">
      <c r="A735" s="1745"/>
      <c r="B735" s="1673"/>
      <c r="C735" s="1733"/>
      <c r="D735" s="1734"/>
      <c r="E735" s="1761"/>
      <c r="F735" s="1735"/>
    </row>
    <row r="736" spans="1:6" s="1674" customFormat="1" ht="18" customHeight="1">
      <c r="A736" s="1745"/>
      <c r="B736" s="1673"/>
      <c r="C736" s="1733"/>
      <c r="D736" s="1734"/>
      <c r="E736" s="1761"/>
      <c r="F736" s="1735"/>
    </row>
    <row r="737" spans="1:6" s="1674" customFormat="1" ht="18" customHeight="1">
      <c r="A737" s="1745"/>
      <c r="B737" s="1673"/>
      <c r="C737" s="1733"/>
      <c r="D737" s="1734"/>
      <c r="E737" s="1761"/>
      <c r="F737" s="1735"/>
    </row>
    <row r="738" spans="1:6" s="1674" customFormat="1" ht="18" customHeight="1">
      <c r="A738" s="1745"/>
      <c r="B738" s="1673"/>
      <c r="C738" s="1733"/>
      <c r="D738" s="1734"/>
      <c r="E738" s="1761"/>
      <c r="F738" s="1735"/>
    </row>
    <row r="739" spans="1:6" s="1674" customFormat="1" ht="18" customHeight="1">
      <c r="A739" s="1745"/>
      <c r="B739" s="1673"/>
      <c r="C739" s="1733"/>
      <c r="D739" s="1734"/>
      <c r="E739" s="1761"/>
      <c r="F739" s="1735"/>
    </row>
    <row r="740" spans="1:6" s="1674" customFormat="1" ht="18" customHeight="1">
      <c r="A740" s="1745"/>
      <c r="B740" s="1673"/>
      <c r="C740" s="1733"/>
      <c r="D740" s="1734"/>
      <c r="E740" s="1761"/>
      <c r="F740" s="1735"/>
    </row>
    <row r="741" spans="1:6" s="1674" customFormat="1" ht="18" customHeight="1">
      <c r="A741" s="1745"/>
      <c r="B741" s="1673"/>
      <c r="C741" s="1733"/>
      <c r="D741" s="1734"/>
      <c r="E741" s="1761"/>
      <c r="F741" s="1735"/>
    </row>
    <row r="742" spans="1:6" s="1674" customFormat="1" ht="18" customHeight="1">
      <c r="A742" s="1745"/>
      <c r="B742" s="1673"/>
      <c r="C742" s="1733"/>
      <c r="D742" s="1734"/>
      <c r="E742" s="1761"/>
      <c r="F742" s="1735"/>
    </row>
    <row r="743" spans="1:6" s="1674" customFormat="1" ht="18" customHeight="1">
      <c r="A743" s="1745"/>
      <c r="B743" s="1673"/>
      <c r="C743" s="1733"/>
      <c r="D743" s="1734"/>
      <c r="E743" s="1761"/>
      <c r="F743" s="1735"/>
    </row>
    <row r="744" spans="1:6" s="1674" customFormat="1" ht="18" customHeight="1">
      <c r="A744" s="1745"/>
      <c r="B744" s="1673"/>
      <c r="C744" s="1733"/>
      <c r="D744" s="1734"/>
      <c r="E744" s="1761"/>
      <c r="F744" s="1735"/>
    </row>
    <row r="745" spans="1:6" s="1674" customFormat="1" ht="16.8" customHeight="1" thickBot="1">
      <c r="A745" s="1789"/>
      <c r="B745" s="1686"/>
      <c r="C745" s="1789"/>
      <c r="D745" s="1790"/>
      <c r="E745" s="2186"/>
      <c r="F745" s="1791"/>
    </row>
    <row r="746" spans="1:6" s="1674" customFormat="1" ht="20.100000000000001" customHeight="1">
      <c r="A746" s="48"/>
      <c r="B746" s="2568" t="s">
        <v>3267</v>
      </c>
      <c r="C746" s="47"/>
      <c r="D746" s="718"/>
      <c r="E746" s="2014"/>
      <c r="F746" s="351"/>
    </row>
    <row r="747" spans="1:6" s="1674" customFormat="1" ht="10.8" customHeight="1" thickBot="1">
      <c r="A747" s="664"/>
      <c r="B747" s="2569"/>
      <c r="C747" s="764"/>
      <c r="D747" s="765"/>
      <c r="E747" s="2181"/>
      <c r="F747" s="393">
        <f>SUM(F711:F745)</f>
        <v>0</v>
      </c>
    </row>
    <row r="748" spans="1:6" s="72" customFormat="1" ht="14.4" thickTop="1">
      <c r="A748" s="1736"/>
      <c r="B748" s="883"/>
      <c r="C748" s="1736"/>
      <c r="D748" s="1737"/>
      <c r="E748" s="2178"/>
      <c r="F748" s="1738"/>
    </row>
    <row r="749" spans="1:6" s="1772" customFormat="1">
      <c r="A749" s="1782"/>
      <c r="B749" s="628" t="s">
        <v>3268</v>
      </c>
      <c r="C749" s="1769"/>
      <c r="D749" s="1770"/>
      <c r="E749" s="2182"/>
      <c r="F749" s="1771"/>
    </row>
    <row r="750" spans="1:6" s="1772" customFormat="1">
      <c r="A750" s="1782"/>
      <c r="B750" s="628"/>
      <c r="C750" s="1769"/>
      <c r="D750" s="1770"/>
      <c r="E750" s="2182"/>
      <c r="F750" s="1771"/>
    </row>
    <row r="751" spans="1:6" s="1772" customFormat="1">
      <c r="A751" s="1782"/>
      <c r="B751" s="628" t="s">
        <v>3269</v>
      </c>
      <c r="C751" s="1769"/>
      <c r="D751" s="1770"/>
      <c r="E751" s="2182"/>
      <c r="F751" s="1771"/>
    </row>
    <row r="752" spans="1:6" s="1772" customFormat="1">
      <c r="A752" s="1782"/>
      <c r="B752" s="628"/>
      <c r="C752" s="1769"/>
      <c r="D752" s="1770"/>
      <c r="E752" s="2182"/>
      <c r="F752" s="1771"/>
    </row>
    <row r="753" spans="1:6" s="1772" customFormat="1" ht="69">
      <c r="A753" s="1768"/>
      <c r="B753" s="628" t="s">
        <v>2786</v>
      </c>
      <c r="C753" s="1769"/>
      <c r="D753" s="1770"/>
      <c r="E753" s="2182"/>
      <c r="F753" s="1771"/>
    </row>
    <row r="754" spans="1:6" s="1772" customFormat="1">
      <c r="A754" s="1768"/>
      <c r="B754" s="628"/>
      <c r="C754" s="1768"/>
      <c r="D754" s="1773"/>
      <c r="E754" s="1707"/>
      <c r="F754" s="1719"/>
    </row>
    <row r="755" spans="1:6" s="1772" customFormat="1" ht="151.80000000000001">
      <c r="A755" s="1768" t="s">
        <v>28</v>
      </c>
      <c r="B755" s="763" t="s">
        <v>2879</v>
      </c>
      <c r="C755" s="1768"/>
      <c r="D755" s="1773"/>
      <c r="E755" s="1707"/>
      <c r="F755" s="1719"/>
    </row>
    <row r="756" spans="1:6" s="1772" customFormat="1" ht="124.2">
      <c r="A756" s="1768"/>
      <c r="B756" s="763" t="s">
        <v>2788</v>
      </c>
      <c r="C756" s="1768"/>
      <c r="D756" s="1773"/>
      <c r="E756" s="1707"/>
      <c r="F756" s="1719"/>
    </row>
    <row r="757" spans="1:6" s="1772" customFormat="1" ht="55.2">
      <c r="A757" s="1768"/>
      <c r="B757" s="763" t="s">
        <v>2789</v>
      </c>
      <c r="C757" s="1768"/>
      <c r="D757" s="1773"/>
      <c r="E757" s="1707"/>
      <c r="F757" s="1719"/>
    </row>
    <row r="758" spans="1:6" s="1772" customFormat="1">
      <c r="A758" s="1768"/>
      <c r="B758" s="763"/>
      <c r="C758" s="1768"/>
      <c r="D758" s="1676"/>
      <c r="E758" s="1707"/>
      <c r="F758" s="1719"/>
    </row>
    <row r="759" spans="1:6" s="1772" customFormat="1">
      <c r="A759" s="1768"/>
      <c r="B759" s="763"/>
      <c r="C759" s="1768"/>
      <c r="D759" s="1676"/>
      <c r="E759" s="1707"/>
      <c r="F759" s="1719"/>
    </row>
    <row r="760" spans="1:6" s="1772" customFormat="1">
      <c r="A760" s="1768"/>
      <c r="B760" s="763"/>
      <c r="C760" s="1768"/>
      <c r="D760" s="1676"/>
      <c r="E760" s="1707"/>
      <c r="F760" s="1719"/>
    </row>
    <row r="761" spans="1:6" s="1772" customFormat="1">
      <c r="A761" s="1768"/>
      <c r="B761" s="763"/>
      <c r="C761" s="1768"/>
      <c r="D761" s="1676"/>
      <c r="E761" s="1707"/>
      <c r="F761" s="1719"/>
    </row>
    <row r="762" spans="1:6" s="1772" customFormat="1">
      <c r="A762" s="1768"/>
      <c r="B762" s="763"/>
      <c r="C762" s="1768"/>
      <c r="D762" s="1676"/>
      <c r="E762" s="1707"/>
      <c r="F762" s="1719"/>
    </row>
    <row r="763" spans="1:6" s="1772" customFormat="1">
      <c r="A763" s="1768"/>
      <c r="B763" s="763"/>
      <c r="C763" s="1768"/>
      <c r="D763" s="1676"/>
      <c r="E763" s="1707"/>
      <c r="F763" s="1719"/>
    </row>
    <row r="764" spans="1:6" s="1772" customFormat="1">
      <c r="A764" s="1768"/>
      <c r="B764" s="763"/>
      <c r="C764" s="1768"/>
      <c r="D764" s="1676"/>
      <c r="E764" s="1707"/>
      <c r="F764" s="1719"/>
    </row>
    <row r="765" spans="1:6" s="1772" customFormat="1">
      <c r="A765" s="1768"/>
      <c r="B765" s="763"/>
      <c r="C765" s="1768"/>
      <c r="D765" s="1676"/>
      <c r="E765" s="1707"/>
      <c r="F765" s="1719"/>
    </row>
    <row r="766" spans="1:6" s="1772" customFormat="1">
      <c r="A766" s="1768"/>
      <c r="B766" s="763"/>
      <c r="C766" s="1768"/>
      <c r="D766" s="1676"/>
      <c r="E766" s="1707"/>
      <c r="F766" s="1719"/>
    </row>
    <row r="767" spans="1:6" s="1772" customFormat="1">
      <c r="A767" s="1768"/>
      <c r="B767" s="763"/>
      <c r="C767" s="1768"/>
      <c r="D767" s="1676"/>
      <c r="E767" s="1707"/>
      <c r="F767" s="1719"/>
    </row>
    <row r="768" spans="1:6" s="1772" customFormat="1">
      <c r="A768" s="1768"/>
      <c r="B768" s="763"/>
      <c r="C768" s="1768"/>
      <c r="D768" s="1676"/>
      <c r="E768" s="1707"/>
      <c r="F768" s="1719"/>
    </row>
    <row r="769" spans="1:6" s="1772" customFormat="1">
      <c r="A769" s="1768"/>
      <c r="B769" s="763"/>
      <c r="C769" s="1768"/>
      <c r="D769" s="1676"/>
      <c r="E769" s="1707"/>
      <c r="F769" s="1719"/>
    </row>
    <row r="770" spans="1:6" s="1772" customFormat="1">
      <c r="A770" s="1768"/>
      <c r="B770" s="763"/>
      <c r="C770" s="1768"/>
      <c r="D770" s="1676"/>
      <c r="E770" s="1707"/>
      <c r="F770" s="1719"/>
    </row>
    <row r="771" spans="1:6" s="1772" customFormat="1">
      <c r="A771" s="1768"/>
      <c r="B771" s="763"/>
      <c r="C771" s="1768"/>
      <c r="D771" s="1676"/>
      <c r="E771" s="1707"/>
      <c r="F771" s="1719"/>
    </row>
    <row r="772" spans="1:6" s="1772" customFormat="1">
      <c r="A772" s="48"/>
      <c r="B772" s="717"/>
      <c r="C772" s="47"/>
      <c r="D772" s="718"/>
      <c r="E772" s="2014"/>
      <c r="F772" s="351"/>
    </row>
    <row r="773" spans="1:6" s="1772" customFormat="1" ht="14.4" thickBot="1">
      <c r="A773" s="66"/>
      <c r="B773" s="734" t="s">
        <v>400</v>
      </c>
      <c r="C773" s="65"/>
      <c r="D773" s="720"/>
      <c r="E773" s="2022"/>
      <c r="F773" s="393">
        <f>SUM(F750:F770)</f>
        <v>0</v>
      </c>
    </row>
    <row r="774" spans="1:6" s="1772" customFormat="1" ht="14.4" thickTop="1">
      <c r="A774" s="1768"/>
      <c r="B774" s="628"/>
      <c r="C774" s="1769"/>
      <c r="D774" s="1770"/>
      <c r="E774" s="2182"/>
      <c r="F774" s="1771"/>
    </row>
    <row r="775" spans="1:6" s="1772" customFormat="1" ht="138">
      <c r="A775" s="1768"/>
      <c r="B775" s="763" t="s">
        <v>2793</v>
      </c>
      <c r="C775" s="1769"/>
      <c r="D775" s="1770"/>
      <c r="E775" s="2182"/>
      <c r="F775" s="1771"/>
    </row>
    <row r="776" spans="1:6" s="1772" customFormat="1">
      <c r="A776" s="1768"/>
      <c r="B776" s="628"/>
      <c r="C776" s="1769"/>
      <c r="D776" s="1770"/>
      <c r="E776" s="2182"/>
      <c r="F776" s="1771"/>
    </row>
    <row r="777" spans="1:6" s="1772" customFormat="1">
      <c r="A777" s="1768"/>
      <c r="B777" s="763" t="s">
        <v>2794</v>
      </c>
      <c r="C777" s="1768"/>
      <c r="D777" s="1773"/>
      <c r="E777" s="1707"/>
      <c r="F777" s="1719"/>
    </row>
    <row r="778" spans="1:6" s="1772" customFormat="1" ht="110.4">
      <c r="A778" s="1768"/>
      <c r="B778" s="763" t="s">
        <v>3213</v>
      </c>
      <c r="C778" s="1768"/>
      <c r="D778" s="1773"/>
      <c r="E778" s="1707"/>
      <c r="F778" s="1719"/>
    </row>
    <row r="779" spans="1:6" s="1772" customFormat="1">
      <c r="A779" s="1768"/>
      <c r="B779" s="763"/>
      <c r="C779" s="1768"/>
      <c r="D779" s="1773"/>
      <c r="E779" s="1707"/>
      <c r="F779" s="1719"/>
    </row>
    <row r="780" spans="1:6" s="1772" customFormat="1" ht="82.8">
      <c r="A780" s="1768"/>
      <c r="B780" s="763" t="s">
        <v>3214</v>
      </c>
      <c r="C780" s="1768"/>
      <c r="D780" s="1773"/>
      <c r="E780" s="1707"/>
      <c r="F780" s="1719"/>
    </row>
    <row r="781" spans="1:6" s="1772" customFormat="1">
      <c r="A781" s="1768"/>
      <c r="B781" s="763"/>
      <c r="C781" s="1768"/>
      <c r="D781" s="1773"/>
      <c r="E781" s="1707"/>
      <c r="F781" s="1719"/>
    </row>
    <row r="782" spans="1:6" s="1772" customFormat="1" ht="55.2">
      <c r="A782" s="1768"/>
      <c r="B782" s="763" t="s">
        <v>3215</v>
      </c>
      <c r="C782" s="1768"/>
      <c r="D782" s="1773"/>
      <c r="E782" s="1707"/>
      <c r="F782" s="1719"/>
    </row>
    <row r="783" spans="1:6" s="1772" customFormat="1">
      <c r="A783" s="1768"/>
      <c r="B783" s="763"/>
      <c r="C783" s="1768"/>
      <c r="D783" s="1773"/>
      <c r="E783" s="1707"/>
      <c r="F783" s="1719"/>
    </row>
    <row r="784" spans="1:6" s="1772" customFormat="1" ht="41.4">
      <c r="A784" s="1768"/>
      <c r="B784" s="763" t="s">
        <v>3216</v>
      </c>
      <c r="C784" s="1769"/>
      <c r="D784" s="1770"/>
      <c r="E784" s="2182"/>
      <c r="F784" s="1771"/>
    </row>
    <row r="785" spans="1:6" s="1772" customFormat="1">
      <c r="A785" s="1768"/>
      <c r="B785" s="763"/>
      <c r="C785" s="1769"/>
      <c r="D785" s="1770"/>
      <c r="E785" s="2182"/>
      <c r="F785" s="1771"/>
    </row>
    <row r="786" spans="1:6" s="1772" customFormat="1" ht="41.4" customHeight="1">
      <c r="A786" s="1768"/>
      <c r="B786" s="763" t="s">
        <v>3217</v>
      </c>
      <c r="C786" s="1769"/>
      <c r="D786" s="1770"/>
      <c r="E786" s="2182"/>
      <c r="F786" s="1771"/>
    </row>
    <row r="787" spans="1:6" s="1772" customFormat="1">
      <c r="A787" s="1768"/>
      <c r="B787" s="763"/>
      <c r="C787" s="1769"/>
      <c r="D787" s="1770"/>
      <c r="E787" s="2182"/>
      <c r="F787" s="1771"/>
    </row>
    <row r="788" spans="1:6" s="1772" customFormat="1" ht="27.6">
      <c r="A788" s="1768"/>
      <c r="B788" s="763" t="s">
        <v>3218</v>
      </c>
      <c r="C788" s="1769"/>
      <c r="D788" s="1770"/>
      <c r="E788" s="2182"/>
      <c r="F788" s="1771"/>
    </row>
    <row r="789" spans="1:6" s="1772" customFormat="1">
      <c r="A789" s="1768"/>
      <c r="B789" s="763"/>
      <c r="C789" s="1769"/>
      <c r="D789" s="1770"/>
      <c r="E789" s="2182"/>
      <c r="F789" s="1771"/>
    </row>
    <row r="790" spans="1:6" s="1772" customFormat="1" ht="41.4">
      <c r="A790" s="1768"/>
      <c r="B790" s="763" t="s">
        <v>3219</v>
      </c>
      <c r="C790" s="1769"/>
      <c r="D790" s="1770"/>
      <c r="E790" s="2182"/>
      <c r="F790" s="1771"/>
    </row>
    <row r="791" spans="1:6" s="1772" customFormat="1">
      <c r="A791" s="1768"/>
      <c r="B791" s="763"/>
      <c r="C791" s="1768"/>
      <c r="D791" s="1773"/>
      <c r="E791" s="1707"/>
      <c r="F791" s="1719"/>
    </row>
    <row r="792" spans="1:6" s="1772" customFormat="1">
      <c r="A792" s="48"/>
      <c r="B792" s="717"/>
      <c r="C792" s="47"/>
      <c r="D792" s="718"/>
      <c r="E792" s="2014"/>
      <c r="F792" s="351"/>
    </row>
    <row r="793" spans="1:6" s="1772" customFormat="1" ht="14.4" thickBot="1">
      <c r="A793" s="66"/>
      <c r="B793" s="734" t="s">
        <v>400</v>
      </c>
      <c r="C793" s="65"/>
      <c r="D793" s="720"/>
      <c r="E793" s="2022"/>
      <c r="F793" s="393">
        <f>SUM(F775:F791)</f>
        <v>0</v>
      </c>
    </row>
    <row r="794" spans="1:6" s="1772" customFormat="1" ht="14.4" thickTop="1">
      <c r="A794" s="1768"/>
      <c r="B794" s="763"/>
      <c r="C794" s="1769"/>
      <c r="D794" s="1770"/>
      <c r="E794" s="2182"/>
      <c r="F794" s="1771"/>
    </row>
    <row r="795" spans="1:6" s="1772" customFormat="1" ht="55.2">
      <c r="A795" s="1768"/>
      <c r="B795" s="763" t="s">
        <v>3220</v>
      </c>
      <c r="C795" s="1769"/>
      <c r="D795" s="1770"/>
      <c r="E795" s="2182"/>
      <c r="F795" s="1771"/>
    </row>
    <row r="796" spans="1:6" s="1772" customFormat="1">
      <c r="A796" s="1768"/>
      <c r="B796" s="763"/>
      <c r="C796" s="1769"/>
      <c r="D796" s="1770"/>
      <c r="E796" s="2182"/>
      <c r="F796" s="1771"/>
    </row>
    <row r="797" spans="1:6" s="1772" customFormat="1" ht="69">
      <c r="A797" s="1768"/>
      <c r="B797" s="763" t="s">
        <v>3221</v>
      </c>
      <c r="C797" s="1768"/>
      <c r="D797" s="1773"/>
      <c r="E797" s="1707"/>
      <c r="F797" s="1719"/>
    </row>
    <row r="798" spans="1:6" s="1772" customFormat="1">
      <c r="A798" s="1768"/>
      <c r="B798" s="763"/>
      <c r="C798" s="1768"/>
      <c r="D798" s="1773"/>
      <c r="E798" s="1707"/>
      <c r="F798" s="1719"/>
    </row>
    <row r="799" spans="1:6" s="1772" customFormat="1" ht="27.6">
      <c r="A799" s="1768"/>
      <c r="B799" s="763" t="s">
        <v>3222</v>
      </c>
      <c r="C799" s="1768"/>
      <c r="D799" s="1773"/>
      <c r="E799" s="1707"/>
      <c r="F799" s="1719"/>
    </row>
    <row r="800" spans="1:6" s="1772" customFormat="1">
      <c r="A800" s="1768"/>
      <c r="B800" s="763"/>
      <c r="C800" s="1768"/>
      <c r="D800" s="1773"/>
      <c r="E800" s="1707"/>
      <c r="F800" s="1719"/>
    </row>
    <row r="801" spans="1:6" s="1772" customFormat="1" ht="138">
      <c r="A801" s="1768"/>
      <c r="B801" s="763" t="s">
        <v>3223</v>
      </c>
      <c r="C801" s="1768"/>
      <c r="D801" s="1773"/>
      <c r="E801" s="1707"/>
      <c r="F801" s="1719"/>
    </row>
    <row r="802" spans="1:6" s="1772" customFormat="1">
      <c r="A802" s="1768"/>
      <c r="B802" s="763"/>
      <c r="C802" s="1768"/>
      <c r="D802" s="1773"/>
      <c r="E802" s="1707"/>
      <c r="F802" s="1719"/>
    </row>
    <row r="803" spans="1:6" s="1772" customFormat="1" ht="124.2">
      <c r="A803" s="1768"/>
      <c r="B803" s="763" t="s">
        <v>2807</v>
      </c>
      <c r="C803" s="1768"/>
      <c r="D803" s="1773"/>
      <c r="E803" s="1707"/>
      <c r="F803" s="1719"/>
    </row>
    <row r="804" spans="1:6" s="1772" customFormat="1">
      <c r="A804" s="1768"/>
      <c r="B804" s="763"/>
      <c r="C804" s="1768"/>
      <c r="D804" s="1773"/>
      <c r="E804" s="1707"/>
      <c r="F804" s="1719"/>
    </row>
    <row r="805" spans="1:6" s="1772" customFormat="1" ht="55.2">
      <c r="A805" s="1768" t="s">
        <v>28</v>
      </c>
      <c r="B805" s="763" t="s">
        <v>2808</v>
      </c>
      <c r="C805" s="1768">
        <v>1</v>
      </c>
      <c r="D805" s="1773" t="s">
        <v>2809</v>
      </c>
      <c r="E805" s="1707"/>
      <c r="F805" s="1719">
        <f>C805*E805</f>
        <v>0</v>
      </c>
    </row>
    <row r="806" spans="1:6" s="1772" customFormat="1">
      <c r="A806" s="1768"/>
      <c r="B806" s="763"/>
      <c r="C806" s="1768"/>
      <c r="D806" s="1773"/>
      <c r="E806" s="1707"/>
      <c r="F806" s="1719"/>
    </row>
    <row r="807" spans="1:6" s="1772" customFormat="1">
      <c r="A807" s="1768"/>
      <c r="B807" s="763"/>
      <c r="C807" s="1768"/>
      <c r="D807" s="1773"/>
      <c r="E807" s="1707"/>
      <c r="F807" s="1719"/>
    </row>
    <row r="808" spans="1:6" s="1772" customFormat="1">
      <c r="A808" s="1768"/>
      <c r="B808" s="763"/>
      <c r="C808" s="1768"/>
      <c r="D808" s="1773"/>
      <c r="E808" s="1707"/>
      <c r="F808" s="1719"/>
    </row>
    <row r="809" spans="1:6" s="1772" customFormat="1">
      <c r="A809" s="1768"/>
      <c r="B809" s="763"/>
      <c r="C809" s="1768"/>
      <c r="D809" s="1773"/>
      <c r="E809" s="1707"/>
      <c r="F809" s="1719"/>
    </row>
    <row r="810" spans="1:6" s="1772" customFormat="1">
      <c r="A810" s="1768"/>
      <c r="B810" s="763"/>
      <c r="C810" s="1768"/>
      <c r="D810" s="1773"/>
      <c r="E810" s="1707"/>
      <c r="F810" s="1719"/>
    </row>
    <row r="811" spans="1:6" s="1772" customFormat="1">
      <c r="A811" s="1768"/>
      <c r="B811" s="763"/>
      <c r="C811" s="1768"/>
      <c r="D811" s="1773"/>
      <c r="E811" s="1707"/>
      <c r="F811" s="1719"/>
    </row>
    <row r="812" spans="1:6" s="1772" customFormat="1">
      <c r="A812" s="1768"/>
      <c r="B812" s="763"/>
      <c r="C812" s="1768"/>
      <c r="D812" s="1773"/>
      <c r="E812" s="1707"/>
      <c r="F812" s="1719"/>
    </row>
    <row r="813" spans="1:6" s="1772" customFormat="1">
      <c r="A813" s="1768"/>
      <c r="B813" s="763"/>
      <c r="C813" s="1768"/>
      <c r="D813" s="1773"/>
      <c r="E813" s="1707"/>
      <c r="F813" s="1719"/>
    </row>
    <row r="814" spans="1:6" s="1772" customFormat="1">
      <c r="A814" s="1768"/>
      <c r="B814" s="763"/>
      <c r="C814" s="1768"/>
      <c r="D814" s="1773"/>
      <c r="E814" s="1707"/>
      <c r="F814" s="1719"/>
    </row>
    <row r="815" spans="1:6" s="1772" customFormat="1">
      <c r="A815" s="48"/>
      <c r="B815" s="717"/>
      <c r="C815" s="47"/>
      <c r="D815" s="718"/>
      <c r="E815" s="2014"/>
      <c r="F815" s="351"/>
    </row>
    <row r="816" spans="1:6" s="1772" customFormat="1" ht="14.4" thickBot="1">
      <c r="A816" s="66"/>
      <c r="B816" s="734" t="s">
        <v>400</v>
      </c>
      <c r="C816" s="65"/>
      <c r="D816" s="720"/>
      <c r="E816" s="2022"/>
      <c r="F816" s="393">
        <f>SUM(F795:F813)</f>
        <v>0</v>
      </c>
    </row>
    <row r="817" spans="1:6" ht="14.4" thickTop="1">
      <c r="A817" s="1704"/>
      <c r="B817" s="811"/>
      <c r="C817" s="1704"/>
      <c r="D817" s="874"/>
      <c r="E817" s="1707"/>
      <c r="F817" s="1719"/>
    </row>
    <row r="818" spans="1:6" s="1772" customFormat="1">
      <c r="A818" s="1700"/>
      <c r="B818" s="738" t="s">
        <v>45</v>
      </c>
      <c r="C818" s="1701"/>
      <c r="D818" s="411"/>
      <c r="E818" s="1731"/>
      <c r="F818" s="1732"/>
    </row>
    <row r="819" spans="1:6" s="1772" customFormat="1">
      <c r="A819" s="1700"/>
      <c r="B819" s="739"/>
      <c r="C819" s="1701"/>
      <c r="D819" s="411"/>
      <c r="E819" s="1731"/>
      <c r="F819" s="1732"/>
    </row>
    <row r="820" spans="1:6" s="1772" customFormat="1">
      <c r="A820" s="1700"/>
      <c r="B820" s="739" t="s">
        <v>1062</v>
      </c>
      <c r="C820" s="1701"/>
      <c r="D820" s="411"/>
      <c r="E820" s="1731"/>
      <c r="F820" s="1732">
        <f>F773</f>
        <v>0</v>
      </c>
    </row>
    <row r="821" spans="1:6" s="1772" customFormat="1">
      <c r="A821" s="1700"/>
      <c r="B821" s="739"/>
      <c r="C821" s="1701"/>
      <c r="D821" s="411"/>
      <c r="E821" s="1731"/>
      <c r="F821" s="1732"/>
    </row>
    <row r="822" spans="1:6" s="1772" customFormat="1">
      <c r="A822" s="1700"/>
      <c r="B822" s="739" t="s">
        <v>1349</v>
      </c>
      <c r="C822" s="1701"/>
      <c r="D822" s="411"/>
      <c r="E822" s="1731"/>
      <c r="F822" s="1732">
        <f>F793</f>
        <v>0</v>
      </c>
    </row>
    <row r="823" spans="1:6" s="1772" customFormat="1">
      <c r="A823" s="1700"/>
      <c r="B823" s="739"/>
      <c r="C823" s="1701"/>
      <c r="D823" s="411"/>
      <c r="E823" s="1731"/>
      <c r="F823" s="1732"/>
    </row>
    <row r="824" spans="1:6" s="1772" customFormat="1">
      <c r="A824" s="1700"/>
      <c r="B824" s="739" t="s">
        <v>1350</v>
      </c>
      <c r="C824" s="1701"/>
      <c r="D824" s="411"/>
      <c r="E824" s="1731"/>
      <c r="F824" s="1732">
        <f>F816</f>
        <v>0</v>
      </c>
    </row>
    <row r="825" spans="1:6" s="1772" customFormat="1">
      <c r="A825" s="1700"/>
      <c r="B825" s="739"/>
      <c r="C825" s="1701"/>
      <c r="D825" s="411"/>
      <c r="E825" s="1731"/>
      <c r="F825" s="1732"/>
    </row>
    <row r="826" spans="1:6" s="1772" customFormat="1">
      <c r="A826" s="1700"/>
      <c r="B826" s="739"/>
      <c r="C826" s="1701"/>
      <c r="D826" s="411"/>
      <c r="E826" s="1731"/>
      <c r="F826" s="1732"/>
    </row>
    <row r="827" spans="1:6" s="1772" customFormat="1">
      <c r="A827" s="1700"/>
      <c r="B827" s="739"/>
      <c r="C827" s="1701"/>
      <c r="D827" s="411"/>
      <c r="E827" s="1731"/>
      <c r="F827" s="1732"/>
    </row>
    <row r="828" spans="1:6" s="1772" customFormat="1">
      <c r="A828" s="1700"/>
      <c r="B828" s="739"/>
      <c r="C828" s="1701"/>
      <c r="D828" s="411"/>
      <c r="E828" s="1731"/>
      <c r="F828" s="1732"/>
    </row>
    <row r="829" spans="1:6" s="1772" customFormat="1">
      <c r="A829" s="1700"/>
      <c r="B829" s="739"/>
      <c r="C829" s="1701"/>
      <c r="D829" s="411"/>
      <c r="E829" s="1731"/>
      <c r="F829" s="1732"/>
    </row>
    <row r="830" spans="1:6" s="1772" customFormat="1">
      <c r="A830" s="1700"/>
      <c r="B830" s="739"/>
      <c r="C830" s="1701"/>
      <c r="D830" s="411"/>
      <c r="E830" s="1731"/>
      <c r="F830" s="1732"/>
    </row>
    <row r="831" spans="1:6" s="1772" customFormat="1">
      <c r="A831" s="1700"/>
      <c r="B831" s="739"/>
      <c r="C831" s="1701"/>
      <c r="D831" s="411"/>
      <c r="E831" s="1731"/>
      <c r="F831" s="1732"/>
    </row>
    <row r="832" spans="1:6" s="1772" customFormat="1">
      <c r="A832" s="1700"/>
      <c r="B832" s="739"/>
      <c r="C832" s="1701"/>
      <c r="D832" s="411"/>
      <c r="E832" s="1731"/>
      <c r="F832" s="1732"/>
    </row>
    <row r="833" spans="1:6" s="1772" customFormat="1">
      <c r="A833" s="1700"/>
      <c r="B833" s="739"/>
      <c r="C833" s="1701"/>
      <c r="D833" s="411"/>
      <c r="E833" s="1731"/>
      <c r="F833" s="1732"/>
    </row>
    <row r="834" spans="1:6" s="1772" customFormat="1">
      <c r="A834" s="1700"/>
      <c r="B834" s="739"/>
      <c r="C834" s="1701"/>
      <c r="D834" s="411"/>
      <c r="E834" s="1731"/>
      <c r="F834" s="1732"/>
    </row>
    <row r="835" spans="1:6" s="1772" customFormat="1">
      <c r="A835" s="1700"/>
      <c r="B835" s="739"/>
      <c r="C835" s="1701"/>
      <c r="D835" s="411"/>
      <c r="E835" s="1731"/>
      <c r="F835" s="1732"/>
    </row>
    <row r="836" spans="1:6" s="1772" customFormat="1">
      <c r="A836" s="1700"/>
      <c r="B836" s="739"/>
      <c r="C836" s="1701"/>
      <c r="D836" s="411"/>
      <c r="E836" s="1731"/>
      <c r="F836" s="1732"/>
    </row>
    <row r="837" spans="1:6" s="1772" customFormat="1">
      <c r="A837" s="1700"/>
      <c r="B837" s="739"/>
      <c r="C837" s="1701"/>
      <c r="D837" s="411"/>
      <c r="E837" s="1731"/>
      <c r="F837" s="1732"/>
    </row>
    <row r="838" spans="1:6" s="1772" customFormat="1">
      <c r="A838" s="1700"/>
      <c r="B838" s="739"/>
      <c r="C838" s="1701"/>
      <c r="D838" s="411"/>
      <c r="E838" s="1731"/>
      <c r="F838" s="1732"/>
    </row>
    <row r="839" spans="1:6" s="1772" customFormat="1">
      <c r="A839" s="1700"/>
      <c r="B839" s="739"/>
      <c r="C839" s="1701"/>
      <c r="D839" s="411"/>
      <c r="E839" s="1731"/>
      <c r="F839" s="1732"/>
    </row>
    <row r="840" spans="1:6" s="1772" customFormat="1">
      <c r="A840" s="1700"/>
      <c r="B840" s="739"/>
      <c r="C840" s="1701"/>
      <c r="D840" s="411"/>
      <c r="E840" s="1731"/>
      <c r="F840" s="1732"/>
    </row>
    <row r="841" spans="1:6" s="1772" customFormat="1">
      <c r="A841" s="1700"/>
      <c r="B841" s="739"/>
      <c r="C841" s="1701"/>
      <c r="D841" s="411"/>
      <c r="E841" s="1731"/>
      <c r="F841" s="1732"/>
    </row>
    <row r="842" spans="1:6" s="1772" customFormat="1">
      <c r="A842" s="1700"/>
      <c r="B842" s="739"/>
      <c r="C842" s="1701"/>
      <c r="D842" s="411"/>
      <c r="E842" s="1731"/>
      <c r="F842" s="1732"/>
    </row>
    <row r="843" spans="1:6" s="1772" customFormat="1">
      <c r="A843" s="1700"/>
      <c r="B843" s="739"/>
      <c r="C843" s="1701"/>
      <c r="D843" s="411"/>
      <c r="E843" s="1731"/>
      <c r="F843" s="1732"/>
    </row>
    <row r="844" spans="1:6" s="1772" customFormat="1">
      <c r="A844" s="1700"/>
      <c r="B844" s="739"/>
      <c r="C844" s="1701"/>
      <c r="D844" s="411"/>
      <c r="E844" s="1731"/>
      <c r="F844" s="1732"/>
    </row>
    <row r="845" spans="1:6" s="1772" customFormat="1">
      <c r="A845" s="1700"/>
      <c r="B845" s="739"/>
      <c r="C845" s="1701"/>
      <c r="D845" s="411"/>
      <c r="E845" s="1731"/>
      <c r="F845" s="1732"/>
    </row>
    <row r="846" spans="1:6" s="1772" customFormat="1">
      <c r="A846" s="1700"/>
      <c r="B846" s="739"/>
      <c r="C846" s="1701"/>
      <c r="D846" s="411"/>
      <c r="E846" s="1731"/>
      <c r="F846" s="1732"/>
    </row>
    <row r="847" spans="1:6" s="1772" customFormat="1">
      <c r="A847" s="1700"/>
      <c r="B847" s="739"/>
      <c r="C847" s="1701"/>
      <c r="D847" s="411"/>
      <c r="E847" s="1731"/>
      <c r="F847" s="1732"/>
    </row>
    <row r="848" spans="1:6" s="1772" customFormat="1">
      <c r="A848" s="1700"/>
      <c r="B848" s="739"/>
      <c r="C848" s="1701"/>
      <c r="D848" s="411"/>
      <c r="E848" s="1731"/>
      <c r="F848" s="1732"/>
    </row>
    <row r="849" spans="1:6" s="1772" customFormat="1">
      <c r="A849" s="1700"/>
      <c r="B849" s="739"/>
      <c r="C849" s="1701"/>
      <c r="D849" s="411"/>
      <c r="E849" s="1731"/>
      <c r="F849" s="1732"/>
    </row>
    <row r="850" spans="1:6" s="1772" customFormat="1">
      <c r="A850" s="1700"/>
      <c r="B850" s="739"/>
      <c r="C850" s="1701"/>
      <c r="D850" s="411"/>
      <c r="E850" s="1731"/>
      <c r="F850" s="1732"/>
    </row>
    <row r="851" spans="1:6" s="1772" customFormat="1">
      <c r="A851" s="1700"/>
      <c r="B851" s="739"/>
      <c r="C851" s="1701"/>
      <c r="D851" s="411"/>
      <c r="E851" s="1731"/>
      <c r="F851" s="1732"/>
    </row>
    <row r="852" spans="1:6" s="1772" customFormat="1">
      <c r="A852" s="1700"/>
      <c r="B852" s="739"/>
      <c r="C852" s="1701"/>
      <c r="D852" s="411"/>
      <c r="E852" s="1731"/>
      <c r="F852" s="1732"/>
    </row>
    <row r="853" spans="1:6" s="1772" customFormat="1">
      <c r="A853" s="1700"/>
      <c r="B853" s="739"/>
      <c r="C853" s="1701"/>
      <c r="D853" s="411"/>
      <c r="E853" s="1731"/>
      <c r="F853" s="1732"/>
    </row>
    <row r="854" spans="1:6" s="1772" customFormat="1">
      <c r="A854" s="1700"/>
      <c r="B854" s="739"/>
      <c r="C854" s="1701"/>
      <c r="D854" s="411"/>
      <c r="E854" s="1731"/>
      <c r="F854" s="1732"/>
    </row>
    <row r="855" spans="1:6" s="1772" customFormat="1">
      <c r="A855" s="1700"/>
      <c r="B855" s="739"/>
      <c r="C855" s="1701"/>
      <c r="D855" s="411"/>
      <c r="E855" s="1731"/>
      <c r="F855" s="1732"/>
    </row>
    <row r="856" spans="1:6" s="1772" customFormat="1">
      <c r="A856" s="1700"/>
      <c r="B856" s="739"/>
      <c r="C856" s="1701"/>
      <c r="D856" s="411"/>
      <c r="E856" s="1731"/>
      <c r="F856" s="1732"/>
    </row>
    <row r="857" spans="1:6" s="1772" customFormat="1">
      <c r="A857" s="1700"/>
      <c r="B857" s="739"/>
      <c r="C857" s="1701"/>
      <c r="D857" s="411"/>
      <c r="E857" s="1731"/>
      <c r="F857" s="1732"/>
    </row>
    <row r="858" spans="1:6" s="1772" customFormat="1">
      <c r="A858" s="1700"/>
      <c r="B858" s="739"/>
      <c r="C858" s="1701"/>
      <c r="D858" s="411"/>
      <c r="E858" s="1731"/>
      <c r="F858" s="1732"/>
    </row>
    <row r="859" spans="1:6" s="1772" customFormat="1">
      <c r="A859" s="1700"/>
      <c r="B859" s="739"/>
      <c r="C859" s="1701"/>
      <c r="D859" s="411"/>
      <c r="E859" s="1731"/>
      <c r="F859" s="1732"/>
    </row>
    <row r="860" spans="1:6" s="1772" customFormat="1">
      <c r="A860" s="1700"/>
      <c r="B860" s="739"/>
      <c r="C860" s="1701"/>
      <c r="D860" s="411"/>
      <c r="E860" s="1731"/>
      <c r="F860" s="1732"/>
    </row>
    <row r="861" spans="1:6" s="1772" customFormat="1">
      <c r="A861" s="1700"/>
      <c r="B861" s="739"/>
      <c r="C861" s="1701"/>
      <c r="D861" s="411"/>
      <c r="E861" s="1731"/>
      <c r="F861" s="1732"/>
    </row>
    <row r="862" spans="1:6" s="1772" customFormat="1">
      <c r="A862" s="1700"/>
      <c r="B862" s="739"/>
      <c r="C862" s="1701"/>
      <c r="D862" s="411"/>
      <c r="E862" s="1731"/>
      <c r="F862" s="1732"/>
    </row>
    <row r="863" spans="1:6" s="1772" customFormat="1">
      <c r="A863" s="1700"/>
      <c r="B863" s="739"/>
      <c r="C863" s="1701"/>
      <c r="D863" s="411"/>
      <c r="E863" s="1731"/>
      <c r="F863" s="1732"/>
    </row>
    <row r="864" spans="1:6" s="1772" customFormat="1">
      <c r="A864" s="1700"/>
      <c r="B864" s="739"/>
      <c r="C864" s="1701"/>
      <c r="D864" s="411"/>
      <c r="E864" s="1731"/>
      <c r="F864" s="1732"/>
    </row>
    <row r="865" spans="1:6" s="1772" customFormat="1">
      <c r="A865" s="1700"/>
      <c r="B865" s="739"/>
      <c r="C865" s="1701"/>
      <c r="D865" s="411"/>
      <c r="E865" s="1731"/>
      <c r="F865" s="1732"/>
    </row>
    <row r="866" spans="1:6" s="1772" customFormat="1" ht="14.4" customHeight="1">
      <c r="A866" s="48"/>
      <c r="B866" s="2568" t="s">
        <v>3270</v>
      </c>
      <c r="C866" s="47"/>
      <c r="D866" s="718"/>
      <c r="E866" s="2014"/>
      <c r="F866" s="351"/>
    </row>
    <row r="867" spans="1:6" s="1772" customFormat="1" ht="14.4" thickBot="1">
      <c r="A867" s="66"/>
      <c r="B867" s="2569"/>
      <c r="C867" s="65"/>
      <c r="D867" s="720"/>
      <c r="E867" s="2022"/>
      <c r="F867" s="393">
        <f>SUM(F818:F865)</f>
        <v>0</v>
      </c>
    </row>
    <row r="868" spans="1:6" s="1772" customFormat="1" ht="14.4" thickTop="1">
      <c r="A868" s="1722"/>
      <c r="B868" s="721"/>
      <c r="C868" s="1759"/>
      <c r="D868" s="722"/>
      <c r="E868" s="2173"/>
      <c r="F868" s="1725"/>
    </row>
    <row r="869" spans="1:6">
      <c r="A869" s="1760"/>
      <c r="B869" s="1681" t="s">
        <v>3271</v>
      </c>
      <c r="C869" s="1775"/>
      <c r="D869" s="1776"/>
      <c r="E869" s="1761"/>
      <c r="F869" s="1719"/>
    </row>
    <row r="870" spans="1:6">
      <c r="A870" s="1760"/>
      <c r="B870" s="1681"/>
      <c r="C870" s="1775"/>
      <c r="D870" s="1776"/>
      <c r="E870" s="1761"/>
      <c r="F870" s="1719"/>
    </row>
    <row r="871" spans="1:6" ht="102.6" customHeight="1">
      <c r="A871" s="1760"/>
      <c r="B871" s="1685" t="s">
        <v>2814</v>
      </c>
      <c r="C871" s="1775"/>
      <c r="D871" s="1776"/>
      <c r="E871" s="1761"/>
      <c r="F871" s="1719"/>
    </row>
    <row r="872" spans="1:6">
      <c r="A872" s="1758"/>
      <c r="B872" s="802"/>
      <c r="C872" s="1777"/>
      <c r="D872" s="1776"/>
      <c r="E872" s="1761"/>
      <c r="F872" s="1719"/>
    </row>
    <row r="873" spans="1:6">
      <c r="A873" s="1758"/>
      <c r="B873" s="778" t="s">
        <v>2815</v>
      </c>
      <c r="C873" s="1704"/>
      <c r="D873" s="874"/>
      <c r="E873" s="1707"/>
      <c r="F873" s="1719"/>
    </row>
    <row r="874" spans="1:6" ht="91.5" customHeight="1">
      <c r="A874" s="1758" t="s">
        <v>28</v>
      </c>
      <c r="B874" s="781" t="s">
        <v>2816</v>
      </c>
      <c r="C874" s="1704"/>
      <c r="D874" s="874"/>
      <c r="E874" s="1707"/>
      <c r="F874" s="1719"/>
    </row>
    <row r="875" spans="1:6" ht="18" customHeight="1">
      <c r="A875" s="1758" t="s">
        <v>1586</v>
      </c>
      <c r="B875" s="781" t="s">
        <v>2817</v>
      </c>
      <c r="C875" s="1704">
        <v>0</v>
      </c>
      <c r="D875" s="874" t="s">
        <v>46</v>
      </c>
      <c r="E875" s="1707"/>
      <c r="F875" s="1719">
        <f t="shared" ref="F875:F881" si="24">C875*E875</f>
        <v>0</v>
      </c>
    </row>
    <row r="876" spans="1:6" ht="18" customHeight="1">
      <c r="A876" s="1758" t="s">
        <v>1588</v>
      </c>
      <c r="B876" s="781" t="s">
        <v>2818</v>
      </c>
      <c r="C876" s="1704">
        <v>10</v>
      </c>
      <c r="D876" s="874" t="s">
        <v>46</v>
      </c>
      <c r="E876" s="1707"/>
      <c r="F876" s="1719">
        <f t="shared" si="24"/>
        <v>0</v>
      </c>
    </row>
    <row r="877" spans="1:6" ht="18" customHeight="1">
      <c r="A877" s="1758" t="s">
        <v>1590</v>
      </c>
      <c r="B877" s="781" t="s">
        <v>2826</v>
      </c>
      <c r="C877" s="1704">
        <v>15</v>
      </c>
      <c r="D877" s="874" t="s">
        <v>46</v>
      </c>
      <c r="E877" s="1707"/>
      <c r="F877" s="1719">
        <f t="shared" si="24"/>
        <v>0</v>
      </c>
    </row>
    <row r="878" spans="1:6" ht="18" customHeight="1">
      <c r="A878" s="1758" t="s">
        <v>2820</v>
      </c>
      <c r="B878" s="781" t="s">
        <v>2821</v>
      </c>
      <c r="C878" s="1704">
        <v>6</v>
      </c>
      <c r="D878" s="874" t="s">
        <v>46</v>
      </c>
      <c r="E878" s="1707"/>
      <c r="F878" s="1719">
        <f t="shared" si="24"/>
        <v>0</v>
      </c>
    </row>
    <row r="879" spans="1:6" ht="18" customHeight="1">
      <c r="A879" s="1758" t="s">
        <v>2822</v>
      </c>
      <c r="B879" s="781" t="s">
        <v>2827</v>
      </c>
      <c r="C879" s="1704">
        <v>8</v>
      </c>
      <c r="D879" s="874" t="s">
        <v>46</v>
      </c>
      <c r="E879" s="1707"/>
      <c r="F879" s="1719">
        <f t="shared" si="24"/>
        <v>0</v>
      </c>
    </row>
    <row r="880" spans="1:6" ht="18" customHeight="1">
      <c r="A880" s="1758" t="s">
        <v>2822</v>
      </c>
      <c r="B880" s="781" t="s">
        <v>2823</v>
      </c>
      <c r="C880" s="1704">
        <v>5</v>
      </c>
      <c r="D880" s="874" t="s">
        <v>46</v>
      </c>
      <c r="E880" s="1707"/>
      <c r="F880" s="1719">
        <f t="shared" si="24"/>
        <v>0</v>
      </c>
    </row>
    <row r="881" spans="1:6" ht="18" customHeight="1">
      <c r="A881" s="1758" t="s">
        <v>2822</v>
      </c>
      <c r="B881" s="781" t="s">
        <v>2883</v>
      </c>
      <c r="C881" s="1704">
        <v>10</v>
      </c>
      <c r="D881" s="874" t="s">
        <v>46</v>
      </c>
      <c r="E881" s="1707"/>
      <c r="F881" s="1719">
        <f t="shared" si="24"/>
        <v>0</v>
      </c>
    </row>
    <row r="882" spans="1:6" ht="18" customHeight="1">
      <c r="A882" s="1758"/>
      <c r="B882" s="781"/>
      <c r="C882" s="1704"/>
      <c r="D882" s="874"/>
      <c r="E882" s="1707"/>
      <c r="F882" s="1719"/>
    </row>
    <row r="883" spans="1:6">
      <c r="A883" s="1758"/>
      <c r="B883" s="778" t="s">
        <v>2824</v>
      </c>
      <c r="C883" s="1704"/>
      <c r="D883" s="874"/>
      <c r="E883" s="1707"/>
      <c r="F883" s="1719"/>
    </row>
    <row r="884" spans="1:6" ht="88.5" customHeight="1">
      <c r="A884" s="1758" t="s">
        <v>30</v>
      </c>
      <c r="B884" s="781" t="s">
        <v>2816</v>
      </c>
      <c r="C884" s="1704"/>
      <c r="D884" s="874"/>
      <c r="E884" s="1707"/>
      <c r="F884" s="1719"/>
    </row>
    <row r="885" spans="1:6" ht="18" customHeight="1">
      <c r="A885" s="1758" t="s">
        <v>1586</v>
      </c>
      <c r="B885" s="781" t="s">
        <v>2825</v>
      </c>
      <c r="C885" s="1704">
        <v>0</v>
      </c>
      <c r="D885" s="874" t="s">
        <v>46</v>
      </c>
      <c r="E885" s="1707"/>
      <c r="F885" s="1719">
        <f t="shared" ref="F885:F891" si="25">C885*E885</f>
        <v>0</v>
      </c>
    </row>
    <row r="886" spans="1:6" ht="18" customHeight="1">
      <c r="A886" s="1758" t="s">
        <v>1588</v>
      </c>
      <c r="B886" s="781" t="s">
        <v>2826</v>
      </c>
      <c r="C886" s="1704">
        <v>10</v>
      </c>
      <c r="D886" s="874" t="s">
        <v>46</v>
      </c>
      <c r="E886" s="1707"/>
      <c r="F886" s="1719">
        <f t="shared" si="25"/>
        <v>0</v>
      </c>
    </row>
    <row r="887" spans="1:6" ht="18" customHeight="1">
      <c r="A887" s="1758" t="s">
        <v>1590</v>
      </c>
      <c r="B887" s="781" t="s">
        <v>2821</v>
      </c>
      <c r="C887" s="1704">
        <v>15</v>
      </c>
      <c r="D887" s="874" t="s">
        <v>46</v>
      </c>
      <c r="E887" s="1707"/>
      <c r="F887" s="1719">
        <f t="shared" si="25"/>
        <v>0</v>
      </c>
    </row>
    <row r="888" spans="1:6" ht="18" customHeight="1">
      <c r="A888" s="1758" t="s">
        <v>2820</v>
      </c>
      <c r="B888" s="781" t="s">
        <v>2827</v>
      </c>
      <c r="C888" s="1704">
        <v>6</v>
      </c>
      <c r="D888" s="874" t="s">
        <v>46</v>
      </c>
      <c r="E888" s="1707"/>
      <c r="F888" s="1719">
        <f t="shared" si="25"/>
        <v>0</v>
      </c>
    </row>
    <row r="889" spans="1:6" ht="18" customHeight="1">
      <c r="A889" s="1758" t="s">
        <v>2822</v>
      </c>
      <c r="B889" s="781" t="s">
        <v>2823</v>
      </c>
      <c r="C889" s="1704">
        <v>8</v>
      </c>
      <c r="D889" s="874" t="s">
        <v>46</v>
      </c>
      <c r="E889" s="1707"/>
      <c r="F889" s="1719">
        <f t="shared" si="25"/>
        <v>0</v>
      </c>
    </row>
    <row r="890" spans="1:6" ht="18" customHeight="1">
      <c r="A890" s="1758" t="s">
        <v>2884</v>
      </c>
      <c r="B890" s="781" t="s">
        <v>2883</v>
      </c>
      <c r="C890" s="1704">
        <v>5</v>
      </c>
      <c r="D890" s="874" t="s">
        <v>46</v>
      </c>
      <c r="E890" s="1707"/>
      <c r="F890" s="1719">
        <f t="shared" si="25"/>
        <v>0</v>
      </c>
    </row>
    <row r="891" spans="1:6" ht="18" customHeight="1">
      <c r="A891" s="1758"/>
      <c r="B891" s="781"/>
      <c r="C891" s="1704">
        <v>10</v>
      </c>
      <c r="D891" s="874"/>
      <c r="E891" s="1707"/>
      <c r="F891" s="1719">
        <f t="shared" si="25"/>
        <v>0</v>
      </c>
    </row>
    <row r="892" spans="1:6">
      <c r="A892" s="1704"/>
      <c r="B892" s="811"/>
      <c r="C892" s="1704"/>
      <c r="D892" s="874"/>
      <c r="E892" s="1707"/>
      <c r="F892" s="1719"/>
    </row>
    <row r="893" spans="1:6" s="1674" customFormat="1" ht="20.100000000000001" customHeight="1">
      <c r="A893" s="1768"/>
      <c r="B893" s="763"/>
      <c r="C893" s="1768"/>
      <c r="D893" s="1773"/>
      <c r="E893" s="1707"/>
      <c r="F893" s="1719"/>
    </row>
    <row r="894" spans="1:6" s="1674" customFormat="1" ht="20.100000000000001" customHeight="1">
      <c r="A894" s="48"/>
      <c r="B894" s="717"/>
      <c r="C894" s="47"/>
      <c r="D894" s="718"/>
      <c r="E894" s="2014"/>
      <c r="F894" s="351"/>
    </row>
    <row r="895" spans="1:6" s="1772" customFormat="1" ht="14.4" thickBot="1">
      <c r="A895" s="66"/>
      <c r="B895" s="734" t="s">
        <v>400</v>
      </c>
      <c r="C895" s="65"/>
      <c r="D895" s="720"/>
      <c r="E895" s="2022"/>
      <c r="F895" s="393">
        <f>SUM(F874:F892)</f>
        <v>0</v>
      </c>
    </row>
    <row r="896" spans="1:6" s="1772" customFormat="1" ht="14.4" thickTop="1">
      <c r="A896" s="1704"/>
      <c r="B896" s="811"/>
      <c r="C896" s="1704"/>
      <c r="D896" s="874"/>
      <c r="E896" s="1707"/>
      <c r="F896" s="1719"/>
    </row>
    <row r="897" spans="1:6" s="1772" customFormat="1" ht="27.6">
      <c r="A897" s="1768"/>
      <c r="B897" s="1783" t="s">
        <v>2830</v>
      </c>
      <c r="C897" s="1696"/>
      <c r="D897" s="344"/>
      <c r="E897" s="1707"/>
      <c r="F897" s="1719"/>
    </row>
    <row r="898" spans="1:6" s="1772" customFormat="1">
      <c r="A898" s="1768"/>
      <c r="B898" s="1783"/>
      <c r="C898" s="1696"/>
      <c r="D898" s="344"/>
      <c r="E898" s="1707"/>
      <c r="F898" s="1719"/>
    </row>
    <row r="899" spans="1:6" s="1772" customFormat="1">
      <c r="A899" s="1768"/>
      <c r="B899" s="628" t="s">
        <v>2886</v>
      </c>
      <c r="C899" s="1768"/>
      <c r="D899" s="1773"/>
      <c r="E899" s="1707"/>
      <c r="F899" s="1719"/>
    </row>
    <row r="900" spans="1:6" ht="27.6">
      <c r="A900" s="1758" t="s">
        <v>33</v>
      </c>
      <c r="B900" s="1680" t="s">
        <v>2844</v>
      </c>
      <c r="C900" s="1704">
        <v>10</v>
      </c>
      <c r="D900" s="874" t="s">
        <v>44</v>
      </c>
      <c r="E900" s="1707"/>
      <c r="F900" s="1719">
        <f t="shared" ref="F900" si="26">C900*E900</f>
        <v>0</v>
      </c>
    </row>
    <row r="901" spans="1:6">
      <c r="A901" s="1758"/>
      <c r="B901" s="1680"/>
      <c r="C901" s="1704"/>
      <c r="D901" s="874"/>
      <c r="E901" s="1707"/>
      <c r="F901" s="1719"/>
    </row>
    <row r="902" spans="1:6" s="1772" customFormat="1">
      <c r="A902" s="1768"/>
      <c r="B902" s="628" t="s">
        <v>2831</v>
      </c>
      <c r="C902" s="1768"/>
      <c r="D902" s="1773"/>
      <c r="E902" s="1707"/>
      <c r="F902" s="1719"/>
    </row>
    <row r="903" spans="1:6" ht="82.8">
      <c r="A903" s="1758" t="s">
        <v>30</v>
      </c>
      <c r="B903" s="1680" t="s">
        <v>1576</v>
      </c>
      <c r="C903" s="1704">
        <v>10</v>
      </c>
      <c r="D903" s="874" t="s">
        <v>44</v>
      </c>
      <c r="E903" s="1707"/>
      <c r="F903" s="1719">
        <f t="shared" ref="F903" si="27">C903*E903</f>
        <v>0</v>
      </c>
    </row>
    <row r="904" spans="1:6" s="1772" customFormat="1">
      <c r="A904" s="1768"/>
      <c r="B904" s="763"/>
      <c r="C904" s="1768"/>
      <c r="D904" s="1773"/>
      <c r="E904" s="1707"/>
      <c r="F904" s="1719"/>
    </row>
    <row r="905" spans="1:6" s="1772" customFormat="1">
      <c r="A905" s="1768"/>
      <c r="B905" s="628" t="s">
        <v>2836</v>
      </c>
      <c r="C905" s="1768"/>
      <c r="D905" s="1773"/>
      <c r="E905" s="1707"/>
      <c r="F905" s="1719"/>
    </row>
    <row r="906" spans="1:6" s="1772" customFormat="1" ht="41.4">
      <c r="A906" s="1768" t="s">
        <v>31</v>
      </c>
      <c r="B906" s="763" t="s">
        <v>2837</v>
      </c>
      <c r="C906" s="1768">
        <v>2</v>
      </c>
      <c r="D906" s="1773" t="s">
        <v>1421</v>
      </c>
      <c r="E906" s="1707"/>
      <c r="F906" s="1719">
        <f t="shared" ref="F906" si="28">C906*E906</f>
        <v>0</v>
      </c>
    </row>
    <row r="907" spans="1:6" s="1772" customFormat="1">
      <c r="A907" s="1768"/>
      <c r="B907" s="763"/>
      <c r="C907" s="1768"/>
      <c r="D907" s="1773"/>
      <c r="E907" s="1707"/>
      <c r="F907" s="1719"/>
    </row>
    <row r="908" spans="1:6" s="1772" customFormat="1" ht="41.4">
      <c r="A908" s="1768" t="s">
        <v>32</v>
      </c>
      <c r="B908" s="763" t="s">
        <v>2838</v>
      </c>
      <c r="C908" s="1768">
        <v>2</v>
      </c>
      <c r="D908" s="1773" t="s">
        <v>1421</v>
      </c>
      <c r="E908" s="1707"/>
      <c r="F908" s="1719">
        <f t="shared" ref="F908" si="29">C908*E908</f>
        <v>0</v>
      </c>
    </row>
    <row r="909" spans="1:6" s="1772" customFormat="1">
      <c r="A909" s="1768"/>
      <c r="B909" s="763"/>
      <c r="C909" s="1784"/>
      <c r="D909" s="344"/>
      <c r="E909" s="1707"/>
      <c r="F909" s="1719"/>
    </row>
    <row r="910" spans="1:6" s="1772" customFormat="1">
      <c r="A910" s="1768"/>
      <c r="B910" s="763"/>
      <c r="C910" s="1784"/>
      <c r="D910" s="344"/>
      <c r="E910" s="1707"/>
      <c r="F910" s="1719"/>
    </row>
    <row r="911" spans="1:6" s="1772" customFormat="1">
      <c r="A911" s="1768"/>
      <c r="B911" s="763"/>
      <c r="C911" s="1784"/>
      <c r="D911" s="344"/>
      <c r="E911" s="1707"/>
      <c r="F911" s="1719"/>
    </row>
    <row r="912" spans="1:6" s="1772" customFormat="1">
      <c r="A912" s="1768"/>
      <c r="B912" s="763"/>
      <c r="C912" s="1784"/>
      <c r="D912" s="344"/>
      <c r="E912" s="1707"/>
      <c r="F912" s="1719"/>
    </row>
    <row r="913" spans="1:6" s="1772" customFormat="1">
      <c r="A913" s="1768"/>
      <c r="B913" s="763"/>
      <c r="C913" s="1784"/>
      <c r="D913" s="344"/>
      <c r="E913" s="1707"/>
      <c r="F913" s="1719"/>
    </row>
    <row r="914" spans="1:6" s="1772" customFormat="1">
      <c r="A914" s="1768"/>
      <c r="B914" s="763"/>
      <c r="C914" s="1784"/>
      <c r="D914" s="344"/>
      <c r="E914" s="1707"/>
      <c r="F914" s="1719"/>
    </row>
    <row r="915" spans="1:6" s="1772" customFormat="1">
      <c r="A915" s="1768"/>
      <c r="B915" s="763"/>
      <c r="C915" s="1784"/>
      <c r="D915" s="344"/>
      <c r="E915" s="1707"/>
      <c r="F915" s="1719"/>
    </row>
    <row r="916" spans="1:6" s="1772" customFormat="1">
      <c r="A916" s="1768"/>
      <c r="B916" s="763"/>
      <c r="C916" s="1784"/>
      <c r="D916" s="344"/>
      <c r="E916" s="1707"/>
      <c r="F916" s="1719"/>
    </row>
    <row r="917" spans="1:6" s="1772" customFormat="1">
      <c r="A917" s="1768"/>
      <c r="B917" s="763"/>
      <c r="C917" s="1784"/>
      <c r="D917" s="344"/>
      <c r="E917" s="1707"/>
      <c r="F917" s="1719"/>
    </row>
    <row r="918" spans="1:6" s="1772" customFormat="1">
      <c r="A918" s="1768"/>
      <c r="B918" s="763"/>
      <c r="C918" s="1784"/>
      <c r="D918" s="344"/>
      <c r="E918" s="1707"/>
      <c r="F918" s="1719"/>
    </row>
    <row r="919" spans="1:6" s="1772" customFormat="1">
      <c r="A919" s="1768"/>
      <c r="B919" s="763"/>
      <c r="C919" s="1784"/>
      <c r="D919" s="344"/>
      <c r="E919" s="1707"/>
      <c r="F919" s="1719"/>
    </row>
    <row r="920" spans="1:6" s="1772" customFormat="1">
      <c r="A920" s="1768"/>
      <c r="B920" s="763"/>
      <c r="C920" s="1784"/>
      <c r="D920" s="344"/>
      <c r="E920" s="1707"/>
      <c r="F920" s="1719"/>
    </row>
    <row r="921" spans="1:6" s="1772" customFormat="1">
      <c r="A921" s="1768"/>
      <c r="B921" s="763"/>
      <c r="C921" s="1784"/>
      <c r="D921" s="344"/>
      <c r="E921" s="1707"/>
      <c r="F921" s="1719"/>
    </row>
    <row r="922" spans="1:6" s="1772" customFormat="1">
      <c r="A922" s="1768"/>
      <c r="B922" s="763"/>
      <c r="C922" s="1784"/>
      <c r="D922" s="344"/>
      <c r="E922" s="1707"/>
      <c r="F922" s="1719"/>
    </row>
    <row r="923" spans="1:6" s="1772" customFormat="1">
      <c r="A923" s="1768"/>
      <c r="B923" s="763"/>
      <c r="C923" s="1784"/>
      <c r="D923" s="344"/>
      <c r="E923" s="1707"/>
      <c r="F923" s="1719"/>
    </row>
    <row r="924" spans="1:6" s="1772" customFormat="1">
      <c r="A924" s="1768"/>
      <c r="B924" s="763"/>
      <c r="C924" s="1784"/>
      <c r="D924" s="344"/>
      <c r="E924" s="1707"/>
      <c r="F924" s="1719"/>
    </row>
    <row r="925" spans="1:6" s="1772" customFormat="1">
      <c r="A925" s="1768"/>
      <c r="B925" s="763"/>
      <c r="C925" s="1784"/>
      <c r="D925" s="344"/>
      <c r="E925" s="1707"/>
      <c r="F925" s="1719"/>
    </row>
    <row r="926" spans="1:6" s="1772" customFormat="1">
      <c r="A926" s="1768"/>
      <c r="B926" s="763"/>
      <c r="C926" s="1784"/>
      <c r="D926" s="344"/>
      <c r="E926" s="1707"/>
      <c r="F926" s="1719"/>
    </row>
    <row r="927" spans="1:6" s="1772" customFormat="1">
      <c r="A927" s="1768"/>
      <c r="B927" s="763"/>
      <c r="C927" s="1784"/>
      <c r="D927" s="344"/>
      <c r="E927" s="1707"/>
      <c r="F927" s="1719"/>
    </row>
    <row r="928" spans="1:6" s="1772" customFormat="1">
      <c r="A928" s="1768"/>
      <c r="B928" s="763"/>
      <c r="C928" s="1784"/>
      <c r="D928" s="344"/>
      <c r="E928" s="1707"/>
      <c r="F928" s="1719"/>
    </row>
    <row r="929" spans="1:6" s="1772" customFormat="1">
      <c r="A929" s="1768"/>
      <c r="B929" s="763"/>
      <c r="C929" s="1784"/>
      <c r="D929" s="344"/>
      <c r="E929" s="1707"/>
      <c r="F929" s="1719"/>
    </row>
    <row r="930" spans="1:6" s="1772" customFormat="1">
      <c r="A930" s="1768"/>
      <c r="B930" s="763"/>
      <c r="C930" s="1784"/>
      <c r="D930" s="344"/>
      <c r="E930" s="1707"/>
      <c r="F930" s="1719"/>
    </row>
    <row r="931" spans="1:6" s="1772" customFormat="1">
      <c r="A931" s="1768"/>
      <c r="B931" s="763"/>
      <c r="C931" s="1784"/>
      <c r="D931" s="344"/>
      <c r="E931" s="1707"/>
      <c r="F931" s="1719"/>
    </row>
    <row r="932" spans="1:6" s="1772" customFormat="1">
      <c r="A932" s="1768"/>
      <c r="B932" s="763"/>
      <c r="C932" s="1784"/>
      <c r="D932" s="344"/>
      <c r="E932" s="1707"/>
      <c r="F932" s="1719"/>
    </row>
    <row r="933" spans="1:6" s="1772" customFormat="1">
      <c r="A933" s="1768"/>
      <c r="B933" s="763"/>
      <c r="C933" s="1784"/>
      <c r="D933" s="344"/>
      <c r="E933" s="1707"/>
      <c r="F933" s="1719"/>
    </row>
    <row r="934" spans="1:6" s="1772" customFormat="1">
      <c r="A934" s="48"/>
      <c r="B934" s="717"/>
      <c r="C934" s="47"/>
      <c r="D934" s="718"/>
      <c r="E934" s="2014"/>
      <c r="F934" s="351"/>
    </row>
    <row r="935" spans="1:6" s="1772" customFormat="1" ht="14.4" thickBot="1">
      <c r="A935" s="66"/>
      <c r="B935" s="734" t="s">
        <v>400</v>
      </c>
      <c r="C935" s="65"/>
      <c r="D935" s="720"/>
      <c r="E935" s="2022"/>
      <c r="F935" s="393">
        <f>SUM(F900:F932)</f>
        <v>0</v>
      </c>
    </row>
    <row r="936" spans="1:6" s="1772" customFormat="1" ht="14.4" thickTop="1">
      <c r="A936" s="1782"/>
      <c r="B936" s="628"/>
      <c r="C936" s="1696"/>
      <c r="D936" s="344"/>
      <c r="E936" s="1707"/>
      <c r="F936" s="1719"/>
    </row>
    <row r="937" spans="1:6">
      <c r="A937" s="1758"/>
      <c r="B937" s="778" t="s">
        <v>2887</v>
      </c>
      <c r="C937" s="1704"/>
      <c r="D937" s="874"/>
      <c r="E937" s="1707"/>
      <c r="F937" s="1719"/>
    </row>
    <row r="938" spans="1:6" ht="55.2">
      <c r="A938" s="1758" t="s">
        <v>28</v>
      </c>
      <c r="B938" s="781" t="s">
        <v>2888</v>
      </c>
      <c r="C938" s="1704">
        <v>1</v>
      </c>
      <c r="D938" s="874" t="s">
        <v>1456</v>
      </c>
      <c r="E938" s="1707"/>
      <c r="F938" s="1719">
        <f t="shared" ref="F938" si="30">C938*E938</f>
        <v>0</v>
      </c>
    </row>
    <row r="939" spans="1:6">
      <c r="A939" s="1758"/>
      <c r="B939" s="781"/>
      <c r="C939" s="1704"/>
      <c r="D939" s="874"/>
      <c r="E939" s="1707"/>
      <c r="F939" s="1719"/>
    </row>
    <row r="940" spans="1:6" s="1674" customFormat="1" ht="41.4">
      <c r="A940" s="1745" t="s">
        <v>30</v>
      </c>
      <c r="B940" s="1673" t="s">
        <v>3212</v>
      </c>
      <c r="C940" s="1733">
        <v>0</v>
      </c>
      <c r="D940" s="1734" t="s">
        <v>809</v>
      </c>
      <c r="E940" s="1761"/>
      <c r="F940" s="1719">
        <f t="shared" ref="F940:F942" si="31">C940*E940</f>
        <v>0</v>
      </c>
    </row>
    <row r="941" spans="1:6" s="1674" customFormat="1">
      <c r="A941" s="1745"/>
      <c r="B941" s="1673"/>
      <c r="C941" s="1733"/>
      <c r="D941" s="1734"/>
      <c r="E941" s="1761"/>
      <c r="F941" s="1719"/>
    </row>
    <row r="942" spans="1:6" ht="82.8">
      <c r="A942" s="1758" t="s">
        <v>30</v>
      </c>
      <c r="B942" s="1680" t="s">
        <v>1576</v>
      </c>
      <c r="C942" s="1704">
        <v>8</v>
      </c>
      <c r="D942" s="874" t="s">
        <v>44</v>
      </c>
      <c r="E942" s="1707"/>
      <c r="F942" s="1719">
        <f t="shared" si="31"/>
        <v>0</v>
      </c>
    </row>
    <row r="943" spans="1:6" s="1674" customFormat="1" ht="16.5" customHeight="1">
      <c r="A943" s="1745"/>
      <c r="B943" s="1673"/>
      <c r="C943" s="1733"/>
      <c r="D943" s="1734"/>
      <c r="E943" s="1761"/>
      <c r="F943" s="1735"/>
    </row>
    <row r="944" spans="1:6" s="1674" customFormat="1" ht="20.399999999999999" customHeight="1">
      <c r="A944" s="1745" t="s">
        <v>32</v>
      </c>
      <c r="B944" s="1673" t="s">
        <v>2889</v>
      </c>
      <c r="C944" s="1733">
        <v>1</v>
      </c>
      <c r="D944" s="1734" t="s">
        <v>809</v>
      </c>
      <c r="E944" s="1761"/>
      <c r="F944" s="1719">
        <f t="shared" ref="F944" si="32">C944*E944</f>
        <v>0</v>
      </c>
    </row>
    <row r="945" spans="1:6" s="1674" customFormat="1">
      <c r="A945" s="1745"/>
      <c r="B945" s="1673"/>
      <c r="C945" s="1733"/>
      <c r="D945" s="1734"/>
      <c r="E945" s="1761"/>
      <c r="F945" s="1735"/>
    </row>
    <row r="946" spans="1:6">
      <c r="A946" s="1758"/>
      <c r="B946" s="778" t="s">
        <v>2890</v>
      </c>
      <c r="C946" s="1704"/>
      <c r="D946" s="874"/>
      <c r="E946" s="1707"/>
      <c r="F946" s="1719"/>
    </row>
    <row r="947" spans="1:6" ht="55.2">
      <c r="A947" s="1758" t="s">
        <v>34</v>
      </c>
      <c r="B947" s="781" t="s">
        <v>1584</v>
      </c>
      <c r="C947" s="1704"/>
      <c r="D947" s="874"/>
      <c r="E947" s="1707"/>
      <c r="F947" s="1719"/>
    </row>
    <row r="948" spans="1:6" ht="18" customHeight="1">
      <c r="A948" s="1758" t="s">
        <v>1586</v>
      </c>
      <c r="B948" s="781" t="s">
        <v>2891</v>
      </c>
      <c r="C948" s="1704">
        <v>6</v>
      </c>
      <c r="D948" s="874" t="s">
        <v>46</v>
      </c>
      <c r="E948" s="1707"/>
      <c r="F948" s="1719">
        <f t="shared" ref="F948:F952" si="33">C948*E948</f>
        <v>0</v>
      </c>
    </row>
    <row r="949" spans="1:6" ht="18" customHeight="1">
      <c r="A949" s="1758" t="s">
        <v>1588</v>
      </c>
      <c r="B949" s="781" t="s">
        <v>2821</v>
      </c>
      <c r="C949" s="1704">
        <v>7</v>
      </c>
      <c r="D949" s="874" t="s">
        <v>46</v>
      </c>
      <c r="E949" s="1707"/>
      <c r="F949" s="1719">
        <f t="shared" si="33"/>
        <v>0</v>
      </c>
    </row>
    <row r="950" spans="1:6" ht="18" customHeight="1">
      <c r="A950" s="1758" t="s">
        <v>1590</v>
      </c>
      <c r="B950" s="781" t="s">
        <v>2827</v>
      </c>
      <c r="C950" s="1704">
        <v>7</v>
      </c>
      <c r="D950" s="874" t="s">
        <v>46</v>
      </c>
      <c r="E950" s="1707"/>
      <c r="F950" s="1719">
        <f t="shared" si="33"/>
        <v>0</v>
      </c>
    </row>
    <row r="951" spans="1:6" ht="18" customHeight="1">
      <c r="A951" s="1758" t="s">
        <v>2820</v>
      </c>
      <c r="B951" s="781" t="s">
        <v>2823</v>
      </c>
      <c r="C951" s="1704">
        <v>8</v>
      </c>
      <c r="D951" s="874" t="s">
        <v>46</v>
      </c>
      <c r="E951" s="1707"/>
      <c r="F951" s="1719">
        <f t="shared" si="33"/>
        <v>0</v>
      </c>
    </row>
    <row r="952" spans="1:6" ht="18" customHeight="1">
      <c r="A952" s="1758" t="s">
        <v>2822</v>
      </c>
      <c r="B952" s="781" t="s">
        <v>2883</v>
      </c>
      <c r="C952" s="1704">
        <v>9</v>
      </c>
      <c r="D952" s="874" t="s">
        <v>46</v>
      </c>
      <c r="E952" s="1707"/>
      <c r="F952" s="1719">
        <f t="shared" si="33"/>
        <v>0</v>
      </c>
    </row>
    <row r="953" spans="1:6" ht="18" customHeight="1">
      <c r="A953" s="1758"/>
      <c r="B953" s="781"/>
      <c r="C953" s="1704"/>
      <c r="D953" s="874"/>
      <c r="E953" s="1707"/>
      <c r="F953" s="1719"/>
    </row>
    <row r="954" spans="1:6">
      <c r="A954" s="1758" t="s">
        <v>35</v>
      </c>
      <c r="B954" s="778" t="s">
        <v>1601</v>
      </c>
      <c r="C954" s="1704"/>
      <c r="D954" s="874"/>
      <c r="E954" s="1707"/>
      <c r="F954" s="1719"/>
    </row>
    <row r="955" spans="1:6">
      <c r="A955" s="1758" t="s">
        <v>1586</v>
      </c>
      <c r="B955" s="1680" t="s">
        <v>1587</v>
      </c>
      <c r="C955" s="1704">
        <v>8</v>
      </c>
      <c r="D955" s="874" t="s">
        <v>46</v>
      </c>
      <c r="E955" s="1707"/>
      <c r="F955" s="1719">
        <f t="shared" ref="F955:F957" si="34">C955*E955</f>
        <v>0</v>
      </c>
    </row>
    <row r="956" spans="1:6">
      <c r="A956" s="1758" t="s">
        <v>1588</v>
      </c>
      <c r="B956" s="1673" t="s">
        <v>1589</v>
      </c>
      <c r="C956" s="1704">
        <v>0</v>
      </c>
      <c r="D956" s="874" t="s">
        <v>46</v>
      </c>
      <c r="E956" s="1707"/>
      <c r="F956" s="1719">
        <f t="shared" si="34"/>
        <v>0</v>
      </c>
    </row>
    <row r="957" spans="1:6">
      <c r="A957" s="1758" t="s">
        <v>1590</v>
      </c>
      <c r="B957" s="1673" t="s">
        <v>1591</v>
      </c>
      <c r="C957" s="1704">
        <v>0</v>
      </c>
      <c r="D957" s="874" t="s">
        <v>46</v>
      </c>
      <c r="E957" s="1707"/>
      <c r="F957" s="1719">
        <f t="shared" si="34"/>
        <v>0</v>
      </c>
    </row>
    <row r="958" spans="1:6">
      <c r="A958" s="1758"/>
      <c r="B958" s="1673"/>
      <c r="C958" s="1704"/>
      <c r="D958" s="874"/>
      <c r="E958" s="1707"/>
      <c r="F958" s="1719"/>
    </row>
    <row r="959" spans="1:6">
      <c r="A959" s="1758"/>
      <c r="B959" s="1673"/>
      <c r="C959" s="1704"/>
      <c r="D959" s="874"/>
      <c r="E959" s="1707"/>
      <c r="F959" s="1719"/>
    </row>
    <row r="960" spans="1:6">
      <c r="A960" s="1758"/>
      <c r="B960" s="1673"/>
      <c r="C960" s="1704"/>
      <c r="D960" s="874"/>
      <c r="E960" s="1707"/>
      <c r="F960" s="1719"/>
    </row>
    <row r="961" spans="1:6">
      <c r="A961" s="1758"/>
      <c r="B961" s="1673"/>
      <c r="C961" s="1704"/>
      <c r="D961" s="874"/>
      <c r="E961" s="1707"/>
      <c r="F961" s="1719"/>
    </row>
    <row r="962" spans="1:6">
      <c r="A962" s="1758"/>
      <c r="B962" s="1673"/>
      <c r="C962" s="1704"/>
      <c r="D962" s="874"/>
      <c r="E962" s="1707"/>
      <c r="F962" s="1719"/>
    </row>
    <row r="963" spans="1:6">
      <c r="A963" s="1758"/>
      <c r="B963" s="1673"/>
      <c r="C963" s="1704"/>
      <c r="D963" s="874"/>
      <c r="E963" s="1707"/>
      <c r="F963" s="1719"/>
    </row>
    <row r="964" spans="1:6">
      <c r="A964" s="1758"/>
      <c r="B964" s="1673"/>
      <c r="C964" s="1704"/>
      <c r="D964" s="874"/>
      <c r="E964" s="1707"/>
      <c r="F964" s="1719"/>
    </row>
    <row r="965" spans="1:6">
      <c r="A965" s="1758"/>
      <c r="B965" s="1673"/>
      <c r="C965" s="1704"/>
      <c r="D965" s="874"/>
      <c r="E965" s="1707"/>
      <c r="F965" s="1719"/>
    </row>
    <row r="966" spans="1:6">
      <c r="A966" s="1758"/>
      <c r="B966" s="1673"/>
      <c r="C966" s="1704"/>
      <c r="D966" s="874"/>
      <c r="E966" s="1707"/>
      <c r="F966" s="1719"/>
    </row>
    <row r="967" spans="1:6">
      <c r="A967" s="1758"/>
      <c r="B967" s="1673"/>
      <c r="C967" s="1704"/>
      <c r="D967" s="874"/>
      <c r="E967" s="1707"/>
      <c r="F967" s="1719"/>
    </row>
    <row r="968" spans="1:6">
      <c r="A968" s="1758"/>
      <c r="B968" s="1673"/>
      <c r="C968" s="1704"/>
      <c r="D968" s="874"/>
      <c r="E968" s="1707"/>
      <c r="F968" s="1719"/>
    </row>
    <row r="969" spans="1:6" s="1772" customFormat="1">
      <c r="A969" s="1768"/>
      <c r="B969" s="763"/>
      <c r="C969" s="1784"/>
      <c r="D969" s="344"/>
      <c r="E969" s="1707"/>
      <c r="F969" s="1719"/>
    </row>
    <row r="970" spans="1:6" s="1772" customFormat="1">
      <c r="A970" s="48"/>
      <c r="B970" s="717"/>
      <c r="C970" s="47"/>
      <c r="D970" s="718"/>
      <c r="E970" s="2014"/>
      <c r="F970" s="351"/>
    </row>
    <row r="971" spans="1:6" s="1772" customFormat="1" ht="14.4" thickBot="1">
      <c r="A971" s="66"/>
      <c r="B971" s="734" t="s">
        <v>400</v>
      </c>
      <c r="C971" s="65"/>
      <c r="D971" s="720"/>
      <c r="E971" s="2022"/>
      <c r="F971" s="393">
        <f>SUM(F938:F969)</f>
        <v>0</v>
      </c>
    </row>
    <row r="972" spans="1:6" ht="14.4" thickTop="1">
      <c r="A972" s="1704"/>
      <c r="B972" s="811"/>
      <c r="C972" s="1704"/>
      <c r="D972" s="874"/>
      <c r="E972" s="1707"/>
      <c r="F972" s="1719"/>
    </row>
    <row r="973" spans="1:6" s="1772" customFormat="1">
      <c r="A973" s="1700"/>
      <c r="B973" s="738" t="s">
        <v>45</v>
      </c>
      <c r="C973" s="1701"/>
      <c r="D973" s="411"/>
      <c r="E973" s="1731"/>
      <c r="F973" s="1732"/>
    </row>
    <row r="974" spans="1:6" s="1772" customFormat="1">
      <c r="A974" s="1700"/>
      <c r="B974" s="739"/>
      <c r="C974" s="1701"/>
      <c r="D974" s="411"/>
      <c r="E974" s="1731"/>
      <c r="F974" s="1732"/>
    </row>
    <row r="975" spans="1:6" s="1772" customFormat="1">
      <c r="A975" s="1700"/>
      <c r="B975" s="739" t="s">
        <v>1886</v>
      </c>
      <c r="C975" s="1701"/>
      <c r="D975" s="411"/>
      <c r="E975" s="1731"/>
      <c r="F975" s="1732">
        <f>F895</f>
        <v>0</v>
      </c>
    </row>
    <row r="976" spans="1:6" s="1772" customFormat="1">
      <c r="A976" s="1700"/>
      <c r="B976" s="739"/>
      <c r="C976" s="1701"/>
      <c r="D976" s="411"/>
      <c r="E976" s="1731"/>
      <c r="F976" s="1732"/>
    </row>
    <row r="977" spans="1:6" s="1772" customFormat="1">
      <c r="A977" s="1700"/>
      <c r="B977" s="739" t="s">
        <v>3272</v>
      </c>
      <c r="C977" s="1701"/>
      <c r="D977" s="411"/>
      <c r="E977" s="1731"/>
      <c r="F977" s="1732">
        <f>F935</f>
        <v>0</v>
      </c>
    </row>
    <row r="978" spans="1:6" s="1772" customFormat="1">
      <c r="A978" s="1700"/>
      <c r="B978" s="739"/>
      <c r="C978" s="1701"/>
      <c r="D978" s="411"/>
      <c r="E978" s="1731"/>
      <c r="F978" s="1732"/>
    </row>
    <row r="979" spans="1:6" s="1772" customFormat="1">
      <c r="A979" s="1700"/>
      <c r="B979" s="739" t="s">
        <v>3273</v>
      </c>
      <c r="C979" s="1701"/>
      <c r="D979" s="411"/>
      <c r="E979" s="1731"/>
      <c r="F979" s="1732">
        <f>F971</f>
        <v>0</v>
      </c>
    </row>
    <row r="980" spans="1:6" s="1772" customFormat="1">
      <c r="A980" s="1700"/>
      <c r="B980" s="739"/>
      <c r="C980" s="1701"/>
      <c r="D980" s="411"/>
      <c r="E980" s="1731"/>
      <c r="F980" s="1732"/>
    </row>
    <row r="981" spans="1:6" s="1772" customFormat="1">
      <c r="A981" s="1700"/>
      <c r="B981" s="739"/>
      <c r="C981" s="1701"/>
      <c r="D981" s="411"/>
      <c r="E981" s="1731"/>
      <c r="F981" s="1732"/>
    </row>
    <row r="982" spans="1:6" s="1772" customFormat="1">
      <c r="A982" s="1700"/>
      <c r="B982" s="739"/>
      <c r="C982" s="1701"/>
      <c r="D982" s="411"/>
      <c r="E982" s="1731"/>
      <c r="F982" s="1732"/>
    </row>
    <row r="983" spans="1:6" s="1772" customFormat="1">
      <c r="A983" s="1700"/>
      <c r="B983" s="739"/>
      <c r="C983" s="1701"/>
      <c r="D983" s="411"/>
      <c r="E983" s="1731"/>
      <c r="F983" s="1732"/>
    </row>
    <row r="984" spans="1:6" s="1772" customFormat="1">
      <c r="A984" s="1700"/>
      <c r="B984" s="739"/>
      <c r="C984" s="1701"/>
      <c r="D984" s="411"/>
      <c r="E984" s="1731"/>
      <c r="F984" s="1732"/>
    </row>
    <row r="985" spans="1:6" s="1772" customFormat="1">
      <c r="A985" s="1700"/>
      <c r="B985" s="739"/>
      <c r="C985" s="1701"/>
      <c r="D985" s="411"/>
      <c r="E985" s="1731"/>
      <c r="F985" s="1732"/>
    </row>
    <row r="986" spans="1:6" s="1772" customFormat="1">
      <c r="A986" s="1700"/>
      <c r="B986" s="739"/>
      <c r="C986" s="1701"/>
      <c r="D986" s="411"/>
      <c r="E986" s="1731"/>
      <c r="F986" s="1732"/>
    </row>
    <row r="987" spans="1:6" s="1772" customFormat="1">
      <c r="A987" s="1700"/>
      <c r="B987" s="739"/>
      <c r="C987" s="1701"/>
      <c r="D987" s="411"/>
      <c r="E987" s="1731"/>
      <c r="F987" s="1732"/>
    </row>
    <row r="988" spans="1:6" s="1772" customFormat="1">
      <c r="A988" s="1700"/>
      <c r="B988" s="739"/>
      <c r="C988" s="1701"/>
      <c r="D988" s="411"/>
      <c r="E988" s="1731"/>
      <c r="F988" s="1732"/>
    </row>
    <row r="989" spans="1:6" s="1772" customFormat="1">
      <c r="A989" s="1700"/>
      <c r="B989" s="739"/>
      <c r="C989" s="1701"/>
      <c r="D989" s="411"/>
      <c r="E989" s="1731"/>
      <c r="F989" s="1732"/>
    </row>
    <row r="990" spans="1:6" s="1772" customFormat="1">
      <c r="A990" s="1700"/>
      <c r="B990" s="739"/>
      <c r="C990" s="1701"/>
      <c r="D990" s="411"/>
      <c r="E990" s="1731"/>
      <c r="F990" s="1732"/>
    </row>
    <row r="991" spans="1:6" s="1772" customFormat="1">
      <c r="A991" s="1700"/>
      <c r="B991" s="739"/>
      <c r="C991" s="1701"/>
      <c r="D991" s="411"/>
      <c r="E991" s="1731"/>
      <c r="F991" s="1732"/>
    </row>
    <row r="992" spans="1:6" s="1772" customFormat="1">
      <c r="A992" s="1700"/>
      <c r="B992" s="739"/>
      <c r="C992" s="1701"/>
      <c r="D992" s="411"/>
      <c r="E992" s="1731"/>
      <c r="F992" s="1732"/>
    </row>
    <row r="993" spans="1:6" s="1772" customFormat="1">
      <c r="A993" s="1700"/>
      <c r="B993" s="739"/>
      <c r="C993" s="1701"/>
      <c r="D993" s="411"/>
      <c r="E993" s="1731"/>
      <c r="F993" s="1732"/>
    </row>
    <row r="994" spans="1:6" s="1772" customFormat="1">
      <c r="A994" s="1700"/>
      <c r="B994" s="739"/>
      <c r="C994" s="1701"/>
      <c r="D994" s="411"/>
      <c r="E994" s="1731"/>
      <c r="F994" s="1732"/>
    </row>
    <row r="995" spans="1:6" s="1772" customFormat="1">
      <c r="A995" s="1700"/>
      <c r="B995" s="739"/>
      <c r="C995" s="1701"/>
      <c r="D995" s="411"/>
      <c r="E995" s="1731"/>
      <c r="F995" s="1732"/>
    </row>
    <row r="996" spans="1:6" s="1772" customFormat="1">
      <c r="A996" s="1700"/>
      <c r="B996" s="739"/>
      <c r="C996" s="1701"/>
      <c r="D996" s="411"/>
      <c r="E996" s="1731"/>
      <c r="F996" s="1732"/>
    </row>
    <row r="997" spans="1:6" s="1772" customFormat="1">
      <c r="A997" s="1700"/>
      <c r="B997" s="739"/>
      <c r="C997" s="1701"/>
      <c r="D997" s="411"/>
      <c r="E997" s="1731"/>
      <c r="F997" s="1732"/>
    </row>
    <row r="998" spans="1:6" s="1772" customFormat="1">
      <c r="A998" s="1700"/>
      <c r="B998" s="739"/>
      <c r="C998" s="1701"/>
      <c r="D998" s="411"/>
      <c r="E998" s="1731"/>
      <c r="F998" s="1732"/>
    </row>
    <row r="999" spans="1:6" s="1772" customFormat="1">
      <c r="A999" s="1700"/>
      <c r="B999" s="739"/>
      <c r="C999" s="1701"/>
      <c r="D999" s="411"/>
      <c r="E999" s="1731"/>
      <c r="F999" s="1732"/>
    </row>
    <row r="1000" spans="1:6" s="1772" customFormat="1">
      <c r="A1000" s="1700"/>
      <c r="B1000" s="739"/>
      <c r="C1000" s="1701"/>
      <c r="D1000" s="411"/>
      <c r="E1000" s="1731"/>
      <c r="F1000" s="1732"/>
    </row>
    <row r="1001" spans="1:6" s="1772" customFormat="1">
      <c r="A1001" s="1700"/>
      <c r="B1001" s="739"/>
      <c r="C1001" s="1701"/>
      <c r="D1001" s="411"/>
      <c r="E1001" s="1731"/>
      <c r="F1001" s="1732"/>
    </row>
    <row r="1002" spans="1:6" s="1772" customFormat="1">
      <c r="A1002" s="1700"/>
      <c r="B1002" s="739"/>
      <c r="C1002" s="1701"/>
      <c r="D1002" s="411"/>
      <c r="E1002" s="1731"/>
      <c r="F1002" s="1732"/>
    </row>
    <row r="1003" spans="1:6" s="1772" customFormat="1">
      <c r="A1003" s="1700"/>
      <c r="B1003" s="739"/>
      <c r="C1003" s="1701"/>
      <c r="D1003" s="411"/>
      <c r="E1003" s="1731"/>
      <c r="F1003" s="1732"/>
    </row>
    <row r="1004" spans="1:6" s="1772" customFormat="1">
      <c r="A1004" s="1700"/>
      <c r="B1004" s="739"/>
      <c r="C1004" s="1701"/>
      <c r="D1004" s="411"/>
      <c r="E1004" s="1731"/>
      <c r="F1004" s="1732"/>
    </row>
    <row r="1005" spans="1:6" s="1772" customFormat="1">
      <c r="A1005" s="1700"/>
      <c r="B1005" s="739"/>
      <c r="C1005" s="1701"/>
      <c r="D1005" s="411"/>
      <c r="E1005" s="1731"/>
      <c r="F1005" s="1732"/>
    </row>
    <row r="1006" spans="1:6" s="1772" customFormat="1">
      <c r="A1006" s="1700"/>
      <c r="B1006" s="739"/>
      <c r="C1006" s="1701"/>
      <c r="D1006" s="411"/>
      <c r="E1006" s="1731"/>
      <c r="F1006" s="1732"/>
    </row>
    <row r="1007" spans="1:6" s="1772" customFormat="1">
      <c r="A1007" s="1700"/>
      <c r="B1007" s="739"/>
      <c r="C1007" s="1701"/>
      <c r="D1007" s="411"/>
      <c r="E1007" s="1731"/>
      <c r="F1007" s="1732"/>
    </row>
    <row r="1008" spans="1:6" s="1772" customFormat="1">
      <c r="A1008" s="1700"/>
      <c r="B1008" s="739"/>
      <c r="C1008" s="1701"/>
      <c r="D1008" s="411"/>
      <c r="E1008" s="1731"/>
      <c r="F1008" s="1732"/>
    </row>
    <row r="1009" spans="1:6" s="1772" customFormat="1">
      <c r="A1009" s="1700"/>
      <c r="B1009" s="739"/>
      <c r="C1009" s="1701"/>
      <c r="D1009" s="411"/>
      <c r="E1009" s="1731"/>
      <c r="F1009" s="1732"/>
    </row>
    <row r="1010" spans="1:6" s="1772" customFormat="1">
      <c r="A1010" s="1700"/>
      <c r="B1010" s="739"/>
      <c r="C1010" s="1701"/>
      <c r="D1010" s="411"/>
      <c r="E1010" s="1731"/>
      <c r="F1010" s="1732"/>
    </row>
    <row r="1011" spans="1:6" s="1772" customFormat="1">
      <c r="A1011" s="1700"/>
      <c r="B1011" s="739"/>
      <c r="C1011" s="1701"/>
      <c r="D1011" s="411"/>
      <c r="E1011" s="1731"/>
      <c r="F1011" s="1732"/>
    </row>
    <row r="1012" spans="1:6" s="1772" customFormat="1">
      <c r="A1012" s="1700"/>
      <c r="B1012" s="739"/>
      <c r="C1012" s="1701"/>
      <c r="D1012" s="411"/>
      <c r="E1012" s="1731"/>
      <c r="F1012" s="1732"/>
    </row>
    <row r="1013" spans="1:6" s="1772" customFormat="1">
      <c r="A1013" s="1700"/>
      <c r="B1013" s="739"/>
      <c r="C1013" s="1701"/>
      <c r="D1013" s="411"/>
      <c r="E1013" s="1731"/>
      <c r="F1013" s="1732"/>
    </row>
    <row r="1014" spans="1:6" s="1772" customFormat="1">
      <c r="A1014" s="1700"/>
      <c r="B1014" s="739"/>
      <c r="C1014" s="1701"/>
      <c r="D1014" s="411"/>
      <c r="E1014" s="1731"/>
      <c r="F1014" s="1732"/>
    </row>
    <row r="1015" spans="1:6" s="1772" customFormat="1">
      <c r="A1015" s="1700"/>
      <c r="B1015" s="739"/>
      <c r="C1015" s="1701"/>
      <c r="D1015" s="411"/>
      <c r="E1015" s="1731"/>
      <c r="F1015" s="1732"/>
    </row>
    <row r="1016" spans="1:6" s="1772" customFormat="1">
      <c r="A1016" s="1700"/>
      <c r="B1016" s="739"/>
      <c r="C1016" s="1701"/>
      <c r="D1016" s="411"/>
      <c r="E1016" s="1731"/>
      <c r="F1016" s="1732"/>
    </row>
    <row r="1017" spans="1:6" s="1772" customFormat="1">
      <c r="A1017" s="1700"/>
      <c r="B1017" s="739"/>
      <c r="C1017" s="1701"/>
      <c r="D1017" s="411"/>
      <c r="E1017" s="1731"/>
      <c r="F1017" s="1732"/>
    </row>
    <row r="1018" spans="1:6" s="1772" customFormat="1">
      <c r="A1018" s="1700"/>
      <c r="B1018" s="739"/>
      <c r="C1018" s="1701"/>
      <c r="D1018" s="411"/>
      <c r="E1018" s="1731"/>
      <c r="F1018" s="1732"/>
    </row>
    <row r="1019" spans="1:6" s="1772" customFormat="1">
      <c r="A1019" s="1700"/>
      <c r="B1019" s="739"/>
      <c r="C1019" s="1701"/>
      <c r="D1019" s="411"/>
      <c r="E1019" s="1731"/>
      <c r="F1019" s="1732"/>
    </row>
    <row r="1020" spans="1:6" s="1772" customFormat="1">
      <c r="A1020" s="1700"/>
      <c r="B1020" s="739"/>
      <c r="C1020" s="1701"/>
      <c r="D1020" s="411"/>
      <c r="E1020" s="1731"/>
      <c r="F1020" s="1732"/>
    </row>
    <row r="1021" spans="1:6" s="1772" customFormat="1" ht="14.4" customHeight="1">
      <c r="A1021" s="48"/>
      <c r="B1021" s="2568" t="s">
        <v>3274</v>
      </c>
      <c r="C1021" s="47"/>
      <c r="D1021" s="718"/>
      <c r="E1021" s="2014"/>
      <c r="F1021" s="351"/>
    </row>
    <row r="1022" spans="1:6" s="1772" customFormat="1" ht="14.4" thickBot="1">
      <c r="A1022" s="66"/>
      <c r="B1022" s="2569"/>
      <c r="C1022" s="65"/>
      <c r="D1022" s="720"/>
      <c r="E1022" s="2022"/>
      <c r="F1022" s="393">
        <f>SUM(F973:F1020)</f>
        <v>0</v>
      </c>
    </row>
    <row r="1023" spans="1:6" s="1674" customFormat="1" ht="20.100000000000001" customHeight="1" thickTop="1">
      <c r="A1023" s="1786"/>
      <c r="B1023" s="1749"/>
      <c r="C1023" s="1750"/>
      <c r="D1023" s="1751"/>
      <c r="E1023" s="2179"/>
      <c r="F1023" s="1787"/>
    </row>
    <row r="1024" spans="1:6" s="1674" customFormat="1" ht="20.100000000000001" customHeight="1">
      <c r="A1024" s="1745"/>
      <c r="B1024" s="802" t="s">
        <v>3275</v>
      </c>
      <c r="C1024" s="1733"/>
      <c r="D1024" s="1734"/>
      <c r="E1024" s="1761"/>
      <c r="F1024" s="1735"/>
    </row>
    <row r="1025" spans="1:6" s="1674" customFormat="1" ht="18" customHeight="1">
      <c r="A1025" s="1745"/>
      <c r="B1025" s="1767"/>
      <c r="C1025" s="1733"/>
      <c r="D1025" s="1734"/>
      <c r="E1025" s="1707"/>
      <c r="F1025" s="1719"/>
    </row>
    <row r="1026" spans="1:6" ht="18" customHeight="1">
      <c r="A1026" s="1704">
        <v>2.1</v>
      </c>
      <c r="B1026" s="811" t="s">
        <v>2892</v>
      </c>
      <c r="C1026" s="1704"/>
      <c r="D1026" s="874"/>
      <c r="E1026" s="1707"/>
      <c r="F1026" s="1719">
        <f>F867</f>
        <v>0</v>
      </c>
    </row>
    <row r="1027" spans="1:6" s="1674" customFormat="1" ht="18" customHeight="1">
      <c r="A1027" s="1745"/>
      <c r="B1027" s="1673"/>
      <c r="C1027" s="1733"/>
      <c r="D1027" s="1734"/>
      <c r="E1027" s="1761"/>
      <c r="F1027" s="1735"/>
    </row>
    <row r="1028" spans="1:6" s="1674" customFormat="1" ht="18" customHeight="1">
      <c r="A1028" s="1745" t="s">
        <v>3276</v>
      </c>
      <c r="B1028" s="1673" t="s">
        <v>2873</v>
      </c>
      <c r="C1028" s="1733"/>
      <c r="D1028" s="1734"/>
      <c r="E1028" s="1761"/>
      <c r="F1028" s="1735">
        <f>F1022</f>
        <v>0</v>
      </c>
    </row>
    <row r="1029" spans="1:6" s="1674" customFormat="1" ht="18" customHeight="1">
      <c r="A1029" s="1745"/>
      <c r="B1029" s="1673"/>
      <c r="C1029" s="1733"/>
      <c r="D1029" s="1734"/>
      <c r="E1029" s="1761"/>
      <c r="F1029" s="1735"/>
    </row>
    <row r="1030" spans="1:6" s="1674" customFormat="1" ht="18" customHeight="1">
      <c r="A1030" s="1745"/>
      <c r="B1030" s="1673"/>
      <c r="C1030" s="1733"/>
      <c r="D1030" s="1734"/>
      <c r="E1030" s="1761"/>
      <c r="F1030" s="1735"/>
    </row>
    <row r="1031" spans="1:6" s="1684" customFormat="1" ht="18" customHeight="1">
      <c r="A1031" s="1741"/>
      <c r="B1031" s="1746"/>
      <c r="C1031" s="1744"/>
      <c r="D1031" s="1788"/>
      <c r="E1031" s="2185"/>
      <c r="F1031" s="1753"/>
    </row>
    <row r="1032" spans="1:6" s="1674" customFormat="1" ht="18" customHeight="1">
      <c r="A1032" s="1745"/>
      <c r="B1032" s="1673"/>
      <c r="C1032" s="1733"/>
      <c r="D1032" s="1734"/>
      <c r="E1032" s="1761"/>
      <c r="F1032" s="1735"/>
    </row>
    <row r="1033" spans="1:6" s="1674" customFormat="1" ht="18" customHeight="1">
      <c r="A1033" s="1745"/>
      <c r="B1033" s="1673"/>
      <c r="C1033" s="1733"/>
      <c r="D1033" s="1734"/>
      <c r="E1033" s="1761"/>
      <c r="F1033" s="1735"/>
    </row>
    <row r="1034" spans="1:6" s="1674" customFormat="1" ht="18" customHeight="1">
      <c r="A1034" s="1745"/>
      <c r="B1034" s="1673"/>
      <c r="C1034" s="1733"/>
      <c r="D1034" s="1734"/>
      <c r="E1034" s="1761"/>
      <c r="F1034" s="1735"/>
    </row>
    <row r="1035" spans="1:6" s="1674" customFormat="1" ht="18" customHeight="1">
      <c r="A1035" s="1745"/>
      <c r="B1035" s="1673"/>
      <c r="C1035" s="1733"/>
      <c r="D1035" s="1734"/>
      <c r="E1035" s="1761"/>
      <c r="F1035" s="1735"/>
    </row>
    <row r="1036" spans="1:6" s="1674" customFormat="1" ht="18" customHeight="1">
      <c r="A1036" s="1745"/>
      <c r="B1036" s="1673"/>
      <c r="C1036" s="1733"/>
      <c r="D1036" s="1734"/>
      <c r="E1036" s="1761"/>
      <c r="F1036" s="1735"/>
    </row>
    <row r="1037" spans="1:6" s="1674" customFormat="1" ht="18" customHeight="1">
      <c r="A1037" s="1745"/>
      <c r="B1037" s="1673"/>
      <c r="C1037" s="1733"/>
      <c r="D1037" s="1734"/>
      <c r="E1037" s="1761"/>
      <c r="F1037" s="1735"/>
    </row>
    <row r="1038" spans="1:6" s="1674" customFormat="1" ht="18" customHeight="1">
      <c r="A1038" s="1745"/>
      <c r="B1038" s="1673"/>
      <c r="C1038" s="1733"/>
      <c r="D1038" s="1734"/>
      <c r="E1038" s="1761"/>
      <c r="F1038" s="1735"/>
    </row>
    <row r="1039" spans="1:6" s="1674" customFormat="1" ht="18" customHeight="1">
      <c r="A1039" s="1745"/>
      <c r="B1039" s="1673"/>
      <c r="C1039" s="1733"/>
      <c r="D1039" s="1734"/>
      <c r="E1039" s="1761"/>
      <c r="F1039" s="1735"/>
    </row>
    <row r="1040" spans="1:6" s="1674" customFormat="1" ht="18" customHeight="1">
      <c r="A1040" s="1745"/>
      <c r="B1040" s="1673"/>
      <c r="C1040" s="1733"/>
      <c r="D1040" s="1734"/>
      <c r="E1040" s="1761"/>
      <c r="F1040" s="1735"/>
    </row>
    <row r="1041" spans="1:6" s="1674" customFormat="1" ht="18" customHeight="1">
      <c r="A1041" s="1745"/>
      <c r="B1041" s="1673"/>
      <c r="C1041" s="1733"/>
      <c r="D1041" s="1734"/>
      <c r="E1041" s="1761"/>
      <c r="F1041" s="1735"/>
    </row>
    <row r="1042" spans="1:6" s="1674" customFormat="1" ht="18" customHeight="1">
      <c r="A1042" s="1745"/>
      <c r="B1042" s="1673"/>
      <c r="C1042" s="1733"/>
      <c r="D1042" s="1734"/>
      <c r="E1042" s="1761"/>
      <c r="F1042" s="1735"/>
    </row>
    <row r="1043" spans="1:6" s="1674" customFormat="1" ht="18" customHeight="1">
      <c r="A1043" s="1745"/>
      <c r="B1043" s="1673"/>
      <c r="C1043" s="1733"/>
      <c r="D1043" s="1734"/>
      <c r="E1043" s="1761"/>
      <c r="F1043" s="1735"/>
    </row>
    <row r="1044" spans="1:6" s="1674" customFormat="1" ht="18" customHeight="1">
      <c r="A1044" s="1745"/>
      <c r="B1044" s="1673"/>
      <c r="C1044" s="1733"/>
      <c r="D1044" s="1734"/>
      <c r="E1044" s="1761"/>
      <c r="F1044" s="1735"/>
    </row>
    <row r="1045" spans="1:6" s="1674" customFormat="1" ht="18" customHeight="1">
      <c r="A1045" s="1745"/>
      <c r="B1045" s="1673"/>
      <c r="C1045" s="1733"/>
      <c r="D1045" s="1734"/>
      <c r="E1045" s="1761"/>
      <c r="F1045" s="1735"/>
    </row>
    <row r="1046" spans="1:6" s="1674" customFormat="1" ht="18" customHeight="1">
      <c r="A1046" s="1745"/>
      <c r="B1046" s="1673"/>
      <c r="C1046" s="1733"/>
      <c r="D1046" s="1734"/>
      <c r="E1046" s="1761"/>
      <c r="F1046" s="1735"/>
    </row>
    <row r="1047" spans="1:6" s="1674" customFormat="1" ht="18" customHeight="1">
      <c r="A1047" s="1745"/>
      <c r="B1047" s="1673"/>
      <c r="C1047" s="1733"/>
      <c r="D1047" s="1734"/>
      <c r="E1047" s="1761"/>
      <c r="F1047" s="1735"/>
    </row>
    <row r="1048" spans="1:6" s="1674" customFormat="1" ht="18" customHeight="1">
      <c r="A1048" s="1745"/>
      <c r="B1048" s="1673"/>
      <c r="C1048" s="1733"/>
      <c r="D1048" s="1734"/>
      <c r="E1048" s="1761"/>
      <c r="F1048" s="1735"/>
    </row>
    <row r="1049" spans="1:6" s="1674" customFormat="1" ht="18" customHeight="1">
      <c r="A1049" s="1745"/>
      <c r="B1049" s="1673"/>
      <c r="C1049" s="1733"/>
      <c r="D1049" s="1734"/>
      <c r="E1049" s="1761"/>
      <c r="F1049" s="1735"/>
    </row>
    <row r="1050" spans="1:6" s="1674" customFormat="1" ht="18" customHeight="1">
      <c r="A1050" s="1745"/>
      <c r="B1050" s="1673"/>
      <c r="C1050" s="1733"/>
      <c r="D1050" s="1734"/>
      <c r="E1050" s="1761"/>
      <c r="F1050" s="1735"/>
    </row>
    <row r="1051" spans="1:6" s="1674" customFormat="1" ht="18" customHeight="1">
      <c r="A1051" s="1745"/>
      <c r="B1051" s="1673"/>
      <c r="C1051" s="1733"/>
      <c r="D1051" s="1734"/>
      <c r="E1051" s="1761"/>
      <c r="F1051" s="1735"/>
    </row>
    <row r="1052" spans="1:6" s="1674" customFormat="1" ht="18" customHeight="1">
      <c r="A1052" s="1745"/>
      <c r="B1052" s="1673"/>
      <c r="C1052" s="1733"/>
      <c r="D1052" s="1734"/>
      <c r="E1052" s="1761"/>
      <c r="F1052" s="1735"/>
    </row>
    <row r="1053" spans="1:6" s="1674" customFormat="1" ht="18" customHeight="1">
      <c r="A1053" s="1745"/>
      <c r="B1053" s="1673"/>
      <c r="C1053" s="1733"/>
      <c r="D1053" s="1734"/>
      <c r="E1053" s="1761"/>
      <c r="F1053" s="1735"/>
    </row>
    <row r="1054" spans="1:6" s="1674" customFormat="1" ht="18" customHeight="1">
      <c r="A1054" s="1745"/>
      <c r="B1054" s="1673"/>
      <c r="C1054" s="1733"/>
      <c r="D1054" s="1734"/>
      <c r="E1054" s="1761"/>
      <c r="F1054" s="1735"/>
    </row>
    <row r="1055" spans="1:6" s="1674" customFormat="1" ht="18" customHeight="1">
      <c r="A1055" s="1745"/>
      <c r="B1055" s="1673"/>
      <c r="C1055" s="1733"/>
      <c r="D1055" s="1734"/>
      <c r="E1055" s="1761"/>
      <c r="F1055" s="1735"/>
    </row>
    <row r="1056" spans="1:6" s="1674" customFormat="1" ht="18" customHeight="1">
      <c r="A1056" s="1745"/>
      <c r="B1056" s="1673"/>
      <c r="C1056" s="1733"/>
      <c r="D1056" s="1734"/>
      <c r="E1056" s="1761"/>
      <c r="F1056" s="1735"/>
    </row>
    <row r="1057" spans="1:6" s="1674" customFormat="1" ht="18" customHeight="1">
      <c r="A1057" s="1745"/>
      <c r="B1057" s="1673"/>
      <c r="C1057" s="1733"/>
      <c r="D1057" s="1734"/>
      <c r="E1057" s="1761"/>
      <c r="F1057" s="1735"/>
    </row>
    <row r="1058" spans="1:6" s="1674" customFormat="1" ht="18" customHeight="1">
      <c r="A1058" s="1745"/>
      <c r="B1058" s="1673"/>
      <c r="C1058" s="1733"/>
      <c r="D1058" s="1734"/>
      <c r="E1058" s="1761"/>
      <c r="F1058" s="1735"/>
    </row>
    <row r="1059" spans="1:6" s="1674" customFormat="1" ht="18" customHeight="1">
      <c r="A1059" s="1745"/>
      <c r="B1059" s="1673"/>
      <c r="C1059" s="1733"/>
      <c r="D1059" s="1734"/>
      <c r="E1059" s="1761"/>
      <c r="F1059" s="1735"/>
    </row>
    <row r="1060" spans="1:6" s="1674" customFormat="1" ht="20.100000000000001" customHeight="1">
      <c r="A1060" s="48"/>
      <c r="B1060" s="2568" t="s">
        <v>3277</v>
      </c>
      <c r="C1060" s="47"/>
      <c r="D1060" s="718"/>
      <c r="E1060" s="2014"/>
      <c r="F1060" s="351"/>
    </row>
    <row r="1061" spans="1:6" s="1674" customFormat="1" ht="11.4" customHeight="1" thickBot="1">
      <c r="A1061" s="664"/>
      <c r="B1061" s="2569"/>
      <c r="C1061" s="764"/>
      <c r="D1061" s="765"/>
      <c r="E1061" s="2181"/>
      <c r="F1061" s="393">
        <f>SUM(F1024:F1059)</f>
        <v>0</v>
      </c>
    </row>
    <row r="1062" spans="1:6" s="1674" customFormat="1" ht="20.100000000000001" customHeight="1" thickTop="1">
      <c r="A1062" s="1786"/>
      <c r="B1062" s="1749"/>
      <c r="C1062" s="1750"/>
      <c r="D1062" s="1751"/>
      <c r="E1062" s="2179"/>
      <c r="F1062" s="1787"/>
    </row>
    <row r="1063" spans="1:6" s="1674" customFormat="1" ht="20.100000000000001" customHeight="1">
      <c r="A1063" s="1745"/>
      <c r="B1063" s="802" t="s">
        <v>3278</v>
      </c>
      <c r="C1063" s="1733"/>
      <c r="D1063" s="1734"/>
      <c r="E1063" s="1761"/>
      <c r="F1063" s="1735"/>
    </row>
    <row r="1064" spans="1:6" s="1674" customFormat="1" ht="18" customHeight="1">
      <c r="A1064" s="1745"/>
      <c r="B1064" s="1767"/>
      <c r="C1064" s="1733"/>
      <c r="D1064" s="1734"/>
      <c r="E1064" s="1707"/>
      <c r="F1064" s="1719"/>
    </row>
    <row r="1065" spans="1:6" ht="18" customHeight="1">
      <c r="A1065" s="1704">
        <v>1</v>
      </c>
      <c r="B1065" s="811" t="s">
        <v>2893</v>
      </c>
      <c r="C1065" s="1704"/>
      <c r="D1065" s="874"/>
      <c r="E1065" s="1707"/>
      <c r="F1065" s="1719">
        <f>F747</f>
        <v>0</v>
      </c>
    </row>
    <row r="1066" spans="1:6" s="1674" customFormat="1" ht="18" customHeight="1">
      <c r="A1066" s="1745"/>
      <c r="B1066" s="1673"/>
      <c r="C1066" s="1733"/>
      <c r="D1066" s="1734"/>
      <c r="E1066" s="1761"/>
      <c r="F1066" s="1735"/>
    </row>
    <row r="1067" spans="1:6" s="1674" customFormat="1" ht="18" customHeight="1">
      <c r="A1067" s="1745" t="s">
        <v>1616</v>
      </c>
      <c r="B1067" s="1673" t="s">
        <v>2894</v>
      </c>
      <c r="C1067" s="1733"/>
      <c r="D1067" s="1734"/>
      <c r="E1067" s="1761"/>
      <c r="F1067" s="1735">
        <f>F1061</f>
        <v>0</v>
      </c>
    </row>
    <row r="1068" spans="1:6" s="1674" customFormat="1" ht="18" customHeight="1">
      <c r="A1068" s="1745"/>
      <c r="B1068" s="1673"/>
      <c r="C1068" s="1733"/>
      <c r="D1068" s="1734"/>
      <c r="E1068" s="1761"/>
      <c r="F1068" s="1735"/>
    </row>
    <row r="1069" spans="1:6" s="1674" customFormat="1" ht="18" customHeight="1">
      <c r="A1069" s="1745"/>
      <c r="B1069" s="1673"/>
      <c r="C1069" s="1733"/>
      <c r="D1069" s="1734"/>
      <c r="E1069" s="1761"/>
      <c r="F1069" s="1735"/>
    </row>
    <row r="1070" spans="1:6" s="1684" customFormat="1" ht="18" customHeight="1">
      <c r="A1070" s="1741"/>
      <c r="B1070" s="1746"/>
      <c r="C1070" s="1744"/>
      <c r="D1070" s="1788"/>
      <c r="E1070" s="2185"/>
      <c r="F1070" s="1753"/>
    </row>
    <row r="1071" spans="1:6" s="1674" customFormat="1" ht="18" customHeight="1">
      <c r="A1071" s="1745"/>
      <c r="B1071" s="1673"/>
      <c r="C1071" s="1733"/>
      <c r="D1071" s="1734"/>
      <c r="E1071" s="1761"/>
      <c r="F1071" s="1735"/>
    </row>
    <row r="1072" spans="1:6" s="1674" customFormat="1" ht="18" customHeight="1">
      <c r="A1072" s="1745"/>
      <c r="B1072" s="1673"/>
      <c r="C1072" s="1733"/>
      <c r="D1072" s="1734"/>
      <c r="E1072" s="1761"/>
      <c r="F1072" s="1735"/>
    </row>
    <row r="1073" spans="1:6" s="1674" customFormat="1" ht="18" customHeight="1">
      <c r="A1073" s="1745"/>
      <c r="B1073" s="1673"/>
      <c r="C1073" s="1733"/>
      <c r="D1073" s="1734"/>
      <c r="E1073" s="1761"/>
      <c r="F1073" s="1735"/>
    </row>
    <row r="1074" spans="1:6" s="1674" customFormat="1" ht="18" customHeight="1">
      <c r="A1074" s="1745"/>
      <c r="B1074" s="1673"/>
      <c r="C1074" s="1733"/>
      <c r="D1074" s="1734"/>
      <c r="E1074" s="1761"/>
      <c r="F1074" s="1735"/>
    </row>
    <row r="1075" spans="1:6" s="1674" customFormat="1" ht="18" customHeight="1">
      <c r="A1075" s="1745"/>
      <c r="B1075" s="1673"/>
      <c r="C1075" s="1733"/>
      <c r="D1075" s="1734"/>
      <c r="E1075" s="1761"/>
      <c r="F1075" s="1735"/>
    </row>
    <row r="1076" spans="1:6" s="1674" customFormat="1" ht="18" customHeight="1">
      <c r="A1076" s="1745"/>
      <c r="B1076" s="1673"/>
      <c r="C1076" s="1733"/>
      <c r="D1076" s="1734"/>
      <c r="E1076" s="1761"/>
      <c r="F1076" s="1735"/>
    </row>
    <row r="1077" spans="1:6" s="1674" customFormat="1" ht="18" customHeight="1">
      <c r="A1077" s="1745"/>
      <c r="B1077" s="1673"/>
      <c r="C1077" s="1733"/>
      <c r="D1077" s="1734"/>
      <c r="E1077" s="1761"/>
      <c r="F1077" s="1735"/>
    </row>
    <row r="1078" spans="1:6" s="1674" customFormat="1" ht="18" customHeight="1">
      <c r="A1078" s="1745"/>
      <c r="B1078" s="1673"/>
      <c r="C1078" s="1733"/>
      <c r="D1078" s="1734"/>
      <c r="E1078" s="1761"/>
      <c r="F1078" s="1735"/>
    </row>
    <row r="1079" spans="1:6" s="1674" customFormat="1" ht="18" customHeight="1">
      <c r="A1079" s="1745"/>
      <c r="B1079" s="1673"/>
      <c r="C1079" s="1733"/>
      <c r="D1079" s="1734"/>
      <c r="E1079" s="1761"/>
      <c r="F1079" s="1735"/>
    </row>
    <row r="1080" spans="1:6" s="1674" customFormat="1" ht="18" customHeight="1">
      <c r="A1080" s="1745"/>
      <c r="B1080" s="1673"/>
      <c r="C1080" s="1733"/>
      <c r="D1080" s="1734"/>
      <c r="E1080" s="1761"/>
      <c r="F1080" s="1735"/>
    </row>
    <row r="1081" spans="1:6" s="1674" customFormat="1" ht="18" customHeight="1">
      <c r="A1081" s="1745"/>
      <c r="B1081" s="1673"/>
      <c r="C1081" s="1733"/>
      <c r="D1081" s="1734"/>
      <c r="E1081" s="1761"/>
      <c r="F1081" s="1735"/>
    </row>
    <row r="1082" spans="1:6" s="1674" customFormat="1" ht="18" customHeight="1">
      <c r="A1082" s="1745"/>
      <c r="B1082" s="1673"/>
      <c r="C1082" s="1733"/>
      <c r="D1082" s="1734"/>
      <c r="E1082" s="1761"/>
      <c r="F1082" s="1735"/>
    </row>
    <row r="1083" spans="1:6" s="1674" customFormat="1" ht="18" customHeight="1">
      <c r="A1083" s="1745"/>
      <c r="B1083" s="1673"/>
      <c r="C1083" s="1733"/>
      <c r="D1083" s="1734"/>
      <c r="E1083" s="1761"/>
      <c r="F1083" s="1735"/>
    </row>
    <row r="1084" spans="1:6" s="1674" customFormat="1" ht="18" customHeight="1">
      <c r="A1084" s="1745"/>
      <c r="B1084" s="1673"/>
      <c r="C1084" s="1733"/>
      <c r="D1084" s="1734"/>
      <c r="E1084" s="1761"/>
      <c r="F1084" s="1735"/>
    </row>
    <row r="1085" spans="1:6" s="1674" customFormat="1" ht="18" customHeight="1">
      <c r="A1085" s="1745"/>
      <c r="B1085" s="1673"/>
      <c r="C1085" s="1733"/>
      <c r="D1085" s="1734"/>
      <c r="E1085" s="1761"/>
      <c r="F1085" s="1735"/>
    </row>
    <row r="1086" spans="1:6" s="1674" customFormat="1" ht="18" customHeight="1">
      <c r="A1086" s="1745"/>
      <c r="B1086" s="1673"/>
      <c r="C1086" s="1733"/>
      <c r="D1086" s="1734"/>
      <c r="E1086" s="1761"/>
      <c r="F1086" s="1735"/>
    </row>
    <row r="1087" spans="1:6" s="1674" customFormat="1" ht="18" customHeight="1">
      <c r="A1087" s="1745"/>
      <c r="B1087" s="1673"/>
      <c r="C1087" s="1733"/>
      <c r="D1087" s="1734"/>
      <c r="E1087" s="1761"/>
      <c r="F1087" s="1735"/>
    </row>
    <row r="1088" spans="1:6" s="1674" customFormat="1" ht="18" customHeight="1">
      <c r="A1088" s="1745"/>
      <c r="B1088" s="1673"/>
      <c r="C1088" s="1733"/>
      <c r="D1088" s="1734"/>
      <c r="E1088" s="1761"/>
      <c r="F1088" s="1735"/>
    </row>
    <row r="1089" spans="1:6" s="1674" customFormat="1" ht="18" customHeight="1">
      <c r="A1089" s="1745"/>
      <c r="B1089" s="1673"/>
      <c r="C1089" s="1733"/>
      <c r="D1089" s="1734"/>
      <c r="E1089" s="1761"/>
      <c r="F1089" s="1735"/>
    </row>
    <row r="1090" spans="1:6" s="1674" customFormat="1" ht="18" customHeight="1">
      <c r="A1090" s="1745"/>
      <c r="B1090" s="1673"/>
      <c r="C1090" s="1733"/>
      <c r="D1090" s="1734"/>
      <c r="E1090" s="1761"/>
      <c r="F1090" s="1735"/>
    </row>
    <row r="1091" spans="1:6" s="1674" customFormat="1" ht="18" customHeight="1">
      <c r="A1091" s="1745"/>
      <c r="B1091" s="1673"/>
      <c r="C1091" s="1733"/>
      <c r="D1091" s="1734"/>
      <c r="E1091" s="1761"/>
      <c r="F1091" s="1735"/>
    </row>
    <row r="1092" spans="1:6" s="1674" customFormat="1" ht="18" customHeight="1">
      <c r="A1092" s="1745"/>
      <c r="B1092" s="1673"/>
      <c r="C1092" s="1733"/>
      <c r="D1092" s="1734"/>
      <c r="E1092" s="1761"/>
      <c r="F1092" s="1735"/>
    </row>
    <row r="1093" spans="1:6" s="1674" customFormat="1" ht="18" customHeight="1">
      <c r="A1093" s="1745"/>
      <c r="B1093" s="1673"/>
      <c r="C1093" s="1733"/>
      <c r="D1093" s="1734"/>
      <c r="E1093" s="1761"/>
      <c r="F1093" s="1735"/>
    </row>
    <row r="1094" spans="1:6" s="1674" customFormat="1" ht="18" customHeight="1">
      <c r="A1094" s="1745"/>
      <c r="B1094" s="1673"/>
      <c r="C1094" s="1733"/>
      <c r="D1094" s="1734"/>
      <c r="E1094" s="1761"/>
      <c r="F1094" s="1735"/>
    </row>
    <row r="1095" spans="1:6" s="1674" customFormat="1" ht="18" customHeight="1">
      <c r="A1095" s="1745"/>
      <c r="B1095" s="1673"/>
      <c r="C1095" s="1733"/>
      <c r="D1095" s="1734"/>
      <c r="E1095" s="1761"/>
      <c r="F1095" s="1735"/>
    </row>
    <row r="1096" spans="1:6" s="1674" customFormat="1" ht="18" customHeight="1">
      <c r="A1096" s="1745"/>
      <c r="B1096" s="1673"/>
      <c r="C1096" s="1733"/>
      <c r="D1096" s="1734"/>
      <c r="E1096" s="1761"/>
      <c r="F1096" s="1735"/>
    </row>
    <row r="1097" spans="1:6" s="1674" customFormat="1" ht="18" customHeight="1">
      <c r="A1097" s="1745"/>
      <c r="B1097" s="1673"/>
      <c r="C1097" s="1733"/>
      <c r="D1097" s="1734"/>
      <c r="E1097" s="1761"/>
      <c r="F1097" s="1735"/>
    </row>
    <row r="1098" spans="1:6" s="1674" customFormat="1" ht="18" customHeight="1">
      <c r="A1098" s="1745"/>
      <c r="B1098" s="1673"/>
      <c r="C1098" s="1733"/>
      <c r="D1098" s="1734"/>
      <c r="E1098" s="1761"/>
      <c r="F1098" s="1735"/>
    </row>
    <row r="1099" spans="1:6" s="1674" customFormat="1" ht="20.100000000000001" customHeight="1">
      <c r="A1099" s="48"/>
      <c r="B1099" s="2568" t="s">
        <v>3279</v>
      </c>
      <c r="C1099" s="47"/>
      <c r="D1099" s="718"/>
      <c r="E1099" s="2014"/>
      <c r="F1099" s="351"/>
    </row>
    <row r="1100" spans="1:6" s="1674" customFormat="1" ht="11.4" customHeight="1" thickBot="1">
      <c r="A1100" s="664"/>
      <c r="B1100" s="2569"/>
      <c r="C1100" s="764"/>
      <c r="D1100" s="765"/>
      <c r="E1100" s="2181"/>
      <c r="F1100" s="393">
        <f>SUM(F1063:F1098)</f>
        <v>0</v>
      </c>
    </row>
    <row r="1101" spans="1:6" s="72" customFormat="1" ht="12.6" customHeight="1" thickTop="1">
      <c r="A1101" s="1736"/>
      <c r="B1101" s="781"/>
      <c r="C1101" s="1736"/>
      <c r="D1101" s="1737"/>
      <c r="E1101" s="2178"/>
      <c r="F1101" s="1738"/>
    </row>
    <row r="1102" spans="1:6" s="72" customFormat="1" ht="12.6" customHeight="1">
      <c r="A1102" s="1736"/>
      <c r="B1102" s="628" t="s">
        <v>1494</v>
      </c>
      <c r="C1102" s="1736"/>
      <c r="D1102" s="1737"/>
      <c r="E1102" s="2178"/>
      <c r="F1102" s="1738"/>
    </row>
    <row r="1103" spans="1:6" s="72" customFormat="1" ht="12.6" customHeight="1">
      <c r="A1103" s="1736"/>
      <c r="B1103" s="781"/>
      <c r="C1103" s="1736"/>
      <c r="D1103" s="1737"/>
      <c r="E1103" s="2178"/>
      <c r="F1103" s="1738"/>
    </row>
    <row r="1104" spans="1:6" s="72" customFormat="1" ht="12.6" customHeight="1">
      <c r="A1104" s="1736"/>
      <c r="B1104" s="802" t="s">
        <v>3280</v>
      </c>
      <c r="C1104" s="1736"/>
      <c r="D1104" s="1737"/>
      <c r="E1104" s="2178"/>
      <c r="F1104" s="1738"/>
    </row>
    <row r="1105" spans="1:6" s="72" customFormat="1" ht="12.6" customHeight="1">
      <c r="A1105" s="1736"/>
      <c r="B1105" s="802"/>
      <c r="C1105" s="1736"/>
      <c r="D1105" s="1737"/>
      <c r="E1105" s="2178"/>
      <c r="F1105" s="1738"/>
    </row>
    <row r="1106" spans="1:6" s="72" customFormat="1" ht="12.6" customHeight="1">
      <c r="A1106" s="1736"/>
      <c r="B1106" s="802" t="s">
        <v>3281</v>
      </c>
      <c r="C1106" s="1736"/>
      <c r="D1106" s="1737"/>
      <c r="E1106" s="2178"/>
      <c r="F1106" s="1738"/>
    </row>
    <row r="1107" spans="1:6" s="72" customFormat="1" ht="12.6" customHeight="1">
      <c r="A1107" s="1736"/>
      <c r="B1107" s="802"/>
      <c r="C1107" s="1736"/>
      <c r="D1107" s="1737"/>
      <c r="E1107" s="2178"/>
      <c r="F1107" s="1738"/>
    </row>
    <row r="1108" spans="1:6" s="1674" customFormat="1">
      <c r="A1108" s="1741"/>
      <c r="B1108" s="1792" t="s">
        <v>2733</v>
      </c>
      <c r="C1108" s="1744"/>
      <c r="D1108" s="1788"/>
      <c r="E1108" s="2185"/>
      <c r="F1108" s="1753"/>
    </row>
    <row r="1109" spans="1:6" s="1674" customFormat="1" ht="41.4">
      <c r="A1109" s="1741"/>
      <c r="B1109" s="1742" t="s">
        <v>1548</v>
      </c>
      <c r="C1109" s="1704"/>
      <c r="D1109" s="874"/>
      <c r="E1109" s="1707"/>
      <c r="F1109" s="1719"/>
    </row>
    <row r="1110" spans="1:6" s="1674" customFormat="1" ht="96.6">
      <c r="A1110" s="1733"/>
      <c r="B1110" s="1743" t="s">
        <v>1549</v>
      </c>
      <c r="C1110" s="1704"/>
      <c r="D1110" s="874"/>
      <c r="E1110" s="1707"/>
      <c r="F1110" s="1719"/>
    </row>
    <row r="1111" spans="1:6" s="1674" customFormat="1">
      <c r="A1111" s="1733"/>
      <c r="B1111" s="1743"/>
      <c r="C1111" s="1704"/>
      <c r="D1111" s="874"/>
      <c r="E1111" s="1707"/>
      <c r="F1111" s="1719"/>
    </row>
    <row r="1112" spans="1:6" s="1674" customFormat="1" ht="20.100000000000001" customHeight="1">
      <c r="A1112" s="1744"/>
      <c r="B1112" s="802" t="s">
        <v>1550</v>
      </c>
      <c r="C1112" s="1704"/>
      <c r="D1112" s="874"/>
      <c r="E1112" s="1707"/>
      <c r="F1112" s="1719"/>
    </row>
    <row r="1113" spans="1:6" s="1674" customFormat="1" ht="207">
      <c r="A1113" s="1745" t="s">
        <v>28</v>
      </c>
      <c r="B1113" s="1743" t="s">
        <v>3224</v>
      </c>
      <c r="C1113" s="1704">
        <v>1</v>
      </c>
      <c r="D1113" s="874" t="s">
        <v>1552</v>
      </c>
      <c r="E1113" s="1707"/>
      <c r="F1113" s="1719">
        <f>C1113*E1113</f>
        <v>0</v>
      </c>
    </row>
    <row r="1114" spans="1:6" s="1674" customFormat="1" ht="19.5" customHeight="1">
      <c r="A1114" s="1741"/>
      <c r="B1114" s="1746"/>
      <c r="C1114" s="1733"/>
      <c r="D1114" s="1734"/>
      <c r="E1114" s="1761"/>
      <c r="F1114" s="1735"/>
    </row>
    <row r="1115" spans="1:6">
      <c r="A1115" s="1704" t="s">
        <v>30</v>
      </c>
      <c r="B1115" s="811" t="s">
        <v>1553</v>
      </c>
      <c r="C1115" s="1704">
        <v>1</v>
      </c>
      <c r="D1115" s="874" t="s">
        <v>1421</v>
      </c>
      <c r="E1115" s="1707"/>
      <c r="F1115" s="1719">
        <f>C1115*E1115</f>
        <v>0</v>
      </c>
    </row>
    <row r="1116" spans="1:6" s="1674" customFormat="1" ht="19.5" customHeight="1">
      <c r="A1116" s="1741"/>
      <c r="B1116" s="1746"/>
      <c r="C1116" s="1733"/>
      <c r="D1116" s="1734"/>
      <c r="E1116" s="1761"/>
      <c r="F1116" s="1735"/>
    </row>
    <row r="1117" spans="1:6" s="1674" customFormat="1" ht="19.5" customHeight="1">
      <c r="A1117" s="1741"/>
      <c r="B1117" s="1746"/>
      <c r="C1117" s="1733"/>
      <c r="D1117" s="1734"/>
      <c r="E1117" s="1761"/>
      <c r="F1117" s="1735"/>
    </row>
    <row r="1118" spans="1:6" s="1674" customFormat="1" ht="19.5" customHeight="1">
      <c r="A1118" s="1741"/>
      <c r="B1118" s="1746"/>
      <c r="C1118" s="1733"/>
      <c r="D1118" s="1734"/>
      <c r="E1118" s="1761"/>
      <c r="F1118" s="1735"/>
    </row>
    <row r="1119" spans="1:6" s="1674" customFormat="1" ht="19.5" customHeight="1">
      <c r="A1119" s="1741"/>
      <c r="B1119" s="1746"/>
      <c r="C1119" s="1733"/>
      <c r="D1119" s="1734"/>
      <c r="E1119" s="1761"/>
      <c r="F1119" s="1735"/>
    </row>
    <row r="1120" spans="1:6" s="1674" customFormat="1" ht="19.5" customHeight="1">
      <c r="A1120" s="1741"/>
      <c r="B1120" s="1746"/>
      <c r="C1120" s="1733"/>
      <c r="D1120" s="1734"/>
      <c r="E1120" s="1761"/>
      <c r="F1120" s="1735"/>
    </row>
    <row r="1121" spans="1:6" s="1674" customFormat="1" ht="19.5" customHeight="1">
      <c r="A1121" s="1741"/>
      <c r="B1121" s="1746"/>
      <c r="C1121" s="1733"/>
      <c r="D1121" s="1734"/>
      <c r="E1121" s="1761"/>
      <c r="F1121" s="1735"/>
    </row>
    <row r="1122" spans="1:6" s="1674" customFormat="1" ht="19.5" customHeight="1">
      <c r="A1122" s="1741"/>
      <c r="B1122" s="1746"/>
      <c r="C1122" s="1733"/>
      <c r="D1122" s="1734"/>
      <c r="E1122" s="1761"/>
      <c r="F1122" s="1735"/>
    </row>
    <row r="1123" spans="1:6" s="1674" customFormat="1" ht="19.5" customHeight="1">
      <c r="A1123" s="1741"/>
      <c r="B1123" s="1746"/>
      <c r="C1123" s="1733"/>
      <c r="D1123" s="1734"/>
      <c r="E1123" s="1761"/>
      <c r="F1123" s="1735"/>
    </row>
    <row r="1124" spans="1:6" s="1772" customFormat="1">
      <c r="A1124" s="1768"/>
      <c r="B1124" s="763"/>
      <c r="C1124" s="1784"/>
      <c r="D1124" s="344"/>
      <c r="E1124" s="1707"/>
      <c r="F1124" s="1719"/>
    </row>
    <row r="1125" spans="1:6" s="1772" customFormat="1">
      <c r="A1125" s="48"/>
      <c r="B1125" s="717"/>
      <c r="C1125" s="47"/>
      <c r="D1125" s="718"/>
      <c r="E1125" s="2014"/>
      <c r="F1125" s="351"/>
    </row>
    <row r="1126" spans="1:6" s="1772" customFormat="1" ht="14.4" thickBot="1">
      <c r="A1126" s="66"/>
      <c r="B1126" s="734" t="s">
        <v>400</v>
      </c>
      <c r="C1126" s="65"/>
      <c r="D1126" s="720"/>
      <c r="E1126" s="2022"/>
      <c r="F1126" s="393">
        <f>SUM(F1108:F1124)</f>
        <v>0</v>
      </c>
    </row>
    <row r="1127" spans="1:6" s="1674" customFormat="1" ht="19.5" customHeight="1" thickTop="1">
      <c r="A1127" s="1741"/>
      <c r="B1127" s="1746"/>
      <c r="C1127" s="1733"/>
      <c r="D1127" s="1734"/>
      <c r="E1127" s="1761"/>
      <c r="F1127" s="1735"/>
    </row>
    <row r="1128" spans="1:6">
      <c r="A1128" s="1714"/>
      <c r="B1128" s="735" t="s">
        <v>1554</v>
      </c>
      <c r="C1128" s="1704"/>
      <c r="D1128" s="874"/>
      <c r="E1128" s="1707"/>
      <c r="F1128" s="1719"/>
    </row>
    <row r="1129" spans="1:6" ht="55.2">
      <c r="A1129" s="1704" t="s">
        <v>28</v>
      </c>
      <c r="B1129" s="811" t="s">
        <v>1555</v>
      </c>
      <c r="C1129" s="1704">
        <v>150</v>
      </c>
      <c r="D1129" s="874" t="s">
        <v>46</v>
      </c>
      <c r="E1129" s="1707"/>
      <c r="F1129" s="1719">
        <f>C1129*E1129</f>
        <v>0</v>
      </c>
    </row>
    <row r="1130" spans="1:6" s="1674" customFormat="1" ht="19.5" customHeight="1">
      <c r="A1130" s="1741"/>
      <c r="B1130" s="1746"/>
      <c r="C1130" s="1733"/>
      <c r="D1130" s="1734"/>
      <c r="E1130" s="1761"/>
      <c r="F1130" s="1735"/>
    </row>
    <row r="1131" spans="1:6">
      <c r="A1131" s="1714"/>
      <c r="B1131" s="735" t="s">
        <v>1556</v>
      </c>
      <c r="C1131" s="1704"/>
      <c r="D1131" s="874"/>
      <c r="E1131" s="1707"/>
      <c r="F1131" s="1719"/>
    </row>
    <row r="1132" spans="1:6">
      <c r="A1132" s="1704"/>
      <c r="B1132" s="811"/>
      <c r="C1132" s="1704"/>
      <c r="D1132" s="874"/>
      <c r="E1132" s="1707"/>
      <c r="F1132" s="1719"/>
    </row>
    <row r="1133" spans="1:6" s="1674" customFormat="1" ht="20.100000000000001" customHeight="1">
      <c r="A1133" s="1745" t="s">
        <v>30</v>
      </c>
      <c r="B1133" s="1673" t="s">
        <v>1557</v>
      </c>
      <c r="C1133" s="1733"/>
      <c r="D1133" s="1734"/>
      <c r="E1133" s="1761"/>
      <c r="F1133" s="1735"/>
    </row>
    <row r="1134" spans="1:6" s="1674" customFormat="1" ht="20.100000000000001" customHeight="1">
      <c r="A1134" s="1745"/>
      <c r="B1134" s="1673" t="s">
        <v>1558</v>
      </c>
      <c r="C1134" s="1733">
        <v>50</v>
      </c>
      <c r="D1134" s="1734" t="s">
        <v>46</v>
      </c>
      <c r="E1134" s="1761"/>
      <c r="F1134" s="1719">
        <f t="shared" ref="F1134:F1136" si="35">C1134*E1134</f>
        <v>0</v>
      </c>
    </row>
    <row r="1135" spans="1:6" s="1674" customFormat="1" ht="20.100000000000001" customHeight="1">
      <c r="A1135" s="1745"/>
      <c r="B1135" s="1673"/>
      <c r="C1135" s="1733"/>
      <c r="D1135" s="1734"/>
      <c r="E1135" s="1761"/>
      <c r="F1135" s="1719"/>
    </row>
    <row r="1136" spans="1:6" ht="27.6">
      <c r="A1136" s="1704" t="s">
        <v>31</v>
      </c>
      <c r="B1136" s="811" t="s">
        <v>1559</v>
      </c>
      <c r="C1136" s="1704">
        <v>1</v>
      </c>
      <c r="D1136" s="874" t="s">
        <v>7</v>
      </c>
      <c r="E1136" s="1707"/>
      <c r="F1136" s="1719">
        <f t="shared" si="35"/>
        <v>0</v>
      </c>
    </row>
    <row r="1137" spans="1:6" ht="15" customHeight="1">
      <c r="A1137" s="1704"/>
      <c r="B1137" s="811"/>
      <c r="C1137" s="1704"/>
      <c r="D1137" s="874"/>
      <c r="E1137" s="1707"/>
      <c r="F1137" s="1719"/>
    </row>
    <row r="1138" spans="1:6" ht="15" customHeight="1">
      <c r="A1138" s="1704"/>
      <c r="B1138" s="811"/>
      <c r="C1138" s="1704"/>
      <c r="D1138" s="779"/>
      <c r="E1138" s="1707"/>
      <c r="F1138" s="1719"/>
    </row>
    <row r="1139" spans="1:6" ht="15" customHeight="1">
      <c r="A1139" s="1704"/>
      <c r="B1139" s="811"/>
      <c r="C1139" s="1704"/>
      <c r="D1139" s="779"/>
      <c r="E1139" s="1707"/>
      <c r="F1139" s="1719"/>
    </row>
    <row r="1140" spans="1:6" ht="18.75" customHeight="1">
      <c r="A1140" s="1768"/>
      <c r="B1140" s="763"/>
      <c r="C1140" s="1768"/>
      <c r="D1140" s="1676"/>
      <c r="E1140" s="1707"/>
      <c r="F1140" s="1719"/>
    </row>
    <row r="1141" spans="1:6" ht="18" customHeight="1">
      <c r="A1141" s="1774"/>
      <c r="B1141" s="735" t="s">
        <v>599</v>
      </c>
      <c r="C1141" s="1727"/>
      <c r="D1141" s="736"/>
      <c r="E1141" s="2175"/>
      <c r="F1141" s="737">
        <f>SUM(F1128:F1137)</f>
        <v>0</v>
      </c>
    </row>
    <row r="1142" spans="1:6" ht="18.75" customHeight="1">
      <c r="A1142" s="1768"/>
      <c r="B1142" s="763"/>
      <c r="C1142" s="1768"/>
      <c r="D1142" s="1773"/>
      <c r="E1142" s="1707"/>
      <c r="F1142" s="1719"/>
    </row>
    <row r="1143" spans="1:6" ht="18.75" customHeight="1">
      <c r="A1143" s="1768"/>
      <c r="B1143" s="763"/>
      <c r="C1143" s="1768"/>
      <c r="D1143" s="1773"/>
      <c r="E1143" s="1707"/>
      <c r="F1143" s="1719"/>
    </row>
    <row r="1144" spans="1:6" ht="18.75" customHeight="1">
      <c r="A1144" s="1768"/>
      <c r="B1144" s="763"/>
      <c r="C1144" s="1768"/>
      <c r="D1144" s="1773"/>
      <c r="E1144" s="1707"/>
      <c r="F1144" s="1719"/>
    </row>
    <row r="1145" spans="1:6" ht="18.75" customHeight="1">
      <c r="A1145" s="1768"/>
      <c r="B1145" s="763"/>
      <c r="C1145" s="1768"/>
      <c r="D1145" s="1773"/>
      <c r="E1145" s="1707"/>
      <c r="F1145" s="1719"/>
    </row>
    <row r="1146" spans="1:6" ht="18.75" customHeight="1">
      <c r="A1146" s="1768"/>
      <c r="B1146" s="763"/>
      <c r="C1146" s="1768"/>
      <c r="D1146" s="1773"/>
      <c r="E1146" s="1707"/>
      <c r="F1146" s="1719"/>
    </row>
    <row r="1147" spans="1:6" ht="18.75" customHeight="1">
      <c r="A1147" s="1768"/>
      <c r="B1147" s="763"/>
      <c r="C1147" s="1768"/>
      <c r="D1147" s="1773"/>
      <c r="E1147" s="1707"/>
      <c r="F1147" s="1719"/>
    </row>
    <row r="1148" spans="1:6" ht="18.75" customHeight="1">
      <c r="A1148" s="1768"/>
      <c r="B1148" s="763"/>
      <c r="C1148" s="1768"/>
      <c r="D1148" s="1773"/>
      <c r="E1148" s="1707"/>
      <c r="F1148" s="1719"/>
    </row>
    <row r="1149" spans="1:6" ht="18.75" customHeight="1">
      <c r="A1149" s="1768"/>
      <c r="B1149" s="763"/>
      <c r="C1149" s="1768"/>
      <c r="D1149" s="1773"/>
      <c r="E1149" s="1707"/>
      <c r="F1149" s="1719"/>
    </row>
    <row r="1150" spans="1:6" ht="18.75" customHeight="1">
      <c r="A1150" s="1768"/>
      <c r="B1150" s="763"/>
      <c r="C1150" s="1768"/>
      <c r="D1150" s="1773"/>
      <c r="E1150" s="1707"/>
      <c r="F1150" s="1719"/>
    </row>
    <row r="1151" spans="1:6" ht="18.75" customHeight="1">
      <c r="A1151" s="1768"/>
      <c r="B1151" s="763"/>
      <c r="C1151" s="1768"/>
      <c r="D1151" s="1773"/>
      <c r="E1151" s="1707"/>
      <c r="F1151" s="1719"/>
    </row>
    <row r="1152" spans="1:6" ht="18.75" customHeight="1">
      <c r="A1152" s="1768"/>
      <c r="B1152" s="763"/>
      <c r="C1152" s="1768"/>
      <c r="D1152" s="1773"/>
      <c r="E1152" s="1707"/>
      <c r="F1152" s="1719"/>
    </row>
    <row r="1153" spans="1:6" ht="18.75" customHeight="1">
      <c r="A1153" s="1768"/>
      <c r="B1153" s="763"/>
      <c r="C1153" s="1768"/>
      <c r="D1153" s="1773"/>
      <c r="E1153" s="1707"/>
      <c r="F1153" s="1719"/>
    </row>
    <row r="1154" spans="1:6" ht="18.75" customHeight="1">
      <c r="A1154" s="1768"/>
      <c r="B1154" s="763"/>
      <c r="C1154" s="1768"/>
      <c r="D1154" s="1773"/>
      <c r="E1154" s="1707"/>
      <c r="F1154" s="1719"/>
    </row>
    <row r="1155" spans="1:6" ht="18.75" customHeight="1">
      <c r="B1155" s="738" t="s">
        <v>45</v>
      </c>
      <c r="C1155" s="1701"/>
      <c r="D1155" s="411"/>
      <c r="E1155" s="1731"/>
      <c r="F1155" s="1732"/>
    </row>
    <row r="1156" spans="1:6" ht="18.75" customHeight="1">
      <c r="B1156" s="739"/>
      <c r="C1156" s="1701"/>
      <c r="D1156" s="411"/>
      <c r="E1156" s="1731"/>
      <c r="F1156" s="1732"/>
    </row>
    <row r="1157" spans="1:6" s="1674" customFormat="1" ht="19.5" customHeight="1">
      <c r="A1157" s="1700"/>
      <c r="B1157" s="739" t="s">
        <v>1922</v>
      </c>
      <c r="C1157" s="1701"/>
      <c r="D1157" s="411"/>
      <c r="E1157" s="1731"/>
      <c r="F1157" s="1732">
        <f>F1126</f>
        <v>0</v>
      </c>
    </row>
    <row r="1158" spans="1:6" s="1674" customFormat="1" ht="19.5" customHeight="1">
      <c r="A1158" s="1700"/>
      <c r="B1158" s="739"/>
      <c r="C1158" s="1701"/>
      <c r="D1158" s="411"/>
      <c r="E1158" s="1731"/>
      <c r="F1158" s="1732"/>
    </row>
    <row r="1159" spans="1:6" s="1674" customFormat="1" ht="20.100000000000001" customHeight="1">
      <c r="A1159" s="1700"/>
      <c r="B1159" s="739" t="s">
        <v>1352</v>
      </c>
      <c r="C1159" s="1701"/>
      <c r="D1159" s="411"/>
      <c r="E1159" s="1731"/>
      <c r="F1159" s="1732">
        <f>F1141</f>
        <v>0</v>
      </c>
    </row>
    <row r="1160" spans="1:6" s="1674" customFormat="1" ht="20.100000000000001" customHeight="1">
      <c r="A1160" s="1700"/>
      <c r="B1160" s="739"/>
      <c r="C1160" s="1701"/>
      <c r="D1160" s="411"/>
      <c r="E1160" s="1731"/>
      <c r="F1160" s="1732"/>
    </row>
    <row r="1161" spans="1:6" s="1674" customFormat="1" ht="20.100000000000001" customHeight="1">
      <c r="A1161" s="48"/>
      <c r="B1161" s="1747"/>
      <c r="C1161" s="47"/>
      <c r="D1161" s="718"/>
      <c r="E1161" s="2014"/>
      <c r="F1161" s="351"/>
    </row>
    <row r="1162" spans="1:6" s="1674" customFormat="1" ht="20.100000000000001" customHeight="1" thickBot="1">
      <c r="A1162" s="66"/>
      <c r="B1162" s="719" t="s">
        <v>3282</v>
      </c>
      <c r="C1162" s="65"/>
      <c r="D1162" s="720"/>
      <c r="E1162" s="2022"/>
      <c r="F1162" s="393">
        <f>SUM(F1155:F1160)</f>
        <v>0</v>
      </c>
    </row>
    <row r="1163" spans="1:6" s="1674" customFormat="1" ht="15" customHeight="1" thickTop="1">
      <c r="A1163" s="1741"/>
      <c r="B1163" s="802"/>
      <c r="C1163" s="1733"/>
      <c r="D1163" s="1734"/>
      <c r="E1163" s="1761"/>
      <c r="F1163" s="1735"/>
    </row>
    <row r="1164" spans="1:6" s="1674" customFormat="1" ht="15" customHeight="1">
      <c r="A1164" s="1741"/>
      <c r="B1164" s="802" t="s">
        <v>3283</v>
      </c>
      <c r="C1164" s="1733"/>
      <c r="D1164" s="1734"/>
      <c r="E1164" s="1761"/>
      <c r="F1164" s="1735"/>
    </row>
    <row r="1165" spans="1:6" s="1674" customFormat="1" ht="15" customHeight="1">
      <c r="A1165" s="1741"/>
      <c r="B1165" s="802"/>
      <c r="C1165" s="1733"/>
      <c r="D1165" s="1734"/>
      <c r="E1165" s="1761"/>
      <c r="F1165" s="1735"/>
    </row>
    <row r="1166" spans="1:6" s="1674" customFormat="1" ht="151.80000000000001">
      <c r="A1166" s="1745"/>
      <c r="B1166" s="1793" t="s">
        <v>1562</v>
      </c>
      <c r="C1166" s="1733"/>
      <c r="D1166" s="1734"/>
      <c r="E1166" s="1761"/>
      <c r="F1166" s="1735"/>
    </row>
    <row r="1167" spans="1:6" s="1674" customFormat="1">
      <c r="A1167" s="1745"/>
      <c r="B1167" s="1673"/>
      <c r="C1167" s="1733"/>
      <c r="D1167" s="1734"/>
      <c r="E1167" s="1761"/>
      <c r="F1167" s="1735"/>
    </row>
    <row r="1168" spans="1:6" s="1674" customFormat="1" ht="43.2" customHeight="1">
      <c r="A1168" s="1745" t="s">
        <v>28</v>
      </c>
      <c r="B1168" s="811" t="s">
        <v>1563</v>
      </c>
      <c r="C1168" s="1704">
        <v>0</v>
      </c>
      <c r="D1168" s="874" t="s">
        <v>1421</v>
      </c>
      <c r="E1168" s="1707"/>
      <c r="F1168" s="1719">
        <f t="shared" ref="F1168" si="36">C1168*E1168</f>
        <v>0</v>
      </c>
    </row>
    <row r="1169" spans="1:6" s="1674" customFormat="1">
      <c r="A1169" s="1745"/>
      <c r="B1169" s="811"/>
      <c r="C1169" s="1704"/>
      <c r="D1169" s="874"/>
      <c r="E1169" s="1707"/>
      <c r="F1169" s="1719"/>
    </row>
    <row r="1170" spans="1:6" s="1674" customFormat="1" ht="47.4" customHeight="1">
      <c r="A1170" s="1745" t="s">
        <v>30</v>
      </c>
      <c r="B1170" s="811" t="s">
        <v>1564</v>
      </c>
      <c r="C1170" s="1704">
        <v>0</v>
      </c>
      <c r="D1170" s="874" t="s">
        <v>1421</v>
      </c>
      <c r="E1170" s="1707"/>
      <c r="F1170" s="1719">
        <f t="shared" ref="F1170" si="37">C1170*E1170</f>
        <v>0</v>
      </c>
    </row>
    <row r="1171" spans="1:6" s="1674" customFormat="1">
      <c r="A1171" s="1745"/>
      <c r="B1171" s="1673"/>
      <c r="C1171" s="1704"/>
      <c r="D1171" s="874"/>
      <c r="E1171" s="1707"/>
      <c r="F1171" s="1719"/>
    </row>
    <row r="1172" spans="1:6" s="1674" customFormat="1" ht="49.2" customHeight="1">
      <c r="A1172" s="1745" t="s">
        <v>31</v>
      </c>
      <c r="B1172" s="811" t="s">
        <v>1565</v>
      </c>
      <c r="C1172" s="1704">
        <v>19</v>
      </c>
      <c r="D1172" s="874" t="s">
        <v>1421</v>
      </c>
      <c r="E1172" s="1707"/>
      <c r="F1172" s="1719">
        <f t="shared" ref="F1172" si="38">C1172*E1172</f>
        <v>0</v>
      </c>
    </row>
    <row r="1173" spans="1:6" s="1674" customFormat="1">
      <c r="A1173" s="1745"/>
      <c r="B1173" s="1673"/>
      <c r="C1173" s="1704"/>
      <c r="D1173" s="874"/>
      <c r="E1173" s="1707"/>
      <c r="F1173" s="1719"/>
    </row>
    <row r="1174" spans="1:6" s="1674" customFormat="1">
      <c r="A1174" s="1745"/>
      <c r="B1174" s="811"/>
      <c r="C1174" s="1704"/>
      <c r="D1174" s="874"/>
      <c r="E1174" s="1707"/>
      <c r="F1174" s="1719"/>
    </row>
    <row r="1175" spans="1:6" s="1674" customFormat="1">
      <c r="A1175" s="1745"/>
      <c r="B1175" s="1673"/>
      <c r="C1175" s="1704"/>
      <c r="D1175" s="874"/>
      <c r="E1175" s="1707"/>
      <c r="F1175" s="1719"/>
    </row>
    <row r="1176" spans="1:6" s="1674" customFormat="1">
      <c r="A1176" s="1745"/>
      <c r="B1176" s="1673"/>
      <c r="C1176" s="1704"/>
      <c r="D1176" s="779"/>
      <c r="E1176" s="1707"/>
      <c r="F1176" s="1719"/>
    </row>
    <row r="1177" spans="1:6" s="1674" customFormat="1">
      <c r="A1177" s="1745"/>
      <c r="B1177" s="1673"/>
      <c r="C1177" s="1704"/>
      <c r="D1177" s="779"/>
      <c r="E1177" s="1707"/>
      <c r="F1177" s="1719"/>
    </row>
    <row r="1178" spans="1:6" s="1674" customFormat="1">
      <c r="A1178" s="1745"/>
      <c r="B1178" s="1673"/>
      <c r="C1178" s="1704"/>
      <c r="D1178" s="779"/>
      <c r="E1178" s="1707"/>
      <c r="F1178" s="1719"/>
    </row>
    <row r="1179" spans="1:6" s="1674" customFormat="1">
      <c r="A1179" s="1745"/>
      <c r="B1179" s="1673"/>
      <c r="C1179" s="1704"/>
      <c r="D1179" s="779"/>
      <c r="E1179" s="1707"/>
      <c r="F1179" s="1719"/>
    </row>
    <row r="1180" spans="1:6" s="1674" customFormat="1">
      <c r="A1180" s="1745"/>
      <c r="B1180" s="1673"/>
      <c r="C1180" s="1704"/>
      <c r="D1180" s="779"/>
      <c r="E1180" s="1707"/>
      <c r="F1180" s="1719"/>
    </row>
    <row r="1181" spans="1:6" s="1674" customFormat="1">
      <c r="A1181" s="1745"/>
      <c r="B1181" s="1673"/>
      <c r="C1181" s="1704"/>
      <c r="D1181" s="779"/>
      <c r="E1181" s="1707"/>
      <c r="F1181" s="1719"/>
    </row>
    <row r="1182" spans="1:6" s="1674" customFormat="1">
      <c r="A1182" s="1745"/>
      <c r="B1182" s="1673"/>
      <c r="C1182" s="1704"/>
      <c r="D1182" s="779"/>
      <c r="E1182" s="1707"/>
      <c r="F1182" s="1719"/>
    </row>
    <row r="1183" spans="1:6" s="1674" customFormat="1">
      <c r="A1183" s="1745"/>
      <c r="B1183" s="1673"/>
      <c r="C1183" s="1704"/>
      <c r="D1183" s="779"/>
      <c r="E1183" s="1707"/>
      <c r="F1183" s="1719"/>
    </row>
    <row r="1184" spans="1:6" s="1674" customFormat="1">
      <c r="A1184" s="1745"/>
      <c r="B1184" s="1673"/>
      <c r="C1184" s="1704"/>
      <c r="D1184" s="779"/>
      <c r="E1184" s="1707"/>
      <c r="F1184" s="1719"/>
    </row>
    <row r="1185" spans="1:6" s="1674" customFormat="1">
      <c r="A1185" s="1745"/>
      <c r="B1185" s="1673"/>
      <c r="C1185" s="1704"/>
      <c r="D1185" s="779"/>
      <c r="E1185" s="1707"/>
      <c r="F1185" s="1719"/>
    </row>
    <row r="1186" spans="1:6" s="1674" customFormat="1">
      <c r="A1186" s="1745"/>
      <c r="B1186" s="1673"/>
      <c r="C1186" s="1704"/>
      <c r="D1186" s="779"/>
      <c r="E1186" s="1707"/>
      <c r="F1186" s="1719"/>
    </row>
    <row r="1187" spans="1:6" s="1674" customFormat="1">
      <c r="A1187" s="1745"/>
      <c r="B1187" s="1673"/>
      <c r="C1187" s="1704"/>
      <c r="D1187" s="779"/>
      <c r="E1187" s="1707"/>
      <c r="F1187" s="1719"/>
    </row>
    <row r="1188" spans="1:6" s="1674" customFormat="1">
      <c r="A1188" s="1745"/>
      <c r="B1188" s="1673"/>
      <c r="C1188" s="1704"/>
      <c r="D1188" s="779"/>
      <c r="E1188" s="1707"/>
      <c r="F1188" s="1719"/>
    </row>
    <row r="1189" spans="1:6" s="1674" customFormat="1">
      <c r="A1189" s="1745"/>
      <c r="B1189" s="1673"/>
      <c r="C1189" s="1704"/>
      <c r="D1189" s="779"/>
      <c r="E1189" s="1707"/>
      <c r="F1189" s="1719"/>
    </row>
    <row r="1190" spans="1:6" s="1674" customFormat="1">
      <c r="A1190" s="1745"/>
      <c r="B1190" s="1673"/>
      <c r="C1190" s="1704"/>
      <c r="D1190" s="779"/>
      <c r="E1190" s="1707"/>
      <c r="F1190" s="1719"/>
    </row>
    <row r="1191" spans="1:6" s="1674" customFormat="1">
      <c r="A1191" s="1745"/>
      <c r="B1191" s="1673"/>
      <c r="C1191" s="1704"/>
      <c r="D1191" s="779"/>
      <c r="E1191" s="1707"/>
      <c r="F1191" s="1719"/>
    </row>
    <row r="1192" spans="1:6" s="1674" customFormat="1">
      <c r="A1192" s="1745"/>
      <c r="B1192" s="1673"/>
      <c r="C1192" s="1704"/>
      <c r="D1192" s="779"/>
      <c r="E1192" s="1707"/>
      <c r="F1192" s="1719"/>
    </row>
    <row r="1193" spans="1:6" s="1674" customFormat="1">
      <c r="A1193" s="1700"/>
      <c r="B1193" s="739"/>
      <c r="C1193" s="1701"/>
      <c r="D1193" s="411"/>
      <c r="E1193" s="1731"/>
      <c r="F1193" s="1732"/>
    </row>
    <row r="1194" spans="1:6" s="1674" customFormat="1" ht="20.100000000000001" customHeight="1">
      <c r="A1194" s="48"/>
      <c r="B1194" s="1747"/>
      <c r="C1194" s="47"/>
      <c r="D1194" s="718"/>
      <c r="E1194" s="2014"/>
      <c r="F1194" s="351"/>
    </row>
    <row r="1195" spans="1:6" s="1674" customFormat="1" ht="20.100000000000001" customHeight="1" thickBot="1">
      <c r="A1195" s="66"/>
      <c r="B1195" s="719" t="s">
        <v>3284</v>
      </c>
      <c r="C1195" s="65"/>
      <c r="D1195" s="720"/>
      <c r="E1195" s="2022"/>
      <c r="F1195" s="393">
        <f>SUM(F1166:F1193)</f>
        <v>0</v>
      </c>
    </row>
    <row r="1196" spans="1:6" s="1674" customFormat="1" ht="20.100000000000001" customHeight="1" thickTop="1">
      <c r="A1196" s="1748"/>
      <c r="B1196" s="1749"/>
      <c r="C1196" s="1750"/>
      <c r="D1196" s="1751"/>
      <c r="E1196" s="2179"/>
      <c r="F1196" s="1752"/>
    </row>
    <row r="1197" spans="1:6" s="1674" customFormat="1">
      <c r="A1197" s="1733"/>
      <c r="B1197" s="1794" t="s">
        <v>3285</v>
      </c>
      <c r="C1197" s="1733"/>
      <c r="D1197" s="1734"/>
      <c r="E1197" s="1761"/>
      <c r="F1197" s="1735"/>
    </row>
    <row r="1198" spans="1:6" s="1674" customFormat="1">
      <c r="A1198" s="1733"/>
      <c r="B1198" s="1794"/>
      <c r="C1198" s="1733"/>
      <c r="D1198" s="1734"/>
      <c r="E1198" s="1761"/>
      <c r="F1198" s="1735"/>
    </row>
    <row r="1199" spans="1:6" ht="19.5" customHeight="1">
      <c r="A1199" s="1704"/>
      <c r="B1199" s="735" t="s">
        <v>1568</v>
      </c>
      <c r="C1199" s="1704"/>
      <c r="D1199" s="874"/>
      <c r="E1199" s="1707"/>
      <c r="F1199" s="1719"/>
    </row>
    <row r="1200" spans="1:6" ht="61.2" customHeight="1">
      <c r="A1200" s="1704" t="s">
        <v>28</v>
      </c>
      <c r="B1200" s="811" t="s">
        <v>1569</v>
      </c>
      <c r="C1200" s="1704">
        <v>171</v>
      </c>
      <c r="D1200" s="874" t="s">
        <v>46</v>
      </c>
      <c r="E1200" s="1707"/>
      <c r="F1200" s="1719">
        <f t="shared" ref="F1200" si="39">C1200*E1200</f>
        <v>0</v>
      </c>
    </row>
    <row r="1201" spans="1:6" ht="19.5" customHeight="1">
      <c r="A1201" s="1704"/>
      <c r="B1201" s="811"/>
      <c r="C1201" s="1704"/>
      <c r="D1201" s="874"/>
      <c r="E1201" s="1707"/>
      <c r="F1201" s="1719"/>
    </row>
    <row r="1202" spans="1:6">
      <c r="A1202" s="1704"/>
      <c r="B1202" s="735" t="s">
        <v>1556</v>
      </c>
      <c r="C1202" s="1704"/>
      <c r="D1202" s="874"/>
      <c r="E1202" s="1707"/>
      <c r="F1202" s="1719"/>
    </row>
    <row r="1203" spans="1:6">
      <c r="A1203" s="1704"/>
      <c r="B1203" s="811"/>
      <c r="C1203" s="1704"/>
      <c r="D1203" s="874"/>
      <c r="E1203" s="1707"/>
      <c r="F1203" s="1719"/>
    </row>
    <row r="1204" spans="1:6" ht="27.6">
      <c r="A1204" s="1704" t="s">
        <v>30</v>
      </c>
      <c r="B1204" s="811" t="s">
        <v>1570</v>
      </c>
      <c r="C1204" s="1704">
        <v>57</v>
      </c>
      <c r="D1204" s="874" t="s">
        <v>46</v>
      </c>
      <c r="E1204" s="1707"/>
      <c r="F1204" s="1719">
        <f t="shared" ref="F1204" si="40">C1204*E1204</f>
        <v>0</v>
      </c>
    </row>
    <row r="1205" spans="1:6">
      <c r="A1205" s="1704"/>
      <c r="B1205" s="811"/>
      <c r="C1205" s="1704"/>
      <c r="D1205" s="874"/>
      <c r="E1205" s="1707"/>
      <c r="F1205" s="1719"/>
    </row>
    <row r="1206" spans="1:6">
      <c r="A1206" s="1704"/>
      <c r="B1206" s="735" t="s">
        <v>1571</v>
      </c>
      <c r="C1206" s="1704"/>
      <c r="D1206" s="874"/>
      <c r="E1206" s="1707"/>
      <c r="F1206" s="1719"/>
    </row>
    <row r="1207" spans="1:6" ht="27.6">
      <c r="A1207" s="1704" t="s">
        <v>31</v>
      </c>
      <c r="B1207" s="811" t="s">
        <v>1572</v>
      </c>
      <c r="C1207" s="1704">
        <v>1</v>
      </c>
      <c r="D1207" s="874" t="s">
        <v>7</v>
      </c>
      <c r="E1207" s="1707"/>
      <c r="F1207" s="1719">
        <f t="shared" ref="F1207" si="41">C1207*E1207</f>
        <v>0</v>
      </c>
    </row>
    <row r="1208" spans="1:6">
      <c r="A1208" s="1704"/>
      <c r="B1208" s="811"/>
      <c r="C1208" s="1704"/>
      <c r="D1208" s="874"/>
      <c r="E1208" s="1707"/>
      <c r="F1208" s="1719"/>
    </row>
    <row r="1209" spans="1:6" ht="23.25" customHeight="1">
      <c r="A1209" s="1704"/>
      <c r="B1209" s="1795" t="s">
        <v>1573</v>
      </c>
      <c r="C1209" s="1733"/>
      <c r="D1209" s="1734"/>
      <c r="E1209" s="1707"/>
      <c r="F1209" s="1719"/>
    </row>
    <row r="1210" spans="1:6" ht="55.2">
      <c r="A1210" s="1758" t="s">
        <v>32</v>
      </c>
      <c r="B1210" s="781" t="s">
        <v>1574</v>
      </c>
      <c r="C1210" s="1704">
        <v>76</v>
      </c>
      <c r="D1210" s="874" t="s">
        <v>29</v>
      </c>
      <c r="E1210" s="1707"/>
      <c r="F1210" s="1719">
        <f t="shared" ref="F1210" si="42">C1210*E1210</f>
        <v>0</v>
      </c>
    </row>
    <row r="1211" spans="1:6" ht="23.25" customHeight="1">
      <c r="A1211" s="1758"/>
      <c r="B1211" s="1679" t="s">
        <v>1575</v>
      </c>
      <c r="C1211" s="1704"/>
      <c r="D1211" s="874"/>
      <c r="E1211" s="1707"/>
      <c r="F1211" s="1719"/>
    </row>
    <row r="1212" spans="1:6" ht="82.8">
      <c r="A1212" s="1758" t="s">
        <v>33</v>
      </c>
      <c r="B1212" s="1680" t="s">
        <v>1576</v>
      </c>
      <c r="C1212" s="1704">
        <v>38</v>
      </c>
      <c r="D1212" s="874" t="s">
        <v>44</v>
      </c>
      <c r="E1212" s="1707"/>
      <c r="F1212" s="1719">
        <f t="shared" ref="F1212" si="43">C1212*E1212</f>
        <v>0</v>
      </c>
    </row>
    <row r="1213" spans="1:6" ht="23.25" customHeight="1">
      <c r="A1213" s="1704"/>
      <c r="B1213" s="1673"/>
      <c r="C1213" s="1733"/>
      <c r="D1213" s="1734"/>
      <c r="E1213" s="1707"/>
      <c r="F1213" s="1719"/>
    </row>
    <row r="1214" spans="1:6" ht="82.8">
      <c r="A1214" s="1758" t="s">
        <v>34</v>
      </c>
      <c r="B1214" s="1680" t="s">
        <v>1577</v>
      </c>
      <c r="C1214" s="1704">
        <v>0</v>
      </c>
      <c r="D1214" s="874" t="s">
        <v>44</v>
      </c>
      <c r="E1214" s="1707"/>
      <c r="F1214" s="1719">
        <f t="shared" ref="F1214" si="44">C1214*E1214</f>
        <v>0</v>
      </c>
    </row>
    <row r="1215" spans="1:6">
      <c r="A1215" s="1758"/>
      <c r="B1215" s="1680"/>
      <c r="C1215" s="1704"/>
      <c r="D1215" s="779"/>
      <c r="E1215" s="1707"/>
      <c r="F1215" s="1719"/>
    </row>
    <row r="1216" spans="1:6">
      <c r="A1216" s="1758"/>
      <c r="B1216" s="1680"/>
      <c r="C1216" s="1704"/>
      <c r="D1216" s="779"/>
      <c r="E1216" s="1707"/>
      <c r="F1216" s="1719"/>
    </row>
    <row r="1217" spans="1:6">
      <c r="A1217" s="1758"/>
      <c r="B1217" s="1680"/>
      <c r="C1217" s="1704"/>
      <c r="D1217" s="779"/>
      <c r="E1217" s="1707"/>
      <c r="F1217" s="1719"/>
    </row>
    <row r="1218" spans="1:6">
      <c r="A1218" s="1758"/>
      <c r="B1218" s="1680"/>
      <c r="C1218" s="1704"/>
      <c r="D1218" s="779"/>
      <c r="E1218" s="1707"/>
      <c r="F1218" s="1719"/>
    </row>
    <row r="1219" spans="1:6">
      <c r="A1219" s="1758"/>
      <c r="B1219" s="1680"/>
      <c r="C1219" s="1704"/>
      <c r="D1219" s="779"/>
      <c r="E1219" s="1707"/>
      <c r="F1219" s="1719"/>
    </row>
    <row r="1220" spans="1:6">
      <c r="A1220" s="1758"/>
      <c r="B1220" s="1680"/>
      <c r="C1220" s="1704"/>
      <c r="D1220" s="779"/>
      <c r="E1220" s="1707"/>
      <c r="F1220" s="1719"/>
    </row>
    <row r="1221" spans="1:6" s="1674" customFormat="1">
      <c r="A1221" s="1700"/>
      <c r="B1221" s="739"/>
      <c r="C1221" s="1701"/>
      <c r="D1221" s="411"/>
      <c r="E1221" s="1731"/>
      <c r="F1221" s="1732"/>
    </row>
    <row r="1222" spans="1:6" s="1674" customFormat="1" ht="20.100000000000001" customHeight="1">
      <c r="A1222" s="48"/>
      <c r="B1222" s="1747"/>
      <c r="C1222" s="47"/>
      <c r="D1222" s="718"/>
      <c r="E1222" s="2014"/>
      <c r="F1222" s="351"/>
    </row>
    <row r="1223" spans="1:6" s="1674" customFormat="1" ht="20.100000000000001" customHeight="1" thickBot="1">
      <c r="A1223" s="66"/>
      <c r="B1223" s="719" t="s">
        <v>3286</v>
      </c>
      <c r="C1223" s="65"/>
      <c r="D1223" s="720"/>
      <c r="E1223" s="2022"/>
      <c r="F1223" s="393">
        <f>SUM(F1199:F1221)</f>
        <v>0</v>
      </c>
    </row>
    <row r="1224" spans="1:6" s="1674" customFormat="1" ht="14.4" thickTop="1">
      <c r="A1224" s="1786"/>
      <c r="B1224" s="1796"/>
      <c r="C1224" s="1797"/>
      <c r="D1224" s="1798"/>
      <c r="E1224" s="2187"/>
      <c r="F1224" s="1752"/>
    </row>
    <row r="1225" spans="1:6" s="1674" customFormat="1" ht="27.6">
      <c r="A1225" s="1741"/>
      <c r="B1225" s="1792" t="s">
        <v>3287</v>
      </c>
      <c r="C1225" s="1744"/>
      <c r="D1225" s="1788"/>
      <c r="E1225" s="2185"/>
      <c r="F1225" s="1753"/>
    </row>
    <row r="1226" spans="1:6" s="1674" customFormat="1">
      <c r="A1226" s="1741"/>
      <c r="B1226" s="1792"/>
      <c r="C1226" s="1744"/>
      <c r="D1226" s="1788"/>
      <c r="E1226" s="2185"/>
      <c r="F1226" s="1753"/>
    </row>
    <row r="1227" spans="1:6">
      <c r="A1227" s="1758"/>
      <c r="B1227" s="778" t="s">
        <v>1581</v>
      </c>
      <c r="C1227" s="1704"/>
      <c r="D1227" s="874"/>
      <c r="E1227" s="1707"/>
      <c r="F1227" s="1719"/>
    </row>
    <row r="1228" spans="1:6" ht="55.2">
      <c r="A1228" s="1758" t="s">
        <v>28</v>
      </c>
      <c r="B1228" s="781" t="s">
        <v>1582</v>
      </c>
      <c r="C1228" s="1704">
        <v>0</v>
      </c>
      <c r="D1228" s="874" t="s">
        <v>1456</v>
      </c>
      <c r="E1228" s="1707"/>
      <c r="F1228" s="1719">
        <f t="shared" ref="F1228" si="45">C1228*E1228</f>
        <v>0</v>
      </c>
    </row>
    <row r="1229" spans="1:6">
      <c r="A1229" s="1758"/>
      <c r="B1229" s="781"/>
      <c r="C1229" s="1704"/>
      <c r="D1229" s="874"/>
      <c r="E1229" s="1707"/>
      <c r="F1229" s="1719"/>
    </row>
    <row r="1230" spans="1:6">
      <c r="A1230" s="1758"/>
      <c r="B1230" s="1679" t="s">
        <v>1575</v>
      </c>
      <c r="C1230" s="1704"/>
      <c r="D1230" s="874"/>
      <c r="E1230" s="1707"/>
      <c r="F1230" s="1719"/>
    </row>
    <row r="1231" spans="1:6" ht="82.8">
      <c r="A1231" s="1758" t="s">
        <v>30</v>
      </c>
      <c r="B1231" s="1680" t="s">
        <v>1576</v>
      </c>
      <c r="C1231" s="1704">
        <v>8</v>
      </c>
      <c r="D1231" s="874" t="s">
        <v>44</v>
      </c>
      <c r="E1231" s="1707"/>
      <c r="F1231" s="1719">
        <f t="shared" ref="F1231" si="46">C1231*E1231</f>
        <v>0</v>
      </c>
    </row>
    <row r="1232" spans="1:6">
      <c r="A1232" s="1758"/>
      <c r="B1232" s="1680"/>
      <c r="C1232" s="1704"/>
      <c r="D1232" s="874"/>
      <c r="E1232" s="1707"/>
      <c r="F1232" s="1719"/>
    </row>
    <row r="1233" spans="1:6">
      <c r="A1233" s="1758"/>
      <c r="B1233" s="778" t="s">
        <v>1583</v>
      </c>
      <c r="C1233" s="1704"/>
      <c r="D1233" s="874"/>
      <c r="E1233" s="1707"/>
      <c r="F1233" s="1719"/>
    </row>
    <row r="1234" spans="1:6">
      <c r="A1234" s="1758"/>
      <c r="B1234" s="781"/>
      <c r="C1234" s="1704"/>
      <c r="D1234" s="874"/>
      <c r="E1234" s="1707"/>
      <c r="F1234" s="1719"/>
    </row>
    <row r="1235" spans="1:6" ht="55.2">
      <c r="A1235" s="1758" t="s">
        <v>31</v>
      </c>
      <c r="B1235" s="781" t="s">
        <v>1584</v>
      </c>
      <c r="C1235" s="1704">
        <v>40</v>
      </c>
      <c r="D1235" s="874" t="s">
        <v>29</v>
      </c>
      <c r="E1235" s="1707"/>
      <c r="F1235" s="1719">
        <f t="shared" ref="F1235" si="47">C1235*E1235</f>
        <v>0</v>
      </c>
    </row>
    <row r="1236" spans="1:6">
      <c r="A1236" s="1758"/>
      <c r="B1236" s="781"/>
      <c r="C1236" s="1704"/>
      <c r="D1236" s="874"/>
      <c r="E1236" s="1707"/>
      <c r="F1236" s="1719"/>
    </row>
    <row r="1237" spans="1:6">
      <c r="A1237" s="1758" t="s">
        <v>32</v>
      </c>
      <c r="B1237" s="778" t="s">
        <v>1585</v>
      </c>
      <c r="C1237" s="1704"/>
      <c r="D1237" s="874"/>
      <c r="E1237" s="1707"/>
      <c r="F1237" s="1719"/>
    </row>
    <row r="1238" spans="1:6">
      <c r="A1238" s="1758" t="s">
        <v>1586</v>
      </c>
      <c r="B1238" s="1680" t="s">
        <v>1587</v>
      </c>
      <c r="C1238" s="1704"/>
      <c r="D1238" s="874" t="s">
        <v>46</v>
      </c>
      <c r="E1238" s="1707"/>
      <c r="F1238" s="1719">
        <f t="shared" ref="F1238:F1241" si="48">C1238*E1238</f>
        <v>0</v>
      </c>
    </row>
    <row r="1239" spans="1:6">
      <c r="A1239" s="1758" t="s">
        <v>1588</v>
      </c>
      <c r="B1239" s="1673" t="s">
        <v>1589</v>
      </c>
      <c r="C1239" s="1704">
        <v>4</v>
      </c>
      <c r="D1239" s="874" t="s">
        <v>46</v>
      </c>
      <c r="E1239" s="1707"/>
      <c r="F1239" s="1719">
        <f t="shared" si="48"/>
        <v>0</v>
      </c>
    </row>
    <row r="1240" spans="1:6">
      <c r="A1240" s="1758" t="s">
        <v>1590</v>
      </c>
      <c r="B1240" s="1673" t="s">
        <v>1591</v>
      </c>
      <c r="C1240" s="1704">
        <v>0</v>
      </c>
      <c r="D1240" s="874" t="s">
        <v>46</v>
      </c>
      <c r="E1240" s="1707"/>
      <c r="F1240" s="1719">
        <f t="shared" si="48"/>
        <v>0</v>
      </c>
    </row>
    <row r="1241" spans="1:6" s="1674" customFormat="1" ht="27.6">
      <c r="A1241" s="1745" t="s">
        <v>33</v>
      </c>
      <c r="B1241" s="1673" t="s">
        <v>1592</v>
      </c>
      <c r="C1241" s="1733">
        <v>1</v>
      </c>
      <c r="D1241" s="1734" t="s">
        <v>809</v>
      </c>
      <c r="E1241" s="1761"/>
      <c r="F1241" s="1719">
        <f t="shared" si="48"/>
        <v>0</v>
      </c>
    </row>
    <row r="1242" spans="1:6" s="1674" customFormat="1">
      <c r="A1242" s="1745"/>
      <c r="B1242" s="1673"/>
      <c r="C1242" s="1733"/>
      <c r="D1242" s="1677"/>
      <c r="E1242" s="1761"/>
      <c r="F1242" s="1719"/>
    </row>
    <row r="1243" spans="1:6" s="1674" customFormat="1">
      <c r="A1243" s="1745"/>
      <c r="B1243" s="1673"/>
      <c r="C1243" s="1733"/>
      <c r="D1243" s="1677"/>
      <c r="E1243" s="1761"/>
      <c r="F1243" s="1719"/>
    </row>
    <row r="1244" spans="1:6" s="1674" customFormat="1">
      <c r="A1244" s="1745"/>
      <c r="B1244" s="1673"/>
      <c r="C1244" s="1733"/>
      <c r="D1244" s="1677"/>
      <c r="E1244" s="1761"/>
      <c r="F1244" s="1719"/>
    </row>
    <row r="1245" spans="1:6" s="1674" customFormat="1">
      <c r="A1245" s="1745"/>
      <c r="B1245" s="1673"/>
      <c r="C1245" s="1733"/>
      <c r="D1245" s="1677"/>
      <c r="E1245" s="1761"/>
      <c r="F1245" s="1719"/>
    </row>
    <row r="1246" spans="1:6" s="1674" customFormat="1">
      <c r="A1246" s="1745"/>
      <c r="B1246" s="1673"/>
      <c r="C1246" s="1733"/>
      <c r="D1246" s="1677"/>
      <c r="E1246" s="1761"/>
      <c r="F1246" s="1719"/>
    </row>
    <row r="1247" spans="1:6" s="1674" customFormat="1">
      <c r="A1247" s="1745"/>
      <c r="B1247" s="1673"/>
      <c r="C1247" s="1733"/>
      <c r="D1247" s="1677"/>
      <c r="E1247" s="1761"/>
      <c r="F1247" s="1719"/>
    </row>
    <row r="1248" spans="1:6" s="1674" customFormat="1">
      <c r="A1248" s="1745"/>
      <c r="B1248" s="1673"/>
      <c r="C1248" s="1733"/>
      <c r="D1248" s="1677"/>
      <c r="E1248" s="1761"/>
      <c r="F1248" s="1719"/>
    </row>
    <row r="1249" spans="1:6" s="1674" customFormat="1">
      <c r="A1249" s="1745"/>
      <c r="B1249" s="1673"/>
      <c r="C1249" s="1733"/>
      <c r="D1249" s="1677"/>
      <c r="E1249" s="1761"/>
      <c r="F1249" s="1719"/>
    </row>
    <row r="1250" spans="1:6" s="1674" customFormat="1">
      <c r="A1250" s="1745"/>
      <c r="B1250" s="1673"/>
      <c r="C1250" s="1733"/>
      <c r="D1250" s="1677"/>
      <c r="E1250" s="1761"/>
      <c r="F1250" s="1719"/>
    </row>
    <row r="1251" spans="1:6" s="1674" customFormat="1">
      <c r="A1251" s="1745"/>
      <c r="B1251" s="1673"/>
      <c r="C1251" s="1733"/>
      <c r="D1251" s="1677"/>
      <c r="E1251" s="1761"/>
      <c r="F1251" s="1719"/>
    </row>
    <row r="1252" spans="1:6" s="1674" customFormat="1">
      <c r="A1252" s="1745"/>
      <c r="B1252" s="1673"/>
      <c r="C1252" s="1733"/>
      <c r="D1252" s="1677"/>
      <c r="E1252" s="1761"/>
      <c r="F1252" s="1719"/>
    </row>
    <row r="1253" spans="1:6" s="1674" customFormat="1">
      <c r="A1253" s="1745"/>
      <c r="B1253" s="1673"/>
      <c r="C1253" s="1733"/>
      <c r="D1253" s="1677"/>
      <c r="E1253" s="1761"/>
      <c r="F1253" s="1719"/>
    </row>
    <row r="1254" spans="1:6" s="1674" customFormat="1">
      <c r="A1254" s="1745"/>
      <c r="B1254" s="1673"/>
      <c r="C1254" s="1733"/>
      <c r="D1254" s="1677"/>
      <c r="E1254" s="1761"/>
      <c r="F1254" s="1719"/>
    </row>
    <row r="1255" spans="1:6" s="1674" customFormat="1">
      <c r="A1255" s="1745"/>
      <c r="B1255" s="1673"/>
      <c r="C1255" s="1733"/>
      <c r="D1255" s="1677"/>
      <c r="E1255" s="1761"/>
      <c r="F1255" s="1719"/>
    </row>
    <row r="1256" spans="1:6" s="1674" customFormat="1">
      <c r="A1256" s="1745"/>
      <c r="B1256" s="1673"/>
      <c r="C1256" s="1733"/>
      <c r="D1256" s="1677"/>
      <c r="E1256" s="1761"/>
      <c r="F1256" s="1719"/>
    </row>
    <row r="1257" spans="1:6" s="1674" customFormat="1">
      <c r="A1257" s="1745"/>
      <c r="B1257" s="1673"/>
      <c r="C1257" s="1733"/>
      <c r="D1257" s="1677"/>
      <c r="E1257" s="1761"/>
      <c r="F1257" s="1719"/>
    </row>
    <row r="1258" spans="1:6" s="1674" customFormat="1">
      <c r="A1258" s="1700"/>
      <c r="B1258" s="739"/>
      <c r="C1258" s="1701"/>
      <c r="D1258" s="411"/>
      <c r="E1258" s="1731"/>
      <c r="F1258" s="1732"/>
    </row>
    <row r="1259" spans="1:6" s="1674" customFormat="1" ht="20.100000000000001" customHeight="1">
      <c r="A1259" s="48"/>
      <c r="B1259" s="2568" t="s">
        <v>3288</v>
      </c>
      <c r="C1259" s="47"/>
      <c r="D1259" s="718"/>
      <c r="E1259" s="2014"/>
      <c r="F1259" s="351"/>
    </row>
    <row r="1260" spans="1:6" s="1674" customFormat="1" ht="20.100000000000001" customHeight="1" thickBot="1">
      <c r="A1260" s="66"/>
      <c r="B1260" s="2569"/>
      <c r="C1260" s="65"/>
      <c r="D1260" s="720"/>
      <c r="E1260" s="2022"/>
      <c r="F1260" s="393">
        <f>SUM(F1226:F1258)</f>
        <v>0</v>
      </c>
    </row>
    <row r="1261" spans="1:6" ht="14.4" thickTop="1">
      <c r="A1261" s="1760"/>
      <c r="B1261" s="1681"/>
      <c r="C1261" s="1704"/>
      <c r="D1261" s="874"/>
      <c r="E1261" s="1707"/>
      <c r="F1261" s="1719"/>
    </row>
    <row r="1262" spans="1:6">
      <c r="A1262" s="1760"/>
      <c r="B1262" s="1681" t="s">
        <v>3289</v>
      </c>
      <c r="C1262" s="1704"/>
      <c r="D1262" s="874"/>
      <c r="E1262" s="1707"/>
      <c r="F1262" s="1719"/>
    </row>
    <row r="1263" spans="1:6">
      <c r="A1263" s="1760"/>
      <c r="B1263" s="1681"/>
      <c r="C1263" s="1704"/>
      <c r="D1263" s="874"/>
      <c r="E1263" s="1707"/>
      <c r="F1263" s="1719"/>
    </row>
    <row r="1264" spans="1:6">
      <c r="A1264" s="1758"/>
      <c r="B1264" s="778" t="s">
        <v>1596</v>
      </c>
      <c r="C1264" s="1704"/>
      <c r="D1264" s="874"/>
      <c r="E1264" s="1707"/>
      <c r="F1264" s="1719"/>
    </row>
    <row r="1265" spans="1:6" ht="17.25" customHeight="1">
      <c r="A1265" s="1758"/>
      <c r="B1265" s="781"/>
      <c r="C1265" s="1704"/>
      <c r="D1265" s="874"/>
      <c r="E1265" s="1707"/>
      <c r="F1265" s="1719"/>
    </row>
    <row r="1266" spans="1:6" s="1674" customFormat="1" ht="41.4">
      <c r="A1266" s="1745" t="s">
        <v>28</v>
      </c>
      <c r="B1266" s="1673" t="s">
        <v>3212</v>
      </c>
      <c r="C1266" s="1733">
        <v>6</v>
      </c>
      <c r="D1266" s="1734" t="s">
        <v>809</v>
      </c>
      <c r="E1266" s="1761"/>
      <c r="F1266" s="1719">
        <f t="shared" ref="F1266" si="49">C1266*E1266</f>
        <v>0</v>
      </c>
    </row>
    <row r="1267" spans="1:6" s="1674" customFormat="1">
      <c r="A1267" s="1745"/>
      <c r="B1267" s="1673"/>
      <c r="C1267" s="1733"/>
      <c r="D1267" s="1734"/>
      <c r="E1267" s="1761"/>
      <c r="F1267" s="1735"/>
    </row>
    <row r="1268" spans="1:6" s="1674" customFormat="1" ht="41.4">
      <c r="A1268" s="1745" t="s">
        <v>30</v>
      </c>
      <c r="B1268" s="781" t="s">
        <v>1598</v>
      </c>
      <c r="C1268" s="1733">
        <v>8</v>
      </c>
      <c r="D1268" s="1734" t="s">
        <v>809</v>
      </c>
      <c r="E1268" s="1761"/>
      <c r="F1268" s="1719">
        <f t="shared" ref="F1268" si="50">C1268*E1268</f>
        <v>0</v>
      </c>
    </row>
    <row r="1269" spans="1:6" s="1674" customFormat="1" ht="16.5" customHeight="1">
      <c r="A1269" s="1745"/>
      <c r="B1269" s="1673"/>
      <c r="C1269" s="1733"/>
      <c r="D1269" s="1734"/>
      <c r="E1269" s="1761"/>
      <c r="F1269" s="1735"/>
    </row>
    <row r="1270" spans="1:6" s="1674" customFormat="1" ht="16.8" customHeight="1">
      <c r="A1270" s="1745" t="s">
        <v>31</v>
      </c>
      <c r="B1270" s="1673" t="s">
        <v>1599</v>
      </c>
      <c r="C1270" s="1733">
        <v>6</v>
      </c>
      <c r="D1270" s="1734" t="s">
        <v>809</v>
      </c>
      <c r="E1270" s="1761"/>
      <c r="F1270" s="1719">
        <f t="shared" ref="F1270" si="51">C1270*E1270</f>
        <v>0</v>
      </c>
    </row>
    <row r="1271" spans="1:6">
      <c r="A1271" s="1758"/>
      <c r="B1271" s="1680"/>
      <c r="C1271" s="1704"/>
      <c r="D1271" s="874"/>
      <c r="E1271" s="1707"/>
      <c r="F1271" s="1735"/>
    </row>
    <row r="1272" spans="1:6">
      <c r="A1272" s="1758"/>
      <c r="B1272" s="778" t="s">
        <v>1600</v>
      </c>
      <c r="C1272" s="1704"/>
      <c r="D1272" s="874"/>
      <c r="E1272" s="1707"/>
      <c r="F1272" s="1735"/>
    </row>
    <row r="1273" spans="1:6" ht="55.2">
      <c r="A1273" s="1758" t="s">
        <v>32</v>
      </c>
      <c r="B1273" s="781" t="s">
        <v>1584</v>
      </c>
      <c r="C1273" s="1704">
        <v>40</v>
      </c>
      <c r="D1273" s="874" t="s">
        <v>29</v>
      </c>
      <c r="E1273" s="1707"/>
      <c r="F1273" s="1719">
        <f t="shared" ref="F1273" si="52">C1273*E1273</f>
        <v>0</v>
      </c>
    </row>
    <row r="1274" spans="1:6">
      <c r="A1274" s="1758"/>
      <c r="B1274" s="781"/>
      <c r="C1274" s="1704"/>
      <c r="D1274" s="874"/>
      <c r="E1274" s="1707"/>
      <c r="F1274" s="1719"/>
    </row>
    <row r="1275" spans="1:6">
      <c r="A1275" s="1758" t="s">
        <v>33</v>
      </c>
      <c r="B1275" s="778" t="s">
        <v>1601</v>
      </c>
      <c r="C1275" s="1704"/>
      <c r="D1275" s="874"/>
      <c r="E1275" s="1707"/>
      <c r="F1275" s="1719"/>
    </row>
    <row r="1276" spans="1:6">
      <c r="A1276" s="1758" t="s">
        <v>1586</v>
      </c>
      <c r="B1276" s="1680" t="s">
        <v>1587</v>
      </c>
      <c r="C1276" s="1704">
        <v>0</v>
      </c>
      <c r="D1276" s="874" t="s">
        <v>46</v>
      </c>
      <c r="E1276" s="1707"/>
      <c r="F1276" s="1719">
        <f t="shared" ref="F1276:F1278" si="53">C1276*E1276</f>
        <v>0</v>
      </c>
    </row>
    <row r="1277" spans="1:6">
      <c r="A1277" s="1758" t="s">
        <v>1588</v>
      </c>
      <c r="B1277" s="1673" t="s">
        <v>1589</v>
      </c>
      <c r="C1277" s="1704">
        <v>0</v>
      </c>
      <c r="D1277" s="874" t="s">
        <v>46</v>
      </c>
      <c r="E1277" s="1707"/>
      <c r="F1277" s="1719">
        <f t="shared" si="53"/>
        <v>0</v>
      </c>
    </row>
    <row r="1278" spans="1:6">
      <c r="A1278" s="1758" t="s">
        <v>1590</v>
      </c>
      <c r="B1278" s="1673" t="s">
        <v>1591</v>
      </c>
      <c r="C1278" s="1704">
        <v>12</v>
      </c>
      <c r="D1278" s="874" t="s">
        <v>46</v>
      </c>
      <c r="E1278" s="1707"/>
      <c r="F1278" s="1719">
        <f t="shared" si="53"/>
        <v>0</v>
      </c>
    </row>
    <row r="1279" spans="1:6">
      <c r="A1279" s="1758"/>
      <c r="B1279" s="1673"/>
      <c r="C1279" s="1704"/>
      <c r="D1279" s="874"/>
      <c r="E1279" s="1707"/>
      <c r="F1279" s="1719"/>
    </row>
    <row r="1280" spans="1:6">
      <c r="A1280" s="1758"/>
      <c r="B1280" s="1673"/>
      <c r="C1280" s="1704"/>
      <c r="D1280" s="874"/>
      <c r="E1280" s="1707"/>
      <c r="F1280" s="1719"/>
    </row>
    <row r="1281" spans="1:6">
      <c r="A1281" s="1758"/>
      <c r="B1281" s="1673"/>
      <c r="C1281" s="1704"/>
      <c r="D1281" s="874"/>
      <c r="E1281" s="1707"/>
      <c r="F1281" s="1719"/>
    </row>
    <row r="1282" spans="1:6">
      <c r="A1282" s="1758"/>
      <c r="B1282" s="1673"/>
      <c r="C1282" s="1704"/>
      <c r="D1282" s="874"/>
      <c r="E1282" s="1707"/>
      <c r="F1282" s="1719"/>
    </row>
    <row r="1283" spans="1:6">
      <c r="A1283" s="1758"/>
      <c r="B1283" s="1673"/>
      <c r="C1283" s="1704"/>
      <c r="D1283" s="874"/>
      <c r="E1283" s="1707"/>
      <c r="F1283" s="1719"/>
    </row>
    <row r="1284" spans="1:6">
      <c r="A1284" s="1758"/>
      <c r="B1284" s="1673"/>
      <c r="C1284" s="1704"/>
      <c r="D1284" s="874"/>
      <c r="E1284" s="1707"/>
      <c r="F1284" s="1719"/>
    </row>
    <row r="1285" spans="1:6">
      <c r="A1285" s="1758"/>
      <c r="B1285" s="1673"/>
      <c r="C1285" s="1704"/>
      <c r="D1285" s="874"/>
      <c r="E1285" s="1707"/>
      <c r="F1285" s="1719"/>
    </row>
    <row r="1286" spans="1:6">
      <c r="A1286" s="1758"/>
      <c r="B1286" s="1673"/>
      <c r="C1286" s="1704"/>
      <c r="D1286" s="874"/>
      <c r="E1286" s="1707"/>
      <c r="F1286" s="1719"/>
    </row>
    <row r="1287" spans="1:6">
      <c r="A1287" s="1758"/>
      <c r="B1287" s="1673"/>
      <c r="C1287" s="1704"/>
      <c r="D1287" s="874"/>
      <c r="E1287" s="1707"/>
      <c r="F1287" s="1719"/>
    </row>
    <row r="1288" spans="1:6">
      <c r="A1288" s="1758"/>
      <c r="B1288" s="1673"/>
      <c r="C1288" s="1704"/>
      <c r="D1288" s="874"/>
      <c r="E1288" s="1707"/>
      <c r="F1288" s="1719"/>
    </row>
    <row r="1289" spans="1:6">
      <c r="A1289" s="1758"/>
      <c r="B1289" s="1673"/>
      <c r="C1289" s="1704"/>
      <c r="D1289" s="874"/>
      <c r="E1289" s="1707"/>
      <c r="F1289" s="1719"/>
    </row>
    <row r="1290" spans="1:6">
      <c r="A1290" s="1758"/>
      <c r="B1290" s="1673"/>
      <c r="C1290" s="1704"/>
      <c r="D1290" s="874"/>
      <c r="E1290" s="1707"/>
      <c r="F1290" s="1719"/>
    </row>
    <row r="1291" spans="1:6">
      <c r="A1291" s="1758"/>
      <c r="B1291" s="1673"/>
      <c r="C1291" s="1704"/>
      <c r="D1291" s="874"/>
      <c r="E1291" s="1707"/>
      <c r="F1291" s="1719"/>
    </row>
    <row r="1292" spans="1:6">
      <c r="A1292" s="1758"/>
      <c r="B1292" s="1673"/>
      <c r="C1292" s="1704"/>
      <c r="D1292" s="874"/>
      <c r="E1292" s="1707"/>
      <c r="F1292" s="1719"/>
    </row>
    <row r="1293" spans="1:6">
      <c r="A1293" s="1758"/>
      <c r="B1293" s="1673"/>
      <c r="C1293" s="1704"/>
      <c r="D1293" s="874"/>
      <c r="E1293" s="1707"/>
      <c r="F1293" s="1719"/>
    </row>
    <row r="1294" spans="1:6">
      <c r="A1294" s="1758"/>
      <c r="B1294" s="1673"/>
      <c r="C1294" s="1704"/>
      <c r="D1294" s="874"/>
      <c r="E1294" s="1707"/>
      <c r="F1294" s="1719"/>
    </row>
    <row r="1295" spans="1:6">
      <c r="A1295" s="1758"/>
      <c r="B1295" s="1673"/>
      <c r="C1295" s="1704"/>
      <c r="D1295" s="874"/>
      <c r="E1295" s="1707"/>
      <c r="F1295" s="1719"/>
    </row>
    <row r="1296" spans="1:6">
      <c r="A1296" s="1758"/>
      <c r="B1296" s="1673"/>
      <c r="C1296" s="1704"/>
      <c r="D1296" s="874"/>
      <c r="E1296" s="1707"/>
      <c r="F1296" s="1719"/>
    </row>
    <row r="1297" spans="1:7">
      <c r="A1297" s="1758"/>
      <c r="B1297" s="1673"/>
      <c r="C1297" s="1704"/>
      <c r="D1297" s="874"/>
      <c r="E1297" s="1707"/>
      <c r="F1297" s="1719"/>
    </row>
    <row r="1298" spans="1:7">
      <c r="A1298" s="1758"/>
      <c r="B1298" s="1673"/>
      <c r="C1298" s="1704"/>
      <c r="D1298" s="874"/>
      <c r="E1298" s="1707"/>
      <c r="F1298" s="1719"/>
    </row>
    <row r="1299" spans="1:7">
      <c r="A1299" s="1758"/>
      <c r="B1299" s="1673"/>
      <c r="C1299" s="1704"/>
      <c r="D1299" s="874"/>
      <c r="E1299" s="1707"/>
      <c r="F1299" s="1719"/>
    </row>
    <row r="1300" spans="1:7">
      <c r="A1300" s="1758"/>
      <c r="B1300" s="1680"/>
      <c r="C1300" s="1704"/>
      <c r="D1300" s="874"/>
      <c r="E1300" s="1707"/>
      <c r="F1300" s="1719"/>
    </row>
    <row r="1301" spans="1:7" s="1674" customFormat="1" ht="20.100000000000001" customHeight="1">
      <c r="A1301" s="48"/>
      <c r="B1301" s="2568" t="s">
        <v>3290</v>
      </c>
      <c r="C1301" s="47"/>
      <c r="D1301" s="718"/>
      <c r="E1301" s="2014"/>
      <c r="F1301" s="351"/>
    </row>
    <row r="1302" spans="1:7" s="1674" customFormat="1" ht="20.100000000000001" customHeight="1" thickBot="1">
      <c r="A1302" s="66"/>
      <c r="B1302" s="2569"/>
      <c r="C1302" s="65"/>
      <c r="D1302" s="720"/>
      <c r="E1302" s="2022"/>
      <c r="F1302" s="393">
        <f>SUM(F1264:F1300)</f>
        <v>0</v>
      </c>
    </row>
    <row r="1303" spans="1:7" s="1674" customFormat="1" ht="19.5" customHeight="1" thickTop="1">
      <c r="A1303" s="1744"/>
      <c r="B1303" s="1678"/>
      <c r="C1303" s="1744"/>
      <c r="D1303" s="1788"/>
      <c r="E1303" s="2185"/>
      <c r="F1303" s="1735"/>
    </row>
    <row r="1304" spans="1:7" s="72" customFormat="1">
      <c r="A1304" s="1741"/>
      <c r="B1304" s="791" t="s">
        <v>3291</v>
      </c>
      <c r="C1304" s="1733"/>
      <c r="D1304" s="1734"/>
      <c r="E1304" s="1761"/>
      <c r="F1304" s="1762"/>
      <c r="G1304" s="794"/>
    </row>
    <row r="1305" spans="1:7" s="72" customFormat="1">
      <c r="A1305" s="1741"/>
      <c r="B1305" s="791"/>
      <c r="C1305" s="1733"/>
      <c r="D1305" s="1734"/>
      <c r="E1305" s="1761"/>
      <c r="F1305" s="1762"/>
      <c r="G1305" s="794"/>
    </row>
    <row r="1306" spans="1:7" s="72" customFormat="1">
      <c r="A1306" s="1741"/>
      <c r="B1306" s="791" t="s">
        <v>1604</v>
      </c>
      <c r="C1306" s="1733"/>
      <c r="D1306" s="1734"/>
      <c r="E1306" s="1761"/>
      <c r="F1306" s="1762"/>
      <c r="G1306" s="794"/>
    </row>
    <row r="1307" spans="1:7" s="72" customFormat="1" ht="55.2">
      <c r="A1307" s="1745" t="s">
        <v>28</v>
      </c>
      <c r="B1307" s="1763" t="s">
        <v>1605</v>
      </c>
      <c r="C1307" s="1733">
        <v>2</v>
      </c>
      <c r="D1307" s="1734" t="s">
        <v>1421</v>
      </c>
      <c r="E1307" s="1707"/>
      <c r="F1307" s="1764">
        <f>C1307*E1307</f>
        <v>0</v>
      </c>
      <c r="G1307" s="794"/>
    </row>
    <row r="1308" spans="1:7" s="72" customFormat="1">
      <c r="A1308" s="1704"/>
      <c r="B1308" s="735"/>
      <c r="C1308" s="1704"/>
      <c r="D1308" s="874"/>
      <c r="E1308" s="1707"/>
      <c r="F1308" s="1764"/>
      <c r="G1308" s="794"/>
    </row>
    <row r="1309" spans="1:7" s="72" customFormat="1">
      <c r="A1309" s="1741"/>
      <c r="B1309" s="1682" t="s">
        <v>1568</v>
      </c>
      <c r="C1309" s="1733"/>
      <c r="D1309" s="1734"/>
      <c r="E1309" s="1761"/>
      <c r="F1309" s="1762"/>
      <c r="G1309" s="794"/>
    </row>
    <row r="1310" spans="1:7" s="72" customFormat="1" ht="60.6" customHeight="1">
      <c r="A1310" s="1745" t="s">
        <v>30</v>
      </c>
      <c r="B1310" s="1765" t="s">
        <v>1569</v>
      </c>
      <c r="C1310" s="1733">
        <v>50</v>
      </c>
      <c r="D1310" s="1734" t="s">
        <v>46</v>
      </c>
      <c r="E1310" s="1761"/>
      <c r="F1310" s="1764">
        <f>C1310*E1310</f>
        <v>0</v>
      </c>
      <c r="G1310" s="794"/>
    </row>
    <row r="1311" spans="1:7" s="72" customFormat="1">
      <c r="A1311" s="1745"/>
      <c r="B1311" s="1765"/>
      <c r="C1311" s="1733"/>
      <c r="D1311" s="1734"/>
      <c r="E1311" s="1761"/>
      <c r="F1311" s="1762"/>
      <c r="G1311" s="794"/>
    </row>
    <row r="1312" spans="1:7" s="72" customFormat="1">
      <c r="A1312" s="1741"/>
      <c r="B1312" s="1682" t="s">
        <v>1556</v>
      </c>
      <c r="C1312" s="1733"/>
      <c r="D1312" s="1734"/>
      <c r="E1312" s="1761"/>
      <c r="F1312" s="1762"/>
      <c r="G1312" s="794"/>
    </row>
    <row r="1313" spans="1:7" s="72" customFormat="1">
      <c r="A1313" s="1745" t="s">
        <v>31</v>
      </c>
      <c r="B1313" s="1765" t="s">
        <v>1606</v>
      </c>
      <c r="C1313" s="1733"/>
      <c r="D1313" s="1734"/>
      <c r="E1313" s="1761"/>
      <c r="F1313" s="1762"/>
      <c r="G1313" s="794"/>
    </row>
    <row r="1314" spans="1:7" s="72" customFormat="1">
      <c r="A1314" s="1745"/>
      <c r="B1314" s="1765" t="s">
        <v>1607</v>
      </c>
      <c r="C1314" s="1733">
        <v>1</v>
      </c>
      <c r="D1314" s="1734" t="s">
        <v>7</v>
      </c>
      <c r="E1314" s="1761"/>
      <c r="F1314" s="1764">
        <f>C1314*E1314</f>
        <v>0</v>
      </c>
      <c r="G1314" s="794"/>
    </row>
    <row r="1315" spans="1:7" s="72" customFormat="1">
      <c r="A1315" s="1745"/>
      <c r="B1315" s="1765"/>
      <c r="C1315" s="1733"/>
      <c r="D1315" s="1734"/>
      <c r="E1315" s="1761"/>
      <c r="F1315" s="1762"/>
      <c r="G1315" s="794"/>
    </row>
    <row r="1316" spans="1:7" s="72" customFormat="1">
      <c r="A1316" s="1745" t="s">
        <v>32</v>
      </c>
      <c r="B1316" s="1765" t="s">
        <v>1557</v>
      </c>
      <c r="C1316" s="1733"/>
      <c r="D1316" s="1734"/>
      <c r="E1316" s="1761"/>
      <c r="F1316" s="1762"/>
      <c r="G1316" s="794"/>
    </row>
    <row r="1317" spans="1:7" s="72" customFormat="1">
      <c r="A1317" s="1745"/>
      <c r="B1317" s="1765" t="s">
        <v>1558</v>
      </c>
      <c r="C1317" s="1733">
        <v>25</v>
      </c>
      <c r="D1317" s="1734" t="s">
        <v>46</v>
      </c>
      <c r="E1317" s="1761"/>
      <c r="F1317" s="1764">
        <f>C1317*E1317</f>
        <v>0</v>
      </c>
      <c r="G1317" s="794"/>
    </row>
    <row r="1318" spans="1:7" s="72" customFormat="1">
      <c r="A1318" s="1745"/>
      <c r="B1318" s="1765"/>
      <c r="C1318" s="1733"/>
      <c r="D1318" s="1734"/>
      <c r="E1318" s="1761"/>
      <c r="F1318" s="1762"/>
      <c r="G1318" s="794"/>
    </row>
    <row r="1319" spans="1:7" s="72" customFormat="1">
      <c r="A1319" s="1745" t="s">
        <v>33</v>
      </c>
      <c r="B1319" s="1765" t="s">
        <v>1608</v>
      </c>
      <c r="C1319" s="1733">
        <v>1</v>
      </c>
      <c r="D1319" s="1734" t="s">
        <v>1421</v>
      </c>
      <c r="E1319" s="1761"/>
      <c r="F1319" s="1764">
        <f>C1319*E1319</f>
        <v>0</v>
      </c>
      <c r="G1319" s="794"/>
    </row>
    <row r="1320" spans="1:7" s="72" customFormat="1">
      <c r="A1320" s="1745"/>
      <c r="B1320" s="1765"/>
      <c r="C1320" s="1733"/>
      <c r="D1320" s="1734"/>
      <c r="E1320" s="1761"/>
      <c r="F1320" s="1762"/>
      <c r="G1320" s="794"/>
    </row>
    <row r="1321" spans="1:7" s="72" customFormat="1">
      <c r="A1321" s="1741"/>
      <c r="B1321" s="1682" t="s">
        <v>1571</v>
      </c>
      <c r="C1321" s="1733"/>
      <c r="D1321" s="1734"/>
      <c r="E1321" s="1761"/>
      <c r="F1321" s="1762"/>
      <c r="G1321" s="794"/>
    </row>
    <row r="1322" spans="1:7" s="72" customFormat="1">
      <c r="A1322" s="1745" t="s">
        <v>34</v>
      </c>
      <c r="B1322" s="1765" t="s">
        <v>1609</v>
      </c>
      <c r="C1322" s="1733"/>
      <c r="D1322" s="1734"/>
      <c r="E1322" s="1761"/>
      <c r="F1322" s="1762"/>
      <c r="G1322" s="794"/>
    </row>
    <row r="1323" spans="1:7" s="72" customFormat="1">
      <c r="A1323" s="1745"/>
      <c r="B1323" s="1765" t="s">
        <v>1610</v>
      </c>
      <c r="C1323" s="1733">
        <v>1</v>
      </c>
      <c r="D1323" s="1734" t="s">
        <v>7</v>
      </c>
      <c r="E1323" s="1761"/>
      <c r="F1323" s="1764">
        <f>C1323*E1323</f>
        <v>0</v>
      </c>
      <c r="G1323" s="794"/>
    </row>
    <row r="1324" spans="1:7" s="72" customFormat="1">
      <c r="A1324" s="1745"/>
      <c r="B1324" s="1765"/>
      <c r="C1324" s="1733"/>
      <c r="D1324" s="1734"/>
      <c r="E1324" s="1761"/>
      <c r="F1324" s="1762"/>
      <c r="G1324" s="794"/>
    </row>
    <row r="1325" spans="1:7" s="72" customFormat="1">
      <c r="A1325" s="1745"/>
      <c r="B1325" s="1765"/>
      <c r="C1325" s="1733"/>
      <c r="D1325" s="1734"/>
      <c r="E1325" s="1761"/>
      <c r="F1325" s="1762"/>
      <c r="G1325" s="794"/>
    </row>
    <row r="1326" spans="1:7" s="72" customFormat="1">
      <c r="A1326" s="1745"/>
      <c r="B1326" s="1765"/>
      <c r="C1326" s="1733"/>
      <c r="D1326" s="1734"/>
      <c r="E1326" s="1761"/>
      <c r="F1326" s="1762"/>
      <c r="G1326" s="794"/>
    </row>
    <row r="1327" spans="1:7" s="72" customFormat="1">
      <c r="A1327" s="1745"/>
      <c r="B1327" s="1765"/>
      <c r="C1327" s="1733"/>
      <c r="D1327" s="1734"/>
      <c r="E1327" s="1761"/>
      <c r="F1327" s="1762"/>
      <c r="G1327" s="794"/>
    </row>
    <row r="1328" spans="1:7" s="72" customFormat="1">
      <c r="A1328" s="1745"/>
      <c r="B1328" s="1765"/>
      <c r="C1328" s="1733"/>
      <c r="D1328" s="1734"/>
      <c r="E1328" s="1761"/>
      <c r="F1328" s="1762"/>
      <c r="G1328" s="794"/>
    </row>
    <row r="1329" spans="1:7" s="72" customFormat="1">
      <c r="A1329" s="1745"/>
      <c r="B1329" s="1765"/>
      <c r="C1329" s="1733"/>
      <c r="D1329" s="1734"/>
      <c r="E1329" s="1761"/>
      <c r="F1329" s="1762"/>
      <c r="G1329" s="794"/>
    </row>
    <row r="1330" spans="1:7" s="72" customFormat="1">
      <c r="A1330" s="1745"/>
      <c r="B1330" s="1765"/>
      <c r="C1330" s="1733"/>
      <c r="D1330" s="1734"/>
      <c r="E1330" s="1761"/>
      <c r="F1330" s="1762"/>
      <c r="G1330" s="794"/>
    </row>
    <row r="1331" spans="1:7" s="72" customFormat="1">
      <c r="A1331" s="1745"/>
      <c r="B1331" s="1765"/>
      <c r="C1331" s="1733"/>
      <c r="D1331" s="1734"/>
      <c r="E1331" s="1761"/>
      <c r="F1331" s="1762"/>
      <c r="G1331" s="794"/>
    </row>
    <row r="1332" spans="1:7" s="72" customFormat="1">
      <c r="A1332" s="1745"/>
      <c r="B1332" s="1765"/>
      <c r="C1332" s="1733"/>
      <c r="D1332" s="1734"/>
      <c r="E1332" s="1761"/>
      <c r="F1332" s="1762"/>
      <c r="G1332" s="794"/>
    </row>
    <row r="1333" spans="1:7" s="72" customFormat="1">
      <c r="A1333" s="1745"/>
      <c r="B1333" s="1765"/>
      <c r="C1333" s="1733"/>
      <c r="D1333" s="1734"/>
      <c r="E1333" s="1761"/>
      <c r="F1333" s="1762"/>
      <c r="G1333" s="794"/>
    </row>
    <row r="1334" spans="1:7" s="72" customFormat="1">
      <c r="A1334" s="1745"/>
      <c r="B1334" s="1765"/>
      <c r="C1334" s="1733"/>
      <c r="D1334" s="1734"/>
      <c r="E1334" s="1761"/>
      <c r="F1334" s="1762"/>
      <c r="G1334" s="794"/>
    </row>
    <row r="1335" spans="1:7" s="72" customFormat="1">
      <c r="A1335" s="1745"/>
      <c r="B1335" s="1765"/>
      <c r="C1335" s="1733"/>
      <c r="D1335" s="1734"/>
      <c r="E1335" s="1761"/>
      <c r="F1335" s="1762"/>
      <c r="G1335" s="794"/>
    </row>
    <row r="1336" spans="1:7" s="72" customFormat="1">
      <c r="A1336" s="1745"/>
      <c r="B1336" s="1765"/>
      <c r="C1336" s="1733"/>
      <c r="D1336" s="1734"/>
      <c r="E1336" s="1761"/>
      <c r="F1336" s="1762"/>
      <c r="G1336" s="794"/>
    </row>
    <row r="1337" spans="1:7" s="72" customFormat="1">
      <c r="A1337" s="1745"/>
      <c r="B1337" s="1765"/>
      <c r="C1337" s="1733"/>
      <c r="D1337" s="1734"/>
      <c r="E1337" s="1761"/>
      <c r="F1337" s="1762"/>
      <c r="G1337" s="794"/>
    </row>
    <row r="1338" spans="1:7" s="72" customFormat="1">
      <c r="A1338" s="1745"/>
      <c r="B1338" s="1765"/>
      <c r="C1338" s="1733"/>
      <c r="D1338" s="1734"/>
      <c r="E1338" s="1761"/>
      <c r="F1338" s="1762"/>
      <c r="G1338" s="794"/>
    </row>
    <row r="1339" spans="1:7" s="72" customFormat="1">
      <c r="A1339" s="1745"/>
      <c r="B1339" s="1765"/>
      <c r="C1339" s="1733"/>
      <c r="D1339" s="1734"/>
      <c r="E1339" s="1761"/>
      <c r="F1339" s="1762"/>
      <c r="G1339" s="794"/>
    </row>
    <row r="1340" spans="1:7" s="72" customFormat="1">
      <c r="A1340" s="1745"/>
      <c r="B1340" s="1765"/>
      <c r="C1340" s="1733"/>
      <c r="D1340" s="1734"/>
      <c r="E1340" s="1761"/>
      <c r="F1340" s="1762"/>
      <c r="G1340" s="794"/>
    </row>
    <row r="1341" spans="1:7" s="72" customFormat="1">
      <c r="A1341" s="1745"/>
      <c r="B1341" s="1765"/>
      <c r="C1341" s="1733"/>
      <c r="D1341" s="1734"/>
      <c r="E1341" s="1761"/>
      <c r="F1341" s="1762"/>
      <c r="G1341" s="794"/>
    </row>
    <row r="1342" spans="1:7" s="72" customFormat="1">
      <c r="A1342" s="1745"/>
      <c r="B1342" s="1765"/>
      <c r="C1342" s="1733"/>
      <c r="D1342" s="1734"/>
      <c r="E1342" s="1761"/>
      <c r="F1342" s="1762"/>
      <c r="G1342" s="794"/>
    </row>
    <row r="1343" spans="1:7" s="72" customFormat="1">
      <c r="A1343" s="1745"/>
      <c r="B1343" s="1765"/>
      <c r="C1343" s="1733"/>
      <c r="D1343" s="1734"/>
      <c r="E1343" s="1761"/>
      <c r="F1343" s="1762"/>
      <c r="G1343" s="794"/>
    </row>
    <row r="1344" spans="1:7" s="72" customFormat="1">
      <c r="A1344" s="1745"/>
      <c r="B1344" s="1765"/>
      <c r="C1344" s="1733"/>
      <c r="D1344" s="1734"/>
      <c r="E1344" s="1761"/>
      <c r="F1344" s="1762"/>
      <c r="G1344" s="794"/>
    </row>
    <row r="1345" spans="1:7" s="72" customFormat="1">
      <c r="A1345" s="48"/>
      <c r="B1345" s="2568" t="s">
        <v>3292</v>
      </c>
      <c r="C1345" s="47"/>
      <c r="D1345" s="718"/>
      <c r="E1345" s="2014"/>
      <c r="F1345" s="351"/>
      <c r="G1345" s="794"/>
    </row>
    <row r="1346" spans="1:7" s="72" customFormat="1" ht="14.4" thickBot="1">
      <c r="A1346" s="66"/>
      <c r="B1346" s="2569"/>
      <c r="C1346" s="65"/>
      <c r="D1346" s="720"/>
      <c r="E1346" s="2022"/>
      <c r="F1346" s="393">
        <f>SUM(F1306:F1344)</f>
        <v>0</v>
      </c>
      <c r="G1346" s="794"/>
    </row>
    <row r="1347" spans="1:7" s="72" customFormat="1" ht="14.4" thickTop="1">
      <c r="A1347" s="1704"/>
      <c r="B1347" s="802"/>
      <c r="C1347" s="1704"/>
      <c r="D1347" s="1766"/>
      <c r="E1347" s="1707"/>
      <c r="F1347" s="1719"/>
    </row>
    <row r="1348" spans="1:7" s="72" customFormat="1">
      <c r="A1348" s="1704"/>
      <c r="B1348" s="802"/>
      <c r="C1348" s="1704"/>
      <c r="D1348" s="1766"/>
      <c r="E1348" s="1707"/>
      <c r="F1348" s="1719"/>
    </row>
    <row r="1349" spans="1:7" s="72" customFormat="1">
      <c r="A1349" s="1704"/>
      <c r="B1349" s="802"/>
      <c r="C1349" s="1704"/>
      <c r="D1349" s="1766"/>
      <c r="E1349" s="1707"/>
      <c r="F1349" s="1719"/>
    </row>
    <row r="1350" spans="1:7" s="72" customFormat="1">
      <c r="A1350" s="1704"/>
      <c r="B1350" s="802" t="s">
        <v>2754</v>
      </c>
      <c r="C1350" s="1704"/>
      <c r="D1350" s="874"/>
      <c r="E1350" s="1707"/>
      <c r="F1350" s="1719"/>
    </row>
    <row r="1351" spans="1:7" s="1674" customFormat="1" ht="18" customHeight="1">
      <c r="A1351" s="1745"/>
      <c r="B1351" s="1767"/>
      <c r="C1351" s="1733"/>
      <c r="D1351" s="1734"/>
      <c r="E1351" s="1707"/>
      <c r="F1351" s="1719"/>
    </row>
    <row r="1352" spans="1:7" s="1674" customFormat="1" ht="18" customHeight="1">
      <c r="A1352" s="1745" t="s">
        <v>1614</v>
      </c>
      <c r="B1352" s="1767" t="s">
        <v>1615</v>
      </c>
      <c r="C1352" s="1733"/>
      <c r="D1352" s="1734"/>
      <c r="E1352" s="1707"/>
      <c r="F1352" s="1719">
        <f>F1162</f>
        <v>0</v>
      </c>
    </row>
    <row r="1353" spans="1:7" s="1674" customFormat="1" ht="18" customHeight="1">
      <c r="A1353" s="1745"/>
      <c r="B1353" s="1767"/>
      <c r="C1353" s="1733"/>
      <c r="D1353" s="1734"/>
      <c r="E1353" s="1707"/>
      <c r="F1353" s="1719"/>
    </row>
    <row r="1354" spans="1:7" s="1674" customFormat="1" ht="18" customHeight="1">
      <c r="A1354" s="1745" t="s">
        <v>1616</v>
      </c>
      <c r="B1354" s="1673" t="s">
        <v>1617</v>
      </c>
      <c r="C1354" s="1733"/>
      <c r="D1354" s="1734"/>
      <c r="E1354" s="1761"/>
      <c r="F1354" s="1735">
        <f>F1195</f>
        <v>0</v>
      </c>
    </row>
    <row r="1355" spans="1:7" s="1674" customFormat="1" ht="18" customHeight="1">
      <c r="A1355" s="1745"/>
      <c r="B1355" s="1673"/>
      <c r="C1355" s="1733"/>
      <c r="D1355" s="1734"/>
      <c r="E1355" s="1761"/>
      <c r="F1355" s="1735"/>
    </row>
    <row r="1356" spans="1:7" s="1674" customFormat="1" ht="18" customHeight="1">
      <c r="A1356" s="1745" t="s">
        <v>1618</v>
      </c>
      <c r="B1356" s="1673" t="s">
        <v>1619</v>
      </c>
      <c r="C1356" s="1733"/>
      <c r="D1356" s="1734"/>
      <c r="E1356" s="1761"/>
      <c r="F1356" s="1735">
        <f>F1223</f>
        <v>0</v>
      </c>
    </row>
    <row r="1357" spans="1:7" s="1674" customFormat="1" ht="18" customHeight="1">
      <c r="A1357" s="1745"/>
      <c r="B1357" s="1673"/>
      <c r="C1357" s="1733"/>
      <c r="D1357" s="1734"/>
      <c r="E1357" s="1761"/>
      <c r="F1357" s="1735"/>
    </row>
    <row r="1358" spans="1:7" s="1674" customFormat="1" ht="18" customHeight="1">
      <c r="A1358" s="1745" t="s">
        <v>1620</v>
      </c>
      <c r="B1358" s="1673" t="s">
        <v>1621</v>
      </c>
      <c r="C1358" s="1733"/>
      <c r="D1358" s="1734"/>
      <c r="E1358" s="1761"/>
      <c r="F1358" s="1735">
        <f>F1260</f>
        <v>0</v>
      </c>
    </row>
    <row r="1359" spans="1:7" s="1674" customFormat="1" ht="18" customHeight="1">
      <c r="A1359" s="1745"/>
      <c r="B1359" s="1673"/>
      <c r="C1359" s="1733"/>
      <c r="D1359" s="1734"/>
      <c r="E1359" s="1761"/>
      <c r="F1359" s="1735"/>
    </row>
    <row r="1360" spans="1:7" s="1674" customFormat="1" ht="18" customHeight="1">
      <c r="A1360" s="1745" t="s">
        <v>1622</v>
      </c>
      <c r="B1360" s="1673" t="s">
        <v>1623</v>
      </c>
      <c r="C1360" s="1733"/>
      <c r="D1360" s="1734"/>
      <c r="E1360" s="1761"/>
      <c r="F1360" s="1735">
        <f>F1302</f>
        <v>0</v>
      </c>
    </row>
    <row r="1361" spans="1:6" s="1674" customFormat="1" ht="18" customHeight="1">
      <c r="A1361" s="1745"/>
      <c r="B1361" s="1673"/>
      <c r="C1361" s="1733"/>
      <c r="D1361" s="1734"/>
      <c r="E1361" s="1761"/>
      <c r="F1361" s="1735"/>
    </row>
    <row r="1362" spans="1:6" s="1674" customFormat="1" ht="18" customHeight="1">
      <c r="A1362" s="1745" t="s">
        <v>1624</v>
      </c>
      <c r="B1362" s="1673" t="s">
        <v>2758</v>
      </c>
      <c r="C1362" s="1733"/>
      <c r="D1362" s="1734"/>
      <c r="E1362" s="1761"/>
      <c r="F1362" s="1735">
        <f>F1346</f>
        <v>0</v>
      </c>
    </row>
    <row r="1363" spans="1:6" s="1674" customFormat="1" ht="18" customHeight="1">
      <c r="A1363" s="1745"/>
      <c r="B1363" s="1673"/>
      <c r="C1363" s="1733"/>
      <c r="D1363" s="1734"/>
      <c r="E1363" s="1761"/>
      <c r="F1363" s="1735"/>
    </row>
    <row r="1364" spans="1:6" s="1684" customFormat="1" ht="18" customHeight="1">
      <c r="A1364" s="1741"/>
      <c r="B1364" s="1746"/>
      <c r="C1364" s="1744"/>
      <c r="D1364" s="1788"/>
      <c r="E1364" s="2185"/>
      <c r="F1364" s="1753"/>
    </row>
    <row r="1365" spans="1:6" s="1674" customFormat="1" ht="18" customHeight="1">
      <c r="A1365" s="1745"/>
      <c r="B1365" s="1673"/>
      <c r="C1365" s="1733"/>
      <c r="D1365" s="1734"/>
      <c r="E1365" s="1761"/>
      <c r="F1365" s="1735"/>
    </row>
    <row r="1366" spans="1:6" s="1674" customFormat="1" ht="18" customHeight="1">
      <c r="A1366" s="1745"/>
      <c r="B1366" s="1673"/>
      <c r="C1366" s="1733"/>
      <c r="D1366" s="1734"/>
      <c r="E1366" s="1761"/>
      <c r="F1366" s="1735"/>
    </row>
    <row r="1367" spans="1:6" s="1674" customFormat="1" ht="18" customHeight="1">
      <c r="A1367" s="1745"/>
      <c r="B1367" s="1673"/>
      <c r="C1367" s="1733"/>
      <c r="D1367" s="1734"/>
      <c r="E1367" s="1761"/>
      <c r="F1367" s="1735"/>
    </row>
    <row r="1368" spans="1:6" s="1674" customFormat="1" ht="18" customHeight="1">
      <c r="A1368" s="1745"/>
      <c r="B1368" s="1673"/>
      <c r="C1368" s="1733"/>
      <c r="D1368" s="1734"/>
      <c r="E1368" s="1761"/>
      <c r="F1368" s="1735"/>
    </row>
    <row r="1369" spans="1:6" s="1674" customFormat="1" ht="18" customHeight="1">
      <c r="A1369" s="1745"/>
      <c r="B1369" s="1673"/>
      <c r="C1369" s="1733"/>
      <c r="D1369" s="1734"/>
      <c r="E1369" s="1761"/>
      <c r="F1369" s="1735"/>
    </row>
    <row r="1370" spans="1:6" s="1674" customFormat="1" ht="18" customHeight="1">
      <c r="A1370" s="1745"/>
      <c r="B1370" s="1673"/>
      <c r="C1370" s="1733"/>
      <c r="D1370" s="1734"/>
      <c r="E1370" s="1761"/>
      <c r="F1370" s="1735"/>
    </row>
    <row r="1371" spans="1:6" s="1674" customFormat="1" ht="18" customHeight="1">
      <c r="A1371" s="1745"/>
      <c r="B1371" s="1673"/>
      <c r="C1371" s="1733"/>
      <c r="D1371" s="1734"/>
      <c r="E1371" s="1761"/>
      <c r="F1371" s="1735"/>
    </row>
    <row r="1372" spans="1:6" s="1674" customFormat="1" ht="18" customHeight="1">
      <c r="A1372" s="1745"/>
      <c r="B1372" s="1673"/>
      <c r="C1372" s="1733"/>
      <c r="D1372" s="1734"/>
      <c r="E1372" s="1761"/>
      <c r="F1372" s="1735"/>
    </row>
    <row r="1373" spans="1:6" s="1674" customFormat="1" ht="18" customHeight="1">
      <c r="A1373" s="1745"/>
      <c r="B1373" s="1673"/>
      <c r="C1373" s="1733"/>
      <c r="D1373" s="1734"/>
      <c r="E1373" s="1761"/>
      <c r="F1373" s="1735"/>
    </row>
    <row r="1374" spans="1:6" s="1674" customFormat="1" ht="18" customHeight="1">
      <c r="A1374" s="1745"/>
      <c r="B1374" s="1673"/>
      <c r="C1374" s="1733"/>
      <c r="D1374" s="1734"/>
      <c r="E1374" s="1761"/>
      <c r="F1374" s="1735"/>
    </row>
    <row r="1375" spans="1:6" s="1674" customFormat="1" ht="18" customHeight="1">
      <c r="A1375" s="1745"/>
      <c r="B1375" s="1673"/>
      <c r="C1375" s="1733"/>
      <c r="D1375" s="1734"/>
      <c r="E1375" s="1761"/>
      <c r="F1375" s="1735"/>
    </row>
    <row r="1376" spans="1:6" s="1674" customFormat="1" ht="18" customHeight="1">
      <c r="A1376" s="1745"/>
      <c r="B1376" s="1673"/>
      <c r="C1376" s="1733"/>
      <c r="D1376" s="1734"/>
      <c r="E1376" s="1761"/>
      <c r="F1376" s="1735"/>
    </row>
    <row r="1377" spans="1:6" s="1674" customFormat="1" ht="18" customHeight="1">
      <c r="A1377" s="1745"/>
      <c r="B1377" s="1673"/>
      <c r="C1377" s="1733"/>
      <c r="D1377" s="1734"/>
      <c r="E1377" s="1761"/>
      <c r="F1377" s="1735"/>
    </row>
    <row r="1378" spans="1:6" s="1674" customFormat="1" ht="18" customHeight="1">
      <c r="A1378" s="1745"/>
      <c r="B1378" s="1673"/>
      <c r="C1378" s="1733"/>
      <c r="D1378" s="1734"/>
      <c r="E1378" s="1761"/>
      <c r="F1378" s="1735"/>
    </row>
    <row r="1379" spans="1:6" s="1674" customFormat="1" ht="18" customHeight="1">
      <c r="A1379" s="1745"/>
      <c r="B1379" s="1673"/>
      <c r="C1379" s="1733"/>
      <c r="D1379" s="1734"/>
      <c r="E1379" s="1761"/>
      <c r="F1379" s="1735"/>
    </row>
    <row r="1380" spans="1:6" s="1674" customFormat="1" ht="18" customHeight="1">
      <c r="A1380" s="1745"/>
      <c r="B1380" s="1673"/>
      <c r="C1380" s="1733"/>
      <c r="D1380" s="1734"/>
      <c r="E1380" s="1761"/>
      <c r="F1380" s="1735"/>
    </row>
    <row r="1381" spans="1:6" s="1674" customFormat="1" ht="18" customHeight="1">
      <c r="A1381" s="1745"/>
      <c r="B1381" s="1673"/>
      <c r="C1381" s="1733"/>
      <c r="D1381" s="1734"/>
      <c r="E1381" s="1761"/>
      <c r="F1381" s="1735"/>
    </row>
    <row r="1382" spans="1:6" s="1674" customFormat="1" ht="18" customHeight="1">
      <c r="A1382" s="1745"/>
      <c r="B1382" s="1673"/>
      <c r="C1382" s="1733"/>
      <c r="D1382" s="1734"/>
      <c r="E1382" s="1761"/>
      <c r="F1382" s="1735"/>
    </row>
    <row r="1383" spans="1:6" s="1674" customFormat="1" ht="18" customHeight="1">
      <c r="A1383" s="1745"/>
      <c r="B1383" s="1673"/>
      <c r="C1383" s="1733"/>
      <c r="D1383" s="1734"/>
      <c r="E1383" s="1761"/>
      <c r="F1383" s="1735"/>
    </row>
    <row r="1384" spans="1:6" s="1674" customFormat="1" ht="18" customHeight="1">
      <c r="A1384" s="1745"/>
      <c r="B1384" s="1673"/>
      <c r="C1384" s="1733"/>
      <c r="D1384" s="1734"/>
      <c r="E1384" s="1761"/>
      <c r="F1384" s="1735"/>
    </row>
    <row r="1385" spans="1:6" s="1674" customFormat="1" ht="20.100000000000001" customHeight="1">
      <c r="A1385" s="48"/>
      <c r="B1385" s="2568" t="s">
        <v>3293</v>
      </c>
      <c r="C1385" s="47"/>
      <c r="D1385" s="718"/>
      <c r="E1385" s="2014"/>
      <c r="F1385" s="351"/>
    </row>
    <row r="1386" spans="1:6" s="1674" customFormat="1" ht="20.100000000000001" customHeight="1" thickBot="1">
      <c r="A1386" s="664"/>
      <c r="B1386" s="2569"/>
      <c r="C1386" s="764"/>
      <c r="D1386" s="765"/>
      <c r="E1386" s="2181"/>
      <c r="F1386" s="393">
        <f>SUM(F1351:F1384)</f>
        <v>0</v>
      </c>
    </row>
    <row r="1387" spans="1:6" s="72" customFormat="1" ht="14.4" thickTop="1">
      <c r="A1387" s="1736"/>
      <c r="B1387" s="883"/>
      <c r="C1387" s="1736"/>
      <c r="D1387" s="1737"/>
      <c r="E1387" s="2178"/>
      <c r="F1387" s="1738"/>
    </row>
    <row r="1388" spans="1:6" s="72" customFormat="1" ht="12.6" customHeight="1">
      <c r="A1388" s="1736"/>
      <c r="B1388" s="628" t="s">
        <v>1529</v>
      </c>
      <c r="C1388" s="1736"/>
      <c r="D1388" s="1737"/>
      <c r="E1388" s="2178"/>
      <c r="F1388" s="1738"/>
    </row>
    <row r="1389" spans="1:6" s="72" customFormat="1" ht="12.6" customHeight="1">
      <c r="A1389" s="1736"/>
      <c r="B1389" s="781"/>
      <c r="C1389" s="1736"/>
      <c r="D1389" s="1737"/>
      <c r="E1389" s="2178"/>
      <c r="F1389" s="1738"/>
    </row>
    <row r="1390" spans="1:6" s="72" customFormat="1" ht="12.6" customHeight="1">
      <c r="A1390" s="1736"/>
      <c r="B1390" s="802" t="s">
        <v>3294</v>
      </c>
      <c r="C1390" s="1736"/>
      <c r="D1390" s="1737"/>
      <c r="E1390" s="2178"/>
      <c r="F1390" s="1738"/>
    </row>
    <row r="1391" spans="1:6" s="1674" customFormat="1">
      <c r="A1391" s="1799"/>
      <c r="B1391" s="1675"/>
      <c r="C1391" s="1799"/>
      <c r="D1391" s="1800"/>
      <c r="E1391" s="2175"/>
      <c r="F1391" s="1801"/>
    </row>
    <row r="1392" spans="1:6" s="1674" customFormat="1">
      <c r="A1392" s="1799"/>
      <c r="B1392" s="1802" t="s">
        <v>3295</v>
      </c>
      <c r="C1392" s="1799"/>
      <c r="D1392" s="1800"/>
      <c r="E1392" s="2175"/>
      <c r="F1392" s="1801"/>
    </row>
    <row r="1393" spans="1:6" s="1674" customFormat="1">
      <c r="A1393" s="1799"/>
      <c r="B1393" s="1802"/>
      <c r="C1393" s="1799"/>
      <c r="D1393" s="1800"/>
      <c r="E1393" s="2175"/>
      <c r="F1393" s="1801"/>
    </row>
    <row r="1394" spans="1:6" s="1674" customFormat="1">
      <c r="A1394" s="1741"/>
      <c r="B1394" s="1792" t="s">
        <v>2733</v>
      </c>
      <c r="C1394" s="1744"/>
      <c r="D1394" s="1788"/>
      <c r="E1394" s="2185"/>
      <c r="F1394" s="1753"/>
    </row>
    <row r="1395" spans="1:6" s="1674" customFormat="1">
      <c r="A1395" s="1741"/>
      <c r="B1395" s="1792"/>
      <c r="C1395" s="1744"/>
      <c r="D1395" s="1788"/>
      <c r="E1395" s="2185"/>
      <c r="F1395" s="1753"/>
    </row>
    <row r="1396" spans="1:6" s="1674" customFormat="1" ht="41.4">
      <c r="A1396" s="1741"/>
      <c r="B1396" s="1742" t="s">
        <v>1548</v>
      </c>
      <c r="C1396" s="1704"/>
      <c r="D1396" s="874"/>
      <c r="E1396" s="1707"/>
      <c r="F1396" s="1719"/>
    </row>
    <row r="1397" spans="1:6" s="1674" customFormat="1" ht="96.6">
      <c r="A1397" s="1733"/>
      <c r="B1397" s="1743" t="s">
        <v>1549</v>
      </c>
      <c r="C1397" s="1704"/>
      <c r="D1397" s="874"/>
      <c r="E1397" s="1707"/>
      <c r="F1397" s="1719"/>
    </row>
    <row r="1398" spans="1:6" s="1674" customFormat="1">
      <c r="A1398" s="1733"/>
      <c r="B1398" s="1743"/>
      <c r="C1398" s="1704"/>
      <c r="D1398" s="874"/>
      <c r="E1398" s="1707"/>
      <c r="F1398" s="1719"/>
    </row>
    <row r="1399" spans="1:6" s="1674" customFormat="1" ht="20.100000000000001" customHeight="1">
      <c r="A1399" s="1744"/>
      <c r="B1399" s="802" t="s">
        <v>1550</v>
      </c>
      <c r="C1399" s="1704"/>
      <c r="D1399" s="874"/>
      <c r="E1399" s="1707"/>
      <c r="F1399" s="1719"/>
    </row>
    <row r="1400" spans="1:6" s="1674" customFormat="1" ht="207">
      <c r="A1400" s="1745" t="s">
        <v>28</v>
      </c>
      <c r="B1400" s="1743" t="s">
        <v>3225</v>
      </c>
      <c r="C1400" s="1704">
        <v>1</v>
      </c>
      <c r="D1400" s="874" t="s">
        <v>1552</v>
      </c>
      <c r="E1400" s="1707"/>
      <c r="F1400" s="1719">
        <f>C1400*E1400</f>
        <v>0</v>
      </c>
    </row>
    <row r="1401" spans="1:6" s="1674" customFormat="1" ht="19.5" customHeight="1">
      <c r="A1401" s="1741"/>
      <c r="B1401" s="1746"/>
      <c r="C1401" s="1733"/>
      <c r="D1401" s="1734"/>
      <c r="E1401" s="1761"/>
      <c r="F1401" s="1735"/>
    </row>
    <row r="1402" spans="1:6">
      <c r="A1402" s="1704" t="s">
        <v>30</v>
      </c>
      <c r="B1402" s="811" t="s">
        <v>1553</v>
      </c>
      <c r="C1402" s="1704">
        <v>1</v>
      </c>
      <c r="D1402" s="874" t="s">
        <v>1421</v>
      </c>
      <c r="E1402" s="1707"/>
      <c r="F1402" s="1719">
        <f>C1402*E1402</f>
        <v>0</v>
      </c>
    </row>
    <row r="1403" spans="1:6" s="1674" customFormat="1" ht="19.5" customHeight="1">
      <c r="A1403" s="1741"/>
      <c r="B1403" s="1746"/>
      <c r="C1403" s="1733"/>
      <c r="D1403" s="1734"/>
      <c r="E1403" s="1761"/>
      <c r="F1403" s="1735"/>
    </row>
    <row r="1404" spans="1:6" s="1674" customFormat="1" ht="19.5" customHeight="1">
      <c r="A1404" s="1741"/>
      <c r="B1404" s="1746"/>
      <c r="C1404" s="1733"/>
      <c r="D1404" s="1734"/>
      <c r="E1404" s="1761"/>
      <c r="F1404" s="1735"/>
    </row>
    <row r="1405" spans="1:6" s="1674" customFormat="1" ht="19.5" customHeight="1">
      <c r="A1405" s="1741"/>
      <c r="B1405" s="1746"/>
      <c r="C1405" s="1733"/>
      <c r="D1405" s="1734"/>
      <c r="E1405" s="1761"/>
      <c r="F1405" s="1735"/>
    </row>
    <row r="1406" spans="1:6" s="1674" customFormat="1" ht="19.5" customHeight="1">
      <c r="A1406" s="1741"/>
      <c r="B1406" s="1746"/>
      <c r="C1406" s="1733"/>
      <c r="D1406" s="1734"/>
      <c r="E1406" s="1761"/>
      <c r="F1406" s="1735"/>
    </row>
    <row r="1407" spans="1:6" s="1674" customFormat="1" ht="19.5" customHeight="1">
      <c r="A1407" s="1741"/>
      <c r="B1407" s="1746"/>
      <c r="C1407" s="1733"/>
      <c r="D1407" s="1734"/>
      <c r="E1407" s="1761"/>
      <c r="F1407" s="1735"/>
    </row>
    <row r="1408" spans="1:6" s="1674" customFormat="1" ht="19.5" customHeight="1">
      <c r="A1408" s="1741"/>
      <c r="B1408" s="1746"/>
      <c r="C1408" s="1733"/>
      <c r="D1408" s="1734"/>
      <c r="E1408" s="1761"/>
      <c r="F1408" s="1735"/>
    </row>
    <row r="1409" spans="1:6" s="1674" customFormat="1" ht="19.5" customHeight="1">
      <c r="A1409" s="1741"/>
      <c r="B1409" s="1746"/>
      <c r="C1409" s="1733"/>
      <c r="D1409" s="1734"/>
      <c r="E1409" s="1761"/>
      <c r="F1409" s="1735"/>
    </row>
    <row r="1410" spans="1:6" s="1772" customFormat="1">
      <c r="A1410" s="1768"/>
      <c r="B1410" s="763"/>
      <c r="C1410" s="1784"/>
      <c r="D1410" s="344"/>
      <c r="E1410" s="1707"/>
      <c r="F1410" s="1719"/>
    </row>
    <row r="1411" spans="1:6" s="1772" customFormat="1">
      <c r="A1411" s="48"/>
      <c r="B1411" s="717"/>
      <c r="C1411" s="47"/>
      <c r="D1411" s="718"/>
      <c r="E1411" s="2014"/>
      <c r="F1411" s="351"/>
    </row>
    <row r="1412" spans="1:6" s="1772" customFormat="1" ht="14.4" thickBot="1">
      <c r="A1412" s="66"/>
      <c r="B1412" s="734" t="s">
        <v>400</v>
      </c>
      <c r="C1412" s="65"/>
      <c r="D1412" s="720"/>
      <c r="E1412" s="2022"/>
      <c r="F1412" s="393">
        <f>SUM(F1390:F1410)</f>
        <v>0</v>
      </c>
    </row>
    <row r="1413" spans="1:6" s="1674" customFormat="1" ht="19.5" customHeight="1" thickTop="1">
      <c r="A1413" s="1741"/>
      <c r="B1413" s="1746"/>
      <c r="C1413" s="1733"/>
      <c r="D1413" s="1734"/>
      <c r="E1413" s="1761"/>
      <c r="F1413" s="1735"/>
    </row>
    <row r="1414" spans="1:6" ht="19.5" customHeight="1">
      <c r="A1414" s="1714"/>
      <c r="B1414" s="735" t="s">
        <v>1554</v>
      </c>
      <c r="C1414" s="1704"/>
      <c r="D1414" s="874"/>
      <c r="E1414" s="1707"/>
      <c r="F1414" s="1719"/>
    </row>
    <row r="1415" spans="1:6" ht="55.2">
      <c r="A1415" s="1704" t="s">
        <v>28</v>
      </c>
      <c r="B1415" s="811" t="s">
        <v>1555</v>
      </c>
      <c r="C1415" s="1704">
        <v>150</v>
      </c>
      <c r="D1415" s="874" t="s">
        <v>46</v>
      </c>
      <c r="E1415" s="1707"/>
      <c r="F1415" s="1719">
        <f>C1415*E1415</f>
        <v>0</v>
      </c>
    </row>
    <row r="1416" spans="1:6" s="1674" customFormat="1" ht="19.5" customHeight="1">
      <c r="A1416" s="1741"/>
      <c r="B1416" s="1746"/>
      <c r="C1416" s="1733"/>
      <c r="D1416" s="1734"/>
      <c r="E1416" s="1761"/>
      <c r="F1416" s="1735"/>
    </row>
    <row r="1417" spans="1:6">
      <c r="A1417" s="1714"/>
      <c r="B1417" s="735" t="s">
        <v>1556</v>
      </c>
      <c r="C1417" s="1704"/>
      <c r="D1417" s="874"/>
      <c r="E1417" s="1707"/>
      <c r="F1417" s="1719"/>
    </row>
    <row r="1418" spans="1:6">
      <c r="A1418" s="1704"/>
      <c r="B1418" s="811"/>
      <c r="C1418" s="1704"/>
      <c r="D1418" s="874"/>
      <c r="E1418" s="1707"/>
      <c r="F1418" s="1719"/>
    </row>
    <row r="1419" spans="1:6" s="1674" customFormat="1" ht="20.100000000000001" customHeight="1">
      <c r="A1419" s="1745" t="s">
        <v>30</v>
      </c>
      <c r="B1419" s="1673" t="s">
        <v>1557</v>
      </c>
      <c r="C1419" s="1733"/>
      <c r="D1419" s="1734"/>
      <c r="E1419" s="1761"/>
      <c r="F1419" s="1735"/>
    </row>
    <row r="1420" spans="1:6" s="1674" customFormat="1" ht="20.100000000000001" customHeight="1">
      <c r="A1420" s="1745"/>
      <c r="B1420" s="1673" t="s">
        <v>1558</v>
      </c>
      <c r="C1420" s="1733">
        <v>50</v>
      </c>
      <c r="D1420" s="1734" t="s">
        <v>46</v>
      </c>
      <c r="E1420" s="1761"/>
      <c r="F1420" s="1719">
        <f t="shared" ref="F1420:F1421" si="54">C1420*E1420</f>
        <v>0</v>
      </c>
    </row>
    <row r="1421" spans="1:6" ht="56.25" customHeight="1">
      <c r="A1421" s="1704" t="s">
        <v>31</v>
      </c>
      <c r="B1421" s="811" t="s">
        <v>1559</v>
      </c>
      <c r="C1421" s="1704">
        <v>1</v>
      </c>
      <c r="D1421" s="874" t="s">
        <v>7</v>
      </c>
      <c r="E1421" s="1707"/>
      <c r="F1421" s="1719">
        <f t="shared" si="54"/>
        <v>0</v>
      </c>
    </row>
    <row r="1422" spans="1:6" ht="12.75" customHeight="1">
      <c r="A1422" s="1704"/>
      <c r="B1422" s="811"/>
      <c r="C1422" s="1704"/>
      <c r="D1422" s="874"/>
      <c r="E1422" s="1707"/>
      <c r="F1422" s="1719"/>
    </row>
    <row r="1423" spans="1:6" ht="18.75" customHeight="1">
      <c r="A1423" s="1704"/>
      <c r="B1423" s="735"/>
      <c r="C1423" s="1704"/>
      <c r="D1423" s="874"/>
      <c r="E1423" s="1707"/>
      <c r="F1423" s="1719"/>
    </row>
    <row r="1424" spans="1:6" ht="18" customHeight="1">
      <c r="A1424" s="1704"/>
      <c r="B1424" s="811"/>
      <c r="C1424" s="1704"/>
      <c r="D1424" s="874"/>
      <c r="E1424" s="1707"/>
      <c r="F1424" s="1719"/>
    </row>
    <row r="1425" spans="1:6" s="72" customFormat="1">
      <c r="A1425" s="1774"/>
      <c r="B1425" s="735" t="s">
        <v>599</v>
      </c>
      <c r="C1425" s="1727"/>
      <c r="D1425" s="736"/>
      <c r="E1425" s="2175"/>
      <c r="F1425" s="737">
        <f>SUM(F1415:F1423)</f>
        <v>0</v>
      </c>
    </row>
    <row r="1426" spans="1:6" s="1772" customFormat="1">
      <c r="A1426" s="1768"/>
      <c r="B1426" s="763"/>
      <c r="C1426" s="1768"/>
      <c r="D1426" s="1773"/>
      <c r="E1426" s="1707"/>
      <c r="F1426" s="1719"/>
    </row>
    <row r="1427" spans="1:6" s="1772" customFormat="1">
      <c r="A1427" s="1768"/>
      <c r="B1427" s="763"/>
      <c r="C1427" s="1768"/>
      <c r="D1427" s="1773"/>
      <c r="E1427" s="1707"/>
      <c r="F1427" s="1719"/>
    </row>
    <row r="1428" spans="1:6" s="1772" customFormat="1">
      <c r="A1428" s="1768"/>
      <c r="B1428" s="763"/>
      <c r="C1428" s="1768"/>
      <c r="D1428" s="1773"/>
      <c r="E1428" s="1707"/>
      <c r="F1428" s="1719"/>
    </row>
    <row r="1429" spans="1:6" s="1772" customFormat="1">
      <c r="A1429" s="1768"/>
      <c r="B1429" s="763"/>
      <c r="C1429" s="1768"/>
      <c r="D1429" s="1773"/>
      <c r="E1429" s="1707"/>
      <c r="F1429" s="1719"/>
    </row>
    <row r="1430" spans="1:6" s="1772" customFormat="1">
      <c r="A1430" s="1768"/>
      <c r="B1430" s="763"/>
      <c r="C1430" s="1768"/>
      <c r="D1430" s="1773"/>
      <c r="E1430" s="1707"/>
      <c r="F1430" s="1719"/>
    </row>
    <row r="1431" spans="1:6" s="1772" customFormat="1">
      <c r="A1431" s="1768"/>
      <c r="B1431" s="763"/>
      <c r="C1431" s="1768"/>
      <c r="D1431" s="1773"/>
      <c r="E1431" s="1707"/>
      <c r="F1431" s="1719"/>
    </row>
    <row r="1432" spans="1:6" s="1772" customFormat="1">
      <c r="A1432" s="1768"/>
      <c r="B1432" s="763"/>
      <c r="C1432" s="1768"/>
      <c r="D1432" s="1773"/>
      <c r="E1432" s="1707"/>
      <c r="F1432" s="1719"/>
    </row>
    <row r="1433" spans="1:6" s="1772" customFormat="1">
      <c r="A1433" s="1768"/>
      <c r="B1433" s="763"/>
      <c r="C1433" s="1768"/>
      <c r="D1433" s="1773"/>
      <c r="E1433" s="1707"/>
      <c r="F1433" s="1719"/>
    </row>
    <row r="1434" spans="1:6" s="1772" customFormat="1">
      <c r="A1434" s="1768"/>
      <c r="B1434" s="763"/>
      <c r="C1434" s="1768"/>
      <c r="D1434" s="1773"/>
      <c r="E1434" s="1707"/>
      <c r="F1434" s="1719"/>
    </row>
    <row r="1435" spans="1:6" s="1772" customFormat="1">
      <c r="A1435" s="1768"/>
      <c r="B1435" s="763"/>
      <c r="C1435" s="1768"/>
      <c r="D1435" s="1773"/>
      <c r="E1435" s="1707"/>
      <c r="F1435" s="1719"/>
    </row>
    <row r="1436" spans="1:6" s="1772" customFormat="1">
      <c r="A1436" s="1768"/>
      <c r="B1436" s="763"/>
      <c r="C1436" s="1768"/>
      <c r="D1436" s="1773"/>
      <c r="E1436" s="1707"/>
      <c r="F1436" s="1719"/>
    </row>
    <row r="1437" spans="1:6" s="1772" customFormat="1">
      <c r="A1437" s="1768"/>
      <c r="B1437" s="763"/>
      <c r="C1437" s="1768"/>
      <c r="D1437" s="1773"/>
      <c r="E1437" s="1707"/>
      <c r="F1437" s="1719"/>
    </row>
    <row r="1438" spans="1:6" s="1772" customFormat="1">
      <c r="A1438" s="1768"/>
      <c r="B1438" s="763"/>
      <c r="C1438" s="1768"/>
      <c r="D1438" s="1773"/>
      <c r="E1438" s="1707"/>
      <c r="F1438" s="1719"/>
    </row>
    <row r="1439" spans="1:6" s="1772" customFormat="1">
      <c r="A1439" s="1768"/>
      <c r="B1439" s="763"/>
      <c r="C1439" s="1768"/>
      <c r="D1439" s="1773"/>
      <c r="E1439" s="1707"/>
      <c r="F1439" s="1719"/>
    </row>
    <row r="1440" spans="1:6" s="1772" customFormat="1">
      <c r="A1440" s="1768"/>
      <c r="B1440" s="763"/>
      <c r="C1440" s="1768"/>
      <c r="D1440" s="1773"/>
      <c r="E1440" s="1707"/>
      <c r="F1440" s="1719"/>
    </row>
    <row r="1441" spans="1:6" s="1772" customFormat="1">
      <c r="A1441" s="1768"/>
      <c r="B1441" s="763"/>
      <c r="C1441" s="1768"/>
      <c r="D1441" s="1773"/>
      <c r="E1441" s="1707"/>
      <c r="F1441" s="1719"/>
    </row>
    <row r="1442" spans="1:6" s="1772" customFormat="1">
      <c r="A1442" s="1768"/>
      <c r="B1442" s="763"/>
      <c r="C1442" s="1768"/>
      <c r="D1442" s="1773"/>
      <c r="E1442" s="1707"/>
      <c r="F1442" s="1719"/>
    </row>
    <row r="1443" spans="1:6" s="1772" customFormat="1">
      <c r="A1443" s="1768"/>
      <c r="B1443" s="763"/>
      <c r="C1443" s="1768"/>
      <c r="D1443" s="1773"/>
      <c r="E1443" s="1707"/>
      <c r="F1443" s="1719"/>
    </row>
    <row r="1444" spans="1:6" s="72" customFormat="1">
      <c r="A1444" s="1700"/>
      <c r="B1444" s="738" t="s">
        <v>45</v>
      </c>
      <c r="C1444" s="1701"/>
      <c r="D1444" s="411"/>
      <c r="E1444" s="1731"/>
      <c r="F1444" s="1732"/>
    </row>
    <row r="1445" spans="1:6" s="72" customFormat="1">
      <c r="A1445" s="1700"/>
      <c r="B1445" s="739"/>
      <c r="C1445" s="1701"/>
      <c r="D1445" s="411"/>
      <c r="E1445" s="1731"/>
      <c r="F1445" s="1732"/>
    </row>
    <row r="1446" spans="1:6" s="72" customFormat="1">
      <c r="A1446" s="1700"/>
      <c r="B1446" s="739" t="s">
        <v>1988</v>
      </c>
      <c r="C1446" s="1701"/>
      <c r="D1446" s="411"/>
      <c r="E1446" s="1731"/>
      <c r="F1446" s="1732">
        <f>F1412</f>
        <v>0</v>
      </c>
    </row>
    <row r="1447" spans="1:6" s="72" customFormat="1">
      <c r="A1447" s="1700"/>
      <c r="B1447" s="739"/>
      <c r="C1447" s="1701"/>
      <c r="D1447" s="411"/>
      <c r="E1447" s="1731"/>
      <c r="F1447" s="1732"/>
    </row>
    <row r="1448" spans="1:6" s="72" customFormat="1">
      <c r="A1448" s="1700"/>
      <c r="B1448" s="739" t="s">
        <v>1352</v>
      </c>
      <c r="C1448" s="1701"/>
      <c r="D1448" s="411"/>
      <c r="E1448" s="1731"/>
      <c r="F1448" s="1732">
        <f>F1425</f>
        <v>0</v>
      </c>
    </row>
    <row r="1449" spans="1:6" s="72" customFormat="1">
      <c r="A1449" s="1700"/>
      <c r="B1449" s="739"/>
      <c r="C1449" s="1701"/>
      <c r="D1449" s="411"/>
      <c r="E1449" s="1731"/>
      <c r="F1449" s="1732"/>
    </row>
    <row r="1450" spans="1:6" s="72" customFormat="1">
      <c r="A1450" s="1700"/>
      <c r="B1450" s="739"/>
      <c r="C1450" s="1701"/>
      <c r="D1450" s="411"/>
      <c r="E1450" s="1731"/>
      <c r="F1450" s="1732"/>
    </row>
    <row r="1451" spans="1:6" s="72" customFormat="1">
      <c r="A1451" s="1700"/>
      <c r="B1451" s="739"/>
      <c r="C1451" s="1701"/>
      <c r="D1451" s="411"/>
      <c r="E1451" s="1731"/>
      <c r="F1451" s="1732"/>
    </row>
    <row r="1452" spans="1:6" s="72" customFormat="1">
      <c r="A1452" s="1700"/>
      <c r="B1452" s="739"/>
      <c r="C1452" s="1701"/>
      <c r="D1452" s="411"/>
      <c r="E1452" s="1731"/>
      <c r="F1452" s="1732"/>
    </row>
    <row r="1453" spans="1:6" s="1772" customFormat="1" ht="13.8" customHeight="1">
      <c r="A1453" s="48"/>
      <c r="B1453" s="1747"/>
      <c r="C1453" s="47"/>
      <c r="D1453" s="718"/>
      <c r="E1453" s="2014"/>
      <c r="F1453" s="351"/>
    </row>
    <row r="1454" spans="1:6" s="1772" customFormat="1" ht="14.4" customHeight="1" thickBot="1">
      <c r="A1454" s="66"/>
      <c r="B1454" s="719" t="s">
        <v>3296</v>
      </c>
      <c r="C1454" s="65"/>
      <c r="D1454" s="720"/>
      <c r="E1454" s="2022"/>
      <c r="F1454" s="393">
        <f>SUM(F1443:F1452)</f>
        <v>0</v>
      </c>
    </row>
    <row r="1455" spans="1:6" s="1772" customFormat="1" ht="14.4" customHeight="1" thickTop="1">
      <c r="A1455" s="1722"/>
      <c r="B1455" s="721"/>
      <c r="C1455" s="1759"/>
      <c r="D1455" s="722"/>
      <c r="E1455" s="2173"/>
      <c r="F1455" s="1725"/>
    </row>
    <row r="1456" spans="1:6" s="1674" customFormat="1" ht="15" customHeight="1">
      <c r="A1456" s="1741"/>
      <c r="B1456" s="802" t="s">
        <v>3297</v>
      </c>
      <c r="C1456" s="1733"/>
      <c r="D1456" s="1734"/>
      <c r="E1456" s="1761"/>
      <c r="F1456" s="1735"/>
    </row>
    <row r="1457" spans="1:6" s="1674" customFormat="1" ht="15" customHeight="1">
      <c r="A1457" s="1741"/>
      <c r="B1457" s="802"/>
      <c r="C1457" s="1733"/>
      <c r="D1457" s="1734"/>
      <c r="E1457" s="1761"/>
      <c r="F1457" s="1735"/>
    </row>
    <row r="1458" spans="1:6" s="1674" customFormat="1" ht="151.80000000000001">
      <c r="A1458" s="1745"/>
      <c r="B1458" s="1793" t="s">
        <v>1562</v>
      </c>
      <c r="C1458" s="1733"/>
      <c r="D1458" s="1734"/>
      <c r="E1458" s="1761"/>
      <c r="F1458" s="1735"/>
    </row>
    <row r="1459" spans="1:6" s="1674" customFormat="1">
      <c r="A1459" s="1745"/>
      <c r="B1459" s="1673"/>
      <c r="C1459" s="1733"/>
      <c r="D1459" s="1734"/>
      <c r="E1459" s="1761"/>
      <c r="F1459" s="1735"/>
    </row>
    <row r="1460" spans="1:6" s="1674" customFormat="1" ht="55.2">
      <c r="A1460" s="1745" t="s">
        <v>28</v>
      </c>
      <c r="B1460" s="811" t="s">
        <v>1563</v>
      </c>
      <c r="C1460" s="1704">
        <v>4</v>
      </c>
      <c r="D1460" s="874" t="s">
        <v>1421</v>
      </c>
      <c r="E1460" s="1707"/>
      <c r="F1460" s="1719">
        <f>C1460*E1460</f>
        <v>0</v>
      </c>
    </row>
    <row r="1461" spans="1:6" s="1674" customFormat="1">
      <c r="A1461" s="1745"/>
      <c r="B1461" s="811"/>
      <c r="C1461" s="1704"/>
      <c r="D1461" s="874"/>
      <c r="E1461" s="1707"/>
      <c r="F1461" s="1719"/>
    </row>
    <row r="1462" spans="1:6" s="1674" customFormat="1" ht="55.2">
      <c r="A1462" s="1745" t="s">
        <v>30</v>
      </c>
      <c r="B1462" s="811" t="s">
        <v>1564</v>
      </c>
      <c r="C1462" s="1704">
        <v>2</v>
      </c>
      <c r="D1462" s="874" t="s">
        <v>1421</v>
      </c>
      <c r="E1462" s="1707"/>
      <c r="F1462" s="1719">
        <f>C1462*E1462</f>
        <v>0</v>
      </c>
    </row>
    <row r="1463" spans="1:6" s="1674" customFormat="1">
      <c r="A1463" s="1745"/>
      <c r="B1463" s="1673"/>
      <c r="C1463" s="1704"/>
      <c r="D1463" s="874"/>
      <c r="E1463" s="1707"/>
      <c r="F1463" s="1719"/>
    </row>
    <row r="1464" spans="1:6" s="1674" customFormat="1" ht="55.2">
      <c r="A1464" s="1745" t="s">
        <v>31</v>
      </c>
      <c r="B1464" s="811" t="s">
        <v>1565</v>
      </c>
      <c r="C1464" s="1704">
        <v>26</v>
      </c>
      <c r="D1464" s="874" t="s">
        <v>1421</v>
      </c>
      <c r="E1464" s="1707"/>
      <c r="F1464" s="1719">
        <f>C1464*E1464</f>
        <v>0</v>
      </c>
    </row>
    <row r="1465" spans="1:6" s="1674" customFormat="1">
      <c r="A1465" s="1745"/>
      <c r="B1465" s="1673"/>
      <c r="C1465" s="1704"/>
      <c r="D1465" s="874"/>
      <c r="E1465" s="1707"/>
      <c r="F1465" s="1719"/>
    </row>
    <row r="1466" spans="1:6" s="1674" customFormat="1" ht="15.75" customHeight="1">
      <c r="A1466" s="1745"/>
      <c r="B1466" s="811"/>
      <c r="C1466" s="1704"/>
      <c r="D1466" s="874"/>
      <c r="E1466" s="1707"/>
      <c r="F1466" s="1719"/>
    </row>
    <row r="1467" spans="1:6" s="1674" customFormat="1">
      <c r="A1467" s="1745"/>
      <c r="B1467" s="1673"/>
      <c r="C1467" s="1704"/>
      <c r="D1467" s="874"/>
      <c r="E1467" s="1707"/>
      <c r="F1467" s="1719"/>
    </row>
    <row r="1468" spans="1:6" s="1674" customFormat="1">
      <c r="A1468" s="1745"/>
      <c r="B1468" s="1673"/>
      <c r="C1468" s="1704"/>
      <c r="D1468" s="779"/>
      <c r="E1468" s="1707"/>
      <c r="F1468" s="1719"/>
    </row>
    <row r="1469" spans="1:6" s="1674" customFormat="1">
      <c r="A1469" s="1745"/>
      <c r="B1469" s="1673"/>
      <c r="C1469" s="1704"/>
      <c r="D1469" s="779"/>
      <c r="E1469" s="1707"/>
      <c r="F1469" s="1719"/>
    </row>
    <row r="1470" spans="1:6" s="1674" customFormat="1">
      <c r="A1470" s="1745"/>
      <c r="B1470" s="1673"/>
      <c r="C1470" s="1704"/>
      <c r="D1470" s="779"/>
      <c r="E1470" s="1707"/>
      <c r="F1470" s="1719"/>
    </row>
    <row r="1471" spans="1:6" s="1674" customFormat="1">
      <c r="A1471" s="1745"/>
      <c r="B1471" s="1673"/>
      <c r="C1471" s="1704"/>
      <c r="D1471" s="779"/>
      <c r="E1471" s="1707"/>
      <c r="F1471" s="1719"/>
    </row>
    <row r="1472" spans="1:6" s="1674" customFormat="1">
      <c r="A1472" s="1745"/>
      <c r="B1472" s="1673"/>
      <c r="C1472" s="1704"/>
      <c r="D1472" s="779"/>
      <c r="E1472" s="1707"/>
      <c r="F1472" s="1719"/>
    </row>
    <row r="1473" spans="1:6" s="1674" customFormat="1">
      <c r="A1473" s="1745"/>
      <c r="B1473" s="1673"/>
      <c r="C1473" s="1704"/>
      <c r="D1473" s="779"/>
      <c r="E1473" s="1707"/>
      <c r="F1473" s="1719"/>
    </row>
    <row r="1474" spans="1:6" s="1674" customFormat="1">
      <c r="A1474" s="1745"/>
      <c r="B1474" s="1673"/>
      <c r="C1474" s="1704"/>
      <c r="D1474" s="779"/>
      <c r="E1474" s="1707"/>
      <c r="F1474" s="1719"/>
    </row>
    <row r="1475" spans="1:6" s="1674" customFormat="1">
      <c r="A1475" s="1745"/>
      <c r="B1475" s="1673"/>
      <c r="C1475" s="1704"/>
      <c r="D1475" s="779"/>
      <c r="E1475" s="1707"/>
      <c r="F1475" s="1719"/>
    </row>
    <row r="1476" spans="1:6" s="1674" customFormat="1">
      <c r="A1476" s="1745"/>
      <c r="B1476" s="1673"/>
      <c r="C1476" s="1704"/>
      <c r="D1476" s="779"/>
      <c r="E1476" s="1707"/>
      <c r="F1476" s="1719"/>
    </row>
    <row r="1477" spans="1:6" s="1674" customFormat="1">
      <c r="A1477" s="1745"/>
      <c r="B1477" s="1673"/>
      <c r="C1477" s="1704"/>
      <c r="D1477" s="779"/>
      <c r="E1477" s="1707"/>
      <c r="F1477" s="1719"/>
    </row>
    <row r="1478" spans="1:6" s="1674" customFormat="1">
      <c r="A1478" s="1745"/>
      <c r="B1478" s="1673"/>
      <c r="C1478" s="1704"/>
      <c r="D1478" s="779"/>
      <c r="E1478" s="1707"/>
      <c r="F1478" s="1719"/>
    </row>
    <row r="1479" spans="1:6" s="1674" customFormat="1">
      <c r="A1479" s="1745"/>
      <c r="B1479" s="1673"/>
      <c r="C1479" s="1704"/>
      <c r="D1479" s="779"/>
      <c r="E1479" s="1707"/>
      <c r="F1479" s="1719"/>
    </row>
    <row r="1480" spans="1:6" s="1674" customFormat="1">
      <c r="A1480" s="1745"/>
      <c r="B1480" s="1673"/>
      <c r="C1480" s="1704"/>
      <c r="D1480" s="779"/>
      <c r="E1480" s="1707"/>
      <c r="F1480" s="1719"/>
    </row>
    <row r="1481" spans="1:6" s="1674" customFormat="1">
      <c r="A1481" s="1745"/>
      <c r="B1481" s="1673"/>
      <c r="C1481" s="1704"/>
      <c r="D1481" s="779"/>
      <c r="E1481" s="1707"/>
      <c r="F1481" s="1719"/>
    </row>
    <row r="1482" spans="1:6" s="1674" customFormat="1">
      <c r="A1482" s="1745"/>
      <c r="B1482" s="1673"/>
      <c r="C1482" s="1704"/>
      <c r="D1482" s="779"/>
      <c r="E1482" s="1707"/>
      <c r="F1482" s="1719"/>
    </row>
    <row r="1483" spans="1:6" s="72" customFormat="1">
      <c r="A1483" s="1700"/>
      <c r="B1483" s="739"/>
      <c r="C1483" s="1701"/>
      <c r="D1483" s="411"/>
      <c r="E1483" s="1731"/>
      <c r="F1483" s="1732"/>
    </row>
    <row r="1484" spans="1:6" s="1772" customFormat="1" ht="13.8" customHeight="1">
      <c r="A1484" s="48"/>
      <c r="B1484" s="1747"/>
      <c r="C1484" s="47"/>
      <c r="D1484" s="718"/>
      <c r="E1484" s="2014"/>
      <c r="F1484" s="351"/>
    </row>
    <row r="1485" spans="1:6" s="1772" customFormat="1" ht="14.4" customHeight="1" thickBot="1">
      <c r="A1485" s="66"/>
      <c r="B1485" s="719" t="s">
        <v>3298</v>
      </c>
      <c r="C1485" s="65"/>
      <c r="D1485" s="720"/>
      <c r="E1485" s="2022"/>
      <c r="F1485" s="393">
        <f>SUM(F1459:F1483)</f>
        <v>0</v>
      </c>
    </row>
    <row r="1486" spans="1:6" s="1674" customFormat="1" ht="20.100000000000001" customHeight="1" thickTop="1">
      <c r="A1486" s="1748"/>
      <c r="B1486" s="1749"/>
      <c r="C1486" s="1750"/>
      <c r="D1486" s="1751"/>
      <c r="E1486" s="2179"/>
      <c r="F1486" s="1752"/>
    </row>
    <row r="1487" spans="1:6" s="1674" customFormat="1">
      <c r="A1487" s="1733"/>
      <c r="B1487" s="1794" t="s">
        <v>3285</v>
      </c>
      <c r="C1487" s="1733"/>
      <c r="D1487" s="1734"/>
      <c r="E1487" s="1761"/>
      <c r="F1487" s="1735"/>
    </row>
    <row r="1488" spans="1:6" s="1674" customFormat="1">
      <c r="A1488" s="1733"/>
      <c r="B1488" s="1794"/>
      <c r="C1488" s="1733"/>
      <c r="D1488" s="1734"/>
      <c r="E1488" s="1761"/>
      <c r="F1488" s="1735"/>
    </row>
    <row r="1489" spans="1:6" ht="19.5" customHeight="1">
      <c r="A1489" s="1704"/>
      <c r="B1489" s="735" t="s">
        <v>1568</v>
      </c>
      <c r="C1489" s="1704"/>
      <c r="D1489" s="874"/>
      <c r="E1489" s="1707"/>
      <c r="F1489" s="1719"/>
    </row>
    <row r="1490" spans="1:6" ht="69">
      <c r="A1490" s="1704" t="s">
        <v>28</v>
      </c>
      <c r="B1490" s="811" t="s">
        <v>1569</v>
      </c>
      <c r="C1490" s="1704">
        <v>270</v>
      </c>
      <c r="D1490" s="874" t="s">
        <v>46</v>
      </c>
      <c r="E1490" s="1707"/>
      <c r="F1490" s="1719">
        <f>C1490*E1490</f>
        <v>0</v>
      </c>
    </row>
    <row r="1491" spans="1:6" ht="19.5" customHeight="1">
      <c r="A1491" s="1704"/>
      <c r="B1491" s="811"/>
      <c r="C1491" s="1704"/>
      <c r="D1491" s="874"/>
      <c r="E1491" s="1707"/>
      <c r="F1491" s="1719"/>
    </row>
    <row r="1492" spans="1:6">
      <c r="A1492" s="1704"/>
      <c r="B1492" s="735" t="s">
        <v>1556</v>
      </c>
      <c r="C1492" s="1704"/>
      <c r="D1492" s="874"/>
      <c r="E1492" s="1707"/>
      <c r="F1492" s="1719"/>
    </row>
    <row r="1493" spans="1:6">
      <c r="A1493" s="1704"/>
      <c r="B1493" s="811"/>
      <c r="C1493" s="1704"/>
      <c r="D1493" s="874"/>
      <c r="E1493" s="1707"/>
      <c r="F1493" s="1719"/>
    </row>
    <row r="1494" spans="1:6" ht="27.6">
      <c r="A1494" s="1704" t="s">
        <v>30</v>
      </c>
      <c r="B1494" s="811" t="s">
        <v>1570</v>
      </c>
      <c r="C1494" s="1704">
        <v>90</v>
      </c>
      <c r="D1494" s="874" t="s">
        <v>46</v>
      </c>
      <c r="E1494" s="1707"/>
      <c r="F1494" s="1719">
        <f>C1494*E1494</f>
        <v>0</v>
      </c>
    </row>
    <row r="1495" spans="1:6">
      <c r="A1495" s="1704"/>
      <c r="B1495" s="811"/>
      <c r="C1495" s="1704"/>
      <c r="D1495" s="874"/>
      <c r="E1495" s="1707"/>
      <c r="F1495" s="1719"/>
    </row>
    <row r="1496" spans="1:6">
      <c r="A1496" s="1704"/>
      <c r="B1496" s="735" t="s">
        <v>1571</v>
      </c>
      <c r="C1496" s="1704"/>
      <c r="D1496" s="874"/>
      <c r="E1496" s="1707"/>
      <c r="F1496" s="1719"/>
    </row>
    <row r="1497" spans="1:6" ht="27.6">
      <c r="A1497" s="1704" t="s">
        <v>31</v>
      </c>
      <c r="B1497" s="811" t="s">
        <v>1572</v>
      </c>
      <c r="C1497" s="1704">
        <v>1</v>
      </c>
      <c r="D1497" s="874" t="s">
        <v>7</v>
      </c>
      <c r="E1497" s="1707"/>
      <c r="F1497" s="1719">
        <f>C1497*E1497</f>
        <v>0</v>
      </c>
    </row>
    <row r="1498" spans="1:6">
      <c r="A1498" s="1704"/>
      <c r="B1498" s="811"/>
      <c r="C1498" s="1704"/>
      <c r="D1498" s="874"/>
      <c r="E1498" s="1707"/>
      <c r="F1498" s="1719">
        <f t="shared" ref="F1498:F1499" si="55">D1498*E1498</f>
        <v>0</v>
      </c>
    </row>
    <row r="1499" spans="1:6">
      <c r="A1499" s="1704"/>
      <c r="B1499" s="1795" t="s">
        <v>1573</v>
      </c>
      <c r="C1499" s="1733"/>
      <c r="D1499" s="1734"/>
      <c r="E1499" s="1707"/>
      <c r="F1499" s="1719">
        <f t="shared" si="55"/>
        <v>0</v>
      </c>
    </row>
    <row r="1500" spans="1:6" ht="63" customHeight="1">
      <c r="A1500" s="1758" t="s">
        <v>32</v>
      </c>
      <c r="B1500" s="781" t="s">
        <v>1574</v>
      </c>
      <c r="C1500" s="1704">
        <v>120</v>
      </c>
      <c r="D1500" s="874" t="s">
        <v>29</v>
      </c>
      <c r="E1500" s="1707"/>
      <c r="F1500" s="1719">
        <f>C1500*E1500</f>
        <v>0</v>
      </c>
    </row>
    <row r="1501" spans="1:6">
      <c r="A1501" s="1758"/>
      <c r="B1501" s="781"/>
      <c r="C1501" s="1704"/>
      <c r="D1501" s="874"/>
      <c r="E1501" s="1707"/>
      <c r="F1501" s="1719"/>
    </row>
    <row r="1502" spans="1:6">
      <c r="A1502" s="1758"/>
      <c r="B1502" s="1679" t="s">
        <v>1575</v>
      </c>
      <c r="C1502" s="1704"/>
      <c r="D1502" s="874"/>
      <c r="E1502" s="1707"/>
      <c r="F1502" s="1719"/>
    </row>
    <row r="1503" spans="1:6" ht="82.8">
      <c r="A1503" s="1758" t="s">
        <v>33</v>
      </c>
      <c r="B1503" s="1680" t="s">
        <v>1576</v>
      </c>
      <c r="C1503" s="1704">
        <v>60</v>
      </c>
      <c r="D1503" s="874" t="s">
        <v>44</v>
      </c>
      <c r="E1503" s="1707"/>
      <c r="F1503" s="1719">
        <f>C1503*E1503</f>
        <v>0</v>
      </c>
    </row>
    <row r="1504" spans="1:6" ht="23.25" customHeight="1">
      <c r="A1504" s="1704"/>
      <c r="B1504" s="1673"/>
      <c r="C1504" s="1733"/>
      <c r="D1504" s="1734"/>
      <c r="E1504" s="1707"/>
      <c r="F1504" s="1719"/>
    </row>
    <row r="1505" spans="1:6" ht="82.8">
      <c r="A1505" s="1758" t="s">
        <v>34</v>
      </c>
      <c r="B1505" s="1680" t="s">
        <v>1577</v>
      </c>
      <c r="C1505" s="1704">
        <v>0</v>
      </c>
      <c r="D1505" s="874" t="s">
        <v>44</v>
      </c>
      <c r="E1505" s="1707"/>
      <c r="F1505" s="1719">
        <f>C1505*E1505</f>
        <v>0</v>
      </c>
    </row>
    <row r="1506" spans="1:6">
      <c r="A1506" s="1758"/>
      <c r="B1506" s="1680"/>
      <c r="C1506" s="1704"/>
      <c r="D1506" s="779"/>
      <c r="E1506" s="1707"/>
      <c r="F1506" s="1719"/>
    </row>
    <row r="1507" spans="1:6">
      <c r="A1507" s="1758"/>
      <c r="B1507" s="1680"/>
      <c r="C1507" s="1704"/>
      <c r="D1507" s="779"/>
      <c r="E1507" s="1707"/>
      <c r="F1507" s="1719"/>
    </row>
    <row r="1508" spans="1:6">
      <c r="A1508" s="1758"/>
      <c r="B1508" s="1680"/>
      <c r="C1508" s="1704"/>
      <c r="D1508" s="779"/>
      <c r="E1508" s="1707"/>
      <c r="F1508" s="1719"/>
    </row>
    <row r="1509" spans="1:6">
      <c r="A1509" s="1758"/>
      <c r="B1509" s="1680"/>
      <c r="C1509" s="1704"/>
      <c r="D1509" s="779"/>
      <c r="E1509" s="1707"/>
      <c r="F1509" s="1719"/>
    </row>
    <row r="1510" spans="1:6">
      <c r="A1510" s="1758"/>
      <c r="B1510" s="1680"/>
      <c r="C1510" s="1704"/>
      <c r="D1510" s="779"/>
      <c r="E1510" s="1707"/>
      <c r="F1510" s="1719"/>
    </row>
    <row r="1511" spans="1:6">
      <c r="A1511" s="1758"/>
      <c r="B1511" s="1680"/>
      <c r="C1511" s="1704"/>
      <c r="D1511" s="779"/>
      <c r="E1511" s="1707"/>
      <c r="F1511" s="1719"/>
    </row>
    <row r="1512" spans="1:6" s="72" customFormat="1">
      <c r="A1512" s="1700"/>
      <c r="B1512" s="739"/>
      <c r="C1512" s="1701"/>
      <c r="D1512" s="411"/>
      <c r="E1512" s="1731"/>
      <c r="F1512" s="1732"/>
    </row>
    <row r="1513" spans="1:6" s="1772" customFormat="1" ht="13.8" customHeight="1">
      <c r="A1513" s="48"/>
      <c r="B1513" s="1747"/>
      <c r="C1513" s="47"/>
      <c r="D1513" s="718"/>
      <c r="E1513" s="2014"/>
      <c r="F1513" s="351"/>
    </row>
    <row r="1514" spans="1:6" s="1772" customFormat="1" ht="14.4" customHeight="1" thickBot="1">
      <c r="A1514" s="66"/>
      <c r="B1514" s="719" t="s">
        <v>3298</v>
      </c>
      <c r="C1514" s="65"/>
      <c r="D1514" s="720"/>
      <c r="E1514" s="2022"/>
      <c r="F1514" s="393">
        <f>SUM(F1488:F1512)</f>
        <v>0</v>
      </c>
    </row>
    <row r="1515" spans="1:6" s="1674" customFormat="1" ht="20.100000000000001" customHeight="1" thickTop="1">
      <c r="A1515" s="1748"/>
      <c r="B1515" s="1749"/>
      <c r="C1515" s="1750"/>
      <c r="D1515" s="1751"/>
      <c r="E1515" s="2179"/>
      <c r="F1515" s="1752"/>
    </row>
    <row r="1516" spans="1:6" s="1674" customFormat="1">
      <c r="A1516" s="1741"/>
      <c r="B1516" s="1792" t="s">
        <v>3299</v>
      </c>
      <c r="C1516" s="1744"/>
      <c r="D1516" s="1788"/>
      <c r="E1516" s="2185"/>
      <c r="F1516" s="1753"/>
    </row>
    <row r="1517" spans="1:6" s="1674" customFormat="1">
      <c r="A1517" s="1741"/>
      <c r="B1517" s="1792"/>
      <c r="C1517" s="1744"/>
      <c r="D1517" s="1788"/>
      <c r="E1517" s="2185"/>
      <c r="F1517" s="1753"/>
    </row>
    <row r="1518" spans="1:6">
      <c r="A1518" s="1758"/>
      <c r="B1518" s="778" t="s">
        <v>1581</v>
      </c>
      <c r="C1518" s="1704"/>
      <c r="D1518" s="874"/>
      <c r="E1518" s="1707"/>
      <c r="F1518" s="1719"/>
    </row>
    <row r="1519" spans="1:6" ht="55.2">
      <c r="A1519" s="1758" t="s">
        <v>28</v>
      </c>
      <c r="B1519" s="781" t="s">
        <v>1582</v>
      </c>
      <c r="C1519" s="1704">
        <v>0</v>
      </c>
      <c r="D1519" s="874" t="s">
        <v>1456</v>
      </c>
      <c r="E1519" s="1707"/>
      <c r="F1519" s="1719">
        <f>C1519*E1519</f>
        <v>0</v>
      </c>
    </row>
    <row r="1520" spans="1:6">
      <c r="A1520" s="1758"/>
      <c r="B1520" s="781"/>
      <c r="C1520" s="1704"/>
      <c r="D1520" s="874"/>
      <c r="E1520" s="1707"/>
      <c r="F1520" s="1719"/>
    </row>
    <row r="1521" spans="1:6">
      <c r="A1521" s="1758"/>
      <c r="B1521" s="1679" t="s">
        <v>1575</v>
      </c>
      <c r="C1521" s="1704"/>
      <c r="D1521" s="874"/>
      <c r="E1521" s="1707"/>
      <c r="F1521" s="1719"/>
    </row>
    <row r="1522" spans="1:6" ht="82.8">
      <c r="A1522" s="1758" t="s">
        <v>30</v>
      </c>
      <c r="B1522" s="1680" t="s">
        <v>1576</v>
      </c>
      <c r="C1522" s="1704">
        <v>24</v>
      </c>
      <c r="D1522" s="874" t="s">
        <v>44</v>
      </c>
      <c r="E1522" s="1707"/>
      <c r="F1522" s="1719">
        <f>C1522*E1522</f>
        <v>0</v>
      </c>
    </row>
    <row r="1523" spans="1:6">
      <c r="A1523" s="1758"/>
      <c r="B1523" s="1680"/>
      <c r="C1523" s="1704"/>
      <c r="D1523" s="874"/>
      <c r="E1523" s="1707"/>
      <c r="F1523" s="1719"/>
    </row>
    <row r="1524" spans="1:6">
      <c r="A1524" s="1758"/>
      <c r="B1524" s="778" t="s">
        <v>1583</v>
      </c>
      <c r="C1524" s="1704"/>
      <c r="D1524" s="874"/>
      <c r="E1524" s="1707"/>
      <c r="F1524" s="1719"/>
    </row>
    <row r="1525" spans="1:6">
      <c r="A1525" s="1758"/>
      <c r="B1525" s="781"/>
      <c r="C1525" s="1704"/>
      <c r="D1525" s="874"/>
      <c r="E1525" s="1707"/>
      <c r="F1525" s="1719"/>
    </row>
    <row r="1526" spans="1:6" ht="55.2">
      <c r="A1526" s="1758" t="s">
        <v>31</v>
      </c>
      <c r="B1526" s="781" t="s">
        <v>1584</v>
      </c>
      <c r="C1526" s="1704">
        <v>40</v>
      </c>
      <c r="D1526" s="874" t="s">
        <v>29</v>
      </c>
      <c r="E1526" s="1707"/>
      <c r="F1526" s="1719">
        <f>C1526*E1526</f>
        <v>0</v>
      </c>
    </row>
    <row r="1527" spans="1:6">
      <c r="A1527" s="1758"/>
      <c r="B1527" s="781"/>
      <c r="C1527" s="1704"/>
      <c r="D1527" s="874"/>
      <c r="E1527" s="1707"/>
      <c r="F1527" s="1719"/>
    </row>
    <row r="1528" spans="1:6">
      <c r="A1528" s="1758" t="s">
        <v>32</v>
      </c>
      <c r="B1528" s="778" t="s">
        <v>1585</v>
      </c>
      <c r="C1528" s="1704"/>
      <c r="D1528" s="874"/>
      <c r="E1528" s="1707"/>
      <c r="F1528" s="1719"/>
    </row>
    <row r="1529" spans="1:6">
      <c r="A1529" s="1758" t="s">
        <v>1586</v>
      </c>
      <c r="B1529" s="1680" t="s">
        <v>1587</v>
      </c>
      <c r="C1529" s="1704"/>
      <c r="D1529" s="874" t="s">
        <v>46</v>
      </c>
      <c r="E1529" s="1707"/>
      <c r="F1529" s="1719">
        <f t="shared" ref="F1529:F1531" si="56">C1529*E1529</f>
        <v>0</v>
      </c>
    </row>
    <row r="1530" spans="1:6">
      <c r="A1530" s="1758" t="s">
        <v>1588</v>
      </c>
      <c r="B1530" s="1673" t="s">
        <v>1589</v>
      </c>
      <c r="C1530" s="1704">
        <v>4</v>
      </c>
      <c r="D1530" s="874" t="s">
        <v>46</v>
      </c>
      <c r="E1530" s="1707"/>
      <c r="F1530" s="1719">
        <f t="shared" si="56"/>
        <v>0</v>
      </c>
    </row>
    <row r="1531" spans="1:6">
      <c r="A1531" s="1758" t="s">
        <v>1590</v>
      </c>
      <c r="B1531" s="1673" t="s">
        <v>1591</v>
      </c>
      <c r="C1531" s="1704">
        <v>0</v>
      </c>
      <c r="D1531" s="874" t="s">
        <v>46</v>
      </c>
      <c r="E1531" s="1707"/>
      <c r="F1531" s="1719">
        <f t="shared" si="56"/>
        <v>0</v>
      </c>
    </row>
    <row r="1532" spans="1:6">
      <c r="A1532" s="1758"/>
      <c r="B1532" s="1673"/>
      <c r="C1532" s="1704"/>
      <c r="D1532" s="874"/>
      <c r="E1532" s="1707"/>
      <c r="F1532" s="1719"/>
    </row>
    <row r="1533" spans="1:6" s="1674" customFormat="1" ht="36" customHeight="1">
      <c r="A1533" s="1745" t="s">
        <v>33</v>
      </c>
      <c r="B1533" s="1673" t="s">
        <v>1592</v>
      </c>
      <c r="C1533" s="1733">
        <v>1</v>
      </c>
      <c r="D1533" s="1734" t="s">
        <v>809</v>
      </c>
      <c r="E1533" s="1761"/>
      <c r="F1533" s="1719">
        <f t="shared" ref="F1533" si="57">C1533*E1533</f>
        <v>0</v>
      </c>
    </row>
    <row r="1534" spans="1:6" s="1674" customFormat="1">
      <c r="A1534" s="1745"/>
      <c r="B1534" s="1673"/>
      <c r="C1534" s="1733"/>
      <c r="D1534" s="1734"/>
      <c r="E1534" s="1761"/>
      <c r="F1534" s="1719"/>
    </row>
    <row r="1535" spans="1:6" s="1674" customFormat="1">
      <c r="A1535" s="1745"/>
      <c r="B1535" s="1673"/>
      <c r="C1535" s="1733"/>
      <c r="D1535" s="1734"/>
      <c r="E1535" s="1761"/>
      <c r="F1535" s="1719"/>
    </row>
    <row r="1536" spans="1:6" s="1674" customFormat="1">
      <c r="A1536" s="1745"/>
      <c r="B1536" s="1673"/>
      <c r="C1536" s="1733"/>
      <c r="D1536" s="1734"/>
      <c r="E1536" s="1761"/>
      <c r="F1536" s="1719"/>
    </row>
    <row r="1537" spans="1:6" s="1674" customFormat="1">
      <c r="A1537" s="1745"/>
      <c r="B1537" s="1673"/>
      <c r="C1537" s="1733"/>
      <c r="D1537" s="1734"/>
      <c r="E1537" s="1761"/>
      <c r="F1537" s="1719"/>
    </row>
    <row r="1538" spans="1:6" s="1674" customFormat="1">
      <c r="A1538" s="1745"/>
      <c r="B1538" s="1673"/>
      <c r="C1538" s="1733"/>
      <c r="D1538" s="1734"/>
      <c r="E1538" s="1761"/>
      <c r="F1538" s="1719"/>
    </row>
    <row r="1539" spans="1:6" s="1674" customFormat="1">
      <c r="A1539" s="1745"/>
      <c r="B1539" s="1673"/>
      <c r="C1539" s="1733"/>
      <c r="D1539" s="1734"/>
      <c r="E1539" s="1761"/>
      <c r="F1539" s="1719"/>
    </row>
    <row r="1540" spans="1:6" s="1674" customFormat="1">
      <c r="A1540" s="1745"/>
      <c r="B1540" s="1673"/>
      <c r="C1540" s="1733"/>
      <c r="D1540" s="1734"/>
      <c r="E1540" s="1761"/>
      <c r="F1540" s="1719"/>
    </row>
    <row r="1541" spans="1:6" s="1674" customFormat="1">
      <c r="A1541" s="1745"/>
      <c r="B1541" s="1673"/>
      <c r="C1541" s="1733"/>
      <c r="D1541" s="1734"/>
      <c r="E1541" s="1761"/>
      <c r="F1541" s="1719"/>
    </row>
    <row r="1542" spans="1:6" s="1674" customFormat="1">
      <c r="A1542" s="1745"/>
      <c r="B1542" s="1673"/>
      <c r="C1542" s="1733"/>
      <c r="D1542" s="1734"/>
      <c r="E1542" s="1761"/>
      <c r="F1542" s="1719"/>
    </row>
    <row r="1543" spans="1:6" s="1674" customFormat="1">
      <c r="A1543" s="1745"/>
      <c r="B1543" s="1673"/>
      <c r="C1543" s="1733"/>
      <c r="D1543" s="1734"/>
      <c r="E1543" s="1761"/>
      <c r="F1543" s="1719"/>
    </row>
    <row r="1544" spans="1:6" s="1674" customFormat="1">
      <c r="A1544" s="1745"/>
      <c r="B1544" s="1673"/>
      <c r="C1544" s="1733"/>
      <c r="D1544" s="1734"/>
      <c r="E1544" s="1761"/>
      <c r="F1544" s="1719"/>
    </row>
    <row r="1545" spans="1:6" s="1674" customFormat="1">
      <c r="A1545" s="1745"/>
      <c r="B1545" s="1673"/>
      <c r="C1545" s="1733"/>
      <c r="D1545" s="1734"/>
      <c r="E1545" s="1761"/>
      <c r="F1545" s="1719"/>
    </row>
    <row r="1546" spans="1:6" s="1674" customFormat="1">
      <c r="A1546" s="1745"/>
      <c r="B1546" s="1673"/>
      <c r="C1546" s="1733"/>
      <c r="D1546" s="1734"/>
      <c r="E1546" s="1761"/>
      <c r="F1546" s="1719"/>
    </row>
    <row r="1547" spans="1:6" s="1674" customFormat="1">
      <c r="A1547" s="1745"/>
      <c r="B1547" s="1673"/>
      <c r="C1547" s="1733"/>
      <c r="D1547" s="1734"/>
      <c r="E1547" s="1761"/>
      <c r="F1547" s="1719"/>
    </row>
    <row r="1548" spans="1:6" s="1674" customFormat="1">
      <c r="A1548" s="1745"/>
      <c r="B1548" s="1673"/>
      <c r="C1548" s="1733"/>
      <c r="D1548" s="1734"/>
      <c r="E1548" s="1761"/>
      <c r="F1548" s="1719"/>
    </row>
    <row r="1549" spans="1:6" s="1674" customFormat="1">
      <c r="A1549" s="1745"/>
      <c r="B1549" s="1673"/>
      <c r="C1549" s="1733"/>
      <c r="D1549" s="1734"/>
      <c r="E1549" s="1761"/>
      <c r="F1549" s="1719"/>
    </row>
    <row r="1550" spans="1:6" s="1674" customFormat="1">
      <c r="A1550" s="1745"/>
      <c r="B1550" s="1673"/>
      <c r="C1550" s="1733"/>
      <c r="D1550" s="1734"/>
      <c r="E1550" s="1761"/>
      <c r="F1550" s="1719"/>
    </row>
    <row r="1551" spans="1:6" s="1772" customFormat="1" ht="13.8" customHeight="1">
      <c r="A1551" s="48"/>
      <c r="B1551" s="1747"/>
      <c r="C1551" s="47"/>
      <c r="D1551" s="718"/>
      <c r="E1551" s="2014"/>
      <c r="F1551" s="351"/>
    </row>
    <row r="1552" spans="1:6" s="1772" customFormat="1" ht="14.4" customHeight="1" thickBot="1">
      <c r="A1552" s="66"/>
      <c r="B1552" s="719" t="s">
        <v>3300</v>
      </c>
      <c r="C1552" s="65"/>
      <c r="D1552" s="720"/>
      <c r="E1552" s="2022"/>
      <c r="F1552" s="393">
        <f>SUM(F1517:F1550)</f>
        <v>0</v>
      </c>
    </row>
    <row r="1553" spans="1:6" ht="14.4" thickTop="1">
      <c r="A1553" s="1758"/>
      <c r="B1553" s="778"/>
      <c r="C1553" s="1704"/>
      <c r="D1553" s="874"/>
      <c r="E1553" s="1707"/>
      <c r="F1553" s="1719"/>
    </row>
    <row r="1554" spans="1:6">
      <c r="A1554" s="1758"/>
      <c r="B1554" s="778" t="s">
        <v>1594</v>
      </c>
      <c r="C1554" s="1704"/>
      <c r="D1554" s="874"/>
      <c r="E1554" s="1707"/>
      <c r="F1554" s="1719"/>
    </row>
    <row r="1555" spans="1:6">
      <c r="A1555" s="1758"/>
      <c r="B1555" s="778"/>
      <c r="C1555" s="1704"/>
      <c r="D1555" s="874"/>
      <c r="E1555" s="1707"/>
      <c r="F1555" s="1719"/>
    </row>
    <row r="1556" spans="1:6">
      <c r="A1556" s="1758"/>
      <c r="B1556" s="778" t="s">
        <v>1596</v>
      </c>
      <c r="C1556" s="1704"/>
      <c r="D1556" s="874"/>
      <c r="E1556" s="1707"/>
      <c r="F1556" s="1719"/>
    </row>
    <row r="1557" spans="1:6" ht="17.25" customHeight="1">
      <c r="A1557" s="1758"/>
      <c r="B1557" s="781"/>
      <c r="C1557" s="1704"/>
      <c r="D1557" s="874"/>
      <c r="E1557" s="1707"/>
      <c r="F1557" s="1719"/>
    </row>
    <row r="1558" spans="1:6" s="1674" customFormat="1" ht="41.4">
      <c r="A1558" s="1745" t="s">
        <v>28</v>
      </c>
      <c r="B1558" s="1673" t="s">
        <v>3212</v>
      </c>
      <c r="C1558" s="1733">
        <v>18</v>
      </c>
      <c r="D1558" s="1734" t="s">
        <v>809</v>
      </c>
      <c r="E1558" s="1761"/>
      <c r="F1558" s="1719">
        <f t="shared" ref="F1558:F1560" si="58">C1558*E1558</f>
        <v>0</v>
      </c>
    </row>
    <row r="1559" spans="1:6" s="1674" customFormat="1">
      <c r="A1559" s="1745"/>
      <c r="B1559" s="1673"/>
      <c r="C1559" s="1733"/>
      <c r="D1559" s="1734"/>
      <c r="E1559" s="1761"/>
      <c r="F1559" s="1719"/>
    </row>
    <row r="1560" spans="1:6" s="1674" customFormat="1" ht="41.4">
      <c r="A1560" s="1745" t="s">
        <v>30</v>
      </c>
      <c r="B1560" s="781" t="s">
        <v>1598</v>
      </c>
      <c r="C1560" s="1733">
        <v>18</v>
      </c>
      <c r="D1560" s="1734" t="s">
        <v>809</v>
      </c>
      <c r="E1560" s="1761"/>
      <c r="F1560" s="1719">
        <f t="shared" si="58"/>
        <v>0</v>
      </c>
    </row>
    <row r="1561" spans="1:6" s="1674" customFormat="1" ht="16.5" customHeight="1">
      <c r="A1561" s="1745"/>
      <c r="B1561" s="1673"/>
      <c r="C1561" s="1733"/>
      <c r="D1561" s="1734"/>
      <c r="E1561" s="1761"/>
      <c r="F1561" s="1735"/>
    </row>
    <row r="1562" spans="1:6" s="1674" customFormat="1" ht="19.8" customHeight="1">
      <c r="A1562" s="1745" t="s">
        <v>31</v>
      </c>
      <c r="B1562" s="1673" t="s">
        <v>1599</v>
      </c>
      <c r="C1562" s="1733">
        <v>18</v>
      </c>
      <c r="D1562" s="1734" t="s">
        <v>809</v>
      </c>
      <c r="E1562" s="1761"/>
      <c r="F1562" s="1719">
        <f>C1562*E1562</f>
        <v>0</v>
      </c>
    </row>
    <row r="1563" spans="1:6">
      <c r="A1563" s="1758"/>
      <c r="B1563" s="1680"/>
      <c r="C1563" s="1704"/>
      <c r="D1563" s="874"/>
      <c r="E1563" s="1707"/>
      <c r="F1563" s="1735">
        <f t="shared" ref="F1563:F1564" si="59">E1563*D1563</f>
        <v>0</v>
      </c>
    </row>
    <row r="1564" spans="1:6">
      <c r="A1564" s="1758"/>
      <c r="B1564" s="778" t="s">
        <v>1600</v>
      </c>
      <c r="C1564" s="1704"/>
      <c r="D1564" s="874"/>
      <c r="E1564" s="1707"/>
      <c r="F1564" s="1735">
        <f t="shared" si="59"/>
        <v>0</v>
      </c>
    </row>
    <row r="1565" spans="1:6" ht="55.8" customHeight="1">
      <c r="A1565" s="1758" t="s">
        <v>32</v>
      </c>
      <c r="B1565" s="781" t="s">
        <v>1584</v>
      </c>
      <c r="C1565" s="1704">
        <v>80</v>
      </c>
      <c r="D1565" s="874" t="s">
        <v>29</v>
      </c>
      <c r="E1565" s="1707"/>
      <c r="F1565" s="1719">
        <f>C1565*E1565</f>
        <v>0</v>
      </c>
    </row>
    <row r="1566" spans="1:6">
      <c r="A1566" s="1758"/>
      <c r="B1566" s="781"/>
      <c r="C1566" s="1704"/>
      <c r="D1566" s="874"/>
      <c r="E1566" s="1707"/>
      <c r="F1566" s="1719"/>
    </row>
    <row r="1567" spans="1:6">
      <c r="A1567" s="1758" t="s">
        <v>33</v>
      </c>
      <c r="B1567" s="778" t="s">
        <v>1601</v>
      </c>
      <c r="C1567" s="1704"/>
      <c r="D1567" s="874"/>
      <c r="E1567" s="1707"/>
      <c r="F1567" s="1719"/>
    </row>
    <row r="1568" spans="1:6">
      <c r="A1568" s="1758" t="s">
        <v>1586</v>
      </c>
      <c r="B1568" s="1680" t="s">
        <v>1587</v>
      </c>
      <c r="C1568" s="1704">
        <v>0</v>
      </c>
      <c r="D1568" s="874" t="s">
        <v>46</v>
      </c>
      <c r="E1568" s="1707"/>
      <c r="F1568" s="1719">
        <f t="shared" ref="F1568:F1570" si="60">C1568*E1568</f>
        <v>0</v>
      </c>
    </row>
    <row r="1569" spans="1:6">
      <c r="A1569" s="1758" t="s">
        <v>1588</v>
      </c>
      <c r="B1569" s="1673" t="s">
        <v>1589</v>
      </c>
      <c r="C1569" s="1704">
        <v>0</v>
      </c>
      <c r="D1569" s="874" t="s">
        <v>46</v>
      </c>
      <c r="E1569" s="1707"/>
      <c r="F1569" s="1719">
        <f t="shared" si="60"/>
        <v>0</v>
      </c>
    </row>
    <row r="1570" spans="1:6">
      <c r="A1570" s="1758" t="s">
        <v>1590</v>
      </c>
      <c r="B1570" s="1673" t="s">
        <v>1591</v>
      </c>
      <c r="C1570" s="1704">
        <v>12</v>
      </c>
      <c r="D1570" s="874" t="s">
        <v>46</v>
      </c>
      <c r="E1570" s="1707"/>
      <c r="F1570" s="1719">
        <f t="shared" si="60"/>
        <v>0</v>
      </c>
    </row>
    <row r="1571" spans="1:6">
      <c r="A1571" s="1758"/>
      <c r="B1571" s="1673"/>
      <c r="C1571" s="1704"/>
      <c r="D1571" s="874"/>
      <c r="E1571" s="1707"/>
      <c r="F1571" s="1719"/>
    </row>
    <row r="1572" spans="1:6" s="1674" customFormat="1" ht="15.75" customHeight="1">
      <c r="A1572" s="1745"/>
      <c r="B1572" s="1673"/>
      <c r="C1572" s="1733"/>
      <c r="D1572" s="1734"/>
      <c r="E1572" s="1761"/>
      <c r="F1572" s="1735"/>
    </row>
    <row r="1573" spans="1:6" s="1674" customFormat="1" ht="15.75" customHeight="1">
      <c r="A1573" s="1745"/>
      <c r="B1573" s="1673"/>
      <c r="C1573" s="1733"/>
      <c r="D1573" s="1734"/>
      <c r="E1573" s="1761"/>
      <c r="F1573" s="1735"/>
    </row>
    <row r="1574" spans="1:6" s="1674" customFormat="1" ht="15.75" customHeight="1">
      <c r="A1574" s="1745"/>
      <c r="B1574" s="1673"/>
      <c r="C1574" s="1733"/>
      <c r="D1574" s="1734"/>
      <c r="E1574" s="1761"/>
      <c r="F1574" s="1735"/>
    </row>
    <row r="1575" spans="1:6" s="1674" customFormat="1" ht="15.75" customHeight="1">
      <c r="A1575" s="1745"/>
      <c r="B1575" s="1673"/>
      <c r="C1575" s="1733"/>
      <c r="D1575" s="1734"/>
      <c r="E1575" s="1761"/>
      <c r="F1575" s="1735"/>
    </row>
    <row r="1576" spans="1:6" s="1674" customFormat="1" ht="15.75" customHeight="1">
      <c r="A1576" s="1745"/>
      <c r="B1576" s="1673"/>
      <c r="C1576" s="1733"/>
      <c r="D1576" s="1734"/>
      <c r="E1576" s="1761"/>
      <c r="F1576" s="1735"/>
    </row>
    <row r="1577" spans="1:6" s="1674" customFormat="1" ht="15.75" customHeight="1">
      <c r="A1577" s="1745"/>
      <c r="B1577" s="1673"/>
      <c r="C1577" s="1733"/>
      <c r="D1577" s="1734"/>
      <c r="E1577" s="1761"/>
      <c r="F1577" s="1735"/>
    </row>
    <row r="1578" spans="1:6" s="1674" customFormat="1" ht="15.75" customHeight="1">
      <c r="A1578" s="1745"/>
      <c r="B1578" s="1673"/>
      <c r="C1578" s="1733"/>
      <c r="D1578" s="1734"/>
      <c r="E1578" s="1761"/>
      <c r="F1578" s="1735"/>
    </row>
    <row r="1579" spans="1:6" s="1674" customFormat="1" ht="15.75" customHeight="1">
      <c r="A1579" s="1745"/>
      <c r="B1579" s="1673"/>
      <c r="C1579" s="1733"/>
      <c r="D1579" s="1734"/>
      <c r="E1579" s="1761"/>
      <c r="F1579" s="1735"/>
    </row>
    <row r="1580" spans="1:6" s="1674" customFormat="1" ht="15.75" customHeight="1">
      <c r="A1580" s="1745"/>
      <c r="B1580" s="1673"/>
      <c r="C1580" s="1733"/>
      <c r="D1580" s="1734"/>
      <c r="E1580" s="1761"/>
      <c r="F1580" s="1735"/>
    </row>
    <row r="1581" spans="1:6" s="1674" customFormat="1" ht="15.75" customHeight="1">
      <c r="A1581" s="1745"/>
      <c r="B1581" s="1673"/>
      <c r="C1581" s="1733"/>
      <c r="D1581" s="1734"/>
      <c r="E1581" s="1761"/>
      <c r="F1581" s="1735"/>
    </row>
    <row r="1582" spans="1:6" s="1674" customFormat="1" ht="15.75" customHeight="1">
      <c r="A1582" s="1745"/>
      <c r="B1582" s="1673"/>
      <c r="C1582" s="1733"/>
      <c r="D1582" s="1734"/>
      <c r="E1582" s="1761"/>
      <c r="F1582" s="1735"/>
    </row>
    <row r="1583" spans="1:6" s="1674" customFormat="1" ht="15.75" customHeight="1">
      <c r="A1583" s="1745"/>
      <c r="B1583" s="1673"/>
      <c r="C1583" s="1733"/>
      <c r="D1583" s="1734"/>
      <c r="E1583" s="1761"/>
      <c r="F1583" s="1735"/>
    </row>
    <row r="1584" spans="1:6" s="1674" customFormat="1" ht="15.75" customHeight="1">
      <c r="A1584" s="1745"/>
      <c r="B1584" s="1673"/>
      <c r="C1584" s="1733"/>
      <c r="D1584" s="1734"/>
      <c r="E1584" s="1761"/>
      <c r="F1584" s="1735"/>
    </row>
    <row r="1585" spans="1:7" s="1674" customFormat="1" ht="15.75" customHeight="1">
      <c r="A1585" s="1745"/>
      <c r="B1585" s="1673"/>
      <c r="C1585" s="1733"/>
      <c r="D1585" s="1734"/>
      <c r="E1585" s="1761"/>
      <c r="F1585" s="1735"/>
    </row>
    <row r="1586" spans="1:7" s="1674" customFormat="1" ht="15.75" customHeight="1">
      <c r="A1586" s="1745"/>
      <c r="B1586" s="1673"/>
      <c r="C1586" s="1733"/>
      <c r="D1586" s="1734"/>
      <c r="E1586" s="1761"/>
      <c r="F1586" s="1735"/>
    </row>
    <row r="1587" spans="1:7" s="1674" customFormat="1" ht="15.75" customHeight="1">
      <c r="A1587" s="1745"/>
      <c r="B1587" s="1673"/>
      <c r="C1587" s="1733"/>
      <c r="D1587" s="1734"/>
      <c r="E1587" s="1761"/>
      <c r="F1587" s="1735"/>
    </row>
    <row r="1588" spans="1:7" s="1674" customFormat="1" ht="15.75" customHeight="1">
      <c r="A1588" s="1745"/>
      <c r="B1588" s="1673"/>
      <c r="C1588" s="1733"/>
      <c r="D1588" s="1734"/>
      <c r="E1588" s="1761"/>
      <c r="F1588" s="1735"/>
    </row>
    <row r="1589" spans="1:7" s="1674" customFormat="1" ht="15.75" customHeight="1">
      <c r="A1589" s="1745"/>
      <c r="B1589" s="1673"/>
      <c r="C1589" s="1733"/>
      <c r="D1589" s="1734"/>
      <c r="E1589" s="1761"/>
      <c r="F1589" s="1735"/>
    </row>
    <row r="1590" spans="1:7" s="1674" customFormat="1" ht="15.75" customHeight="1">
      <c r="A1590" s="1745"/>
      <c r="B1590" s="1673"/>
      <c r="C1590" s="1733"/>
      <c r="D1590" s="1734"/>
      <c r="E1590" s="1761"/>
      <c r="F1590" s="1735"/>
    </row>
    <row r="1591" spans="1:7" s="1674" customFormat="1">
      <c r="A1591" s="1745"/>
      <c r="B1591" s="1673"/>
      <c r="C1591" s="1733"/>
      <c r="D1591" s="1734"/>
      <c r="E1591" s="1761"/>
      <c r="F1591" s="1719"/>
    </row>
    <row r="1592" spans="1:7" s="1772" customFormat="1" ht="13.8" customHeight="1">
      <c r="A1592" s="48"/>
      <c r="B1592" s="1747"/>
      <c r="C1592" s="47"/>
      <c r="D1592" s="718"/>
      <c r="E1592" s="2014"/>
      <c r="F1592" s="351"/>
    </row>
    <row r="1593" spans="1:7" s="1772" customFormat="1" ht="14.4" customHeight="1" thickBot="1">
      <c r="A1593" s="66"/>
      <c r="B1593" s="719" t="s">
        <v>3301</v>
      </c>
      <c r="C1593" s="65"/>
      <c r="D1593" s="720"/>
      <c r="E1593" s="2022"/>
      <c r="F1593" s="393">
        <f>SUM(F1555:F1591)</f>
        <v>0</v>
      </c>
    </row>
    <row r="1594" spans="1:7" ht="14.4" thickTop="1">
      <c r="A1594" s="1758"/>
      <c r="B1594" s="778"/>
      <c r="C1594" s="1704"/>
      <c r="D1594" s="874"/>
      <c r="E1594" s="1707"/>
      <c r="F1594" s="1719"/>
    </row>
    <row r="1595" spans="1:7" s="72" customFormat="1">
      <c r="A1595" s="1741"/>
      <c r="B1595" s="791" t="s">
        <v>3291</v>
      </c>
      <c r="C1595" s="1733"/>
      <c r="D1595" s="1734"/>
      <c r="E1595" s="1761"/>
      <c r="F1595" s="1762"/>
      <c r="G1595" s="794"/>
    </row>
    <row r="1596" spans="1:7" s="72" customFormat="1">
      <c r="A1596" s="1741"/>
      <c r="B1596" s="791"/>
      <c r="C1596" s="1733"/>
      <c r="D1596" s="1734"/>
      <c r="E1596" s="1761"/>
      <c r="F1596" s="1762"/>
      <c r="G1596" s="794"/>
    </row>
    <row r="1597" spans="1:7" s="72" customFormat="1">
      <c r="A1597" s="1741"/>
      <c r="B1597" s="791" t="s">
        <v>1604</v>
      </c>
      <c r="C1597" s="1733"/>
      <c r="D1597" s="1734"/>
      <c r="E1597" s="1761"/>
      <c r="F1597" s="1762"/>
      <c r="G1597" s="794"/>
    </row>
    <row r="1598" spans="1:7" s="72" customFormat="1" ht="55.2">
      <c r="A1598" s="1745" t="s">
        <v>28</v>
      </c>
      <c r="B1598" s="1763" t="s">
        <v>1605</v>
      </c>
      <c r="C1598" s="1733">
        <v>2</v>
      </c>
      <c r="D1598" s="1734" t="s">
        <v>1421</v>
      </c>
      <c r="E1598" s="1707"/>
      <c r="F1598" s="1764">
        <f>C1598*E1598</f>
        <v>0</v>
      </c>
      <c r="G1598" s="794"/>
    </row>
    <row r="1599" spans="1:7" s="72" customFormat="1">
      <c r="A1599" s="1704"/>
      <c r="B1599" s="735"/>
      <c r="C1599" s="1704"/>
      <c r="D1599" s="874"/>
      <c r="E1599" s="1707"/>
      <c r="F1599" s="1764"/>
      <c r="G1599" s="794"/>
    </row>
    <row r="1600" spans="1:7" s="72" customFormat="1">
      <c r="A1600" s="1741"/>
      <c r="B1600" s="1682" t="s">
        <v>1568</v>
      </c>
      <c r="C1600" s="1733"/>
      <c r="D1600" s="1734"/>
      <c r="E1600" s="1761"/>
      <c r="F1600" s="1762"/>
      <c r="G1600" s="794"/>
    </row>
    <row r="1601" spans="1:7" s="72" customFormat="1" ht="58.8" customHeight="1">
      <c r="A1601" s="1745" t="s">
        <v>30</v>
      </c>
      <c r="B1601" s="1765" t="s">
        <v>1569</v>
      </c>
      <c r="C1601" s="1733">
        <v>50</v>
      </c>
      <c r="D1601" s="1734" t="s">
        <v>46</v>
      </c>
      <c r="E1601" s="1761"/>
      <c r="F1601" s="1764">
        <f>C1601*E1601</f>
        <v>0</v>
      </c>
      <c r="G1601" s="794"/>
    </row>
    <row r="1602" spans="1:7" s="72" customFormat="1">
      <c r="A1602" s="1745"/>
      <c r="B1602" s="1765"/>
      <c r="C1602" s="1733"/>
      <c r="D1602" s="1734"/>
      <c r="E1602" s="1761"/>
      <c r="F1602" s="1762"/>
      <c r="G1602" s="794"/>
    </row>
    <row r="1603" spans="1:7" s="72" customFormat="1">
      <c r="A1603" s="1741"/>
      <c r="B1603" s="1682" t="s">
        <v>1556</v>
      </c>
      <c r="C1603" s="1733"/>
      <c r="D1603" s="1734"/>
      <c r="E1603" s="1761"/>
      <c r="F1603" s="1762"/>
      <c r="G1603" s="794"/>
    </row>
    <row r="1604" spans="1:7" s="72" customFormat="1">
      <c r="A1604" s="1745" t="s">
        <v>31</v>
      </c>
      <c r="B1604" s="1765" t="s">
        <v>1606</v>
      </c>
      <c r="C1604" s="1733"/>
      <c r="D1604" s="1734"/>
      <c r="E1604" s="1761"/>
      <c r="F1604" s="1762"/>
      <c r="G1604" s="794"/>
    </row>
    <row r="1605" spans="1:7" s="72" customFormat="1">
      <c r="A1605" s="1745"/>
      <c r="B1605" s="1765" t="s">
        <v>1607</v>
      </c>
      <c r="C1605" s="1733">
        <v>1</v>
      </c>
      <c r="D1605" s="1734" t="s">
        <v>7</v>
      </c>
      <c r="E1605" s="1761"/>
      <c r="F1605" s="1764">
        <f>C1605*E1605</f>
        <v>0</v>
      </c>
      <c r="G1605" s="794"/>
    </row>
    <row r="1606" spans="1:7" s="72" customFormat="1">
      <c r="A1606" s="1745"/>
      <c r="B1606" s="1765"/>
      <c r="C1606" s="1733"/>
      <c r="D1606" s="1734"/>
      <c r="E1606" s="1761"/>
      <c r="F1606" s="1762"/>
      <c r="G1606" s="794"/>
    </row>
    <row r="1607" spans="1:7" s="72" customFormat="1">
      <c r="A1607" s="1745" t="s">
        <v>32</v>
      </c>
      <c r="B1607" s="1765" t="s">
        <v>1557</v>
      </c>
      <c r="C1607" s="1733"/>
      <c r="D1607" s="1734"/>
      <c r="E1607" s="1761"/>
      <c r="F1607" s="1762"/>
      <c r="G1607" s="794"/>
    </row>
    <row r="1608" spans="1:7" s="72" customFormat="1">
      <c r="A1608" s="1745"/>
      <c r="B1608" s="1765" t="s">
        <v>1558</v>
      </c>
      <c r="C1608" s="1733">
        <v>25</v>
      </c>
      <c r="D1608" s="1734" t="s">
        <v>46</v>
      </c>
      <c r="E1608" s="1761"/>
      <c r="F1608" s="1764">
        <f>C1608*E1608</f>
        <v>0</v>
      </c>
      <c r="G1608" s="794"/>
    </row>
    <row r="1609" spans="1:7" s="72" customFormat="1">
      <c r="A1609" s="1745"/>
      <c r="B1609" s="1765"/>
      <c r="C1609" s="1733"/>
      <c r="D1609" s="1734"/>
      <c r="E1609" s="1761"/>
      <c r="F1609" s="1762"/>
      <c r="G1609" s="794"/>
    </row>
    <row r="1610" spans="1:7" s="72" customFormat="1">
      <c r="A1610" s="1745" t="s">
        <v>33</v>
      </c>
      <c r="B1610" s="1765" t="s">
        <v>1608</v>
      </c>
      <c r="C1610" s="1733">
        <v>1</v>
      </c>
      <c r="D1610" s="1734" t="s">
        <v>1421</v>
      </c>
      <c r="E1610" s="1761"/>
      <c r="F1610" s="1764">
        <f>C1610*E1610</f>
        <v>0</v>
      </c>
      <c r="G1610" s="794"/>
    </row>
    <row r="1611" spans="1:7" s="72" customFormat="1">
      <c r="A1611" s="1745"/>
      <c r="B1611" s="1765"/>
      <c r="C1611" s="1733"/>
      <c r="D1611" s="1734"/>
      <c r="E1611" s="1761"/>
      <c r="F1611" s="1762"/>
      <c r="G1611" s="794"/>
    </row>
    <row r="1612" spans="1:7" s="72" customFormat="1">
      <c r="A1612" s="1741"/>
      <c r="B1612" s="1682" t="s">
        <v>1571</v>
      </c>
      <c r="C1612" s="1733"/>
      <c r="D1612" s="1734"/>
      <c r="E1612" s="1761"/>
      <c r="F1612" s="1762"/>
      <c r="G1612" s="794"/>
    </row>
    <row r="1613" spans="1:7" s="72" customFormat="1">
      <c r="A1613" s="1745" t="s">
        <v>34</v>
      </c>
      <c r="B1613" s="1765" t="s">
        <v>1609</v>
      </c>
      <c r="C1613" s="1733"/>
      <c r="D1613" s="1734"/>
      <c r="E1613" s="1761"/>
      <c r="F1613" s="1762"/>
      <c r="G1613" s="794"/>
    </row>
    <row r="1614" spans="1:7" s="72" customFormat="1">
      <c r="A1614" s="1745"/>
      <c r="B1614" s="1765" t="s">
        <v>1610</v>
      </c>
      <c r="C1614" s="1733">
        <v>1</v>
      </c>
      <c r="D1614" s="1734" t="s">
        <v>7</v>
      </c>
      <c r="E1614" s="1761"/>
      <c r="F1614" s="1764">
        <f>C1614*E1614</f>
        <v>0</v>
      </c>
      <c r="G1614" s="794"/>
    </row>
    <row r="1615" spans="1:7" s="72" customFormat="1">
      <c r="A1615" s="1745"/>
      <c r="B1615" s="1765"/>
      <c r="C1615" s="1733"/>
      <c r="D1615" s="1734"/>
      <c r="E1615" s="1761"/>
      <c r="F1615" s="1762"/>
      <c r="G1615" s="794"/>
    </row>
    <row r="1616" spans="1:7" s="72" customFormat="1">
      <c r="A1616" s="1745"/>
      <c r="B1616" s="1765"/>
      <c r="C1616" s="1733"/>
      <c r="D1616" s="1734"/>
      <c r="E1616" s="1761"/>
      <c r="F1616" s="1762"/>
      <c r="G1616" s="794"/>
    </row>
    <row r="1617" spans="1:7" s="72" customFormat="1">
      <c r="A1617" s="1745"/>
      <c r="B1617" s="1765"/>
      <c r="C1617" s="1733"/>
      <c r="D1617" s="1734"/>
      <c r="E1617" s="1761"/>
      <c r="F1617" s="1762"/>
      <c r="G1617" s="794"/>
    </row>
    <row r="1618" spans="1:7" s="72" customFormat="1">
      <c r="A1618" s="1745"/>
      <c r="B1618" s="1765"/>
      <c r="C1618" s="1733"/>
      <c r="D1618" s="1734"/>
      <c r="E1618" s="1761"/>
      <c r="F1618" s="1762"/>
      <c r="G1618" s="794"/>
    </row>
    <row r="1619" spans="1:7" s="72" customFormat="1">
      <c r="A1619" s="1745"/>
      <c r="B1619" s="1765"/>
      <c r="C1619" s="1733"/>
      <c r="D1619" s="1734"/>
      <c r="E1619" s="1761"/>
      <c r="F1619" s="1762"/>
      <c r="G1619" s="794"/>
    </row>
    <row r="1620" spans="1:7" s="72" customFormat="1">
      <c r="A1620" s="1745"/>
      <c r="B1620" s="1765"/>
      <c r="C1620" s="1733"/>
      <c r="D1620" s="1734"/>
      <c r="E1620" s="1761"/>
      <c r="F1620" s="1762"/>
      <c r="G1620" s="794"/>
    </row>
    <row r="1621" spans="1:7" s="72" customFormat="1">
      <c r="A1621" s="1745"/>
      <c r="B1621" s="1765"/>
      <c r="C1621" s="1733"/>
      <c r="D1621" s="1734"/>
      <c r="E1621" s="1761"/>
      <c r="F1621" s="1762"/>
      <c r="G1621" s="794"/>
    </row>
    <row r="1622" spans="1:7" s="72" customFormat="1">
      <c r="A1622" s="1745"/>
      <c r="B1622" s="1765"/>
      <c r="C1622" s="1733"/>
      <c r="D1622" s="1734"/>
      <c r="E1622" s="1761"/>
      <c r="F1622" s="1762"/>
      <c r="G1622" s="794"/>
    </row>
    <row r="1623" spans="1:7" s="72" customFormat="1">
      <c r="A1623" s="1745"/>
      <c r="B1623" s="1765"/>
      <c r="C1623" s="1733"/>
      <c r="D1623" s="1734"/>
      <c r="E1623" s="1761"/>
      <c r="F1623" s="1762"/>
      <c r="G1623" s="794"/>
    </row>
    <row r="1624" spans="1:7" s="72" customFormat="1">
      <c r="A1624" s="1745"/>
      <c r="B1624" s="1765"/>
      <c r="C1624" s="1733"/>
      <c r="D1624" s="1734"/>
      <c r="E1624" s="1761"/>
      <c r="F1624" s="1762"/>
      <c r="G1624" s="794"/>
    </row>
    <row r="1625" spans="1:7" s="72" customFormat="1">
      <c r="A1625" s="1745"/>
      <c r="B1625" s="1765"/>
      <c r="C1625" s="1733"/>
      <c r="D1625" s="1734"/>
      <c r="E1625" s="1761"/>
      <c r="F1625" s="1762"/>
      <c r="G1625" s="794"/>
    </row>
    <row r="1626" spans="1:7" s="72" customFormat="1">
      <c r="A1626" s="1745"/>
      <c r="B1626" s="1765"/>
      <c r="C1626" s="1733"/>
      <c r="D1626" s="1734"/>
      <c r="E1626" s="1761"/>
      <c r="F1626" s="1762"/>
      <c r="G1626" s="794"/>
    </row>
    <row r="1627" spans="1:7" s="72" customFormat="1">
      <c r="A1627" s="1745"/>
      <c r="B1627" s="1765"/>
      <c r="C1627" s="1733"/>
      <c r="D1627" s="1734"/>
      <c r="E1627" s="1761"/>
      <c r="F1627" s="1762"/>
      <c r="G1627" s="794"/>
    </row>
    <row r="1628" spans="1:7" s="72" customFormat="1">
      <c r="A1628" s="1745"/>
      <c r="B1628" s="1765"/>
      <c r="C1628" s="1733"/>
      <c r="D1628" s="1734"/>
      <c r="E1628" s="1761"/>
      <c r="F1628" s="1762"/>
      <c r="G1628" s="794"/>
    </row>
    <row r="1629" spans="1:7" s="72" customFormat="1">
      <c r="A1629" s="1745"/>
      <c r="B1629" s="1765"/>
      <c r="C1629" s="1733"/>
      <c r="D1629" s="1734"/>
      <c r="E1629" s="1761"/>
      <c r="F1629" s="1762"/>
      <c r="G1629" s="794"/>
    </row>
    <row r="1630" spans="1:7" s="72" customFormat="1">
      <c r="A1630" s="1745"/>
      <c r="B1630" s="1765"/>
      <c r="C1630" s="1733"/>
      <c r="D1630" s="1734"/>
      <c r="E1630" s="1761"/>
      <c r="F1630" s="1762"/>
      <c r="G1630" s="794"/>
    </row>
    <row r="1631" spans="1:7" s="72" customFormat="1">
      <c r="A1631" s="1745"/>
      <c r="B1631" s="1765"/>
      <c r="C1631" s="1733"/>
      <c r="D1631" s="1734"/>
      <c r="E1631" s="1761"/>
      <c r="F1631" s="1762"/>
      <c r="G1631" s="794"/>
    </row>
    <row r="1632" spans="1:7" s="72" customFormat="1">
      <c r="A1632" s="1745"/>
      <c r="B1632" s="1765"/>
      <c r="C1632" s="1733"/>
      <c r="D1632" s="1734"/>
      <c r="E1632" s="1761"/>
      <c r="F1632" s="1762"/>
      <c r="G1632" s="794"/>
    </row>
    <row r="1633" spans="1:7" s="72" customFormat="1">
      <c r="A1633" s="1745"/>
      <c r="B1633" s="1765"/>
      <c r="C1633" s="1733"/>
      <c r="D1633" s="1734"/>
      <c r="E1633" s="1761"/>
      <c r="F1633" s="1762"/>
      <c r="G1633" s="794"/>
    </row>
    <row r="1634" spans="1:7" s="72" customFormat="1">
      <c r="A1634" s="1745"/>
      <c r="B1634" s="1765"/>
      <c r="C1634" s="1733"/>
      <c r="D1634" s="1734"/>
      <c r="E1634" s="1761"/>
      <c r="F1634" s="1762"/>
      <c r="G1634" s="794"/>
    </row>
    <row r="1635" spans="1:7" s="72" customFormat="1">
      <c r="A1635" s="1745"/>
      <c r="B1635" s="1765"/>
      <c r="C1635" s="1733"/>
      <c r="D1635" s="1734"/>
      <c r="E1635" s="1761"/>
      <c r="F1635" s="1762"/>
      <c r="G1635" s="794"/>
    </row>
    <row r="1636" spans="1:7" s="1674" customFormat="1">
      <c r="A1636" s="1745"/>
      <c r="B1636" s="1673"/>
      <c r="C1636" s="1733"/>
      <c r="D1636" s="1734"/>
      <c r="E1636" s="1761"/>
      <c r="F1636" s="1719"/>
    </row>
    <row r="1637" spans="1:7" s="1772" customFormat="1" ht="13.8" customHeight="1">
      <c r="A1637" s="48"/>
      <c r="B1637" s="1747"/>
      <c r="C1637" s="47"/>
      <c r="D1637" s="718"/>
      <c r="E1637" s="2014"/>
      <c r="F1637" s="351"/>
    </row>
    <row r="1638" spans="1:7" s="1772" customFormat="1" ht="14.4" customHeight="1" thickBot="1">
      <c r="A1638" s="66"/>
      <c r="B1638" s="719" t="s">
        <v>3302</v>
      </c>
      <c r="C1638" s="65"/>
      <c r="D1638" s="720"/>
      <c r="E1638" s="2022"/>
      <c r="F1638" s="393">
        <f>SUM(F1597:F1636)</f>
        <v>0</v>
      </c>
    </row>
    <row r="1639" spans="1:7" s="72" customFormat="1" ht="14.4" thickTop="1">
      <c r="A1639" s="1704"/>
      <c r="B1639" s="802"/>
      <c r="C1639" s="1704"/>
      <c r="D1639" s="1766"/>
      <c r="E1639" s="1707"/>
      <c r="F1639" s="1719"/>
    </row>
    <row r="1640" spans="1:7" s="72" customFormat="1">
      <c r="A1640" s="1704"/>
      <c r="B1640" s="802" t="s">
        <v>3303</v>
      </c>
      <c r="C1640" s="1704"/>
      <c r="D1640" s="874"/>
      <c r="E1640" s="1707"/>
      <c r="F1640" s="1719"/>
    </row>
    <row r="1641" spans="1:7" s="1674" customFormat="1" ht="18" customHeight="1">
      <c r="A1641" s="1745"/>
      <c r="B1641" s="1767"/>
      <c r="C1641" s="1733"/>
      <c r="D1641" s="1734"/>
      <c r="E1641" s="1707"/>
      <c r="F1641" s="1719"/>
    </row>
    <row r="1642" spans="1:7" s="1674" customFormat="1" ht="18" customHeight="1">
      <c r="A1642" s="1745" t="s">
        <v>1614</v>
      </c>
      <c r="B1642" s="1767" t="s">
        <v>1615</v>
      </c>
      <c r="C1642" s="1733"/>
      <c r="D1642" s="1734"/>
      <c r="E1642" s="1707"/>
      <c r="F1642" s="1719">
        <f>F1454</f>
        <v>0</v>
      </c>
    </row>
    <row r="1643" spans="1:7" s="1674" customFormat="1" ht="18" customHeight="1">
      <c r="A1643" s="1745"/>
      <c r="B1643" s="1767"/>
      <c r="C1643" s="1733"/>
      <c r="D1643" s="1734"/>
      <c r="E1643" s="1707"/>
      <c r="F1643" s="1719"/>
    </row>
    <row r="1644" spans="1:7" s="1674" customFormat="1" ht="18" customHeight="1">
      <c r="A1644" s="1745" t="s">
        <v>1616</v>
      </c>
      <c r="B1644" s="1673" t="s">
        <v>1617</v>
      </c>
      <c r="C1644" s="1733"/>
      <c r="D1644" s="1734"/>
      <c r="E1644" s="1761"/>
      <c r="F1644" s="1735">
        <f>F1485</f>
        <v>0</v>
      </c>
    </row>
    <row r="1645" spans="1:7" s="1674" customFormat="1" ht="18" customHeight="1">
      <c r="A1645" s="1745"/>
      <c r="B1645" s="1673"/>
      <c r="C1645" s="1733"/>
      <c r="D1645" s="1734"/>
      <c r="E1645" s="1761"/>
      <c r="F1645" s="1735"/>
    </row>
    <row r="1646" spans="1:7" s="1674" customFormat="1" ht="18" customHeight="1">
      <c r="A1646" s="1745" t="s">
        <v>1618</v>
      </c>
      <c r="B1646" s="1673" t="s">
        <v>1619</v>
      </c>
      <c r="C1646" s="1733"/>
      <c r="D1646" s="1734"/>
      <c r="E1646" s="1761"/>
      <c r="F1646" s="1735">
        <f>F1514</f>
        <v>0</v>
      </c>
    </row>
    <row r="1647" spans="1:7" s="1674" customFormat="1" ht="18" customHeight="1">
      <c r="A1647" s="1745"/>
      <c r="B1647" s="1673"/>
      <c r="C1647" s="1733"/>
      <c r="D1647" s="1734"/>
      <c r="E1647" s="1761"/>
      <c r="F1647" s="1735"/>
    </row>
    <row r="1648" spans="1:7" s="1674" customFormat="1" ht="18" customHeight="1">
      <c r="A1648" s="1745" t="s">
        <v>1620</v>
      </c>
      <c r="B1648" s="1673" t="s">
        <v>1621</v>
      </c>
      <c r="C1648" s="1733"/>
      <c r="D1648" s="1734"/>
      <c r="E1648" s="1761"/>
      <c r="F1648" s="1735">
        <f>F1552</f>
        <v>0</v>
      </c>
    </row>
    <row r="1649" spans="1:6" s="1674" customFormat="1" ht="18" customHeight="1">
      <c r="A1649" s="1745"/>
      <c r="B1649" s="1673"/>
      <c r="C1649" s="1733"/>
      <c r="D1649" s="1734"/>
      <c r="E1649" s="1761"/>
      <c r="F1649" s="1735"/>
    </row>
    <row r="1650" spans="1:6" s="1674" customFormat="1" ht="18" customHeight="1">
      <c r="A1650" s="1745" t="s">
        <v>1622</v>
      </c>
      <c r="B1650" s="1673" t="s">
        <v>1623</v>
      </c>
      <c r="C1650" s="1733"/>
      <c r="D1650" s="1734"/>
      <c r="E1650" s="1761"/>
      <c r="F1650" s="1735">
        <f>F1593</f>
        <v>0</v>
      </c>
    </row>
    <row r="1651" spans="1:6" s="1674" customFormat="1" ht="18" customHeight="1">
      <c r="A1651" s="1745"/>
      <c r="B1651" s="1673"/>
      <c r="C1651" s="1733"/>
      <c r="D1651" s="1734"/>
      <c r="E1651" s="1761"/>
      <c r="F1651" s="1735"/>
    </row>
    <row r="1652" spans="1:6" s="1674" customFormat="1" ht="18" customHeight="1">
      <c r="A1652" s="1745" t="s">
        <v>1624</v>
      </c>
      <c r="B1652" s="1673" t="s">
        <v>2758</v>
      </c>
      <c r="C1652" s="1733"/>
      <c r="D1652" s="1734"/>
      <c r="E1652" s="1761"/>
      <c r="F1652" s="1735">
        <f>F1638</f>
        <v>0</v>
      </c>
    </row>
    <row r="1653" spans="1:6" s="1674" customFormat="1" ht="18" customHeight="1">
      <c r="A1653" s="1745"/>
      <c r="B1653" s="1673"/>
      <c r="C1653" s="1733"/>
      <c r="D1653" s="1734"/>
      <c r="E1653" s="1761"/>
      <c r="F1653" s="1735"/>
    </row>
    <row r="1654" spans="1:6" s="1674" customFormat="1" ht="18" customHeight="1">
      <c r="A1654" s="1745"/>
      <c r="B1654" s="1673"/>
      <c r="C1654" s="1733"/>
      <c r="D1654" s="1734"/>
      <c r="E1654" s="1761"/>
      <c r="F1654" s="1735"/>
    </row>
    <row r="1655" spans="1:6" s="1684" customFormat="1" ht="18" customHeight="1">
      <c r="A1655" s="1741"/>
      <c r="B1655" s="1746"/>
      <c r="C1655" s="1744"/>
      <c r="D1655" s="1788"/>
      <c r="E1655" s="2185"/>
      <c r="F1655" s="1753"/>
    </row>
    <row r="1656" spans="1:6" s="1674" customFormat="1" ht="18" customHeight="1">
      <c r="A1656" s="1745"/>
      <c r="B1656" s="1673"/>
      <c r="C1656" s="1733"/>
      <c r="D1656" s="1734"/>
      <c r="E1656" s="1761"/>
      <c r="F1656" s="1735"/>
    </row>
    <row r="1657" spans="1:6" s="1674" customFormat="1" ht="18" customHeight="1">
      <c r="A1657" s="1745"/>
      <c r="B1657" s="1673"/>
      <c r="C1657" s="1733"/>
      <c r="D1657" s="1734"/>
      <c r="E1657" s="1761"/>
      <c r="F1657" s="1735"/>
    </row>
    <row r="1658" spans="1:6" s="1674" customFormat="1" ht="18" customHeight="1">
      <c r="A1658" s="1745"/>
      <c r="B1658" s="1673"/>
      <c r="C1658" s="1733"/>
      <c r="D1658" s="1734"/>
      <c r="E1658" s="1761"/>
      <c r="F1658" s="1735"/>
    </row>
    <row r="1659" spans="1:6" s="1674" customFormat="1" ht="18" customHeight="1">
      <c r="A1659" s="1745"/>
      <c r="B1659" s="1673"/>
      <c r="C1659" s="1733"/>
      <c r="D1659" s="1734"/>
      <c r="E1659" s="1761"/>
      <c r="F1659" s="1735"/>
    </row>
    <row r="1660" spans="1:6" s="1674" customFormat="1" ht="18" customHeight="1">
      <c r="A1660" s="1745"/>
      <c r="B1660" s="1673"/>
      <c r="C1660" s="1733"/>
      <c r="D1660" s="1734"/>
      <c r="E1660" s="1761"/>
      <c r="F1660" s="1735"/>
    </row>
    <row r="1661" spans="1:6" s="1674" customFormat="1" ht="18" customHeight="1">
      <c r="A1661" s="1745"/>
      <c r="B1661" s="1673"/>
      <c r="C1661" s="1733"/>
      <c r="D1661" s="1734"/>
      <c r="E1661" s="1761"/>
      <c r="F1661" s="1735"/>
    </row>
    <row r="1662" spans="1:6" s="1674" customFormat="1" ht="18" customHeight="1">
      <c r="A1662" s="1745"/>
      <c r="B1662" s="1673"/>
      <c r="C1662" s="1733"/>
      <c r="D1662" s="1734"/>
      <c r="E1662" s="1761"/>
      <c r="F1662" s="1735"/>
    </row>
    <row r="1663" spans="1:6" s="1674" customFormat="1" ht="18" customHeight="1">
      <c r="A1663" s="1745"/>
      <c r="B1663" s="1673"/>
      <c r="C1663" s="1733"/>
      <c r="D1663" s="1734"/>
      <c r="E1663" s="1761"/>
      <c r="F1663" s="1735"/>
    </row>
    <row r="1664" spans="1:6" s="1674" customFormat="1" ht="18" customHeight="1">
      <c r="A1664" s="1745"/>
      <c r="B1664" s="1673"/>
      <c r="C1664" s="1733"/>
      <c r="D1664" s="1734"/>
      <c r="E1664" s="1761"/>
      <c r="F1664" s="1735"/>
    </row>
    <row r="1665" spans="1:6" s="1674" customFormat="1" ht="18" customHeight="1">
      <c r="A1665" s="1745"/>
      <c r="B1665" s="1673"/>
      <c r="C1665" s="1733"/>
      <c r="D1665" s="1734"/>
      <c r="E1665" s="1761"/>
      <c r="F1665" s="1735"/>
    </row>
    <row r="1666" spans="1:6" s="1674" customFormat="1" ht="18" customHeight="1">
      <c r="A1666" s="1745"/>
      <c r="B1666" s="1673"/>
      <c r="C1666" s="1733"/>
      <c r="D1666" s="1734"/>
      <c r="E1666" s="1761"/>
      <c r="F1666" s="1735"/>
    </row>
    <row r="1667" spans="1:6" s="1674" customFormat="1" ht="18" customHeight="1">
      <c r="A1667" s="1745"/>
      <c r="B1667" s="1673"/>
      <c r="C1667" s="1733"/>
      <c r="D1667" s="1734"/>
      <c r="E1667" s="1761"/>
      <c r="F1667" s="1735"/>
    </row>
    <row r="1668" spans="1:6" s="1674" customFormat="1" ht="18" customHeight="1">
      <c r="A1668" s="1745"/>
      <c r="B1668" s="1673"/>
      <c r="C1668" s="1733"/>
      <c r="D1668" s="1734"/>
      <c r="E1668" s="1761"/>
      <c r="F1668" s="1735"/>
    </row>
    <row r="1669" spans="1:6" s="1674" customFormat="1" ht="18" customHeight="1">
      <c r="A1669" s="1745"/>
      <c r="B1669" s="1673"/>
      <c r="C1669" s="1733"/>
      <c r="D1669" s="1734"/>
      <c r="E1669" s="1761"/>
      <c r="F1669" s="1735"/>
    </row>
    <row r="1670" spans="1:6" s="1674" customFormat="1" ht="18" customHeight="1">
      <c r="A1670" s="1745"/>
      <c r="B1670" s="1673"/>
      <c r="C1670" s="1733"/>
      <c r="D1670" s="1734"/>
      <c r="E1670" s="1761"/>
      <c r="F1670" s="1735"/>
    </row>
    <row r="1671" spans="1:6" s="1674" customFormat="1" ht="18" customHeight="1">
      <c r="A1671" s="1745"/>
      <c r="B1671" s="1673"/>
      <c r="C1671" s="1733"/>
      <c r="D1671" s="1734"/>
      <c r="E1671" s="1761"/>
      <c r="F1671" s="1735"/>
    </row>
    <row r="1672" spans="1:6" s="1674" customFormat="1" ht="18" customHeight="1">
      <c r="A1672" s="1745"/>
      <c r="B1672" s="1673"/>
      <c r="C1672" s="1733"/>
      <c r="D1672" s="1734"/>
      <c r="E1672" s="1761"/>
      <c r="F1672" s="1735"/>
    </row>
    <row r="1673" spans="1:6" s="1674" customFormat="1" ht="21.6" customHeight="1">
      <c r="A1673" s="1745"/>
      <c r="B1673" s="1673"/>
      <c r="C1673" s="1733"/>
      <c r="D1673" s="1734"/>
      <c r="E1673" s="1761"/>
      <c r="F1673" s="1735"/>
    </row>
    <row r="1674" spans="1:6" s="1674" customFormat="1" ht="18" customHeight="1">
      <c r="A1674" s="1745"/>
      <c r="B1674" s="1673"/>
      <c r="C1674" s="1733"/>
      <c r="D1674" s="1734"/>
      <c r="E1674" s="1761"/>
      <c r="F1674" s="1735"/>
    </row>
    <row r="1675" spans="1:6" s="1674" customFormat="1" ht="18" customHeight="1">
      <c r="A1675" s="1745"/>
      <c r="B1675" s="1673"/>
      <c r="C1675" s="1733"/>
      <c r="D1675" s="1734"/>
      <c r="E1675" s="1761"/>
      <c r="F1675" s="1735"/>
    </row>
    <row r="1676" spans="1:6" s="1674" customFormat="1" ht="20.100000000000001" customHeight="1">
      <c r="A1676" s="48"/>
      <c r="B1676" s="2568" t="s">
        <v>3304</v>
      </c>
      <c r="C1676" s="47"/>
      <c r="D1676" s="718"/>
      <c r="E1676" s="2014"/>
      <c r="F1676" s="351"/>
    </row>
    <row r="1677" spans="1:6" s="1674" customFormat="1" ht="20.100000000000001" customHeight="1" thickBot="1">
      <c r="A1677" s="664"/>
      <c r="B1677" s="2569"/>
      <c r="C1677" s="764"/>
      <c r="D1677" s="765"/>
      <c r="E1677" s="2181"/>
      <c r="F1677" s="393">
        <f>SUM(F1641:F1675)</f>
        <v>0</v>
      </c>
    </row>
    <row r="1678" spans="1:6" s="72" customFormat="1" ht="14.4" thickTop="1">
      <c r="A1678" s="1736"/>
      <c r="B1678" s="883"/>
      <c r="C1678" s="1736"/>
      <c r="D1678" s="1737"/>
      <c r="E1678" s="2178"/>
      <c r="F1678" s="1738"/>
    </row>
    <row r="1679" spans="1:6" s="72" customFormat="1" ht="12.6" customHeight="1">
      <c r="A1679" s="1736"/>
      <c r="B1679" s="628" t="s">
        <v>1868</v>
      </c>
      <c r="C1679" s="1736"/>
      <c r="D1679" s="1737"/>
      <c r="E1679" s="2178"/>
      <c r="F1679" s="1738"/>
    </row>
    <row r="1680" spans="1:6" s="72" customFormat="1" ht="12.6" customHeight="1">
      <c r="A1680" s="1736"/>
      <c r="B1680" s="781"/>
      <c r="C1680" s="1736"/>
      <c r="D1680" s="1737"/>
      <c r="E1680" s="2178"/>
      <c r="F1680" s="1738"/>
    </row>
    <row r="1681" spans="1:6" s="1674" customFormat="1">
      <c r="A1681" s="1799"/>
      <c r="B1681" s="1802" t="s">
        <v>3305</v>
      </c>
      <c r="C1681" s="1799"/>
      <c r="D1681" s="1800"/>
      <c r="E1681" s="2175"/>
      <c r="F1681" s="1801"/>
    </row>
    <row r="1682" spans="1:6" s="1674" customFormat="1">
      <c r="A1682" s="1799"/>
      <c r="B1682" s="1675"/>
      <c r="C1682" s="1799"/>
      <c r="D1682" s="1800"/>
      <c r="E1682" s="2175"/>
      <c r="F1682" s="1801"/>
    </row>
    <row r="1683" spans="1:6" s="1674" customFormat="1">
      <c r="A1683" s="1799"/>
      <c r="B1683" s="1802" t="s">
        <v>3295</v>
      </c>
      <c r="C1683" s="1799"/>
      <c r="D1683" s="1800"/>
      <c r="E1683" s="2175"/>
      <c r="F1683" s="1801"/>
    </row>
    <row r="1684" spans="1:6" s="1674" customFormat="1">
      <c r="A1684" s="1799"/>
      <c r="B1684" s="1675"/>
      <c r="C1684" s="1799"/>
      <c r="D1684" s="1800"/>
      <c r="E1684" s="2175"/>
      <c r="F1684" s="1801"/>
    </row>
    <row r="1685" spans="1:6" s="1674" customFormat="1">
      <c r="A1685" s="1741"/>
      <c r="B1685" s="1792" t="s">
        <v>2733</v>
      </c>
      <c r="C1685" s="1744"/>
      <c r="D1685" s="1788"/>
      <c r="E1685" s="2185"/>
      <c r="F1685" s="1753"/>
    </row>
    <row r="1686" spans="1:6" s="1674" customFormat="1" ht="41.4">
      <c r="A1686" s="1741"/>
      <c r="B1686" s="1742" t="s">
        <v>1548</v>
      </c>
      <c r="C1686" s="1704"/>
      <c r="D1686" s="874"/>
      <c r="E1686" s="1707"/>
      <c r="F1686" s="1719"/>
    </row>
    <row r="1687" spans="1:6" s="1674" customFormat="1" ht="96.6">
      <c r="A1687" s="1733"/>
      <c r="B1687" s="1743" t="s">
        <v>1549</v>
      </c>
      <c r="C1687" s="1704"/>
      <c r="D1687" s="874"/>
      <c r="E1687" s="1707"/>
      <c r="F1687" s="1719"/>
    </row>
    <row r="1688" spans="1:6" s="1674" customFormat="1">
      <c r="A1688" s="1733"/>
      <c r="B1688" s="1743"/>
      <c r="C1688" s="1704"/>
      <c r="D1688" s="874"/>
      <c r="E1688" s="1707"/>
      <c r="F1688" s="1719"/>
    </row>
    <row r="1689" spans="1:6" s="1674" customFormat="1" ht="20.100000000000001" customHeight="1">
      <c r="A1689" s="1744"/>
      <c r="B1689" s="802" t="s">
        <v>1550</v>
      </c>
      <c r="C1689" s="1704"/>
      <c r="D1689" s="874"/>
      <c r="E1689" s="1707"/>
      <c r="F1689" s="1719"/>
    </row>
    <row r="1690" spans="1:6" s="1674" customFormat="1" ht="207">
      <c r="A1690" s="1745" t="s">
        <v>28</v>
      </c>
      <c r="B1690" s="1743" t="s">
        <v>3211</v>
      </c>
      <c r="C1690" s="1704">
        <v>1</v>
      </c>
      <c r="D1690" s="874" t="s">
        <v>1552</v>
      </c>
      <c r="E1690" s="1707"/>
      <c r="F1690" s="1719">
        <f>C1690*E1690</f>
        <v>0</v>
      </c>
    </row>
    <row r="1691" spans="1:6" s="1674" customFormat="1" ht="19.5" customHeight="1">
      <c r="A1691" s="1741"/>
      <c r="B1691" s="1746"/>
      <c r="C1691" s="1733"/>
      <c r="D1691" s="1734"/>
      <c r="E1691" s="1761"/>
      <c r="F1691" s="1735"/>
    </row>
    <row r="1692" spans="1:6">
      <c r="A1692" s="1704" t="s">
        <v>30</v>
      </c>
      <c r="B1692" s="811" t="s">
        <v>1553</v>
      </c>
      <c r="C1692" s="1704">
        <v>1</v>
      </c>
      <c r="D1692" s="874" t="s">
        <v>1421</v>
      </c>
      <c r="E1692" s="1707"/>
      <c r="F1692" s="1719">
        <f>C1692*E1692</f>
        <v>0</v>
      </c>
    </row>
    <row r="1693" spans="1:6" s="1674" customFormat="1" ht="19.5" customHeight="1">
      <c r="A1693" s="1741"/>
      <c r="B1693" s="1746"/>
      <c r="C1693" s="1733"/>
      <c r="D1693" s="1734"/>
      <c r="E1693" s="1761"/>
      <c r="F1693" s="1735"/>
    </row>
    <row r="1694" spans="1:6" s="1674" customFormat="1" ht="19.5" customHeight="1">
      <c r="A1694" s="1741"/>
      <c r="B1694" s="1746"/>
      <c r="C1694" s="1733"/>
      <c r="D1694" s="1734"/>
      <c r="E1694" s="1761"/>
      <c r="F1694" s="1735"/>
    </row>
    <row r="1695" spans="1:6" s="1674" customFormat="1" ht="19.5" customHeight="1">
      <c r="A1695" s="1741"/>
      <c r="B1695" s="1746"/>
      <c r="C1695" s="1733"/>
      <c r="D1695" s="1734"/>
      <c r="E1695" s="1761"/>
      <c r="F1695" s="1735"/>
    </row>
    <row r="1696" spans="1:6" s="1674" customFormat="1" ht="19.5" customHeight="1">
      <c r="A1696" s="1741"/>
      <c r="B1696" s="1746"/>
      <c r="C1696" s="1733"/>
      <c r="D1696" s="1734"/>
      <c r="E1696" s="1761"/>
      <c r="F1696" s="1735"/>
    </row>
    <row r="1697" spans="1:6" s="1674" customFormat="1" ht="19.5" customHeight="1">
      <c r="A1697" s="1741"/>
      <c r="B1697" s="1746"/>
      <c r="C1697" s="1733"/>
      <c r="D1697" s="1734"/>
      <c r="E1697" s="1761"/>
      <c r="F1697" s="1735"/>
    </row>
    <row r="1698" spans="1:6" s="1674" customFormat="1" ht="19.5" customHeight="1">
      <c r="A1698" s="1741"/>
      <c r="B1698" s="1746"/>
      <c r="C1698" s="1733"/>
      <c r="D1698" s="1734"/>
      <c r="E1698" s="1761"/>
      <c r="F1698" s="1735"/>
    </row>
    <row r="1699" spans="1:6" s="1674" customFormat="1" ht="19.5" customHeight="1">
      <c r="A1699" s="1741"/>
      <c r="B1699" s="1746"/>
      <c r="C1699" s="1733"/>
      <c r="D1699" s="1734"/>
      <c r="E1699" s="1761"/>
      <c r="F1699" s="1735"/>
    </row>
    <row r="1700" spans="1:6" s="1772" customFormat="1">
      <c r="A1700" s="1768"/>
      <c r="B1700" s="763"/>
      <c r="C1700" s="1784"/>
      <c r="D1700" s="344"/>
      <c r="E1700" s="1707"/>
      <c r="F1700" s="1719"/>
    </row>
    <row r="1701" spans="1:6" s="1772" customFormat="1">
      <c r="A1701" s="48"/>
      <c r="B1701" s="717"/>
      <c r="C1701" s="47"/>
      <c r="D1701" s="718"/>
      <c r="E1701" s="2014"/>
      <c r="F1701" s="351"/>
    </row>
    <row r="1702" spans="1:6" s="1772" customFormat="1" ht="14.4" thickBot="1">
      <c r="A1702" s="66"/>
      <c r="B1702" s="734" t="s">
        <v>400</v>
      </c>
      <c r="C1702" s="65"/>
      <c r="D1702" s="720"/>
      <c r="E1702" s="2022"/>
      <c r="F1702" s="393">
        <f>SUM(F1686:F1700)</f>
        <v>0</v>
      </c>
    </row>
    <row r="1703" spans="1:6" s="1674" customFormat="1" ht="19.5" customHeight="1" thickTop="1">
      <c r="A1703" s="1741"/>
      <c r="B1703" s="1746"/>
      <c r="C1703" s="1733"/>
      <c r="D1703" s="1734"/>
      <c r="E1703" s="1761"/>
      <c r="F1703" s="1735"/>
    </row>
    <row r="1704" spans="1:6" ht="19.5" customHeight="1">
      <c r="A1704" s="1714"/>
      <c r="B1704" s="735" t="s">
        <v>1554</v>
      </c>
      <c r="C1704" s="1704"/>
      <c r="D1704" s="874"/>
      <c r="E1704" s="1707"/>
      <c r="F1704" s="1719"/>
    </row>
    <row r="1705" spans="1:6" ht="55.2">
      <c r="A1705" s="1704" t="s">
        <v>28</v>
      </c>
      <c r="B1705" s="811" t="s">
        <v>1555</v>
      </c>
      <c r="C1705" s="1704">
        <v>150</v>
      </c>
      <c r="D1705" s="874" t="s">
        <v>46</v>
      </c>
      <c r="E1705" s="1707"/>
      <c r="F1705" s="1719">
        <f>C1705*E1705</f>
        <v>0</v>
      </c>
    </row>
    <row r="1706" spans="1:6" s="1674" customFormat="1" ht="19.5" customHeight="1">
      <c r="A1706" s="1741"/>
      <c r="B1706" s="1746"/>
      <c r="C1706" s="1733"/>
      <c r="D1706" s="1734"/>
      <c r="E1706" s="1761"/>
      <c r="F1706" s="1735"/>
    </row>
    <row r="1707" spans="1:6">
      <c r="A1707" s="1714"/>
      <c r="B1707" s="735" t="s">
        <v>1556</v>
      </c>
      <c r="C1707" s="1704"/>
      <c r="D1707" s="874"/>
      <c r="E1707" s="1707"/>
      <c r="F1707" s="1719"/>
    </row>
    <row r="1708" spans="1:6">
      <c r="A1708" s="1704"/>
      <c r="B1708" s="811"/>
      <c r="C1708" s="1704"/>
      <c r="D1708" s="874"/>
      <c r="E1708" s="1707"/>
      <c r="F1708" s="1719"/>
    </row>
    <row r="1709" spans="1:6" s="1674" customFormat="1" ht="20.100000000000001" customHeight="1">
      <c r="A1709" s="1745" t="s">
        <v>30</v>
      </c>
      <c r="B1709" s="1673" t="s">
        <v>1557</v>
      </c>
      <c r="C1709" s="1733"/>
      <c r="D1709" s="1734"/>
      <c r="E1709" s="1761"/>
      <c r="F1709" s="1735"/>
    </row>
    <row r="1710" spans="1:6" s="1674" customFormat="1" ht="20.100000000000001" customHeight="1">
      <c r="A1710" s="1745"/>
      <c r="B1710" s="1673" t="s">
        <v>1558</v>
      </c>
      <c r="C1710" s="1733">
        <v>50</v>
      </c>
      <c r="D1710" s="1734" t="s">
        <v>46</v>
      </c>
      <c r="E1710" s="1761"/>
      <c r="F1710" s="1719">
        <f>C1710*E1710</f>
        <v>0</v>
      </c>
    </row>
    <row r="1711" spans="1:6" s="1674" customFormat="1" ht="20.100000000000001" customHeight="1">
      <c r="A1711" s="1745"/>
      <c r="B1711" s="1673"/>
      <c r="C1711" s="1733"/>
      <c r="D1711" s="1734"/>
      <c r="E1711" s="1761"/>
      <c r="F1711" s="1735"/>
    </row>
    <row r="1712" spans="1:6" ht="27.6">
      <c r="A1712" s="1704" t="s">
        <v>31</v>
      </c>
      <c r="B1712" s="811" t="s">
        <v>1559</v>
      </c>
      <c r="C1712" s="1704">
        <v>1</v>
      </c>
      <c r="D1712" s="874" t="s">
        <v>7</v>
      </c>
      <c r="E1712" s="1707"/>
      <c r="F1712" s="1719">
        <f>C1712*E1712</f>
        <v>0</v>
      </c>
    </row>
    <row r="1713" spans="1:6" ht="12.75" customHeight="1">
      <c r="A1713" s="1704"/>
      <c r="B1713" s="811"/>
      <c r="C1713" s="1704"/>
      <c r="D1713" s="874"/>
      <c r="E1713" s="1707"/>
      <c r="F1713" s="1719"/>
    </row>
    <row r="1714" spans="1:6" ht="18.75" customHeight="1">
      <c r="A1714" s="1704"/>
      <c r="B1714" s="735"/>
      <c r="C1714" s="1704"/>
      <c r="D1714" s="874"/>
      <c r="E1714" s="1707"/>
      <c r="F1714" s="1719"/>
    </row>
    <row r="1715" spans="1:6" ht="18" customHeight="1">
      <c r="A1715" s="1704"/>
      <c r="B1715" s="811"/>
      <c r="C1715" s="1704"/>
      <c r="D1715" s="874"/>
      <c r="E1715" s="1707"/>
      <c r="F1715" s="1719"/>
    </row>
    <row r="1716" spans="1:6" s="72" customFormat="1">
      <c r="A1716" s="1774"/>
      <c r="B1716" s="735" t="s">
        <v>599</v>
      </c>
      <c r="C1716" s="1727"/>
      <c r="D1716" s="736"/>
      <c r="E1716" s="2175"/>
      <c r="F1716" s="737">
        <f>SUM(F1705:F1714)</f>
        <v>0</v>
      </c>
    </row>
    <row r="1717" spans="1:6" s="1772" customFormat="1">
      <c r="A1717" s="1768"/>
      <c r="B1717" s="763"/>
      <c r="C1717" s="1768"/>
      <c r="D1717" s="1773"/>
      <c r="E1717" s="1707"/>
      <c r="F1717" s="1719"/>
    </row>
    <row r="1718" spans="1:6" s="1772" customFormat="1">
      <c r="A1718" s="1768"/>
      <c r="B1718" s="763"/>
      <c r="C1718" s="1768"/>
      <c r="D1718" s="1773"/>
      <c r="E1718" s="1707"/>
      <c r="F1718" s="1719"/>
    </row>
    <row r="1719" spans="1:6" s="1772" customFormat="1">
      <c r="A1719" s="1768"/>
      <c r="B1719" s="763"/>
      <c r="C1719" s="1768"/>
      <c r="D1719" s="1773"/>
      <c r="E1719" s="1707"/>
      <c r="F1719" s="1719"/>
    </row>
    <row r="1720" spans="1:6" s="1772" customFormat="1">
      <c r="A1720" s="1768"/>
      <c r="B1720" s="763"/>
      <c r="C1720" s="1768"/>
      <c r="D1720" s="1773"/>
      <c r="E1720" s="1707"/>
      <c r="F1720" s="1719"/>
    </row>
    <row r="1721" spans="1:6" s="1772" customFormat="1">
      <c r="A1721" s="1768"/>
      <c r="B1721" s="763"/>
      <c r="C1721" s="1768"/>
      <c r="D1721" s="1773"/>
      <c r="E1721" s="1707"/>
      <c r="F1721" s="1719"/>
    </row>
    <row r="1722" spans="1:6" s="1772" customFormat="1">
      <c r="A1722" s="1768"/>
      <c r="B1722" s="763"/>
      <c r="C1722" s="1768"/>
      <c r="D1722" s="1773"/>
      <c r="E1722" s="1707"/>
      <c r="F1722" s="1719"/>
    </row>
    <row r="1723" spans="1:6" s="1772" customFormat="1">
      <c r="A1723" s="1768"/>
      <c r="B1723" s="763"/>
      <c r="C1723" s="1768"/>
      <c r="D1723" s="1773"/>
      <c r="E1723" s="1707"/>
      <c r="F1723" s="1719"/>
    </row>
    <row r="1724" spans="1:6" s="1772" customFormat="1">
      <c r="A1724" s="1768"/>
      <c r="B1724" s="763"/>
      <c r="C1724" s="1768"/>
      <c r="D1724" s="1773"/>
      <c r="E1724" s="1707"/>
      <c r="F1724" s="1719"/>
    </row>
    <row r="1725" spans="1:6" s="1772" customFormat="1">
      <c r="A1725" s="1768"/>
      <c r="B1725" s="763"/>
      <c r="C1725" s="1768"/>
      <c r="D1725" s="1773"/>
      <c r="E1725" s="1707"/>
      <c r="F1725" s="1719"/>
    </row>
    <row r="1726" spans="1:6" s="1772" customFormat="1">
      <c r="A1726" s="1768"/>
      <c r="B1726" s="763"/>
      <c r="C1726" s="1768"/>
      <c r="D1726" s="1773"/>
      <c r="E1726" s="1707"/>
      <c r="F1726" s="1719"/>
    </row>
    <row r="1727" spans="1:6" s="1772" customFormat="1">
      <c r="A1727" s="1768"/>
      <c r="B1727" s="763"/>
      <c r="C1727" s="1768"/>
      <c r="D1727" s="1773"/>
      <c r="E1727" s="1707"/>
      <c r="F1727" s="1719"/>
    </row>
    <row r="1728" spans="1:6" s="1772" customFormat="1">
      <c r="A1728" s="1768"/>
      <c r="B1728" s="763"/>
      <c r="C1728" s="1768"/>
      <c r="D1728" s="1773"/>
      <c r="E1728" s="1707"/>
      <c r="F1728" s="1719"/>
    </row>
    <row r="1729" spans="1:6" s="1772" customFormat="1">
      <c r="A1729" s="1768"/>
      <c r="B1729" s="763"/>
      <c r="C1729" s="1768"/>
      <c r="D1729" s="1773"/>
      <c r="E1729" s="1707"/>
      <c r="F1729" s="1719"/>
    </row>
    <row r="1730" spans="1:6" s="1772" customFormat="1">
      <c r="A1730" s="1768"/>
      <c r="B1730" s="763"/>
      <c r="C1730" s="1768"/>
      <c r="D1730" s="1773"/>
      <c r="E1730" s="1707"/>
      <c r="F1730" s="1719"/>
    </row>
    <row r="1731" spans="1:6" s="1772" customFormat="1">
      <c r="A1731" s="1768"/>
      <c r="B1731" s="763"/>
      <c r="C1731" s="1768"/>
      <c r="D1731" s="1773"/>
      <c r="E1731" s="1707"/>
      <c r="F1731" s="1719"/>
    </row>
    <row r="1732" spans="1:6" s="1772" customFormat="1">
      <c r="A1732" s="1768"/>
      <c r="B1732" s="763"/>
      <c r="C1732" s="1768"/>
      <c r="D1732" s="1773"/>
      <c r="E1732" s="1707"/>
      <c r="F1732" s="1719"/>
    </row>
    <row r="1733" spans="1:6" s="1772" customFormat="1">
      <c r="A1733" s="1768"/>
      <c r="B1733" s="763"/>
      <c r="C1733" s="1768"/>
      <c r="D1733" s="1773"/>
      <c r="E1733" s="1707"/>
      <c r="F1733" s="1719"/>
    </row>
    <row r="1734" spans="1:6" s="1772" customFormat="1">
      <c r="A1734" s="1768"/>
      <c r="B1734" s="763"/>
      <c r="C1734" s="1768"/>
      <c r="D1734" s="1773"/>
      <c r="E1734" s="1707"/>
      <c r="F1734" s="1719"/>
    </row>
    <row r="1735" spans="1:6" s="72" customFormat="1">
      <c r="A1735" s="1700"/>
      <c r="B1735" s="738" t="s">
        <v>45</v>
      </c>
      <c r="C1735" s="1701"/>
      <c r="D1735" s="411"/>
      <c r="E1735" s="1731"/>
      <c r="F1735" s="1732"/>
    </row>
    <row r="1736" spans="1:6" s="72" customFormat="1">
      <c r="A1736" s="1700"/>
      <c r="B1736" s="739"/>
      <c r="C1736" s="1701"/>
      <c r="D1736" s="411"/>
      <c r="E1736" s="1731"/>
      <c r="F1736" s="1732"/>
    </row>
    <row r="1737" spans="1:6" s="72" customFormat="1">
      <c r="A1737" s="1700"/>
      <c r="B1737" s="739" t="s">
        <v>3306</v>
      </c>
      <c r="C1737" s="1701"/>
      <c r="D1737" s="411"/>
      <c r="E1737" s="1731"/>
      <c r="F1737" s="1732">
        <f>F1702</f>
        <v>0</v>
      </c>
    </row>
    <row r="1738" spans="1:6" s="72" customFormat="1">
      <c r="A1738" s="1700"/>
      <c r="B1738" s="739"/>
      <c r="C1738" s="1701"/>
      <c r="D1738" s="411"/>
      <c r="E1738" s="1731"/>
      <c r="F1738" s="1732"/>
    </row>
    <row r="1739" spans="1:6" s="72" customFormat="1">
      <c r="A1739" s="1700"/>
      <c r="B1739" s="739" t="s">
        <v>1352</v>
      </c>
      <c r="C1739" s="1701"/>
      <c r="D1739" s="411"/>
      <c r="E1739" s="1731"/>
      <c r="F1739" s="1732">
        <f>F1716</f>
        <v>0</v>
      </c>
    </row>
    <row r="1740" spans="1:6" s="72" customFormat="1">
      <c r="A1740" s="1700"/>
      <c r="B1740" s="739"/>
      <c r="C1740" s="1701"/>
      <c r="D1740" s="411"/>
      <c r="E1740" s="1731"/>
      <c r="F1740" s="1732"/>
    </row>
    <row r="1741" spans="1:6" s="72" customFormat="1">
      <c r="A1741" s="1700"/>
      <c r="B1741" s="739"/>
      <c r="C1741" s="1701"/>
      <c r="D1741" s="411"/>
      <c r="E1741" s="1731"/>
      <c r="F1741" s="1732"/>
    </row>
    <row r="1742" spans="1:6" s="72" customFormat="1">
      <c r="A1742" s="1700"/>
      <c r="B1742" s="739"/>
      <c r="C1742" s="1701"/>
      <c r="D1742" s="411"/>
      <c r="E1742" s="1731"/>
      <c r="F1742" s="1732"/>
    </row>
    <row r="1743" spans="1:6" s="72" customFormat="1">
      <c r="A1743" s="1700"/>
      <c r="B1743" s="739"/>
      <c r="C1743" s="1701"/>
      <c r="D1743" s="411"/>
      <c r="E1743" s="1731"/>
      <c r="F1743" s="1732"/>
    </row>
    <row r="1744" spans="1:6" s="72" customFormat="1">
      <c r="A1744" s="1700"/>
      <c r="B1744" s="739"/>
      <c r="C1744" s="1701"/>
      <c r="D1744" s="411"/>
      <c r="E1744" s="1731"/>
      <c r="F1744" s="1732"/>
    </row>
    <row r="1745" spans="1:6" s="1772" customFormat="1" ht="13.8" customHeight="1">
      <c r="A1745" s="48"/>
      <c r="B1745" s="1747"/>
      <c r="C1745" s="47"/>
      <c r="D1745" s="718"/>
      <c r="E1745" s="2014"/>
      <c r="F1745" s="351"/>
    </row>
    <row r="1746" spans="1:6" s="1772" customFormat="1" ht="14.4" customHeight="1" thickBot="1">
      <c r="A1746" s="66"/>
      <c r="B1746" s="719" t="s">
        <v>3307</v>
      </c>
      <c r="C1746" s="65"/>
      <c r="D1746" s="720"/>
      <c r="E1746" s="2022"/>
      <c r="F1746" s="393">
        <f>SUM(F1734:F1744)</f>
        <v>0</v>
      </c>
    </row>
    <row r="1747" spans="1:6" s="1772" customFormat="1" ht="14.4" customHeight="1" thickTop="1">
      <c r="A1747" s="1722"/>
      <c r="B1747" s="721"/>
      <c r="C1747" s="1759"/>
      <c r="D1747" s="722"/>
      <c r="E1747" s="2173"/>
      <c r="F1747" s="1725"/>
    </row>
    <row r="1748" spans="1:6" s="1772" customFormat="1" ht="14.4" customHeight="1">
      <c r="A1748" s="1722"/>
      <c r="B1748" s="721" t="s">
        <v>3297</v>
      </c>
      <c r="C1748" s="1759"/>
      <c r="D1748" s="722"/>
      <c r="E1748" s="2173"/>
      <c r="F1748" s="1725"/>
    </row>
    <row r="1749" spans="1:6" s="1772" customFormat="1" ht="14.4" customHeight="1">
      <c r="A1749" s="1722"/>
      <c r="B1749" s="763"/>
      <c r="C1749" s="1759"/>
      <c r="D1749" s="722"/>
      <c r="E1749" s="2173"/>
      <c r="F1749" s="1725"/>
    </row>
    <row r="1750" spans="1:6" s="1772" customFormat="1" ht="142.19999999999999" customHeight="1">
      <c r="A1750" s="1722"/>
      <c r="B1750" s="628" t="s">
        <v>1562</v>
      </c>
      <c r="C1750" s="1759"/>
      <c r="D1750" s="722"/>
      <c r="E1750" s="2173"/>
      <c r="F1750" s="1725"/>
    </row>
    <row r="1751" spans="1:6" s="1772" customFormat="1" ht="14.4" customHeight="1">
      <c r="A1751" s="1722"/>
      <c r="B1751" s="763"/>
      <c r="C1751" s="1759"/>
      <c r="D1751" s="722"/>
      <c r="E1751" s="2173"/>
      <c r="F1751" s="1725"/>
    </row>
    <row r="1752" spans="1:6" s="1772" customFormat="1" ht="46.2" customHeight="1">
      <c r="A1752" s="1722"/>
      <c r="B1752" s="763" t="s">
        <v>1563</v>
      </c>
      <c r="C1752" s="1709">
        <v>1</v>
      </c>
      <c r="D1752" s="709" t="s">
        <v>1421</v>
      </c>
      <c r="E1752" s="2177"/>
      <c r="F1752" s="1719">
        <f>C1752*E1752</f>
        <v>0</v>
      </c>
    </row>
    <row r="1753" spans="1:6" s="1772" customFormat="1" ht="14.4" customHeight="1">
      <c r="A1753" s="1722"/>
      <c r="B1753" s="763"/>
      <c r="C1753" s="1709"/>
      <c r="D1753" s="709"/>
      <c r="E1753" s="2177"/>
      <c r="F1753" s="661"/>
    </row>
    <row r="1754" spans="1:6" s="1772" customFormat="1" ht="44.4" customHeight="1">
      <c r="A1754" s="1722"/>
      <c r="B1754" s="763" t="s">
        <v>1564</v>
      </c>
      <c r="C1754" s="1709">
        <v>0</v>
      </c>
      <c r="D1754" s="709" t="s">
        <v>1421</v>
      </c>
      <c r="E1754" s="2177"/>
      <c r="F1754" s="1719">
        <f>C1754*E1754</f>
        <v>0</v>
      </c>
    </row>
    <row r="1755" spans="1:6" s="1772" customFormat="1" ht="14.4" customHeight="1">
      <c r="A1755" s="1722"/>
      <c r="B1755" s="763"/>
      <c r="C1755" s="1709"/>
      <c r="D1755" s="709"/>
      <c r="E1755" s="2177"/>
      <c r="F1755" s="661"/>
    </row>
    <row r="1756" spans="1:6" s="1772" customFormat="1" ht="45" customHeight="1">
      <c r="A1756" s="1722"/>
      <c r="B1756" s="763" t="s">
        <v>1565</v>
      </c>
      <c r="C1756" s="1709">
        <v>12</v>
      </c>
      <c r="D1756" s="709" t="s">
        <v>1421</v>
      </c>
      <c r="E1756" s="2177"/>
      <c r="F1756" s="1719">
        <f>C1756*E1756</f>
        <v>0</v>
      </c>
    </row>
    <row r="1757" spans="1:6" s="1772" customFormat="1" ht="14.4" customHeight="1">
      <c r="A1757" s="1722"/>
      <c r="B1757" s="763"/>
      <c r="C1757" s="1759"/>
      <c r="D1757" s="722"/>
      <c r="E1757" s="2173"/>
      <c r="F1757" s="1725"/>
    </row>
    <row r="1758" spans="1:6" s="1772" customFormat="1" ht="14.4" customHeight="1">
      <c r="A1758" s="1722"/>
      <c r="B1758" s="763"/>
      <c r="C1758" s="1759"/>
      <c r="D1758" s="722"/>
      <c r="E1758" s="2173"/>
      <c r="F1758" s="1725"/>
    </row>
    <row r="1759" spans="1:6" s="1772" customFormat="1" ht="14.4" customHeight="1">
      <c r="A1759" s="1722"/>
      <c r="B1759" s="721"/>
      <c r="C1759" s="1759"/>
      <c r="D1759" s="722"/>
      <c r="E1759" s="2173"/>
      <c r="F1759" s="1725"/>
    </row>
    <row r="1760" spans="1:6" s="1772" customFormat="1" ht="14.4" customHeight="1">
      <c r="A1760" s="1722"/>
      <c r="B1760" s="721"/>
      <c r="C1760" s="1759"/>
      <c r="D1760" s="722"/>
      <c r="E1760" s="2173"/>
      <c r="F1760" s="1725"/>
    </row>
    <row r="1761" spans="1:6" s="1772" customFormat="1" ht="14.4" customHeight="1">
      <c r="A1761" s="1722"/>
      <c r="B1761" s="721"/>
      <c r="C1761" s="1759"/>
      <c r="D1761" s="722"/>
      <c r="E1761" s="2173"/>
      <c r="F1761" s="1725"/>
    </row>
    <row r="1762" spans="1:6" s="1772" customFormat="1" ht="14.4" customHeight="1">
      <c r="A1762" s="1722"/>
      <c r="B1762" s="721"/>
      <c r="C1762" s="1759"/>
      <c r="D1762" s="722"/>
      <c r="E1762" s="2173"/>
      <c r="F1762" s="1725"/>
    </row>
    <row r="1763" spans="1:6" s="1772" customFormat="1" ht="14.4" customHeight="1">
      <c r="A1763" s="1722"/>
      <c r="B1763" s="721"/>
      <c r="C1763" s="1759"/>
      <c r="D1763" s="722"/>
      <c r="E1763" s="2173"/>
      <c r="F1763" s="1725"/>
    </row>
    <row r="1764" spans="1:6" s="1772" customFormat="1" ht="14.4" customHeight="1">
      <c r="A1764" s="1722"/>
      <c r="B1764" s="721"/>
      <c r="C1764" s="1759"/>
      <c r="D1764" s="722"/>
      <c r="E1764" s="2173"/>
      <c r="F1764" s="1725"/>
    </row>
    <row r="1765" spans="1:6" s="1772" customFormat="1" ht="14.4" customHeight="1">
      <c r="A1765" s="1722"/>
      <c r="B1765" s="721"/>
      <c r="C1765" s="1759"/>
      <c r="D1765" s="722"/>
      <c r="E1765" s="2173"/>
      <c r="F1765" s="1725"/>
    </row>
    <row r="1766" spans="1:6" s="1772" customFormat="1" ht="14.4" customHeight="1">
      <c r="A1766" s="1722"/>
      <c r="B1766" s="721"/>
      <c r="C1766" s="1759"/>
      <c r="D1766" s="722"/>
      <c r="E1766" s="2173"/>
      <c r="F1766" s="1725"/>
    </row>
    <row r="1767" spans="1:6" s="1772" customFormat="1" ht="14.4" customHeight="1">
      <c r="A1767" s="1722"/>
      <c r="B1767" s="721"/>
      <c r="C1767" s="1759"/>
      <c r="D1767" s="722"/>
      <c r="E1767" s="2173"/>
      <c r="F1767" s="1725"/>
    </row>
    <row r="1768" spans="1:6" s="1772" customFormat="1" ht="14.4" customHeight="1">
      <c r="A1768" s="1722"/>
      <c r="B1768" s="721"/>
      <c r="C1768" s="1759"/>
      <c r="D1768" s="722"/>
      <c r="E1768" s="2173"/>
      <c r="F1768" s="1725"/>
    </row>
    <row r="1769" spans="1:6" s="1772" customFormat="1" ht="14.4" customHeight="1">
      <c r="A1769" s="1722"/>
      <c r="B1769" s="721"/>
      <c r="C1769" s="1759"/>
      <c r="D1769" s="722"/>
      <c r="E1769" s="2173"/>
      <c r="F1769" s="1725"/>
    </row>
    <row r="1770" spans="1:6" s="1772" customFormat="1" ht="14.4" customHeight="1">
      <c r="A1770" s="1722"/>
      <c r="B1770" s="721"/>
      <c r="C1770" s="1759"/>
      <c r="D1770" s="722"/>
      <c r="E1770" s="2173"/>
      <c r="F1770" s="1725"/>
    </row>
    <row r="1771" spans="1:6" s="1772" customFormat="1" ht="14.4" customHeight="1">
      <c r="A1771" s="1722"/>
      <c r="B1771" s="721"/>
      <c r="C1771" s="1759"/>
      <c r="D1771" s="722"/>
      <c r="E1771" s="2173"/>
      <c r="F1771" s="1725"/>
    </row>
    <row r="1772" spans="1:6" s="1772" customFormat="1" ht="14.4" customHeight="1">
      <c r="A1772" s="1722"/>
      <c r="B1772" s="721"/>
      <c r="C1772" s="1759"/>
      <c r="D1772" s="722"/>
      <c r="E1772" s="2173"/>
      <c r="F1772" s="1725"/>
    </row>
    <row r="1773" spans="1:6" s="1772" customFormat="1" ht="14.4" customHeight="1">
      <c r="A1773" s="1722"/>
      <c r="B1773" s="721"/>
      <c r="C1773" s="1759"/>
      <c r="D1773" s="722"/>
      <c r="E1773" s="2173"/>
      <c r="F1773" s="1725"/>
    </row>
    <row r="1774" spans="1:6" s="1772" customFormat="1" ht="14.4" customHeight="1">
      <c r="A1774" s="1722"/>
      <c r="B1774" s="721"/>
      <c r="C1774" s="1759"/>
      <c r="D1774" s="722"/>
      <c r="E1774" s="2173"/>
      <c r="F1774" s="1725"/>
    </row>
    <row r="1775" spans="1:6" s="1772" customFormat="1" ht="14.4" customHeight="1">
      <c r="A1775" s="1722"/>
      <c r="B1775" s="721"/>
      <c r="C1775" s="1759"/>
      <c r="D1775" s="722"/>
      <c r="E1775" s="2173"/>
      <c r="F1775" s="1725"/>
    </row>
    <row r="1776" spans="1:6" s="1772" customFormat="1" ht="14.4" customHeight="1">
      <c r="A1776" s="1722"/>
      <c r="B1776" s="721"/>
      <c r="C1776" s="1759"/>
      <c r="D1776" s="722"/>
      <c r="E1776" s="2173"/>
      <c r="F1776" s="1725"/>
    </row>
    <row r="1777" spans="1:6" s="1772" customFormat="1" ht="14.4" customHeight="1">
      <c r="A1777" s="1722"/>
      <c r="B1777" s="721"/>
      <c r="C1777" s="1759"/>
      <c r="D1777" s="722"/>
      <c r="E1777" s="2173"/>
      <c r="F1777" s="1725"/>
    </row>
    <row r="1778" spans="1:6" s="72" customFormat="1">
      <c r="A1778" s="1700"/>
      <c r="B1778" s="739"/>
      <c r="C1778" s="1701"/>
      <c r="D1778" s="411"/>
      <c r="E1778" s="1731"/>
      <c r="F1778" s="1732"/>
    </row>
    <row r="1779" spans="1:6" s="1772" customFormat="1" ht="13.8" customHeight="1">
      <c r="A1779" s="48"/>
      <c r="B1779" s="1747"/>
      <c r="C1779" s="47"/>
      <c r="D1779" s="718"/>
      <c r="E1779" s="2014"/>
      <c r="F1779" s="351"/>
    </row>
    <row r="1780" spans="1:6" s="1772" customFormat="1" ht="14.4" customHeight="1" thickBot="1">
      <c r="A1780" s="66"/>
      <c r="B1780" s="719" t="s">
        <v>3308</v>
      </c>
      <c r="C1780" s="65"/>
      <c r="D1780" s="720"/>
      <c r="E1780" s="2022"/>
      <c r="F1780" s="393">
        <f>SUM(F1750:F1778)</f>
        <v>0</v>
      </c>
    </row>
    <row r="1781" spans="1:6" s="1674" customFormat="1" ht="15.75" customHeight="1" thickTop="1">
      <c r="A1781" s="1745"/>
      <c r="B1781" s="811"/>
      <c r="C1781" s="1704"/>
      <c r="D1781" s="874"/>
      <c r="E1781" s="1707"/>
      <c r="F1781" s="1719"/>
    </row>
    <row r="1782" spans="1:6" s="1674" customFormat="1">
      <c r="A1782" s="1733"/>
      <c r="B1782" s="1794" t="s">
        <v>3285</v>
      </c>
      <c r="C1782" s="1733"/>
      <c r="D1782" s="1734"/>
      <c r="E1782" s="1761"/>
      <c r="F1782" s="1735"/>
    </row>
    <row r="1783" spans="1:6" s="1674" customFormat="1">
      <c r="A1783" s="1733"/>
      <c r="B1783" s="1794"/>
      <c r="C1783" s="1733"/>
      <c r="D1783" s="1734"/>
      <c r="E1783" s="1761"/>
      <c r="F1783" s="1735"/>
    </row>
    <row r="1784" spans="1:6" ht="19.5" customHeight="1">
      <c r="A1784" s="1704"/>
      <c r="B1784" s="735" t="s">
        <v>1568</v>
      </c>
      <c r="C1784" s="1704"/>
      <c r="D1784" s="874"/>
      <c r="E1784" s="1707"/>
      <c r="F1784" s="1719"/>
    </row>
    <row r="1785" spans="1:6" ht="58.2" customHeight="1">
      <c r="A1785" s="1704" t="s">
        <v>28</v>
      </c>
      <c r="B1785" s="811" t="s">
        <v>1569</v>
      </c>
      <c r="C1785" s="1704">
        <v>117</v>
      </c>
      <c r="D1785" s="874" t="s">
        <v>46</v>
      </c>
      <c r="E1785" s="1707"/>
      <c r="F1785" s="1719">
        <f>C1785*E1785</f>
        <v>0</v>
      </c>
    </row>
    <row r="1786" spans="1:6">
      <c r="A1786" s="1704"/>
      <c r="B1786" s="811"/>
      <c r="C1786" s="1704"/>
      <c r="D1786" s="874"/>
      <c r="E1786" s="1707"/>
      <c r="F1786" s="1719"/>
    </row>
    <row r="1787" spans="1:6">
      <c r="A1787" s="1704"/>
      <c r="B1787" s="735" t="s">
        <v>1556</v>
      </c>
      <c r="C1787" s="1704"/>
      <c r="D1787" s="874"/>
      <c r="E1787" s="1707"/>
      <c r="F1787" s="1719"/>
    </row>
    <row r="1788" spans="1:6">
      <c r="A1788" s="1704"/>
      <c r="B1788" s="811"/>
      <c r="C1788" s="1704"/>
      <c r="D1788" s="874"/>
      <c r="E1788" s="1707"/>
      <c r="F1788" s="1719"/>
    </row>
    <row r="1789" spans="1:6" ht="27.6">
      <c r="A1789" s="1704" t="s">
        <v>30</v>
      </c>
      <c r="B1789" s="811" t="s">
        <v>1570</v>
      </c>
      <c r="C1789" s="1704">
        <v>39</v>
      </c>
      <c r="D1789" s="874" t="s">
        <v>46</v>
      </c>
      <c r="E1789" s="1707"/>
      <c r="F1789" s="1719">
        <f>C1789*E1789</f>
        <v>0</v>
      </c>
    </row>
    <row r="1790" spans="1:6">
      <c r="A1790" s="1704"/>
      <c r="B1790" s="811"/>
      <c r="C1790" s="1704"/>
      <c r="D1790" s="874"/>
      <c r="E1790" s="1707"/>
      <c r="F1790" s="1719"/>
    </row>
    <row r="1791" spans="1:6">
      <c r="A1791" s="1704"/>
      <c r="B1791" s="735" t="s">
        <v>1571</v>
      </c>
      <c r="C1791" s="1704"/>
      <c r="D1791" s="874"/>
      <c r="E1791" s="1707"/>
      <c r="F1791" s="1719"/>
    </row>
    <row r="1792" spans="1:6" ht="27.6">
      <c r="A1792" s="1704" t="s">
        <v>31</v>
      </c>
      <c r="B1792" s="811" t="s">
        <v>1572</v>
      </c>
      <c r="C1792" s="1704">
        <v>1</v>
      </c>
      <c r="D1792" s="874" t="s">
        <v>7</v>
      </c>
      <c r="E1792" s="1707"/>
      <c r="F1792" s="1719">
        <f>C1792*E1792</f>
        <v>0</v>
      </c>
    </row>
    <row r="1793" spans="1:6">
      <c r="A1793" s="1704"/>
      <c r="B1793" s="811"/>
      <c r="C1793" s="1704"/>
      <c r="D1793" s="874"/>
      <c r="E1793" s="1707"/>
      <c r="F1793" s="1719">
        <f t="shared" ref="F1793:F1794" si="61">D1793*E1793</f>
        <v>0</v>
      </c>
    </row>
    <row r="1794" spans="1:6" ht="23.25" customHeight="1">
      <c r="A1794" s="1704"/>
      <c r="B1794" s="1795" t="s">
        <v>1573</v>
      </c>
      <c r="C1794" s="1733"/>
      <c r="D1794" s="1734"/>
      <c r="E1794" s="1707"/>
      <c r="F1794" s="1719">
        <f t="shared" si="61"/>
        <v>0</v>
      </c>
    </row>
    <row r="1795" spans="1:6" ht="66" customHeight="1">
      <c r="A1795" s="1758" t="s">
        <v>32</v>
      </c>
      <c r="B1795" s="781" t="s">
        <v>1574</v>
      </c>
      <c r="C1795" s="1704">
        <v>52</v>
      </c>
      <c r="D1795" s="874" t="s">
        <v>29</v>
      </c>
      <c r="E1795" s="1707"/>
      <c r="F1795" s="1719">
        <f>C1795*E1795</f>
        <v>0</v>
      </c>
    </row>
    <row r="1796" spans="1:6">
      <c r="A1796" s="1758"/>
      <c r="B1796" s="781"/>
      <c r="C1796" s="1704"/>
      <c r="D1796" s="874"/>
      <c r="E1796" s="1707"/>
      <c r="F1796" s="1719"/>
    </row>
    <row r="1797" spans="1:6" ht="23.25" customHeight="1">
      <c r="A1797" s="1758"/>
      <c r="B1797" s="1679" t="s">
        <v>1575</v>
      </c>
      <c r="C1797" s="1704"/>
      <c r="D1797" s="874"/>
      <c r="E1797" s="1707"/>
      <c r="F1797" s="1719"/>
    </row>
    <row r="1798" spans="1:6" ht="82.8">
      <c r="A1798" s="1758" t="s">
        <v>33</v>
      </c>
      <c r="B1798" s="1680" t="s">
        <v>1576</v>
      </c>
      <c r="C1798" s="1704">
        <v>26</v>
      </c>
      <c r="D1798" s="874" t="s">
        <v>44</v>
      </c>
      <c r="E1798" s="1707"/>
      <c r="F1798" s="1719">
        <f>C1798*E1798</f>
        <v>0</v>
      </c>
    </row>
    <row r="1799" spans="1:6" ht="23.25" customHeight="1">
      <c r="A1799" s="1704"/>
      <c r="B1799" s="1673"/>
      <c r="C1799" s="1733"/>
      <c r="D1799" s="1734"/>
      <c r="E1799" s="1707"/>
      <c r="F1799" s="1719"/>
    </row>
    <row r="1800" spans="1:6" ht="82.8">
      <c r="A1800" s="1758" t="s">
        <v>34</v>
      </c>
      <c r="B1800" s="1680" t="s">
        <v>1577</v>
      </c>
      <c r="C1800" s="1704">
        <v>0</v>
      </c>
      <c r="D1800" s="874" t="s">
        <v>44</v>
      </c>
      <c r="E1800" s="1707"/>
      <c r="F1800" s="1719">
        <f>C1800*E1800</f>
        <v>0</v>
      </c>
    </row>
    <row r="1801" spans="1:6">
      <c r="A1801" s="1758"/>
      <c r="B1801" s="1680"/>
      <c r="C1801" s="1704"/>
      <c r="D1801" s="779"/>
      <c r="E1801" s="1707"/>
      <c r="F1801" s="1719"/>
    </row>
    <row r="1802" spans="1:6">
      <c r="A1802" s="1758"/>
      <c r="B1802" s="1680"/>
      <c r="C1802" s="1704"/>
      <c r="D1802" s="779"/>
      <c r="E1802" s="1707"/>
      <c r="F1802" s="1719"/>
    </row>
    <row r="1803" spans="1:6">
      <c r="A1803" s="1758"/>
      <c r="B1803" s="1680"/>
      <c r="C1803" s="1704"/>
      <c r="D1803" s="779"/>
      <c r="E1803" s="1707"/>
      <c r="F1803" s="1719"/>
    </row>
    <row r="1804" spans="1:6">
      <c r="A1804" s="1758"/>
      <c r="B1804" s="1680"/>
      <c r="C1804" s="1704"/>
      <c r="D1804" s="779"/>
      <c r="E1804" s="1707"/>
      <c r="F1804" s="1719"/>
    </row>
    <row r="1805" spans="1:6">
      <c r="A1805" s="1758"/>
      <c r="B1805" s="1680"/>
      <c r="C1805" s="1704"/>
      <c r="D1805" s="779"/>
      <c r="E1805" s="1707"/>
      <c r="F1805" s="1719"/>
    </row>
    <row r="1806" spans="1:6">
      <c r="A1806" s="1758"/>
      <c r="B1806" s="1680"/>
      <c r="C1806" s="1704"/>
      <c r="D1806" s="779"/>
      <c r="E1806" s="1707"/>
      <c r="F1806" s="1719"/>
    </row>
    <row r="1807" spans="1:6">
      <c r="A1807" s="1758"/>
      <c r="B1807" s="1680"/>
      <c r="C1807" s="1704"/>
      <c r="D1807" s="779"/>
      <c r="E1807" s="1707"/>
      <c r="F1807" s="1719"/>
    </row>
    <row r="1808" spans="1:6" s="72" customFormat="1">
      <c r="A1808" s="1700"/>
      <c r="B1808" s="739"/>
      <c r="C1808" s="1701"/>
      <c r="D1808" s="411"/>
      <c r="E1808" s="1731"/>
      <c r="F1808" s="1732"/>
    </row>
    <row r="1809" spans="1:6" s="1772" customFormat="1" ht="13.8" customHeight="1">
      <c r="A1809" s="48"/>
      <c r="B1809" s="1747"/>
      <c r="C1809" s="47"/>
      <c r="D1809" s="718"/>
      <c r="E1809" s="2014"/>
      <c r="F1809" s="351"/>
    </row>
    <row r="1810" spans="1:6" s="1772" customFormat="1" ht="14.4" customHeight="1" thickBot="1">
      <c r="A1810" s="66"/>
      <c r="B1810" s="719" t="s">
        <v>3309</v>
      </c>
      <c r="C1810" s="65"/>
      <c r="D1810" s="720"/>
      <c r="E1810" s="2022"/>
      <c r="F1810" s="393">
        <f>SUM(F1784:F1808)</f>
        <v>0</v>
      </c>
    </row>
    <row r="1811" spans="1:6" s="1674" customFormat="1" ht="14.4" thickTop="1">
      <c r="A1811" s="1786"/>
      <c r="B1811" s="1796"/>
      <c r="C1811" s="1797"/>
      <c r="D1811" s="1798"/>
      <c r="E1811" s="2187"/>
      <c r="F1811" s="1752"/>
    </row>
    <row r="1812" spans="1:6" s="1674" customFormat="1" ht="27.6">
      <c r="A1812" s="1741"/>
      <c r="B1812" s="1792" t="s">
        <v>3310</v>
      </c>
      <c r="C1812" s="1744"/>
      <c r="D1812" s="1788"/>
      <c r="E1812" s="2185"/>
      <c r="F1812" s="1753"/>
    </row>
    <row r="1813" spans="1:6" s="1674" customFormat="1">
      <c r="A1813" s="1741"/>
      <c r="B1813" s="1792"/>
      <c r="C1813" s="1744"/>
      <c r="D1813" s="1788"/>
      <c r="E1813" s="2185"/>
      <c r="F1813" s="1753"/>
    </row>
    <row r="1814" spans="1:6">
      <c r="A1814" s="1758"/>
      <c r="B1814" s="778" t="s">
        <v>1581</v>
      </c>
      <c r="C1814" s="1704"/>
      <c r="D1814" s="874"/>
      <c r="E1814" s="1707"/>
      <c r="F1814" s="1719"/>
    </row>
    <row r="1815" spans="1:6" ht="55.2">
      <c r="A1815" s="1758" t="s">
        <v>28</v>
      </c>
      <c r="B1815" s="781" t="s">
        <v>1582</v>
      </c>
      <c r="C1815" s="1704">
        <v>0</v>
      </c>
      <c r="D1815" s="874" t="s">
        <v>1456</v>
      </c>
      <c r="E1815" s="1707"/>
      <c r="F1815" s="1719">
        <f>C1815*E1815</f>
        <v>0</v>
      </c>
    </row>
    <row r="1816" spans="1:6">
      <c r="A1816" s="1758"/>
      <c r="B1816" s="781"/>
      <c r="C1816" s="1704"/>
      <c r="D1816" s="874"/>
      <c r="E1816" s="1707"/>
      <c r="F1816" s="1719"/>
    </row>
    <row r="1817" spans="1:6">
      <c r="A1817" s="1758"/>
      <c r="B1817" s="1679" t="s">
        <v>1575</v>
      </c>
      <c r="C1817" s="1704"/>
      <c r="D1817" s="874"/>
      <c r="E1817" s="1707"/>
      <c r="F1817" s="1719"/>
    </row>
    <row r="1818" spans="1:6" ht="82.8">
      <c r="A1818" s="1758" t="s">
        <v>30</v>
      </c>
      <c r="B1818" s="1680" t="s">
        <v>1576</v>
      </c>
      <c r="C1818" s="1704">
        <v>12</v>
      </c>
      <c r="D1818" s="874" t="s">
        <v>44</v>
      </c>
      <c r="E1818" s="1707"/>
      <c r="F1818" s="1719">
        <f>C1818*E1818</f>
        <v>0</v>
      </c>
    </row>
    <row r="1819" spans="1:6">
      <c r="A1819" s="1758"/>
      <c r="B1819" s="1680"/>
      <c r="C1819" s="1704"/>
      <c r="D1819" s="874"/>
      <c r="E1819" s="1707"/>
      <c r="F1819" s="1719"/>
    </row>
    <row r="1820" spans="1:6">
      <c r="A1820" s="1758"/>
      <c r="B1820" s="778" t="s">
        <v>1583</v>
      </c>
      <c r="C1820" s="1704"/>
      <c r="D1820" s="874"/>
      <c r="E1820" s="1707"/>
      <c r="F1820" s="1719"/>
    </row>
    <row r="1821" spans="1:6">
      <c r="A1821" s="1758"/>
      <c r="B1821" s="781"/>
      <c r="C1821" s="1704"/>
      <c r="D1821" s="874"/>
      <c r="E1821" s="1707"/>
      <c r="F1821" s="1719"/>
    </row>
    <row r="1822" spans="1:6" ht="55.2">
      <c r="A1822" s="1758" t="s">
        <v>31</v>
      </c>
      <c r="B1822" s="781" t="s">
        <v>1584</v>
      </c>
      <c r="C1822" s="1704">
        <v>40</v>
      </c>
      <c r="D1822" s="874" t="s">
        <v>29</v>
      </c>
      <c r="E1822" s="1707"/>
      <c r="F1822" s="1719">
        <f>C1822*E1822</f>
        <v>0</v>
      </c>
    </row>
    <row r="1823" spans="1:6">
      <c r="A1823" s="1758"/>
      <c r="B1823" s="781"/>
      <c r="C1823" s="1704"/>
      <c r="D1823" s="874"/>
      <c r="E1823" s="1707"/>
      <c r="F1823" s="1719"/>
    </row>
    <row r="1824" spans="1:6">
      <c r="A1824" s="1758" t="s">
        <v>32</v>
      </c>
      <c r="B1824" s="778" t="s">
        <v>1585</v>
      </c>
      <c r="C1824" s="1704"/>
      <c r="D1824" s="874"/>
      <c r="E1824" s="1707"/>
      <c r="F1824" s="1719"/>
    </row>
    <row r="1825" spans="1:6">
      <c r="A1825" s="1758" t="s">
        <v>1586</v>
      </c>
      <c r="B1825" s="1680" t="s">
        <v>1587</v>
      </c>
      <c r="C1825" s="1704"/>
      <c r="D1825" s="874" t="s">
        <v>46</v>
      </c>
      <c r="E1825" s="1707"/>
      <c r="F1825" s="1719">
        <f t="shared" ref="F1825:F1827" si="62">C1825*E1825</f>
        <v>0</v>
      </c>
    </row>
    <row r="1826" spans="1:6">
      <c r="A1826" s="1758" t="s">
        <v>1588</v>
      </c>
      <c r="B1826" s="1673" t="s">
        <v>1589</v>
      </c>
      <c r="C1826" s="1704">
        <v>4</v>
      </c>
      <c r="D1826" s="874" t="s">
        <v>46</v>
      </c>
      <c r="E1826" s="1707"/>
      <c r="F1826" s="1719">
        <f t="shared" si="62"/>
        <v>0</v>
      </c>
    </row>
    <row r="1827" spans="1:6">
      <c r="A1827" s="1758" t="s">
        <v>1590</v>
      </c>
      <c r="B1827" s="1673" t="s">
        <v>1591</v>
      </c>
      <c r="C1827" s="1704">
        <v>0</v>
      </c>
      <c r="D1827" s="874" t="s">
        <v>46</v>
      </c>
      <c r="E1827" s="1707"/>
      <c r="F1827" s="1719">
        <f t="shared" si="62"/>
        <v>0</v>
      </c>
    </row>
    <row r="1828" spans="1:6">
      <c r="A1828" s="1758"/>
      <c r="B1828" s="1673"/>
      <c r="C1828" s="1704"/>
      <c r="D1828" s="874"/>
      <c r="E1828" s="1707"/>
      <c r="F1828" s="1719"/>
    </row>
    <row r="1829" spans="1:6" s="1674" customFormat="1" ht="27.6">
      <c r="A1829" s="1745" t="s">
        <v>33</v>
      </c>
      <c r="B1829" s="1673" t="s">
        <v>1592</v>
      </c>
      <c r="C1829" s="1733">
        <v>1</v>
      </c>
      <c r="D1829" s="1734" t="s">
        <v>809</v>
      </c>
      <c r="E1829" s="1761"/>
      <c r="F1829" s="1719">
        <f>C1829*E1829</f>
        <v>0</v>
      </c>
    </row>
    <row r="1830" spans="1:6" s="1674" customFormat="1">
      <c r="A1830" s="1745"/>
      <c r="B1830" s="1673"/>
      <c r="C1830" s="1733"/>
      <c r="D1830" s="1677"/>
      <c r="E1830" s="1761"/>
      <c r="F1830" s="1719"/>
    </row>
    <row r="1831" spans="1:6" s="1674" customFormat="1">
      <c r="A1831" s="1745"/>
      <c r="B1831" s="1673"/>
      <c r="C1831" s="1733"/>
      <c r="D1831" s="1677"/>
      <c r="E1831" s="1761"/>
      <c r="F1831" s="1719"/>
    </row>
    <row r="1832" spans="1:6" s="1674" customFormat="1">
      <c r="A1832" s="1745"/>
      <c r="B1832" s="1673"/>
      <c r="C1832" s="1733"/>
      <c r="D1832" s="1677"/>
      <c r="E1832" s="1761"/>
      <c r="F1832" s="1719"/>
    </row>
    <row r="1833" spans="1:6" s="1674" customFormat="1">
      <c r="A1833" s="1745"/>
      <c r="B1833" s="1673"/>
      <c r="C1833" s="1733"/>
      <c r="D1833" s="1677"/>
      <c r="E1833" s="1761"/>
      <c r="F1833" s="1719"/>
    </row>
    <row r="1834" spans="1:6" s="1674" customFormat="1">
      <c r="A1834" s="1745"/>
      <c r="B1834" s="1673"/>
      <c r="C1834" s="1733"/>
      <c r="D1834" s="1677"/>
      <c r="E1834" s="1761"/>
      <c r="F1834" s="1719"/>
    </row>
    <row r="1835" spans="1:6" s="1674" customFormat="1">
      <c r="A1835" s="1745"/>
      <c r="B1835" s="1673"/>
      <c r="C1835" s="1733"/>
      <c r="D1835" s="1677"/>
      <c r="E1835" s="1761"/>
      <c r="F1835" s="1719"/>
    </row>
    <row r="1836" spans="1:6" s="1674" customFormat="1">
      <c r="A1836" s="1745"/>
      <c r="B1836" s="1673"/>
      <c r="C1836" s="1733"/>
      <c r="D1836" s="1677"/>
      <c r="E1836" s="1761"/>
      <c r="F1836" s="1719"/>
    </row>
    <row r="1837" spans="1:6" s="1674" customFormat="1">
      <c r="A1837" s="1745"/>
      <c r="B1837" s="1673"/>
      <c r="C1837" s="1733"/>
      <c r="D1837" s="1677"/>
      <c r="E1837" s="1761"/>
      <c r="F1837" s="1719"/>
    </row>
    <row r="1838" spans="1:6" s="1674" customFormat="1">
      <c r="A1838" s="1745"/>
      <c r="B1838" s="1673"/>
      <c r="C1838" s="1733"/>
      <c r="D1838" s="1677"/>
      <c r="E1838" s="1761"/>
      <c r="F1838" s="1719"/>
    </row>
    <row r="1839" spans="1:6" s="1674" customFormat="1">
      <c r="A1839" s="1745"/>
      <c r="B1839" s="1673"/>
      <c r="C1839" s="1733"/>
      <c r="D1839" s="1677"/>
      <c r="E1839" s="1761"/>
      <c r="F1839" s="1719"/>
    </row>
    <row r="1840" spans="1:6" s="1674" customFormat="1">
      <c r="A1840" s="1745"/>
      <c r="B1840" s="1673"/>
      <c r="C1840" s="1733"/>
      <c r="D1840" s="1677"/>
      <c r="E1840" s="1761"/>
      <c r="F1840" s="1719"/>
    </row>
    <row r="1841" spans="1:6" s="1674" customFormat="1">
      <c r="A1841" s="1745"/>
      <c r="B1841" s="1673"/>
      <c r="C1841" s="1733"/>
      <c r="D1841" s="1677"/>
      <c r="E1841" s="1761"/>
      <c r="F1841" s="1719"/>
    </row>
    <row r="1842" spans="1:6" s="1674" customFormat="1">
      <c r="A1842" s="1745"/>
      <c r="B1842" s="1673"/>
      <c r="C1842" s="1733"/>
      <c r="D1842" s="1677"/>
      <c r="E1842" s="1761"/>
      <c r="F1842" s="1719"/>
    </row>
    <row r="1843" spans="1:6" s="1674" customFormat="1">
      <c r="A1843" s="1745"/>
      <c r="B1843" s="1673"/>
      <c r="C1843" s="1733"/>
      <c r="D1843" s="1677"/>
      <c r="E1843" s="1761"/>
      <c r="F1843" s="1719"/>
    </row>
    <row r="1844" spans="1:6" s="1674" customFormat="1">
      <c r="A1844" s="1745"/>
      <c r="B1844" s="1673"/>
      <c r="C1844" s="1733"/>
      <c r="D1844" s="1677"/>
      <c r="E1844" s="1761"/>
      <c r="F1844" s="1719"/>
    </row>
    <row r="1845" spans="1:6" s="1674" customFormat="1">
      <c r="A1845" s="1745"/>
      <c r="B1845" s="1673"/>
      <c r="C1845" s="1733"/>
      <c r="D1845" s="1677"/>
      <c r="E1845" s="1761"/>
      <c r="F1845" s="1719"/>
    </row>
    <row r="1846" spans="1:6" s="72" customFormat="1">
      <c r="A1846" s="1700"/>
      <c r="B1846" s="739"/>
      <c r="C1846" s="1701"/>
      <c r="D1846" s="411"/>
      <c r="E1846" s="1731"/>
      <c r="F1846" s="1732"/>
    </row>
    <row r="1847" spans="1:6" s="1772" customFormat="1" ht="13.8" customHeight="1">
      <c r="A1847" s="48"/>
      <c r="B1847" s="2568" t="s">
        <v>3311</v>
      </c>
      <c r="C1847" s="47"/>
      <c r="D1847" s="718"/>
      <c r="E1847" s="2014"/>
      <c r="F1847" s="351"/>
    </row>
    <row r="1848" spans="1:6" s="1772" customFormat="1" ht="14.4" customHeight="1" thickBot="1">
      <c r="A1848" s="66"/>
      <c r="B1848" s="2569"/>
      <c r="C1848" s="65"/>
      <c r="D1848" s="720"/>
      <c r="E1848" s="2022"/>
      <c r="F1848" s="393">
        <f>SUM(F1815:F1846)</f>
        <v>0</v>
      </c>
    </row>
    <row r="1849" spans="1:6" s="1674" customFormat="1" ht="14.4" thickTop="1">
      <c r="A1849" s="1786"/>
      <c r="B1849" s="1796"/>
      <c r="C1849" s="1797"/>
      <c r="D1849" s="1798"/>
      <c r="E1849" s="2187"/>
      <c r="F1849" s="1752"/>
    </row>
    <row r="1850" spans="1:6">
      <c r="A1850" s="1760"/>
      <c r="B1850" s="1681" t="s">
        <v>3289</v>
      </c>
      <c r="C1850" s="1704"/>
      <c r="D1850" s="874"/>
      <c r="E1850" s="1707"/>
      <c r="F1850" s="1719"/>
    </row>
    <row r="1851" spans="1:6">
      <c r="A1851" s="1760"/>
      <c r="B1851" s="1681"/>
      <c r="C1851" s="1704"/>
      <c r="D1851" s="874"/>
      <c r="E1851" s="1707"/>
      <c r="F1851" s="1719"/>
    </row>
    <row r="1852" spans="1:6">
      <c r="A1852" s="1758"/>
      <c r="B1852" s="778" t="s">
        <v>1596</v>
      </c>
      <c r="C1852" s="1704"/>
      <c r="D1852" s="874"/>
      <c r="E1852" s="1707"/>
      <c r="F1852" s="1719"/>
    </row>
    <row r="1853" spans="1:6" ht="17.25" customHeight="1">
      <c r="A1853" s="1758"/>
      <c r="B1853" s="781"/>
      <c r="C1853" s="1704"/>
      <c r="D1853" s="874"/>
      <c r="E1853" s="1707"/>
      <c r="F1853" s="1719"/>
    </row>
    <row r="1854" spans="1:6" s="1674" customFormat="1" ht="41.4">
      <c r="A1854" s="1745" t="s">
        <v>28</v>
      </c>
      <c r="B1854" s="1673" t="s">
        <v>3212</v>
      </c>
      <c r="C1854" s="1733">
        <v>6</v>
      </c>
      <c r="D1854" s="1734" t="s">
        <v>809</v>
      </c>
      <c r="E1854" s="1761"/>
      <c r="F1854" s="1719">
        <f t="shared" ref="F1854:F1866" si="63">C1854*E1854</f>
        <v>0</v>
      </c>
    </row>
    <row r="1855" spans="1:6" s="1674" customFormat="1">
      <c r="A1855" s="1745"/>
      <c r="B1855" s="1673"/>
      <c r="C1855" s="1733"/>
      <c r="D1855" s="1734"/>
      <c r="E1855" s="1761"/>
      <c r="F1855" s="1719"/>
    </row>
    <row r="1856" spans="1:6" s="1674" customFormat="1" ht="41.4">
      <c r="A1856" s="1745" t="s">
        <v>30</v>
      </c>
      <c r="B1856" s="781" t="s">
        <v>1598</v>
      </c>
      <c r="C1856" s="1733">
        <v>12</v>
      </c>
      <c r="D1856" s="1734" t="s">
        <v>809</v>
      </c>
      <c r="E1856" s="1761"/>
      <c r="F1856" s="1719">
        <f t="shared" si="63"/>
        <v>0</v>
      </c>
    </row>
    <row r="1857" spans="1:6" s="1674" customFormat="1" ht="16.5" customHeight="1">
      <c r="A1857" s="1745"/>
      <c r="B1857" s="1673"/>
      <c r="C1857" s="1733"/>
      <c r="D1857" s="1734"/>
      <c r="E1857" s="1761"/>
      <c r="F1857" s="1719"/>
    </row>
    <row r="1858" spans="1:6" s="1674" customFormat="1" ht="18.600000000000001" customHeight="1">
      <c r="A1858" s="1745" t="s">
        <v>31</v>
      </c>
      <c r="B1858" s="1673" t="s">
        <v>1599</v>
      </c>
      <c r="C1858" s="1733">
        <v>6</v>
      </c>
      <c r="D1858" s="1734" t="s">
        <v>809</v>
      </c>
      <c r="E1858" s="1761"/>
      <c r="F1858" s="1719">
        <f t="shared" si="63"/>
        <v>0</v>
      </c>
    </row>
    <row r="1859" spans="1:6">
      <c r="A1859" s="1758"/>
      <c r="B1859" s="1680"/>
      <c r="C1859" s="1704"/>
      <c r="D1859" s="874"/>
      <c r="E1859" s="1707"/>
      <c r="F1859" s="1719"/>
    </row>
    <row r="1860" spans="1:6">
      <c r="A1860" s="1758"/>
      <c r="B1860" s="778" t="s">
        <v>1600</v>
      </c>
      <c r="C1860" s="1704"/>
      <c r="D1860" s="874"/>
      <c r="E1860" s="1707"/>
      <c r="F1860" s="1719"/>
    </row>
    <row r="1861" spans="1:6" ht="55.2">
      <c r="A1861" s="1758" t="s">
        <v>32</v>
      </c>
      <c r="B1861" s="781" t="s">
        <v>1584</v>
      </c>
      <c r="C1861" s="1704">
        <v>20</v>
      </c>
      <c r="D1861" s="874" t="s">
        <v>29</v>
      </c>
      <c r="E1861" s="1707"/>
      <c r="F1861" s="1719">
        <f t="shared" si="63"/>
        <v>0</v>
      </c>
    </row>
    <row r="1862" spans="1:6">
      <c r="A1862" s="1758"/>
      <c r="B1862" s="781"/>
      <c r="C1862" s="1704"/>
      <c r="D1862" s="874"/>
      <c r="E1862" s="1707"/>
      <c r="F1862" s="1719"/>
    </row>
    <row r="1863" spans="1:6">
      <c r="A1863" s="1758" t="s">
        <v>33</v>
      </c>
      <c r="B1863" s="778" t="s">
        <v>1601</v>
      </c>
      <c r="C1863" s="1704"/>
      <c r="D1863" s="874"/>
      <c r="E1863" s="1707"/>
      <c r="F1863" s="1719"/>
    </row>
    <row r="1864" spans="1:6">
      <c r="A1864" s="1758" t="s">
        <v>1586</v>
      </c>
      <c r="B1864" s="1680" t="s">
        <v>1587</v>
      </c>
      <c r="C1864" s="1704">
        <v>0</v>
      </c>
      <c r="D1864" s="874" t="s">
        <v>46</v>
      </c>
      <c r="E1864" s="1707"/>
      <c r="F1864" s="1719">
        <f t="shared" si="63"/>
        <v>0</v>
      </c>
    </row>
    <row r="1865" spans="1:6">
      <c r="A1865" s="1758" t="s">
        <v>1588</v>
      </c>
      <c r="B1865" s="1673" t="s">
        <v>1589</v>
      </c>
      <c r="C1865" s="1704">
        <v>0</v>
      </c>
      <c r="D1865" s="874" t="s">
        <v>46</v>
      </c>
      <c r="E1865" s="1707"/>
      <c r="F1865" s="1719">
        <f t="shared" si="63"/>
        <v>0</v>
      </c>
    </row>
    <row r="1866" spans="1:6">
      <c r="A1866" s="1758" t="s">
        <v>1590</v>
      </c>
      <c r="B1866" s="1673" t="s">
        <v>1591</v>
      </c>
      <c r="C1866" s="1704">
        <v>12</v>
      </c>
      <c r="D1866" s="874" t="s">
        <v>46</v>
      </c>
      <c r="E1866" s="1707"/>
      <c r="F1866" s="1719">
        <f t="shared" si="63"/>
        <v>0</v>
      </c>
    </row>
    <row r="1867" spans="1:6">
      <c r="A1867" s="1758"/>
      <c r="B1867" s="1673"/>
      <c r="C1867" s="1704"/>
      <c r="D1867" s="874"/>
      <c r="E1867" s="1707"/>
      <c r="F1867" s="1719"/>
    </row>
    <row r="1868" spans="1:6" s="1674" customFormat="1" ht="15.75" customHeight="1">
      <c r="A1868" s="1745"/>
      <c r="B1868" s="1673"/>
      <c r="C1868" s="1733"/>
      <c r="D1868" s="1734"/>
      <c r="E1868" s="1761"/>
      <c r="F1868" s="1735"/>
    </row>
    <row r="1869" spans="1:6" s="1674" customFormat="1" ht="15.75" customHeight="1">
      <c r="A1869" s="1745"/>
      <c r="B1869" s="1673"/>
      <c r="C1869" s="1733"/>
      <c r="D1869" s="1734"/>
      <c r="E1869" s="1761"/>
      <c r="F1869" s="1735"/>
    </row>
    <row r="1870" spans="1:6" s="1674" customFormat="1" ht="15.75" customHeight="1">
      <c r="A1870" s="1745"/>
      <c r="B1870" s="1673"/>
      <c r="C1870" s="1733"/>
      <c r="D1870" s="1734"/>
      <c r="E1870" s="1761"/>
      <c r="F1870" s="1735"/>
    </row>
    <row r="1871" spans="1:6" s="1674" customFormat="1" ht="15.75" customHeight="1">
      <c r="A1871" s="1745"/>
      <c r="B1871" s="1673"/>
      <c r="C1871" s="1733"/>
      <c r="D1871" s="1734"/>
      <c r="E1871" s="1761"/>
      <c r="F1871" s="1735"/>
    </row>
    <row r="1872" spans="1:6" s="1674" customFormat="1" ht="15.75" customHeight="1">
      <c r="A1872" s="1745"/>
      <c r="B1872" s="1673"/>
      <c r="C1872" s="1733"/>
      <c r="D1872" s="1734"/>
      <c r="E1872" s="1761"/>
      <c r="F1872" s="1735"/>
    </row>
    <row r="1873" spans="1:6" s="1674" customFormat="1" ht="15.75" customHeight="1">
      <c r="A1873" s="1745"/>
      <c r="B1873" s="1673"/>
      <c r="C1873" s="1733"/>
      <c r="D1873" s="1734"/>
      <c r="E1873" s="1761"/>
      <c r="F1873" s="1735"/>
    </row>
    <row r="1874" spans="1:6" s="1674" customFormat="1" ht="15.75" customHeight="1">
      <c r="A1874" s="1745"/>
      <c r="B1874" s="1673"/>
      <c r="C1874" s="1733"/>
      <c r="D1874" s="1734"/>
      <c r="E1874" s="1761"/>
      <c r="F1874" s="1735"/>
    </row>
    <row r="1875" spans="1:6" s="1674" customFormat="1" ht="15.75" customHeight="1">
      <c r="A1875" s="1745"/>
      <c r="B1875" s="1673"/>
      <c r="C1875" s="1733"/>
      <c r="D1875" s="1734"/>
      <c r="E1875" s="1761"/>
      <c r="F1875" s="1735"/>
    </row>
    <row r="1876" spans="1:6" s="1674" customFormat="1" ht="15.75" customHeight="1">
      <c r="A1876" s="1745"/>
      <c r="B1876" s="1673"/>
      <c r="C1876" s="1733"/>
      <c r="D1876" s="1734"/>
      <c r="E1876" s="1761"/>
      <c r="F1876" s="1735"/>
    </row>
    <row r="1877" spans="1:6" s="1674" customFormat="1" ht="15.75" customHeight="1">
      <c r="A1877" s="1745"/>
      <c r="B1877" s="1673"/>
      <c r="C1877" s="1733"/>
      <c r="D1877" s="1734"/>
      <c r="E1877" s="1761"/>
      <c r="F1877" s="1735"/>
    </row>
    <row r="1878" spans="1:6" s="1674" customFormat="1" ht="15.75" customHeight="1">
      <c r="A1878" s="1745"/>
      <c r="B1878" s="1673"/>
      <c r="C1878" s="1733"/>
      <c r="D1878" s="1734"/>
      <c r="E1878" s="1761"/>
      <c r="F1878" s="1735"/>
    </row>
    <row r="1879" spans="1:6" s="1674" customFormat="1" ht="15.75" customHeight="1">
      <c r="A1879" s="1745"/>
      <c r="B1879" s="1673"/>
      <c r="C1879" s="1733"/>
      <c r="D1879" s="1734"/>
      <c r="E1879" s="1761"/>
      <c r="F1879" s="1735"/>
    </row>
    <row r="1880" spans="1:6" s="1674" customFormat="1" ht="15.75" customHeight="1">
      <c r="A1880" s="1745"/>
      <c r="B1880" s="1673"/>
      <c r="C1880" s="1733"/>
      <c r="D1880" s="1734"/>
      <c r="E1880" s="1761"/>
      <c r="F1880" s="1735"/>
    </row>
    <row r="1881" spans="1:6" s="1674" customFormat="1" ht="15.75" customHeight="1">
      <c r="A1881" s="1745"/>
      <c r="B1881" s="1673"/>
      <c r="C1881" s="1733"/>
      <c r="D1881" s="1734"/>
      <c r="E1881" s="1761"/>
      <c r="F1881" s="1735"/>
    </row>
    <row r="1882" spans="1:6" s="1674" customFormat="1" ht="15.75" customHeight="1">
      <c r="A1882" s="1745"/>
      <c r="B1882" s="1673"/>
      <c r="C1882" s="1733"/>
      <c r="D1882" s="1734"/>
      <c r="E1882" s="1761"/>
      <c r="F1882" s="1735"/>
    </row>
    <row r="1883" spans="1:6" s="1674" customFormat="1" ht="15.75" customHeight="1">
      <c r="A1883" s="1745"/>
      <c r="B1883" s="1673"/>
      <c r="C1883" s="1733"/>
      <c r="D1883" s="1734"/>
      <c r="E1883" s="1761"/>
      <c r="F1883" s="1735"/>
    </row>
    <row r="1884" spans="1:6" s="1674" customFormat="1" ht="15.75" customHeight="1">
      <c r="A1884" s="1745"/>
      <c r="B1884" s="1673"/>
      <c r="C1884" s="1733"/>
      <c r="D1884" s="1734"/>
      <c r="E1884" s="1761"/>
      <c r="F1884" s="1735"/>
    </row>
    <row r="1885" spans="1:6" s="1674" customFormat="1" ht="15.75" customHeight="1">
      <c r="A1885" s="1745"/>
      <c r="B1885" s="1673"/>
      <c r="C1885" s="1733"/>
      <c r="D1885" s="1734"/>
      <c r="E1885" s="1761"/>
      <c r="F1885" s="1735"/>
    </row>
    <row r="1886" spans="1:6">
      <c r="A1886" s="1758"/>
      <c r="B1886" s="1680"/>
      <c r="C1886" s="1704"/>
      <c r="D1886" s="874"/>
      <c r="E1886" s="1707"/>
      <c r="F1886" s="1719"/>
    </row>
    <row r="1887" spans="1:6" s="72" customFormat="1">
      <c r="A1887" s="1700"/>
      <c r="B1887" s="739"/>
      <c r="C1887" s="1701"/>
      <c r="D1887" s="411"/>
      <c r="E1887" s="1731"/>
      <c r="F1887" s="1732"/>
    </row>
    <row r="1888" spans="1:6" s="1772" customFormat="1" ht="13.8" customHeight="1">
      <c r="A1888" s="48"/>
      <c r="B1888" s="2568" t="s">
        <v>3312</v>
      </c>
      <c r="C1888" s="47"/>
      <c r="D1888" s="718"/>
      <c r="E1888" s="2014"/>
      <c r="F1888" s="351"/>
    </row>
    <row r="1889" spans="1:6" s="1772" customFormat="1" ht="14.4" customHeight="1" thickBot="1">
      <c r="A1889" s="66"/>
      <c r="B1889" s="2569"/>
      <c r="C1889" s="65"/>
      <c r="D1889" s="720"/>
      <c r="E1889" s="2022"/>
      <c r="F1889" s="393">
        <f>SUM(F1853:F1887)</f>
        <v>0</v>
      </c>
    </row>
    <row r="1890" spans="1:6" s="72" customFormat="1" ht="14.4" thickTop="1">
      <c r="A1890" s="1704"/>
      <c r="B1890" s="802"/>
      <c r="C1890" s="1704"/>
      <c r="D1890" s="1766"/>
      <c r="E1890" s="1707"/>
      <c r="F1890" s="1719"/>
    </row>
    <row r="1891" spans="1:6" s="72" customFormat="1">
      <c r="A1891" s="1704"/>
      <c r="B1891" s="802" t="s">
        <v>3313</v>
      </c>
      <c r="C1891" s="1704"/>
      <c r="D1891" s="874"/>
      <c r="E1891" s="1707"/>
      <c r="F1891" s="1719"/>
    </row>
    <row r="1892" spans="1:6" s="1674" customFormat="1" ht="18" customHeight="1">
      <c r="A1892" s="1745"/>
      <c r="B1892" s="1767"/>
      <c r="C1892" s="1733"/>
      <c r="D1892" s="1734"/>
      <c r="E1892" s="1707"/>
      <c r="F1892" s="1719"/>
    </row>
    <row r="1893" spans="1:6" s="1674" customFormat="1" ht="18" customHeight="1">
      <c r="A1893" s="1745" t="s">
        <v>2918</v>
      </c>
      <c r="B1893" s="1767" t="s">
        <v>1615</v>
      </c>
      <c r="C1893" s="1733"/>
      <c r="D1893" s="1734"/>
      <c r="E1893" s="1707"/>
      <c r="F1893" s="1719">
        <f>F1746</f>
        <v>0</v>
      </c>
    </row>
    <row r="1894" spans="1:6" s="1674" customFormat="1" ht="18" customHeight="1">
      <c r="A1894" s="1745"/>
      <c r="B1894" s="1767"/>
      <c r="C1894" s="1733"/>
      <c r="D1894" s="1734"/>
      <c r="E1894" s="1707"/>
      <c r="F1894" s="1719"/>
    </row>
    <row r="1895" spans="1:6" s="1674" customFormat="1" ht="18" customHeight="1">
      <c r="A1895" s="1745" t="s">
        <v>2912</v>
      </c>
      <c r="B1895" s="1673" t="s">
        <v>1617</v>
      </c>
      <c r="C1895" s="1733"/>
      <c r="D1895" s="1734"/>
      <c r="E1895" s="1761"/>
      <c r="F1895" s="1735">
        <f>F1780</f>
        <v>0</v>
      </c>
    </row>
    <row r="1896" spans="1:6" s="1674" customFormat="1" ht="18" customHeight="1">
      <c r="A1896" s="1745"/>
      <c r="B1896" s="1673"/>
      <c r="C1896" s="1733"/>
      <c r="D1896" s="1734"/>
      <c r="E1896" s="1761"/>
      <c r="F1896" s="1735"/>
    </row>
    <row r="1897" spans="1:6" s="1674" customFormat="1" ht="18" customHeight="1">
      <c r="A1897" s="1745" t="s">
        <v>2919</v>
      </c>
      <c r="B1897" s="1673" t="s">
        <v>1619</v>
      </c>
      <c r="C1897" s="1733"/>
      <c r="D1897" s="1734"/>
      <c r="E1897" s="1761"/>
      <c r="F1897" s="1735">
        <f>F1810</f>
        <v>0</v>
      </c>
    </row>
    <row r="1898" spans="1:6" s="1674" customFormat="1" ht="18" customHeight="1">
      <c r="A1898" s="1745"/>
      <c r="B1898" s="1673"/>
      <c r="C1898" s="1733"/>
      <c r="D1898" s="1734"/>
      <c r="E1898" s="1761"/>
      <c r="F1898" s="1735"/>
    </row>
    <row r="1899" spans="1:6" s="1674" customFormat="1" ht="18" customHeight="1">
      <c r="A1899" s="1745" t="s">
        <v>2915</v>
      </c>
      <c r="B1899" s="1673" t="s">
        <v>1621</v>
      </c>
      <c r="C1899" s="1733"/>
      <c r="D1899" s="1734"/>
      <c r="E1899" s="1761"/>
      <c r="F1899" s="1735">
        <f>F1848</f>
        <v>0</v>
      </c>
    </row>
    <row r="1900" spans="1:6" s="1674" customFormat="1" ht="18" customHeight="1">
      <c r="A1900" s="1745"/>
      <c r="B1900" s="1673"/>
      <c r="C1900" s="1733"/>
      <c r="D1900" s="1734"/>
      <c r="E1900" s="1761"/>
      <c r="F1900" s="1735"/>
    </row>
    <row r="1901" spans="1:6" s="1674" customFormat="1" ht="18" customHeight="1">
      <c r="A1901" s="1745" t="s">
        <v>2917</v>
      </c>
      <c r="B1901" s="1673" t="s">
        <v>1623</v>
      </c>
      <c r="C1901" s="1733"/>
      <c r="D1901" s="1734"/>
      <c r="E1901" s="1761"/>
      <c r="F1901" s="1735">
        <f>F1889</f>
        <v>0</v>
      </c>
    </row>
    <row r="1902" spans="1:6" s="1674" customFormat="1" ht="18" customHeight="1">
      <c r="A1902" s="1745"/>
      <c r="B1902" s="1673"/>
      <c r="C1902" s="1733"/>
      <c r="D1902" s="1734"/>
      <c r="E1902" s="1761"/>
      <c r="F1902" s="1735"/>
    </row>
    <row r="1903" spans="1:6" s="1674" customFormat="1" ht="18" customHeight="1">
      <c r="A1903" s="1745"/>
      <c r="B1903" s="1673"/>
      <c r="C1903" s="1733"/>
      <c r="D1903" s="1734"/>
      <c r="E1903" s="1761"/>
      <c r="F1903" s="1735"/>
    </row>
    <row r="1904" spans="1:6" s="1674" customFormat="1" ht="18" customHeight="1">
      <c r="A1904" s="1745"/>
      <c r="B1904" s="1673"/>
      <c r="C1904" s="1733"/>
      <c r="D1904" s="1734"/>
      <c r="E1904" s="1761"/>
      <c r="F1904" s="1735"/>
    </row>
    <row r="1905" spans="1:6" s="1674" customFormat="1" ht="18" customHeight="1">
      <c r="A1905" s="1745"/>
      <c r="B1905" s="1673"/>
      <c r="C1905" s="1733"/>
      <c r="D1905" s="1734"/>
      <c r="E1905" s="1761"/>
      <c r="F1905" s="1735"/>
    </row>
    <row r="1906" spans="1:6" s="1674" customFormat="1" ht="18" customHeight="1">
      <c r="A1906" s="1745"/>
      <c r="B1906" s="1673"/>
      <c r="C1906" s="1733"/>
      <c r="D1906" s="1734"/>
      <c r="E1906" s="1761"/>
      <c r="F1906" s="1735"/>
    </row>
    <row r="1907" spans="1:6" s="1674" customFormat="1" ht="18" customHeight="1">
      <c r="A1907" s="1745"/>
      <c r="B1907" s="1673"/>
      <c r="C1907" s="1733"/>
      <c r="D1907" s="1734"/>
      <c r="E1907" s="1761"/>
      <c r="F1907" s="1735"/>
    </row>
    <row r="1908" spans="1:6" s="1674" customFormat="1" ht="18" customHeight="1">
      <c r="A1908" s="1745"/>
      <c r="B1908" s="1673"/>
      <c r="C1908" s="1733"/>
      <c r="D1908" s="1734"/>
      <c r="E1908" s="1761"/>
      <c r="F1908" s="1735"/>
    </row>
    <row r="1909" spans="1:6" s="1674" customFormat="1" ht="18" customHeight="1">
      <c r="A1909" s="1745"/>
      <c r="B1909" s="1673"/>
      <c r="C1909" s="1733"/>
      <c r="D1909" s="1734"/>
      <c r="E1909" s="1761"/>
      <c r="F1909" s="1735"/>
    </row>
    <row r="1910" spans="1:6" s="1674" customFormat="1" ht="18" customHeight="1">
      <c r="A1910" s="1745"/>
      <c r="B1910" s="1673"/>
      <c r="C1910" s="1733"/>
      <c r="D1910" s="1734"/>
      <c r="E1910" s="1761"/>
      <c r="F1910" s="1735"/>
    </row>
    <row r="1911" spans="1:6" s="1674" customFormat="1" ht="18" customHeight="1">
      <c r="A1911" s="1745"/>
      <c r="B1911" s="1673"/>
      <c r="C1911" s="1733"/>
      <c r="D1911" s="1734"/>
      <c r="E1911" s="1761"/>
      <c r="F1911" s="1735"/>
    </row>
    <row r="1912" spans="1:6" s="1674" customFormat="1" ht="18" customHeight="1">
      <c r="A1912" s="1745"/>
      <c r="B1912" s="1673"/>
      <c r="C1912" s="1733"/>
      <c r="D1912" s="1734"/>
      <c r="E1912" s="1761"/>
      <c r="F1912" s="1735"/>
    </row>
    <row r="1913" spans="1:6" s="1674" customFormat="1" ht="18" customHeight="1">
      <c r="A1913" s="1745"/>
      <c r="B1913" s="1673"/>
      <c r="C1913" s="1733"/>
      <c r="D1913" s="1734"/>
      <c r="E1913" s="1761"/>
      <c r="F1913" s="1735"/>
    </row>
    <row r="1914" spans="1:6" s="1674" customFormat="1" ht="18" customHeight="1">
      <c r="A1914" s="1745"/>
      <c r="B1914" s="1673"/>
      <c r="C1914" s="1733"/>
      <c r="D1914" s="1734"/>
      <c r="E1914" s="1761"/>
      <c r="F1914" s="1735"/>
    </row>
    <row r="1915" spans="1:6" s="1674" customFormat="1" ht="18" customHeight="1">
      <c r="A1915" s="1745"/>
      <c r="B1915" s="1673"/>
      <c r="C1915" s="1733"/>
      <c r="D1915" s="1734"/>
      <c r="E1915" s="1761"/>
      <c r="F1915" s="1735"/>
    </row>
    <row r="1916" spans="1:6" s="1674" customFormat="1" ht="18" customHeight="1">
      <c r="A1916" s="1745"/>
      <c r="B1916" s="1673"/>
      <c r="C1916" s="1733"/>
      <c r="D1916" s="1734"/>
      <c r="E1916" s="1761"/>
      <c r="F1916" s="1735"/>
    </row>
    <row r="1917" spans="1:6" s="1674" customFormat="1" ht="18" customHeight="1">
      <c r="A1917" s="1745"/>
      <c r="B1917" s="1673"/>
      <c r="C1917" s="1733"/>
      <c r="D1917" s="1734"/>
      <c r="E1917" s="1761"/>
      <c r="F1917" s="1735"/>
    </row>
    <row r="1918" spans="1:6" s="1674" customFormat="1" ht="18" customHeight="1">
      <c r="A1918" s="1745"/>
      <c r="B1918" s="1673"/>
      <c r="C1918" s="1733"/>
      <c r="D1918" s="1734"/>
      <c r="E1918" s="1761"/>
      <c r="F1918" s="1735"/>
    </row>
    <row r="1919" spans="1:6" s="1674" customFormat="1" ht="18" customHeight="1">
      <c r="A1919" s="1745"/>
      <c r="B1919" s="1673"/>
      <c r="C1919" s="1733"/>
      <c r="D1919" s="1734"/>
      <c r="E1919" s="1761"/>
      <c r="F1919" s="1735"/>
    </row>
    <row r="1920" spans="1:6" s="1674" customFormat="1" ht="18" customHeight="1">
      <c r="A1920" s="1745"/>
      <c r="B1920" s="1673"/>
      <c r="C1920" s="1733"/>
      <c r="D1920" s="1734"/>
      <c r="E1920" s="1761"/>
      <c r="F1920" s="1735"/>
    </row>
    <row r="1921" spans="1:6" s="1674" customFormat="1" ht="18" customHeight="1">
      <c r="A1921" s="1745"/>
      <c r="B1921" s="1673"/>
      <c r="C1921" s="1733"/>
      <c r="D1921" s="1734"/>
      <c r="E1921" s="1761"/>
      <c r="F1921" s="1735"/>
    </row>
    <row r="1922" spans="1:6" s="1674" customFormat="1">
      <c r="A1922" s="1745"/>
      <c r="B1922" s="1673"/>
      <c r="C1922" s="1733"/>
      <c r="D1922" s="1734"/>
      <c r="E1922" s="1761"/>
      <c r="F1922" s="1735"/>
    </row>
    <row r="1923" spans="1:6" s="1674" customFormat="1" ht="18" customHeight="1">
      <c r="A1923" s="1745"/>
      <c r="B1923" s="1673"/>
      <c r="C1923" s="1733"/>
      <c r="D1923" s="1734"/>
      <c r="E1923" s="1761"/>
      <c r="F1923" s="1735"/>
    </row>
    <row r="1924" spans="1:6" s="1674" customFormat="1" ht="18" customHeight="1">
      <c r="A1924" s="1745"/>
      <c r="B1924" s="1673"/>
      <c r="C1924" s="1733"/>
      <c r="D1924" s="1734"/>
      <c r="E1924" s="1761"/>
      <c r="F1924" s="1735"/>
    </row>
    <row r="1925" spans="1:6" s="1674" customFormat="1" ht="18" customHeight="1">
      <c r="A1925" s="1745"/>
      <c r="B1925" s="1673"/>
      <c r="C1925" s="1733"/>
      <c r="D1925" s="1734"/>
      <c r="E1925" s="1761"/>
      <c r="F1925" s="1735"/>
    </row>
    <row r="1926" spans="1:6" s="1674" customFormat="1" ht="18" customHeight="1">
      <c r="A1926" s="1745"/>
      <c r="B1926" s="1673"/>
      <c r="C1926" s="1733"/>
      <c r="D1926" s="1734"/>
      <c r="E1926" s="1761"/>
      <c r="F1926" s="1735"/>
    </row>
    <row r="1927" spans="1:6" s="1674" customFormat="1" ht="18" customHeight="1">
      <c r="A1927" s="1745"/>
      <c r="B1927" s="1673"/>
      <c r="C1927" s="1733"/>
      <c r="D1927" s="1734"/>
      <c r="E1927" s="1761"/>
      <c r="F1927" s="1735"/>
    </row>
    <row r="1928" spans="1:6" s="1674" customFormat="1" ht="20.100000000000001" customHeight="1">
      <c r="A1928" s="48"/>
      <c r="B1928" s="2568" t="s">
        <v>3314</v>
      </c>
      <c r="C1928" s="47"/>
      <c r="D1928" s="718"/>
      <c r="E1928" s="2014"/>
      <c r="F1928" s="351"/>
    </row>
    <row r="1929" spans="1:6" s="1674" customFormat="1" ht="20.100000000000001" customHeight="1" thickBot="1">
      <c r="A1929" s="664"/>
      <c r="B1929" s="2569"/>
      <c r="C1929" s="764"/>
      <c r="D1929" s="765"/>
      <c r="E1929" s="2181"/>
      <c r="F1929" s="393">
        <f>SUM(F1892:F1927)</f>
        <v>0</v>
      </c>
    </row>
    <row r="1930" spans="1:6" s="72" customFormat="1" ht="14.4" thickTop="1">
      <c r="A1930" s="1736"/>
      <c r="B1930" s="883"/>
      <c r="C1930" s="1736"/>
      <c r="D1930" s="1737"/>
      <c r="E1930" s="2178"/>
      <c r="F1930" s="1738"/>
    </row>
    <row r="1931" spans="1:6" s="72" customFormat="1" ht="12.6" customHeight="1">
      <c r="A1931" s="1736"/>
      <c r="B1931" s="628" t="s">
        <v>1888</v>
      </c>
      <c r="C1931" s="1736"/>
      <c r="D1931" s="1737"/>
      <c r="E1931" s="2178"/>
      <c r="F1931" s="1738"/>
    </row>
    <row r="1932" spans="1:6" s="72" customFormat="1" ht="12.6" customHeight="1">
      <c r="A1932" s="1736"/>
      <c r="B1932" s="781"/>
      <c r="C1932" s="1736"/>
      <c r="D1932" s="1737"/>
      <c r="E1932" s="2178"/>
      <c r="F1932" s="1738"/>
    </row>
    <row r="1933" spans="1:6" s="1674" customFormat="1">
      <c r="A1933" s="1799"/>
      <c r="B1933" s="1803" t="s">
        <v>3315</v>
      </c>
      <c r="C1933" s="1799"/>
      <c r="D1933" s="1800"/>
      <c r="E1933" s="2175"/>
      <c r="F1933" s="1801"/>
    </row>
    <row r="1934" spans="1:6" s="1674" customFormat="1">
      <c r="A1934" s="1799"/>
      <c r="B1934" s="1675"/>
      <c r="C1934" s="1799"/>
      <c r="D1934" s="1800"/>
      <c r="E1934" s="2175"/>
      <c r="F1934" s="1801"/>
    </row>
    <row r="1935" spans="1:6" s="1674" customFormat="1">
      <c r="A1935" s="1799"/>
      <c r="B1935" s="1681" t="s">
        <v>3316</v>
      </c>
      <c r="C1935" s="1799"/>
      <c r="D1935" s="1800"/>
      <c r="E1935" s="2175"/>
      <c r="F1935" s="1801"/>
    </row>
    <row r="1936" spans="1:6" s="1674" customFormat="1">
      <c r="A1936" s="1799"/>
      <c r="B1936" s="1675"/>
      <c r="C1936" s="1799"/>
      <c r="D1936" s="1800"/>
      <c r="E1936" s="2175"/>
      <c r="F1936" s="1801"/>
    </row>
    <row r="1937" spans="1:6" s="1674" customFormat="1">
      <c r="A1937" s="1736"/>
      <c r="B1937" s="1804" t="s">
        <v>1604</v>
      </c>
      <c r="C1937" s="1736"/>
      <c r="D1937" s="1737"/>
      <c r="E1937" s="2178"/>
      <c r="F1937" s="1738"/>
    </row>
    <row r="1938" spans="1:6" s="1674" customFormat="1" ht="55.2">
      <c r="A1938" s="1736" t="s">
        <v>28</v>
      </c>
      <c r="B1938" s="1805" t="s">
        <v>3317</v>
      </c>
      <c r="C1938" s="1736">
        <v>2</v>
      </c>
      <c r="D1938" s="1736" t="s">
        <v>1421</v>
      </c>
      <c r="E1938" s="2178"/>
      <c r="F1938" s="1719">
        <f t="shared" ref="F1938:F1954" si="64">C1938*E1938</f>
        <v>0</v>
      </c>
    </row>
    <row r="1939" spans="1:6" s="1674" customFormat="1">
      <c r="A1939" s="1736"/>
      <c r="B1939" s="1805"/>
      <c r="C1939" s="1736"/>
      <c r="D1939" s="1736"/>
      <c r="E1939" s="2178"/>
      <c r="F1939" s="1719"/>
    </row>
    <row r="1940" spans="1:6" s="1674" customFormat="1">
      <c r="A1940" s="1736"/>
      <c r="B1940" s="1806" t="s">
        <v>1568</v>
      </c>
      <c r="C1940" s="1736"/>
      <c r="D1940" s="1736"/>
      <c r="E1940" s="2178"/>
      <c r="F1940" s="1719"/>
    </row>
    <row r="1941" spans="1:6" s="1674" customFormat="1" ht="58.8" customHeight="1">
      <c r="A1941" s="1736" t="s">
        <v>30</v>
      </c>
      <c r="B1941" s="1805" t="s">
        <v>1569</v>
      </c>
      <c r="C1941" s="1736">
        <v>40</v>
      </c>
      <c r="D1941" s="1736" t="s">
        <v>46</v>
      </c>
      <c r="E1941" s="2178"/>
      <c r="F1941" s="1719">
        <f t="shared" si="64"/>
        <v>0</v>
      </c>
    </row>
    <row r="1942" spans="1:6" s="1674" customFormat="1">
      <c r="A1942" s="1736"/>
      <c r="B1942" s="1805"/>
      <c r="C1942" s="1736"/>
      <c r="D1942" s="1736"/>
      <c r="E1942" s="2178"/>
      <c r="F1942" s="1719"/>
    </row>
    <row r="1943" spans="1:6" s="1674" customFormat="1">
      <c r="A1943" s="1736"/>
      <c r="B1943" s="1806" t="s">
        <v>1556</v>
      </c>
      <c r="C1943" s="1736"/>
      <c r="D1943" s="1736"/>
      <c r="E1943" s="2178"/>
      <c r="F1943" s="1719"/>
    </row>
    <row r="1944" spans="1:6" s="1674" customFormat="1">
      <c r="A1944" s="1736" t="s">
        <v>31</v>
      </c>
      <c r="B1944" s="1805" t="s">
        <v>1606</v>
      </c>
      <c r="C1944" s="1736"/>
      <c r="D1944" s="1736"/>
      <c r="E1944" s="2178"/>
      <c r="F1944" s="1719"/>
    </row>
    <row r="1945" spans="1:6" s="1674" customFormat="1">
      <c r="A1945" s="1736"/>
      <c r="B1945" s="1805" t="s">
        <v>1607</v>
      </c>
      <c r="C1945" s="1736">
        <v>1</v>
      </c>
      <c r="D1945" s="1736" t="s">
        <v>7</v>
      </c>
      <c r="E1945" s="2178"/>
      <c r="F1945" s="1719">
        <f t="shared" si="64"/>
        <v>0</v>
      </c>
    </row>
    <row r="1946" spans="1:6" s="1674" customFormat="1">
      <c r="A1946" s="1736"/>
      <c r="B1946" s="1805"/>
      <c r="C1946" s="1736"/>
      <c r="D1946" s="1736"/>
      <c r="E1946" s="2178"/>
      <c r="F1946" s="1719"/>
    </row>
    <row r="1947" spans="1:6" s="1674" customFormat="1">
      <c r="A1947" s="1736" t="s">
        <v>32</v>
      </c>
      <c r="B1947" s="1805" t="s">
        <v>1557</v>
      </c>
      <c r="C1947" s="1736"/>
      <c r="D1947" s="1736"/>
      <c r="E1947" s="2178"/>
      <c r="F1947" s="1719"/>
    </row>
    <row r="1948" spans="1:6" s="1674" customFormat="1">
      <c r="A1948" s="1736"/>
      <c r="B1948" s="1805" t="s">
        <v>1558</v>
      </c>
      <c r="C1948" s="1736">
        <v>20</v>
      </c>
      <c r="D1948" s="1736" t="s">
        <v>46</v>
      </c>
      <c r="E1948" s="2178"/>
      <c r="F1948" s="1719">
        <f t="shared" si="64"/>
        <v>0</v>
      </c>
    </row>
    <row r="1949" spans="1:6" s="1674" customFormat="1">
      <c r="A1949" s="1736"/>
      <c r="B1949" s="1805"/>
      <c r="C1949" s="1736"/>
      <c r="D1949" s="1736"/>
      <c r="E1949" s="2178"/>
      <c r="F1949" s="1719"/>
    </row>
    <row r="1950" spans="1:6" s="1674" customFormat="1">
      <c r="A1950" s="1736" t="s">
        <v>34</v>
      </c>
      <c r="B1950" s="1805" t="s">
        <v>1608</v>
      </c>
      <c r="C1950" s="1736">
        <v>1</v>
      </c>
      <c r="D1950" s="1736" t="s">
        <v>1421</v>
      </c>
      <c r="E1950" s="2178"/>
      <c r="F1950" s="1719">
        <f t="shared" si="64"/>
        <v>0</v>
      </c>
    </row>
    <row r="1951" spans="1:6" s="1674" customFormat="1">
      <c r="A1951" s="1736"/>
      <c r="B1951" s="1805"/>
      <c r="C1951" s="1736"/>
      <c r="D1951" s="1736"/>
      <c r="E1951" s="2178"/>
      <c r="F1951" s="1719"/>
    </row>
    <row r="1952" spans="1:6" s="1674" customFormat="1">
      <c r="A1952" s="1736"/>
      <c r="B1952" s="1806" t="s">
        <v>1571</v>
      </c>
      <c r="C1952" s="1736"/>
      <c r="D1952" s="1736"/>
      <c r="E1952" s="2178"/>
      <c r="F1952" s="1719"/>
    </row>
    <row r="1953" spans="1:6" s="1674" customFormat="1">
      <c r="A1953" s="1736" t="s">
        <v>35</v>
      </c>
      <c r="B1953" s="1805" t="s">
        <v>1609</v>
      </c>
      <c r="C1953" s="1736"/>
      <c r="D1953" s="1736"/>
      <c r="E1953" s="2178"/>
      <c r="F1953" s="1719"/>
    </row>
    <row r="1954" spans="1:6" s="1674" customFormat="1">
      <c r="A1954" s="1736"/>
      <c r="B1954" s="1805" t="s">
        <v>1610</v>
      </c>
      <c r="C1954" s="1736">
        <v>1</v>
      </c>
      <c r="D1954" s="1736" t="s">
        <v>7</v>
      </c>
      <c r="E1954" s="2178"/>
      <c r="F1954" s="1719">
        <f t="shared" si="64"/>
        <v>0</v>
      </c>
    </row>
    <row r="1955" spans="1:6" s="1674" customFormat="1">
      <c r="A1955" s="1736"/>
      <c r="B1955" s="1805"/>
      <c r="C1955" s="1736"/>
      <c r="D1955" s="1736"/>
      <c r="E1955" s="2178"/>
      <c r="F1955" s="1738"/>
    </row>
    <row r="1956" spans="1:6" s="1674" customFormat="1">
      <c r="A1956" s="1736"/>
      <c r="B1956" s="1805"/>
      <c r="C1956" s="1736"/>
      <c r="D1956" s="1736"/>
      <c r="E1956" s="2178"/>
      <c r="F1956" s="1738"/>
    </row>
    <row r="1957" spans="1:6" s="1674" customFormat="1">
      <c r="A1957" s="1736"/>
      <c r="B1957" s="1805"/>
      <c r="C1957" s="1736"/>
      <c r="D1957" s="1736"/>
      <c r="E1957" s="2178"/>
      <c r="F1957" s="1738"/>
    </row>
    <row r="1958" spans="1:6" s="1674" customFormat="1">
      <c r="A1958" s="1736"/>
      <c r="B1958" s="1805"/>
      <c r="C1958" s="1736"/>
      <c r="D1958" s="806"/>
      <c r="E1958" s="2178"/>
      <c r="F1958" s="1738"/>
    </row>
    <row r="1959" spans="1:6" s="1674" customFormat="1">
      <c r="A1959" s="1736"/>
      <c r="B1959" s="1805"/>
      <c r="C1959" s="1736"/>
      <c r="D1959" s="806"/>
      <c r="E1959" s="2178"/>
      <c r="F1959" s="1738"/>
    </row>
    <row r="1960" spans="1:6" s="1674" customFormat="1">
      <c r="A1960" s="1736"/>
      <c r="B1960" s="1805"/>
      <c r="C1960" s="1736"/>
      <c r="D1960" s="806"/>
      <c r="E1960" s="2178"/>
      <c r="F1960" s="1738"/>
    </row>
    <row r="1961" spans="1:6" s="1674" customFormat="1">
      <c r="A1961" s="1736"/>
      <c r="B1961" s="1805"/>
      <c r="C1961" s="1736"/>
      <c r="D1961" s="806"/>
      <c r="E1961" s="2178"/>
      <c r="F1961" s="1738"/>
    </row>
    <row r="1962" spans="1:6" s="1674" customFormat="1">
      <c r="A1962" s="1736"/>
      <c r="B1962" s="1805"/>
      <c r="C1962" s="1736"/>
      <c r="D1962" s="806"/>
      <c r="E1962" s="2178"/>
      <c r="F1962" s="1738"/>
    </row>
    <row r="1963" spans="1:6" s="1674" customFormat="1">
      <c r="A1963" s="1736"/>
      <c r="B1963" s="1805"/>
      <c r="C1963" s="1736"/>
      <c r="D1963" s="806"/>
      <c r="E1963" s="2178"/>
      <c r="F1963" s="1738"/>
    </row>
    <row r="1964" spans="1:6" s="1674" customFormat="1">
      <c r="A1964" s="1736"/>
      <c r="B1964" s="1805"/>
      <c r="C1964" s="1736"/>
      <c r="D1964" s="806"/>
      <c r="E1964" s="2178"/>
      <c r="F1964" s="1738"/>
    </row>
    <row r="1965" spans="1:6" s="1674" customFormat="1">
      <c r="A1965" s="1736"/>
      <c r="B1965" s="1805"/>
      <c r="C1965" s="1736"/>
      <c r="D1965" s="806"/>
      <c r="E1965" s="2178"/>
      <c r="F1965" s="1738"/>
    </row>
    <row r="1966" spans="1:6" s="1674" customFormat="1">
      <c r="A1966" s="1736"/>
      <c r="B1966" s="1805"/>
      <c r="C1966" s="1736"/>
      <c r="D1966" s="806"/>
      <c r="E1966" s="2178"/>
      <c r="F1966" s="1738"/>
    </row>
    <row r="1967" spans="1:6" s="1674" customFormat="1">
      <c r="A1967" s="1736"/>
      <c r="B1967" s="1805"/>
      <c r="C1967" s="1736"/>
      <c r="D1967" s="806"/>
      <c r="E1967" s="2178"/>
      <c r="F1967" s="1738"/>
    </row>
    <row r="1968" spans="1:6" s="1674" customFormat="1">
      <c r="A1968" s="1736"/>
      <c r="B1968" s="1805"/>
      <c r="C1968" s="1736"/>
      <c r="D1968" s="806"/>
      <c r="E1968" s="2178"/>
      <c r="F1968" s="1738"/>
    </row>
    <row r="1969" spans="1:6" s="1674" customFormat="1">
      <c r="A1969" s="1736"/>
      <c r="B1969" s="1805"/>
      <c r="C1969" s="1736"/>
      <c r="D1969" s="806"/>
      <c r="E1969" s="2178"/>
      <c r="F1969" s="1738"/>
    </row>
    <row r="1970" spans="1:6" s="1674" customFormat="1">
      <c r="A1970" s="1736"/>
      <c r="B1970" s="1805"/>
      <c r="C1970" s="1736"/>
      <c r="D1970" s="806"/>
      <c r="E1970" s="2178"/>
      <c r="F1970" s="1738"/>
    </row>
    <row r="1971" spans="1:6" s="1674" customFormat="1">
      <c r="A1971" s="1736"/>
      <c r="B1971" s="1805"/>
      <c r="C1971" s="1736"/>
      <c r="D1971" s="806"/>
      <c r="E1971" s="2178"/>
      <c r="F1971" s="1738"/>
    </row>
    <row r="1972" spans="1:6" s="72" customFormat="1">
      <c r="A1972" s="1700"/>
      <c r="B1972" s="739"/>
      <c r="C1972" s="1701"/>
      <c r="D1972" s="411"/>
      <c r="E1972" s="1731"/>
      <c r="F1972" s="1732"/>
    </row>
    <row r="1973" spans="1:6" s="1772" customFormat="1" ht="13.8" customHeight="1">
      <c r="A1973" s="48"/>
      <c r="B1973" s="1747"/>
      <c r="C1973" s="47"/>
      <c r="D1973" s="718"/>
      <c r="E1973" s="2014"/>
      <c r="F1973" s="351"/>
    </row>
    <row r="1974" spans="1:6" s="1772" customFormat="1" ht="14.4" customHeight="1" thickBot="1">
      <c r="A1974" s="66"/>
      <c r="B1974" s="719" t="s">
        <v>3318</v>
      </c>
      <c r="C1974" s="65"/>
      <c r="D1974" s="720"/>
      <c r="E1974" s="2022"/>
      <c r="F1974" s="393">
        <f>SUM(F1933:F1972)</f>
        <v>0</v>
      </c>
    </row>
    <row r="1975" spans="1:6" s="1674" customFormat="1" ht="14.4" thickTop="1">
      <c r="A1975" s="1786"/>
      <c r="B1975" s="1796"/>
      <c r="C1975" s="1797"/>
      <c r="D1975" s="1798"/>
      <c r="E1975" s="2187"/>
      <c r="F1975" s="1752"/>
    </row>
    <row r="1976" spans="1:6" s="1674" customFormat="1">
      <c r="A1976" s="1736"/>
      <c r="B1976" s="1681" t="s">
        <v>3319</v>
      </c>
      <c r="C1976" s="1736"/>
      <c r="D1976" s="1736"/>
      <c r="E1976" s="2178"/>
      <c r="F1976" s="1738"/>
    </row>
    <row r="1977" spans="1:6" s="1674" customFormat="1">
      <c r="A1977" s="1736"/>
      <c r="B1977" s="1805"/>
      <c r="C1977" s="1736"/>
      <c r="D1977" s="1736"/>
      <c r="E1977" s="2178"/>
      <c r="F1977" s="1738"/>
    </row>
    <row r="1978" spans="1:6" s="1674" customFormat="1" ht="41.4">
      <c r="A1978" s="1736"/>
      <c r="B1978" s="1804" t="s">
        <v>3320</v>
      </c>
      <c r="C1978" s="1736"/>
      <c r="D1978" s="1736"/>
      <c r="E1978" s="2178"/>
      <c r="F1978" s="1738"/>
    </row>
    <row r="1979" spans="1:6" s="1674" customFormat="1">
      <c r="A1979" s="1736"/>
      <c r="B1979" s="1805"/>
      <c r="C1979" s="1736"/>
      <c r="D1979" s="1736"/>
      <c r="E1979" s="2178"/>
      <c r="F1979" s="1738"/>
    </row>
    <row r="1980" spans="1:6" s="1674" customFormat="1">
      <c r="A1980" s="1736"/>
      <c r="B1980" s="1804" t="s">
        <v>3321</v>
      </c>
      <c r="C1980" s="1736"/>
      <c r="D1980" s="1736"/>
      <c r="E1980" s="2178"/>
      <c r="F1980" s="1738"/>
    </row>
    <row r="1981" spans="1:6" s="1674" customFormat="1" ht="69">
      <c r="A1981" s="1736" t="s">
        <v>28</v>
      </c>
      <c r="B1981" s="1805" t="s">
        <v>3322</v>
      </c>
      <c r="C1981" s="1736">
        <v>1</v>
      </c>
      <c r="D1981" s="1736" t="s">
        <v>1421</v>
      </c>
      <c r="E1981" s="2178"/>
      <c r="F1981" s="1719">
        <f t="shared" ref="F1981" si="65">C1981*E1981</f>
        <v>0</v>
      </c>
    </row>
    <row r="1982" spans="1:6" s="1674" customFormat="1">
      <c r="A1982" s="1736"/>
      <c r="B1982" s="1805"/>
      <c r="C1982" s="1736"/>
      <c r="D1982" s="1736"/>
      <c r="E1982" s="2178"/>
      <c r="F1982" s="1738"/>
    </row>
    <row r="1983" spans="1:6" s="1674" customFormat="1">
      <c r="A1983" s="1736"/>
      <c r="B1983" s="1804" t="s">
        <v>3323</v>
      </c>
      <c r="C1983" s="1736"/>
      <c r="D1983" s="1736"/>
      <c r="E1983" s="2178"/>
      <c r="F1983" s="1738"/>
    </row>
    <row r="1984" spans="1:6" s="1674" customFormat="1" ht="55.2">
      <c r="A1984" s="1736" t="s">
        <v>30</v>
      </c>
      <c r="B1984" s="1805" t="s">
        <v>3324</v>
      </c>
      <c r="C1984" s="1736">
        <v>1</v>
      </c>
      <c r="D1984" s="1736" t="s">
        <v>1421</v>
      </c>
      <c r="E1984" s="2178"/>
      <c r="F1984" s="1719">
        <f t="shared" ref="F1984:F1992" si="66">C1984*E1984</f>
        <v>0</v>
      </c>
    </row>
    <row r="1985" spans="1:6" s="1674" customFormat="1">
      <c r="A1985" s="1736"/>
      <c r="B1985" s="1805"/>
      <c r="C1985" s="1736"/>
      <c r="D1985" s="1736"/>
      <c r="E1985" s="2178"/>
      <c r="F1985" s="1719"/>
    </row>
    <row r="1986" spans="1:6" s="1674" customFormat="1">
      <c r="A1986" s="1736"/>
      <c r="B1986" s="1804" t="s">
        <v>3325</v>
      </c>
      <c r="C1986" s="1736"/>
      <c r="D1986" s="1736"/>
      <c r="E1986" s="2178"/>
      <c r="F1986" s="1719"/>
    </row>
    <row r="1987" spans="1:6" s="1674" customFormat="1" ht="27.6">
      <c r="A1987" s="1736" t="s">
        <v>31</v>
      </c>
      <c r="B1987" s="1805" t="s">
        <v>3326</v>
      </c>
      <c r="C1987" s="1736">
        <v>1</v>
      </c>
      <c r="D1987" s="1736" t="s">
        <v>7</v>
      </c>
      <c r="E1987" s="2178"/>
      <c r="F1987" s="1719">
        <f t="shared" si="66"/>
        <v>0</v>
      </c>
    </row>
    <row r="1988" spans="1:6" s="1674" customFormat="1">
      <c r="A1988" s="1736"/>
      <c r="B1988" s="1805"/>
      <c r="C1988" s="1736"/>
      <c r="D1988" s="1736"/>
      <c r="E1988" s="2178"/>
      <c r="F1988" s="1719"/>
    </row>
    <row r="1989" spans="1:6" s="1674" customFormat="1">
      <c r="A1989" s="1736" t="s">
        <v>32</v>
      </c>
      <c r="B1989" s="1805" t="s">
        <v>3327</v>
      </c>
      <c r="C1989" s="1736">
        <v>1</v>
      </c>
      <c r="D1989" s="1736" t="s">
        <v>7</v>
      </c>
      <c r="E1989" s="2178"/>
      <c r="F1989" s="1719">
        <f t="shared" si="66"/>
        <v>0</v>
      </c>
    </row>
    <row r="1990" spans="1:6" s="1674" customFormat="1">
      <c r="A1990" s="1736"/>
      <c r="B1990" s="1805"/>
      <c r="C1990" s="1736"/>
      <c r="D1990" s="1736"/>
      <c r="E1990" s="2178"/>
      <c r="F1990" s="1719"/>
    </row>
    <row r="1991" spans="1:6" s="1674" customFormat="1">
      <c r="A1991" s="1736"/>
      <c r="B1991" s="1804" t="s">
        <v>3328</v>
      </c>
      <c r="C1991" s="1736"/>
      <c r="D1991" s="1736"/>
      <c r="E1991" s="2178"/>
      <c r="F1991" s="1738"/>
    </row>
    <row r="1992" spans="1:6" s="1674" customFormat="1" ht="96.6">
      <c r="A1992" s="1736" t="s">
        <v>33</v>
      </c>
      <c r="B1992" s="1805" t="s">
        <v>3329</v>
      </c>
      <c r="C1992" s="1736">
        <v>1</v>
      </c>
      <c r="D1992" s="1736" t="s">
        <v>1421</v>
      </c>
      <c r="E1992" s="2178"/>
      <c r="F1992" s="1719">
        <f t="shared" si="66"/>
        <v>0</v>
      </c>
    </row>
    <row r="1993" spans="1:6" s="1674" customFormat="1">
      <c r="A1993" s="1736"/>
      <c r="B1993" s="1805"/>
      <c r="C1993" s="1736"/>
      <c r="D1993" s="1736"/>
      <c r="E1993" s="2178"/>
      <c r="F1993" s="1738"/>
    </row>
    <row r="1994" spans="1:6" s="1674" customFormat="1">
      <c r="A1994" s="1736"/>
      <c r="B1994" s="1805"/>
      <c r="C1994" s="1736"/>
      <c r="D1994" s="1736"/>
      <c r="E1994" s="2178"/>
      <c r="F1994" s="1738"/>
    </row>
    <row r="1995" spans="1:6" s="1674" customFormat="1">
      <c r="A1995" s="1736"/>
      <c r="B1995" s="1805"/>
      <c r="C1995" s="1736"/>
      <c r="D1995" s="1736"/>
      <c r="E1995" s="2178"/>
      <c r="F1995" s="1738"/>
    </row>
    <row r="1996" spans="1:6" s="1674" customFormat="1">
      <c r="A1996" s="1736"/>
      <c r="B1996" s="1805"/>
      <c r="C1996" s="1736"/>
      <c r="D1996" s="1736"/>
      <c r="E1996" s="2178"/>
      <c r="F1996" s="1738"/>
    </row>
    <row r="1997" spans="1:6" s="1674" customFormat="1">
      <c r="A1997" s="1736"/>
      <c r="B1997" s="1805"/>
      <c r="C1997" s="1736"/>
      <c r="D1997" s="1736"/>
      <c r="E1997" s="2178"/>
      <c r="F1997" s="1738"/>
    </row>
    <row r="1998" spans="1:6" s="1674" customFormat="1">
      <c r="A1998" s="1736"/>
      <c r="B1998" s="1805"/>
      <c r="C1998" s="1736"/>
      <c r="D1998" s="1736"/>
      <c r="E1998" s="2178"/>
      <c r="F1998" s="1738"/>
    </row>
    <row r="1999" spans="1:6" s="1674" customFormat="1">
      <c r="A1999" s="1736"/>
      <c r="B1999" s="1805"/>
      <c r="C1999" s="1736"/>
      <c r="D1999" s="1736"/>
      <c r="E1999" s="2178"/>
      <c r="F1999" s="1738"/>
    </row>
    <row r="2000" spans="1:6" s="1674" customFormat="1">
      <c r="A2000" s="1736"/>
      <c r="B2000" s="1805"/>
      <c r="C2000" s="1736"/>
      <c r="D2000" s="1736"/>
      <c r="E2000" s="2178"/>
      <c r="F2000" s="1738"/>
    </row>
    <row r="2001" spans="1:6" s="1674" customFormat="1">
      <c r="A2001" s="1736"/>
      <c r="B2001" s="1805"/>
      <c r="C2001" s="1736"/>
      <c r="D2001" s="1736"/>
      <c r="E2001" s="2178"/>
      <c r="F2001" s="1738"/>
    </row>
    <row r="2002" spans="1:6" s="1674" customFormat="1">
      <c r="A2002" s="1736"/>
      <c r="B2002" s="1805"/>
      <c r="C2002" s="1736"/>
      <c r="D2002" s="1736"/>
      <c r="E2002" s="2178"/>
      <c r="F2002" s="1738"/>
    </row>
    <row r="2003" spans="1:6" s="1674" customFormat="1">
      <c r="A2003" s="1736"/>
      <c r="B2003" s="1805"/>
      <c r="C2003" s="1736"/>
      <c r="D2003" s="1736"/>
      <c r="E2003" s="2178"/>
      <c r="F2003" s="1738"/>
    </row>
    <row r="2004" spans="1:6" s="1674" customFormat="1">
      <c r="A2004" s="1736"/>
      <c r="B2004" s="1805"/>
      <c r="C2004" s="1736"/>
      <c r="D2004" s="1736"/>
      <c r="E2004" s="2178"/>
      <c r="F2004" s="1738"/>
    </row>
    <row r="2005" spans="1:6" s="1674" customFormat="1">
      <c r="A2005" s="1736"/>
      <c r="B2005" s="1805"/>
      <c r="C2005" s="1736"/>
      <c r="D2005" s="1736"/>
      <c r="E2005" s="2178"/>
      <c r="F2005" s="1738"/>
    </row>
    <row r="2006" spans="1:6" s="1674" customFormat="1">
      <c r="A2006" s="1736"/>
      <c r="B2006" s="1805"/>
      <c r="C2006" s="1736"/>
      <c r="D2006" s="1736"/>
      <c r="E2006" s="2178"/>
      <c r="F2006" s="1738"/>
    </row>
    <row r="2007" spans="1:6" s="1772" customFormat="1">
      <c r="A2007" s="1768"/>
      <c r="B2007" s="763"/>
      <c r="C2007" s="1784"/>
      <c r="D2007" s="344"/>
      <c r="E2007" s="1707"/>
      <c r="F2007" s="1719"/>
    </row>
    <row r="2008" spans="1:6" s="1772" customFormat="1">
      <c r="A2008" s="48"/>
      <c r="B2008" s="717"/>
      <c r="C2008" s="47"/>
      <c r="D2008" s="718"/>
      <c r="E2008" s="2014"/>
      <c r="F2008" s="351"/>
    </row>
    <row r="2009" spans="1:6" s="1772" customFormat="1" ht="14.4" thickBot="1">
      <c r="A2009" s="66"/>
      <c r="B2009" s="734" t="s">
        <v>400</v>
      </c>
      <c r="C2009" s="65"/>
      <c r="D2009" s="720"/>
      <c r="E2009" s="2022"/>
      <c r="F2009" s="393">
        <f>SUM(F1981:F2007)</f>
        <v>0</v>
      </c>
    </row>
    <row r="2010" spans="1:6" s="1674" customFormat="1" ht="19.5" customHeight="1" thickTop="1">
      <c r="A2010" s="1741"/>
      <c r="B2010" s="1746"/>
      <c r="C2010" s="1733"/>
      <c r="D2010" s="1734"/>
      <c r="E2010" s="1761"/>
      <c r="F2010" s="1735"/>
    </row>
    <row r="2011" spans="1:6" s="1674" customFormat="1">
      <c r="A2011" s="1736"/>
      <c r="B2011" s="1804" t="s">
        <v>3330</v>
      </c>
      <c r="C2011" s="1736"/>
      <c r="D2011" s="1736"/>
      <c r="E2011" s="2178"/>
      <c r="F2011" s="1738"/>
    </row>
    <row r="2012" spans="1:6" s="1674" customFormat="1" ht="27.6">
      <c r="A2012" s="1736"/>
      <c r="B2012" s="1805" t="s">
        <v>3331</v>
      </c>
      <c r="C2012" s="1736"/>
      <c r="D2012" s="1736"/>
      <c r="E2012" s="2178"/>
      <c r="F2012" s="1738"/>
    </row>
    <row r="2013" spans="1:6" s="1674" customFormat="1" ht="27.6">
      <c r="A2013" s="1736" t="s">
        <v>28</v>
      </c>
      <c r="B2013" s="1805" t="s">
        <v>3332</v>
      </c>
      <c r="C2013" s="1736">
        <v>1</v>
      </c>
      <c r="D2013" s="1736" t="s">
        <v>7</v>
      </c>
      <c r="E2013" s="2178"/>
      <c r="F2013" s="1719">
        <f t="shared" ref="F2013:F2017" si="67">C2013*E2013</f>
        <v>0</v>
      </c>
    </row>
    <row r="2014" spans="1:6" s="1674" customFormat="1">
      <c r="A2014" s="1736"/>
      <c r="B2014" s="1805"/>
      <c r="C2014" s="1736"/>
      <c r="D2014" s="1736"/>
      <c r="E2014" s="2178"/>
      <c r="F2014" s="1719"/>
    </row>
    <row r="2015" spans="1:6" s="1674" customFormat="1" ht="41.4">
      <c r="A2015" s="1736" t="s">
        <v>30</v>
      </c>
      <c r="B2015" s="1805" t="s">
        <v>3333</v>
      </c>
      <c r="C2015" s="1736">
        <v>1</v>
      </c>
      <c r="D2015" s="1736" t="s">
        <v>7</v>
      </c>
      <c r="E2015" s="2178"/>
      <c r="F2015" s="1719">
        <f t="shared" si="67"/>
        <v>0</v>
      </c>
    </row>
    <row r="2016" spans="1:6" s="1674" customFormat="1">
      <c r="A2016" s="1736"/>
      <c r="B2016" s="1805"/>
      <c r="C2016" s="1736"/>
      <c r="D2016" s="1736"/>
      <c r="E2016" s="2178"/>
      <c r="F2016" s="1719"/>
    </row>
    <row r="2017" spans="1:6" s="1674" customFormat="1" ht="27.6">
      <c r="A2017" s="1736" t="s">
        <v>31</v>
      </c>
      <c r="B2017" s="1805" t="s">
        <v>3334</v>
      </c>
      <c r="C2017" s="1736">
        <v>1</v>
      </c>
      <c r="D2017" s="1736" t="s">
        <v>7</v>
      </c>
      <c r="E2017" s="2178"/>
      <c r="F2017" s="1719">
        <f t="shared" si="67"/>
        <v>0</v>
      </c>
    </row>
    <row r="2018" spans="1:6" s="1674" customFormat="1">
      <c r="A2018" s="1736"/>
      <c r="B2018" s="1805"/>
      <c r="C2018" s="1736"/>
      <c r="D2018" s="1736"/>
      <c r="E2018" s="2178"/>
      <c r="F2018" s="1738"/>
    </row>
    <row r="2019" spans="1:6" s="1674" customFormat="1">
      <c r="A2019" s="1736"/>
      <c r="B2019" s="1804" t="s">
        <v>3335</v>
      </c>
      <c r="C2019" s="1736"/>
      <c r="D2019" s="1736"/>
      <c r="E2019" s="2178"/>
      <c r="F2019" s="1738"/>
    </row>
    <row r="2020" spans="1:6" s="1674" customFormat="1" ht="50.4" customHeight="1">
      <c r="A2020" s="1736" t="s">
        <v>32</v>
      </c>
      <c r="B2020" s="1805" t="s">
        <v>1584</v>
      </c>
      <c r="C2020" s="1736"/>
      <c r="D2020" s="1736"/>
      <c r="E2020" s="2178"/>
      <c r="F2020" s="1738"/>
    </row>
    <row r="2021" spans="1:6" s="1674" customFormat="1">
      <c r="A2021" s="1736" t="s">
        <v>1586</v>
      </c>
      <c r="B2021" s="1805" t="s">
        <v>2825</v>
      </c>
      <c r="C2021" s="1736">
        <v>15</v>
      </c>
      <c r="D2021" s="1736" t="s">
        <v>46</v>
      </c>
      <c r="E2021" s="2178"/>
      <c r="F2021" s="1719">
        <f t="shared" ref="F2021:F2022" si="68">C2021*E2021</f>
        <v>0</v>
      </c>
    </row>
    <row r="2022" spans="1:6" s="1674" customFormat="1">
      <c r="A2022" s="1736" t="s">
        <v>1588</v>
      </c>
      <c r="B2022" s="1805" t="s">
        <v>2826</v>
      </c>
      <c r="C2022" s="1736">
        <v>8</v>
      </c>
      <c r="D2022" s="1736" t="s">
        <v>46</v>
      </c>
      <c r="E2022" s="2178"/>
      <c r="F2022" s="1719">
        <f t="shared" si="68"/>
        <v>0</v>
      </c>
    </row>
    <row r="2023" spans="1:6" s="1674" customFormat="1">
      <c r="A2023" s="1736"/>
      <c r="B2023" s="1805"/>
      <c r="C2023" s="1736"/>
      <c r="D2023" s="1736"/>
      <c r="E2023" s="2178"/>
      <c r="F2023" s="1738"/>
    </row>
    <row r="2024" spans="1:6" s="1674" customFormat="1" ht="48.6" customHeight="1">
      <c r="A2024" s="1736" t="s">
        <v>33</v>
      </c>
      <c r="B2024" s="1805" t="s">
        <v>1584</v>
      </c>
      <c r="C2024" s="1736">
        <v>20</v>
      </c>
      <c r="D2024" s="1736" t="s">
        <v>29</v>
      </c>
      <c r="E2024" s="2178"/>
      <c r="F2024" s="1719">
        <f t="shared" ref="F2024" si="69">C2024*E2024</f>
        <v>0</v>
      </c>
    </row>
    <row r="2025" spans="1:6" s="1674" customFormat="1">
      <c r="A2025" s="1736"/>
      <c r="B2025" s="1805"/>
      <c r="C2025" s="1736"/>
      <c r="D2025" s="1736"/>
      <c r="E2025" s="2178"/>
      <c r="F2025" s="1738"/>
    </row>
    <row r="2026" spans="1:6" s="1674" customFormat="1">
      <c r="A2026" s="1736"/>
      <c r="B2026" s="1805"/>
      <c r="C2026" s="1736"/>
      <c r="D2026" s="1736"/>
      <c r="E2026" s="2178"/>
      <c r="F2026" s="1738"/>
    </row>
    <row r="2027" spans="1:6" s="1674" customFormat="1">
      <c r="A2027" s="1736"/>
      <c r="B2027" s="1806" t="s">
        <v>3336</v>
      </c>
      <c r="C2027" s="1736"/>
      <c r="D2027" s="1736"/>
      <c r="E2027" s="2178"/>
      <c r="F2027" s="1738"/>
    </row>
    <row r="2028" spans="1:6" s="1674" customFormat="1" ht="146.4" customHeight="1">
      <c r="A2028" s="1736" t="s">
        <v>34</v>
      </c>
      <c r="B2028" s="1805" t="s">
        <v>3337</v>
      </c>
      <c r="C2028" s="1736">
        <v>1</v>
      </c>
      <c r="D2028" s="1736" t="s">
        <v>7</v>
      </c>
      <c r="E2028" s="2178"/>
      <c r="F2028" s="1719">
        <f t="shared" ref="F2028" si="70">C2028*E2028</f>
        <v>0</v>
      </c>
    </row>
    <row r="2029" spans="1:6" s="1674" customFormat="1">
      <c r="A2029" s="1736"/>
      <c r="B2029" s="1805"/>
      <c r="C2029" s="1736"/>
      <c r="D2029" s="1736"/>
      <c r="E2029" s="2178"/>
      <c r="F2029" s="1738"/>
    </row>
    <row r="2030" spans="1:6" s="1674" customFormat="1" ht="18.600000000000001" customHeight="1">
      <c r="A2030" s="1736" t="s">
        <v>35</v>
      </c>
      <c r="B2030" s="1805" t="s">
        <v>3338</v>
      </c>
      <c r="C2030" s="1736"/>
      <c r="D2030" s="1736" t="s">
        <v>7</v>
      </c>
      <c r="E2030" s="2178"/>
      <c r="F2030" s="1719">
        <f t="shared" ref="F2030" si="71">C2030*E2030</f>
        <v>0</v>
      </c>
    </row>
    <row r="2031" spans="1:6" s="1674" customFormat="1">
      <c r="A2031" s="1736"/>
      <c r="B2031" s="1805"/>
      <c r="C2031" s="1736"/>
      <c r="D2031" s="1737"/>
      <c r="E2031" s="2178"/>
      <c r="F2031" s="1738"/>
    </row>
    <row r="2032" spans="1:6" s="1674" customFormat="1">
      <c r="A2032" s="1736"/>
      <c r="B2032" s="1805"/>
      <c r="C2032" s="1736"/>
      <c r="D2032" s="1737"/>
      <c r="E2032" s="2178"/>
      <c r="F2032" s="1738"/>
    </row>
    <row r="2033" spans="1:6" s="1674" customFormat="1">
      <c r="A2033" s="1736"/>
      <c r="B2033" s="1805"/>
      <c r="C2033" s="1736"/>
      <c r="D2033" s="1737"/>
      <c r="E2033" s="2178"/>
      <c r="F2033" s="1738"/>
    </row>
    <row r="2034" spans="1:6" s="1674" customFormat="1">
      <c r="A2034" s="1736"/>
      <c r="B2034" s="1805"/>
      <c r="C2034" s="1736"/>
      <c r="D2034" s="1737"/>
      <c r="E2034" s="2178"/>
      <c r="F2034" s="1738"/>
    </row>
    <row r="2035" spans="1:6" s="1674" customFormat="1">
      <c r="A2035" s="1736"/>
      <c r="B2035" s="1805"/>
      <c r="C2035" s="1736"/>
      <c r="D2035" s="1737"/>
      <c r="E2035" s="2178"/>
      <c r="F2035" s="1738"/>
    </row>
    <row r="2036" spans="1:6" s="1674" customFormat="1">
      <c r="A2036" s="1736"/>
      <c r="B2036" s="1805"/>
      <c r="C2036" s="1736"/>
      <c r="D2036" s="1737"/>
      <c r="E2036" s="2178"/>
      <c r="F2036" s="1738"/>
    </row>
    <row r="2037" spans="1:6" s="1674" customFormat="1">
      <c r="A2037" s="1736"/>
      <c r="B2037" s="1805"/>
      <c r="C2037" s="1736"/>
      <c r="D2037" s="1737"/>
      <c r="E2037" s="2178"/>
      <c r="F2037" s="1738"/>
    </row>
    <row r="2038" spans="1:6" s="1674" customFormat="1">
      <c r="A2038" s="1736"/>
      <c r="B2038" s="1805"/>
      <c r="C2038" s="1736"/>
      <c r="D2038" s="1737"/>
      <c r="E2038" s="2178"/>
      <c r="F2038" s="1738"/>
    </row>
    <row r="2039" spans="1:6" s="1674" customFormat="1">
      <c r="A2039" s="48"/>
      <c r="B2039" s="717"/>
      <c r="C2039" s="47"/>
      <c r="D2039" s="718"/>
      <c r="E2039" s="2014"/>
      <c r="F2039" s="351"/>
    </row>
    <row r="2040" spans="1:6" s="1674" customFormat="1" ht="14.4" thickBot="1">
      <c r="A2040" s="66"/>
      <c r="B2040" s="734" t="s">
        <v>400</v>
      </c>
      <c r="C2040" s="65"/>
      <c r="D2040" s="720"/>
      <c r="E2040" s="2022"/>
      <c r="F2040" s="393">
        <f>SUM(F2012:F2038)</f>
        <v>0</v>
      </c>
    </row>
    <row r="2041" spans="1:6" s="1674" customFormat="1" ht="14.4" thickTop="1">
      <c r="A2041" s="1736"/>
      <c r="B2041" s="1805"/>
      <c r="C2041" s="1736"/>
      <c r="D2041" s="1737"/>
      <c r="E2041" s="2178"/>
      <c r="F2041" s="1738"/>
    </row>
    <row r="2042" spans="1:6" s="72" customFormat="1">
      <c r="A2042" s="1700"/>
      <c r="B2042" s="738" t="s">
        <v>45</v>
      </c>
      <c r="C2042" s="1701"/>
      <c r="D2042" s="411"/>
      <c r="E2042" s="1731"/>
      <c r="F2042" s="1732"/>
    </row>
    <row r="2043" spans="1:6" s="72" customFormat="1">
      <c r="A2043" s="1700"/>
      <c r="B2043" s="739"/>
      <c r="C2043" s="1701"/>
      <c r="D2043" s="411"/>
      <c r="E2043" s="1731"/>
      <c r="F2043" s="1732"/>
    </row>
    <row r="2044" spans="1:6" s="72" customFormat="1">
      <c r="A2044" s="1700"/>
      <c r="B2044" s="739" t="s">
        <v>3339</v>
      </c>
      <c r="C2044" s="1701"/>
      <c r="D2044" s="411"/>
      <c r="E2044" s="1731"/>
      <c r="F2044" s="1732">
        <f>F2009</f>
        <v>0</v>
      </c>
    </row>
    <row r="2045" spans="1:6" s="72" customFormat="1">
      <c r="A2045" s="1700"/>
      <c r="B2045" s="739"/>
      <c r="C2045" s="1701"/>
      <c r="D2045" s="411"/>
      <c r="E2045" s="1731"/>
      <c r="F2045" s="1732"/>
    </row>
    <row r="2046" spans="1:6" s="72" customFormat="1">
      <c r="A2046" s="1700"/>
      <c r="B2046" s="739" t="s">
        <v>3340</v>
      </c>
      <c r="C2046" s="1701"/>
      <c r="D2046" s="411"/>
      <c r="E2046" s="1731"/>
      <c r="F2046" s="1732">
        <f>F2040</f>
        <v>0</v>
      </c>
    </row>
    <row r="2047" spans="1:6" s="72" customFormat="1">
      <c r="A2047" s="1700"/>
      <c r="B2047" s="739"/>
      <c r="C2047" s="1701"/>
      <c r="D2047" s="411"/>
      <c r="E2047" s="1731"/>
      <c r="F2047" s="1732"/>
    </row>
    <row r="2048" spans="1:6" s="72" customFormat="1">
      <c r="A2048" s="1700"/>
      <c r="B2048" s="739"/>
      <c r="C2048" s="1701"/>
      <c r="D2048" s="411"/>
      <c r="E2048" s="1731"/>
      <c r="F2048" s="1732"/>
    </row>
    <row r="2049" spans="1:6" s="1674" customFormat="1">
      <c r="A2049" s="1736"/>
      <c r="B2049" s="1805"/>
      <c r="C2049" s="1736"/>
      <c r="D2049" s="1737"/>
      <c r="E2049" s="2178"/>
      <c r="F2049" s="1738"/>
    </row>
    <row r="2050" spans="1:6" s="1674" customFormat="1">
      <c r="A2050" s="1736"/>
      <c r="B2050" s="1805"/>
      <c r="C2050" s="1736"/>
      <c r="D2050" s="1737"/>
      <c r="E2050" s="2178"/>
      <c r="F2050" s="1738"/>
    </row>
    <row r="2051" spans="1:6" s="1674" customFormat="1">
      <c r="A2051" s="1736"/>
      <c r="B2051" s="1805"/>
      <c r="C2051" s="1736"/>
      <c r="D2051" s="1737"/>
      <c r="E2051" s="2178"/>
      <c r="F2051" s="1738"/>
    </row>
    <row r="2052" spans="1:6" s="1674" customFormat="1">
      <c r="A2052" s="1736"/>
      <c r="B2052" s="1805"/>
      <c r="C2052" s="1736"/>
      <c r="D2052" s="1737"/>
      <c r="E2052" s="2178"/>
      <c r="F2052" s="1738"/>
    </row>
    <row r="2053" spans="1:6" s="1674" customFormat="1">
      <c r="A2053" s="1736"/>
      <c r="B2053" s="1805"/>
      <c r="C2053" s="1736"/>
      <c r="D2053" s="1737"/>
      <c r="E2053" s="2178"/>
      <c r="F2053" s="1738"/>
    </row>
    <row r="2054" spans="1:6" s="1674" customFormat="1">
      <c r="A2054" s="1736"/>
      <c r="B2054" s="1805"/>
      <c r="C2054" s="1736"/>
      <c r="D2054" s="1737"/>
      <c r="E2054" s="2178"/>
      <c r="F2054" s="1738"/>
    </row>
    <row r="2055" spans="1:6" s="1674" customFormat="1">
      <c r="A2055" s="1736"/>
      <c r="B2055" s="1805"/>
      <c r="C2055" s="1736"/>
      <c r="D2055" s="1737"/>
      <c r="E2055" s="2178"/>
      <c r="F2055" s="1738"/>
    </row>
    <row r="2056" spans="1:6" s="1674" customFormat="1">
      <c r="A2056" s="1736"/>
      <c r="B2056" s="1805"/>
      <c r="C2056" s="1736"/>
      <c r="D2056" s="1737"/>
      <c r="E2056" s="2178"/>
      <c r="F2056" s="1738"/>
    </row>
    <row r="2057" spans="1:6" s="1674" customFormat="1">
      <c r="A2057" s="1736"/>
      <c r="B2057" s="1805"/>
      <c r="C2057" s="1736"/>
      <c r="D2057" s="1737"/>
      <c r="E2057" s="2178"/>
      <c r="F2057" s="1738"/>
    </row>
    <row r="2058" spans="1:6" s="1674" customFormat="1">
      <c r="A2058" s="1736"/>
      <c r="B2058" s="1805"/>
      <c r="C2058" s="1736"/>
      <c r="D2058" s="1737"/>
      <c r="E2058" s="2178"/>
      <c r="F2058" s="1738"/>
    </row>
    <row r="2059" spans="1:6" s="1674" customFormat="1">
      <c r="A2059" s="1736"/>
      <c r="B2059" s="1805"/>
      <c r="C2059" s="1736"/>
      <c r="D2059" s="1737"/>
      <c r="E2059" s="2178"/>
      <c r="F2059" s="1738"/>
    </row>
    <row r="2060" spans="1:6" s="1674" customFormat="1">
      <c r="A2060" s="1736"/>
      <c r="B2060" s="1805"/>
      <c r="C2060" s="1736"/>
      <c r="D2060" s="1737"/>
      <c r="E2060" s="2178"/>
      <c r="F2060" s="1738"/>
    </row>
    <row r="2061" spans="1:6" s="1674" customFormat="1">
      <c r="A2061" s="1736"/>
      <c r="B2061" s="1805"/>
      <c r="C2061" s="1736"/>
      <c r="D2061" s="1737"/>
      <c r="E2061" s="2178"/>
      <c r="F2061" s="1738"/>
    </row>
    <row r="2062" spans="1:6" s="1674" customFormat="1">
      <c r="A2062" s="1736"/>
      <c r="B2062" s="1805"/>
      <c r="C2062" s="1736"/>
      <c r="D2062" s="1737"/>
      <c r="E2062" s="2178"/>
      <c r="F2062" s="1738"/>
    </row>
    <row r="2063" spans="1:6" s="1674" customFormat="1">
      <c r="A2063" s="1736"/>
      <c r="B2063" s="1805"/>
      <c r="C2063" s="1736"/>
      <c r="D2063" s="1737"/>
      <c r="E2063" s="2178"/>
      <c r="F2063" s="1738"/>
    </row>
    <row r="2064" spans="1:6" s="1674" customFormat="1">
      <c r="A2064" s="1736"/>
      <c r="B2064" s="1805"/>
      <c r="C2064" s="1736"/>
      <c r="D2064" s="1737"/>
      <c r="E2064" s="2178"/>
      <c r="F2064" s="1738"/>
    </row>
    <row r="2065" spans="1:6" s="1674" customFormat="1">
      <c r="A2065" s="1736"/>
      <c r="B2065" s="1805"/>
      <c r="C2065" s="1736"/>
      <c r="D2065" s="1737"/>
      <c r="E2065" s="2178"/>
      <c r="F2065" s="1738"/>
    </row>
    <row r="2066" spans="1:6" s="1674" customFormat="1">
      <c r="A2066" s="1736"/>
      <c r="B2066" s="1805"/>
      <c r="C2066" s="1736"/>
      <c r="D2066" s="1737"/>
      <c r="E2066" s="2178"/>
      <c r="F2066" s="1738"/>
    </row>
    <row r="2067" spans="1:6" s="1674" customFormat="1">
      <c r="A2067" s="1736"/>
      <c r="B2067" s="1805"/>
      <c r="C2067" s="1736"/>
      <c r="D2067" s="1737"/>
      <c r="E2067" s="2178"/>
      <c r="F2067" s="1738"/>
    </row>
    <row r="2068" spans="1:6" s="1674" customFormat="1">
      <c r="A2068" s="1736"/>
      <c r="B2068" s="1805"/>
      <c r="C2068" s="1736"/>
      <c r="D2068" s="1737"/>
      <c r="E2068" s="2178"/>
      <c r="F2068" s="1738"/>
    </row>
    <row r="2069" spans="1:6" s="1674" customFormat="1">
      <c r="A2069" s="1736"/>
      <c r="B2069" s="1805"/>
      <c r="C2069" s="1736"/>
      <c r="D2069" s="1737"/>
      <c r="E2069" s="2178"/>
      <c r="F2069" s="1738"/>
    </row>
    <row r="2070" spans="1:6" s="1674" customFormat="1">
      <c r="A2070" s="1736"/>
      <c r="B2070" s="1805"/>
      <c r="C2070" s="1736"/>
      <c r="D2070" s="1737"/>
      <c r="E2070" s="2178"/>
      <c r="F2070" s="1738"/>
    </row>
    <row r="2071" spans="1:6" s="1674" customFormat="1">
      <c r="A2071" s="1736"/>
      <c r="B2071" s="1805"/>
      <c r="C2071" s="1736"/>
      <c r="D2071" s="1737"/>
      <c r="E2071" s="2178"/>
      <c r="F2071" s="1738"/>
    </row>
    <row r="2072" spans="1:6" s="1674" customFormat="1">
      <c r="A2072" s="1736"/>
      <c r="B2072" s="1805"/>
      <c r="C2072" s="1736"/>
      <c r="D2072" s="1737"/>
      <c r="E2072" s="2178"/>
      <c r="F2072" s="1738"/>
    </row>
    <row r="2073" spans="1:6" s="1674" customFormat="1">
      <c r="A2073" s="1736"/>
      <c r="B2073" s="1805"/>
      <c r="C2073" s="1736"/>
      <c r="D2073" s="1737"/>
      <c r="E2073" s="2178"/>
      <c r="F2073" s="1738"/>
    </row>
    <row r="2074" spans="1:6" s="1674" customFormat="1">
      <c r="A2074" s="1736"/>
      <c r="B2074" s="1805"/>
      <c r="C2074" s="1736"/>
      <c r="D2074" s="1737"/>
      <c r="E2074" s="2178"/>
      <c r="F2074" s="1738"/>
    </row>
    <row r="2075" spans="1:6" s="1674" customFormat="1">
      <c r="A2075" s="1736"/>
      <c r="B2075" s="1805"/>
      <c r="C2075" s="1736"/>
      <c r="D2075" s="1737"/>
      <c r="E2075" s="2178"/>
      <c r="F2075" s="1738"/>
    </row>
    <row r="2076" spans="1:6" s="1674" customFormat="1">
      <c r="A2076" s="1736"/>
      <c r="B2076" s="1805"/>
      <c r="C2076" s="1736"/>
      <c r="D2076" s="1737"/>
      <c r="E2076" s="2178"/>
      <c r="F2076" s="1738"/>
    </row>
    <row r="2077" spans="1:6" s="1674" customFormat="1">
      <c r="A2077" s="1736"/>
      <c r="B2077" s="1805"/>
      <c r="C2077" s="1736"/>
      <c r="D2077" s="1737"/>
      <c r="E2077" s="2178"/>
      <c r="F2077" s="1738"/>
    </row>
    <row r="2078" spans="1:6" s="1674" customFormat="1">
      <c r="A2078" s="1736"/>
      <c r="B2078" s="1805"/>
      <c r="C2078" s="1736"/>
      <c r="D2078" s="1737"/>
      <c r="E2078" s="2178"/>
      <c r="F2078" s="1738"/>
    </row>
    <row r="2079" spans="1:6" s="1674" customFormat="1">
      <c r="A2079" s="1736"/>
      <c r="B2079" s="1805"/>
      <c r="C2079" s="1736"/>
      <c r="D2079" s="1737"/>
      <c r="E2079" s="2178"/>
      <c r="F2079" s="1738"/>
    </row>
    <row r="2080" spans="1:6" s="1674" customFormat="1">
      <c r="A2080" s="1736"/>
      <c r="B2080" s="1805"/>
      <c r="C2080" s="1736"/>
      <c r="D2080" s="1737"/>
      <c r="E2080" s="2178"/>
      <c r="F2080" s="1738"/>
    </row>
    <row r="2081" spans="1:6" s="1674" customFormat="1">
      <c r="A2081" s="1736"/>
      <c r="B2081" s="1805"/>
      <c r="C2081" s="1736"/>
      <c r="D2081" s="1737"/>
      <c r="E2081" s="2178"/>
      <c r="F2081" s="1738"/>
    </row>
    <row r="2082" spans="1:6" s="1674" customFormat="1">
      <c r="A2082" s="1736"/>
      <c r="B2082" s="1805"/>
      <c r="C2082" s="1736"/>
      <c r="D2082" s="1737"/>
      <c r="E2082" s="2178"/>
      <c r="F2082" s="1738"/>
    </row>
    <row r="2083" spans="1:6" s="1674" customFormat="1">
      <c r="A2083" s="1736"/>
      <c r="B2083" s="1805"/>
      <c r="C2083" s="1736"/>
      <c r="D2083" s="1737"/>
      <c r="E2083" s="2178"/>
      <c r="F2083" s="1738"/>
    </row>
    <row r="2084" spans="1:6" s="1674" customFormat="1">
      <c r="A2084" s="1736"/>
      <c r="B2084" s="1805"/>
      <c r="C2084" s="1736"/>
      <c r="D2084" s="1737"/>
      <c r="E2084" s="2178"/>
      <c r="F2084" s="1738"/>
    </row>
    <row r="2085" spans="1:6" s="1674" customFormat="1">
      <c r="A2085" s="1736"/>
      <c r="B2085" s="1805"/>
      <c r="C2085" s="1736"/>
      <c r="D2085" s="1737"/>
      <c r="E2085" s="2178"/>
      <c r="F2085" s="1738"/>
    </row>
    <row r="2086" spans="1:6" s="1674" customFormat="1">
      <c r="A2086" s="1736"/>
      <c r="B2086" s="1805"/>
      <c r="C2086" s="1736"/>
      <c r="D2086" s="1737"/>
      <c r="E2086" s="2178"/>
      <c r="F2086" s="1738"/>
    </row>
    <row r="2087" spans="1:6" s="1674" customFormat="1">
      <c r="A2087" s="1736"/>
      <c r="B2087" s="1805"/>
      <c r="C2087" s="1736"/>
      <c r="D2087" s="1737"/>
      <c r="E2087" s="2178"/>
      <c r="F2087" s="1738"/>
    </row>
    <row r="2088" spans="1:6" s="1674" customFormat="1">
      <c r="A2088" s="1736"/>
      <c r="B2088" s="1805"/>
      <c r="C2088" s="1736"/>
      <c r="D2088" s="1737"/>
      <c r="E2088" s="2178"/>
      <c r="F2088" s="1738"/>
    </row>
    <row r="2089" spans="1:6" s="1674" customFormat="1">
      <c r="A2089" s="1736"/>
      <c r="B2089" s="1805"/>
      <c r="C2089" s="1736"/>
      <c r="D2089" s="1737"/>
      <c r="E2089" s="2178"/>
      <c r="F2089" s="1738"/>
    </row>
    <row r="2090" spans="1:6" s="1772" customFormat="1">
      <c r="A2090" s="48"/>
      <c r="B2090" s="717"/>
      <c r="C2090" s="47"/>
      <c r="D2090" s="718"/>
      <c r="E2090" s="2014"/>
      <c r="F2090" s="351"/>
    </row>
    <row r="2091" spans="1:6" s="1772" customFormat="1" ht="14.4" thickBot="1">
      <c r="A2091" s="66"/>
      <c r="B2091" s="719" t="s">
        <v>3341</v>
      </c>
      <c r="C2091" s="65"/>
      <c r="D2091" s="720"/>
      <c r="E2091" s="2022"/>
      <c r="F2091" s="393">
        <f>SUM(F2043:F2089)</f>
        <v>0</v>
      </c>
    </row>
    <row r="2092" spans="1:6" s="1674" customFormat="1" ht="14.4" thickTop="1">
      <c r="A2092" s="1786"/>
      <c r="B2092" s="1796"/>
      <c r="C2092" s="1797"/>
      <c r="D2092" s="1798"/>
      <c r="E2092" s="2187"/>
      <c r="F2092" s="1752"/>
    </row>
    <row r="2093" spans="1:6" s="1674" customFormat="1">
      <c r="A2093" s="1736"/>
      <c r="B2093" s="1804" t="s">
        <v>3342</v>
      </c>
      <c r="C2093" s="1736"/>
      <c r="D2093" s="1736"/>
      <c r="E2093" s="2178"/>
      <c r="F2093" s="1738"/>
    </row>
    <row r="2094" spans="1:6" s="1674" customFormat="1">
      <c r="A2094" s="1736"/>
      <c r="B2094" s="1805"/>
      <c r="C2094" s="1736"/>
      <c r="D2094" s="1736"/>
      <c r="E2094" s="2178"/>
      <c r="F2094" s="1738"/>
    </row>
    <row r="2095" spans="1:6" s="1674" customFormat="1">
      <c r="A2095" s="1736"/>
      <c r="B2095" s="1806" t="s">
        <v>3343</v>
      </c>
      <c r="C2095" s="1736"/>
      <c r="D2095" s="1736"/>
      <c r="E2095" s="2178"/>
      <c r="F2095" s="1738"/>
    </row>
    <row r="2096" spans="1:6" s="1674" customFormat="1">
      <c r="A2096" s="1736"/>
      <c r="B2096" s="1806"/>
      <c r="C2096" s="1736"/>
      <c r="D2096" s="1736"/>
      <c r="E2096" s="2178"/>
      <c r="F2096" s="1738"/>
    </row>
    <row r="2097" spans="1:6" s="1674" customFormat="1">
      <c r="A2097" s="1736"/>
      <c r="B2097" s="1806" t="s">
        <v>3344</v>
      </c>
      <c r="C2097" s="1736"/>
      <c r="D2097" s="1736"/>
      <c r="E2097" s="2178"/>
      <c r="F2097" s="1738"/>
    </row>
    <row r="2098" spans="1:6" s="1674" customFormat="1" ht="41.4">
      <c r="A2098" s="1736" t="s">
        <v>28</v>
      </c>
      <c r="B2098" s="1805" t="s">
        <v>3345</v>
      </c>
      <c r="C2098" s="1736">
        <v>1</v>
      </c>
      <c r="D2098" s="1736" t="s">
        <v>1421</v>
      </c>
      <c r="E2098" s="2178"/>
      <c r="F2098" s="1719">
        <f t="shared" ref="F2098" si="72">C2098*E2098</f>
        <v>0</v>
      </c>
    </row>
    <row r="2099" spans="1:6" s="1674" customFormat="1">
      <c r="A2099" s="1736"/>
      <c r="B2099" s="1805"/>
      <c r="C2099" s="1736"/>
      <c r="D2099" s="1736"/>
      <c r="E2099" s="2178"/>
      <c r="F2099" s="1738"/>
    </row>
    <row r="2100" spans="1:6" s="1674" customFormat="1" ht="41.4">
      <c r="A2100" s="1736" t="s">
        <v>30</v>
      </c>
      <c r="B2100" s="1805" t="s">
        <v>1597</v>
      </c>
      <c r="C2100" s="1736">
        <v>0</v>
      </c>
      <c r="D2100" s="1736" t="s">
        <v>809</v>
      </c>
      <c r="E2100" s="2178"/>
      <c r="F2100" s="1719">
        <f t="shared" ref="F2100:F2101" si="73">C2100*E2100</f>
        <v>0</v>
      </c>
    </row>
    <row r="2101" spans="1:6" s="1674" customFormat="1" ht="41.4">
      <c r="A2101" s="1736" t="s">
        <v>31</v>
      </c>
      <c r="B2101" s="1805" t="s">
        <v>1598</v>
      </c>
      <c r="C2101" s="1736">
        <v>6</v>
      </c>
      <c r="D2101" s="1736" t="s">
        <v>809</v>
      </c>
      <c r="E2101" s="2178"/>
      <c r="F2101" s="1719">
        <f t="shared" si="73"/>
        <v>0</v>
      </c>
    </row>
    <row r="2102" spans="1:6" s="1674" customFormat="1">
      <c r="A2102" s="1736"/>
      <c r="B2102" s="1805"/>
      <c r="C2102" s="1736"/>
      <c r="D2102" s="1736"/>
      <c r="E2102" s="2178"/>
      <c r="F2102" s="1738"/>
    </row>
    <row r="2103" spans="1:6" s="1674" customFormat="1" ht="21.6" customHeight="1">
      <c r="A2103" s="1736" t="s">
        <v>32</v>
      </c>
      <c r="B2103" s="1805" t="s">
        <v>3346</v>
      </c>
      <c r="C2103" s="1736">
        <v>1</v>
      </c>
      <c r="D2103" s="1736" t="s">
        <v>809</v>
      </c>
      <c r="E2103" s="2178"/>
      <c r="F2103" s="1719">
        <f t="shared" ref="F2103" si="74">C2103*E2103</f>
        <v>0</v>
      </c>
    </row>
    <row r="2104" spans="1:6" s="1674" customFormat="1">
      <c r="A2104" s="1736"/>
      <c r="B2104" s="1805"/>
      <c r="C2104" s="1736"/>
      <c r="D2104" s="1736"/>
      <c r="E2104" s="2178"/>
      <c r="F2104" s="1738"/>
    </row>
    <row r="2105" spans="1:6" s="1674" customFormat="1">
      <c r="A2105" s="1736"/>
      <c r="B2105" s="1806" t="s">
        <v>1600</v>
      </c>
      <c r="C2105" s="1736"/>
      <c r="D2105" s="1736"/>
      <c r="E2105" s="2178"/>
      <c r="F2105" s="1738"/>
    </row>
    <row r="2106" spans="1:6" s="1674" customFormat="1" ht="45.6" customHeight="1">
      <c r="A2106" s="1736" t="s">
        <v>34</v>
      </c>
      <c r="B2106" s="1805" t="s">
        <v>1584</v>
      </c>
      <c r="C2106" s="1736"/>
      <c r="D2106" s="1736"/>
      <c r="E2106" s="2178"/>
      <c r="F2106" s="1738"/>
    </row>
    <row r="2107" spans="1:6" s="1674" customFormat="1">
      <c r="A2107" s="1736" t="s">
        <v>1586</v>
      </c>
      <c r="B2107" s="1805" t="s">
        <v>2823</v>
      </c>
      <c r="C2107" s="1736">
        <v>6</v>
      </c>
      <c r="D2107" s="1736" t="s">
        <v>46</v>
      </c>
      <c r="E2107" s="2178"/>
      <c r="F2107" s="1719">
        <f t="shared" ref="F2107:F2109" si="75">C2107*E2107</f>
        <v>0</v>
      </c>
    </row>
    <row r="2108" spans="1:6" s="1674" customFormat="1">
      <c r="A2108" s="1736" t="s">
        <v>1588</v>
      </c>
      <c r="B2108" s="1805" t="s">
        <v>3347</v>
      </c>
      <c r="C2108" s="1736">
        <v>4</v>
      </c>
      <c r="D2108" s="1736" t="s">
        <v>46</v>
      </c>
      <c r="E2108" s="2178"/>
      <c r="F2108" s="1719">
        <f t="shared" si="75"/>
        <v>0</v>
      </c>
    </row>
    <row r="2109" spans="1:6" s="1674" customFormat="1">
      <c r="A2109" s="1736" t="s">
        <v>1590</v>
      </c>
      <c r="B2109" s="1805" t="s">
        <v>2883</v>
      </c>
      <c r="C2109" s="1736">
        <v>8</v>
      </c>
      <c r="D2109" s="1736" t="s">
        <v>46</v>
      </c>
      <c r="E2109" s="2178"/>
      <c r="F2109" s="1719">
        <f t="shared" si="75"/>
        <v>0</v>
      </c>
    </row>
    <row r="2110" spans="1:6" s="1674" customFormat="1">
      <c r="A2110" s="1736" t="s">
        <v>35</v>
      </c>
      <c r="B2110" s="1805" t="s">
        <v>1601</v>
      </c>
      <c r="C2110" s="1736"/>
      <c r="D2110" s="1736"/>
      <c r="E2110" s="2178"/>
      <c r="F2110" s="1738"/>
    </row>
    <row r="2111" spans="1:6" s="1674" customFormat="1">
      <c r="A2111" s="1736" t="s">
        <v>1586</v>
      </c>
      <c r="B2111" s="1805" t="s">
        <v>1587</v>
      </c>
      <c r="C2111" s="1736">
        <v>0</v>
      </c>
      <c r="D2111" s="1736" t="s">
        <v>46</v>
      </c>
      <c r="E2111" s="2178"/>
      <c r="F2111" s="1719">
        <f t="shared" ref="F2111:F2113" si="76">C2111*E2111</f>
        <v>0</v>
      </c>
    </row>
    <row r="2112" spans="1:6" s="1674" customFormat="1">
      <c r="A2112" s="1736" t="s">
        <v>1588</v>
      </c>
      <c r="B2112" s="1805" t="s">
        <v>1589</v>
      </c>
      <c r="C2112" s="1736">
        <v>0</v>
      </c>
      <c r="D2112" s="1736" t="s">
        <v>46</v>
      </c>
      <c r="E2112" s="2178"/>
      <c r="F2112" s="1719">
        <f t="shared" si="76"/>
        <v>0</v>
      </c>
    </row>
    <row r="2113" spans="1:6" s="1674" customFormat="1">
      <c r="A2113" s="1736" t="s">
        <v>1590</v>
      </c>
      <c r="B2113" s="1805" t="s">
        <v>1591</v>
      </c>
      <c r="C2113" s="1736">
        <v>4</v>
      </c>
      <c r="D2113" s="1736" t="s">
        <v>46</v>
      </c>
      <c r="E2113" s="2178"/>
      <c r="F2113" s="1719">
        <f t="shared" si="76"/>
        <v>0</v>
      </c>
    </row>
    <row r="2114" spans="1:6" s="1674" customFormat="1">
      <c r="A2114" s="1736"/>
      <c r="B2114" s="1805"/>
      <c r="C2114" s="1736"/>
      <c r="D2114" s="1736"/>
      <c r="E2114" s="2178"/>
      <c r="F2114" s="1738"/>
    </row>
    <row r="2115" spans="1:6" s="1674" customFormat="1">
      <c r="A2115" s="1736"/>
      <c r="B2115" s="1805"/>
      <c r="C2115" s="1736"/>
      <c r="D2115" s="1737"/>
      <c r="E2115" s="2178"/>
      <c r="F2115" s="1738"/>
    </row>
    <row r="2116" spans="1:6" s="1674" customFormat="1">
      <c r="A2116" s="1736"/>
      <c r="B2116" s="1805"/>
      <c r="C2116" s="1736"/>
      <c r="D2116" s="1737"/>
      <c r="E2116" s="2178"/>
      <c r="F2116" s="1738"/>
    </row>
    <row r="2117" spans="1:6" s="1674" customFormat="1">
      <c r="A2117" s="1736"/>
      <c r="B2117" s="1805"/>
      <c r="C2117" s="1736"/>
      <c r="D2117" s="1737"/>
      <c r="E2117" s="2178"/>
      <c r="F2117" s="1738"/>
    </row>
    <row r="2118" spans="1:6" s="1674" customFormat="1">
      <c r="A2118" s="1736"/>
      <c r="B2118" s="1805"/>
      <c r="C2118" s="1736"/>
      <c r="D2118" s="1737"/>
      <c r="E2118" s="2178"/>
      <c r="F2118" s="1738"/>
    </row>
    <row r="2119" spans="1:6" s="1674" customFormat="1">
      <c r="A2119" s="1736"/>
      <c r="B2119" s="1805"/>
      <c r="C2119" s="1736"/>
      <c r="D2119" s="1737"/>
      <c r="E2119" s="2178"/>
      <c r="F2119" s="1738"/>
    </row>
    <row r="2120" spans="1:6" s="1674" customFormat="1">
      <c r="A2120" s="1736"/>
      <c r="B2120" s="1805"/>
      <c r="C2120" s="1736"/>
      <c r="D2120" s="1737"/>
      <c r="E2120" s="2178"/>
      <c r="F2120" s="1738"/>
    </row>
    <row r="2121" spans="1:6" s="1674" customFormat="1">
      <c r="A2121" s="1736"/>
      <c r="B2121" s="1805"/>
      <c r="C2121" s="1736"/>
      <c r="D2121" s="1737"/>
      <c r="E2121" s="2178"/>
      <c r="F2121" s="1738"/>
    </row>
    <row r="2122" spans="1:6" s="1674" customFormat="1">
      <c r="A2122" s="1736"/>
      <c r="B2122" s="1805"/>
      <c r="C2122" s="1736"/>
      <c r="D2122" s="1737"/>
      <c r="E2122" s="2178"/>
      <c r="F2122" s="1738"/>
    </row>
    <row r="2123" spans="1:6" s="1674" customFormat="1">
      <c r="A2123" s="1736"/>
      <c r="B2123" s="1805"/>
      <c r="C2123" s="1736"/>
      <c r="D2123" s="1737"/>
      <c r="E2123" s="2178"/>
      <c r="F2123" s="1738"/>
    </row>
    <row r="2124" spans="1:6" s="1674" customFormat="1">
      <c r="A2124" s="1736"/>
      <c r="B2124" s="1805"/>
      <c r="C2124" s="1736"/>
      <c r="D2124" s="1737"/>
      <c r="E2124" s="2178"/>
      <c r="F2124" s="1738"/>
    </row>
    <row r="2125" spans="1:6" s="1674" customFormat="1">
      <c r="A2125" s="1736"/>
      <c r="B2125" s="1805"/>
      <c r="C2125" s="1736"/>
      <c r="D2125" s="1737"/>
      <c r="E2125" s="2178"/>
      <c r="F2125" s="1738"/>
    </row>
    <row r="2126" spans="1:6" s="1674" customFormat="1">
      <c r="A2126" s="1736"/>
      <c r="B2126" s="1805"/>
      <c r="C2126" s="1736"/>
      <c r="D2126" s="1737"/>
      <c r="E2126" s="2178"/>
      <c r="F2126" s="1738"/>
    </row>
    <row r="2127" spans="1:6" s="1674" customFormat="1">
      <c r="A2127" s="1736"/>
      <c r="B2127" s="1805"/>
      <c r="C2127" s="1736"/>
      <c r="D2127" s="1737"/>
      <c r="E2127" s="2178"/>
      <c r="F2127" s="1738"/>
    </row>
    <row r="2128" spans="1:6" s="1674" customFormat="1">
      <c r="A2128" s="1736"/>
      <c r="B2128" s="1805"/>
      <c r="C2128" s="1736"/>
      <c r="D2128" s="1737"/>
      <c r="E2128" s="2178"/>
      <c r="F2128" s="1738"/>
    </row>
    <row r="2129" spans="1:6" s="1674" customFormat="1">
      <c r="A2129" s="1736"/>
      <c r="B2129" s="1805"/>
      <c r="C2129" s="1736"/>
      <c r="D2129" s="1737"/>
      <c r="E2129" s="2178"/>
      <c r="F2129" s="1738"/>
    </row>
    <row r="2130" spans="1:6" s="1674" customFormat="1">
      <c r="A2130" s="1736"/>
      <c r="B2130" s="1805"/>
      <c r="C2130" s="1736"/>
      <c r="D2130" s="1737"/>
      <c r="E2130" s="2178"/>
      <c r="F2130" s="1738"/>
    </row>
    <row r="2131" spans="1:6" s="1674" customFormat="1">
      <c r="A2131" s="1736"/>
      <c r="B2131" s="1805"/>
      <c r="C2131" s="1736"/>
      <c r="D2131" s="1737"/>
      <c r="E2131" s="2178"/>
      <c r="F2131" s="1738"/>
    </row>
    <row r="2132" spans="1:6" s="1772" customFormat="1">
      <c r="A2132" s="48"/>
      <c r="B2132" s="717"/>
      <c r="C2132" s="47"/>
      <c r="D2132" s="718"/>
      <c r="E2132" s="2014"/>
      <c r="F2132" s="351"/>
    </row>
    <row r="2133" spans="1:6" s="1772" customFormat="1" ht="14.4" thickBot="1">
      <c r="A2133" s="66"/>
      <c r="B2133" s="719" t="s">
        <v>3341</v>
      </c>
      <c r="C2133" s="65"/>
      <c r="D2133" s="720"/>
      <c r="E2133" s="2022"/>
      <c r="F2133" s="393">
        <f>SUM(F2093:F2131)</f>
        <v>0</v>
      </c>
    </row>
    <row r="2134" spans="1:6" s="1674" customFormat="1" ht="14.4" thickTop="1">
      <c r="A2134" s="1786"/>
      <c r="B2134" s="1796"/>
      <c r="C2134" s="1797"/>
      <c r="D2134" s="1798"/>
      <c r="E2134" s="2187"/>
      <c r="F2134" s="1752"/>
    </row>
    <row r="2135" spans="1:6" s="1674" customFormat="1">
      <c r="A2135" s="1736"/>
      <c r="B2135" s="1804" t="s">
        <v>3348</v>
      </c>
      <c r="C2135" s="1736"/>
      <c r="D2135" s="1736"/>
      <c r="E2135" s="2178"/>
      <c r="F2135" s="1738"/>
    </row>
    <row r="2136" spans="1:6" s="1674" customFormat="1">
      <c r="A2136" s="1736"/>
      <c r="B2136" s="1805"/>
      <c r="C2136" s="1736"/>
      <c r="D2136" s="1736"/>
      <c r="E2136" s="2178"/>
      <c r="F2136" s="1738"/>
    </row>
    <row r="2137" spans="1:6" s="1674" customFormat="1">
      <c r="A2137" s="1736"/>
      <c r="B2137" s="1804" t="s">
        <v>3349</v>
      </c>
      <c r="C2137" s="1736"/>
      <c r="D2137" s="1736"/>
      <c r="E2137" s="2178"/>
      <c r="F2137" s="1738"/>
    </row>
    <row r="2138" spans="1:6" s="1674" customFormat="1">
      <c r="A2138" s="1736"/>
      <c r="B2138" s="1805"/>
      <c r="C2138" s="1736"/>
      <c r="D2138" s="1736"/>
      <c r="E2138" s="2178"/>
      <c r="F2138" s="1738"/>
    </row>
    <row r="2139" spans="1:6" s="1674" customFormat="1">
      <c r="A2139" s="1736"/>
      <c r="B2139" s="1804" t="s">
        <v>3350</v>
      </c>
      <c r="C2139" s="1736"/>
      <c r="D2139" s="1736"/>
      <c r="E2139" s="2178"/>
      <c r="F2139" s="1738"/>
    </row>
    <row r="2140" spans="1:6" s="1674" customFormat="1">
      <c r="A2140" s="1736"/>
      <c r="B2140" s="1806" t="s">
        <v>3351</v>
      </c>
      <c r="C2140" s="1736"/>
      <c r="D2140" s="1736"/>
      <c r="E2140" s="2178"/>
      <c r="F2140" s="1738"/>
    </row>
    <row r="2141" spans="1:6" s="1674" customFormat="1" ht="76.2" customHeight="1">
      <c r="A2141" s="1736" t="s">
        <v>28</v>
      </c>
      <c r="B2141" s="1805" t="s">
        <v>3352</v>
      </c>
      <c r="C2141" s="1736">
        <v>1</v>
      </c>
      <c r="D2141" s="1736" t="s">
        <v>1421</v>
      </c>
      <c r="E2141" s="2178"/>
      <c r="F2141" s="1719">
        <f t="shared" ref="F2141" si="77">C2141*E2141</f>
        <v>0</v>
      </c>
    </row>
    <row r="2142" spans="1:6" s="1674" customFormat="1">
      <c r="A2142" s="1736"/>
      <c r="B2142" s="1805"/>
      <c r="C2142" s="1736"/>
      <c r="D2142" s="1736"/>
      <c r="E2142" s="2178"/>
      <c r="F2142" s="1719"/>
    </row>
    <row r="2143" spans="1:6" s="1674" customFormat="1">
      <c r="A2143" s="1736"/>
      <c r="B2143" s="1804" t="s">
        <v>3353</v>
      </c>
      <c r="C2143" s="1736"/>
      <c r="D2143" s="1736"/>
      <c r="E2143" s="2178"/>
      <c r="F2143" s="1738"/>
    </row>
    <row r="2144" spans="1:6" s="1674" customFormat="1" ht="41.4">
      <c r="A2144" s="1736" t="s">
        <v>30</v>
      </c>
      <c r="B2144" s="1805" t="s">
        <v>3354</v>
      </c>
      <c r="C2144" s="1736"/>
      <c r="D2144" s="1736"/>
      <c r="E2144" s="2178"/>
      <c r="F2144" s="1738"/>
    </row>
    <row r="2145" spans="1:6" s="1674" customFormat="1" ht="41.4">
      <c r="A2145" s="1736"/>
      <c r="B2145" s="1805" t="s">
        <v>3355</v>
      </c>
      <c r="C2145" s="1736"/>
      <c r="D2145" s="1736"/>
      <c r="E2145" s="2178"/>
      <c r="F2145" s="1738"/>
    </row>
    <row r="2146" spans="1:6" s="1674" customFormat="1" ht="27.6">
      <c r="A2146" s="1736"/>
      <c r="B2146" s="1805" t="s">
        <v>3356</v>
      </c>
      <c r="C2146" s="1736">
        <v>1</v>
      </c>
      <c r="D2146" s="1736" t="s">
        <v>1421</v>
      </c>
      <c r="E2146" s="2178"/>
      <c r="F2146" s="1719">
        <f t="shared" ref="F2146" si="78">C2146*E2146</f>
        <v>0</v>
      </c>
    </row>
    <row r="2147" spans="1:6" s="1674" customFormat="1">
      <c r="A2147" s="1736"/>
      <c r="B2147" s="1805"/>
      <c r="C2147" s="1736"/>
      <c r="D2147" s="1736"/>
      <c r="E2147" s="2178"/>
      <c r="F2147" s="1719"/>
    </row>
    <row r="2148" spans="1:6" s="1674" customFormat="1">
      <c r="A2148" s="1736"/>
      <c r="B2148" s="1804" t="s">
        <v>3357</v>
      </c>
      <c r="C2148" s="1736"/>
      <c r="D2148" s="1736"/>
      <c r="E2148" s="2178"/>
      <c r="F2148" s="1738"/>
    </row>
    <row r="2149" spans="1:6" s="1674" customFormat="1" ht="55.2">
      <c r="A2149" s="1736" t="s">
        <v>31</v>
      </c>
      <c r="B2149" s="1805" t="s">
        <v>3358</v>
      </c>
      <c r="C2149" s="1736"/>
      <c r="D2149" s="1736"/>
      <c r="E2149" s="2178"/>
      <c r="F2149" s="1738"/>
    </row>
    <row r="2150" spans="1:6" s="1674" customFormat="1" ht="27.6">
      <c r="A2150" s="1736"/>
      <c r="B2150" s="1805" t="s">
        <v>3359</v>
      </c>
      <c r="C2150" s="1736"/>
      <c r="D2150" s="1736"/>
      <c r="E2150" s="2178"/>
      <c r="F2150" s="1738"/>
    </row>
    <row r="2151" spans="1:6" s="1674" customFormat="1">
      <c r="A2151" s="1736"/>
      <c r="B2151" s="1805" t="s">
        <v>3360</v>
      </c>
      <c r="C2151" s="1736"/>
      <c r="D2151" s="1736"/>
      <c r="E2151" s="2178"/>
      <c r="F2151" s="1738"/>
    </row>
    <row r="2152" spans="1:6" s="1674" customFormat="1">
      <c r="A2152" s="1736"/>
      <c r="B2152" s="1805" t="s">
        <v>3361</v>
      </c>
      <c r="C2152" s="1736"/>
      <c r="D2152" s="1736"/>
      <c r="E2152" s="2178"/>
      <c r="F2152" s="1738"/>
    </row>
    <row r="2153" spans="1:6" s="1674" customFormat="1">
      <c r="A2153" s="1736"/>
      <c r="B2153" s="1805" t="s">
        <v>3362</v>
      </c>
      <c r="C2153" s="1736"/>
      <c r="D2153" s="1736"/>
      <c r="E2153" s="2178"/>
      <c r="F2153" s="1738"/>
    </row>
    <row r="2154" spans="1:6" s="1674" customFormat="1" ht="55.2">
      <c r="A2154" s="1736"/>
      <c r="B2154" s="1805" t="s">
        <v>3363</v>
      </c>
      <c r="C2154" s="1736"/>
      <c r="D2154" s="1736"/>
      <c r="E2154" s="2178"/>
      <c r="F2154" s="1738"/>
    </row>
    <row r="2155" spans="1:6" s="1674" customFormat="1" ht="27.6">
      <c r="A2155" s="1736"/>
      <c r="B2155" s="1805" t="s">
        <v>3364</v>
      </c>
      <c r="C2155" s="1736">
        <v>1</v>
      </c>
      <c r="D2155" s="1736" t="s">
        <v>1421</v>
      </c>
      <c r="E2155" s="2178"/>
      <c r="F2155" s="1719">
        <f t="shared" ref="F2155" si="79">C2155*E2155</f>
        <v>0</v>
      </c>
    </row>
    <row r="2156" spans="1:6" s="1674" customFormat="1">
      <c r="A2156" s="1736"/>
      <c r="B2156" s="1805"/>
      <c r="C2156" s="1736"/>
      <c r="D2156" s="1736"/>
      <c r="E2156" s="2178"/>
      <c r="F2156" s="1738"/>
    </row>
    <row r="2157" spans="1:6" s="1674" customFormat="1">
      <c r="A2157" s="1736"/>
      <c r="B2157" s="1804" t="s">
        <v>3365</v>
      </c>
      <c r="C2157" s="1736"/>
      <c r="D2157" s="1736"/>
      <c r="E2157" s="2178"/>
      <c r="F2157" s="1738"/>
    </row>
    <row r="2158" spans="1:6" s="1674" customFormat="1" ht="41.4">
      <c r="A2158" s="1736" t="s">
        <v>32</v>
      </c>
      <c r="B2158" s="1805" t="s">
        <v>3366</v>
      </c>
      <c r="C2158" s="1736">
        <v>1</v>
      </c>
      <c r="D2158" s="1736" t="s">
        <v>1421</v>
      </c>
      <c r="E2158" s="2178"/>
      <c r="F2158" s="1719">
        <f t="shared" ref="F2158" si="80">C2158*E2158</f>
        <v>0</v>
      </c>
    </row>
    <row r="2159" spans="1:6" s="1674" customFormat="1">
      <c r="A2159" s="1736"/>
      <c r="B2159" s="1805"/>
      <c r="C2159" s="1736"/>
      <c r="D2159" s="1736"/>
      <c r="E2159" s="2178"/>
      <c r="F2159" s="1738"/>
    </row>
    <row r="2160" spans="1:6" s="1674" customFormat="1">
      <c r="A2160" s="1736"/>
      <c r="B2160" s="1805"/>
      <c r="C2160" s="1736"/>
      <c r="D2160" s="1737"/>
      <c r="E2160" s="2178"/>
      <c r="F2160" s="1738"/>
    </row>
    <row r="2161" spans="1:6" s="1674" customFormat="1">
      <c r="A2161" s="1736"/>
      <c r="B2161" s="1805"/>
      <c r="C2161" s="1736"/>
      <c r="D2161" s="1737"/>
      <c r="E2161" s="2178"/>
      <c r="F2161" s="1738"/>
    </row>
    <row r="2162" spans="1:6" s="1674" customFormat="1">
      <c r="A2162" s="1736"/>
      <c r="B2162" s="1805"/>
      <c r="C2162" s="1736"/>
      <c r="D2162" s="1737"/>
      <c r="E2162" s="2178"/>
      <c r="F2162" s="1738"/>
    </row>
    <row r="2163" spans="1:6" s="1674" customFormat="1">
      <c r="A2163" s="1768"/>
      <c r="B2163" s="763"/>
      <c r="C2163" s="1784"/>
      <c r="D2163" s="344"/>
      <c r="E2163" s="1707"/>
      <c r="F2163" s="1719"/>
    </row>
    <row r="2164" spans="1:6" s="1674" customFormat="1">
      <c r="A2164" s="48"/>
      <c r="B2164" s="717"/>
      <c r="C2164" s="47"/>
      <c r="D2164" s="718"/>
      <c r="E2164" s="2014"/>
      <c r="F2164" s="351"/>
    </row>
    <row r="2165" spans="1:6" s="1674" customFormat="1" ht="14.4" thickBot="1">
      <c r="A2165" s="66"/>
      <c r="B2165" s="734" t="s">
        <v>400</v>
      </c>
      <c r="C2165" s="65"/>
      <c r="D2165" s="720"/>
      <c r="E2165" s="2022"/>
      <c r="F2165" s="393">
        <f>SUM(F2136:F2163)</f>
        <v>0</v>
      </c>
    </row>
    <row r="2166" spans="1:6" s="1674" customFormat="1" ht="14.4" thickTop="1">
      <c r="A2166" s="1736"/>
      <c r="B2166" s="1805"/>
      <c r="C2166" s="1736"/>
      <c r="D2166" s="1736"/>
      <c r="E2166" s="2178"/>
      <c r="F2166" s="1738"/>
    </row>
    <row r="2167" spans="1:6" s="1674" customFormat="1">
      <c r="A2167" s="1736"/>
      <c r="B2167" s="1806" t="s">
        <v>3367</v>
      </c>
      <c r="C2167" s="1736"/>
      <c r="D2167" s="1736"/>
      <c r="E2167" s="2178"/>
      <c r="F2167" s="1738"/>
    </row>
    <row r="2168" spans="1:6" s="1674" customFormat="1" ht="41.4">
      <c r="A2168" s="1736" t="s">
        <v>28</v>
      </c>
      <c r="B2168" s="1805" t="s">
        <v>3368</v>
      </c>
      <c r="C2168" s="1736"/>
      <c r="D2168" s="1736"/>
      <c r="E2168" s="2178"/>
      <c r="F2168" s="1738"/>
    </row>
    <row r="2169" spans="1:6" s="1674" customFormat="1" ht="27.6">
      <c r="A2169" s="1736"/>
      <c r="B2169" s="1805" t="s">
        <v>3369</v>
      </c>
      <c r="C2169" s="1736">
        <v>1</v>
      </c>
      <c r="D2169" s="1736" t="s">
        <v>1421</v>
      </c>
      <c r="E2169" s="2178"/>
      <c r="F2169" s="1719">
        <f t="shared" ref="F2169" si="81">C2169*E2169</f>
        <v>0</v>
      </c>
    </row>
    <row r="2170" spans="1:6" s="1674" customFormat="1">
      <c r="A2170" s="1736"/>
      <c r="B2170" s="1805" t="s">
        <v>3370</v>
      </c>
      <c r="C2170" s="1736"/>
      <c r="D2170" s="1736"/>
      <c r="E2170" s="2178"/>
      <c r="F2170" s="1738"/>
    </row>
    <row r="2171" spans="1:6" s="1674" customFormat="1" ht="55.2">
      <c r="A2171" s="1736" t="s">
        <v>30</v>
      </c>
      <c r="B2171" s="1805" t="s">
        <v>3371</v>
      </c>
      <c r="C2171" s="1736">
        <v>20</v>
      </c>
      <c r="D2171" s="1736" t="s">
        <v>46</v>
      </c>
      <c r="E2171" s="2178"/>
      <c r="F2171" s="1719">
        <f t="shared" ref="F2171" si="82">C2171*E2171</f>
        <v>0</v>
      </c>
    </row>
    <row r="2172" spans="1:6" s="1674" customFormat="1">
      <c r="A2172" s="1736"/>
      <c r="B2172" s="1805" t="s">
        <v>3372</v>
      </c>
      <c r="C2172" s="1736"/>
      <c r="D2172" s="1736"/>
      <c r="E2172" s="2178"/>
      <c r="F2172" s="1738"/>
    </row>
    <row r="2173" spans="1:6" s="1674" customFormat="1" ht="41.4">
      <c r="A2173" s="1736" t="s">
        <v>31</v>
      </c>
      <c r="B2173" s="1805" t="s">
        <v>3373</v>
      </c>
      <c r="C2173" s="1736">
        <v>20</v>
      </c>
      <c r="D2173" s="1736" t="s">
        <v>46</v>
      </c>
      <c r="E2173" s="2178"/>
      <c r="F2173" s="1719">
        <f t="shared" ref="F2173" si="83">C2173*E2173</f>
        <v>0</v>
      </c>
    </row>
    <row r="2174" spans="1:6" s="1674" customFormat="1">
      <c r="A2174" s="1736"/>
      <c r="B2174" s="1805" t="s">
        <v>3374</v>
      </c>
      <c r="C2174" s="1736"/>
      <c r="D2174" s="1736"/>
      <c r="E2174" s="2178"/>
      <c r="F2174" s="1738"/>
    </row>
    <row r="2175" spans="1:6" s="1674" customFormat="1" ht="27.6">
      <c r="A2175" s="1736" t="s">
        <v>32</v>
      </c>
      <c r="B2175" s="1805" t="s">
        <v>3375</v>
      </c>
      <c r="C2175" s="1736">
        <v>1</v>
      </c>
      <c r="D2175" s="1736" t="s">
        <v>7</v>
      </c>
      <c r="E2175" s="2178"/>
      <c r="F2175" s="1719">
        <f t="shared" ref="F2175" si="84">C2175*E2175</f>
        <v>0</v>
      </c>
    </row>
    <row r="2176" spans="1:6" s="1674" customFormat="1">
      <c r="A2176" s="1736"/>
      <c r="B2176" s="1805" t="s">
        <v>3376</v>
      </c>
      <c r="C2176" s="1736"/>
      <c r="D2176" s="1736"/>
      <c r="E2176" s="2178"/>
      <c r="F2176" s="1738"/>
    </row>
    <row r="2177" spans="1:6" s="1674" customFormat="1" ht="41.4">
      <c r="A2177" s="1736" t="s">
        <v>33</v>
      </c>
      <c r="B2177" s="1805" t="s">
        <v>3377</v>
      </c>
      <c r="C2177" s="1736">
        <v>1</v>
      </c>
      <c r="D2177" s="1736" t="s">
        <v>1421</v>
      </c>
      <c r="E2177" s="2178"/>
      <c r="F2177" s="1719">
        <f t="shared" ref="F2177" si="85">C2177*E2177</f>
        <v>0</v>
      </c>
    </row>
    <row r="2178" spans="1:6" s="1674" customFormat="1">
      <c r="A2178" s="1736"/>
      <c r="B2178" s="1805" t="s">
        <v>3378</v>
      </c>
      <c r="C2178" s="1736"/>
      <c r="D2178" s="1736"/>
      <c r="E2178" s="2178"/>
      <c r="F2178" s="1738"/>
    </row>
    <row r="2179" spans="1:6" s="1674" customFormat="1" ht="41.4">
      <c r="A2179" s="1736" t="s">
        <v>34</v>
      </c>
      <c r="B2179" s="1805" t="s">
        <v>3379</v>
      </c>
      <c r="C2179" s="1736">
        <v>1</v>
      </c>
      <c r="D2179" s="1736" t="s">
        <v>1421</v>
      </c>
      <c r="E2179" s="2178"/>
      <c r="F2179" s="1719">
        <f t="shared" ref="F2179" si="86">C2179*E2179</f>
        <v>0</v>
      </c>
    </row>
    <row r="2180" spans="1:6" s="1674" customFormat="1">
      <c r="A2180" s="1736"/>
      <c r="B2180" s="1805" t="s">
        <v>3380</v>
      </c>
      <c r="C2180" s="1736"/>
      <c r="D2180" s="1736"/>
      <c r="E2180" s="2178"/>
      <c r="F2180" s="1738"/>
    </row>
    <row r="2181" spans="1:6" s="1674" customFormat="1" ht="41.4">
      <c r="A2181" s="1736" t="s">
        <v>35</v>
      </c>
      <c r="B2181" s="1805" t="s">
        <v>3381</v>
      </c>
      <c r="C2181" s="1736">
        <v>1</v>
      </c>
      <c r="D2181" s="1736" t="s">
        <v>1421</v>
      </c>
      <c r="E2181" s="2178"/>
      <c r="F2181" s="1719">
        <f t="shared" ref="F2181" si="87">C2181*E2181</f>
        <v>0</v>
      </c>
    </row>
    <row r="2182" spans="1:6" s="1674" customFormat="1">
      <c r="A2182" s="1736"/>
      <c r="B2182" s="1805" t="s">
        <v>3382</v>
      </c>
      <c r="C2182" s="1736"/>
      <c r="D2182" s="1736"/>
      <c r="E2182" s="2178"/>
      <c r="F2182" s="1738"/>
    </row>
    <row r="2183" spans="1:6" s="1674" customFormat="1" ht="69">
      <c r="A2183" s="1736" t="s">
        <v>36</v>
      </c>
      <c r="B2183" s="1805" t="s">
        <v>3383</v>
      </c>
      <c r="C2183" s="1736">
        <v>1</v>
      </c>
      <c r="D2183" s="1736" t="s">
        <v>1421</v>
      </c>
      <c r="E2183" s="2178"/>
      <c r="F2183" s="1719">
        <f t="shared" ref="F2183" si="88">C2183*E2183</f>
        <v>0</v>
      </c>
    </row>
    <row r="2184" spans="1:6" s="1674" customFormat="1">
      <c r="A2184" s="1736"/>
      <c r="B2184" s="1805" t="s">
        <v>3384</v>
      </c>
      <c r="C2184" s="1736"/>
      <c r="D2184" s="1736"/>
      <c r="E2184" s="2178"/>
      <c r="F2184" s="1738"/>
    </row>
    <row r="2185" spans="1:6" s="1674" customFormat="1" ht="41.4">
      <c r="A2185" s="1736" t="s">
        <v>74</v>
      </c>
      <c r="B2185" s="1805" t="s">
        <v>3385</v>
      </c>
      <c r="C2185" s="1736"/>
      <c r="D2185" s="1736"/>
      <c r="E2185" s="2178"/>
      <c r="F2185" s="1738"/>
    </row>
    <row r="2186" spans="1:6" s="1674" customFormat="1">
      <c r="A2186" s="1736"/>
      <c r="B2186" s="1805" t="s">
        <v>3386</v>
      </c>
      <c r="C2186" s="1736">
        <v>1</v>
      </c>
      <c r="D2186" s="1736" t="s">
        <v>1421</v>
      </c>
      <c r="E2186" s="2178"/>
      <c r="F2186" s="1719">
        <f t="shared" ref="F2186" si="89">C2186*E2186</f>
        <v>0</v>
      </c>
    </row>
    <row r="2187" spans="1:6" s="1674" customFormat="1">
      <c r="A2187" s="1736"/>
      <c r="B2187" s="1805"/>
      <c r="C2187" s="1736"/>
      <c r="D2187" s="1736"/>
      <c r="E2187" s="2178"/>
      <c r="F2187" s="1738"/>
    </row>
    <row r="2188" spans="1:6" s="1674" customFormat="1">
      <c r="A2188" s="1736"/>
      <c r="B2188" s="1805"/>
      <c r="C2188" s="1736"/>
      <c r="D2188" s="1736"/>
      <c r="E2188" s="2178"/>
      <c r="F2188" s="1738"/>
    </row>
    <row r="2189" spans="1:6" s="1674" customFormat="1">
      <c r="A2189" s="1736"/>
      <c r="B2189" s="1805"/>
      <c r="C2189" s="1736"/>
      <c r="D2189" s="1737"/>
      <c r="E2189" s="2178"/>
      <c r="F2189" s="1738"/>
    </row>
    <row r="2190" spans="1:6" s="1674" customFormat="1">
      <c r="A2190" s="1736"/>
      <c r="B2190" s="1805"/>
      <c r="C2190" s="1736"/>
      <c r="D2190" s="1737"/>
      <c r="E2190" s="2178"/>
      <c r="F2190" s="1738"/>
    </row>
    <row r="2191" spans="1:6" s="1674" customFormat="1">
      <c r="A2191" s="1736"/>
      <c r="B2191" s="1805"/>
      <c r="C2191" s="1736"/>
      <c r="D2191" s="1737"/>
      <c r="E2191" s="2178"/>
      <c r="F2191" s="1738"/>
    </row>
    <row r="2192" spans="1:6" s="1674" customFormat="1">
      <c r="A2192" s="1736"/>
      <c r="B2192" s="1805"/>
      <c r="C2192" s="1736"/>
      <c r="D2192" s="1737"/>
      <c r="E2192" s="2178"/>
      <c r="F2192" s="1738"/>
    </row>
    <row r="2193" spans="1:6" s="1674" customFormat="1">
      <c r="A2193" s="1768"/>
      <c r="B2193" s="763"/>
      <c r="C2193" s="1784"/>
      <c r="D2193" s="344"/>
      <c r="E2193" s="1707"/>
      <c r="F2193" s="1719"/>
    </row>
    <row r="2194" spans="1:6" s="1674" customFormat="1">
      <c r="A2194" s="48"/>
      <c r="B2194" s="717"/>
      <c r="C2194" s="47"/>
      <c r="D2194" s="718"/>
      <c r="E2194" s="2014"/>
      <c r="F2194" s="351"/>
    </row>
    <row r="2195" spans="1:6" s="1674" customFormat="1" ht="14.4" thickBot="1">
      <c r="A2195" s="66"/>
      <c r="B2195" s="734" t="s">
        <v>400</v>
      </c>
      <c r="C2195" s="65"/>
      <c r="D2195" s="720"/>
      <c r="E2195" s="2022"/>
      <c r="F2195" s="393">
        <f>SUM(F2169:F2193)</f>
        <v>0</v>
      </c>
    </row>
    <row r="2196" spans="1:6" s="1674" customFormat="1" ht="14.4" thickTop="1">
      <c r="A2196" s="1736"/>
      <c r="B2196" s="1805"/>
      <c r="C2196" s="1736"/>
      <c r="D2196" s="1737"/>
      <c r="E2196" s="2178"/>
      <c r="F2196" s="1738"/>
    </row>
    <row r="2197" spans="1:6" s="1674" customFormat="1">
      <c r="A2197" s="1736"/>
      <c r="B2197" s="1805" t="s">
        <v>3387</v>
      </c>
      <c r="C2197" s="1736"/>
      <c r="D2197" s="1736"/>
      <c r="E2197" s="2178"/>
      <c r="F2197" s="1738"/>
    </row>
    <row r="2198" spans="1:6" s="1674" customFormat="1">
      <c r="A2198" s="1736" t="s">
        <v>3047</v>
      </c>
      <c r="B2198" s="1804" t="s">
        <v>3388</v>
      </c>
      <c r="C2198" s="1736"/>
      <c r="D2198" s="1736"/>
      <c r="E2198" s="2178"/>
      <c r="F2198" s="1738"/>
    </row>
    <row r="2199" spans="1:6" s="1674" customFormat="1" ht="69">
      <c r="A2199" s="1736"/>
      <c r="B2199" s="1804" t="s">
        <v>3389</v>
      </c>
      <c r="C2199" s="1736"/>
      <c r="D2199" s="1736"/>
      <c r="E2199" s="2178"/>
      <c r="F2199" s="1738"/>
    </row>
    <row r="2200" spans="1:6" s="1674" customFormat="1" ht="116.4" customHeight="1">
      <c r="A2200" s="1736"/>
      <c r="B2200" s="1805" t="s">
        <v>3390</v>
      </c>
      <c r="C2200" s="1736"/>
      <c r="D2200" s="1736"/>
      <c r="E2200" s="2178"/>
      <c r="F2200" s="1738"/>
    </row>
    <row r="2201" spans="1:6" s="1674" customFormat="1">
      <c r="A2201" s="1736" t="s">
        <v>28</v>
      </c>
      <c r="B2201" s="1805" t="s">
        <v>3391</v>
      </c>
      <c r="C2201" s="1736">
        <v>6</v>
      </c>
      <c r="D2201" s="1736" t="s">
        <v>29</v>
      </c>
      <c r="E2201" s="2178"/>
      <c r="F2201" s="1719">
        <f t="shared" ref="F2201:F2209" si="90">C2201*E2201</f>
        <v>0</v>
      </c>
    </row>
    <row r="2202" spans="1:6" s="1674" customFormat="1">
      <c r="A2202" s="1736"/>
      <c r="B2202" s="1805"/>
      <c r="C2202" s="1736"/>
      <c r="D2202" s="1736"/>
      <c r="E2202" s="2178"/>
      <c r="F2202" s="1719"/>
    </row>
    <row r="2203" spans="1:6" s="1674" customFormat="1">
      <c r="A2203" s="1736" t="s">
        <v>30</v>
      </c>
      <c r="B2203" s="1805" t="s">
        <v>3392</v>
      </c>
      <c r="C2203" s="1736">
        <v>27</v>
      </c>
      <c r="D2203" s="1736" t="s">
        <v>29</v>
      </c>
      <c r="E2203" s="2178"/>
      <c r="F2203" s="1719">
        <f t="shared" si="90"/>
        <v>0</v>
      </c>
    </row>
    <row r="2204" spans="1:6" s="1674" customFormat="1">
      <c r="A2204" s="1736"/>
      <c r="B2204" s="1805"/>
      <c r="C2204" s="1736"/>
      <c r="D2204" s="1736"/>
      <c r="E2204" s="2178"/>
      <c r="F2204" s="1719"/>
    </row>
    <row r="2205" spans="1:6" s="1674" customFormat="1">
      <c r="A2205" s="1736" t="s">
        <v>31</v>
      </c>
      <c r="B2205" s="1805" t="s">
        <v>3393</v>
      </c>
      <c r="C2205" s="1736">
        <v>6</v>
      </c>
      <c r="D2205" s="1736" t="s">
        <v>29</v>
      </c>
      <c r="E2205" s="2178"/>
      <c r="F2205" s="1719">
        <f t="shared" si="90"/>
        <v>0</v>
      </c>
    </row>
    <row r="2206" spans="1:6" s="1674" customFormat="1">
      <c r="A2206" s="1736"/>
      <c r="B2206" s="1805"/>
      <c r="C2206" s="1736"/>
      <c r="D2206" s="1736"/>
      <c r="E2206" s="2178"/>
      <c r="F2206" s="1719"/>
    </row>
    <row r="2207" spans="1:6" s="1674" customFormat="1">
      <c r="A2207" s="1736" t="s">
        <v>32</v>
      </c>
      <c r="B2207" s="1805" t="s">
        <v>3394</v>
      </c>
      <c r="C2207" s="1736">
        <v>6</v>
      </c>
      <c r="D2207" s="1736" t="s">
        <v>29</v>
      </c>
      <c r="E2207" s="2178"/>
      <c r="F2207" s="1719">
        <f t="shared" si="90"/>
        <v>0</v>
      </c>
    </row>
    <row r="2208" spans="1:6" s="1674" customFormat="1">
      <c r="A2208" s="1736"/>
      <c r="B2208" s="1805"/>
      <c r="C2208" s="1736"/>
      <c r="D2208" s="1736"/>
      <c r="E2208" s="2178"/>
      <c r="F2208" s="1719"/>
    </row>
    <row r="2209" spans="1:6" s="1674" customFormat="1" ht="41.4">
      <c r="A2209" s="1736" t="s">
        <v>33</v>
      </c>
      <c r="B2209" s="1805" t="s">
        <v>3395</v>
      </c>
      <c r="C2209" s="1736">
        <v>5</v>
      </c>
      <c r="D2209" s="1736" t="s">
        <v>29</v>
      </c>
      <c r="E2209" s="2178"/>
      <c r="F2209" s="1719">
        <f t="shared" si="90"/>
        <v>0</v>
      </c>
    </row>
    <row r="2210" spans="1:6" s="1674" customFormat="1">
      <c r="A2210" s="1736"/>
      <c r="B2210" s="1805"/>
      <c r="C2210" s="1736"/>
      <c r="D2210" s="1736"/>
      <c r="E2210" s="2178"/>
      <c r="F2210" s="1719"/>
    </row>
    <row r="2211" spans="1:6" s="1674" customFormat="1">
      <c r="A2211" s="1736"/>
      <c r="B2211" s="1804" t="s">
        <v>3396</v>
      </c>
      <c r="C2211" s="1736"/>
      <c r="D2211" s="1736"/>
      <c r="E2211" s="2178"/>
      <c r="F2211" s="1738"/>
    </row>
    <row r="2212" spans="1:6" s="1674" customFormat="1">
      <c r="A2212" s="1736"/>
      <c r="B2212" s="1805"/>
      <c r="C2212" s="1736"/>
      <c r="D2212" s="1736"/>
      <c r="E2212" s="2178"/>
      <c r="F2212" s="1738"/>
    </row>
    <row r="2213" spans="1:6" s="1674" customFormat="1" ht="83.4" customHeight="1">
      <c r="A2213" s="1736" t="s">
        <v>34</v>
      </c>
      <c r="B2213" s="1805" t="s">
        <v>3397</v>
      </c>
      <c r="C2213" s="1736">
        <v>1</v>
      </c>
      <c r="D2213" s="1736" t="s">
        <v>1421</v>
      </c>
      <c r="E2213" s="2178"/>
      <c r="F2213" s="1719">
        <f t="shared" ref="F2213" si="91">C2213*E2213</f>
        <v>0</v>
      </c>
    </row>
    <row r="2214" spans="1:6" s="1674" customFormat="1">
      <c r="A2214" s="1736"/>
      <c r="B2214" s="1805"/>
      <c r="C2214" s="1736"/>
      <c r="D2214" s="1736"/>
      <c r="E2214" s="2178"/>
      <c r="F2214" s="1719"/>
    </row>
    <row r="2215" spans="1:6" s="1674" customFormat="1">
      <c r="A2215" s="1736"/>
      <c r="B2215" s="1805"/>
      <c r="C2215" s="1736"/>
      <c r="D2215" s="1736"/>
      <c r="E2215" s="2178"/>
      <c r="F2215" s="1719"/>
    </row>
    <row r="2216" spans="1:6" s="1674" customFormat="1">
      <c r="A2216" s="1736"/>
      <c r="B2216" s="1805"/>
      <c r="C2216" s="1736"/>
      <c r="D2216" s="1736"/>
      <c r="E2216" s="2178"/>
      <c r="F2216" s="1719"/>
    </row>
    <row r="2217" spans="1:6" s="1674" customFormat="1">
      <c r="A2217" s="1736"/>
      <c r="B2217" s="1805"/>
      <c r="C2217" s="1736"/>
      <c r="D2217" s="1736"/>
      <c r="E2217" s="2178"/>
      <c r="F2217" s="1719"/>
    </row>
    <row r="2218" spans="1:6" s="1674" customFormat="1">
      <c r="A2218" s="1736"/>
      <c r="B2218" s="1805"/>
      <c r="C2218" s="1736"/>
      <c r="D2218" s="1736"/>
      <c r="E2218" s="2178"/>
      <c r="F2218" s="1719"/>
    </row>
    <row r="2219" spans="1:6" s="1674" customFormat="1">
      <c r="A2219" s="1736"/>
      <c r="B2219" s="1805"/>
      <c r="C2219" s="1736"/>
      <c r="D2219" s="1737"/>
      <c r="E2219" s="2178"/>
      <c r="F2219" s="1719"/>
    </row>
    <row r="2220" spans="1:6" s="1674" customFormat="1">
      <c r="A2220" s="1736"/>
      <c r="B2220" s="1805"/>
      <c r="C2220" s="1736"/>
      <c r="D2220" s="1737"/>
      <c r="E2220" s="2178"/>
      <c r="F2220" s="1719"/>
    </row>
    <row r="2221" spans="1:6" s="1674" customFormat="1">
      <c r="A2221" s="1736"/>
      <c r="B2221" s="1805"/>
      <c r="C2221" s="1736"/>
      <c r="D2221" s="1737"/>
      <c r="E2221" s="2178"/>
      <c r="F2221" s="1719"/>
    </row>
    <row r="2222" spans="1:6" s="1674" customFormat="1">
      <c r="A2222" s="1736"/>
      <c r="B2222" s="1805"/>
      <c r="C2222" s="1736"/>
      <c r="D2222" s="1737"/>
      <c r="E2222" s="2178"/>
      <c r="F2222" s="1719"/>
    </row>
    <row r="2223" spans="1:6" s="1674" customFormat="1">
      <c r="A2223" s="1736"/>
      <c r="B2223" s="1805"/>
      <c r="C2223" s="1736"/>
      <c r="D2223" s="1737"/>
      <c r="E2223" s="2178"/>
      <c r="F2223" s="1719"/>
    </row>
    <row r="2224" spans="1:6" s="1674" customFormat="1">
      <c r="A2224" s="1736"/>
      <c r="B2224" s="1805"/>
      <c r="C2224" s="1736"/>
      <c r="D2224" s="1737"/>
      <c r="E2224" s="2178"/>
      <c r="F2224" s="1719"/>
    </row>
    <row r="2225" spans="1:6" s="1674" customFormat="1">
      <c r="A2225" s="1736"/>
      <c r="B2225" s="1805"/>
      <c r="C2225" s="1736"/>
      <c r="D2225" s="1737"/>
      <c r="E2225" s="2178"/>
      <c r="F2225" s="1719"/>
    </row>
    <row r="2226" spans="1:6" s="1674" customFormat="1">
      <c r="A2226" s="1768"/>
      <c r="B2226" s="763"/>
      <c r="C2226" s="1784"/>
      <c r="D2226" s="344"/>
      <c r="E2226" s="1707"/>
      <c r="F2226" s="1719"/>
    </row>
    <row r="2227" spans="1:6" s="1674" customFormat="1">
      <c r="A2227" s="48"/>
      <c r="B2227" s="717"/>
      <c r="C2227" s="47"/>
      <c r="D2227" s="718"/>
      <c r="E2227" s="2014"/>
      <c r="F2227" s="351"/>
    </row>
    <row r="2228" spans="1:6" s="1674" customFormat="1" ht="14.4" thickBot="1">
      <c r="A2228" s="66"/>
      <c r="B2228" s="734" t="s">
        <v>400</v>
      </c>
      <c r="C2228" s="65"/>
      <c r="D2228" s="720"/>
      <c r="E2228" s="2022"/>
      <c r="F2228" s="393">
        <f>SUM(F2199:F2226)</f>
        <v>0</v>
      </c>
    </row>
    <row r="2229" spans="1:6" s="1674" customFormat="1" ht="14.4" thickTop="1">
      <c r="A2229" s="1736"/>
      <c r="B2229" s="1805"/>
      <c r="C2229" s="1736"/>
      <c r="D2229" s="1737"/>
      <c r="E2229" s="2178"/>
      <c r="F2229" s="1738"/>
    </row>
    <row r="2230" spans="1:6" s="1674" customFormat="1">
      <c r="A2230" s="1736"/>
      <c r="B2230" s="1805"/>
      <c r="C2230" s="1736"/>
      <c r="D2230" s="1736"/>
      <c r="E2230" s="2178"/>
      <c r="F2230" s="1738"/>
    </row>
    <row r="2231" spans="1:6" s="72" customFormat="1">
      <c r="A2231" s="1700"/>
      <c r="B2231" s="738" t="s">
        <v>45</v>
      </c>
      <c r="C2231" s="1701"/>
      <c r="D2231" s="411"/>
      <c r="E2231" s="1731"/>
      <c r="F2231" s="1732"/>
    </row>
    <row r="2232" spans="1:6" s="72" customFormat="1">
      <c r="A2232" s="1700"/>
      <c r="B2232" s="739"/>
      <c r="C2232" s="1701"/>
      <c r="D2232" s="411"/>
      <c r="E2232" s="1731"/>
      <c r="F2232" s="1732"/>
    </row>
    <row r="2233" spans="1:6" s="72" customFormat="1">
      <c r="A2233" s="1700"/>
      <c r="B2233" s="739" t="s">
        <v>3398</v>
      </c>
      <c r="C2233" s="1701"/>
      <c r="D2233" s="411"/>
      <c r="E2233" s="1731"/>
      <c r="F2233" s="1732">
        <f>F2165</f>
        <v>0</v>
      </c>
    </row>
    <row r="2234" spans="1:6" s="72" customFormat="1">
      <c r="A2234" s="1700"/>
      <c r="B2234" s="739"/>
      <c r="C2234" s="1701"/>
      <c r="D2234" s="411"/>
      <c r="E2234" s="1731"/>
      <c r="F2234" s="1732"/>
    </row>
    <row r="2235" spans="1:6" s="72" customFormat="1">
      <c r="A2235" s="1700"/>
      <c r="B2235" s="739" t="s">
        <v>3399</v>
      </c>
      <c r="C2235" s="1701"/>
      <c r="D2235" s="411"/>
      <c r="E2235" s="1731"/>
      <c r="F2235" s="1732">
        <f>F2195</f>
        <v>0</v>
      </c>
    </row>
    <row r="2236" spans="1:6" s="72" customFormat="1">
      <c r="A2236" s="1700"/>
      <c r="B2236" s="739"/>
      <c r="C2236" s="1701"/>
      <c r="D2236" s="411"/>
      <c r="E2236" s="1731"/>
      <c r="F2236" s="1732"/>
    </row>
    <row r="2237" spans="1:6" s="72" customFormat="1">
      <c r="A2237" s="1700"/>
      <c r="B2237" s="739" t="s">
        <v>3400</v>
      </c>
      <c r="C2237" s="1701"/>
      <c r="D2237" s="411"/>
      <c r="E2237" s="1731"/>
      <c r="F2237" s="1732">
        <f>F2228</f>
        <v>0</v>
      </c>
    </row>
    <row r="2238" spans="1:6" s="1674" customFormat="1">
      <c r="A2238" s="1736"/>
      <c r="B2238" s="1805"/>
      <c r="C2238" s="1736"/>
      <c r="D2238" s="1737"/>
      <c r="E2238" s="2178"/>
      <c r="F2238" s="1738"/>
    </row>
    <row r="2239" spans="1:6" s="1674" customFormat="1">
      <c r="A2239" s="1736"/>
      <c r="B2239" s="1805"/>
      <c r="C2239" s="1736"/>
      <c r="D2239" s="1737"/>
      <c r="E2239" s="2178"/>
      <c r="F2239" s="1738"/>
    </row>
    <row r="2240" spans="1:6" s="1674" customFormat="1">
      <c r="A2240" s="1736"/>
      <c r="B2240" s="1805"/>
      <c r="C2240" s="1736"/>
      <c r="D2240" s="1737"/>
      <c r="E2240" s="2178"/>
      <c r="F2240" s="1738"/>
    </row>
    <row r="2241" spans="1:6" s="1674" customFormat="1">
      <c r="A2241" s="1736"/>
      <c r="B2241" s="1805"/>
      <c r="C2241" s="1736"/>
      <c r="D2241" s="1737"/>
      <c r="E2241" s="2178"/>
      <c r="F2241" s="1738"/>
    </row>
    <row r="2242" spans="1:6" s="1674" customFormat="1">
      <c r="A2242" s="1736"/>
      <c r="B2242" s="1805"/>
      <c r="C2242" s="1736"/>
      <c r="D2242" s="1737"/>
      <c r="E2242" s="2178"/>
      <c r="F2242" s="1738"/>
    </row>
    <row r="2243" spans="1:6" s="1674" customFormat="1">
      <c r="A2243" s="1736"/>
      <c r="B2243" s="1805"/>
      <c r="C2243" s="1736"/>
      <c r="D2243" s="1737"/>
      <c r="E2243" s="2178"/>
      <c r="F2243" s="1738"/>
    </row>
    <row r="2244" spans="1:6" s="1674" customFormat="1">
      <c r="A2244" s="1736"/>
      <c r="B2244" s="1805"/>
      <c r="C2244" s="1736"/>
      <c r="D2244" s="1737"/>
      <c r="E2244" s="2178"/>
      <c r="F2244" s="1738"/>
    </row>
    <row r="2245" spans="1:6" s="1674" customFormat="1">
      <c r="A2245" s="1736"/>
      <c r="B2245" s="1805"/>
      <c r="C2245" s="1736"/>
      <c r="D2245" s="1737"/>
      <c r="E2245" s="2178"/>
      <c r="F2245" s="1738"/>
    </row>
    <row r="2246" spans="1:6" s="1674" customFormat="1">
      <c r="A2246" s="1736"/>
      <c r="B2246" s="1805"/>
      <c r="C2246" s="1736"/>
      <c r="D2246" s="1737"/>
      <c r="E2246" s="2178"/>
      <c r="F2246" s="1738"/>
    </row>
    <row r="2247" spans="1:6" s="1674" customFormat="1">
      <c r="A2247" s="1736"/>
      <c r="B2247" s="1805"/>
      <c r="C2247" s="1736"/>
      <c r="D2247" s="1737"/>
      <c r="E2247" s="2178"/>
      <c r="F2247" s="1738"/>
    </row>
    <row r="2248" spans="1:6" s="1674" customFormat="1">
      <c r="A2248" s="1736"/>
      <c r="B2248" s="1805"/>
      <c r="C2248" s="1736"/>
      <c r="D2248" s="1737"/>
      <c r="E2248" s="2178"/>
      <c r="F2248" s="1738"/>
    </row>
    <row r="2249" spans="1:6" s="1674" customFormat="1">
      <c r="A2249" s="1736"/>
      <c r="B2249" s="1805"/>
      <c r="C2249" s="1736"/>
      <c r="D2249" s="1737"/>
      <c r="E2249" s="2178"/>
      <c r="F2249" s="1738"/>
    </row>
    <row r="2250" spans="1:6" s="1674" customFormat="1">
      <c r="A2250" s="1736"/>
      <c r="B2250" s="1805"/>
      <c r="C2250" s="1736"/>
      <c r="D2250" s="1737"/>
      <c r="E2250" s="2178"/>
      <c r="F2250" s="1738"/>
    </row>
    <row r="2251" spans="1:6" s="1674" customFormat="1">
      <c r="A2251" s="1736"/>
      <c r="B2251" s="1805"/>
      <c r="C2251" s="1736"/>
      <c r="D2251" s="1737"/>
      <c r="E2251" s="2178"/>
      <c r="F2251" s="1738"/>
    </row>
    <row r="2252" spans="1:6" s="1674" customFormat="1">
      <c r="A2252" s="1736"/>
      <c r="B2252" s="1805"/>
      <c r="C2252" s="1736"/>
      <c r="D2252" s="1737"/>
      <c r="E2252" s="2178"/>
      <c r="F2252" s="1738"/>
    </row>
    <row r="2253" spans="1:6" s="1674" customFormat="1">
      <c r="A2253" s="1736"/>
      <c r="B2253" s="1805"/>
      <c r="C2253" s="1736"/>
      <c r="D2253" s="1737"/>
      <c r="E2253" s="2178"/>
      <c r="F2253" s="1738"/>
    </row>
    <row r="2254" spans="1:6" s="1674" customFormat="1">
      <c r="A2254" s="1736"/>
      <c r="B2254" s="1805"/>
      <c r="C2254" s="1736"/>
      <c r="D2254" s="1737"/>
      <c r="E2254" s="2178"/>
      <c r="F2254" s="1738"/>
    </row>
    <row r="2255" spans="1:6" s="1674" customFormat="1">
      <c r="A2255" s="1736"/>
      <c r="B2255" s="1805"/>
      <c r="C2255" s="1736"/>
      <c r="D2255" s="1737"/>
      <c r="E2255" s="2178"/>
      <c r="F2255" s="1738"/>
    </row>
    <row r="2256" spans="1:6" s="1674" customFormat="1">
      <c r="A2256" s="1736"/>
      <c r="B2256" s="1805"/>
      <c r="C2256" s="1736"/>
      <c r="D2256" s="1737"/>
      <c r="E2256" s="2178"/>
      <c r="F2256" s="1738"/>
    </row>
    <row r="2257" spans="1:6" s="1674" customFormat="1">
      <c r="A2257" s="1736"/>
      <c r="B2257" s="1805"/>
      <c r="C2257" s="1736"/>
      <c r="D2257" s="1737"/>
      <c r="E2257" s="2178"/>
      <c r="F2257" s="1738"/>
    </row>
    <row r="2258" spans="1:6" s="1674" customFormat="1">
      <c r="A2258" s="1736"/>
      <c r="B2258" s="1805"/>
      <c r="C2258" s="1736"/>
      <c r="D2258" s="1737"/>
      <c r="E2258" s="2178"/>
      <c r="F2258" s="1738"/>
    </row>
    <row r="2259" spans="1:6" s="1674" customFormat="1">
      <c r="A2259" s="1736"/>
      <c r="B2259" s="1805"/>
      <c r="C2259" s="1736"/>
      <c r="D2259" s="1737"/>
      <c r="E2259" s="2178"/>
      <c r="F2259" s="1738"/>
    </row>
    <row r="2260" spans="1:6" s="1674" customFormat="1">
      <c r="A2260" s="1736"/>
      <c r="B2260" s="1805"/>
      <c r="C2260" s="1736"/>
      <c r="D2260" s="1737"/>
      <c r="E2260" s="2178"/>
      <c r="F2260" s="1738"/>
    </row>
    <row r="2261" spans="1:6" s="1674" customFormat="1">
      <c r="A2261" s="1736"/>
      <c r="B2261" s="1805"/>
      <c r="C2261" s="1736"/>
      <c r="D2261" s="1737"/>
      <c r="E2261" s="2178"/>
      <c r="F2261" s="1738"/>
    </row>
    <row r="2262" spans="1:6" s="1674" customFormat="1">
      <c r="A2262" s="1736"/>
      <c r="B2262" s="1805"/>
      <c r="C2262" s="1736"/>
      <c r="D2262" s="1737"/>
      <c r="E2262" s="2178"/>
      <c r="F2262" s="1738"/>
    </row>
    <row r="2263" spans="1:6" s="1674" customFormat="1">
      <c r="A2263" s="1736"/>
      <c r="B2263" s="1805"/>
      <c r="C2263" s="1736"/>
      <c r="D2263" s="1737"/>
      <c r="E2263" s="2178"/>
      <c r="F2263" s="1738"/>
    </row>
    <row r="2264" spans="1:6" s="1674" customFormat="1">
      <c r="A2264" s="1736"/>
      <c r="B2264" s="1805"/>
      <c r="C2264" s="1736"/>
      <c r="D2264" s="1737"/>
      <c r="E2264" s="2178"/>
      <c r="F2264" s="1738"/>
    </row>
    <row r="2265" spans="1:6" s="1674" customFormat="1">
      <c r="A2265" s="1736"/>
      <c r="B2265" s="1805"/>
      <c r="C2265" s="1736"/>
      <c r="D2265" s="1737"/>
      <c r="E2265" s="2178"/>
      <c r="F2265" s="1738"/>
    </row>
    <row r="2266" spans="1:6" s="1674" customFormat="1">
      <c r="A2266" s="1736"/>
      <c r="B2266" s="1805"/>
      <c r="C2266" s="1736"/>
      <c r="D2266" s="1737"/>
      <c r="E2266" s="2178"/>
      <c r="F2266" s="1738"/>
    </row>
    <row r="2267" spans="1:6" s="1674" customFormat="1">
      <c r="A2267" s="1736"/>
      <c r="B2267" s="1805"/>
      <c r="C2267" s="1736"/>
      <c r="D2267" s="1737"/>
      <c r="E2267" s="2178"/>
      <c r="F2267" s="1738"/>
    </row>
    <row r="2268" spans="1:6" s="1674" customFormat="1">
      <c r="A2268" s="1736"/>
      <c r="B2268" s="1805"/>
      <c r="C2268" s="1736"/>
      <c r="D2268" s="1737"/>
      <c r="E2268" s="2178"/>
      <c r="F2268" s="1738"/>
    </row>
    <row r="2269" spans="1:6" s="1674" customFormat="1">
      <c r="A2269" s="1736"/>
      <c r="B2269" s="1805"/>
      <c r="C2269" s="1736"/>
      <c r="D2269" s="1737"/>
      <c r="E2269" s="2178"/>
      <c r="F2269" s="1738"/>
    </row>
    <row r="2270" spans="1:6" s="1674" customFormat="1">
      <c r="A2270" s="1736"/>
      <c r="B2270" s="1805"/>
      <c r="C2270" s="1736"/>
      <c r="D2270" s="1737"/>
      <c r="E2270" s="2178"/>
      <c r="F2270" s="1738"/>
    </row>
    <row r="2271" spans="1:6" s="1674" customFormat="1">
      <c r="A2271" s="1736"/>
      <c r="B2271" s="1805"/>
      <c r="C2271" s="1736"/>
      <c r="D2271" s="1737"/>
      <c r="E2271" s="2178"/>
      <c r="F2271" s="1738"/>
    </row>
    <row r="2272" spans="1:6" s="1674" customFormat="1">
      <c r="A2272" s="1736"/>
      <c r="B2272" s="1805"/>
      <c r="C2272" s="1736"/>
      <c r="D2272" s="1737"/>
      <c r="E2272" s="2178"/>
      <c r="F2272" s="1738"/>
    </row>
    <row r="2273" spans="1:6" s="1674" customFormat="1">
      <c r="A2273" s="1736"/>
      <c r="B2273" s="1805"/>
      <c r="C2273" s="1736"/>
      <c r="D2273" s="1737"/>
      <c r="E2273" s="2178"/>
      <c r="F2273" s="1738"/>
    </row>
    <row r="2274" spans="1:6" s="1674" customFormat="1">
      <c r="A2274" s="1736"/>
      <c r="B2274" s="1805"/>
      <c r="C2274" s="1736"/>
      <c r="D2274" s="1737"/>
      <c r="E2274" s="2178"/>
      <c r="F2274" s="1738"/>
    </row>
    <row r="2275" spans="1:6" s="1674" customFormat="1">
      <c r="A2275" s="1736"/>
      <c r="B2275" s="1805"/>
      <c r="C2275" s="1736"/>
      <c r="D2275" s="1737"/>
      <c r="E2275" s="2178"/>
      <c r="F2275" s="1738"/>
    </row>
    <row r="2276" spans="1:6" s="1674" customFormat="1">
      <c r="A2276" s="1736"/>
      <c r="B2276" s="1805"/>
      <c r="C2276" s="1736"/>
      <c r="D2276" s="1737"/>
      <c r="E2276" s="2178"/>
      <c r="F2276" s="1738"/>
    </row>
    <row r="2277" spans="1:6" s="1674" customFormat="1">
      <c r="A2277" s="1736"/>
      <c r="B2277" s="1805"/>
      <c r="C2277" s="1736"/>
      <c r="D2277" s="1737"/>
      <c r="E2277" s="2178"/>
      <c r="F2277" s="1738"/>
    </row>
    <row r="2278" spans="1:6" s="1772" customFormat="1">
      <c r="A2278" s="48"/>
      <c r="B2278" s="717"/>
      <c r="C2278" s="47"/>
      <c r="D2278" s="718"/>
      <c r="E2278" s="2014"/>
      <c r="F2278" s="351"/>
    </row>
    <row r="2279" spans="1:6" s="1772" customFormat="1" ht="14.4" thickBot="1">
      <c r="A2279" s="66"/>
      <c r="B2279" s="719" t="s">
        <v>3401</v>
      </c>
      <c r="C2279" s="65"/>
      <c r="D2279" s="720"/>
      <c r="E2279" s="2022"/>
      <c r="F2279" s="393">
        <f>SUM(F2232:F2277)</f>
        <v>0</v>
      </c>
    </row>
    <row r="2280" spans="1:6" s="1674" customFormat="1" ht="14.4" thickTop="1">
      <c r="A2280" s="1736"/>
      <c r="B2280" s="1805"/>
      <c r="C2280" s="1736"/>
      <c r="D2280" s="1736"/>
      <c r="E2280" s="2178"/>
      <c r="F2280" s="1738"/>
    </row>
    <row r="2281" spans="1:6" s="1674" customFormat="1">
      <c r="A2281" s="1736"/>
      <c r="B2281" s="1805"/>
      <c r="C2281" s="1736"/>
      <c r="D2281" s="1736"/>
      <c r="E2281" s="2178"/>
      <c r="F2281" s="1738"/>
    </row>
    <row r="2282" spans="1:6" s="1674" customFormat="1">
      <c r="A2282" s="1736"/>
      <c r="B2282" s="1804" t="s">
        <v>3402</v>
      </c>
      <c r="C2282" s="1736"/>
      <c r="D2282" s="1736"/>
      <c r="E2282" s="2178"/>
      <c r="F2282" s="1738"/>
    </row>
    <row r="2283" spans="1:6" s="1674" customFormat="1">
      <c r="A2283" s="1736"/>
      <c r="B2283" s="1805"/>
      <c r="C2283" s="1736"/>
      <c r="D2283" s="1736"/>
      <c r="E2283" s="2178"/>
      <c r="F2283" s="1738"/>
    </row>
    <row r="2284" spans="1:6" s="1674" customFormat="1">
      <c r="A2284" s="1736">
        <v>1</v>
      </c>
      <c r="B2284" s="1805" t="s">
        <v>3403</v>
      </c>
      <c r="C2284" s="1736"/>
      <c r="D2284" s="1736"/>
      <c r="E2284" s="2178"/>
      <c r="F2284" s="1738">
        <f>F1974</f>
        <v>0</v>
      </c>
    </row>
    <row r="2285" spans="1:6" s="1674" customFormat="1">
      <c r="A2285" s="1736"/>
      <c r="B2285" s="1805"/>
      <c r="C2285" s="1736"/>
      <c r="D2285" s="1736"/>
      <c r="E2285" s="2178"/>
      <c r="F2285" s="1738"/>
    </row>
    <row r="2286" spans="1:6" s="1674" customFormat="1">
      <c r="A2286" s="1736">
        <v>2</v>
      </c>
      <c r="B2286" s="1805" t="s">
        <v>3404</v>
      </c>
      <c r="C2286" s="1736"/>
      <c r="D2286" s="1736"/>
      <c r="E2286" s="2178"/>
      <c r="F2286" s="1738">
        <f>F2091</f>
        <v>0</v>
      </c>
    </row>
    <row r="2287" spans="1:6" s="1674" customFormat="1">
      <c r="A2287" s="1736"/>
      <c r="B2287" s="1805"/>
      <c r="C2287" s="1736"/>
      <c r="D2287" s="1736"/>
      <c r="E2287" s="2178"/>
      <c r="F2287" s="1738"/>
    </row>
    <row r="2288" spans="1:6" s="1674" customFormat="1">
      <c r="A2288" s="1736">
        <v>3</v>
      </c>
      <c r="B2288" s="1805" t="s">
        <v>3405</v>
      </c>
      <c r="C2288" s="1736"/>
      <c r="D2288" s="1736"/>
      <c r="E2288" s="2178"/>
      <c r="F2288" s="1738">
        <f>F2133</f>
        <v>0</v>
      </c>
    </row>
    <row r="2289" spans="1:6" s="1674" customFormat="1">
      <c r="A2289" s="1736"/>
      <c r="B2289" s="1805"/>
      <c r="C2289" s="1736"/>
      <c r="D2289" s="1736"/>
      <c r="E2289" s="2178"/>
      <c r="F2289" s="1738"/>
    </row>
    <row r="2290" spans="1:6" s="1674" customFormat="1">
      <c r="A2290" s="1736">
        <v>4</v>
      </c>
      <c r="B2290" s="1805" t="s">
        <v>3406</v>
      </c>
      <c r="C2290" s="1736"/>
      <c r="D2290" s="1736"/>
      <c r="E2290" s="2178"/>
      <c r="F2290" s="1738">
        <f>F2279</f>
        <v>0</v>
      </c>
    </row>
    <row r="2291" spans="1:6" s="1674" customFormat="1">
      <c r="A2291" s="1736"/>
      <c r="B2291" s="1805"/>
      <c r="C2291" s="1736"/>
      <c r="D2291" s="1736"/>
      <c r="E2291" s="2178"/>
      <c r="F2291" s="1738"/>
    </row>
    <row r="2292" spans="1:6" s="1674" customFormat="1">
      <c r="A2292" s="1736"/>
      <c r="B2292" s="1805"/>
      <c r="C2292" s="1736"/>
      <c r="D2292" s="1736"/>
      <c r="E2292" s="2178"/>
      <c r="F2292" s="1738"/>
    </row>
    <row r="2293" spans="1:6" s="1674" customFormat="1">
      <c r="A2293" s="1736"/>
      <c r="B2293" s="1805"/>
      <c r="C2293" s="1736"/>
      <c r="D2293" s="1736"/>
      <c r="E2293" s="2178"/>
      <c r="F2293" s="1738"/>
    </row>
    <row r="2294" spans="1:6" s="1674" customFormat="1">
      <c r="A2294" s="1736"/>
      <c r="B2294" s="1805"/>
      <c r="C2294" s="1736"/>
      <c r="D2294" s="1736"/>
      <c r="E2294" s="2178"/>
      <c r="F2294" s="1738"/>
    </row>
    <row r="2295" spans="1:6" s="1674" customFormat="1">
      <c r="A2295" s="1736"/>
      <c r="B2295" s="1805"/>
      <c r="C2295" s="1736"/>
      <c r="D2295" s="1736"/>
      <c r="E2295" s="2178"/>
      <c r="F2295" s="1738"/>
    </row>
    <row r="2296" spans="1:6" s="1674" customFormat="1">
      <c r="A2296" s="1736"/>
      <c r="B2296" s="1805"/>
      <c r="C2296" s="1736"/>
      <c r="D2296" s="1736"/>
      <c r="E2296" s="2178"/>
      <c r="F2296" s="1738"/>
    </row>
    <row r="2297" spans="1:6" s="1674" customFormat="1">
      <c r="A2297" s="1736"/>
      <c r="B2297" s="1805"/>
      <c r="C2297" s="1736"/>
      <c r="D2297" s="1736"/>
      <c r="E2297" s="2178"/>
      <c r="F2297" s="1738"/>
    </row>
    <row r="2298" spans="1:6" s="1674" customFormat="1">
      <c r="A2298" s="1736"/>
      <c r="B2298" s="1805"/>
      <c r="C2298" s="1736"/>
      <c r="D2298" s="1736"/>
      <c r="E2298" s="2178"/>
      <c r="F2298" s="1738"/>
    </row>
    <row r="2299" spans="1:6" s="1674" customFormat="1">
      <c r="A2299" s="1799"/>
      <c r="B2299" s="1806"/>
      <c r="C2299" s="1799"/>
      <c r="D2299" s="1799"/>
      <c r="E2299" s="2175"/>
      <c r="F2299" s="1801"/>
    </row>
    <row r="2300" spans="1:6" s="1674" customFormat="1">
      <c r="A2300" s="1799"/>
      <c r="B2300" s="1806"/>
      <c r="C2300" s="1799"/>
      <c r="D2300" s="1799"/>
      <c r="E2300" s="2175"/>
      <c r="F2300" s="1801"/>
    </row>
    <row r="2301" spans="1:6" s="1674" customFormat="1">
      <c r="A2301" s="1799"/>
      <c r="B2301" s="1806"/>
      <c r="C2301" s="1799"/>
      <c r="D2301" s="1799"/>
      <c r="E2301" s="2175"/>
      <c r="F2301" s="1801"/>
    </row>
    <row r="2302" spans="1:6" s="1674" customFormat="1">
      <c r="A2302" s="1799"/>
      <c r="B2302" s="1806"/>
      <c r="C2302" s="1799"/>
      <c r="D2302" s="1800"/>
      <c r="E2302" s="2175"/>
      <c r="F2302" s="1801"/>
    </row>
    <row r="2303" spans="1:6" s="1674" customFormat="1">
      <c r="A2303" s="1799"/>
      <c r="B2303" s="1806"/>
      <c r="C2303" s="1799"/>
      <c r="D2303" s="1800"/>
      <c r="E2303" s="2175"/>
      <c r="F2303" s="1801"/>
    </row>
    <row r="2304" spans="1:6" s="1674" customFormat="1">
      <c r="A2304" s="1799"/>
      <c r="B2304" s="1806"/>
      <c r="C2304" s="1799"/>
      <c r="D2304" s="1800"/>
      <c r="E2304" s="2175"/>
      <c r="F2304" s="1801"/>
    </row>
    <row r="2305" spans="1:6" s="1674" customFormat="1">
      <c r="A2305" s="1799"/>
      <c r="B2305" s="1806"/>
      <c r="C2305" s="1799"/>
      <c r="D2305" s="1800"/>
      <c r="E2305" s="2175"/>
      <c r="F2305" s="1801"/>
    </row>
    <row r="2306" spans="1:6" s="1674" customFormat="1">
      <c r="A2306" s="1799"/>
      <c r="B2306" s="1806"/>
      <c r="C2306" s="1799"/>
      <c r="D2306" s="1800"/>
      <c r="E2306" s="2175"/>
      <c r="F2306" s="1801"/>
    </row>
    <row r="2307" spans="1:6" s="1674" customFormat="1">
      <c r="A2307" s="1799"/>
      <c r="B2307" s="1806"/>
      <c r="C2307" s="1799"/>
      <c r="D2307" s="1800"/>
      <c r="E2307" s="2175"/>
      <c r="F2307" s="1801"/>
    </row>
    <row r="2308" spans="1:6" s="1674" customFormat="1">
      <c r="A2308" s="1799"/>
      <c r="B2308" s="1806"/>
      <c r="C2308" s="1799"/>
      <c r="D2308" s="1800"/>
      <c r="E2308" s="2175"/>
      <c r="F2308" s="1801"/>
    </row>
    <row r="2309" spans="1:6" s="1674" customFormat="1">
      <c r="A2309" s="1799"/>
      <c r="B2309" s="1806"/>
      <c r="C2309" s="1799"/>
      <c r="D2309" s="1800"/>
      <c r="E2309" s="2175"/>
      <c r="F2309" s="1801"/>
    </row>
    <row r="2310" spans="1:6" s="1674" customFormat="1">
      <c r="A2310" s="1799"/>
      <c r="B2310" s="1806"/>
      <c r="C2310" s="1799"/>
      <c r="D2310" s="1800"/>
      <c r="E2310" s="2175"/>
      <c r="F2310" s="1801"/>
    </row>
    <row r="2311" spans="1:6" s="1674" customFormat="1">
      <c r="A2311" s="1799"/>
      <c r="B2311" s="1806"/>
      <c r="C2311" s="1799"/>
      <c r="D2311" s="1800"/>
      <c r="E2311" s="2175"/>
      <c r="F2311" s="1801"/>
    </row>
    <row r="2312" spans="1:6" s="1674" customFormat="1">
      <c r="A2312" s="1799"/>
      <c r="B2312" s="1806"/>
      <c r="C2312" s="1799"/>
      <c r="D2312" s="1800"/>
      <c r="E2312" s="2175"/>
      <c r="F2312" s="1801"/>
    </row>
    <row r="2313" spans="1:6" s="1674" customFormat="1">
      <c r="A2313" s="1799"/>
      <c r="B2313" s="1806"/>
      <c r="C2313" s="1799"/>
      <c r="D2313" s="1800"/>
      <c r="E2313" s="2175"/>
      <c r="F2313" s="1801"/>
    </row>
    <row r="2314" spans="1:6" s="1674" customFormat="1">
      <c r="A2314" s="1799"/>
      <c r="B2314" s="1806"/>
      <c r="C2314" s="1799"/>
      <c r="D2314" s="1800"/>
      <c r="E2314" s="2175"/>
      <c r="F2314" s="1801"/>
    </row>
    <row r="2315" spans="1:6" s="1674" customFormat="1">
      <c r="A2315" s="1799"/>
      <c r="B2315" s="1806"/>
      <c r="C2315" s="1799"/>
      <c r="D2315" s="1800"/>
      <c r="E2315" s="2175"/>
      <c r="F2315" s="1801"/>
    </row>
    <row r="2316" spans="1:6" s="1674" customFormat="1">
      <c r="A2316" s="1799"/>
      <c r="B2316" s="1806"/>
      <c r="C2316" s="1799"/>
      <c r="D2316" s="1800"/>
      <c r="E2316" s="2175"/>
      <c r="F2316" s="1801"/>
    </row>
    <row r="2317" spans="1:6" s="1674" customFormat="1">
      <c r="A2317" s="1799"/>
      <c r="B2317" s="1806"/>
      <c r="C2317" s="1799"/>
      <c r="D2317" s="1800"/>
      <c r="E2317" s="2175"/>
      <c r="F2317" s="1801"/>
    </row>
    <row r="2318" spans="1:6" s="1674" customFormat="1">
      <c r="A2318" s="1799"/>
      <c r="B2318" s="1806"/>
      <c r="C2318" s="1799"/>
      <c r="D2318" s="1800"/>
      <c r="E2318" s="2175"/>
      <c r="F2318" s="1801"/>
    </row>
    <row r="2319" spans="1:6" s="1674" customFormat="1">
      <c r="A2319" s="1799"/>
      <c r="B2319" s="1806"/>
      <c r="C2319" s="1799"/>
      <c r="D2319" s="1800"/>
      <c r="E2319" s="2175"/>
      <c r="F2319" s="1801"/>
    </row>
    <row r="2320" spans="1:6" s="1674" customFormat="1">
      <c r="A2320" s="1799"/>
      <c r="B2320" s="1806"/>
      <c r="C2320" s="1799"/>
      <c r="D2320" s="1800"/>
      <c r="E2320" s="2175"/>
      <c r="F2320" s="1801"/>
    </row>
    <row r="2321" spans="1:7" s="1674" customFormat="1">
      <c r="A2321" s="1799"/>
      <c r="B2321" s="1806"/>
      <c r="C2321" s="1799"/>
      <c r="D2321" s="1800"/>
      <c r="E2321" s="2175"/>
      <c r="F2321" s="1801"/>
    </row>
    <row r="2322" spans="1:7" s="1674" customFormat="1">
      <c r="A2322" s="1799"/>
      <c r="B2322" s="1806"/>
      <c r="C2322" s="1799"/>
      <c r="D2322" s="1800"/>
      <c r="E2322" s="2175"/>
      <c r="F2322" s="1801"/>
    </row>
    <row r="2323" spans="1:7" s="1674" customFormat="1">
      <c r="A2323" s="1799"/>
      <c r="B2323" s="1806"/>
      <c r="C2323" s="1799"/>
      <c r="D2323" s="1800"/>
      <c r="E2323" s="2175"/>
      <c r="F2323" s="1801"/>
    </row>
    <row r="2324" spans="1:7" s="1674" customFormat="1">
      <c r="A2324" s="1799"/>
      <c r="B2324" s="1806"/>
      <c r="C2324" s="1799"/>
      <c r="D2324" s="1800"/>
      <c r="E2324" s="2175"/>
      <c r="F2324" s="1801"/>
    </row>
    <row r="2325" spans="1:7" s="1674" customFormat="1">
      <c r="A2325" s="1799"/>
      <c r="B2325" s="1806"/>
      <c r="C2325" s="1799"/>
      <c r="D2325" s="1800"/>
      <c r="E2325" s="2175"/>
      <c r="F2325" s="1801"/>
    </row>
    <row r="2326" spans="1:7" s="1674" customFormat="1">
      <c r="A2326" s="1799"/>
      <c r="B2326" s="1806"/>
      <c r="C2326" s="1799"/>
      <c r="D2326" s="1800"/>
      <c r="E2326" s="2175"/>
      <c r="F2326" s="1801"/>
    </row>
    <row r="2327" spans="1:7" s="1674" customFormat="1">
      <c r="A2327" s="1799"/>
      <c r="B2327" s="1806"/>
      <c r="C2327" s="1799"/>
      <c r="D2327" s="1800"/>
      <c r="E2327" s="2175"/>
      <c r="F2327" s="1801"/>
    </row>
    <row r="2328" spans="1:7" s="1674" customFormat="1">
      <c r="A2328" s="1799"/>
      <c r="B2328" s="1806"/>
      <c r="C2328" s="1799"/>
      <c r="D2328" s="1800"/>
      <c r="E2328" s="2175"/>
      <c r="F2328" s="1801"/>
    </row>
    <row r="2329" spans="1:7" s="1674" customFormat="1">
      <c r="A2329" s="48"/>
      <c r="B2329" s="2568" t="s">
        <v>3407</v>
      </c>
      <c r="C2329" s="47"/>
      <c r="D2329" s="718"/>
      <c r="E2329" s="2014"/>
      <c r="F2329" s="351"/>
    </row>
    <row r="2330" spans="1:7" s="1674" customFormat="1" ht="14.4" thickBot="1">
      <c r="A2330" s="664"/>
      <c r="B2330" s="2569"/>
      <c r="C2330" s="764"/>
      <c r="D2330" s="765"/>
      <c r="E2330" s="2181"/>
      <c r="F2330" s="393">
        <f>SUM(F2282:F2317)</f>
        <v>0</v>
      </c>
      <c r="G2330" s="1807"/>
    </row>
    <row r="2331" spans="1:7" s="72" customFormat="1" ht="14.4" thickTop="1">
      <c r="A2331" s="1808"/>
      <c r="B2331" s="1809"/>
      <c r="C2331" s="1808"/>
      <c r="D2331" s="1683"/>
      <c r="E2331" s="2188"/>
      <c r="F2331" s="1738"/>
    </row>
    <row r="2332" spans="1:7" s="72" customFormat="1">
      <c r="A2332" s="1704"/>
      <c r="B2332" s="802" t="s">
        <v>1075</v>
      </c>
      <c r="C2332" s="1704"/>
      <c r="D2332" s="1766"/>
      <c r="E2332" s="1707"/>
      <c r="F2332" s="1719"/>
    </row>
    <row r="2333" spans="1:7" s="72" customFormat="1">
      <c r="A2333" s="1704"/>
      <c r="B2333" s="802"/>
      <c r="C2333" s="1704"/>
      <c r="D2333" s="1766"/>
      <c r="E2333" s="1707"/>
      <c r="F2333" s="1719"/>
    </row>
    <row r="2334" spans="1:7" s="72" customFormat="1">
      <c r="A2334" s="1704"/>
      <c r="B2334" s="802" t="s">
        <v>1678</v>
      </c>
      <c r="C2334" s="1704"/>
      <c r="D2334" s="1766"/>
      <c r="E2334" s="1707"/>
      <c r="F2334" s="1719"/>
    </row>
    <row r="2335" spans="1:7" s="72" customFormat="1">
      <c r="A2335" s="1704"/>
      <c r="B2335" s="802"/>
      <c r="C2335" s="1704"/>
      <c r="D2335" s="1766"/>
      <c r="E2335" s="1707"/>
      <c r="F2335" s="1719"/>
    </row>
    <row r="2336" spans="1:7" s="72" customFormat="1">
      <c r="A2336" s="1714" t="s">
        <v>1586</v>
      </c>
      <c r="B2336" s="1810" t="s">
        <v>1636</v>
      </c>
      <c r="C2336" s="1714"/>
      <c r="D2336" s="1716"/>
      <c r="E2336" s="2174"/>
      <c r="F2336" s="1717">
        <f>F117</f>
        <v>0</v>
      </c>
    </row>
    <row r="2337" spans="1:6" s="72" customFormat="1" ht="17.25" customHeight="1">
      <c r="A2337" s="1714"/>
      <c r="B2337" s="1672"/>
      <c r="C2337" s="1714"/>
      <c r="D2337" s="1811"/>
      <c r="E2337" s="2174"/>
      <c r="F2337" s="1717"/>
    </row>
    <row r="2338" spans="1:6" s="72" customFormat="1" ht="17.25" customHeight="1">
      <c r="A2338" s="1714">
        <v>1</v>
      </c>
      <c r="B2338" s="1672" t="s">
        <v>2921</v>
      </c>
      <c r="C2338" s="1714"/>
      <c r="D2338" s="1811"/>
      <c r="E2338" s="2174"/>
      <c r="F2338" s="1717">
        <f>F413</f>
        <v>0</v>
      </c>
    </row>
    <row r="2339" spans="1:6" s="72" customFormat="1" ht="17.25" customHeight="1">
      <c r="A2339" s="1714">
        <v>2</v>
      </c>
      <c r="B2339" s="1672" t="s">
        <v>2922</v>
      </c>
      <c r="C2339" s="1714"/>
      <c r="D2339" s="1811"/>
      <c r="E2339" s="2174"/>
      <c r="F2339" s="1717">
        <f>F1100</f>
        <v>0</v>
      </c>
    </row>
    <row r="2340" spans="1:6" s="72" customFormat="1" ht="17.25" customHeight="1">
      <c r="A2340" s="1714">
        <v>3</v>
      </c>
      <c r="B2340" s="735" t="s">
        <v>2923</v>
      </c>
      <c r="C2340" s="1714"/>
      <c r="D2340" s="1716"/>
      <c r="E2340" s="2174"/>
      <c r="F2340" s="1717">
        <f>F1386</f>
        <v>0</v>
      </c>
    </row>
    <row r="2341" spans="1:6" s="72" customFormat="1" ht="17.25" customHeight="1">
      <c r="A2341" s="1714">
        <v>5</v>
      </c>
      <c r="B2341" s="735" t="s">
        <v>2924</v>
      </c>
      <c r="C2341" s="1714"/>
      <c r="D2341" s="1716"/>
      <c r="E2341" s="2174"/>
      <c r="F2341" s="1717">
        <f>F1677</f>
        <v>0</v>
      </c>
    </row>
    <row r="2342" spans="1:6" s="72" customFormat="1" ht="17.25" customHeight="1">
      <c r="A2342" s="1714">
        <v>6</v>
      </c>
      <c r="B2342" s="735" t="s">
        <v>2925</v>
      </c>
      <c r="C2342" s="1714"/>
      <c r="D2342" s="1716"/>
      <c r="E2342" s="2174"/>
      <c r="F2342" s="1717">
        <f>F1929</f>
        <v>0</v>
      </c>
    </row>
    <row r="2343" spans="1:6" s="72" customFormat="1" ht="17.25" customHeight="1">
      <c r="A2343" s="1714">
        <v>7</v>
      </c>
      <c r="B2343" s="735" t="s">
        <v>3408</v>
      </c>
      <c r="C2343" s="1714"/>
      <c r="D2343" s="1716"/>
      <c r="E2343" s="2174"/>
      <c r="F2343" s="1717">
        <f>F2330</f>
        <v>0</v>
      </c>
    </row>
    <row r="2344" spans="1:6" s="72" customFormat="1" ht="17.25" customHeight="1">
      <c r="A2344" s="1714"/>
      <c r="B2344" s="735"/>
      <c r="C2344" s="1714"/>
      <c r="D2344" s="1716"/>
      <c r="E2344" s="2174"/>
      <c r="F2344" s="1717"/>
    </row>
    <row r="2345" spans="1:6" s="72" customFormat="1" ht="17.25" customHeight="1">
      <c r="A2345" s="1714"/>
      <c r="B2345" s="735"/>
      <c r="C2345" s="1714"/>
      <c r="D2345" s="1812"/>
      <c r="E2345" s="2174"/>
      <c r="F2345" s="1771"/>
    </row>
    <row r="2346" spans="1:6" s="72" customFormat="1">
      <c r="A2346" s="1714"/>
      <c r="B2346" s="1672"/>
      <c r="C2346" s="1714"/>
      <c r="D2346" s="1716"/>
      <c r="E2346" s="2174"/>
      <c r="F2346" s="1725"/>
    </row>
    <row r="2347" spans="1:6" s="72" customFormat="1">
      <c r="A2347" s="1714"/>
      <c r="B2347" s="1672"/>
      <c r="C2347" s="1704"/>
      <c r="D2347" s="1716"/>
      <c r="E2347" s="1707"/>
      <c r="F2347" s="1717"/>
    </row>
    <row r="2348" spans="1:6" s="72" customFormat="1">
      <c r="A2348" s="1704"/>
      <c r="B2348" s="1813"/>
      <c r="C2348" s="1814"/>
      <c r="D2348" s="1815"/>
      <c r="E2348" s="1707"/>
      <c r="F2348" s="1719"/>
    </row>
    <row r="2349" spans="1:6" s="72" customFormat="1">
      <c r="A2349" s="1704"/>
      <c r="B2349" s="1813"/>
      <c r="C2349" s="1814"/>
      <c r="D2349" s="1815"/>
      <c r="E2349" s="1707"/>
      <c r="F2349" s="1719"/>
    </row>
    <row r="2350" spans="1:6" s="72" customFormat="1">
      <c r="A2350" s="1704"/>
      <c r="B2350" s="1813"/>
      <c r="C2350" s="1814"/>
      <c r="D2350" s="1815"/>
      <c r="E2350" s="1707"/>
      <c r="F2350" s="1719"/>
    </row>
    <row r="2351" spans="1:6" s="72" customFormat="1">
      <c r="A2351" s="1704"/>
      <c r="B2351" s="1813"/>
      <c r="C2351" s="1814"/>
      <c r="D2351" s="1815"/>
      <c r="E2351" s="1707"/>
      <c r="F2351" s="1719"/>
    </row>
    <row r="2352" spans="1:6" s="72" customFormat="1">
      <c r="A2352" s="1704"/>
      <c r="B2352" s="1813"/>
      <c r="C2352" s="1814"/>
      <c r="D2352" s="1815"/>
      <c r="E2352" s="1707"/>
      <c r="F2352" s="1719"/>
    </row>
    <row r="2353" spans="1:6" s="72" customFormat="1">
      <c r="A2353" s="1704"/>
      <c r="B2353" s="1813"/>
      <c r="C2353" s="1814"/>
      <c r="D2353" s="1815"/>
      <c r="E2353" s="1707"/>
      <c r="F2353" s="1719"/>
    </row>
    <row r="2354" spans="1:6" s="72" customFormat="1">
      <c r="A2354" s="1704"/>
      <c r="B2354" s="1813"/>
      <c r="C2354" s="1814"/>
      <c r="D2354" s="1815"/>
      <c r="E2354" s="1707"/>
      <c r="F2354" s="1719"/>
    </row>
    <row r="2355" spans="1:6" s="72" customFormat="1">
      <c r="A2355" s="1704"/>
      <c r="B2355" s="1813"/>
      <c r="C2355" s="1814"/>
      <c r="D2355" s="1815"/>
      <c r="E2355" s="1707"/>
      <c r="F2355" s="1719"/>
    </row>
    <row r="2356" spans="1:6" s="72" customFormat="1">
      <c r="A2356" s="1704"/>
      <c r="B2356" s="1813"/>
      <c r="C2356" s="1814"/>
      <c r="D2356" s="1815"/>
      <c r="E2356" s="1707"/>
      <c r="F2356" s="1719"/>
    </row>
    <row r="2357" spans="1:6" s="72" customFormat="1">
      <c r="A2357" s="1704"/>
      <c r="B2357" s="1813"/>
      <c r="C2357" s="1814"/>
      <c r="D2357" s="1815"/>
      <c r="E2357" s="1707"/>
      <c r="F2357" s="1719"/>
    </row>
    <row r="2358" spans="1:6" s="72" customFormat="1">
      <c r="A2358" s="1704"/>
      <c r="B2358" s="1813"/>
      <c r="C2358" s="1814"/>
      <c r="D2358" s="1815"/>
      <c r="E2358" s="1707"/>
      <c r="F2358" s="1719"/>
    </row>
    <row r="2359" spans="1:6" s="72" customFormat="1">
      <c r="A2359" s="1704"/>
      <c r="B2359" s="1813"/>
      <c r="C2359" s="1814"/>
      <c r="D2359" s="1815"/>
      <c r="E2359" s="1707"/>
      <c r="F2359" s="1719"/>
    </row>
    <row r="2360" spans="1:6" s="72" customFormat="1">
      <c r="A2360" s="1704"/>
      <c r="B2360" s="1813"/>
      <c r="C2360" s="1814"/>
      <c r="D2360" s="1815"/>
      <c r="E2360" s="1707"/>
      <c r="F2360" s="1719"/>
    </row>
    <row r="2361" spans="1:6" s="72" customFormat="1">
      <c r="A2361" s="1704"/>
      <c r="B2361" s="1813"/>
      <c r="C2361" s="1814"/>
      <c r="D2361" s="1815"/>
      <c r="E2361" s="1707"/>
      <c r="F2361" s="1719"/>
    </row>
    <row r="2362" spans="1:6" s="72" customFormat="1">
      <c r="A2362" s="1704"/>
      <c r="B2362" s="1813"/>
      <c r="C2362" s="1814"/>
      <c r="D2362" s="1815"/>
      <c r="E2362" s="1707"/>
      <c r="F2362" s="1719"/>
    </row>
    <row r="2363" spans="1:6" s="72" customFormat="1">
      <c r="A2363" s="1704"/>
      <c r="B2363" s="1813"/>
      <c r="C2363" s="1814"/>
      <c r="D2363" s="1815"/>
      <c r="E2363" s="1707"/>
      <c r="F2363" s="1719"/>
    </row>
    <row r="2364" spans="1:6" s="72" customFormat="1">
      <c r="A2364" s="1704"/>
      <c r="B2364" s="1813"/>
      <c r="C2364" s="1814"/>
      <c r="D2364" s="1815"/>
      <c r="E2364" s="1707"/>
      <c r="F2364" s="1719"/>
    </row>
    <row r="2365" spans="1:6" s="72" customFormat="1">
      <c r="A2365" s="1704"/>
      <c r="B2365" s="1813"/>
      <c r="C2365" s="1814"/>
      <c r="D2365" s="1815"/>
      <c r="E2365" s="1707"/>
      <c r="F2365" s="1719"/>
    </row>
    <row r="2366" spans="1:6" s="72" customFormat="1">
      <c r="A2366" s="1704"/>
      <c r="B2366" s="1813"/>
      <c r="C2366" s="1814"/>
      <c r="D2366" s="1815"/>
      <c r="E2366" s="1707"/>
      <c r="F2366" s="1719"/>
    </row>
    <row r="2367" spans="1:6" s="72" customFormat="1">
      <c r="A2367" s="1704"/>
      <c r="B2367" s="1813"/>
      <c r="C2367" s="1814"/>
      <c r="D2367" s="1815"/>
      <c r="E2367" s="1707"/>
      <c r="F2367" s="1719"/>
    </row>
    <row r="2368" spans="1:6" s="72" customFormat="1">
      <c r="A2368" s="1704"/>
      <c r="B2368" s="1813"/>
      <c r="C2368" s="1814"/>
      <c r="D2368" s="1815"/>
      <c r="E2368" s="1707"/>
      <c r="F2368" s="1719"/>
    </row>
    <row r="2369" spans="1:7" s="72" customFormat="1">
      <c r="A2369" s="1704"/>
      <c r="B2369" s="1813"/>
      <c r="C2369" s="1814"/>
      <c r="D2369" s="1815"/>
      <c r="E2369" s="1707"/>
      <c r="F2369" s="1719"/>
    </row>
    <row r="2370" spans="1:7" s="72" customFormat="1">
      <c r="A2370" s="1704"/>
      <c r="B2370" s="1813"/>
      <c r="C2370" s="1814"/>
      <c r="D2370" s="1815"/>
      <c r="E2370" s="1707"/>
      <c r="F2370" s="1719"/>
    </row>
    <row r="2371" spans="1:7" s="72" customFormat="1">
      <c r="A2371" s="1704"/>
      <c r="B2371" s="1813"/>
      <c r="C2371" s="1814"/>
      <c r="D2371" s="1815"/>
      <c r="E2371" s="1707"/>
      <c r="F2371" s="1719"/>
    </row>
    <row r="2372" spans="1:7" s="72" customFormat="1">
      <c r="A2372" s="1704"/>
      <c r="B2372" s="1813"/>
      <c r="C2372" s="1814"/>
      <c r="D2372" s="1815"/>
      <c r="E2372" s="1707"/>
      <c r="F2372" s="1719"/>
    </row>
    <row r="2373" spans="1:7" s="72" customFormat="1">
      <c r="A2373" s="1704"/>
      <c r="B2373" s="1813"/>
      <c r="C2373" s="1814"/>
      <c r="D2373" s="1815"/>
      <c r="E2373" s="1707"/>
      <c r="F2373" s="1719"/>
    </row>
    <row r="2374" spans="1:7" s="72" customFormat="1">
      <c r="A2374" s="1704"/>
      <c r="B2374" s="1813"/>
      <c r="C2374" s="1814"/>
      <c r="D2374" s="1815"/>
      <c r="E2374" s="1707"/>
      <c r="F2374" s="1719"/>
    </row>
    <row r="2375" spans="1:7" s="72" customFormat="1">
      <c r="A2375" s="1704"/>
      <c r="B2375" s="1813"/>
      <c r="C2375" s="1814"/>
      <c r="D2375" s="1815"/>
      <c r="E2375" s="1707"/>
      <c r="F2375" s="1719"/>
    </row>
    <row r="2376" spans="1:7" s="72" customFormat="1">
      <c r="A2376" s="1704"/>
      <c r="B2376" s="1816"/>
      <c r="C2376" s="1817"/>
      <c r="D2376" s="1818"/>
      <c r="E2376" s="2189"/>
      <c r="F2376" s="1819"/>
    </row>
    <row r="2377" spans="1:7" s="72" customFormat="1">
      <c r="A2377" s="1704"/>
      <c r="B2377" s="781"/>
      <c r="C2377" s="1704"/>
      <c r="D2377" s="874"/>
      <c r="E2377" s="1707"/>
      <c r="F2377" s="1719"/>
    </row>
    <row r="2378" spans="1:7" s="1674" customFormat="1">
      <c r="A2378" s="1820"/>
      <c r="B2378" s="2568" t="s">
        <v>3409</v>
      </c>
      <c r="C2378" s="47"/>
      <c r="D2378" s="718"/>
      <c r="E2378" s="2014"/>
      <c r="F2378" s="351"/>
    </row>
    <row r="2379" spans="1:7" s="1674" customFormat="1" ht="14.4" thickBot="1">
      <c r="A2379" s="664"/>
      <c r="B2379" s="2569"/>
      <c r="C2379" s="764"/>
      <c r="D2379" s="765"/>
      <c r="E2379" s="2181"/>
      <c r="F2379" s="393">
        <f>SUM(F2335:F2364)</f>
        <v>0</v>
      </c>
      <c r="G2379" s="1807"/>
    </row>
    <row r="2380" spans="1:7" s="1674" customFormat="1" ht="14.4" thickTop="1">
      <c r="A2380" s="1733"/>
      <c r="B2380" s="1673"/>
      <c r="C2380" s="1733"/>
      <c r="D2380" s="1734"/>
      <c r="E2380" s="1761"/>
      <c r="F2380" s="1735"/>
    </row>
    <row r="2381" spans="1:7" s="1674" customFormat="1">
      <c r="A2381" s="1733"/>
      <c r="B2381" s="628" t="s">
        <v>3410</v>
      </c>
      <c r="C2381" s="1733"/>
      <c r="D2381" s="1734"/>
      <c r="E2381" s="1761"/>
      <c r="F2381" s="1735"/>
    </row>
    <row r="2382" spans="1:7">
      <c r="A2382" s="1704"/>
      <c r="B2382" s="781"/>
      <c r="C2382" s="1704"/>
      <c r="D2382" s="874"/>
      <c r="E2382" s="1707"/>
      <c r="F2382" s="1703"/>
    </row>
    <row r="2383" spans="1:7">
      <c r="A2383" s="1704"/>
      <c r="B2383" s="628" t="s">
        <v>1545</v>
      </c>
      <c r="C2383" s="1704"/>
      <c r="D2383" s="874"/>
      <c r="E2383" s="1707"/>
      <c r="F2383" s="1719"/>
    </row>
    <row r="2384" spans="1:7">
      <c r="A2384" s="1704"/>
      <c r="B2384" s="781"/>
      <c r="C2384" s="1704"/>
      <c r="D2384" s="874"/>
      <c r="E2384" s="1707"/>
      <c r="F2384" s="1719"/>
    </row>
    <row r="2385" spans="1:6">
      <c r="A2385" s="1714"/>
      <c r="B2385" s="802" t="s">
        <v>1397</v>
      </c>
      <c r="C2385" s="1704"/>
      <c r="D2385" s="874"/>
      <c r="E2385" s="1707"/>
      <c r="F2385" s="1719"/>
    </row>
    <row r="2386" spans="1:6">
      <c r="A2386" s="1704"/>
      <c r="B2386" s="781"/>
      <c r="C2386" s="1704"/>
      <c r="D2386" s="874"/>
      <c r="E2386" s="1707"/>
      <c r="F2386" s="1719"/>
    </row>
    <row r="2387" spans="1:6">
      <c r="A2387" s="1704" t="s">
        <v>1639</v>
      </c>
      <c r="B2387" s="781" t="s">
        <v>1399</v>
      </c>
      <c r="C2387" s="1704"/>
      <c r="D2387" s="874" t="s">
        <v>58</v>
      </c>
      <c r="E2387" s="1707"/>
      <c r="F2387" s="1719">
        <f>E2387</f>
        <v>0</v>
      </c>
    </row>
    <row r="2388" spans="1:6">
      <c r="A2388" s="1704"/>
      <c r="B2388" s="781"/>
      <c r="C2388" s="1704"/>
      <c r="D2388" s="874"/>
      <c r="E2388" s="1707"/>
      <c r="F2388" s="1719"/>
    </row>
    <row r="2389" spans="1:6" ht="27.6">
      <c r="A2389" s="1704" t="s">
        <v>1640</v>
      </c>
      <c r="B2389" s="781" t="s">
        <v>1401</v>
      </c>
      <c r="C2389" s="1704"/>
      <c r="D2389" s="874"/>
      <c r="E2389" s="1707"/>
      <c r="F2389" s="1719"/>
    </row>
    <row r="2390" spans="1:6">
      <c r="A2390" s="1704"/>
      <c r="B2390" s="781" t="s">
        <v>1402</v>
      </c>
      <c r="C2390" s="1704"/>
      <c r="D2390" s="874" t="s">
        <v>58</v>
      </c>
      <c r="E2390" s="1707"/>
      <c r="F2390" s="1719">
        <f t="shared" ref="F2390:F2392" si="92">E2390</f>
        <v>0</v>
      </c>
    </row>
    <row r="2391" spans="1:6">
      <c r="A2391" s="1704"/>
      <c r="B2391" s="781" t="s">
        <v>1403</v>
      </c>
      <c r="C2391" s="1704"/>
      <c r="D2391" s="874" t="s">
        <v>58</v>
      </c>
      <c r="E2391" s="1707"/>
      <c r="F2391" s="1719">
        <f t="shared" si="92"/>
        <v>0</v>
      </c>
    </row>
    <row r="2392" spans="1:6">
      <c r="A2392" s="1704"/>
      <c r="B2392" s="781" t="s">
        <v>1404</v>
      </c>
      <c r="C2392" s="1704"/>
      <c r="D2392" s="874" t="s">
        <v>58</v>
      </c>
      <c r="E2392" s="1707"/>
      <c r="F2392" s="1719">
        <f t="shared" si="92"/>
        <v>0</v>
      </c>
    </row>
    <row r="2393" spans="1:6">
      <c r="A2393" s="1704"/>
      <c r="B2393" s="781"/>
      <c r="C2393" s="1704"/>
      <c r="D2393" s="874"/>
      <c r="E2393" s="1707"/>
      <c r="F2393" s="1719"/>
    </row>
    <row r="2394" spans="1:6">
      <c r="A2394" s="1704" t="s">
        <v>33</v>
      </c>
      <c r="B2394" s="781" t="s">
        <v>1405</v>
      </c>
      <c r="C2394" s="1704"/>
      <c r="D2394" s="874" t="s">
        <v>58</v>
      </c>
      <c r="E2394" s="1707"/>
      <c r="F2394" s="1719">
        <f t="shared" ref="F2394" si="93">E2394</f>
        <v>0</v>
      </c>
    </row>
    <row r="2395" spans="1:6">
      <c r="A2395" s="1704"/>
      <c r="B2395" s="781"/>
      <c r="C2395" s="1704"/>
      <c r="D2395" s="874"/>
      <c r="E2395" s="1707"/>
      <c r="F2395" s="1719"/>
    </row>
    <row r="2396" spans="1:6" ht="27.6">
      <c r="A2396" s="1704" t="s">
        <v>34</v>
      </c>
      <c r="B2396" s="781" t="s">
        <v>1406</v>
      </c>
      <c r="C2396" s="1704"/>
      <c r="D2396" s="874" t="s">
        <v>58</v>
      </c>
      <c r="E2396" s="1707"/>
      <c r="F2396" s="1719">
        <f t="shared" ref="F2396" si="94">E2396</f>
        <v>0</v>
      </c>
    </row>
    <row r="2397" spans="1:6">
      <c r="A2397" s="1704"/>
      <c r="B2397" s="781"/>
      <c r="C2397" s="1704"/>
      <c r="D2397" s="874"/>
      <c r="E2397" s="1707"/>
      <c r="F2397" s="1719"/>
    </row>
    <row r="2398" spans="1:6">
      <c r="A2398" s="1704"/>
      <c r="B2398" s="781"/>
      <c r="C2398" s="1704"/>
      <c r="D2398" s="874"/>
      <c r="E2398" s="1707"/>
      <c r="F2398" s="1719"/>
    </row>
    <row r="2399" spans="1:6">
      <c r="A2399" s="1704"/>
      <c r="B2399" s="781"/>
      <c r="C2399" s="1704"/>
      <c r="D2399" s="874"/>
      <c r="E2399" s="1707"/>
      <c r="F2399" s="1719"/>
    </row>
    <row r="2400" spans="1:6">
      <c r="A2400" s="1704"/>
      <c r="B2400" s="781"/>
      <c r="C2400" s="1704"/>
      <c r="D2400" s="874"/>
      <c r="E2400" s="1707"/>
      <c r="F2400" s="1719"/>
    </row>
    <row r="2401" spans="1:6">
      <c r="A2401" s="1704"/>
      <c r="B2401" s="781"/>
      <c r="C2401" s="1704"/>
      <c r="D2401" s="874"/>
      <c r="E2401" s="1707"/>
      <c r="F2401" s="1719"/>
    </row>
    <row r="2402" spans="1:6">
      <c r="A2402" s="1704"/>
      <c r="B2402" s="781"/>
      <c r="C2402" s="1704"/>
      <c r="D2402" s="874"/>
      <c r="E2402" s="1707"/>
      <c r="F2402" s="1719"/>
    </row>
    <row r="2403" spans="1:6">
      <c r="A2403" s="1704"/>
      <c r="B2403" s="781"/>
      <c r="C2403" s="1704"/>
      <c r="D2403" s="874"/>
      <c r="E2403" s="1707"/>
      <c r="F2403" s="1719"/>
    </row>
    <row r="2404" spans="1:6">
      <c r="A2404" s="1704"/>
      <c r="B2404" s="781"/>
      <c r="C2404" s="1704"/>
      <c r="D2404" s="874"/>
      <c r="E2404" s="1707"/>
      <c r="F2404" s="1719"/>
    </row>
    <row r="2405" spans="1:6">
      <c r="A2405" s="1704"/>
      <c r="B2405" s="781"/>
      <c r="C2405" s="1704"/>
      <c r="D2405" s="874"/>
      <c r="E2405" s="1707"/>
      <c r="F2405" s="1719"/>
    </row>
    <row r="2406" spans="1:6">
      <c r="A2406" s="1704"/>
      <c r="B2406" s="781"/>
      <c r="C2406" s="1704"/>
      <c r="D2406" s="874"/>
      <c r="E2406" s="1707"/>
      <c r="F2406" s="1719"/>
    </row>
    <row r="2407" spans="1:6">
      <c r="A2407" s="1704"/>
      <c r="B2407" s="781"/>
      <c r="C2407" s="1704"/>
      <c r="D2407" s="874"/>
      <c r="E2407" s="1707"/>
      <c r="F2407" s="1719"/>
    </row>
    <row r="2408" spans="1:6">
      <c r="A2408" s="1704"/>
      <c r="B2408" s="781"/>
      <c r="C2408" s="1704"/>
      <c r="D2408" s="874"/>
      <c r="E2408" s="1707"/>
      <c r="F2408" s="1719"/>
    </row>
    <row r="2409" spans="1:6">
      <c r="A2409" s="1704"/>
      <c r="B2409" s="781"/>
      <c r="C2409" s="1704"/>
      <c r="D2409" s="874"/>
      <c r="E2409" s="1707"/>
      <c r="F2409" s="1719"/>
    </row>
    <row r="2410" spans="1:6">
      <c r="A2410" s="1704"/>
      <c r="B2410" s="781"/>
      <c r="C2410" s="1704"/>
      <c r="D2410" s="874"/>
      <c r="E2410" s="1707"/>
      <c r="F2410" s="1719"/>
    </row>
    <row r="2411" spans="1:6">
      <c r="A2411" s="1704"/>
      <c r="B2411" s="781"/>
      <c r="C2411" s="1704"/>
      <c r="D2411" s="874"/>
      <c r="E2411" s="1707"/>
      <c r="F2411" s="1719"/>
    </row>
    <row r="2412" spans="1:6">
      <c r="A2412" s="1704"/>
      <c r="B2412" s="781"/>
      <c r="C2412" s="1704"/>
      <c r="D2412" s="874"/>
      <c r="E2412" s="1707"/>
      <c r="F2412" s="1719"/>
    </row>
    <row r="2413" spans="1:6">
      <c r="A2413" s="1704"/>
      <c r="B2413" s="781"/>
      <c r="C2413" s="1704"/>
      <c r="D2413" s="874"/>
      <c r="E2413" s="1707"/>
      <c r="F2413" s="1719"/>
    </row>
    <row r="2414" spans="1:6">
      <c r="A2414" s="1704"/>
      <c r="B2414" s="781"/>
      <c r="C2414" s="1704"/>
      <c r="D2414" s="874"/>
      <c r="E2414" s="1707"/>
      <c r="F2414" s="1719"/>
    </row>
    <row r="2415" spans="1:6">
      <c r="A2415" s="1704"/>
      <c r="B2415" s="781"/>
      <c r="C2415" s="1704"/>
      <c r="D2415" s="874"/>
      <c r="E2415" s="1707"/>
      <c r="F2415" s="1719"/>
    </row>
    <row r="2416" spans="1:6">
      <c r="A2416" s="1704"/>
      <c r="B2416" s="781"/>
      <c r="C2416" s="1704"/>
      <c r="D2416" s="874"/>
      <c r="E2416" s="1707"/>
      <c r="F2416" s="1719"/>
    </row>
    <row r="2417" spans="1:6">
      <c r="A2417" s="1704"/>
      <c r="B2417" s="781"/>
      <c r="C2417" s="1704"/>
      <c r="D2417" s="874"/>
      <c r="E2417" s="1707"/>
      <c r="F2417" s="1719"/>
    </row>
    <row r="2418" spans="1:6">
      <c r="A2418" s="1704"/>
      <c r="B2418" s="781"/>
      <c r="C2418" s="1704"/>
      <c r="D2418" s="874"/>
      <c r="E2418" s="1707"/>
      <c r="F2418" s="1719"/>
    </row>
    <row r="2419" spans="1:6">
      <c r="A2419" s="1704"/>
      <c r="B2419" s="781"/>
      <c r="C2419" s="1704"/>
      <c r="D2419" s="874"/>
      <c r="E2419" s="1707"/>
      <c r="F2419" s="1719"/>
    </row>
    <row r="2420" spans="1:6">
      <c r="A2420" s="1704"/>
      <c r="B2420" s="781"/>
      <c r="C2420" s="1704"/>
      <c r="D2420" s="874"/>
      <c r="E2420" s="1707"/>
      <c r="F2420" s="1719"/>
    </row>
    <row r="2421" spans="1:6">
      <c r="A2421" s="1704"/>
      <c r="B2421" s="781"/>
      <c r="C2421" s="1704"/>
      <c r="D2421" s="874"/>
      <c r="E2421" s="1707"/>
      <c r="F2421" s="1719"/>
    </row>
    <row r="2422" spans="1:6">
      <c r="A2422" s="1704"/>
      <c r="B2422" s="781"/>
      <c r="C2422" s="1704"/>
      <c r="D2422" s="874"/>
      <c r="E2422" s="1707"/>
      <c r="F2422" s="1719"/>
    </row>
    <row r="2423" spans="1:6">
      <c r="A2423" s="1704"/>
      <c r="B2423" s="781"/>
      <c r="C2423" s="1704"/>
      <c r="D2423" s="874"/>
      <c r="E2423" s="1707"/>
      <c r="F2423" s="1719"/>
    </row>
    <row r="2424" spans="1:6">
      <c r="A2424" s="1704"/>
      <c r="B2424" s="781"/>
      <c r="C2424" s="1704"/>
      <c r="D2424" s="874"/>
      <c r="E2424" s="1707"/>
      <c r="F2424" s="1719"/>
    </row>
    <row r="2425" spans="1:6">
      <c r="A2425" s="1704"/>
      <c r="B2425" s="781"/>
      <c r="C2425" s="1704"/>
      <c r="D2425" s="874"/>
      <c r="E2425" s="1707"/>
      <c r="F2425" s="1719"/>
    </row>
    <row r="2426" spans="1:6">
      <c r="A2426" s="1704"/>
      <c r="B2426" s="781"/>
      <c r="C2426" s="1704"/>
      <c r="D2426" s="874"/>
      <c r="E2426" s="1707"/>
      <c r="F2426" s="1719"/>
    </row>
    <row r="2427" spans="1:6">
      <c r="A2427" s="48"/>
      <c r="B2427" s="717"/>
      <c r="C2427" s="47"/>
      <c r="D2427" s="718"/>
      <c r="E2427" s="2014"/>
      <c r="F2427" s="351"/>
    </row>
    <row r="2428" spans="1:6" ht="14.4" thickBot="1">
      <c r="A2428" s="66"/>
      <c r="B2428" s="719" t="s">
        <v>3411</v>
      </c>
      <c r="C2428" s="65"/>
      <c r="D2428" s="720"/>
      <c r="E2428" s="2022"/>
      <c r="F2428" s="393">
        <f>SUM(F2382:F2426)</f>
        <v>0</v>
      </c>
    </row>
    <row r="2429" spans="1:6" s="72" customFormat="1" ht="14.4" thickTop="1">
      <c r="A2429" s="1714"/>
      <c r="B2429" s="1749"/>
      <c r="C2429" s="1821"/>
      <c r="D2429" s="1822"/>
      <c r="E2429" s="2183"/>
      <c r="F2429" s="1781"/>
    </row>
    <row r="2430" spans="1:6" ht="12.6" customHeight="1">
      <c r="B2430" s="628" t="s">
        <v>1408</v>
      </c>
    </row>
    <row r="2431" spans="1:6" s="72" customFormat="1" ht="12.6" customHeight="1">
      <c r="A2431" s="1736"/>
      <c r="B2431" s="781"/>
      <c r="C2431" s="1736"/>
      <c r="D2431" s="1737"/>
      <c r="E2431" s="2178"/>
      <c r="F2431" s="1738"/>
    </row>
    <row r="2432" spans="1:6" s="72" customFormat="1" ht="12.6" customHeight="1">
      <c r="A2432" s="1736"/>
      <c r="B2432" s="1739" t="s">
        <v>3243</v>
      </c>
      <c r="C2432" s="1736"/>
      <c r="D2432" s="1737"/>
      <c r="E2432" s="2178"/>
      <c r="F2432" s="1738"/>
    </row>
    <row r="2433" spans="1:6" s="72" customFormat="1">
      <c r="A2433" s="1714"/>
      <c r="B2433" s="802"/>
      <c r="C2433" s="1704"/>
      <c r="D2433" s="874"/>
      <c r="E2433" s="1707"/>
      <c r="F2433" s="1719"/>
    </row>
    <row r="2434" spans="1:6" s="72" customFormat="1">
      <c r="A2434" s="1823"/>
      <c r="B2434" s="802" t="s">
        <v>3412</v>
      </c>
      <c r="C2434" s="1704"/>
      <c r="D2434" s="874"/>
      <c r="E2434" s="1707"/>
      <c r="F2434" s="1719"/>
    </row>
    <row r="2435" spans="1:6" s="72" customFormat="1">
      <c r="A2435" s="1823"/>
      <c r="B2435" s="802"/>
      <c r="C2435" s="1704"/>
      <c r="D2435" s="874"/>
      <c r="E2435" s="1707"/>
      <c r="F2435" s="1719"/>
    </row>
    <row r="2436" spans="1:6" s="72" customFormat="1">
      <c r="A2436" s="1823"/>
      <c r="B2436" s="802" t="s">
        <v>3413</v>
      </c>
      <c r="C2436" s="1704"/>
      <c r="D2436" s="874"/>
      <c r="E2436" s="1707"/>
      <c r="F2436" s="1719"/>
    </row>
    <row r="2437" spans="1:6" s="72" customFormat="1" ht="27.6">
      <c r="A2437" s="1704"/>
      <c r="B2437" s="802" t="s">
        <v>1411</v>
      </c>
      <c r="C2437" s="1704"/>
      <c r="D2437" s="874"/>
      <c r="E2437" s="1707"/>
      <c r="F2437" s="1719"/>
    </row>
    <row r="2438" spans="1:6" s="72" customFormat="1" ht="41.4">
      <c r="A2438" s="1704"/>
      <c r="B2438" s="802" t="s">
        <v>1412</v>
      </c>
      <c r="C2438" s="1704"/>
      <c r="D2438" s="874"/>
      <c r="E2438" s="1707"/>
      <c r="F2438" s="1719"/>
    </row>
    <row r="2439" spans="1:6" s="72" customFormat="1">
      <c r="A2439" s="1704"/>
      <c r="B2439" s="802" t="s">
        <v>1413</v>
      </c>
      <c r="C2439" s="1704"/>
      <c r="D2439" s="874"/>
      <c r="E2439" s="1707"/>
      <c r="F2439" s="1719"/>
    </row>
    <row r="2440" spans="1:6" s="72" customFormat="1">
      <c r="A2440" s="1704"/>
      <c r="B2440" s="802"/>
      <c r="C2440" s="1704"/>
      <c r="D2440" s="874"/>
      <c r="E2440" s="1707"/>
      <c r="F2440" s="1719"/>
    </row>
    <row r="2441" spans="1:6" s="72" customFormat="1">
      <c r="A2441" s="1824" t="s">
        <v>28</v>
      </c>
      <c r="B2441" s="781" t="s">
        <v>1414</v>
      </c>
      <c r="C2441" s="1825">
        <v>0</v>
      </c>
      <c r="D2441" s="874" t="s">
        <v>46</v>
      </c>
      <c r="E2441" s="1707"/>
      <c r="F2441" s="1719">
        <f>C2441*E2441</f>
        <v>0</v>
      </c>
    </row>
    <row r="2442" spans="1:6" s="72" customFormat="1">
      <c r="A2442" s="1824" t="s">
        <v>30</v>
      </c>
      <c r="B2442" s="781" t="s">
        <v>1415</v>
      </c>
      <c r="C2442" s="1825">
        <v>0</v>
      </c>
      <c r="D2442" s="874" t="s">
        <v>46</v>
      </c>
      <c r="E2442" s="1707"/>
      <c r="F2442" s="1719">
        <f t="shared" ref="F2442:F2445" si="95">C2442*E2442</f>
        <v>0</v>
      </c>
    </row>
    <row r="2443" spans="1:6" s="72" customFormat="1">
      <c r="A2443" s="1824" t="s">
        <v>31</v>
      </c>
      <c r="B2443" s="781" t="s">
        <v>1416</v>
      </c>
      <c r="C2443" s="1825">
        <v>50</v>
      </c>
      <c r="D2443" s="874" t="s">
        <v>46</v>
      </c>
      <c r="E2443" s="1707"/>
      <c r="F2443" s="1719">
        <f t="shared" si="95"/>
        <v>0</v>
      </c>
    </row>
    <row r="2444" spans="1:6" s="72" customFormat="1">
      <c r="A2444" s="1824" t="s">
        <v>32</v>
      </c>
      <c r="B2444" s="781" t="s">
        <v>1417</v>
      </c>
      <c r="C2444" s="1825">
        <v>36</v>
      </c>
      <c r="D2444" s="874" t="s">
        <v>46</v>
      </c>
      <c r="E2444" s="1707"/>
      <c r="F2444" s="1719">
        <f t="shared" si="95"/>
        <v>0</v>
      </c>
    </row>
    <row r="2445" spans="1:6" s="72" customFormat="1">
      <c r="A2445" s="1824" t="s">
        <v>33</v>
      </c>
      <c r="B2445" s="781" t="s">
        <v>1418</v>
      </c>
      <c r="C2445" s="1825">
        <v>36</v>
      </c>
      <c r="D2445" s="874" t="s">
        <v>46</v>
      </c>
      <c r="E2445" s="1707"/>
      <c r="F2445" s="1719">
        <f t="shared" si="95"/>
        <v>0</v>
      </c>
    </row>
    <row r="2446" spans="1:6" s="72" customFormat="1">
      <c r="A2446" s="1824"/>
      <c r="B2446" s="781"/>
      <c r="C2446" s="1825"/>
      <c r="D2446" s="874"/>
      <c r="E2446" s="1707"/>
      <c r="F2446" s="1719"/>
    </row>
    <row r="2447" spans="1:6" s="72" customFormat="1">
      <c r="A2447" s="1700"/>
      <c r="B2447" s="778" t="s">
        <v>1419</v>
      </c>
      <c r="C2447" s="1825"/>
      <c r="D2447" s="874"/>
      <c r="E2447" s="1707"/>
      <c r="F2447" s="1719"/>
    </row>
    <row r="2448" spans="1:6" s="72" customFormat="1">
      <c r="A2448" s="1824" t="s">
        <v>34</v>
      </c>
      <c r="B2448" s="781" t="s">
        <v>1420</v>
      </c>
      <c r="C2448" s="1825">
        <v>0</v>
      </c>
      <c r="D2448" s="874" t="s">
        <v>1421</v>
      </c>
      <c r="E2448" s="1707"/>
      <c r="F2448" s="1719">
        <f t="shared" ref="F2448:F2457" si="96">C2448*E2448</f>
        <v>0</v>
      </c>
    </row>
    <row r="2449" spans="1:6" s="72" customFormat="1">
      <c r="A2449" s="1824" t="s">
        <v>35</v>
      </c>
      <c r="B2449" s="781" t="s">
        <v>1422</v>
      </c>
      <c r="C2449" s="1825">
        <v>0</v>
      </c>
      <c r="D2449" s="874" t="s">
        <v>1421</v>
      </c>
      <c r="E2449" s="1707"/>
      <c r="F2449" s="1719">
        <f t="shared" si="96"/>
        <v>0</v>
      </c>
    </row>
    <row r="2450" spans="1:6" s="72" customFormat="1">
      <c r="A2450" s="1824" t="s">
        <v>36</v>
      </c>
      <c r="B2450" s="781" t="s">
        <v>1416</v>
      </c>
      <c r="C2450" s="1825">
        <v>6</v>
      </c>
      <c r="D2450" s="874" t="s">
        <v>1421</v>
      </c>
      <c r="E2450" s="1707"/>
      <c r="F2450" s="1719">
        <f t="shared" si="96"/>
        <v>0</v>
      </c>
    </row>
    <row r="2451" spans="1:6" s="72" customFormat="1">
      <c r="A2451" s="1824" t="s">
        <v>74</v>
      </c>
      <c r="B2451" s="781" t="s">
        <v>1423</v>
      </c>
      <c r="C2451" s="1825">
        <v>8</v>
      </c>
      <c r="D2451" s="874" t="s">
        <v>1421</v>
      </c>
      <c r="E2451" s="1707"/>
      <c r="F2451" s="1719">
        <f t="shared" si="96"/>
        <v>0</v>
      </c>
    </row>
    <row r="2452" spans="1:6" s="72" customFormat="1">
      <c r="A2452" s="1824" t="s">
        <v>38</v>
      </c>
      <c r="B2452" s="781" t="s">
        <v>1418</v>
      </c>
      <c r="C2452" s="1825">
        <v>8</v>
      </c>
      <c r="D2452" s="874" t="s">
        <v>1421</v>
      </c>
      <c r="E2452" s="1707"/>
      <c r="F2452" s="1719">
        <f t="shared" si="96"/>
        <v>0</v>
      </c>
    </row>
    <row r="2453" spans="1:6" s="72" customFormat="1" ht="15" customHeight="1">
      <c r="A2453" s="1824" t="s">
        <v>39</v>
      </c>
      <c r="B2453" s="781" t="s">
        <v>1424</v>
      </c>
      <c r="C2453" s="1825">
        <v>0</v>
      </c>
      <c r="D2453" s="874" t="s">
        <v>1421</v>
      </c>
      <c r="E2453" s="1707"/>
      <c r="F2453" s="1719">
        <f t="shared" si="96"/>
        <v>0</v>
      </c>
    </row>
    <row r="2454" spans="1:6" s="72" customFormat="1">
      <c r="A2454" s="1824" t="s">
        <v>40</v>
      </c>
      <c r="B2454" s="781" t="s">
        <v>1425</v>
      </c>
      <c r="C2454" s="1825">
        <v>0</v>
      </c>
      <c r="D2454" s="874" t="s">
        <v>1421</v>
      </c>
      <c r="E2454" s="1707"/>
      <c r="F2454" s="1719">
        <f t="shared" si="96"/>
        <v>0</v>
      </c>
    </row>
    <row r="2455" spans="1:6" s="72" customFormat="1">
      <c r="A2455" s="1824" t="s">
        <v>42</v>
      </c>
      <c r="B2455" s="781" t="s">
        <v>1416</v>
      </c>
      <c r="C2455" s="1825">
        <v>6</v>
      </c>
      <c r="D2455" s="874" t="s">
        <v>1421</v>
      </c>
      <c r="E2455" s="1707"/>
      <c r="F2455" s="1719">
        <f t="shared" si="96"/>
        <v>0</v>
      </c>
    </row>
    <row r="2456" spans="1:6" s="72" customFormat="1">
      <c r="A2456" s="1824" t="s">
        <v>43</v>
      </c>
      <c r="B2456" s="781" t="s">
        <v>1423</v>
      </c>
      <c r="C2456" s="1825">
        <v>12</v>
      </c>
      <c r="D2456" s="874" t="s">
        <v>1421</v>
      </c>
      <c r="E2456" s="1707"/>
      <c r="F2456" s="1719">
        <f t="shared" si="96"/>
        <v>0</v>
      </c>
    </row>
    <row r="2457" spans="1:6" s="72" customFormat="1">
      <c r="A2457" s="1824" t="s">
        <v>613</v>
      </c>
      <c r="B2457" s="781" t="s">
        <v>1418</v>
      </c>
      <c r="C2457" s="1825">
        <v>12</v>
      </c>
      <c r="D2457" s="874" t="s">
        <v>1421</v>
      </c>
      <c r="E2457" s="1707"/>
      <c r="F2457" s="1719">
        <f t="shared" si="96"/>
        <v>0</v>
      </c>
    </row>
    <row r="2458" spans="1:6" s="72" customFormat="1">
      <c r="A2458" s="1700"/>
      <c r="B2458" s="802" t="s">
        <v>1426</v>
      </c>
      <c r="C2458" s="1704"/>
      <c r="D2458" s="874"/>
      <c r="E2458" s="1707"/>
      <c r="F2458" s="1719"/>
    </row>
    <row r="2459" spans="1:6" s="72" customFormat="1" ht="27.6">
      <c r="A2459" s="1824" t="s">
        <v>856</v>
      </c>
      <c r="B2459" s="781" t="s">
        <v>1427</v>
      </c>
      <c r="C2459" s="1825">
        <v>0</v>
      </c>
      <c r="D2459" s="874" t="s">
        <v>809</v>
      </c>
      <c r="E2459" s="1707"/>
      <c r="F2459" s="1719">
        <f t="shared" ref="F2459:F2461" si="97">C2459*E2459</f>
        <v>0</v>
      </c>
    </row>
    <row r="2460" spans="1:6" s="72" customFormat="1">
      <c r="A2460" s="1824" t="s">
        <v>858</v>
      </c>
      <c r="B2460" s="781" t="s">
        <v>1428</v>
      </c>
      <c r="C2460" s="1825">
        <v>2</v>
      </c>
      <c r="D2460" s="874" t="s">
        <v>809</v>
      </c>
      <c r="E2460" s="1707"/>
      <c r="F2460" s="1719">
        <f t="shared" si="97"/>
        <v>0</v>
      </c>
    </row>
    <row r="2461" spans="1:6" s="72" customFormat="1">
      <c r="A2461" s="1824" t="s">
        <v>860</v>
      </c>
      <c r="B2461" s="781" t="s">
        <v>1429</v>
      </c>
      <c r="C2461" s="1825">
        <v>10</v>
      </c>
      <c r="D2461" s="874" t="s">
        <v>809</v>
      </c>
      <c r="E2461" s="1707"/>
      <c r="F2461" s="1719">
        <f t="shared" si="97"/>
        <v>0</v>
      </c>
    </row>
    <row r="2462" spans="1:6" s="72" customFormat="1">
      <c r="A2462" s="1824"/>
      <c r="B2462" s="781"/>
      <c r="C2462" s="1825"/>
      <c r="D2462" s="874"/>
      <c r="E2462" s="1707"/>
      <c r="F2462" s="1719"/>
    </row>
    <row r="2463" spans="1:6" s="72" customFormat="1">
      <c r="A2463" s="1824"/>
      <c r="B2463" s="781"/>
      <c r="C2463" s="1825"/>
      <c r="D2463" s="874"/>
      <c r="E2463" s="2177"/>
      <c r="F2463" s="1719"/>
    </row>
    <row r="2464" spans="1:6" s="72" customFormat="1">
      <c r="A2464" s="1824"/>
      <c r="B2464" s="781"/>
      <c r="C2464" s="1825"/>
      <c r="D2464" s="874"/>
      <c r="E2464" s="2177"/>
      <c r="F2464" s="1719"/>
    </row>
    <row r="2465" spans="1:6" s="72" customFormat="1">
      <c r="A2465" s="1824"/>
      <c r="B2465" s="781"/>
      <c r="C2465" s="1825"/>
      <c r="D2465" s="874"/>
      <c r="E2465" s="2177"/>
      <c r="F2465" s="1719"/>
    </row>
    <row r="2466" spans="1:6" s="72" customFormat="1">
      <c r="A2466" s="1824"/>
      <c r="B2466" s="781"/>
      <c r="C2466" s="1825"/>
      <c r="D2466" s="874"/>
      <c r="E2466" s="2177"/>
      <c r="F2466" s="1719"/>
    </row>
    <row r="2467" spans="1:6" s="72" customFormat="1">
      <c r="A2467" s="1824"/>
      <c r="B2467" s="781"/>
      <c r="C2467" s="1825"/>
      <c r="D2467" s="874"/>
      <c r="E2467" s="2177"/>
      <c r="F2467" s="1719"/>
    </row>
    <row r="2468" spans="1:6" s="72" customFormat="1">
      <c r="A2468" s="1824"/>
      <c r="B2468" s="781"/>
      <c r="C2468" s="1825"/>
      <c r="D2468" s="874"/>
      <c r="E2468" s="2177"/>
      <c r="F2468" s="1719"/>
    </row>
    <row r="2469" spans="1:6" s="72" customFormat="1">
      <c r="A2469" s="1824"/>
      <c r="B2469" s="781"/>
      <c r="C2469" s="1825"/>
      <c r="D2469" s="874"/>
      <c r="E2469" s="2177"/>
      <c r="F2469" s="1719"/>
    </row>
    <row r="2470" spans="1:6" s="72" customFormat="1">
      <c r="A2470" s="1824"/>
      <c r="B2470" s="781"/>
      <c r="C2470" s="1825"/>
      <c r="D2470" s="874"/>
      <c r="E2470" s="2177"/>
      <c r="F2470" s="1719"/>
    </row>
    <row r="2471" spans="1:6" s="72" customFormat="1">
      <c r="A2471" s="1824"/>
      <c r="B2471" s="781"/>
      <c r="C2471" s="1825"/>
      <c r="D2471" s="874"/>
      <c r="E2471" s="2177"/>
      <c r="F2471" s="1719"/>
    </row>
    <row r="2472" spans="1:6" s="72" customFormat="1">
      <c r="A2472" s="1824"/>
      <c r="B2472" s="781"/>
      <c r="C2472" s="1825"/>
      <c r="D2472" s="874"/>
      <c r="E2472" s="2177"/>
      <c r="F2472" s="1719"/>
    </row>
    <row r="2473" spans="1:6" s="72" customFormat="1">
      <c r="A2473" s="1824"/>
      <c r="B2473" s="781"/>
      <c r="C2473" s="1825"/>
      <c r="D2473" s="874"/>
      <c r="E2473" s="2177"/>
      <c r="F2473" s="1719"/>
    </row>
    <row r="2474" spans="1:6" s="72" customFormat="1" ht="14.4" customHeight="1">
      <c r="A2474" s="48"/>
      <c r="B2474" s="1826"/>
      <c r="C2474" s="47"/>
      <c r="D2474" s="718"/>
      <c r="E2474" s="2014"/>
      <c r="F2474" s="351"/>
    </row>
    <row r="2475" spans="1:6" s="72" customFormat="1" ht="14.4" thickBot="1">
      <c r="A2475" s="66"/>
      <c r="B2475" s="1827" t="s">
        <v>199</v>
      </c>
      <c r="C2475" s="65"/>
      <c r="D2475" s="720"/>
      <c r="E2475" s="2022"/>
      <c r="F2475" s="393">
        <f>SUM(F2433:F2473)</f>
        <v>0</v>
      </c>
    </row>
    <row r="2476" spans="1:6" s="72" customFormat="1" ht="14.4" thickTop="1">
      <c r="A2476" s="1824"/>
      <c r="B2476" s="781"/>
      <c r="C2476" s="1825"/>
      <c r="D2476" s="874"/>
      <c r="E2476" s="2177"/>
      <c r="F2476" s="1719"/>
    </row>
    <row r="2477" spans="1:6" s="72" customFormat="1">
      <c r="A2477" s="1823"/>
      <c r="B2477" s="802" t="s">
        <v>1430</v>
      </c>
      <c r="C2477" s="1704"/>
      <c r="D2477" s="874"/>
      <c r="E2477" s="1707"/>
      <c r="F2477" s="1719"/>
    </row>
    <row r="2478" spans="1:6" s="72" customFormat="1" ht="27.6">
      <c r="A2478" s="1704"/>
      <c r="B2478" s="802" t="s">
        <v>1431</v>
      </c>
      <c r="C2478" s="1704"/>
      <c r="D2478" s="874"/>
      <c r="E2478" s="1707"/>
      <c r="F2478" s="1719"/>
    </row>
    <row r="2479" spans="1:6" s="72" customFormat="1" ht="41.4">
      <c r="A2479" s="1704"/>
      <c r="B2479" s="802" t="s">
        <v>1432</v>
      </c>
      <c r="C2479" s="1704"/>
      <c r="D2479" s="874"/>
      <c r="E2479" s="1707"/>
      <c r="F2479" s="1719"/>
    </row>
    <row r="2480" spans="1:6" s="72" customFormat="1" ht="41.4">
      <c r="A2480" s="1704"/>
      <c r="B2480" s="802" t="s">
        <v>1433</v>
      </c>
      <c r="C2480" s="1704"/>
      <c r="D2480" s="874"/>
      <c r="E2480" s="1707"/>
      <c r="F2480" s="1719"/>
    </row>
    <row r="2481" spans="1:6" s="72" customFormat="1" ht="27.6">
      <c r="A2481" s="1704"/>
      <c r="B2481" s="802" t="s">
        <v>1434</v>
      </c>
      <c r="C2481" s="1704"/>
      <c r="D2481" s="874"/>
      <c r="E2481" s="1707"/>
      <c r="F2481" s="1719"/>
    </row>
    <row r="2482" spans="1:6" s="72" customFormat="1">
      <c r="A2482" s="1704"/>
      <c r="B2482" s="802"/>
      <c r="C2482" s="1704"/>
      <c r="D2482" s="874"/>
      <c r="E2482" s="1707"/>
      <c r="F2482" s="1719"/>
    </row>
    <row r="2483" spans="1:6" s="72" customFormat="1">
      <c r="A2483" s="1824" t="s">
        <v>28</v>
      </c>
      <c r="B2483" s="781" t="s">
        <v>1414</v>
      </c>
      <c r="C2483" s="1825">
        <v>0</v>
      </c>
      <c r="D2483" s="874" t="s">
        <v>46</v>
      </c>
      <c r="E2483" s="1707"/>
      <c r="F2483" s="1719">
        <f t="shared" ref="F2483:F2487" si="98">C2483*E2483</f>
        <v>0</v>
      </c>
    </row>
    <row r="2484" spans="1:6" s="72" customFormat="1">
      <c r="A2484" s="1824" t="s">
        <v>30</v>
      </c>
      <c r="B2484" s="781" t="s">
        <v>1415</v>
      </c>
      <c r="C2484" s="1825">
        <v>0</v>
      </c>
      <c r="D2484" s="874" t="s">
        <v>46</v>
      </c>
      <c r="E2484" s="1707"/>
      <c r="F2484" s="1719">
        <f t="shared" si="98"/>
        <v>0</v>
      </c>
    </row>
    <row r="2485" spans="1:6" s="72" customFormat="1">
      <c r="A2485" s="1824" t="s">
        <v>31</v>
      </c>
      <c r="B2485" s="781" t="s">
        <v>1416</v>
      </c>
      <c r="C2485" s="1825">
        <v>50</v>
      </c>
      <c r="D2485" s="874" t="s">
        <v>46</v>
      </c>
      <c r="E2485" s="1707"/>
      <c r="F2485" s="1719">
        <f t="shared" si="98"/>
        <v>0</v>
      </c>
    </row>
    <row r="2486" spans="1:6" s="72" customFormat="1">
      <c r="A2486" s="1824" t="s">
        <v>32</v>
      </c>
      <c r="B2486" s="781" t="s">
        <v>1417</v>
      </c>
      <c r="C2486" s="1825">
        <v>106</v>
      </c>
      <c r="D2486" s="874" t="s">
        <v>46</v>
      </c>
      <c r="E2486" s="1707"/>
      <c r="F2486" s="1719">
        <f t="shared" si="98"/>
        <v>0</v>
      </c>
    </row>
    <row r="2487" spans="1:6" s="72" customFormat="1">
      <c r="A2487" s="1824" t="s">
        <v>33</v>
      </c>
      <c r="B2487" s="781" t="s">
        <v>1418</v>
      </c>
      <c r="C2487" s="1825">
        <v>48</v>
      </c>
      <c r="D2487" s="874" t="s">
        <v>46</v>
      </c>
      <c r="E2487" s="1707"/>
      <c r="F2487" s="1719">
        <f t="shared" si="98"/>
        <v>0</v>
      </c>
    </row>
    <row r="2488" spans="1:6" s="72" customFormat="1">
      <c r="A2488" s="1824"/>
      <c r="B2488" s="781"/>
      <c r="C2488" s="1825"/>
      <c r="D2488" s="874"/>
      <c r="E2488" s="1707"/>
      <c r="F2488" s="1719"/>
    </row>
    <row r="2489" spans="1:6" s="72" customFormat="1">
      <c r="A2489" s="1700"/>
      <c r="B2489" s="778" t="s">
        <v>1419</v>
      </c>
      <c r="C2489" s="1825"/>
      <c r="D2489" s="874"/>
      <c r="E2489" s="1707"/>
      <c r="F2489" s="1719"/>
    </row>
    <row r="2490" spans="1:6" s="72" customFormat="1">
      <c r="A2490" s="1824" t="s">
        <v>34</v>
      </c>
      <c r="B2490" s="781" t="s">
        <v>1420</v>
      </c>
      <c r="C2490" s="1825">
        <v>0</v>
      </c>
      <c r="D2490" s="874" t="s">
        <v>1421</v>
      </c>
      <c r="E2490" s="1707"/>
      <c r="F2490" s="1719">
        <f t="shared" ref="F2490:F2499" si="99">C2490*E2490</f>
        <v>0</v>
      </c>
    </row>
    <row r="2491" spans="1:6" s="72" customFormat="1">
      <c r="A2491" s="1824" t="s">
        <v>35</v>
      </c>
      <c r="B2491" s="781" t="s">
        <v>1422</v>
      </c>
      <c r="C2491" s="1825">
        <v>0</v>
      </c>
      <c r="D2491" s="874" t="s">
        <v>1421</v>
      </c>
      <c r="E2491" s="1707"/>
      <c r="F2491" s="1719">
        <f t="shared" si="99"/>
        <v>0</v>
      </c>
    </row>
    <row r="2492" spans="1:6" s="72" customFormat="1">
      <c r="A2492" s="1824" t="s">
        <v>36</v>
      </c>
      <c r="B2492" s="781" t="s">
        <v>1416</v>
      </c>
      <c r="C2492" s="1825">
        <v>12</v>
      </c>
      <c r="D2492" s="874" t="s">
        <v>1421</v>
      </c>
      <c r="E2492" s="1707"/>
      <c r="F2492" s="1719">
        <f t="shared" si="99"/>
        <v>0</v>
      </c>
    </row>
    <row r="2493" spans="1:6" s="72" customFormat="1">
      <c r="A2493" s="1824" t="s">
        <v>74</v>
      </c>
      <c r="B2493" s="781" t="s">
        <v>1423</v>
      </c>
      <c r="C2493" s="1825">
        <v>16</v>
      </c>
      <c r="D2493" s="874" t="s">
        <v>1421</v>
      </c>
      <c r="E2493" s="1707"/>
      <c r="F2493" s="1719">
        <f t="shared" si="99"/>
        <v>0</v>
      </c>
    </row>
    <row r="2494" spans="1:6" s="72" customFormat="1">
      <c r="A2494" s="1824" t="s">
        <v>38</v>
      </c>
      <c r="B2494" s="781" t="s">
        <v>1418</v>
      </c>
      <c r="C2494" s="1825">
        <v>16</v>
      </c>
      <c r="D2494" s="874" t="s">
        <v>1421</v>
      </c>
      <c r="E2494" s="1707"/>
      <c r="F2494" s="1719">
        <f t="shared" si="99"/>
        <v>0</v>
      </c>
    </row>
    <row r="2495" spans="1:6" s="72" customFormat="1" ht="15" customHeight="1">
      <c r="A2495" s="1824" t="s">
        <v>39</v>
      </c>
      <c r="B2495" s="781" t="s">
        <v>1424</v>
      </c>
      <c r="C2495" s="1825">
        <v>0</v>
      </c>
      <c r="D2495" s="874" t="s">
        <v>1421</v>
      </c>
      <c r="E2495" s="1707"/>
      <c r="F2495" s="1719">
        <f t="shared" si="99"/>
        <v>0</v>
      </c>
    </row>
    <row r="2496" spans="1:6" s="72" customFormat="1">
      <c r="A2496" s="1824" t="s">
        <v>40</v>
      </c>
      <c r="B2496" s="781" t="s">
        <v>1425</v>
      </c>
      <c r="C2496" s="1825">
        <v>0</v>
      </c>
      <c r="D2496" s="874" t="s">
        <v>1421</v>
      </c>
      <c r="E2496" s="1707"/>
      <c r="F2496" s="1719">
        <f t="shared" si="99"/>
        <v>0</v>
      </c>
    </row>
    <row r="2497" spans="1:6" s="72" customFormat="1">
      <c r="A2497" s="1824" t="s">
        <v>42</v>
      </c>
      <c r="B2497" s="781" t="s">
        <v>1416</v>
      </c>
      <c r="C2497" s="1825">
        <v>6</v>
      </c>
      <c r="D2497" s="874" t="s">
        <v>1421</v>
      </c>
      <c r="E2497" s="1707"/>
      <c r="F2497" s="1719">
        <f t="shared" si="99"/>
        <v>0</v>
      </c>
    </row>
    <row r="2498" spans="1:6" s="72" customFormat="1">
      <c r="A2498" s="1824" t="s">
        <v>43</v>
      </c>
      <c r="B2498" s="781" t="s">
        <v>1423</v>
      </c>
      <c r="C2498" s="1825">
        <v>24</v>
      </c>
      <c r="D2498" s="874" t="s">
        <v>1421</v>
      </c>
      <c r="E2498" s="1707"/>
      <c r="F2498" s="1719">
        <f t="shared" si="99"/>
        <v>0</v>
      </c>
    </row>
    <row r="2499" spans="1:6" s="72" customFormat="1">
      <c r="A2499" s="1824" t="s">
        <v>613</v>
      </c>
      <c r="B2499" s="781" t="s">
        <v>1418</v>
      </c>
      <c r="C2499" s="1825">
        <v>24</v>
      </c>
      <c r="D2499" s="874" t="s">
        <v>1421</v>
      </c>
      <c r="E2499" s="1707"/>
      <c r="F2499" s="1719">
        <f t="shared" si="99"/>
        <v>0</v>
      </c>
    </row>
    <row r="2500" spans="1:6" s="72" customFormat="1">
      <c r="A2500" s="1824"/>
      <c r="B2500" s="781"/>
      <c r="C2500" s="1825"/>
      <c r="D2500" s="874"/>
      <c r="E2500" s="1707"/>
      <c r="F2500" s="1719"/>
    </row>
    <row r="2501" spans="1:6" s="72" customFormat="1">
      <c r="A2501" s="1700"/>
      <c r="B2501" s="802" t="s">
        <v>1426</v>
      </c>
      <c r="C2501" s="1704"/>
      <c r="D2501" s="874"/>
      <c r="E2501" s="1707"/>
      <c r="F2501" s="1719"/>
    </row>
    <row r="2502" spans="1:6" s="72" customFormat="1" ht="27.6">
      <c r="A2502" s="1824" t="s">
        <v>856</v>
      </c>
      <c r="B2502" s="781" t="s">
        <v>1427</v>
      </c>
      <c r="C2502" s="1825">
        <v>0</v>
      </c>
      <c r="D2502" s="874" t="s">
        <v>809</v>
      </c>
      <c r="E2502" s="1707"/>
      <c r="F2502" s="1719">
        <f t="shared" ref="F2502:F2504" si="100">C2502*E2502</f>
        <v>0</v>
      </c>
    </row>
    <row r="2503" spans="1:6" s="72" customFormat="1">
      <c r="A2503" s="1824" t="s">
        <v>858</v>
      </c>
      <c r="B2503" s="781" t="s">
        <v>1428</v>
      </c>
      <c r="C2503" s="1825">
        <v>2</v>
      </c>
      <c r="D2503" s="874" t="s">
        <v>809</v>
      </c>
      <c r="E2503" s="1707"/>
      <c r="F2503" s="1719">
        <f t="shared" si="100"/>
        <v>0</v>
      </c>
    </row>
    <row r="2504" spans="1:6" s="72" customFormat="1">
      <c r="A2504" s="1824" t="s">
        <v>860</v>
      </c>
      <c r="B2504" s="781" t="s">
        <v>1429</v>
      </c>
      <c r="C2504" s="1825">
        <v>9</v>
      </c>
      <c r="D2504" s="874" t="s">
        <v>809</v>
      </c>
      <c r="E2504" s="1707"/>
      <c r="F2504" s="1719">
        <f t="shared" si="100"/>
        <v>0</v>
      </c>
    </row>
    <row r="2505" spans="1:6" s="72" customFormat="1">
      <c r="A2505" s="1824"/>
      <c r="B2505" s="781"/>
      <c r="C2505" s="1825"/>
      <c r="D2505" s="874"/>
      <c r="E2505" s="1707"/>
      <c r="F2505" s="1719"/>
    </row>
    <row r="2506" spans="1:6" s="72" customFormat="1">
      <c r="A2506" s="1824"/>
      <c r="B2506" s="781"/>
      <c r="C2506" s="1825"/>
      <c r="D2506" s="874"/>
      <c r="E2506" s="1707"/>
      <c r="F2506" s="1719"/>
    </row>
    <row r="2507" spans="1:6" s="72" customFormat="1">
      <c r="A2507" s="1824"/>
      <c r="B2507" s="781"/>
      <c r="C2507" s="1825"/>
      <c r="D2507" s="874"/>
      <c r="E2507" s="1707"/>
      <c r="F2507" s="1719"/>
    </row>
    <row r="2508" spans="1:6" s="72" customFormat="1">
      <c r="A2508" s="1824"/>
      <c r="B2508" s="781"/>
      <c r="C2508" s="1825"/>
      <c r="D2508" s="874"/>
      <c r="E2508" s="1707"/>
      <c r="F2508" s="1719"/>
    </row>
    <row r="2509" spans="1:6" s="72" customFormat="1">
      <c r="A2509" s="1824"/>
      <c r="B2509" s="781"/>
      <c r="C2509" s="1825"/>
      <c r="D2509" s="874"/>
      <c r="E2509" s="1707"/>
      <c r="F2509" s="1719"/>
    </row>
    <row r="2510" spans="1:6" s="72" customFormat="1">
      <c r="A2510" s="1824"/>
      <c r="B2510" s="781"/>
      <c r="C2510" s="1825"/>
      <c r="D2510" s="874"/>
      <c r="E2510" s="1707"/>
      <c r="F2510" s="1719"/>
    </row>
    <row r="2511" spans="1:6" s="72" customFormat="1">
      <c r="A2511" s="1824"/>
      <c r="B2511" s="781"/>
      <c r="C2511" s="1825"/>
      <c r="D2511" s="874"/>
      <c r="E2511" s="1707"/>
      <c r="F2511" s="1719"/>
    </row>
    <row r="2512" spans="1:6" s="72" customFormat="1">
      <c r="A2512" s="1824"/>
      <c r="B2512" s="781"/>
      <c r="C2512" s="1825"/>
      <c r="D2512" s="874"/>
      <c r="E2512" s="1707"/>
      <c r="F2512" s="1719"/>
    </row>
    <row r="2513" spans="1:6" s="72" customFormat="1">
      <c r="A2513" s="1824"/>
      <c r="B2513" s="781"/>
      <c r="C2513" s="1825"/>
      <c r="D2513" s="874"/>
      <c r="E2513" s="1707"/>
      <c r="F2513" s="1719"/>
    </row>
    <row r="2514" spans="1:6" s="72" customFormat="1">
      <c r="A2514" s="1824"/>
      <c r="B2514" s="781"/>
      <c r="C2514" s="1825"/>
      <c r="D2514" s="874"/>
      <c r="E2514" s="1707"/>
      <c r="F2514" s="1719"/>
    </row>
    <row r="2515" spans="1:6" s="72" customFormat="1">
      <c r="A2515" s="1824"/>
      <c r="B2515" s="781"/>
      <c r="C2515" s="1825"/>
      <c r="D2515" s="874"/>
      <c r="E2515" s="1707"/>
      <c r="F2515" s="1719"/>
    </row>
    <row r="2516" spans="1:6" s="72" customFormat="1">
      <c r="A2516" s="1824"/>
      <c r="B2516" s="781"/>
      <c r="C2516" s="1825"/>
      <c r="D2516" s="874"/>
      <c r="E2516" s="1707"/>
      <c r="F2516" s="1719"/>
    </row>
    <row r="2517" spans="1:6" s="72" customFormat="1">
      <c r="A2517" s="1824"/>
      <c r="B2517" s="781"/>
      <c r="C2517" s="1825"/>
      <c r="D2517" s="874"/>
      <c r="E2517" s="2177"/>
      <c r="F2517" s="1719"/>
    </row>
    <row r="2518" spans="1:6" s="72" customFormat="1" ht="14.4" customHeight="1">
      <c r="A2518" s="48"/>
      <c r="B2518" s="1826"/>
      <c r="C2518" s="47"/>
      <c r="D2518" s="718"/>
      <c r="E2518" s="2014"/>
      <c r="F2518" s="351"/>
    </row>
    <row r="2519" spans="1:6" s="72" customFormat="1" ht="14.4" thickBot="1">
      <c r="A2519" s="66"/>
      <c r="B2519" s="1827" t="s">
        <v>199</v>
      </c>
      <c r="C2519" s="65"/>
      <c r="D2519" s="720"/>
      <c r="E2519" s="2022"/>
      <c r="F2519" s="393">
        <f>SUM(F2479:F2517)</f>
        <v>0</v>
      </c>
    </row>
    <row r="2520" spans="1:6" s="72" customFormat="1" ht="14.4" thickTop="1">
      <c r="A2520" s="1704"/>
      <c r="B2520" s="802"/>
      <c r="C2520" s="1704"/>
      <c r="D2520" s="874"/>
      <c r="E2520" s="1707"/>
      <c r="F2520" s="1719"/>
    </row>
    <row r="2521" spans="1:6" s="1674" customFormat="1">
      <c r="A2521" s="1736"/>
      <c r="B2521" s="1805"/>
      <c r="C2521" s="1736"/>
      <c r="D2521" s="1737"/>
      <c r="E2521" s="2178"/>
      <c r="F2521" s="1738"/>
    </row>
    <row r="2522" spans="1:6" s="1674" customFormat="1">
      <c r="A2522" s="1736"/>
      <c r="B2522" s="1805"/>
      <c r="C2522" s="1736"/>
      <c r="D2522" s="1736"/>
      <c r="E2522" s="2178"/>
      <c r="F2522" s="1738"/>
    </row>
    <row r="2523" spans="1:6" s="72" customFormat="1">
      <c r="A2523" s="1700"/>
      <c r="B2523" s="738" t="s">
        <v>45</v>
      </c>
      <c r="C2523" s="1701"/>
      <c r="D2523" s="411"/>
      <c r="E2523" s="1731"/>
      <c r="F2523" s="1732"/>
    </row>
    <row r="2524" spans="1:6" s="72" customFormat="1">
      <c r="A2524" s="1700"/>
      <c r="B2524" s="739"/>
      <c r="C2524" s="1701"/>
      <c r="D2524" s="411"/>
      <c r="E2524" s="1731"/>
      <c r="F2524" s="1732"/>
    </row>
    <row r="2525" spans="1:6" s="72" customFormat="1">
      <c r="A2525" s="1700"/>
      <c r="B2525" s="739" t="s">
        <v>3414</v>
      </c>
      <c r="C2525" s="1701"/>
      <c r="D2525" s="411"/>
      <c r="E2525" s="1731"/>
      <c r="F2525" s="1732">
        <f>F2475</f>
        <v>0</v>
      </c>
    </row>
    <row r="2526" spans="1:6" s="72" customFormat="1">
      <c r="A2526" s="1700"/>
      <c r="B2526" s="739"/>
      <c r="C2526" s="1701"/>
      <c r="D2526" s="411"/>
      <c r="E2526" s="1731"/>
      <c r="F2526" s="1732"/>
    </row>
    <row r="2527" spans="1:6" s="72" customFormat="1">
      <c r="A2527" s="1700"/>
      <c r="B2527" s="739" t="s">
        <v>3415</v>
      </c>
      <c r="C2527" s="1701"/>
      <c r="D2527" s="411"/>
      <c r="E2527" s="1731"/>
      <c r="F2527" s="1732">
        <f>F2519</f>
        <v>0</v>
      </c>
    </row>
    <row r="2528" spans="1:6" s="72" customFormat="1">
      <c r="A2528" s="1700"/>
      <c r="B2528" s="739"/>
      <c r="C2528" s="1701"/>
      <c r="D2528" s="411"/>
      <c r="E2528" s="1731"/>
      <c r="F2528" s="1732"/>
    </row>
    <row r="2529" spans="1:6" s="72" customFormat="1">
      <c r="A2529" s="1700"/>
      <c r="B2529" s="739"/>
      <c r="C2529" s="1701"/>
      <c r="D2529" s="411"/>
      <c r="E2529" s="1731"/>
      <c r="F2529" s="1732"/>
    </row>
    <row r="2530" spans="1:6" s="1674" customFormat="1">
      <c r="A2530" s="1736"/>
      <c r="B2530" s="1805"/>
      <c r="C2530" s="1736"/>
      <c r="D2530" s="1737"/>
      <c r="E2530" s="2178"/>
      <c r="F2530" s="1738"/>
    </row>
    <row r="2531" spans="1:6" s="1674" customFormat="1">
      <c r="A2531" s="1736"/>
      <c r="B2531" s="1805"/>
      <c r="C2531" s="1736"/>
      <c r="D2531" s="1737"/>
      <c r="E2531" s="2178"/>
      <c r="F2531" s="1738"/>
    </row>
    <row r="2532" spans="1:6" s="1674" customFormat="1">
      <c r="A2532" s="1736"/>
      <c r="B2532" s="1805"/>
      <c r="C2532" s="1736"/>
      <c r="D2532" s="1737"/>
      <c r="E2532" s="2178"/>
      <c r="F2532" s="1738"/>
    </row>
    <row r="2533" spans="1:6" s="1674" customFormat="1">
      <c r="A2533" s="1736"/>
      <c r="B2533" s="1805"/>
      <c r="C2533" s="1736"/>
      <c r="D2533" s="1737"/>
      <c r="E2533" s="2178"/>
      <c r="F2533" s="1738"/>
    </row>
    <row r="2534" spans="1:6" s="1674" customFormat="1">
      <c r="A2534" s="1736"/>
      <c r="B2534" s="1805"/>
      <c r="C2534" s="1736"/>
      <c r="D2534" s="1737"/>
      <c r="E2534" s="2178"/>
      <c r="F2534" s="1738"/>
    </row>
    <row r="2535" spans="1:6" s="1674" customFormat="1">
      <c r="A2535" s="1736"/>
      <c r="B2535" s="1805"/>
      <c r="C2535" s="1736"/>
      <c r="D2535" s="1737"/>
      <c r="E2535" s="2178"/>
      <c r="F2535" s="1738"/>
    </row>
    <row r="2536" spans="1:6" s="1674" customFormat="1">
      <c r="A2536" s="1736"/>
      <c r="B2536" s="1805"/>
      <c r="C2536" s="1736"/>
      <c r="D2536" s="1737"/>
      <c r="E2536" s="2178"/>
      <c r="F2536" s="1738"/>
    </row>
    <row r="2537" spans="1:6" s="1674" customFormat="1">
      <c r="A2537" s="1736"/>
      <c r="B2537" s="1805"/>
      <c r="C2537" s="1736"/>
      <c r="D2537" s="1737"/>
      <c r="E2537" s="2178"/>
      <c r="F2537" s="1738"/>
    </row>
    <row r="2538" spans="1:6" s="1674" customFormat="1">
      <c r="A2538" s="1736"/>
      <c r="B2538" s="1805"/>
      <c r="C2538" s="1736"/>
      <c r="D2538" s="1737"/>
      <c r="E2538" s="2178"/>
      <c r="F2538" s="1738"/>
    </row>
    <row r="2539" spans="1:6" s="1674" customFormat="1">
      <c r="A2539" s="1736"/>
      <c r="B2539" s="1805"/>
      <c r="C2539" s="1736"/>
      <c r="D2539" s="1737"/>
      <c r="E2539" s="2178"/>
      <c r="F2539" s="1738"/>
    </row>
    <row r="2540" spans="1:6" s="1674" customFormat="1">
      <c r="A2540" s="1736"/>
      <c r="B2540" s="1805"/>
      <c r="C2540" s="1736"/>
      <c r="D2540" s="1737"/>
      <c r="E2540" s="2178"/>
      <c r="F2540" s="1738"/>
    </row>
    <row r="2541" spans="1:6" s="1674" customFormat="1">
      <c r="A2541" s="1736"/>
      <c r="B2541" s="1805"/>
      <c r="C2541" s="1736"/>
      <c r="D2541" s="1737"/>
      <c r="E2541" s="2178"/>
      <c r="F2541" s="1738"/>
    </row>
    <row r="2542" spans="1:6" s="1674" customFormat="1">
      <c r="A2542" s="1736"/>
      <c r="B2542" s="1805"/>
      <c r="C2542" s="1736"/>
      <c r="D2542" s="1737"/>
      <c r="E2542" s="2178"/>
      <c r="F2542" s="1738"/>
    </row>
    <row r="2543" spans="1:6" s="1674" customFormat="1">
      <c r="A2543" s="1736"/>
      <c r="B2543" s="1805"/>
      <c r="C2543" s="1736"/>
      <c r="D2543" s="1737"/>
      <c r="E2543" s="2178"/>
      <c r="F2543" s="1738"/>
    </row>
    <row r="2544" spans="1:6" s="1674" customFormat="1">
      <c r="A2544" s="1736"/>
      <c r="B2544" s="1805"/>
      <c r="C2544" s="1736"/>
      <c r="D2544" s="1737"/>
      <c r="E2544" s="2178"/>
      <c r="F2544" s="1738"/>
    </row>
    <row r="2545" spans="1:6" s="1674" customFormat="1">
      <c r="A2545" s="1736"/>
      <c r="B2545" s="1805"/>
      <c r="C2545" s="1736"/>
      <c r="D2545" s="1737"/>
      <c r="E2545" s="2178"/>
      <c r="F2545" s="1738"/>
    </row>
    <row r="2546" spans="1:6" s="1674" customFormat="1">
      <c r="A2546" s="1736"/>
      <c r="B2546" s="1805"/>
      <c r="C2546" s="1736"/>
      <c r="D2546" s="1737"/>
      <c r="E2546" s="2178"/>
      <c r="F2546" s="1738"/>
    </row>
    <row r="2547" spans="1:6" s="1674" customFormat="1">
      <c r="A2547" s="1736"/>
      <c r="B2547" s="1805"/>
      <c r="C2547" s="1736"/>
      <c r="D2547" s="1737"/>
      <c r="E2547" s="2178"/>
      <c r="F2547" s="1738"/>
    </row>
    <row r="2548" spans="1:6" s="1674" customFormat="1">
      <c r="A2548" s="1736"/>
      <c r="B2548" s="1805"/>
      <c r="C2548" s="1736"/>
      <c r="D2548" s="1737"/>
      <c r="E2548" s="2178"/>
      <c r="F2548" s="1738"/>
    </row>
    <row r="2549" spans="1:6" s="1674" customFormat="1">
      <c r="A2549" s="1736"/>
      <c r="B2549" s="1805"/>
      <c r="C2549" s="1736"/>
      <c r="D2549" s="1737"/>
      <c r="E2549" s="2178"/>
      <c r="F2549" s="1738"/>
    </row>
    <row r="2550" spans="1:6" s="1674" customFormat="1">
      <c r="A2550" s="1736"/>
      <c r="B2550" s="1805"/>
      <c r="C2550" s="1736"/>
      <c r="D2550" s="1737"/>
      <c r="E2550" s="2178"/>
      <c r="F2550" s="1738"/>
    </row>
    <row r="2551" spans="1:6" s="1674" customFormat="1">
      <c r="A2551" s="1736"/>
      <c r="B2551" s="1805"/>
      <c r="C2551" s="1736"/>
      <c r="D2551" s="1737"/>
      <c r="E2551" s="2178"/>
      <c r="F2551" s="1738"/>
    </row>
    <row r="2552" spans="1:6" s="1674" customFormat="1">
      <c r="A2552" s="1736"/>
      <c r="B2552" s="1805"/>
      <c r="C2552" s="1736"/>
      <c r="D2552" s="1737"/>
      <c r="E2552" s="2178"/>
      <c r="F2552" s="1738"/>
    </row>
    <row r="2553" spans="1:6" s="1674" customFormat="1">
      <c r="A2553" s="1736"/>
      <c r="B2553" s="1805"/>
      <c r="C2553" s="1736"/>
      <c r="D2553" s="1737"/>
      <c r="E2553" s="2178"/>
      <c r="F2553" s="1738"/>
    </row>
    <row r="2554" spans="1:6" s="1674" customFormat="1">
      <c r="A2554" s="1736"/>
      <c r="B2554" s="1805"/>
      <c r="C2554" s="1736"/>
      <c r="D2554" s="1737"/>
      <c r="E2554" s="2178"/>
      <c r="F2554" s="1738"/>
    </row>
    <row r="2555" spans="1:6" s="1674" customFormat="1">
      <c r="A2555" s="1736"/>
      <c r="B2555" s="1805"/>
      <c r="C2555" s="1736"/>
      <c r="D2555" s="1737"/>
      <c r="E2555" s="2178"/>
      <c r="F2555" s="1738"/>
    </row>
    <row r="2556" spans="1:6" s="1674" customFormat="1">
      <c r="A2556" s="1736"/>
      <c r="B2556" s="1805"/>
      <c r="C2556" s="1736"/>
      <c r="D2556" s="1737"/>
      <c r="E2556" s="2178"/>
      <c r="F2556" s="1738"/>
    </row>
    <row r="2557" spans="1:6" s="1674" customFormat="1">
      <c r="A2557" s="1736"/>
      <c r="B2557" s="1805"/>
      <c r="C2557" s="1736"/>
      <c r="D2557" s="1737"/>
      <c r="E2557" s="2178"/>
      <c r="F2557" s="1738"/>
    </row>
    <row r="2558" spans="1:6" s="1674" customFormat="1">
      <c r="A2558" s="1736"/>
      <c r="B2558" s="1805"/>
      <c r="C2558" s="1736"/>
      <c r="D2558" s="1737"/>
      <c r="E2558" s="2178"/>
      <c r="F2558" s="1738"/>
    </row>
    <row r="2559" spans="1:6" s="1674" customFormat="1">
      <c r="A2559" s="1736"/>
      <c r="B2559" s="1805"/>
      <c r="C2559" s="1736"/>
      <c r="D2559" s="1737"/>
      <c r="E2559" s="2178"/>
      <c r="F2559" s="1738"/>
    </row>
    <row r="2560" spans="1:6" s="1674" customFormat="1">
      <c r="A2560" s="1736"/>
      <c r="B2560" s="1805"/>
      <c r="C2560" s="1736"/>
      <c r="D2560" s="1737"/>
      <c r="E2560" s="2178"/>
      <c r="F2560" s="1738"/>
    </row>
    <row r="2561" spans="1:6" s="1674" customFormat="1">
      <c r="A2561" s="1736"/>
      <c r="B2561" s="1805"/>
      <c r="C2561" s="1736"/>
      <c r="D2561" s="1737"/>
      <c r="E2561" s="2178"/>
      <c r="F2561" s="1738"/>
    </row>
    <row r="2562" spans="1:6" s="1674" customFormat="1">
      <c r="A2562" s="1736"/>
      <c r="B2562" s="1805"/>
      <c r="C2562" s="1736"/>
      <c r="D2562" s="1737"/>
      <c r="E2562" s="2178"/>
      <c r="F2562" s="1738"/>
    </row>
    <row r="2563" spans="1:6" s="1674" customFormat="1">
      <c r="A2563" s="1736"/>
      <c r="B2563" s="1805"/>
      <c r="C2563" s="1736"/>
      <c r="D2563" s="1737"/>
      <c r="E2563" s="2178"/>
      <c r="F2563" s="1738"/>
    </row>
    <row r="2564" spans="1:6" s="1674" customFormat="1">
      <c r="A2564" s="1736"/>
      <c r="B2564" s="1805"/>
      <c r="C2564" s="1736"/>
      <c r="D2564" s="1737"/>
      <c r="E2564" s="2178"/>
      <c r="F2564" s="1738"/>
    </row>
    <row r="2565" spans="1:6" s="1674" customFormat="1">
      <c r="A2565" s="1736"/>
      <c r="B2565" s="1805"/>
      <c r="C2565" s="1736"/>
      <c r="D2565" s="1737"/>
      <c r="E2565" s="2178"/>
      <c r="F2565" s="1738"/>
    </row>
    <row r="2566" spans="1:6" s="1674" customFormat="1">
      <c r="A2566" s="1736"/>
      <c r="B2566" s="1805"/>
      <c r="C2566" s="1736"/>
      <c r="D2566" s="1737"/>
      <c r="E2566" s="2178"/>
      <c r="F2566" s="1738"/>
    </row>
    <row r="2567" spans="1:6" s="1674" customFormat="1">
      <c r="A2567" s="1736"/>
      <c r="B2567" s="1805"/>
      <c r="C2567" s="1736"/>
      <c r="D2567" s="1737"/>
      <c r="E2567" s="2178"/>
      <c r="F2567" s="1738"/>
    </row>
    <row r="2568" spans="1:6" s="1772" customFormat="1">
      <c r="A2568" s="48"/>
      <c r="B2568" s="717"/>
      <c r="C2568" s="47"/>
      <c r="D2568" s="718"/>
      <c r="E2568" s="2014"/>
      <c r="F2568" s="351"/>
    </row>
    <row r="2569" spans="1:6" s="1772" customFormat="1" ht="28.2" thickBot="1">
      <c r="A2569" s="66"/>
      <c r="B2569" s="719" t="s">
        <v>3416</v>
      </c>
      <c r="C2569" s="65"/>
      <c r="D2569" s="720"/>
      <c r="E2569" s="2022"/>
      <c r="F2569" s="393">
        <f>SUM(F2522:F2567)</f>
        <v>0</v>
      </c>
    </row>
    <row r="2570" spans="1:6" ht="21.75" customHeight="1" thickTop="1">
      <c r="A2570" s="1828"/>
      <c r="B2570" s="802"/>
      <c r="C2570" s="1829"/>
      <c r="D2570" s="874"/>
      <c r="E2570" s="1707"/>
      <c r="F2570" s="1719"/>
    </row>
    <row r="2571" spans="1:6" ht="21.75" customHeight="1">
      <c r="A2571" s="1828"/>
      <c r="B2571" s="802" t="s">
        <v>3417</v>
      </c>
      <c r="C2571" s="1829"/>
      <c r="D2571" s="874"/>
      <c r="E2571" s="1707"/>
      <c r="F2571" s="1719"/>
    </row>
    <row r="2572" spans="1:6" ht="21.75" customHeight="1">
      <c r="A2572" s="1828"/>
      <c r="B2572" s="802"/>
      <c r="C2572" s="1829"/>
      <c r="D2572" s="874"/>
      <c r="E2572" s="1707"/>
      <c r="F2572" s="1719"/>
    </row>
    <row r="2573" spans="1:6" ht="69">
      <c r="A2573" s="1704"/>
      <c r="B2573" s="778" t="s">
        <v>1438</v>
      </c>
      <c r="C2573" s="1829"/>
      <c r="D2573" s="874"/>
      <c r="E2573" s="1707"/>
      <c r="F2573" s="1719"/>
    </row>
    <row r="2574" spans="1:6" ht="18" customHeight="1">
      <c r="A2574" s="1704"/>
      <c r="B2574" s="1672" t="s">
        <v>1439</v>
      </c>
      <c r="C2574" s="1829"/>
      <c r="D2574" s="874"/>
      <c r="E2574" s="1707"/>
      <c r="F2574" s="1719"/>
    </row>
    <row r="2575" spans="1:6" s="524" customFormat="1" ht="55.2">
      <c r="A2575" s="1704" t="s">
        <v>28</v>
      </c>
      <c r="B2575" s="781" t="s">
        <v>1440</v>
      </c>
      <c r="C2575" s="1829">
        <v>6</v>
      </c>
      <c r="D2575" s="874" t="s">
        <v>1421</v>
      </c>
      <c r="E2575" s="1707"/>
      <c r="F2575" s="1719">
        <f>C2575*E2575</f>
        <v>0</v>
      </c>
    </row>
    <row r="2576" spans="1:6" s="524" customFormat="1">
      <c r="A2576" s="1704"/>
      <c r="B2576" s="781"/>
      <c r="C2576" s="1829"/>
      <c r="D2576" s="874"/>
      <c r="E2576" s="1707"/>
      <c r="F2576" s="1719"/>
    </row>
    <row r="2577" spans="1:6" ht="41.4">
      <c r="A2577" s="1704" t="s">
        <v>30</v>
      </c>
      <c r="B2577" s="781" t="s">
        <v>1441</v>
      </c>
      <c r="C2577" s="1829">
        <v>6</v>
      </c>
      <c r="D2577" s="874" t="s">
        <v>1421</v>
      </c>
      <c r="E2577" s="1707"/>
      <c r="F2577" s="1719">
        <f>C2577*E2577</f>
        <v>0</v>
      </c>
    </row>
    <row r="2578" spans="1:6">
      <c r="A2578" s="1704"/>
      <c r="B2578" s="781"/>
      <c r="C2578" s="1829"/>
      <c r="D2578" s="874"/>
      <c r="E2578" s="1707"/>
      <c r="F2578" s="1719"/>
    </row>
    <row r="2579" spans="1:6" ht="19.2" customHeight="1">
      <c r="A2579" s="1704" t="s">
        <v>31</v>
      </c>
      <c r="B2579" s="781" t="s">
        <v>1442</v>
      </c>
      <c r="C2579" s="1829">
        <v>6</v>
      </c>
      <c r="D2579" s="874" t="s">
        <v>1421</v>
      </c>
      <c r="E2579" s="1707"/>
      <c r="F2579" s="1719">
        <f>C2579*E2579</f>
        <v>0</v>
      </c>
    </row>
    <row r="2580" spans="1:6">
      <c r="A2580" s="1704"/>
      <c r="B2580" s="781"/>
      <c r="C2580" s="1829"/>
      <c r="D2580" s="874"/>
      <c r="E2580" s="1707"/>
      <c r="F2580" s="1719"/>
    </row>
    <row r="2581" spans="1:6" ht="27.6">
      <c r="A2581" s="1704" t="s">
        <v>32</v>
      </c>
      <c r="B2581" s="781" t="s">
        <v>1443</v>
      </c>
      <c r="C2581" s="1829">
        <v>6</v>
      </c>
      <c r="D2581" s="874" t="s">
        <v>1421</v>
      </c>
      <c r="E2581" s="1707"/>
      <c r="F2581" s="1719">
        <f>C2581*E2581</f>
        <v>0</v>
      </c>
    </row>
    <row r="2582" spans="1:6">
      <c r="A2582" s="1704"/>
      <c r="B2582" s="781"/>
      <c r="C2582" s="1829"/>
      <c r="D2582" s="874"/>
      <c r="E2582" s="1707"/>
      <c r="F2582" s="1719"/>
    </row>
    <row r="2583" spans="1:6" ht="27.6">
      <c r="A2583" s="1704" t="s">
        <v>33</v>
      </c>
      <c r="B2583" s="781" t="s">
        <v>1444</v>
      </c>
      <c r="C2583" s="1829">
        <v>6</v>
      </c>
      <c r="D2583" s="874" t="s">
        <v>1421</v>
      </c>
      <c r="E2583" s="1707"/>
      <c r="F2583" s="1719">
        <f>C2583*E2583</f>
        <v>0</v>
      </c>
    </row>
    <row r="2584" spans="1:6">
      <c r="A2584" s="1704"/>
      <c r="B2584" s="781"/>
      <c r="C2584" s="1829"/>
      <c r="D2584" s="874"/>
      <c r="E2584" s="1707"/>
      <c r="F2584" s="1719"/>
    </row>
    <row r="2585" spans="1:6" ht="41.4">
      <c r="A2585" s="1704" t="s">
        <v>34</v>
      </c>
      <c r="B2585" s="781" t="s">
        <v>1445</v>
      </c>
      <c r="C2585" s="1829">
        <v>6</v>
      </c>
      <c r="D2585" s="874" t="s">
        <v>1421</v>
      </c>
      <c r="E2585" s="1707"/>
      <c r="F2585" s="1719">
        <f>C2585*E2585</f>
        <v>0</v>
      </c>
    </row>
    <row r="2586" spans="1:6">
      <c r="A2586" s="1704"/>
      <c r="B2586" s="781"/>
      <c r="C2586" s="1829"/>
      <c r="D2586" s="874"/>
      <c r="E2586" s="1707"/>
      <c r="F2586" s="1719"/>
    </row>
    <row r="2587" spans="1:6" s="524" customFormat="1" ht="27.6">
      <c r="A2587" s="1700" t="s">
        <v>35</v>
      </c>
      <c r="B2587" s="781" t="s">
        <v>1446</v>
      </c>
      <c r="C2587" s="1830">
        <v>6</v>
      </c>
      <c r="D2587" s="336" t="s">
        <v>1421</v>
      </c>
      <c r="E2587" s="2177"/>
      <c r="F2587" s="1719">
        <f>C2587*E2587</f>
        <v>0</v>
      </c>
    </row>
    <row r="2588" spans="1:6" s="524" customFormat="1">
      <c r="A2588" s="1700"/>
      <c r="B2588" s="781"/>
      <c r="C2588" s="1830"/>
      <c r="D2588" s="336"/>
      <c r="E2588" s="2177"/>
      <c r="F2588" s="1719"/>
    </row>
    <row r="2589" spans="1:6" s="524" customFormat="1" ht="19.5" customHeight="1">
      <c r="A2589" s="1700" t="s">
        <v>36</v>
      </c>
      <c r="B2589" s="1831" t="s">
        <v>1447</v>
      </c>
      <c r="C2589" s="1830">
        <v>18</v>
      </c>
      <c r="D2589" s="336" t="s">
        <v>1421</v>
      </c>
      <c r="E2589" s="2177"/>
      <c r="F2589" s="1719">
        <f>C2589*E2589</f>
        <v>0</v>
      </c>
    </row>
    <row r="2590" spans="1:6" s="524" customFormat="1" ht="19.5" customHeight="1">
      <c r="A2590" s="1700"/>
      <c r="B2590" s="1831"/>
      <c r="C2590" s="1830"/>
      <c r="D2590" s="336"/>
      <c r="E2590" s="2177"/>
      <c r="F2590" s="1719"/>
    </row>
    <row r="2591" spans="1:6" ht="16.5" customHeight="1">
      <c r="A2591" s="1704"/>
      <c r="B2591" s="1672" t="s">
        <v>1448</v>
      </c>
      <c r="C2591" s="1829"/>
      <c r="D2591" s="874"/>
      <c r="E2591" s="1707"/>
      <c r="F2591" s="1719">
        <f t="shared" ref="F2591" si="101">D2591*E2591</f>
        <v>0</v>
      </c>
    </row>
    <row r="2592" spans="1:6" ht="41.4">
      <c r="A2592" s="1704" t="s">
        <v>74</v>
      </c>
      <c r="B2592" s="781" t="s">
        <v>1449</v>
      </c>
      <c r="C2592" s="1829">
        <v>13</v>
      </c>
      <c r="D2592" s="874" t="s">
        <v>1421</v>
      </c>
      <c r="E2592" s="1707"/>
      <c r="F2592" s="1719">
        <f>C2592*E2592</f>
        <v>0</v>
      </c>
    </row>
    <row r="2593" spans="1:6" s="524" customFormat="1">
      <c r="A2593" s="1700"/>
      <c r="B2593" s="1831"/>
      <c r="C2593" s="1830"/>
      <c r="D2593" s="336"/>
      <c r="E2593" s="2177"/>
      <c r="F2593" s="1719"/>
    </row>
    <row r="2594" spans="1:6" ht="43.8" customHeight="1">
      <c r="A2594" s="1704" t="s">
        <v>38</v>
      </c>
      <c r="B2594" s="781" t="s">
        <v>1450</v>
      </c>
      <c r="C2594" s="1829">
        <v>10</v>
      </c>
      <c r="D2594" s="874" t="s">
        <v>1421</v>
      </c>
      <c r="E2594" s="1707"/>
      <c r="F2594" s="1719">
        <f>C2594*E2594</f>
        <v>0</v>
      </c>
    </row>
    <row r="2595" spans="1:6">
      <c r="A2595" s="1704"/>
      <c r="B2595" s="781"/>
      <c r="C2595" s="1829"/>
      <c r="D2595" s="874"/>
      <c r="E2595" s="1707"/>
      <c r="F2595" s="1719"/>
    </row>
    <row r="2596" spans="1:6" s="524" customFormat="1" ht="19.5" customHeight="1">
      <c r="A2596" s="1700"/>
      <c r="B2596" s="1831"/>
      <c r="C2596" s="1830"/>
      <c r="D2596" s="336"/>
      <c r="E2596" s="2177"/>
      <c r="F2596" s="1719"/>
    </row>
    <row r="2597" spans="1:6" s="72" customFormat="1" ht="14.4" customHeight="1">
      <c r="A2597" s="48"/>
      <c r="B2597" s="1826"/>
      <c r="C2597" s="47"/>
      <c r="D2597" s="718"/>
      <c r="E2597" s="2014"/>
      <c r="F2597" s="351"/>
    </row>
    <row r="2598" spans="1:6" s="72" customFormat="1" ht="14.4" thickBot="1">
      <c r="A2598" s="66"/>
      <c r="B2598" s="1827" t="s">
        <v>199</v>
      </c>
      <c r="C2598" s="65"/>
      <c r="D2598" s="720"/>
      <c r="E2598" s="2022"/>
      <c r="F2598" s="393">
        <f>SUM(F2572:F2596)</f>
        <v>0</v>
      </c>
    </row>
    <row r="2599" spans="1:6" s="72" customFormat="1" ht="14.4" thickTop="1">
      <c r="A2599" s="1704"/>
      <c r="B2599" s="802"/>
      <c r="C2599" s="1704"/>
      <c r="D2599" s="874"/>
      <c r="E2599" s="1707"/>
      <c r="F2599" s="1719"/>
    </row>
    <row r="2600" spans="1:6">
      <c r="A2600" s="1704"/>
      <c r="B2600" s="781"/>
      <c r="C2600" s="1829"/>
      <c r="D2600" s="874"/>
      <c r="E2600" s="1707"/>
      <c r="F2600" s="1719"/>
    </row>
    <row r="2601" spans="1:6" ht="27.6">
      <c r="A2601" s="1704" t="s">
        <v>28</v>
      </c>
      <c r="B2601" s="781" t="s">
        <v>1451</v>
      </c>
      <c r="C2601" s="1829">
        <v>23</v>
      </c>
      <c r="D2601" s="874" t="s">
        <v>1421</v>
      </c>
      <c r="E2601" s="1707"/>
      <c r="F2601" s="1719">
        <f>C2601*E2601</f>
        <v>0</v>
      </c>
    </row>
    <row r="2602" spans="1:6">
      <c r="A2602" s="1704"/>
      <c r="B2602" s="781"/>
      <c r="C2602" s="1829"/>
      <c r="D2602" s="874"/>
      <c r="E2602" s="1707"/>
      <c r="F2602" s="1719"/>
    </row>
    <row r="2603" spans="1:6" ht="27.6">
      <c r="A2603" s="1704" t="s">
        <v>30</v>
      </c>
      <c r="B2603" s="781" t="s">
        <v>1452</v>
      </c>
      <c r="C2603" s="1829">
        <v>23</v>
      </c>
      <c r="D2603" s="874" t="s">
        <v>1421</v>
      </c>
      <c r="E2603" s="1707"/>
      <c r="F2603" s="1719">
        <f>C2603*E2603</f>
        <v>0</v>
      </c>
    </row>
    <row r="2604" spans="1:6">
      <c r="A2604" s="1704"/>
      <c r="B2604" s="781"/>
      <c r="C2604" s="1829"/>
      <c r="D2604" s="874"/>
      <c r="E2604" s="1707"/>
      <c r="F2604" s="1719"/>
    </row>
    <row r="2605" spans="1:6" ht="41.4">
      <c r="A2605" s="1704" t="s">
        <v>31</v>
      </c>
      <c r="B2605" s="781" t="s">
        <v>1453</v>
      </c>
      <c r="C2605" s="1829">
        <v>23</v>
      </c>
      <c r="D2605" s="874" t="s">
        <v>1421</v>
      </c>
      <c r="E2605" s="1707"/>
      <c r="F2605" s="1719">
        <f>C2605*E2605</f>
        <v>0</v>
      </c>
    </row>
    <row r="2606" spans="1:6">
      <c r="A2606" s="1704"/>
      <c r="B2606" s="781"/>
      <c r="C2606" s="1829"/>
      <c r="D2606" s="874"/>
      <c r="E2606" s="1707"/>
      <c r="F2606" s="1719"/>
    </row>
    <row r="2607" spans="1:6" ht="17.25" customHeight="1">
      <c r="A2607" s="1704"/>
      <c r="B2607" s="1672" t="s">
        <v>1454</v>
      </c>
      <c r="C2607" s="1829"/>
      <c r="D2607" s="874"/>
      <c r="E2607" s="1707"/>
      <c r="F2607" s="1719"/>
    </row>
    <row r="2608" spans="1:6" ht="36.6" customHeight="1">
      <c r="A2608" s="1704" t="s">
        <v>32</v>
      </c>
      <c r="B2608" s="781" t="s">
        <v>1455</v>
      </c>
      <c r="C2608" s="1829">
        <v>15</v>
      </c>
      <c r="D2608" s="874" t="s">
        <v>1456</v>
      </c>
      <c r="E2608" s="1707"/>
      <c r="F2608" s="1719">
        <f>C2608*E2608</f>
        <v>0</v>
      </c>
    </row>
    <row r="2609" spans="1:6">
      <c r="A2609" s="1704"/>
      <c r="B2609" s="781"/>
      <c r="C2609" s="1829"/>
      <c r="D2609" s="874"/>
      <c r="E2609" s="1707"/>
      <c r="F2609" s="1719"/>
    </row>
    <row r="2610" spans="1:6" ht="41.4">
      <c r="A2610" s="1704" t="s">
        <v>33</v>
      </c>
      <c r="B2610" s="781" t="s">
        <v>1457</v>
      </c>
      <c r="C2610" s="1829">
        <v>15</v>
      </c>
      <c r="D2610" s="874" t="s">
        <v>1456</v>
      </c>
      <c r="E2610" s="1707"/>
      <c r="F2610" s="1719">
        <f>C2610*E2610</f>
        <v>0</v>
      </c>
    </row>
    <row r="2611" spans="1:6">
      <c r="A2611" s="1704"/>
      <c r="B2611" s="781"/>
      <c r="C2611" s="1829"/>
      <c r="D2611" s="874"/>
      <c r="E2611" s="1707"/>
      <c r="F2611" s="1719"/>
    </row>
    <row r="2612" spans="1:6" ht="17.25" customHeight="1">
      <c r="A2612" s="1704"/>
      <c r="B2612" s="1672" t="s">
        <v>1458</v>
      </c>
      <c r="C2612" s="1829"/>
      <c r="D2612" s="874"/>
      <c r="E2612" s="1707"/>
      <c r="F2612" s="1719"/>
    </row>
    <row r="2613" spans="1:6" ht="55.2">
      <c r="A2613" s="1704" t="s">
        <v>34</v>
      </c>
      <c r="B2613" s="781" t="s">
        <v>1459</v>
      </c>
      <c r="C2613" s="1829">
        <v>15</v>
      </c>
      <c r="D2613" s="874" t="s">
        <v>1421</v>
      </c>
      <c r="E2613" s="1707"/>
      <c r="F2613" s="1719">
        <f>C2613*E2613</f>
        <v>0</v>
      </c>
    </row>
    <row r="2614" spans="1:6">
      <c r="A2614" s="1704"/>
      <c r="B2614" s="781"/>
      <c r="C2614" s="1829"/>
      <c r="D2614" s="874"/>
      <c r="E2614" s="1707"/>
      <c r="F2614" s="1719"/>
    </row>
    <row r="2615" spans="1:6" ht="17.25" customHeight="1">
      <c r="A2615" s="1704"/>
      <c r="B2615" s="1672" t="s">
        <v>1460</v>
      </c>
      <c r="C2615" s="1829"/>
      <c r="D2615" s="874"/>
      <c r="E2615" s="1707"/>
      <c r="F2615" s="1719"/>
    </row>
    <row r="2616" spans="1:6" ht="41.4">
      <c r="A2616" s="1704" t="s">
        <v>35</v>
      </c>
      <c r="B2616" s="781" t="s">
        <v>1461</v>
      </c>
      <c r="C2616" s="1829">
        <v>0</v>
      </c>
      <c r="D2616" s="874" t="s">
        <v>1421</v>
      </c>
      <c r="E2616" s="1707"/>
      <c r="F2616" s="1719">
        <f>C2616*E2616</f>
        <v>0</v>
      </c>
    </row>
    <row r="2617" spans="1:6" ht="12" customHeight="1">
      <c r="A2617" s="1704"/>
      <c r="B2617" s="781"/>
      <c r="C2617" s="1829"/>
      <c r="D2617" s="874"/>
      <c r="E2617" s="1707"/>
      <c r="F2617" s="1719"/>
    </row>
    <row r="2618" spans="1:6" ht="17.25" customHeight="1">
      <c r="A2618" s="1704"/>
      <c r="B2618" s="1672" t="s">
        <v>1462</v>
      </c>
      <c r="C2618" s="1829"/>
      <c r="D2618" s="874"/>
      <c r="E2618" s="1707"/>
      <c r="F2618" s="1719"/>
    </row>
    <row r="2619" spans="1:6" ht="58.8" customHeight="1">
      <c r="A2619" s="1704" t="s">
        <v>36</v>
      </c>
      <c r="B2619" s="781" t="s">
        <v>1463</v>
      </c>
      <c r="C2619" s="1829">
        <v>3</v>
      </c>
      <c r="D2619" s="874" t="s">
        <v>1464</v>
      </c>
      <c r="E2619" s="1707"/>
      <c r="F2619" s="1719">
        <f t="shared" ref="F2619:F2640" si="102">C2619*E2619</f>
        <v>0</v>
      </c>
    </row>
    <row r="2620" spans="1:6">
      <c r="A2620" s="1704"/>
      <c r="B2620" s="781"/>
      <c r="C2620" s="1829"/>
      <c r="D2620" s="874"/>
      <c r="E2620" s="1707"/>
      <c r="F2620" s="1719"/>
    </row>
    <row r="2621" spans="1:6">
      <c r="A2621" s="1704"/>
      <c r="B2621" s="781"/>
      <c r="C2621" s="1829"/>
      <c r="D2621" s="874"/>
      <c r="E2621" s="1707"/>
      <c r="F2621" s="1719"/>
    </row>
    <row r="2622" spans="1:6">
      <c r="A2622" s="1704"/>
      <c r="B2622" s="781"/>
      <c r="C2622" s="1829"/>
      <c r="D2622" s="874"/>
      <c r="E2622" s="1707"/>
      <c r="F2622" s="1719"/>
    </row>
    <row r="2623" spans="1:6">
      <c r="A2623" s="1704"/>
      <c r="B2623" s="781"/>
      <c r="C2623" s="1829"/>
      <c r="D2623" s="874"/>
      <c r="E2623" s="1707"/>
      <c r="F2623" s="1719"/>
    </row>
    <row r="2624" spans="1:6">
      <c r="A2624" s="1704"/>
      <c r="B2624" s="781"/>
      <c r="C2624" s="1829"/>
      <c r="D2624" s="874"/>
      <c r="E2624" s="1707"/>
      <c r="F2624" s="1719"/>
    </row>
    <row r="2625" spans="1:6">
      <c r="A2625" s="1704"/>
      <c r="B2625" s="781"/>
      <c r="C2625" s="1829"/>
      <c r="D2625" s="874"/>
      <c r="E2625" s="1707"/>
      <c r="F2625" s="1719"/>
    </row>
    <row r="2626" spans="1:6">
      <c r="A2626" s="1704"/>
      <c r="B2626" s="781"/>
      <c r="C2626" s="1829"/>
      <c r="D2626" s="874"/>
      <c r="E2626" s="1707"/>
      <c r="F2626" s="1719"/>
    </row>
    <row r="2627" spans="1:6">
      <c r="A2627" s="1704"/>
      <c r="B2627" s="781"/>
      <c r="C2627" s="1829"/>
      <c r="D2627" s="874"/>
      <c r="E2627" s="1707"/>
      <c r="F2627" s="1719"/>
    </row>
    <row r="2628" spans="1:6">
      <c r="A2628" s="1704"/>
      <c r="B2628" s="781"/>
      <c r="C2628" s="1829"/>
      <c r="D2628" s="874"/>
      <c r="E2628" s="1707"/>
      <c r="F2628" s="1719"/>
    </row>
    <row r="2629" spans="1:6">
      <c r="A2629" s="1704"/>
      <c r="B2629" s="781"/>
      <c r="C2629" s="1829"/>
      <c r="D2629" s="874"/>
      <c r="E2629" s="1707"/>
      <c r="F2629" s="1719"/>
    </row>
    <row r="2630" spans="1:6">
      <c r="A2630" s="1704"/>
      <c r="B2630" s="781"/>
      <c r="C2630" s="1829"/>
      <c r="D2630" s="874"/>
      <c r="E2630" s="1707"/>
      <c r="F2630" s="1719"/>
    </row>
    <row r="2631" spans="1:6" s="72" customFormat="1" ht="14.4" customHeight="1">
      <c r="A2631" s="48"/>
      <c r="B2631" s="1826"/>
      <c r="C2631" s="47"/>
      <c r="D2631" s="718"/>
      <c r="E2631" s="2014"/>
      <c r="F2631" s="351"/>
    </row>
    <row r="2632" spans="1:6" s="72" customFormat="1" ht="14.4" thickBot="1">
      <c r="A2632" s="66"/>
      <c r="B2632" s="1827" t="s">
        <v>199</v>
      </c>
      <c r="C2632" s="65"/>
      <c r="D2632" s="720"/>
      <c r="E2632" s="2022"/>
      <c r="F2632" s="393">
        <f>SUM(F2600:F2630)</f>
        <v>0</v>
      </c>
    </row>
    <row r="2633" spans="1:6" s="72" customFormat="1" ht="14.4" thickTop="1">
      <c r="A2633" s="1704"/>
      <c r="B2633" s="802"/>
      <c r="C2633" s="1704"/>
      <c r="D2633" s="874"/>
      <c r="E2633" s="1707"/>
      <c r="F2633" s="1719"/>
    </row>
    <row r="2634" spans="1:6" ht="27.6">
      <c r="A2634" s="1704" t="s">
        <v>28</v>
      </c>
      <c r="B2634" s="781" t="s">
        <v>1465</v>
      </c>
      <c r="C2634" s="1829">
        <v>3</v>
      </c>
      <c r="D2634" s="874" t="s">
        <v>1464</v>
      </c>
      <c r="E2634" s="1707"/>
      <c r="F2634" s="1719">
        <f t="shared" si="102"/>
        <v>0</v>
      </c>
    </row>
    <row r="2635" spans="1:6">
      <c r="A2635" s="1704"/>
      <c r="B2635" s="781"/>
      <c r="C2635" s="1829"/>
      <c r="D2635" s="874"/>
      <c r="E2635" s="1707"/>
      <c r="F2635" s="1719"/>
    </row>
    <row r="2636" spans="1:6" ht="27.6">
      <c r="A2636" s="1704" t="s">
        <v>30</v>
      </c>
      <c r="B2636" s="781" t="s">
        <v>1466</v>
      </c>
      <c r="C2636" s="1829">
        <v>3</v>
      </c>
      <c r="D2636" s="874" t="s">
        <v>1464</v>
      </c>
      <c r="E2636" s="1707"/>
      <c r="F2636" s="1719">
        <f t="shared" si="102"/>
        <v>0</v>
      </c>
    </row>
    <row r="2637" spans="1:6">
      <c r="A2637" s="1704"/>
      <c r="B2637" s="781"/>
      <c r="C2637" s="1829"/>
      <c r="D2637" s="874"/>
      <c r="E2637" s="1707"/>
      <c r="F2637" s="1719"/>
    </row>
    <row r="2638" spans="1:6" ht="27.6">
      <c r="A2638" s="1704" t="s">
        <v>31</v>
      </c>
      <c r="B2638" s="781" t="s">
        <v>1467</v>
      </c>
      <c r="C2638" s="1829">
        <v>3</v>
      </c>
      <c r="D2638" s="874" t="s">
        <v>1464</v>
      </c>
      <c r="E2638" s="1707"/>
      <c r="F2638" s="1719">
        <f t="shared" si="102"/>
        <v>0</v>
      </c>
    </row>
    <row r="2639" spans="1:6">
      <c r="A2639" s="1704"/>
      <c r="B2639" s="781"/>
      <c r="C2639" s="1829"/>
      <c r="D2639" s="874"/>
      <c r="E2639" s="1707"/>
      <c r="F2639" s="1719"/>
    </row>
    <row r="2640" spans="1:6">
      <c r="A2640" s="1704" t="s">
        <v>32</v>
      </c>
      <c r="B2640" s="781" t="s">
        <v>1468</v>
      </c>
      <c r="C2640" s="1829">
        <v>3</v>
      </c>
      <c r="D2640" s="874" t="s">
        <v>1464</v>
      </c>
      <c r="E2640" s="1707"/>
      <c r="F2640" s="1719">
        <f t="shared" si="102"/>
        <v>0</v>
      </c>
    </row>
    <row r="2641" spans="1:7">
      <c r="A2641" s="1704"/>
      <c r="B2641" s="781"/>
      <c r="C2641" s="1829"/>
      <c r="D2641" s="874"/>
      <c r="E2641" s="1707"/>
      <c r="F2641" s="1719"/>
    </row>
    <row r="2642" spans="1:7">
      <c r="A2642" s="1704"/>
      <c r="B2642" s="1672" t="s">
        <v>1469</v>
      </c>
      <c r="C2642" s="1829"/>
      <c r="D2642" s="874"/>
      <c r="E2642" s="1707"/>
      <c r="F2642" s="1719"/>
    </row>
    <row r="2643" spans="1:7">
      <c r="A2643" s="1704" t="s">
        <v>33</v>
      </c>
      <c r="B2643" s="781" t="s">
        <v>1470</v>
      </c>
      <c r="C2643" s="1829">
        <v>46</v>
      </c>
      <c r="D2643" s="874" t="s">
        <v>1464</v>
      </c>
      <c r="E2643" s="1707"/>
      <c r="F2643" s="1719">
        <f t="shared" ref="F2643:F2662" si="103">C2643*E2643</f>
        <v>0</v>
      </c>
    </row>
    <row r="2644" spans="1:7">
      <c r="A2644" s="1704"/>
      <c r="B2644" s="781"/>
      <c r="C2644" s="1829"/>
      <c r="D2644" s="874"/>
      <c r="E2644" s="1707"/>
      <c r="F2644" s="1719"/>
    </row>
    <row r="2645" spans="1:7">
      <c r="A2645" s="1704"/>
      <c r="B2645" s="1672" t="s">
        <v>1471</v>
      </c>
      <c r="C2645" s="1829"/>
      <c r="D2645" s="874"/>
      <c r="E2645" s="1707"/>
      <c r="F2645" s="1719">
        <f t="shared" si="103"/>
        <v>0</v>
      </c>
    </row>
    <row r="2646" spans="1:7" ht="27.6">
      <c r="A2646" s="1704" t="s">
        <v>34</v>
      </c>
      <c r="B2646" s="781" t="s">
        <v>1472</v>
      </c>
      <c r="C2646" s="1830">
        <v>23</v>
      </c>
      <c r="D2646" s="336" t="s">
        <v>1421</v>
      </c>
      <c r="F2646" s="1719">
        <f t="shared" si="103"/>
        <v>0</v>
      </c>
    </row>
    <row r="2647" spans="1:7">
      <c r="A2647" s="1704"/>
      <c r="B2647" s="781"/>
      <c r="C2647" s="1830"/>
      <c r="F2647" s="1719"/>
    </row>
    <row r="2648" spans="1:7">
      <c r="A2648" s="1704" t="s">
        <v>35</v>
      </c>
      <c r="B2648" s="781" t="s">
        <v>1473</v>
      </c>
      <c r="C2648" s="1830">
        <v>0</v>
      </c>
      <c r="D2648" s="336" t="s">
        <v>1421</v>
      </c>
      <c r="F2648" s="1719">
        <f t="shared" si="103"/>
        <v>0</v>
      </c>
    </row>
    <row r="2649" spans="1:7">
      <c r="A2649" s="1704"/>
      <c r="B2649" s="781"/>
      <c r="C2649" s="1830"/>
      <c r="F2649" s="1719"/>
    </row>
    <row r="2650" spans="1:7">
      <c r="A2650" s="1704" t="s">
        <v>36</v>
      </c>
      <c r="B2650" s="781" t="s">
        <v>1474</v>
      </c>
      <c r="C2650" s="1830">
        <v>0</v>
      </c>
      <c r="D2650" s="336" t="s">
        <v>1421</v>
      </c>
      <c r="F2650" s="1719">
        <f t="shared" si="103"/>
        <v>0</v>
      </c>
    </row>
    <row r="2651" spans="1:7">
      <c r="A2651" s="1704"/>
      <c r="B2651" s="781"/>
      <c r="C2651" s="1830"/>
      <c r="F2651" s="1719"/>
    </row>
    <row r="2652" spans="1:7">
      <c r="A2652" s="1704"/>
      <c r="B2652" s="1672" t="s">
        <v>1475</v>
      </c>
      <c r="C2652" s="1829"/>
      <c r="D2652" s="874"/>
      <c r="E2652" s="1707"/>
      <c r="F2652" s="1719"/>
    </row>
    <row r="2653" spans="1:7" ht="41.4">
      <c r="A2653" s="1704" t="s">
        <v>74</v>
      </c>
      <c r="B2653" s="781" t="s">
        <v>1476</v>
      </c>
      <c r="C2653" s="1829">
        <v>0</v>
      </c>
      <c r="D2653" s="874" t="s">
        <v>1421</v>
      </c>
      <c r="E2653" s="1707"/>
      <c r="F2653" s="1719">
        <f t="shared" si="103"/>
        <v>0</v>
      </c>
    </row>
    <row r="2654" spans="1:7" s="524" customFormat="1">
      <c r="A2654" s="1704"/>
      <c r="B2654" s="1832"/>
      <c r="C2654" s="1833"/>
      <c r="D2654" s="336"/>
      <c r="E2654" s="1707"/>
      <c r="F2654" s="1719"/>
    </row>
    <row r="2655" spans="1:7" s="524" customFormat="1">
      <c r="A2655" s="1704"/>
      <c r="B2655" s="1832" t="s">
        <v>1477</v>
      </c>
      <c r="C2655" s="1833"/>
      <c r="D2655" s="336"/>
      <c r="E2655" s="1707"/>
      <c r="F2655" s="1719"/>
    </row>
    <row r="2656" spans="1:7" s="524" customFormat="1" ht="70.2" customHeight="1">
      <c r="A2656" s="1704" t="s">
        <v>38</v>
      </c>
      <c r="B2656" s="1831" t="s">
        <v>1478</v>
      </c>
      <c r="C2656" s="1829">
        <v>0</v>
      </c>
      <c r="D2656" s="874" t="s">
        <v>1421</v>
      </c>
      <c r="E2656" s="1707"/>
      <c r="F2656" s="1719">
        <f t="shared" si="103"/>
        <v>0</v>
      </c>
      <c r="G2656" s="524" t="s">
        <v>2951</v>
      </c>
    </row>
    <row r="2657" spans="1:8" ht="11.4" customHeight="1">
      <c r="A2657" s="1704"/>
      <c r="B2657" s="781"/>
      <c r="C2657" s="1829"/>
      <c r="D2657" s="874"/>
      <c r="E2657" s="1707"/>
      <c r="F2657" s="1719"/>
    </row>
    <row r="2658" spans="1:8" s="524" customFormat="1" ht="96.6">
      <c r="A2658" s="1700" t="s">
        <v>39</v>
      </c>
      <c r="B2658" s="781" t="s">
        <v>2952</v>
      </c>
      <c r="C2658" s="1830">
        <v>2</v>
      </c>
      <c r="D2658" s="336" t="s">
        <v>809</v>
      </c>
      <c r="E2658" s="2177"/>
      <c r="F2658" s="1719">
        <f t="shared" si="103"/>
        <v>0</v>
      </c>
    </row>
    <row r="2659" spans="1:8" s="524" customFormat="1" ht="9" customHeight="1">
      <c r="A2659" s="1700"/>
      <c r="B2659" s="781"/>
      <c r="C2659" s="1830"/>
      <c r="D2659" s="336"/>
      <c r="E2659" s="2177"/>
      <c r="F2659" s="1719"/>
    </row>
    <row r="2660" spans="1:8" s="524" customFormat="1" ht="27.6">
      <c r="A2660" s="1704" t="s">
        <v>40</v>
      </c>
      <c r="B2660" s="1831" t="s">
        <v>1480</v>
      </c>
      <c r="C2660" s="1829">
        <v>2</v>
      </c>
      <c r="D2660" s="874" t="s">
        <v>1421</v>
      </c>
      <c r="E2660" s="1707"/>
      <c r="F2660" s="1719">
        <f t="shared" si="103"/>
        <v>0</v>
      </c>
    </row>
    <row r="2661" spans="1:8" s="524" customFormat="1">
      <c r="A2661" s="1700"/>
      <c r="B2661" s="781"/>
      <c r="C2661" s="1830"/>
      <c r="D2661" s="336"/>
      <c r="E2661" s="2177"/>
      <c r="F2661" s="1719"/>
    </row>
    <row r="2662" spans="1:8" s="524" customFormat="1" ht="33" customHeight="1">
      <c r="A2662" s="1700" t="s">
        <v>74</v>
      </c>
      <c r="B2662" s="1831" t="s">
        <v>1481</v>
      </c>
      <c r="C2662" s="1829">
        <v>1</v>
      </c>
      <c r="D2662" s="874" t="s">
        <v>1482</v>
      </c>
      <c r="E2662" s="1707"/>
      <c r="F2662" s="1719">
        <f t="shared" si="103"/>
        <v>0</v>
      </c>
    </row>
    <row r="2663" spans="1:8">
      <c r="A2663" s="1704"/>
      <c r="B2663" s="781"/>
      <c r="C2663" s="1829"/>
      <c r="D2663" s="874"/>
      <c r="E2663" s="1707"/>
      <c r="F2663" s="1719"/>
    </row>
    <row r="2664" spans="1:8">
      <c r="A2664" s="48"/>
      <c r="B2664" s="1826"/>
      <c r="C2664" s="47"/>
      <c r="D2664" s="718"/>
      <c r="E2664" s="2014"/>
      <c r="F2664" s="351"/>
      <c r="G2664" s="72"/>
      <c r="H2664" s="72"/>
    </row>
    <row r="2665" spans="1:8" ht="14.4" thickBot="1">
      <c r="A2665" s="66"/>
      <c r="B2665" s="1827" t="s">
        <v>199</v>
      </c>
      <c r="C2665" s="65"/>
      <c r="D2665" s="720"/>
      <c r="E2665" s="2022"/>
      <c r="F2665" s="393">
        <f>SUM(F2634:F2663)</f>
        <v>0</v>
      </c>
      <c r="G2665" s="72"/>
      <c r="H2665" s="72"/>
    </row>
    <row r="2666" spans="1:8" ht="14.4" thickTop="1">
      <c r="A2666" s="1834"/>
      <c r="B2666" s="1749"/>
      <c r="C2666" s="1835"/>
      <c r="D2666" s="1822"/>
      <c r="E2666" s="2183"/>
      <c r="F2666" s="1781"/>
    </row>
    <row r="2667" spans="1:8">
      <c r="A2667" s="1714"/>
      <c r="B2667" s="802" t="s">
        <v>3417</v>
      </c>
      <c r="C2667" s="1829"/>
      <c r="D2667" s="874"/>
      <c r="E2667" s="1707"/>
      <c r="F2667" s="1717"/>
    </row>
    <row r="2668" spans="1:8" s="524" customFormat="1" ht="41.4">
      <c r="A2668" s="1704" t="s">
        <v>28</v>
      </c>
      <c r="B2668" s="1831" t="s">
        <v>2955</v>
      </c>
      <c r="C2668" s="1829">
        <v>3</v>
      </c>
      <c r="D2668" s="874" t="s">
        <v>1421</v>
      </c>
      <c r="E2668" s="1707"/>
      <c r="F2668" s="1719">
        <f t="shared" ref="F2668:F2681" si="104">C2668*E2668</f>
        <v>0</v>
      </c>
    </row>
    <row r="2669" spans="1:8" s="524" customFormat="1">
      <c r="A2669" s="1704"/>
      <c r="B2669" s="1831"/>
      <c r="C2669" s="1829"/>
      <c r="D2669" s="874"/>
      <c r="E2669" s="1707"/>
      <c r="F2669" s="1719"/>
    </row>
    <row r="2670" spans="1:8" s="524" customFormat="1" ht="41.4">
      <c r="A2670" s="1704" t="s">
        <v>30</v>
      </c>
      <c r="B2670" s="1831" t="s">
        <v>2956</v>
      </c>
      <c r="C2670" s="1829">
        <v>3</v>
      </c>
      <c r="D2670" s="874" t="s">
        <v>1421</v>
      </c>
      <c r="E2670" s="1707"/>
      <c r="F2670" s="1719">
        <f t="shared" si="104"/>
        <v>0</v>
      </c>
    </row>
    <row r="2671" spans="1:8" s="524" customFormat="1">
      <c r="A2671" s="1704"/>
      <c r="B2671" s="1831"/>
      <c r="C2671" s="1829"/>
      <c r="D2671" s="874"/>
      <c r="E2671" s="1707"/>
      <c r="F2671" s="1719"/>
    </row>
    <row r="2672" spans="1:8" s="524" customFormat="1" ht="27.6">
      <c r="A2672" s="1704" t="s">
        <v>31</v>
      </c>
      <c r="B2672" s="1831" t="s">
        <v>2957</v>
      </c>
      <c r="C2672" s="1829">
        <v>1</v>
      </c>
      <c r="D2672" s="874" t="s">
        <v>1421</v>
      </c>
      <c r="E2672" s="1707"/>
      <c r="F2672" s="1719">
        <f t="shared" si="104"/>
        <v>0</v>
      </c>
    </row>
    <row r="2673" spans="1:6" s="524" customFormat="1">
      <c r="A2673" s="1704"/>
      <c r="B2673" s="1831"/>
      <c r="C2673" s="1829"/>
      <c r="D2673" s="874"/>
      <c r="E2673" s="1707"/>
      <c r="F2673" s="1719"/>
    </row>
    <row r="2674" spans="1:6" s="524" customFormat="1" ht="55.2">
      <c r="A2674" s="1704" t="s">
        <v>32</v>
      </c>
      <c r="B2674" s="1831" t="s">
        <v>2958</v>
      </c>
      <c r="C2674" s="1829">
        <v>1</v>
      </c>
      <c r="D2674" s="874" t="s">
        <v>1421</v>
      </c>
      <c r="E2674" s="1707"/>
      <c r="F2674" s="1719">
        <f t="shared" si="104"/>
        <v>0</v>
      </c>
    </row>
    <row r="2675" spans="1:6" s="524" customFormat="1">
      <c r="A2675" s="1704"/>
      <c r="B2675" s="1831"/>
      <c r="C2675" s="1829"/>
      <c r="D2675" s="874"/>
      <c r="E2675" s="1707"/>
      <c r="F2675" s="1719"/>
    </row>
    <row r="2676" spans="1:6">
      <c r="A2676" s="1704"/>
      <c r="B2676" s="1672" t="s">
        <v>2959</v>
      </c>
      <c r="C2676" s="1829"/>
      <c r="D2676" s="874"/>
      <c r="E2676" s="1707"/>
      <c r="F2676" s="1719"/>
    </row>
    <row r="2677" spans="1:6" ht="69">
      <c r="A2677" s="1704" t="s">
        <v>33</v>
      </c>
      <c r="B2677" s="781" t="s">
        <v>2960</v>
      </c>
      <c r="C2677" s="1829">
        <v>1</v>
      </c>
      <c r="D2677" s="874" t="s">
        <v>1421</v>
      </c>
      <c r="E2677" s="1707"/>
      <c r="F2677" s="1719">
        <f t="shared" si="104"/>
        <v>0</v>
      </c>
    </row>
    <row r="2678" spans="1:6">
      <c r="A2678" s="1704"/>
      <c r="B2678" s="781"/>
      <c r="C2678" s="1829"/>
      <c r="D2678" s="874"/>
      <c r="E2678" s="1707"/>
      <c r="F2678" s="1719"/>
    </row>
    <row r="2679" spans="1:6" ht="165.6">
      <c r="A2679" s="1704" t="s">
        <v>34</v>
      </c>
      <c r="B2679" s="781" t="s">
        <v>2961</v>
      </c>
      <c r="C2679" s="1829">
        <v>1</v>
      </c>
      <c r="D2679" s="874" t="s">
        <v>1464</v>
      </c>
      <c r="E2679" s="1707"/>
      <c r="F2679" s="1719">
        <f t="shared" si="104"/>
        <v>0</v>
      </c>
    </row>
    <row r="2680" spans="1:6">
      <c r="A2680" s="1704"/>
      <c r="B2680" s="781"/>
      <c r="C2680" s="1829"/>
      <c r="D2680" s="874"/>
      <c r="E2680" s="1707"/>
      <c r="F2680" s="1719"/>
    </row>
    <row r="2681" spans="1:6">
      <c r="A2681" s="1704" t="s">
        <v>34</v>
      </c>
      <c r="B2681" s="781" t="s">
        <v>2962</v>
      </c>
      <c r="C2681" s="1829">
        <v>1</v>
      </c>
      <c r="D2681" s="874" t="s">
        <v>1421</v>
      </c>
      <c r="E2681" s="1707"/>
      <c r="F2681" s="1719">
        <f t="shared" si="104"/>
        <v>0</v>
      </c>
    </row>
    <row r="2682" spans="1:6">
      <c r="A2682" s="1704"/>
      <c r="B2682" s="781"/>
      <c r="C2682" s="1829"/>
      <c r="D2682" s="874"/>
      <c r="E2682" s="1707"/>
      <c r="F2682" s="1719"/>
    </row>
    <row r="2683" spans="1:6">
      <c r="A2683" s="1704"/>
      <c r="B2683" s="781"/>
      <c r="C2683" s="1829"/>
      <c r="D2683" s="874"/>
      <c r="E2683" s="1707"/>
      <c r="F2683" s="1719"/>
    </row>
    <row r="2684" spans="1:6">
      <c r="A2684" s="1704"/>
      <c r="B2684" s="781"/>
      <c r="C2684" s="1829"/>
      <c r="D2684" s="874"/>
      <c r="E2684" s="1707"/>
      <c r="F2684" s="1719"/>
    </row>
    <row r="2685" spans="1:6">
      <c r="A2685" s="1704"/>
      <c r="B2685" s="781"/>
      <c r="C2685" s="1829"/>
      <c r="D2685" s="874"/>
      <c r="E2685" s="1707"/>
      <c r="F2685" s="1719"/>
    </row>
    <row r="2686" spans="1:6">
      <c r="A2686" s="1704"/>
      <c r="B2686" s="781"/>
      <c r="C2686" s="1829"/>
      <c r="D2686" s="874"/>
      <c r="E2686" s="1707"/>
      <c r="F2686" s="1719"/>
    </row>
    <row r="2687" spans="1:6">
      <c r="A2687" s="1704"/>
      <c r="B2687" s="781"/>
      <c r="C2687" s="1829"/>
      <c r="D2687" s="874"/>
      <c r="E2687" s="1707"/>
      <c r="F2687" s="1719"/>
    </row>
    <row r="2688" spans="1:6">
      <c r="A2688" s="1704"/>
      <c r="B2688" s="781"/>
      <c r="C2688" s="1829"/>
      <c r="D2688" s="874"/>
      <c r="E2688" s="1707"/>
      <c r="F2688" s="1719"/>
    </row>
    <row r="2689" spans="1:6">
      <c r="A2689" s="1704"/>
      <c r="B2689" s="781"/>
      <c r="C2689" s="1829"/>
      <c r="D2689" s="874"/>
      <c r="E2689" s="1707"/>
      <c r="F2689" s="1719"/>
    </row>
    <row r="2690" spans="1:6">
      <c r="A2690" s="1704"/>
      <c r="B2690" s="781"/>
      <c r="C2690" s="1829"/>
      <c r="D2690" s="874"/>
      <c r="E2690" s="1707"/>
      <c r="F2690" s="1719"/>
    </row>
    <row r="2691" spans="1:6">
      <c r="A2691" s="1704"/>
      <c r="B2691" s="781"/>
      <c r="C2691" s="1829"/>
      <c r="D2691" s="874"/>
      <c r="E2691" s="1707"/>
      <c r="F2691" s="1719"/>
    </row>
    <row r="2692" spans="1:6">
      <c r="A2692" s="48"/>
      <c r="B2692" s="1826"/>
      <c r="C2692" s="47"/>
      <c r="D2692" s="718"/>
      <c r="E2692" s="2014"/>
      <c r="F2692" s="351"/>
    </row>
    <row r="2693" spans="1:6" ht="14.4" thickBot="1">
      <c r="A2693" s="66"/>
      <c r="B2693" s="1827" t="s">
        <v>199</v>
      </c>
      <c r="C2693" s="65"/>
      <c r="D2693" s="720"/>
      <c r="E2693" s="2022"/>
      <c r="F2693" s="393">
        <f>SUM(F2667:F2691)</f>
        <v>0</v>
      </c>
    </row>
    <row r="2694" spans="1:6" ht="14.4" thickTop="1">
      <c r="A2694" s="1714"/>
      <c r="B2694" s="802"/>
      <c r="C2694" s="1829"/>
      <c r="D2694" s="874"/>
      <c r="E2694" s="1707"/>
      <c r="F2694" s="1717"/>
    </row>
    <row r="2695" spans="1:6" s="524" customFormat="1">
      <c r="A2695" s="1704"/>
      <c r="B2695" s="1832" t="s">
        <v>2965</v>
      </c>
      <c r="C2695" s="1833"/>
      <c r="D2695" s="336"/>
      <c r="E2695" s="1707"/>
      <c r="F2695" s="1719">
        <f t="shared" ref="F2695" si="105">E2695*D2695</f>
        <v>0</v>
      </c>
    </row>
    <row r="2696" spans="1:6" s="524" customFormat="1" ht="69">
      <c r="A2696" s="1700" t="s">
        <v>28</v>
      </c>
      <c r="B2696" s="781" t="s">
        <v>2966</v>
      </c>
      <c r="C2696" s="1830">
        <v>1</v>
      </c>
      <c r="D2696" s="336" t="s">
        <v>809</v>
      </c>
      <c r="E2696" s="2177"/>
      <c r="F2696" s="1719">
        <f t="shared" ref="F2696:F2712" si="106">C2696*E2696</f>
        <v>0</v>
      </c>
    </row>
    <row r="2697" spans="1:6" s="524" customFormat="1">
      <c r="A2697" s="1700"/>
      <c r="B2697" s="781"/>
      <c r="C2697" s="1830"/>
      <c r="D2697" s="336"/>
      <c r="E2697" s="2177"/>
      <c r="F2697" s="1719"/>
    </row>
    <row r="2698" spans="1:6" s="524" customFormat="1" ht="27.6">
      <c r="A2698" s="1704" t="s">
        <v>30</v>
      </c>
      <c r="B2698" s="781" t="s">
        <v>2967</v>
      </c>
      <c r="C2698" s="1829">
        <v>1</v>
      </c>
      <c r="D2698" s="874" t="s">
        <v>1421</v>
      </c>
      <c r="E2698" s="1707"/>
      <c r="F2698" s="1719">
        <f t="shared" si="106"/>
        <v>0</v>
      </c>
    </row>
    <row r="2699" spans="1:6" s="524" customFormat="1">
      <c r="A2699" s="1704"/>
      <c r="B2699" s="781"/>
      <c r="C2699" s="1829"/>
      <c r="D2699" s="874"/>
      <c r="E2699" s="1707"/>
      <c r="F2699" s="1719"/>
    </row>
    <row r="2700" spans="1:6" ht="27.6">
      <c r="A2700" s="1704" t="s">
        <v>31</v>
      </c>
      <c r="B2700" s="781" t="s">
        <v>1451</v>
      </c>
      <c r="C2700" s="1829">
        <v>1</v>
      </c>
      <c r="D2700" s="874" t="s">
        <v>1421</v>
      </c>
      <c r="E2700" s="1707"/>
      <c r="F2700" s="1719">
        <f t="shared" si="106"/>
        <v>0</v>
      </c>
    </row>
    <row r="2701" spans="1:6">
      <c r="A2701" s="1704"/>
      <c r="B2701" s="781"/>
      <c r="C2701" s="1829"/>
      <c r="D2701" s="874"/>
      <c r="E2701" s="1707"/>
      <c r="F2701" s="1719"/>
    </row>
    <row r="2702" spans="1:6" ht="27.6">
      <c r="A2702" s="1704" t="s">
        <v>32</v>
      </c>
      <c r="B2702" s="781" t="s">
        <v>1452</v>
      </c>
      <c r="C2702" s="1829">
        <v>1</v>
      </c>
      <c r="D2702" s="874" t="s">
        <v>1421</v>
      </c>
      <c r="E2702" s="1707"/>
      <c r="F2702" s="1719">
        <f t="shared" si="106"/>
        <v>0</v>
      </c>
    </row>
    <row r="2703" spans="1:6">
      <c r="A2703" s="1704"/>
      <c r="B2703" s="781"/>
      <c r="C2703" s="1829"/>
      <c r="D2703" s="874"/>
      <c r="E2703" s="1707"/>
      <c r="F2703" s="1719"/>
    </row>
    <row r="2704" spans="1:6" ht="41.4">
      <c r="A2704" s="1704" t="s">
        <v>33</v>
      </c>
      <c r="B2704" s="781" t="s">
        <v>1453</v>
      </c>
      <c r="C2704" s="1829">
        <v>1</v>
      </c>
      <c r="D2704" s="874" t="s">
        <v>1421</v>
      </c>
      <c r="E2704" s="1707"/>
      <c r="F2704" s="1719">
        <f t="shared" si="106"/>
        <v>0</v>
      </c>
    </row>
    <row r="2705" spans="1:6">
      <c r="A2705" s="1704"/>
      <c r="B2705" s="781"/>
      <c r="C2705" s="1829"/>
      <c r="D2705" s="874"/>
      <c r="E2705" s="1707"/>
      <c r="F2705" s="1719"/>
    </row>
    <row r="2706" spans="1:6" s="524" customFormat="1" ht="27.6">
      <c r="A2706" s="1700" t="s">
        <v>34</v>
      </c>
      <c r="B2706" s="781" t="s">
        <v>1446</v>
      </c>
      <c r="C2706" s="1830">
        <v>1</v>
      </c>
      <c r="D2706" s="336" t="s">
        <v>1421</v>
      </c>
      <c r="E2706" s="2177"/>
      <c r="F2706" s="1719">
        <f t="shared" si="106"/>
        <v>0</v>
      </c>
    </row>
    <row r="2707" spans="1:6" s="524" customFormat="1">
      <c r="A2707" s="1700"/>
      <c r="B2707" s="781"/>
      <c r="C2707" s="1830"/>
      <c r="D2707" s="336"/>
      <c r="E2707" s="2177"/>
      <c r="F2707" s="1719"/>
    </row>
    <row r="2708" spans="1:6" s="524" customFormat="1">
      <c r="A2708" s="1700" t="s">
        <v>35</v>
      </c>
      <c r="B2708" s="1831" t="s">
        <v>1447</v>
      </c>
      <c r="C2708" s="1830">
        <v>3</v>
      </c>
      <c r="D2708" s="336" t="s">
        <v>1421</v>
      </c>
      <c r="E2708" s="2177"/>
      <c r="F2708" s="1719">
        <f t="shared" si="106"/>
        <v>0</v>
      </c>
    </row>
    <row r="2709" spans="1:6" s="524" customFormat="1">
      <c r="A2709" s="1700"/>
      <c r="B2709" s="1831"/>
      <c r="C2709" s="1830"/>
      <c r="D2709" s="336"/>
      <c r="E2709" s="2177"/>
      <c r="F2709" s="1719"/>
    </row>
    <row r="2710" spans="1:6" s="524" customFormat="1" ht="27.6">
      <c r="A2710" s="1700" t="s">
        <v>36</v>
      </c>
      <c r="B2710" s="781" t="s">
        <v>1444</v>
      </c>
      <c r="C2710" s="1829">
        <v>1</v>
      </c>
      <c r="D2710" s="874" t="s">
        <v>1421</v>
      </c>
      <c r="E2710" s="1707"/>
      <c r="F2710" s="1719">
        <f t="shared" si="106"/>
        <v>0</v>
      </c>
    </row>
    <row r="2711" spans="1:6" s="524" customFormat="1">
      <c r="A2711" s="1700"/>
      <c r="B2711" s="781"/>
      <c r="C2711" s="1829"/>
      <c r="D2711" s="874"/>
      <c r="E2711" s="1707"/>
      <c r="F2711" s="1719"/>
    </row>
    <row r="2712" spans="1:6" ht="41.4">
      <c r="A2712" s="1704" t="s">
        <v>74</v>
      </c>
      <c r="B2712" s="781" t="s">
        <v>1445</v>
      </c>
      <c r="C2712" s="1829">
        <v>1</v>
      </c>
      <c r="D2712" s="874" t="s">
        <v>1421</v>
      </c>
      <c r="E2712" s="1707"/>
      <c r="F2712" s="1719">
        <f t="shared" si="106"/>
        <v>0</v>
      </c>
    </row>
    <row r="2713" spans="1:6">
      <c r="A2713" s="1704"/>
      <c r="B2713" s="781"/>
      <c r="C2713" s="1829"/>
      <c r="D2713" s="874"/>
      <c r="E2713" s="1707"/>
      <c r="F2713" s="1719"/>
    </row>
    <row r="2714" spans="1:6">
      <c r="A2714" s="1704"/>
      <c r="B2714" s="781"/>
      <c r="C2714" s="1829"/>
      <c r="D2714" s="874"/>
      <c r="E2714" s="1707"/>
      <c r="F2714" s="1719"/>
    </row>
    <row r="2715" spans="1:6">
      <c r="A2715" s="1704"/>
      <c r="B2715" s="781"/>
      <c r="C2715" s="1829"/>
      <c r="D2715" s="874"/>
      <c r="E2715" s="1707"/>
      <c r="F2715" s="1719"/>
    </row>
    <row r="2716" spans="1:6">
      <c r="A2716" s="1704"/>
      <c r="B2716" s="781"/>
      <c r="C2716" s="1829"/>
      <c r="D2716" s="874"/>
      <c r="E2716" s="1707"/>
      <c r="F2716" s="1719"/>
    </row>
    <row r="2717" spans="1:6">
      <c r="A2717" s="1704"/>
      <c r="B2717" s="781"/>
      <c r="C2717" s="1829"/>
      <c r="D2717" s="874"/>
      <c r="E2717" s="1707"/>
      <c r="F2717" s="1719"/>
    </row>
    <row r="2718" spans="1:6">
      <c r="A2718" s="1704"/>
      <c r="B2718" s="781"/>
      <c r="C2718" s="1829"/>
      <c r="D2718" s="874"/>
      <c r="E2718" s="1707"/>
      <c r="F2718" s="1719"/>
    </row>
    <row r="2719" spans="1:6">
      <c r="A2719" s="1704"/>
      <c r="B2719" s="781"/>
      <c r="C2719" s="1829"/>
      <c r="D2719" s="874"/>
      <c r="E2719" s="1707"/>
      <c r="F2719" s="1719"/>
    </row>
    <row r="2720" spans="1:6">
      <c r="A2720" s="1704"/>
      <c r="B2720" s="781"/>
      <c r="C2720" s="1829"/>
      <c r="D2720" s="874"/>
      <c r="E2720" s="1707"/>
      <c r="F2720" s="1719"/>
    </row>
    <row r="2721" spans="1:6">
      <c r="A2721" s="1704"/>
      <c r="B2721" s="781"/>
      <c r="C2721" s="1829"/>
      <c r="D2721" s="874"/>
      <c r="E2721" s="1707"/>
      <c r="F2721" s="1719"/>
    </row>
    <row r="2722" spans="1:6">
      <c r="A2722" s="1704"/>
      <c r="B2722" s="781"/>
      <c r="C2722" s="1829"/>
      <c r="D2722" s="874"/>
      <c r="E2722" s="1707"/>
      <c r="F2722" s="1719"/>
    </row>
    <row r="2723" spans="1:6">
      <c r="A2723" s="1704"/>
      <c r="B2723" s="781"/>
      <c r="C2723" s="1829"/>
      <c r="D2723" s="874"/>
      <c r="E2723" s="1707"/>
      <c r="F2723" s="1719"/>
    </row>
    <row r="2724" spans="1:6">
      <c r="A2724" s="1704"/>
      <c r="B2724" s="781"/>
      <c r="C2724" s="1829"/>
      <c r="D2724" s="874"/>
      <c r="E2724" s="1707"/>
      <c r="F2724" s="1719"/>
    </row>
    <row r="2725" spans="1:6">
      <c r="A2725" s="1704"/>
      <c r="B2725" s="781"/>
      <c r="C2725" s="1829"/>
      <c r="D2725" s="874"/>
      <c r="E2725" s="1707"/>
      <c r="F2725" s="1719"/>
    </row>
    <row r="2726" spans="1:6">
      <c r="A2726" s="1704"/>
      <c r="B2726" s="781"/>
      <c r="C2726" s="1829"/>
      <c r="D2726" s="874"/>
      <c r="E2726" s="1707"/>
      <c r="F2726" s="1719"/>
    </row>
    <row r="2727" spans="1:6">
      <c r="A2727" s="1704"/>
      <c r="B2727" s="781"/>
      <c r="C2727" s="1829"/>
      <c r="D2727" s="874"/>
      <c r="E2727" s="1707"/>
      <c r="F2727" s="1719"/>
    </row>
    <row r="2728" spans="1:6">
      <c r="A2728" s="1704"/>
      <c r="B2728" s="781"/>
      <c r="C2728" s="1829"/>
      <c r="D2728" s="874"/>
      <c r="E2728" s="1707"/>
      <c r="F2728" s="1719"/>
    </row>
    <row r="2729" spans="1:6">
      <c r="A2729" s="1704"/>
      <c r="B2729" s="781"/>
      <c r="C2729" s="1829"/>
      <c r="D2729" s="874"/>
      <c r="E2729" s="1707"/>
      <c r="F2729" s="1719"/>
    </row>
    <row r="2730" spans="1:6">
      <c r="A2730" s="48"/>
      <c r="B2730" s="1826"/>
      <c r="C2730" s="47"/>
      <c r="D2730" s="718"/>
      <c r="E2730" s="2014"/>
      <c r="F2730" s="351"/>
    </row>
    <row r="2731" spans="1:6" ht="14.4" thickBot="1">
      <c r="A2731" s="66"/>
      <c r="B2731" s="1827" t="s">
        <v>199</v>
      </c>
      <c r="C2731" s="65"/>
      <c r="D2731" s="720"/>
      <c r="E2731" s="2022"/>
      <c r="F2731" s="393">
        <f>SUM(F2696:F2729)</f>
        <v>0</v>
      </c>
    </row>
    <row r="2732" spans="1:6" s="72" customFormat="1" ht="14.4" thickTop="1">
      <c r="A2732" s="1704"/>
      <c r="B2732" s="802"/>
      <c r="C2732" s="1704"/>
      <c r="D2732" s="874"/>
      <c r="E2732" s="1707"/>
      <c r="F2732" s="1719"/>
    </row>
    <row r="2733" spans="1:6" s="72" customFormat="1">
      <c r="A2733" s="1704"/>
      <c r="B2733" s="781" t="s">
        <v>45</v>
      </c>
      <c r="C2733" s="1704"/>
      <c r="D2733" s="874"/>
      <c r="E2733" s="1707"/>
      <c r="F2733" s="1719"/>
    </row>
    <row r="2734" spans="1:6" s="72" customFormat="1">
      <c r="A2734" s="1704"/>
      <c r="B2734" s="781"/>
      <c r="C2734" s="1704"/>
      <c r="D2734" s="874"/>
      <c r="E2734" s="1707"/>
      <c r="F2734" s="1719"/>
    </row>
    <row r="2735" spans="1:6" s="72" customFormat="1">
      <c r="A2735" s="1704"/>
      <c r="B2735" s="781" t="s">
        <v>3418</v>
      </c>
      <c r="C2735" s="1704"/>
      <c r="D2735" s="874"/>
      <c r="E2735" s="1707"/>
      <c r="F2735" s="1719">
        <f>F2598</f>
        <v>0</v>
      </c>
    </row>
    <row r="2736" spans="1:6" s="72" customFormat="1">
      <c r="A2736" s="1704"/>
      <c r="B2736" s="781"/>
      <c r="C2736" s="1704"/>
      <c r="D2736" s="874"/>
      <c r="E2736" s="1707"/>
      <c r="F2736" s="1719"/>
    </row>
    <row r="2737" spans="1:6" s="72" customFormat="1">
      <c r="A2737" s="1704"/>
      <c r="B2737" s="781" t="s">
        <v>3419</v>
      </c>
      <c r="C2737" s="1704"/>
      <c r="D2737" s="874"/>
      <c r="E2737" s="1707"/>
      <c r="F2737" s="1719">
        <f>F2632</f>
        <v>0</v>
      </c>
    </row>
    <row r="2738" spans="1:6" s="72" customFormat="1">
      <c r="A2738" s="1704"/>
      <c r="B2738" s="781"/>
      <c r="C2738" s="1704"/>
      <c r="D2738" s="874"/>
      <c r="E2738" s="1707"/>
      <c r="F2738" s="1719"/>
    </row>
    <row r="2739" spans="1:6" s="72" customFormat="1">
      <c r="A2739" s="1704"/>
      <c r="B2739" s="781" t="s">
        <v>3420</v>
      </c>
      <c r="C2739" s="1704"/>
      <c r="D2739" s="874"/>
      <c r="E2739" s="1707"/>
      <c r="F2739" s="1719">
        <f>F2665</f>
        <v>0</v>
      </c>
    </row>
    <row r="2740" spans="1:6" s="72" customFormat="1">
      <c r="A2740" s="1704"/>
      <c r="B2740" s="781"/>
      <c r="C2740" s="1704"/>
      <c r="D2740" s="874"/>
      <c r="E2740" s="1707"/>
      <c r="F2740" s="1719"/>
    </row>
    <row r="2741" spans="1:6" s="72" customFormat="1">
      <c r="A2741" s="1704"/>
      <c r="B2741" s="781" t="s">
        <v>3421</v>
      </c>
      <c r="C2741" s="1704"/>
      <c r="D2741" s="874"/>
      <c r="E2741" s="1707"/>
      <c r="F2741" s="1719">
        <f>F2693</f>
        <v>0</v>
      </c>
    </row>
    <row r="2742" spans="1:6" s="72" customFormat="1">
      <c r="A2742" s="1704"/>
      <c r="B2742" s="781"/>
      <c r="C2742" s="1704"/>
      <c r="D2742" s="874"/>
      <c r="E2742" s="1707"/>
      <c r="F2742" s="1719"/>
    </row>
    <row r="2743" spans="1:6" s="72" customFormat="1">
      <c r="A2743" s="1704"/>
      <c r="B2743" s="781" t="s">
        <v>3422</v>
      </c>
      <c r="C2743" s="1704"/>
      <c r="D2743" s="874"/>
      <c r="E2743" s="1707"/>
      <c r="F2743" s="1719">
        <f>F2731</f>
        <v>0</v>
      </c>
    </row>
    <row r="2744" spans="1:6" s="72" customFormat="1">
      <c r="A2744" s="1704"/>
      <c r="B2744" s="781"/>
      <c r="C2744" s="1704"/>
      <c r="D2744" s="874"/>
      <c r="E2744" s="1707"/>
      <c r="F2744" s="1719"/>
    </row>
    <row r="2745" spans="1:6" s="72" customFormat="1">
      <c r="A2745" s="1704"/>
      <c r="B2745" s="781"/>
      <c r="C2745" s="1704"/>
      <c r="D2745" s="874"/>
      <c r="E2745" s="1707"/>
      <c r="F2745" s="1719"/>
    </row>
    <row r="2746" spans="1:6" s="72" customFormat="1">
      <c r="A2746" s="1704"/>
      <c r="B2746" s="1836"/>
      <c r="C2746" s="1714"/>
      <c r="D2746" s="1716"/>
      <c r="E2746" s="2174"/>
      <c r="F2746" s="1717"/>
    </row>
    <row r="2747" spans="1:6" s="72" customFormat="1">
      <c r="A2747" s="1704"/>
      <c r="B2747" s="1672"/>
      <c r="C2747" s="1714"/>
      <c r="D2747" s="1716"/>
      <c r="E2747" s="2174"/>
      <c r="F2747" s="1717"/>
    </row>
    <row r="2748" spans="1:6" s="72" customFormat="1">
      <c r="A2748" s="1704"/>
      <c r="B2748" s="1836"/>
      <c r="C2748" s="1714"/>
      <c r="D2748" s="1716"/>
      <c r="E2748" s="2174"/>
      <c r="F2748" s="1717"/>
    </row>
    <row r="2749" spans="1:6" s="72" customFormat="1">
      <c r="A2749" s="1704"/>
      <c r="B2749" s="781"/>
      <c r="C2749" s="1704"/>
      <c r="D2749" s="874"/>
      <c r="E2749" s="1707"/>
      <c r="F2749" s="1719"/>
    </row>
    <row r="2750" spans="1:6" s="72" customFormat="1">
      <c r="A2750" s="1704"/>
      <c r="B2750" s="781"/>
      <c r="C2750" s="1704"/>
      <c r="D2750" s="874"/>
      <c r="E2750" s="1707"/>
      <c r="F2750" s="1719"/>
    </row>
    <row r="2751" spans="1:6" s="72" customFormat="1">
      <c r="A2751" s="1704"/>
      <c r="B2751" s="781"/>
      <c r="C2751" s="1704"/>
      <c r="D2751" s="874"/>
      <c r="E2751" s="1707"/>
      <c r="F2751" s="1719"/>
    </row>
    <row r="2752" spans="1:6" s="72" customFormat="1">
      <c r="A2752" s="1704"/>
      <c r="B2752" s="781"/>
      <c r="C2752" s="1704"/>
      <c r="D2752" s="874"/>
      <c r="E2752" s="1707"/>
      <c r="F2752" s="1719"/>
    </row>
    <row r="2753" spans="1:6" s="72" customFormat="1">
      <c r="A2753" s="1704"/>
      <c r="B2753" s="781"/>
      <c r="C2753" s="1704"/>
      <c r="D2753" s="874"/>
      <c r="E2753" s="1707"/>
      <c r="F2753" s="1719"/>
    </row>
    <row r="2754" spans="1:6" s="72" customFormat="1">
      <c r="A2754" s="1704"/>
      <c r="B2754" s="781"/>
      <c r="C2754" s="1704"/>
      <c r="D2754" s="874"/>
      <c r="E2754" s="1707"/>
      <c r="F2754" s="1719"/>
    </row>
    <row r="2755" spans="1:6" s="72" customFormat="1">
      <c r="A2755" s="1704"/>
      <c r="B2755" s="781"/>
      <c r="C2755" s="1704"/>
      <c r="D2755" s="874"/>
      <c r="E2755" s="1707"/>
      <c r="F2755" s="1719"/>
    </row>
    <row r="2756" spans="1:6" s="72" customFormat="1">
      <c r="A2756" s="1704"/>
      <c r="B2756" s="781"/>
      <c r="C2756" s="1704"/>
      <c r="D2756" s="874"/>
      <c r="E2756" s="1707"/>
      <c r="F2756" s="1719"/>
    </row>
    <row r="2757" spans="1:6" s="72" customFormat="1">
      <c r="A2757" s="1704"/>
      <c r="B2757" s="781"/>
      <c r="C2757" s="1704"/>
      <c r="D2757" s="874"/>
      <c r="E2757" s="1707"/>
      <c r="F2757" s="1719"/>
    </row>
    <row r="2758" spans="1:6" s="72" customFormat="1">
      <c r="A2758" s="1704"/>
      <c r="B2758" s="781"/>
      <c r="C2758" s="1704"/>
      <c r="D2758" s="874"/>
      <c r="E2758" s="1707"/>
      <c r="F2758" s="1719"/>
    </row>
    <row r="2759" spans="1:6" s="72" customFormat="1">
      <c r="A2759" s="1704"/>
      <c r="B2759" s="781"/>
      <c r="C2759" s="1704"/>
      <c r="D2759" s="874"/>
      <c r="E2759" s="1707"/>
      <c r="F2759" s="1719"/>
    </row>
    <row r="2760" spans="1:6" s="72" customFormat="1">
      <c r="A2760" s="1704"/>
      <c r="B2760" s="781"/>
      <c r="C2760" s="1704"/>
      <c r="D2760" s="874"/>
      <c r="E2760" s="1707"/>
      <c r="F2760" s="1719"/>
    </row>
    <row r="2761" spans="1:6" s="72" customFormat="1">
      <c r="A2761" s="1704"/>
      <c r="B2761" s="781"/>
      <c r="C2761" s="1704"/>
      <c r="D2761" s="874"/>
      <c r="E2761" s="1707"/>
      <c r="F2761" s="1719"/>
    </row>
    <row r="2762" spans="1:6" s="72" customFormat="1">
      <c r="A2762" s="1704"/>
      <c r="B2762" s="781"/>
      <c r="C2762" s="1704"/>
      <c r="D2762" s="874"/>
      <c r="E2762" s="1707"/>
      <c r="F2762" s="1719"/>
    </row>
    <row r="2763" spans="1:6" s="72" customFormat="1">
      <c r="A2763" s="1704"/>
      <c r="B2763" s="781"/>
      <c r="C2763" s="1704"/>
      <c r="D2763" s="874"/>
      <c r="E2763" s="1707"/>
      <c r="F2763" s="1719"/>
    </row>
    <row r="2764" spans="1:6" s="72" customFormat="1">
      <c r="A2764" s="1704"/>
      <c r="B2764" s="781"/>
      <c r="C2764" s="1704"/>
      <c r="D2764" s="874"/>
      <c r="E2764" s="1707"/>
      <c r="F2764" s="1719"/>
    </row>
    <row r="2765" spans="1:6" s="72" customFormat="1">
      <c r="A2765" s="1704"/>
      <c r="B2765" s="781"/>
      <c r="C2765" s="1704"/>
      <c r="D2765" s="874"/>
      <c r="E2765" s="1707"/>
      <c r="F2765" s="1719"/>
    </row>
    <row r="2766" spans="1:6" s="72" customFormat="1">
      <c r="A2766" s="1704"/>
      <c r="B2766" s="781"/>
      <c r="C2766" s="1704"/>
      <c r="D2766" s="874"/>
      <c r="E2766" s="1707"/>
      <c r="F2766" s="1719"/>
    </row>
    <row r="2767" spans="1:6" s="72" customFormat="1">
      <c r="A2767" s="1704"/>
      <c r="B2767" s="781"/>
      <c r="C2767" s="1704"/>
      <c r="D2767" s="874"/>
      <c r="E2767" s="1707"/>
      <c r="F2767" s="1719"/>
    </row>
    <row r="2768" spans="1:6" s="72" customFormat="1">
      <c r="A2768" s="1704"/>
      <c r="B2768" s="781"/>
      <c r="C2768" s="1704"/>
      <c r="D2768" s="874"/>
      <c r="E2768" s="1707"/>
      <c r="F2768" s="1719"/>
    </row>
    <row r="2769" spans="1:6" s="72" customFormat="1">
      <c r="A2769" s="1704"/>
      <c r="B2769" s="781"/>
      <c r="C2769" s="1704"/>
      <c r="D2769" s="874"/>
      <c r="E2769" s="1707"/>
      <c r="F2769" s="1719"/>
    </row>
    <row r="2770" spans="1:6" s="72" customFormat="1">
      <c r="A2770" s="1704"/>
      <c r="B2770" s="781"/>
      <c r="C2770" s="1704"/>
      <c r="D2770" s="874"/>
      <c r="E2770" s="1707"/>
      <c r="F2770" s="1719"/>
    </row>
    <row r="2771" spans="1:6" s="72" customFormat="1">
      <c r="A2771" s="1704"/>
      <c r="B2771" s="781"/>
      <c r="C2771" s="1704"/>
      <c r="D2771" s="874"/>
      <c r="E2771" s="1707"/>
      <c r="F2771" s="1719"/>
    </row>
    <row r="2772" spans="1:6" s="72" customFormat="1">
      <c r="A2772" s="1704"/>
      <c r="B2772" s="781"/>
      <c r="C2772" s="1704"/>
      <c r="D2772" s="874"/>
      <c r="E2772" s="1707"/>
      <c r="F2772" s="1719"/>
    </row>
    <row r="2773" spans="1:6" s="72" customFormat="1">
      <c r="A2773" s="1704"/>
      <c r="B2773" s="781"/>
      <c r="C2773" s="1704"/>
      <c r="D2773" s="874"/>
      <c r="E2773" s="1707"/>
      <c r="F2773" s="1719"/>
    </row>
    <row r="2774" spans="1:6" s="72" customFormat="1">
      <c r="A2774" s="1704"/>
      <c r="B2774" s="781"/>
      <c r="C2774" s="1704"/>
      <c r="D2774" s="874"/>
      <c r="E2774" s="1707"/>
      <c r="F2774" s="1719"/>
    </row>
    <row r="2775" spans="1:6" s="72" customFormat="1">
      <c r="A2775" s="1704"/>
      <c r="B2775" s="781"/>
      <c r="C2775" s="1704"/>
      <c r="D2775" s="874"/>
      <c r="E2775" s="1707"/>
      <c r="F2775" s="1719"/>
    </row>
    <row r="2776" spans="1:6" s="72" customFormat="1">
      <c r="A2776" s="1704"/>
      <c r="B2776" s="781"/>
      <c r="C2776" s="1704"/>
      <c r="D2776" s="874"/>
      <c r="E2776" s="1707"/>
      <c r="F2776" s="1719"/>
    </row>
    <row r="2777" spans="1:6" s="72" customFormat="1">
      <c r="A2777" s="1704"/>
      <c r="B2777" s="781"/>
      <c r="C2777" s="1704"/>
      <c r="D2777" s="874"/>
      <c r="E2777" s="1707"/>
      <c r="F2777" s="1719"/>
    </row>
    <row r="2778" spans="1:6" s="72" customFormat="1">
      <c r="A2778" s="1704"/>
      <c r="B2778" s="781"/>
      <c r="C2778" s="1704"/>
      <c r="D2778" s="874"/>
      <c r="E2778" s="1707"/>
      <c r="F2778" s="1719"/>
    </row>
    <row r="2779" spans="1:6" s="1674" customFormat="1">
      <c r="A2779" s="1736"/>
      <c r="B2779" s="1805"/>
      <c r="C2779" s="1736"/>
      <c r="D2779" s="1737"/>
      <c r="E2779" s="2178"/>
      <c r="F2779" s="1738"/>
    </row>
    <row r="2780" spans="1:6" s="1772" customFormat="1">
      <c r="A2780" s="48"/>
      <c r="B2780" s="717"/>
      <c r="C2780" s="47"/>
      <c r="D2780" s="718"/>
      <c r="E2780" s="2014"/>
      <c r="F2780" s="351"/>
    </row>
    <row r="2781" spans="1:6" s="1772" customFormat="1" ht="28.2" thickBot="1">
      <c r="A2781" s="66"/>
      <c r="B2781" s="719" t="s">
        <v>3423</v>
      </c>
      <c r="C2781" s="65"/>
      <c r="D2781" s="720"/>
      <c r="E2781" s="2022"/>
      <c r="F2781" s="393">
        <f>SUM(F2733:F2779)</f>
        <v>0</v>
      </c>
    </row>
    <row r="2782" spans="1:6" s="1772" customFormat="1" ht="14.4" thickTop="1">
      <c r="A2782" s="1722"/>
      <c r="B2782" s="721"/>
      <c r="C2782" s="1759"/>
      <c r="D2782" s="722"/>
      <c r="E2782" s="2173"/>
      <c r="F2782" s="1725"/>
    </row>
    <row r="2783" spans="1:6">
      <c r="A2783" s="1714"/>
      <c r="B2783" s="802" t="s">
        <v>1495</v>
      </c>
      <c r="C2783" s="1704"/>
      <c r="D2783" s="874"/>
      <c r="E2783" s="1707"/>
      <c r="F2783" s="1719"/>
    </row>
    <row r="2784" spans="1:6">
      <c r="A2784" s="1714"/>
      <c r="B2784" s="802"/>
      <c r="C2784" s="1704"/>
      <c r="D2784" s="874"/>
      <c r="E2784" s="1707"/>
      <c r="F2784" s="1719"/>
    </row>
    <row r="2785" spans="1:6" s="72" customFormat="1" ht="27.6">
      <c r="A2785" s="1704"/>
      <c r="B2785" s="802" t="s">
        <v>1496</v>
      </c>
      <c r="C2785" s="1704"/>
      <c r="D2785" s="874"/>
      <c r="E2785" s="1707"/>
      <c r="F2785" s="1719"/>
    </row>
    <row r="2786" spans="1:6" s="72" customFormat="1" ht="69">
      <c r="A2786" s="1704"/>
      <c r="B2786" s="802" t="s">
        <v>1497</v>
      </c>
      <c r="C2786" s="1704"/>
      <c r="D2786" s="874"/>
      <c r="E2786" s="1707"/>
      <c r="F2786" s="1719"/>
    </row>
    <row r="2787" spans="1:6" s="72" customFormat="1" ht="41.4">
      <c r="A2787" s="1704"/>
      <c r="B2787" s="802" t="s">
        <v>1498</v>
      </c>
      <c r="C2787" s="1704"/>
      <c r="D2787" s="874"/>
      <c r="E2787" s="1707"/>
      <c r="F2787" s="1719"/>
    </row>
    <row r="2788" spans="1:6" s="72" customFormat="1">
      <c r="A2788" s="1704"/>
      <c r="B2788" s="802"/>
      <c r="C2788" s="1704"/>
      <c r="D2788" s="874"/>
      <c r="E2788" s="1707"/>
      <c r="F2788" s="1719"/>
    </row>
    <row r="2789" spans="1:6" s="72" customFormat="1">
      <c r="A2789" s="1824" t="s">
        <v>28</v>
      </c>
      <c r="B2789" s="781" t="s">
        <v>2977</v>
      </c>
      <c r="C2789" s="1825">
        <v>0</v>
      </c>
      <c r="D2789" s="874" t="s">
        <v>46</v>
      </c>
      <c r="E2789" s="1707"/>
      <c r="F2789" s="1719">
        <f t="shared" ref="F2789:F2793" si="107">C2789*E2789</f>
        <v>0</v>
      </c>
    </row>
    <row r="2790" spans="1:6" s="72" customFormat="1">
      <c r="A2790" s="1824" t="s">
        <v>30</v>
      </c>
      <c r="B2790" s="781" t="s">
        <v>1500</v>
      </c>
      <c r="C2790" s="1825">
        <v>40</v>
      </c>
      <c r="D2790" s="874" t="s">
        <v>46</v>
      </c>
      <c r="E2790" s="1707"/>
      <c r="F2790" s="1719">
        <f t="shared" si="107"/>
        <v>0</v>
      </c>
    </row>
    <row r="2791" spans="1:6" s="72" customFormat="1">
      <c r="A2791" s="1824" t="s">
        <v>31</v>
      </c>
      <c r="B2791" s="781" t="s">
        <v>1501</v>
      </c>
      <c r="C2791" s="1825">
        <v>40</v>
      </c>
      <c r="D2791" s="874" t="s">
        <v>46</v>
      </c>
      <c r="E2791" s="1707"/>
      <c r="F2791" s="1719">
        <f t="shared" si="107"/>
        <v>0</v>
      </c>
    </row>
    <row r="2792" spans="1:6" s="72" customFormat="1">
      <c r="A2792" s="1824" t="s">
        <v>32</v>
      </c>
      <c r="B2792" s="781" t="s">
        <v>1502</v>
      </c>
      <c r="C2792" s="1825">
        <v>60</v>
      </c>
      <c r="D2792" s="874" t="s">
        <v>46</v>
      </c>
      <c r="E2792" s="1707"/>
      <c r="F2792" s="1719">
        <f t="shared" si="107"/>
        <v>0</v>
      </c>
    </row>
    <row r="2793" spans="1:6" s="72" customFormat="1">
      <c r="A2793" s="1824" t="s">
        <v>33</v>
      </c>
      <c r="B2793" s="781" t="s">
        <v>1503</v>
      </c>
      <c r="C2793" s="1825">
        <v>60</v>
      </c>
      <c r="D2793" s="874" t="s">
        <v>46</v>
      </c>
      <c r="E2793" s="1707"/>
      <c r="F2793" s="1719">
        <f t="shared" si="107"/>
        <v>0</v>
      </c>
    </row>
    <row r="2794" spans="1:6" s="72" customFormat="1">
      <c r="A2794" s="1824"/>
      <c r="B2794" s="781"/>
      <c r="C2794" s="1825"/>
      <c r="D2794" s="874"/>
      <c r="E2794" s="1707"/>
      <c r="F2794" s="1719"/>
    </row>
    <row r="2795" spans="1:6" s="72" customFormat="1">
      <c r="A2795" s="1824"/>
      <c r="B2795" s="802" t="s">
        <v>1504</v>
      </c>
      <c r="C2795" s="1837"/>
      <c r="D2795" s="874"/>
      <c r="E2795" s="1707"/>
      <c r="F2795" s="1719"/>
    </row>
    <row r="2796" spans="1:6" s="72" customFormat="1">
      <c r="A2796" s="1824" t="s">
        <v>34</v>
      </c>
      <c r="B2796" s="781" t="s">
        <v>1505</v>
      </c>
      <c r="C2796" s="1825">
        <v>0</v>
      </c>
      <c r="D2796" s="874" t="s">
        <v>1421</v>
      </c>
      <c r="E2796" s="1707"/>
      <c r="F2796" s="1719">
        <f t="shared" ref="F2796:F2812" si="108">C2796*E2796</f>
        <v>0</v>
      </c>
    </row>
    <row r="2797" spans="1:6" s="72" customFormat="1">
      <c r="A2797" s="1824" t="s">
        <v>35</v>
      </c>
      <c r="B2797" s="781" t="s">
        <v>1506</v>
      </c>
      <c r="C2797" s="1825">
        <v>32</v>
      </c>
      <c r="D2797" s="874" t="s">
        <v>1421</v>
      </c>
      <c r="E2797" s="1707"/>
      <c r="F2797" s="1719">
        <f t="shared" si="108"/>
        <v>0</v>
      </c>
    </row>
    <row r="2798" spans="1:6" s="72" customFormat="1" ht="15.6">
      <c r="A2798" s="1824" t="s">
        <v>36</v>
      </c>
      <c r="B2798" s="781" t="s">
        <v>1507</v>
      </c>
      <c r="C2798" s="1825">
        <v>12</v>
      </c>
      <c r="D2798" s="874" t="s">
        <v>1421</v>
      </c>
      <c r="E2798" s="1707"/>
      <c r="F2798" s="1719">
        <f t="shared" si="108"/>
        <v>0</v>
      </c>
    </row>
    <row r="2799" spans="1:6" s="72" customFormat="1" ht="15.6">
      <c r="A2799" s="1824" t="s">
        <v>74</v>
      </c>
      <c r="B2799" s="781" t="s">
        <v>1508</v>
      </c>
      <c r="C2799" s="1825">
        <v>12</v>
      </c>
      <c r="D2799" s="874" t="s">
        <v>1421</v>
      </c>
      <c r="E2799" s="1707"/>
      <c r="F2799" s="1719">
        <f t="shared" si="108"/>
        <v>0</v>
      </c>
    </row>
    <row r="2800" spans="1:6" s="72" customFormat="1">
      <c r="A2800" s="1824" t="s">
        <v>38</v>
      </c>
      <c r="B2800" s="781" t="s">
        <v>1509</v>
      </c>
      <c r="C2800" s="1825">
        <v>6</v>
      </c>
      <c r="D2800" s="874" t="s">
        <v>1421</v>
      </c>
      <c r="E2800" s="1707"/>
      <c r="F2800" s="1719">
        <f t="shared" si="108"/>
        <v>0</v>
      </c>
    </row>
    <row r="2801" spans="1:6" s="72" customFormat="1">
      <c r="A2801" s="1824" t="s">
        <v>39</v>
      </c>
      <c r="B2801" s="781" t="s">
        <v>1510</v>
      </c>
      <c r="C2801" s="1825">
        <v>16</v>
      </c>
      <c r="D2801" s="874" t="s">
        <v>1421</v>
      </c>
      <c r="E2801" s="1707"/>
      <c r="F2801" s="1719">
        <f t="shared" si="108"/>
        <v>0</v>
      </c>
    </row>
    <row r="2802" spans="1:6" s="72" customFormat="1">
      <c r="A2802" s="1824" t="s">
        <v>40</v>
      </c>
      <c r="B2802" s="781" t="s">
        <v>1511</v>
      </c>
      <c r="C2802" s="1825">
        <v>16</v>
      </c>
      <c r="D2802" s="874" t="s">
        <v>1421</v>
      </c>
      <c r="E2802" s="1707"/>
      <c r="F2802" s="1719">
        <f t="shared" si="108"/>
        <v>0</v>
      </c>
    </row>
    <row r="2803" spans="1:6" s="72" customFormat="1">
      <c r="A2803" s="1824" t="s">
        <v>42</v>
      </c>
      <c r="B2803" s="781" t="s">
        <v>1512</v>
      </c>
      <c r="C2803" s="1825">
        <v>8</v>
      </c>
      <c r="D2803" s="874" t="s">
        <v>1421</v>
      </c>
      <c r="E2803" s="1707"/>
      <c r="F2803" s="1719">
        <f t="shared" si="108"/>
        <v>0</v>
      </c>
    </row>
    <row r="2804" spans="1:6" s="72" customFormat="1">
      <c r="A2804" s="1824" t="s">
        <v>43</v>
      </c>
      <c r="B2804" s="781" t="s">
        <v>1513</v>
      </c>
      <c r="C2804" s="1825">
        <v>8</v>
      </c>
      <c r="D2804" s="874" t="s">
        <v>1421</v>
      </c>
      <c r="E2804" s="1707"/>
      <c r="F2804" s="1719">
        <f t="shared" si="108"/>
        <v>0</v>
      </c>
    </row>
    <row r="2805" spans="1:6" s="72" customFormat="1">
      <c r="A2805" s="1824" t="s">
        <v>613</v>
      </c>
      <c r="B2805" s="781" t="s">
        <v>1514</v>
      </c>
      <c r="C2805" s="1825">
        <v>4</v>
      </c>
      <c r="D2805" s="874" t="s">
        <v>1421</v>
      </c>
      <c r="E2805" s="1707"/>
      <c r="F2805" s="1719">
        <f t="shared" si="108"/>
        <v>0</v>
      </c>
    </row>
    <row r="2806" spans="1:6" s="72" customFormat="1">
      <c r="A2806" s="1824" t="s">
        <v>856</v>
      </c>
      <c r="B2806" s="781" t="s">
        <v>1515</v>
      </c>
      <c r="C2806" s="1825">
        <v>7</v>
      </c>
      <c r="D2806" s="874" t="s">
        <v>1421</v>
      </c>
      <c r="E2806" s="1707"/>
      <c r="F2806" s="1719">
        <f t="shared" si="108"/>
        <v>0</v>
      </c>
    </row>
    <row r="2807" spans="1:6" s="72" customFormat="1">
      <c r="A2807" s="1824" t="s">
        <v>858</v>
      </c>
      <c r="B2807" s="781" t="s">
        <v>1516</v>
      </c>
      <c r="C2807" s="1825">
        <v>0</v>
      </c>
      <c r="D2807" s="874" t="s">
        <v>1421</v>
      </c>
      <c r="E2807" s="1707"/>
      <c r="F2807" s="1719">
        <f t="shared" si="108"/>
        <v>0</v>
      </c>
    </row>
    <row r="2808" spans="1:6" s="72" customFormat="1">
      <c r="A2808" s="1824" t="s">
        <v>860</v>
      </c>
      <c r="B2808" s="781" t="s">
        <v>1517</v>
      </c>
      <c r="C2808" s="1825">
        <v>0</v>
      </c>
      <c r="D2808" s="874" t="s">
        <v>1421</v>
      </c>
      <c r="E2808" s="1707"/>
      <c r="F2808" s="1719">
        <f t="shared" si="108"/>
        <v>0</v>
      </c>
    </row>
    <row r="2809" spans="1:6" s="72" customFormat="1">
      <c r="A2809" s="1824" t="s">
        <v>862</v>
      </c>
      <c r="B2809" s="781" t="s">
        <v>1518</v>
      </c>
      <c r="C2809" s="1825">
        <v>4</v>
      </c>
      <c r="D2809" s="874" t="s">
        <v>1421</v>
      </c>
      <c r="E2809" s="1707"/>
      <c r="F2809" s="1719">
        <f t="shared" si="108"/>
        <v>0</v>
      </c>
    </row>
    <row r="2810" spans="1:6" s="72" customFormat="1" ht="27.6">
      <c r="A2810" s="1824" t="s">
        <v>864</v>
      </c>
      <c r="B2810" s="781" t="s">
        <v>1519</v>
      </c>
      <c r="C2810" s="1825">
        <v>14</v>
      </c>
      <c r="D2810" s="874" t="s">
        <v>1421</v>
      </c>
      <c r="E2810" s="1707"/>
      <c r="F2810" s="1719">
        <f t="shared" si="108"/>
        <v>0</v>
      </c>
    </row>
    <row r="2811" spans="1:6">
      <c r="A2811" s="1704"/>
      <c r="B2811" s="781"/>
      <c r="C2811" s="1825"/>
      <c r="D2811" s="874"/>
      <c r="E2811" s="1707"/>
      <c r="F2811" s="1719"/>
    </row>
    <row r="2812" spans="1:6">
      <c r="A2812" s="1704" t="s">
        <v>866</v>
      </c>
      <c r="B2812" s="781" t="s">
        <v>1520</v>
      </c>
      <c r="C2812" s="1825">
        <v>1</v>
      </c>
      <c r="D2812" s="874" t="s">
        <v>1482</v>
      </c>
      <c r="E2812" s="1707"/>
      <c r="F2812" s="1719">
        <f t="shared" si="108"/>
        <v>0</v>
      </c>
    </row>
    <row r="2813" spans="1:6">
      <c r="A2813" s="1704"/>
      <c r="B2813" s="781"/>
      <c r="C2813" s="1825"/>
      <c r="D2813" s="874"/>
      <c r="E2813" s="1707"/>
      <c r="F2813" s="1719"/>
    </row>
    <row r="2814" spans="1:6">
      <c r="A2814" s="1704"/>
      <c r="B2814" s="781"/>
      <c r="C2814" s="1825"/>
      <c r="D2814" s="874"/>
      <c r="E2814" s="1707"/>
      <c r="F2814" s="1719"/>
    </row>
    <row r="2815" spans="1:6">
      <c r="A2815" s="1704"/>
      <c r="B2815" s="781"/>
      <c r="C2815" s="1825"/>
      <c r="D2815" s="874"/>
      <c r="E2815" s="1707"/>
      <c r="F2815" s="1719"/>
    </row>
    <row r="2816" spans="1:6">
      <c r="A2816" s="1704"/>
      <c r="B2816" s="781"/>
      <c r="C2816" s="1825"/>
      <c r="D2816" s="874"/>
      <c r="E2816" s="1707"/>
      <c r="F2816" s="1719"/>
    </row>
    <row r="2817" spans="1:6">
      <c r="A2817" s="1704"/>
      <c r="B2817" s="781"/>
      <c r="C2817" s="1825"/>
      <c r="D2817" s="874"/>
      <c r="E2817" s="1707"/>
      <c r="F2817" s="1719"/>
    </row>
    <row r="2818" spans="1:6">
      <c r="A2818" s="1704"/>
      <c r="B2818" s="781"/>
      <c r="C2818" s="1825"/>
      <c r="D2818" s="874"/>
      <c r="E2818" s="1707"/>
      <c r="F2818" s="1719"/>
    </row>
    <row r="2819" spans="1:6">
      <c r="A2819" s="1704"/>
      <c r="B2819" s="781"/>
      <c r="C2819" s="1825"/>
      <c r="D2819" s="874"/>
      <c r="E2819" s="1707"/>
      <c r="F2819" s="1719"/>
    </row>
    <row r="2820" spans="1:6">
      <c r="A2820" s="1704"/>
      <c r="B2820" s="781"/>
      <c r="C2820" s="1825"/>
      <c r="D2820" s="874"/>
      <c r="E2820" s="1707"/>
      <c r="F2820" s="1719"/>
    </row>
    <row r="2821" spans="1:6">
      <c r="A2821" s="1704"/>
      <c r="B2821" s="781"/>
      <c r="C2821" s="1825"/>
      <c r="D2821" s="874"/>
      <c r="E2821" s="1707"/>
      <c r="F2821" s="1719"/>
    </row>
    <row r="2822" spans="1:6">
      <c r="A2822" s="1704"/>
      <c r="B2822" s="781"/>
      <c r="C2822" s="1825"/>
      <c r="D2822" s="874"/>
      <c r="E2822" s="1707"/>
      <c r="F2822" s="1719"/>
    </row>
    <row r="2823" spans="1:6">
      <c r="A2823" s="48"/>
      <c r="B2823" s="1826"/>
      <c r="C2823" s="47"/>
      <c r="D2823" s="718"/>
      <c r="E2823" s="2014"/>
      <c r="F2823" s="351"/>
    </row>
    <row r="2824" spans="1:6" ht="14.4" thickBot="1">
      <c r="A2824" s="66"/>
      <c r="B2824" s="1827" t="s">
        <v>199</v>
      </c>
      <c r="C2824" s="65"/>
      <c r="D2824" s="720"/>
      <c r="E2824" s="2022"/>
      <c r="F2824" s="393">
        <f>SUM(F2783:F2822)</f>
        <v>0</v>
      </c>
    </row>
    <row r="2825" spans="1:6" ht="14.4" thickTop="1">
      <c r="B2825" s="1687"/>
      <c r="C2825" s="1704"/>
      <c r="D2825" s="1838"/>
      <c r="E2825" s="1707"/>
      <c r="F2825" s="1781"/>
    </row>
    <row r="2826" spans="1:6">
      <c r="A2826" s="1704"/>
      <c r="B2826" s="802" t="s">
        <v>2982</v>
      </c>
      <c r="C2826" s="1704"/>
      <c r="D2826" s="874"/>
      <c r="E2826" s="1707"/>
      <c r="F2826" s="1719"/>
    </row>
    <row r="2827" spans="1:6">
      <c r="A2827" s="1704"/>
      <c r="B2827" s="802"/>
      <c r="C2827" s="1704"/>
      <c r="D2827" s="874"/>
      <c r="E2827" s="1707"/>
      <c r="F2827" s="1719"/>
    </row>
    <row r="2828" spans="1:6" ht="41.4">
      <c r="A2828" s="1704" t="s">
        <v>28</v>
      </c>
      <c r="B2828" s="781" t="s">
        <v>1521</v>
      </c>
      <c r="C2828" s="1825">
        <v>40</v>
      </c>
      <c r="D2828" s="874" t="s">
        <v>46</v>
      </c>
      <c r="E2828" s="1707"/>
      <c r="F2828" s="1719">
        <f t="shared" ref="F2828:F2840" si="109">C2828*E2828</f>
        <v>0</v>
      </c>
    </row>
    <row r="2829" spans="1:6">
      <c r="A2829" s="1704"/>
      <c r="B2829" s="781"/>
      <c r="C2829" s="1825"/>
      <c r="D2829" s="874"/>
      <c r="E2829" s="1707"/>
      <c r="F2829" s="1719"/>
    </row>
    <row r="2830" spans="1:6" ht="27.6">
      <c r="A2830" s="1704" t="s">
        <v>30</v>
      </c>
      <c r="B2830" s="781" t="s">
        <v>1522</v>
      </c>
      <c r="C2830" s="1704">
        <v>1</v>
      </c>
      <c r="D2830" s="874" t="s">
        <v>7</v>
      </c>
      <c r="E2830" s="1707"/>
      <c r="F2830" s="1719">
        <f t="shared" si="109"/>
        <v>0</v>
      </c>
    </row>
    <row r="2831" spans="1:6">
      <c r="A2831" s="1704"/>
      <c r="B2831" s="781"/>
      <c r="C2831" s="1704"/>
      <c r="D2831" s="874"/>
      <c r="E2831" s="1707"/>
      <c r="F2831" s="1719"/>
    </row>
    <row r="2832" spans="1:6">
      <c r="A2832" s="1704" t="s">
        <v>31</v>
      </c>
      <c r="B2832" s="781" t="s">
        <v>1523</v>
      </c>
      <c r="C2832" s="1704">
        <v>1</v>
      </c>
      <c r="D2832" s="874" t="s">
        <v>7</v>
      </c>
      <c r="E2832" s="1707"/>
      <c r="F2832" s="1719">
        <f t="shared" si="109"/>
        <v>0</v>
      </c>
    </row>
    <row r="2833" spans="1:6">
      <c r="A2833" s="1704"/>
      <c r="B2833" s="781"/>
      <c r="C2833" s="1704"/>
      <c r="D2833" s="874"/>
      <c r="E2833" s="1707"/>
      <c r="F2833" s="1719"/>
    </row>
    <row r="2834" spans="1:6" ht="55.2">
      <c r="A2834" s="1704" t="s">
        <v>32</v>
      </c>
      <c r="B2834" s="781" t="s">
        <v>1524</v>
      </c>
      <c r="C2834" s="1704">
        <v>5</v>
      </c>
      <c r="D2834" s="874" t="s">
        <v>1421</v>
      </c>
      <c r="E2834" s="1707"/>
      <c r="F2834" s="1719">
        <f t="shared" si="109"/>
        <v>0</v>
      </c>
    </row>
    <row r="2835" spans="1:6">
      <c r="A2835" s="1704"/>
      <c r="B2835" s="781"/>
      <c r="C2835" s="1704"/>
      <c r="D2835" s="874"/>
      <c r="E2835" s="1707"/>
      <c r="F2835" s="1719"/>
    </row>
    <row r="2836" spans="1:6" ht="41.4">
      <c r="A2836" s="1704" t="s">
        <v>33</v>
      </c>
      <c r="B2836" s="781" t="s">
        <v>1525</v>
      </c>
      <c r="C2836" s="1704">
        <v>5</v>
      </c>
      <c r="D2836" s="874" t="s">
        <v>1421</v>
      </c>
      <c r="E2836" s="1707"/>
      <c r="F2836" s="1719">
        <f t="shared" si="109"/>
        <v>0</v>
      </c>
    </row>
    <row r="2837" spans="1:6">
      <c r="A2837" s="1704"/>
      <c r="B2837" s="781"/>
      <c r="C2837" s="1704"/>
      <c r="D2837" s="874"/>
      <c r="E2837" s="1707"/>
      <c r="F2837" s="1719"/>
    </row>
    <row r="2838" spans="1:6">
      <c r="A2838" s="1704" t="s">
        <v>34</v>
      </c>
      <c r="B2838" s="781" t="s">
        <v>1526</v>
      </c>
      <c r="C2838" s="1704">
        <v>0</v>
      </c>
      <c r="D2838" s="874" t="s">
        <v>1421</v>
      </c>
      <c r="E2838" s="1707"/>
      <c r="F2838" s="1719">
        <f t="shared" si="109"/>
        <v>0</v>
      </c>
    </row>
    <row r="2839" spans="1:6">
      <c r="A2839" s="1704"/>
      <c r="B2839" s="781"/>
      <c r="C2839" s="1704"/>
      <c r="D2839" s="874"/>
      <c r="E2839" s="1707"/>
      <c r="F2839" s="1719"/>
    </row>
    <row r="2840" spans="1:6" ht="27.6">
      <c r="A2840" s="1704" t="s">
        <v>35</v>
      </c>
      <c r="B2840" s="781" t="s">
        <v>1527</v>
      </c>
      <c r="C2840" s="1704">
        <v>12</v>
      </c>
      <c r="D2840" s="874" t="s">
        <v>1421</v>
      </c>
      <c r="E2840" s="1707"/>
      <c r="F2840" s="1719">
        <f t="shared" si="109"/>
        <v>0</v>
      </c>
    </row>
    <row r="2841" spans="1:6">
      <c r="A2841" s="1704"/>
      <c r="B2841" s="781"/>
      <c r="C2841" s="1704"/>
      <c r="D2841" s="874"/>
      <c r="E2841" s="1707"/>
      <c r="F2841" s="1719"/>
    </row>
    <row r="2842" spans="1:6">
      <c r="A2842" s="1704"/>
      <c r="B2842" s="781"/>
      <c r="C2842" s="1704"/>
      <c r="D2842" s="874"/>
      <c r="E2842" s="1707"/>
      <c r="F2842" s="1719"/>
    </row>
    <row r="2843" spans="1:6">
      <c r="A2843" s="1704"/>
      <c r="B2843" s="1743"/>
      <c r="C2843" s="1704"/>
      <c r="D2843" s="874"/>
      <c r="E2843" s="1707"/>
      <c r="F2843" s="1719"/>
    </row>
    <row r="2844" spans="1:6">
      <c r="A2844" s="1704"/>
      <c r="B2844" s="781"/>
      <c r="C2844" s="1704"/>
      <c r="D2844" s="874"/>
      <c r="E2844" s="1707"/>
      <c r="F2844" s="1719"/>
    </row>
    <row r="2845" spans="1:6">
      <c r="A2845" s="1704"/>
      <c r="B2845" s="1743"/>
      <c r="C2845" s="1704"/>
      <c r="D2845" s="874"/>
      <c r="E2845" s="1707"/>
      <c r="F2845" s="1719"/>
    </row>
    <row r="2846" spans="1:6">
      <c r="A2846" s="1704"/>
      <c r="B2846" s="1743"/>
      <c r="C2846" s="1704"/>
      <c r="D2846" s="874"/>
      <c r="E2846" s="1707"/>
      <c r="F2846" s="1719"/>
    </row>
    <row r="2847" spans="1:6">
      <c r="A2847" s="1704"/>
      <c r="B2847" s="802"/>
      <c r="C2847" s="1704"/>
      <c r="D2847" s="874"/>
      <c r="E2847" s="1707"/>
      <c r="F2847" s="1719"/>
    </row>
    <row r="2848" spans="1:6">
      <c r="A2848" s="1704"/>
      <c r="B2848" s="802"/>
      <c r="C2848" s="1704"/>
      <c r="D2848" s="874"/>
      <c r="E2848" s="1707"/>
      <c r="F2848" s="1719"/>
    </row>
    <row r="2849" spans="1:6">
      <c r="A2849" s="1704"/>
      <c r="B2849" s="802"/>
      <c r="C2849" s="1704"/>
      <c r="D2849" s="874"/>
      <c r="E2849" s="1707"/>
      <c r="F2849" s="1719"/>
    </row>
    <row r="2850" spans="1:6">
      <c r="A2850" s="1704"/>
      <c r="B2850" s="781"/>
      <c r="C2850" s="1704"/>
      <c r="D2850" s="874"/>
      <c r="E2850" s="1707"/>
      <c r="F2850" s="1719"/>
    </row>
    <row r="2851" spans="1:6">
      <c r="A2851" s="1704"/>
      <c r="B2851" s="781"/>
      <c r="C2851" s="1704"/>
      <c r="D2851" s="874"/>
      <c r="E2851" s="1707"/>
      <c r="F2851" s="1719"/>
    </row>
    <row r="2852" spans="1:6">
      <c r="A2852" s="1704"/>
      <c r="B2852" s="781"/>
      <c r="C2852" s="1704"/>
      <c r="D2852" s="874"/>
      <c r="E2852" s="1707"/>
      <c r="F2852" s="1719"/>
    </row>
    <row r="2853" spans="1:6">
      <c r="A2853" s="1704"/>
      <c r="B2853" s="781"/>
      <c r="C2853" s="1704"/>
      <c r="D2853" s="874"/>
      <c r="E2853" s="1707"/>
      <c r="F2853" s="1719"/>
    </row>
    <row r="2854" spans="1:6">
      <c r="B2854" s="781"/>
      <c r="C2854" s="1704"/>
      <c r="D2854" s="874"/>
      <c r="E2854" s="1707"/>
      <c r="F2854" s="1719"/>
    </row>
    <row r="2855" spans="1:6">
      <c r="A2855" s="1704"/>
      <c r="B2855" s="1743"/>
      <c r="C2855" s="1704"/>
      <c r="D2855" s="874"/>
      <c r="E2855" s="1707"/>
      <c r="F2855" s="1719"/>
    </row>
    <row r="2856" spans="1:6">
      <c r="A2856" s="1704"/>
      <c r="B2856" s="802"/>
      <c r="C2856" s="1704"/>
      <c r="D2856" s="874"/>
      <c r="E2856" s="1707"/>
      <c r="F2856" s="1719"/>
    </row>
    <row r="2857" spans="1:6">
      <c r="A2857" s="1704"/>
      <c r="B2857" s="802"/>
      <c r="C2857" s="1704"/>
      <c r="D2857" s="874"/>
      <c r="E2857" s="1707"/>
      <c r="F2857" s="1719"/>
    </row>
    <row r="2858" spans="1:6">
      <c r="A2858" s="1704"/>
      <c r="B2858" s="802"/>
      <c r="C2858" s="1704"/>
      <c r="D2858" s="874"/>
      <c r="E2858" s="1707"/>
      <c r="F2858" s="1719"/>
    </row>
    <row r="2859" spans="1:6">
      <c r="A2859" s="1704"/>
      <c r="B2859" s="802"/>
      <c r="C2859" s="1704"/>
      <c r="D2859" s="874"/>
      <c r="E2859" s="1707"/>
      <c r="F2859" s="1719"/>
    </row>
    <row r="2860" spans="1:6">
      <c r="A2860" s="1704"/>
      <c r="B2860" s="802"/>
      <c r="C2860" s="1704"/>
      <c r="D2860" s="874"/>
      <c r="E2860" s="1707"/>
      <c r="F2860" s="1719"/>
    </row>
    <row r="2861" spans="1:6">
      <c r="A2861" s="1704"/>
      <c r="B2861" s="802"/>
      <c r="C2861" s="1704"/>
      <c r="D2861" s="874"/>
      <c r="E2861" s="1707"/>
      <c r="F2861" s="1719"/>
    </row>
    <row r="2862" spans="1:6">
      <c r="A2862" s="1704"/>
      <c r="B2862" s="802"/>
      <c r="C2862" s="1704"/>
      <c r="D2862" s="874"/>
      <c r="E2862" s="1707"/>
      <c r="F2862" s="1719"/>
    </row>
    <row r="2863" spans="1:6">
      <c r="A2863" s="1704"/>
      <c r="B2863" s="802"/>
      <c r="C2863" s="1704"/>
      <c r="D2863" s="874"/>
      <c r="E2863" s="1707"/>
      <c r="F2863" s="1719"/>
    </row>
    <row r="2864" spans="1:6">
      <c r="A2864" s="1704"/>
      <c r="B2864" s="781"/>
      <c r="C2864" s="1825"/>
      <c r="D2864" s="874"/>
      <c r="E2864" s="1707"/>
      <c r="F2864" s="1719"/>
    </row>
    <row r="2865" spans="1:6">
      <c r="A2865" s="48"/>
      <c r="B2865" s="1826"/>
      <c r="C2865" s="47"/>
      <c r="D2865" s="718"/>
      <c r="E2865" s="2014"/>
      <c r="F2865" s="351"/>
    </row>
    <row r="2866" spans="1:6" ht="14.4" thickBot="1">
      <c r="A2866" s="66"/>
      <c r="B2866" s="1827" t="s">
        <v>199</v>
      </c>
      <c r="C2866" s="65"/>
      <c r="D2866" s="720"/>
      <c r="E2866" s="2022"/>
      <c r="F2866" s="393">
        <f>SUM(F2826:F2864)</f>
        <v>0</v>
      </c>
    </row>
    <row r="2867" spans="1:6" ht="14.4" thickTop="1">
      <c r="B2867" s="1687"/>
      <c r="C2867" s="1704"/>
      <c r="D2867" s="1838"/>
      <c r="E2867" s="1707"/>
      <c r="F2867" s="1781"/>
    </row>
    <row r="2868" spans="1:6" s="72" customFormat="1">
      <c r="A2868" s="1704"/>
      <c r="B2868" s="802" t="s">
        <v>2934</v>
      </c>
      <c r="C2868" s="1704"/>
      <c r="D2868" s="874"/>
      <c r="E2868" s="1707"/>
      <c r="F2868" s="1719"/>
    </row>
    <row r="2869" spans="1:6" s="72" customFormat="1">
      <c r="A2869" s="1704"/>
      <c r="B2869" s="802"/>
      <c r="C2869" s="1704"/>
      <c r="D2869" s="874"/>
      <c r="E2869" s="1707"/>
      <c r="F2869" s="1719"/>
    </row>
    <row r="2870" spans="1:6" s="72" customFormat="1">
      <c r="A2870" s="1704"/>
      <c r="B2870" s="781"/>
      <c r="C2870" s="1704"/>
      <c r="D2870" s="874"/>
      <c r="E2870" s="1707"/>
      <c r="F2870" s="1719"/>
    </row>
    <row r="2871" spans="1:6" s="72" customFormat="1">
      <c r="A2871" s="1704" t="s">
        <v>2976</v>
      </c>
      <c r="B2871" s="781" t="s">
        <v>2984</v>
      </c>
      <c r="C2871" s="1704"/>
      <c r="D2871" s="874"/>
      <c r="E2871" s="1707"/>
      <c r="F2871" s="1719">
        <f>F2824</f>
        <v>0</v>
      </c>
    </row>
    <row r="2872" spans="1:6" s="72" customFormat="1">
      <c r="A2872" s="1704"/>
      <c r="B2872" s="781"/>
      <c r="C2872" s="1704"/>
      <c r="D2872" s="874"/>
      <c r="E2872" s="1707"/>
      <c r="F2872" s="1719"/>
    </row>
    <row r="2873" spans="1:6" s="72" customFormat="1">
      <c r="A2873" s="1704" t="s">
        <v>2981</v>
      </c>
      <c r="B2873" s="781" t="s">
        <v>2985</v>
      </c>
      <c r="C2873" s="1704"/>
      <c r="D2873" s="874"/>
      <c r="E2873" s="1707"/>
      <c r="F2873" s="1719">
        <f>F2866</f>
        <v>0</v>
      </c>
    </row>
    <row r="2874" spans="1:6" s="72" customFormat="1">
      <c r="A2874" s="1704"/>
      <c r="B2874" s="781"/>
      <c r="C2874" s="1704"/>
      <c r="D2874" s="874"/>
      <c r="E2874" s="1707"/>
      <c r="F2874" s="1719"/>
    </row>
    <row r="2875" spans="1:6" s="72" customFormat="1">
      <c r="A2875" s="1704"/>
      <c r="B2875" s="781"/>
      <c r="C2875" s="1704"/>
      <c r="D2875" s="874"/>
      <c r="E2875" s="1707"/>
      <c r="F2875" s="1719"/>
    </row>
    <row r="2876" spans="1:6" s="72" customFormat="1">
      <c r="A2876" s="1704"/>
      <c r="B2876" s="781"/>
      <c r="C2876" s="1704"/>
      <c r="D2876" s="874"/>
      <c r="E2876" s="1707"/>
      <c r="F2876" s="1719"/>
    </row>
    <row r="2877" spans="1:6" s="72" customFormat="1">
      <c r="A2877" s="1704"/>
      <c r="B2877" s="781"/>
      <c r="C2877" s="1704"/>
      <c r="D2877" s="874"/>
      <c r="E2877" s="1707"/>
      <c r="F2877" s="1719"/>
    </row>
    <row r="2878" spans="1:6" s="72" customFormat="1">
      <c r="A2878" s="1704"/>
      <c r="B2878" s="781"/>
      <c r="C2878" s="1704"/>
      <c r="D2878" s="874"/>
      <c r="E2878" s="1707"/>
      <c r="F2878" s="1719"/>
    </row>
    <row r="2879" spans="1:6" s="72" customFormat="1">
      <c r="A2879" s="1704"/>
      <c r="B2879" s="781"/>
      <c r="C2879" s="1704"/>
      <c r="D2879" s="874"/>
      <c r="E2879" s="1707"/>
      <c r="F2879" s="1719"/>
    </row>
    <row r="2880" spans="1:6" s="72" customFormat="1">
      <c r="A2880" s="1704"/>
      <c r="B2880" s="781"/>
      <c r="C2880" s="1704"/>
      <c r="D2880" s="874"/>
      <c r="E2880" s="1707"/>
      <c r="F2880" s="1719"/>
    </row>
    <row r="2881" spans="1:6" s="72" customFormat="1">
      <c r="A2881" s="1704"/>
      <c r="B2881" s="781"/>
      <c r="C2881" s="1704"/>
      <c r="D2881" s="874"/>
      <c r="E2881" s="1707"/>
      <c r="F2881" s="1719"/>
    </row>
    <row r="2882" spans="1:6" s="72" customFormat="1">
      <c r="A2882" s="1704"/>
      <c r="B2882" s="1836"/>
      <c r="C2882" s="1714"/>
      <c r="D2882" s="1716"/>
      <c r="E2882" s="2174"/>
      <c r="F2882" s="1717"/>
    </row>
    <row r="2883" spans="1:6" s="72" customFormat="1">
      <c r="A2883" s="1704"/>
      <c r="B2883" s="1672"/>
      <c r="C2883" s="1714"/>
      <c r="D2883" s="1716"/>
      <c r="E2883" s="2174"/>
      <c r="F2883" s="1717"/>
    </row>
    <row r="2884" spans="1:6" s="72" customFormat="1">
      <c r="A2884" s="1704"/>
      <c r="B2884" s="1836"/>
      <c r="C2884" s="1714"/>
      <c r="D2884" s="1716"/>
      <c r="E2884" s="2174"/>
      <c r="F2884" s="1717"/>
    </row>
    <row r="2885" spans="1:6" s="72" customFormat="1">
      <c r="A2885" s="1704"/>
      <c r="B2885" s="781"/>
      <c r="C2885" s="1704"/>
      <c r="D2885" s="874"/>
      <c r="E2885" s="1707"/>
      <c r="F2885" s="1719"/>
    </row>
    <row r="2886" spans="1:6" s="72" customFormat="1">
      <c r="A2886" s="1704"/>
      <c r="B2886" s="781"/>
      <c r="C2886" s="1704"/>
      <c r="D2886" s="874"/>
      <c r="E2886" s="1707"/>
      <c r="F2886" s="1719"/>
    </row>
    <row r="2887" spans="1:6" s="72" customFormat="1">
      <c r="A2887" s="1704"/>
      <c r="B2887" s="781"/>
      <c r="C2887" s="1704"/>
      <c r="D2887" s="874"/>
      <c r="E2887" s="1707"/>
      <c r="F2887" s="1719"/>
    </row>
    <row r="2888" spans="1:6" s="72" customFormat="1">
      <c r="A2888" s="1704"/>
      <c r="B2888" s="781"/>
      <c r="C2888" s="1704"/>
      <c r="D2888" s="874"/>
      <c r="E2888" s="1707"/>
      <c r="F2888" s="1719"/>
    </row>
    <row r="2889" spans="1:6" s="72" customFormat="1">
      <c r="A2889" s="1704"/>
      <c r="B2889" s="781"/>
      <c r="C2889" s="1704"/>
      <c r="D2889" s="874"/>
      <c r="E2889" s="1707"/>
      <c r="F2889" s="1719"/>
    </row>
    <row r="2890" spans="1:6" s="72" customFormat="1">
      <c r="A2890" s="1704"/>
      <c r="B2890" s="781"/>
      <c r="C2890" s="1704"/>
      <c r="D2890" s="874"/>
      <c r="E2890" s="1707"/>
      <c r="F2890" s="1719"/>
    </row>
    <row r="2891" spans="1:6" s="72" customFormat="1">
      <c r="A2891" s="1704"/>
      <c r="B2891" s="781"/>
      <c r="C2891" s="1704"/>
      <c r="D2891" s="874"/>
      <c r="E2891" s="1707"/>
      <c r="F2891" s="1719"/>
    </row>
    <row r="2892" spans="1:6" s="72" customFormat="1">
      <c r="A2892" s="1704"/>
      <c r="B2892" s="781"/>
      <c r="C2892" s="1704"/>
      <c r="D2892" s="874"/>
      <c r="E2892" s="1707"/>
      <c r="F2892" s="1719"/>
    </row>
    <row r="2893" spans="1:6" s="72" customFormat="1">
      <c r="A2893" s="1704"/>
      <c r="B2893" s="781"/>
      <c r="C2893" s="1704"/>
      <c r="D2893" s="874"/>
      <c r="E2893" s="1707"/>
      <c r="F2893" s="1719"/>
    </row>
    <row r="2894" spans="1:6" s="72" customFormat="1">
      <c r="A2894" s="1704"/>
      <c r="B2894" s="781"/>
      <c r="C2894" s="1704"/>
      <c r="D2894" s="874"/>
      <c r="E2894" s="1707"/>
      <c r="F2894" s="1719"/>
    </row>
    <row r="2895" spans="1:6" s="72" customFormat="1">
      <c r="A2895" s="1704"/>
      <c r="B2895" s="781"/>
      <c r="C2895" s="1704"/>
      <c r="D2895" s="874"/>
      <c r="E2895" s="1707"/>
      <c r="F2895" s="1719"/>
    </row>
    <row r="2896" spans="1:6" s="72" customFormat="1">
      <c r="A2896" s="1704"/>
      <c r="B2896" s="781"/>
      <c r="C2896" s="1704"/>
      <c r="D2896" s="874"/>
      <c r="E2896" s="1707"/>
      <c r="F2896" s="1719"/>
    </row>
    <row r="2897" spans="1:6" s="72" customFormat="1">
      <c r="A2897" s="1704"/>
      <c r="B2897" s="781"/>
      <c r="C2897" s="1704"/>
      <c r="D2897" s="874"/>
      <c r="E2897" s="1707"/>
      <c r="F2897" s="1719"/>
    </row>
    <row r="2898" spans="1:6" s="72" customFormat="1">
      <c r="A2898" s="1704"/>
      <c r="B2898" s="781"/>
      <c r="C2898" s="1704"/>
      <c r="D2898" s="874"/>
      <c r="E2898" s="1707"/>
      <c r="F2898" s="1719"/>
    </row>
    <row r="2899" spans="1:6" s="72" customFormat="1">
      <c r="A2899" s="1704"/>
      <c r="B2899" s="781"/>
      <c r="C2899" s="1704"/>
      <c r="D2899" s="874"/>
      <c r="E2899" s="1707"/>
      <c r="F2899" s="1719"/>
    </row>
    <row r="2900" spans="1:6" s="72" customFormat="1">
      <c r="A2900" s="1704"/>
      <c r="B2900" s="781"/>
      <c r="C2900" s="1704"/>
      <c r="D2900" s="874"/>
      <c r="E2900" s="1707"/>
      <c r="F2900" s="1719"/>
    </row>
    <row r="2901" spans="1:6" s="72" customFormat="1">
      <c r="A2901" s="1704"/>
      <c r="B2901" s="781"/>
      <c r="C2901" s="1704"/>
      <c r="D2901" s="874"/>
      <c r="E2901" s="1707"/>
      <c r="F2901" s="1719"/>
    </row>
    <row r="2902" spans="1:6" s="72" customFormat="1">
      <c r="A2902" s="1704"/>
      <c r="B2902" s="781"/>
      <c r="C2902" s="1704"/>
      <c r="D2902" s="874"/>
      <c r="E2902" s="1707"/>
      <c r="F2902" s="1719"/>
    </row>
    <row r="2903" spans="1:6" s="72" customFormat="1">
      <c r="A2903" s="1704"/>
      <c r="B2903" s="781"/>
      <c r="C2903" s="1704"/>
      <c r="D2903" s="874"/>
      <c r="E2903" s="1707"/>
      <c r="F2903" s="1719"/>
    </row>
    <row r="2904" spans="1:6" s="72" customFormat="1">
      <c r="A2904" s="1704"/>
      <c r="B2904" s="781"/>
      <c r="C2904" s="1704"/>
      <c r="D2904" s="874"/>
      <c r="E2904" s="1707"/>
      <c r="F2904" s="1719"/>
    </row>
    <row r="2905" spans="1:6" s="72" customFormat="1">
      <c r="A2905" s="1704"/>
      <c r="B2905" s="781"/>
      <c r="C2905" s="1704"/>
      <c r="D2905" s="874"/>
      <c r="E2905" s="1707"/>
      <c r="F2905" s="1719"/>
    </row>
    <row r="2906" spans="1:6" s="72" customFormat="1">
      <c r="A2906" s="1704"/>
      <c r="B2906" s="781"/>
      <c r="C2906" s="1704"/>
      <c r="D2906" s="874"/>
      <c r="E2906" s="1707"/>
      <c r="F2906" s="1719"/>
    </row>
    <row r="2907" spans="1:6" s="72" customFormat="1">
      <c r="A2907" s="1704"/>
      <c r="B2907" s="781"/>
      <c r="C2907" s="1704"/>
      <c r="D2907" s="874"/>
      <c r="E2907" s="1707"/>
      <c r="F2907" s="1719"/>
    </row>
    <row r="2908" spans="1:6" s="72" customFormat="1">
      <c r="A2908" s="1704"/>
      <c r="B2908" s="781"/>
      <c r="C2908" s="1704"/>
      <c r="D2908" s="874"/>
      <c r="E2908" s="1707"/>
      <c r="F2908" s="1719"/>
    </row>
    <row r="2909" spans="1:6" s="72" customFormat="1">
      <c r="A2909" s="1704"/>
      <c r="B2909" s="781"/>
      <c r="C2909" s="1704"/>
      <c r="D2909" s="874"/>
      <c r="E2909" s="1707"/>
      <c r="F2909" s="1719"/>
    </row>
    <row r="2910" spans="1:6" s="72" customFormat="1">
      <c r="A2910" s="1704"/>
      <c r="B2910" s="781"/>
      <c r="C2910" s="1704"/>
      <c r="D2910" s="874"/>
      <c r="E2910" s="1707"/>
      <c r="F2910" s="1719"/>
    </row>
    <row r="2911" spans="1:6" s="72" customFormat="1">
      <c r="A2911" s="1704"/>
      <c r="B2911" s="781"/>
      <c r="C2911" s="1704"/>
      <c r="D2911" s="874"/>
      <c r="E2911" s="1707"/>
      <c r="F2911" s="1719"/>
    </row>
    <row r="2912" spans="1:6" s="72" customFormat="1">
      <c r="A2912" s="1704"/>
      <c r="B2912" s="781"/>
      <c r="C2912" s="1704"/>
      <c r="D2912" s="874"/>
      <c r="E2912" s="1707"/>
      <c r="F2912" s="1719"/>
    </row>
    <row r="2913" spans="1:6" s="72" customFormat="1">
      <c r="A2913" s="1704"/>
      <c r="B2913" s="781"/>
      <c r="C2913" s="1704"/>
      <c r="D2913" s="874"/>
      <c r="E2913" s="1707"/>
      <c r="F2913" s="1719"/>
    </row>
    <row r="2914" spans="1:6" s="72" customFormat="1">
      <c r="A2914" s="1704"/>
      <c r="B2914" s="781"/>
      <c r="C2914" s="1704"/>
      <c r="D2914" s="874"/>
      <c r="E2914" s="1707"/>
      <c r="F2914" s="1719"/>
    </row>
    <row r="2915" spans="1:6" s="72" customFormat="1">
      <c r="A2915" s="1704"/>
      <c r="B2915" s="781"/>
      <c r="C2915" s="1704"/>
      <c r="D2915" s="874"/>
      <c r="E2915" s="1707"/>
      <c r="F2915" s="1719"/>
    </row>
    <row r="2916" spans="1:6" s="72" customFormat="1">
      <c r="A2916" s="48"/>
      <c r="B2916" s="717"/>
      <c r="C2916" s="47"/>
      <c r="D2916" s="718"/>
      <c r="E2916" s="2014"/>
      <c r="F2916" s="351"/>
    </row>
    <row r="2917" spans="1:6" s="72" customFormat="1" ht="14.4" thickBot="1">
      <c r="A2917" s="66"/>
      <c r="B2917" s="719" t="s">
        <v>3424</v>
      </c>
      <c r="C2917" s="65"/>
      <c r="D2917" s="720"/>
      <c r="E2917" s="2022"/>
      <c r="F2917" s="393">
        <f>SUM(F2869:F2915)</f>
        <v>0</v>
      </c>
    </row>
    <row r="2918" spans="1:6" ht="14.4" thickTop="1">
      <c r="B2918" s="1687"/>
      <c r="C2918" s="1704"/>
      <c r="D2918" s="1838"/>
      <c r="E2918" s="1707"/>
      <c r="F2918" s="1719"/>
    </row>
    <row r="2919" spans="1:6" s="72" customFormat="1">
      <c r="A2919" s="1828"/>
      <c r="B2919" s="791" t="s">
        <v>1530</v>
      </c>
      <c r="C2919" s="1704"/>
      <c r="D2919" s="874"/>
      <c r="E2919" s="1707"/>
      <c r="F2919" s="1719"/>
    </row>
    <row r="2920" spans="1:6" s="72" customFormat="1">
      <c r="A2920" s="1828"/>
      <c r="B2920" s="791"/>
      <c r="C2920" s="1704"/>
      <c r="D2920" s="874"/>
      <c r="E2920" s="1707"/>
      <c r="F2920" s="1719"/>
    </row>
    <row r="2921" spans="1:6" s="72" customFormat="1">
      <c r="A2921" s="1714"/>
      <c r="B2921" s="791" t="s">
        <v>1531</v>
      </c>
      <c r="C2921" s="1704"/>
      <c r="D2921" s="874"/>
      <c r="E2921" s="1707"/>
      <c r="F2921" s="1719"/>
    </row>
    <row r="2922" spans="1:6" s="72" customFormat="1" ht="110.4">
      <c r="A2922" s="1704" t="s">
        <v>28</v>
      </c>
      <c r="B2922" s="781" t="s">
        <v>1532</v>
      </c>
      <c r="C2922" s="1829">
        <v>0</v>
      </c>
      <c r="D2922" s="874" t="s">
        <v>1421</v>
      </c>
      <c r="E2922" s="1707"/>
      <c r="F2922" s="1719">
        <f t="shared" ref="F2922:F2924" si="110">C2922*E2922</f>
        <v>0</v>
      </c>
    </row>
    <row r="2923" spans="1:6" s="72" customFormat="1">
      <c r="A2923" s="1704"/>
      <c r="B2923" s="781"/>
      <c r="C2923" s="1829"/>
      <c r="D2923" s="874"/>
      <c r="E2923" s="1707"/>
      <c r="F2923" s="1719"/>
    </row>
    <row r="2924" spans="1:6" s="72" customFormat="1" ht="96.6">
      <c r="A2924" s="1704" t="s">
        <v>30</v>
      </c>
      <c r="B2924" s="781" t="s">
        <v>1533</v>
      </c>
      <c r="C2924" s="1829">
        <v>0</v>
      </c>
      <c r="D2924" s="874" t="s">
        <v>1421</v>
      </c>
      <c r="E2924" s="1707"/>
      <c r="F2924" s="1719">
        <f t="shared" si="110"/>
        <v>0</v>
      </c>
    </row>
    <row r="2925" spans="1:6" s="72" customFormat="1">
      <c r="A2925" s="1704"/>
      <c r="B2925" s="781"/>
      <c r="C2925" s="1704"/>
      <c r="D2925" s="874"/>
      <c r="E2925" s="1707"/>
      <c r="F2925" s="1719">
        <f t="shared" ref="F2925" si="111">D2925*E2925</f>
        <v>0</v>
      </c>
    </row>
    <row r="2926" spans="1:6" s="72" customFormat="1" ht="27.6">
      <c r="A2926" s="1839" t="s">
        <v>31</v>
      </c>
      <c r="B2926" s="811" t="s">
        <v>1534</v>
      </c>
      <c r="C2926" s="1829">
        <v>0</v>
      </c>
      <c r="D2926" s="874" t="s">
        <v>1421</v>
      </c>
      <c r="E2926" s="1707"/>
      <c r="F2926" s="1719">
        <f t="shared" ref="F2926" si="112">C2926*E2926</f>
        <v>0</v>
      </c>
    </row>
    <row r="2927" spans="1:6" s="72" customFormat="1">
      <c r="A2927" s="1704"/>
      <c r="B2927" s="781"/>
      <c r="C2927" s="1704"/>
      <c r="D2927" s="874"/>
      <c r="E2927" s="1707"/>
      <c r="F2927" s="1719"/>
    </row>
    <row r="2928" spans="1:6" s="72" customFormat="1">
      <c r="A2928" s="1704"/>
      <c r="B2928" s="781"/>
      <c r="C2928" s="1829"/>
      <c r="D2928" s="874"/>
      <c r="E2928" s="1707"/>
      <c r="F2928" s="1719"/>
    </row>
    <row r="2929" spans="1:6" s="72" customFormat="1">
      <c r="A2929" s="1704"/>
      <c r="B2929" s="811"/>
      <c r="C2929" s="1704"/>
      <c r="D2929" s="874"/>
      <c r="E2929" s="2177"/>
      <c r="F2929" s="1719"/>
    </row>
    <row r="2930" spans="1:6" s="72" customFormat="1">
      <c r="A2930" s="1704"/>
      <c r="B2930" s="781"/>
      <c r="C2930" s="1829"/>
      <c r="D2930" s="874"/>
      <c r="E2930" s="1707"/>
      <c r="F2930" s="1719"/>
    </row>
    <row r="2931" spans="1:6" s="72" customFormat="1">
      <c r="A2931" s="1824"/>
      <c r="B2931" s="811"/>
      <c r="C2931" s="1704"/>
      <c r="D2931" s="874"/>
      <c r="E2931" s="2177"/>
      <c r="F2931" s="1719"/>
    </row>
    <row r="2932" spans="1:6" s="72" customFormat="1">
      <c r="A2932" s="1704"/>
      <c r="B2932" s="811"/>
      <c r="C2932" s="1704"/>
      <c r="D2932" s="874"/>
      <c r="E2932" s="2177"/>
      <c r="F2932" s="1719"/>
    </row>
    <row r="2933" spans="1:6" s="72" customFormat="1">
      <c r="A2933" s="1824"/>
      <c r="B2933" s="811"/>
      <c r="C2933" s="1704"/>
      <c r="D2933" s="874"/>
      <c r="E2933" s="1707"/>
      <c r="F2933" s="661"/>
    </row>
    <row r="2934" spans="1:6" s="72" customFormat="1">
      <c r="A2934" s="1824"/>
      <c r="B2934" s="811"/>
      <c r="C2934" s="1714"/>
      <c r="D2934" s="1716"/>
      <c r="E2934" s="2174"/>
      <c r="F2934" s="1719"/>
    </row>
    <row r="2935" spans="1:6" s="72" customFormat="1">
      <c r="A2935" s="1704"/>
      <c r="B2935" s="811"/>
      <c r="C2935" s="1704"/>
      <c r="D2935" s="874"/>
      <c r="E2935" s="1707"/>
      <c r="F2935" s="1719"/>
    </row>
    <row r="2936" spans="1:6" s="72" customFormat="1">
      <c r="A2936" s="1704"/>
      <c r="B2936" s="811"/>
      <c r="C2936" s="1704"/>
      <c r="D2936" s="874"/>
      <c r="E2936" s="1707"/>
      <c r="F2936" s="1719"/>
    </row>
    <row r="2937" spans="1:6" s="72" customFormat="1">
      <c r="A2937" s="1704"/>
      <c r="B2937" s="811"/>
      <c r="C2937" s="1704"/>
      <c r="D2937" s="874"/>
      <c r="E2937" s="1707"/>
      <c r="F2937" s="1719"/>
    </row>
    <row r="2938" spans="1:6" s="72" customFormat="1">
      <c r="A2938" s="1704"/>
      <c r="B2938" s="811"/>
      <c r="C2938" s="1704"/>
      <c r="D2938" s="874"/>
      <c r="E2938" s="1707"/>
      <c r="F2938" s="1719"/>
    </row>
    <row r="2939" spans="1:6" s="72" customFormat="1">
      <c r="A2939" s="1704"/>
      <c r="B2939" s="811"/>
      <c r="C2939" s="1704"/>
      <c r="D2939" s="874"/>
      <c r="E2939" s="1707"/>
      <c r="F2939" s="1719"/>
    </row>
    <row r="2940" spans="1:6" s="72" customFormat="1">
      <c r="A2940" s="1704"/>
      <c r="B2940" s="781"/>
      <c r="C2940" s="1704"/>
      <c r="D2940" s="874"/>
      <c r="E2940" s="1707"/>
      <c r="F2940" s="1719"/>
    </row>
    <row r="2941" spans="1:6" s="72" customFormat="1">
      <c r="A2941" s="1704"/>
      <c r="B2941" s="781"/>
      <c r="C2941" s="1704"/>
      <c r="D2941" s="874"/>
      <c r="E2941" s="1707"/>
      <c r="F2941" s="1719"/>
    </row>
    <row r="2942" spans="1:6" s="72" customFormat="1">
      <c r="A2942" s="1704"/>
      <c r="B2942" s="781"/>
      <c r="C2942" s="1704"/>
      <c r="D2942" s="874"/>
      <c r="E2942" s="1707"/>
      <c r="F2942" s="1719"/>
    </row>
    <row r="2943" spans="1:6" s="72" customFormat="1">
      <c r="A2943" s="1704"/>
      <c r="B2943" s="781"/>
      <c r="C2943" s="1704"/>
      <c r="D2943" s="874"/>
      <c r="E2943" s="1707"/>
      <c r="F2943" s="1719"/>
    </row>
    <row r="2944" spans="1:6" s="72" customFormat="1">
      <c r="A2944" s="1704"/>
      <c r="B2944" s="781"/>
      <c r="C2944" s="1704"/>
      <c r="D2944" s="874"/>
      <c r="E2944" s="1707"/>
      <c r="F2944" s="1719"/>
    </row>
    <row r="2945" spans="1:6" s="72" customFormat="1">
      <c r="A2945" s="1704"/>
      <c r="B2945" s="781"/>
      <c r="C2945" s="1704"/>
      <c r="D2945" s="874"/>
      <c r="E2945" s="1707"/>
      <c r="F2945" s="1719"/>
    </row>
    <row r="2946" spans="1:6" s="72" customFormat="1">
      <c r="A2946" s="1704"/>
      <c r="B2946" s="781"/>
      <c r="C2946" s="1704"/>
      <c r="D2946" s="874"/>
      <c r="E2946" s="1707"/>
      <c r="F2946" s="1719"/>
    </row>
    <row r="2947" spans="1:6" s="72" customFormat="1">
      <c r="A2947" s="1704"/>
      <c r="B2947" s="781"/>
      <c r="C2947" s="1704"/>
      <c r="D2947" s="874"/>
      <c r="E2947" s="1707"/>
      <c r="F2947" s="1719"/>
    </row>
    <row r="2948" spans="1:6" s="72" customFormat="1">
      <c r="A2948" s="1704"/>
      <c r="B2948" s="781"/>
      <c r="C2948" s="1704"/>
      <c r="D2948" s="874"/>
      <c r="E2948" s="1707"/>
      <c r="F2948" s="1719"/>
    </row>
    <row r="2949" spans="1:6" s="72" customFormat="1">
      <c r="A2949" s="1704"/>
      <c r="B2949" s="781"/>
      <c r="C2949" s="1704"/>
      <c r="D2949" s="874"/>
      <c r="E2949" s="1707"/>
      <c r="F2949" s="1719"/>
    </row>
    <row r="2950" spans="1:6" s="72" customFormat="1">
      <c r="A2950" s="1704"/>
      <c r="B2950" s="781"/>
      <c r="C2950" s="1704"/>
      <c r="D2950" s="874"/>
      <c r="E2950" s="1707"/>
      <c r="F2950" s="1719"/>
    </row>
    <row r="2951" spans="1:6" s="72" customFormat="1">
      <c r="A2951" s="1704"/>
      <c r="B2951" s="781"/>
      <c r="C2951" s="1704"/>
      <c r="D2951" s="874"/>
      <c r="E2951" s="1707"/>
      <c r="F2951" s="1719"/>
    </row>
    <row r="2952" spans="1:6" s="72" customFormat="1">
      <c r="A2952" s="1704"/>
      <c r="B2952" s="781"/>
      <c r="C2952" s="1704"/>
      <c r="D2952" s="874"/>
      <c r="E2952" s="1707"/>
      <c r="F2952" s="1719"/>
    </row>
    <row r="2953" spans="1:6" s="72" customFormat="1">
      <c r="A2953" s="48"/>
      <c r="B2953" s="717"/>
      <c r="C2953" s="47"/>
      <c r="D2953" s="718"/>
      <c r="E2953" s="2014"/>
      <c r="F2953" s="351"/>
    </row>
    <row r="2954" spans="1:6" s="72" customFormat="1" ht="14.4" thickBot="1">
      <c r="A2954" s="66"/>
      <c r="B2954" s="719" t="s">
        <v>3425</v>
      </c>
      <c r="C2954" s="65"/>
      <c r="D2954" s="720"/>
      <c r="E2954" s="2022"/>
      <c r="F2954" s="393">
        <f>SUM(F2921:F2952)</f>
        <v>0</v>
      </c>
    </row>
    <row r="2955" spans="1:6" s="72" customFormat="1" ht="14.4" thickTop="1">
      <c r="A2955" s="1704"/>
      <c r="B2955" s="811"/>
      <c r="C2955" s="1704"/>
      <c r="D2955" s="1838"/>
      <c r="E2955" s="1707"/>
      <c r="F2955" s="1717"/>
    </row>
    <row r="2956" spans="1:6" s="72" customFormat="1">
      <c r="A2956" s="1704"/>
      <c r="B2956" s="802" t="s">
        <v>2990</v>
      </c>
      <c r="C2956" s="1704"/>
      <c r="D2956" s="1766"/>
      <c r="E2956" s="1707"/>
      <c r="F2956" s="1719"/>
    </row>
    <row r="2957" spans="1:6" s="72" customFormat="1">
      <c r="A2957" s="1704"/>
      <c r="B2957" s="802" t="s">
        <v>2754</v>
      </c>
      <c r="C2957" s="1704"/>
      <c r="D2957" s="874"/>
      <c r="E2957" s="1707"/>
      <c r="F2957" s="1719"/>
    </row>
    <row r="2958" spans="1:6" s="72" customFormat="1">
      <c r="A2958" s="1704"/>
      <c r="B2958" s="802"/>
      <c r="C2958" s="1704"/>
      <c r="D2958" s="874"/>
      <c r="E2958" s="1707"/>
      <c r="F2958" s="1719"/>
    </row>
    <row r="2959" spans="1:6" s="72" customFormat="1">
      <c r="A2959" s="1704"/>
      <c r="B2959" s="781"/>
      <c r="C2959" s="1704"/>
      <c r="D2959" s="336"/>
      <c r="E2959" s="1707"/>
      <c r="F2959" s="1719"/>
    </row>
    <row r="2960" spans="1:6" s="72" customFormat="1">
      <c r="A2960" s="1704">
        <v>1.2</v>
      </c>
      <c r="B2960" s="811" t="s">
        <v>1538</v>
      </c>
      <c r="C2960" s="1704"/>
      <c r="D2960" s="874"/>
      <c r="E2960" s="1707"/>
      <c r="F2960" s="1719">
        <f>F2569</f>
        <v>0</v>
      </c>
    </row>
    <row r="2961" spans="1:6" s="72" customFormat="1">
      <c r="A2961" s="1704"/>
      <c r="B2961" s="811"/>
      <c r="C2961" s="1704"/>
      <c r="D2961" s="1838"/>
      <c r="E2961" s="1707"/>
      <c r="F2961" s="1719"/>
    </row>
    <row r="2962" spans="1:6" s="72" customFormat="1">
      <c r="A2962" s="1704">
        <v>1.3</v>
      </c>
      <c r="B2962" s="811" t="s">
        <v>1539</v>
      </c>
      <c r="C2962" s="1704"/>
      <c r="D2962" s="874"/>
      <c r="E2962" s="1707"/>
      <c r="F2962" s="1719">
        <f>F2781</f>
        <v>0</v>
      </c>
    </row>
    <row r="2963" spans="1:6" s="72" customFormat="1">
      <c r="A2963" s="1704"/>
      <c r="B2963" s="811"/>
      <c r="C2963" s="1704"/>
      <c r="D2963" s="874"/>
      <c r="E2963" s="1707"/>
      <c r="F2963" s="1719"/>
    </row>
    <row r="2964" spans="1:6" s="72" customFormat="1">
      <c r="A2964" s="1704">
        <v>1.4</v>
      </c>
      <c r="B2964" s="811" t="s">
        <v>1540</v>
      </c>
      <c r="C2964" s="1704"/>
      <c r="D2964" s="874"/>
      <c r="E2964" s="1707"/>
      <c r="F2964" s="1719">
        <f>F2917</f>
        <v>0</v>
      </c>
    </row>
    <row r="2965" spans="1:6" s="72" customFormat="1">
      <c r="A2965" s="1704"/>
      <c r="B2965" s="811"/>
      <c r="C2965" s="1704"/>
      <c r="D2965" s="1840"/>
      <c r="E2965" s="1707"/>
      <c r="F2965" s="1841"/>
    </row>
    <row r="2966" spans="1:6" s="72" customFormat="1">
      <c r="A2966" s="1704">
        <v>1.5</v>
      </c>
      <c r="B2966" s="811" t="s">
        <v>1541</v>
      </c>
      <c r="C2966" s="1704"/>
      <c r="D2966" s="874"/>
      <c r="E2966" s="1707"/>
      <c r="F2966" s="1719">
        <f>F2954</f>
        <v>0</v>
      </c>
    </row>
    <row r="2967" spans="1:6" s="72" customFormat="1">
      <c r="A2967" s="1704"/>
      <c r="B2967" s="811"/>
      <c r="C2967" s="1700"/>
      <c r="D2967" s="336"/>
      <c r="E2967" s="2177"/>
      <c r="F2967" s="661"/>
    </row>
    <row r="2968" spans="1:6" s="72" customFormat="1">
      <c r="A2968" s="1704"/>
      <c r="B2968" s="811"/>
      <c r="C2968" s="1700"/>
      <c r="D2968" s="336"/>
      <c r="E2968" s="2177"/>
      <c r="F2968" s="661"/>
    </row>
    <row r="2969" spans="1:6" s="72" customFormat="1">
      <c r="A2969" s="1704"/>
      <c r="B2969" s="811"/>
      <c r="C2969" s="1700"/>
      <c r="D2969" s="336"/>
      <c r="E2969" s="2177"/>
      <c r="F2969" s="661"/>
    </row>
    <row r="2970" spans="1:6" s="72" customFormat="1">
      <c r="A2970" s="1704"/>
      <c r="B2970" s="811"/>
      <c r="C2970" s="1700"/>
      <c r="D2970" s="336"/>
      <c r="E2970" s="2177"/>
      <c r="F2970" s="661"/>
    </row>
    <row r="2971" spans="1:6" s="72" customFormat="1">
      <c r="A2971" s="1704"/>
      <c r="B2971" s="811"/>
      <c r="C2971" s="1700"/>
      <c r="D2971" s="336"/>
      <c r="E2971" s="2177"/>
      <c r="F2971" s="661"/>
    </row>
    <row r="2972" spans="1:6" s="72" customFormat="1">
      <c r="A2972" s="1704"/>
      <c r="B2972" s="811"/>
      <c r="C2972" s="1700"/>
      <c r="D2972" s="336"/>
      <c r="E2972" s="2177"/>
      <c r="F2972" s="661"/>
    </row>
    <row r="2973" spans="1:6" s="72" customFormat="1">
      <c r="A2973" s="1704"/>
      <c r="B2973" s="811"/>
      <c r="C2973" s="1700"/>
      <c r="D2973" s="336"/>
      <c r="E2973" s="2177"/>
      <c r="F2973" s="661"/>
    </row>
    <row r="2974" spans="1:6" s="72" customFormat="1">
      <c r="A2974" s="1704"/>
      <c r="B2974" s="811"/>
      <c r="C2974" s="1700"/>
      <c r="D2974" s="336"/>
      <c r="E2974" s="2177"/>
      <c r="F2974" s="661"/>
    </row>
    <row r="2975" spans="1:6" s="72" customFormat="1">
      <c r="A2975" s="1704"/>
      <c r="B2975" s="811"/>
      <c r="C2975" s="1700"/>
      <c r="D2975" s="336"/>
      <c r="E2975" s="2177"/>
      <c r="F2975" s="661"/>
    </row>
    <row r="2976" spans="1:6" s="72" customFormat="1">
      <c r="A2976" s="1704"/>
      <c r="B2976" s="811"/>
      <c r="C2976" s="1700"/>
      <c r="D2976" s="336"/>
      <c r="E2976" s="2177"/>
      <c r="F2976" s="661"/>
    </row>
    <row r="2977" spans="1:6" s="72" customFormat="1">
      <c r="A2977" s="1704"/>
      <c r="B2977" s="811"/>
      <c r="C2977" s="1700"/>
      <c r="D2977" s="336"/>
      <c r="E2977" s="2177"/>
      <c r="F2977" s="661"/>
    </row>
    <row r="2978" spans="1:6" s="72" customFormat="1">
      <c r="A2978" s="1704"/>
      <c r="B2978" s="811"/>
      <c r="C2978" s="1700"/>
      <c r="D2978" s="336"/>
      <c r="E2978" s="2177"/>
      <c r="F2978" s="661"/>
    </row>
    <row r="2979" spans="1:6" s="72" customFormat="1">
      <c r="A2979" s="1704"/>
      <c r="B2979" s="811"/>
      <c r="C2979" s="1700"/>
      <c r="D2979" s="336"/>
      <c r="E2979" s="2177"/>
      <c r="F2979" s="661"/>
    </row>
    <row r="2980" spans="1:6" s="72" customFormat="1">
      <c r="A2980" s="1704"/>
      <c r="B2980" s="811"/>
      <c r="C2980" s="1700"/>
      <c r="D2980" s="336"/>
      <c r="E2980" s="2177"/>
      <c r="F2980" s="661"/>
    </row>
    <row r="2981" spans="1:6" s="72" customFormat="1">
      <c r="A2981" s="1704"/>
      <c r="B2981" s="811"/>
      <c r="C2981" s="1700"/>
      <c r="D2981" s="336"/>
      <c r="E2981" s="2177"/>
      <c r="F2981" s="661"/>
    </row>
    <row r="2982" spans="1:6" s="72" customFormat="1">
      <c r="A2982" s="1704"/>
      <c r="B2982" s="811"/>
      <c r="C2982" s="1700"/>
      <c r="D2982" s="336"/>
      <c r="E2982" s="2177"/>
      <c r="F2982" s="661"/>
    </row>
    <row r="2983" spans="1:6" s="72" customFormat="1">
      <c r="A2983" s="1704"/>
      <c r="B2983" s="811"/>
      <c r="C2983" s="1700"/>
      <c r="D2983" s="336"/>
      <c r="E2983" s="2177"/>
      <c r="F2983" s="661"/>
    </row>
    <row r="2984" spans="1:6" s="72" customFormat="1">
      <c r="A2984" s="1704"/>
      <c r="B2984" s="811"/>
      <c r="C2984" s="1700"/>
      <c r="D2984" s="336"/>
      <c r="E2984" s="2177"/>
      <c r="F2984" s="661"/>
    </row>
    <row r="2985" spans="1:6" s="72" customFormat="1">
      <c r="A2985" s="1704"/>
      <c r="B2985" s="811"/>
      <c r="C2985" s="1700"/>
      <c r="D2985" s="336"/>
      <c r="E2985" s="2177"/>
      <c r="F2985" s="661"/>
    </row>
    <row r="2986" spans="1:6" s="72" customFormat="1">
      <c r="A2986" s="1704"/>
      <c r="B2986" s="811"/>
      <c r="C2986" s="1700"/>
      <c r="D2986" s="336"/>
      <c r="E2986" s="2177"/>
      <c r="F2986" s="661"/>
    </row>
    <row r="2987" spans="1:6" s="72" customFormat="1">
      <c r="A2987" s="1704"/>
      <c r="B2987" s="811"/>
      <c r="C2987" s="1700"/>
      <c r="D2987" s="336"/>
      <c r="E2987" s="2177"/>
      <c r="F2987" s="661"/>
    </row>
    <row r="2988" spans="1:6" s="72" customFormat="1">
      <c r="A2988" s="1704"/>
      <c r="B2988" s="811"/>
      <c r="C2988" s="1700"/>
      <c r="D2988" s="336"/>
      <c r="E2988" s="2177"/>
      <c r="F2988" s="661"/>
    </row>
    <row r="2989" spans="1:6" s="72" customFormat="1">
      <c r="A2989" s="1704"/>
      <c r="B2989" s="811"/>
      <c r="C2989" s="1700"/>
      <c r="D2989" s="336"/>
      <c r="E2989" s="2177"/>
      <c r="F2989" s="661"/>
    </row>
    <row r="2990" spans="1:6" s="72" customFormat="1">
      <c r="A2990" s="1704"/>
      <c r="B2990" s="811"/>
      <c r="C2990" s="1700"/>
      <c r="D2990" s="336"/>
      <c r="E2990" s="2177"/>
      <c r="F2990" s="661"/>
    </row>
    <row r="2991" spans="1:6" s="72" customFormat="1">
      <c r="A2991" s="1704"/>
      <c r="B2991" s="811"/>
      <c r="C2991" s="1700"/>
      <c r="D2991" s="336"/>
      <c r="E2991" s="2177"/>
      <c r="F2991" s="661"/>
    </row>
    <row r="2992" spans="1:6" s="72" customFormat="1">
      <c r="A2992" s="1704"/>
      <c r="B2992" s="811"/>
      <c r="C2992" s="1700"/>
      <c r="D2992" s="336"/>
      <c r="E2992" s="2177"/>
      <c r="F2992" s="661"/>
    </row>
    <row r="2993" spans="1:6" s="72" customFormat="1">
      <c r="A2993" s="1704"/>
      <c r="B2993" s="811"/>
      <c r="C2993" s="1700"/>
      <c r="D2993" s="336"/>
      <c r="E2993" s="2177"/>
      <c r="F2993" s="661"/>
    </row>
    <row r="2994" spans="1:6" s="72" customFormat="1">
      <c r="A2994" s="1704"/>
      <c r="B2994" s="811"/>
      <c r="C2994" s="1700"/>
      <c r="D2994" s="336"/>
      <c r="E2994" s="2177"/>
      <c r="F2994" s="661"/>
    </row>
    <row r="2995" spans="1:6" s="72" customFormat="1">
      <c r="A2995" s="1704"/>
      <c r="B2995" s="811"/>
      <c r="C2995" s="1700"/>
      <c r="D2995" s="336"/>
      <c r="E2995" s="2177"/>
      <c r="F2995" s="661"/>
    </row>
    <row r="2996" spans="1:6" s="72" customFormat="1">
      <c r="A2996" s="1704"/>
      <c r="B2996" s="811"/>
      <c r="C2996" s="1700"/>
      <c r="D2996" s="336"/>
      <c r="E2996" s="2177"/>
      <c r="F2996" s="661"/>
    </row>
    <row r="2997" spans="1:6" s="72" customFormat="1">
      <c r="A2997" s="1704"/>
      <c r="B2997" s="811"/>
      <c r="C2997" s="1700"/>
      <c r="D2997" s="336"/>
      <c r="E2997" s="2177"/>
      <c r="F2997" s="661"/>
    </row>
    <row r="2998" spans="1:6" s="72" customFormat="1">
      <c r="A2998" s="1704"/>
      <c r="B2998" s="811"/>
      <c r="C2998" s="1700"/>
      <c r="D2998" s="336"/>
      <c r="E2998" s="2177"/>
      <c r="F2998" s="661"/>
    </row>
    <row r="2999" spans="1:6" s="72" customFormat="1">
      <c r="A2999" s="1704"/>
      <c r="B2999" s="811"/>
      <c r="C2999" s="1700"/>
      <c r="D2999" s="336"/>
      <c r="E2999" s="2177"/>
      <c r="F2999" s="661"/>
    </row>
    <row r="3000" spans="1:6" s="72" customFormat="1">
      <c r="A3000" s="1704"/>
      <c r="B3000" s="811"/>
      <c r="C3000" s="1700"/>
      <c r="D3000" s="336"/>
      <c r="E3000" s="2177"/>
      <c r="F3000" s="661"/>
    </row>
    <row r="3001" spans="1:6" s="72" customFormat="1">
      <c r="A3001" s="1704"/>
      <c r="B3001" s="811"/>
      <c r="C3001" s="1700"/>
      <c r="D3001" s="336"/>
      <c r="E3001" s="2177"/>
      <c r="F3001" s="661"/>
    </row>
    <row r="3002" spans="1:6" s="72" customFormat="1">
      <c r="A3002" s="1704"/>
      <c r="B3002" s="1816"/>
      <c r="C3002" s="1817"/>
      <c r="D3002" s="1818"/>
      <c r="E3002" s="2189"/>
      <c r="F3002" s="1819"/>
    </row>
    <row r="3003" spans="1:6" s="72" customFormat="1">
      <c r="A3003" s="48"/>
      <c r="B3003" s="717"/>
      <c r="C3003" s="47"/>
      <c r="D3003" s="718"/>
      <c r="E3003" s="2014"/>
      <c r="F3003" s="351"/>
    </row>
    <row r="3004" spans="1:6" s="72" customFormat="1" ht="28.2" thickBot="1">
      <c r="A3004" s="66"/>
      <c r="B3004" s="719" t="s">
        <v>3426</v>
      </c>
      <c r="C3004" s="65"/>
      <c r="D3004" s="720"/>
      <c r="E3004" s="2022"/>
      <c r="F3004" s="393">
        <f>SUM(F2959:F3002)</f>
        <v>0</v>
      </c>
    </row>
    <row r="3005" spans="1:6" s="72" customFormat="1" ht="14.4" thickTop="1">
      <c r="A3005" s="1714"/>
      <c r="B3005" s="1749"/>
      <c r="C3005" s="1821"/>
      <c r="D3005" s="1822"/>
      <c r="E3005" s="2183"/>
      <c r="F3005" s="1781"/>
    </row>
    <row r="3006" spans="1:6" ht="12.6" customHeight="1">
      <c r="B3006" s="628" t="s">
        <v>1408</v>
      </c>
    </row>
    <row r="3007" spans="1:6" s="72" customFormat="1" ht="12.6" customHeight="1">
      <c r="A3007" s="1736"/>
      <c r="B3007" s="781"/>
      <c r="C3007" s="1736"/>
      <c r="D3007" s="1737"/>
      <c r="E3007" s="2178"/>
      <c r="F3007" s="1738"/>
    </row>
    <row r="3008" spans="1:6" s="72" customFormat="1" ht="12.6" customHeight="1">
      <c r="A3008" s="1736"/>
      <c r="B3008" s="1739" t="s">
        <v>3427</v>
      </c>
      <c r="C3008" s="1736"/>
      <c r="D3008" s="1737"/>
      <c r="E3008" s="2178"/>
      <c r="F3008" s="1738"/>
    </row>
    <row r="3009" spans="1:6" s="72" customFormat="1">
      <c r="A3009" s="1714"/>
      <c r="B3009" s="802"/>
      <c r="C3009" s="1704"/>
      <c r="D3009" s="874"/>
      <c r="E3009" s="1707"/>
      <c r="F3009" s="1719"/>
    </row>
    <row r="3010" spans="1:6" s="72" customFormat="1">
      <c r="A3010" s="1823"/>
      <c r="B3010" s="802" t="s">
        <v>1409</v>
      </c>
      <c r="C3010" s="1704"/>
      <c r="D3010" s="874"/>
      <c r="E3010" s="1707"/>
      <c r="F3010" s="1719"/>
    </row>
    <row r="3011" spans="1:6" s="72" customFormat="1">
      <c r="A3011" s="1823" t="s">
        <v>2994</v>
      </c>
      <c r="B3011" s="802" t="s">
        <v>1410</v>
      </c>
      <c r="C3011" s="1704"/>
      <c r="D3011" s="874"/>
      <c r="E3011" s="1707"/>
      <c r="F3011" s="1719"/>
    </row>
    <row r="3012" spans="1:6" s="72" customFormat="1" ht="27.6">
      <c r="A3012" s="1704"/>
      <c r="B3012" s="802" t="s">
        <v>1411</v>
      </c>
      <c r="C3012" s="1704"/>
      <c r="D3012" s="874"/>
      <c r="E3012" s="1707"/>
      <c r="F3012" s="1719"/>
    </row>
    <row r="3013" spans="1:6" s="72" customFormat="1" ht="41.4">
      <c r="A3013" s="1704"/>
      <c r="B3013" s="802" t="s">
        <v>1412</v>
      </c>
      <c r="C3013" s="1704"/>
      <c r="D3013" s="874"/>
      <c r="E3013" s="1707"/>
      <c r="F3013" s="1719"/>
    </row>
    <row r="3014" spans="1:6" s="72" customFormat="1">
      <c r="A3014" s="1704"/>
      <c r="B3014" s="802" t="s">
        <v>1413</v>
      </c>
      <c r="C3014" s="1704"/>
      <c r="D3014" s="874"/>
      <c r="E3014" s="1707"/>
      <c r="F3014" s="1719"/>
    </row>
    <row r="3015" spans="1:6" s="72" customFormat="1">
      <c r="A3015" s="1704"/>
      <c r="B3015" s="802"/>
      <c r="C3015" s="1704"/>
      <c r="D3015" s="874"/>
      <c r="E3015" s="1707"/>
      <c r="F3015" s="1719"/>
    </row>
    <row r="3016" spans="1:6" s="72" customFormat="1">
      <c r="A3016" s="1824" t="s">
        <v>28</v>
      </c>
      <c r="B3016" s="781" t="s">
        <v>1414</v>
      </c>
      <c r="C3016" s="1825">
        <v>0</v>
      </c>
      <c r="D3016" s="874" t="s">
        <v>46</v>
      </c>
      <c r="E3016" s="1707"/>
      <c r="F3016" s="1719">
        <f t="shared" ref="F3016:F3020" si="113">C3016*E3016</f>
        <v>0</v>
      </c>
    </row>
    <row r="3017" spans="1:6" s="72" customFormat="1">
      <c r="A3017" s="1824" t="s">
        <v>30</v>
      </c>
      <c r="B3017" s="781" t="s">
        <v>1415</v>
      </c>
      <c r="C3017" s="1825">
        <v>0</v>
      </c>
      <c r="D3017" s="874" t="s">
        <v>46</v>
      </c>
      <c r="E3017" s="1707"/>
      <c r="F3017" s="1719">
        <f t="shared" si="113"/>
        <v>0</v>
      </c>
    </row>
    <row r="3018" spans="1:6" s="72" customFormat="1">
      <c r="A3018" s="1824" t="s">
        <v>31</v>
      </c>
      <c r="B3018" s="781" t="s">
        <v>1416</v>
      </c>
      <c r="C3018" s="1825">
        <v>30</v>
      </c>
      <c r="D3018" s="874" t="s">
        <v>46</v>
      </c>
      <c r="E3018" s="1707"/>
      <c r="F3018" s="1719">
        <f t="shared" si="113"/>
        <v>0</v>
      </c>
    </row>
    <row r="3019" spans="1:6" s="72" customFormat="1">
      <c r="A3019" s="1824" t="s">
        <v>32</v>
      </c>
      <c r="B3019" s="781" t="s">
        <v>1417</v>
      </c>
      <c r="C3019" s="1825">
        <v>24</v>
      </c>
      <c r="D3019" s="874" t="s">
        <v>46</v>
      </c>
      <c r="E3019" s="1707"/>
      <c r="F3019" s="1719">
        <f t="shared" si="113"/>
        <v>0</v>
      </c>
    </row>
    <row r="3020" spans="1:6" s="72" customFormat="1">
      <c r="A3020" s="1824" t="s">
        <v>33</v>
      </c>
      <c r="B3020" s="781" t="s">
        <v>1418</v>
      </c>
      <c r="C3020" s="1825">
        <v>24</v>
      </c>
      <c r="D3020" s="874" t="s">
        <v>46</v>
      </c>
      <c r="E3020" s="1707"/>
      <c r="F3020" s="1719">
        <f t="shared" si="113"/>
        <v>0</v>
      </c>
    </row>
    <row r="3021" spans="1:6" s="72" customFormat="1">
      <c r="A3021" s="1824"/>
      <c r="B3021" s="781"/>
      <c r="C3021" s="1825"/>
      <c r="D3021" s="874"/>
      <c r="E3021" s="1707"/>
      <c r="F3021" s="1719"/>
    </row>
    <row r="3022" spans="1:6" s="72" customFormat="1">
      <c r="A3022" s="1700"/>
      <c r="B3022" s="778" t="s">
        <v>1419</v>
      </c>
      <c r="C3022" s="1825"/>
      <c r="D3022" s="874"/>
      <c r="E3022" s="1707"/>
      <c r="F3022" s="1719">
        <f t="shared" ref="F3022:F3034" si="114">D3022*E3022</f>
        <v>0</v>
      </c>
    </row>
    <row r="3023" spans="1:6" s="72" customFormat="1">
      <c r="A3023" s="1824" t="s">
        <v>34</v>
      </c>
      <c r="B3023" s="781" t="s">
        <v>1420</v>
      </c>
      <c r="C3023" s="1825">
        <v>0</v>
      </c>
      <c r="D3023" s="874" t="s">
        <v>1421</v>
      </c>
      <c r="E3023" s="1707"/>
      <c r="F3023" s="1719">
        <f t="shared" ref="F3023:F3032" si="115">C3023*E3023</f>
        <v>0</v>
      </c>
    </row>
    <row r="3024" spans="1:6" s="72" customFormat="1">
      <c r="A3024" s="1824" t="s">
        <v>35</v>
      </c>
      <c r="B3024" s="781" t="s">
        <v>1422</v>
      </c>
      <c r="C3024" s="1825">
        <v>0</v>
      </c>
      <c r="D3024" s="874" t="s">
        <v>1421</v>
      </c>
      <c r="E3024" s="1707"/>
      <c r="F3024" s="1719">
        <f t="shared" si="115"/>
        <v>0</v>
      </c>
    </row>
    <row r="3025" spans="1:6" s="72" customFormat="1">
      <c r="A3025" s="1824" t="s">
        <v>36</v>
      </c>
      <c r="B3025" s="781" t="s">
        <v>1416</v>
      </c>
      <c r="C3025" s="1825">
        <v>6</v>
      </c>
      <c r="D3025" s="874" t="s">
        <v>1421</v>
      </c>
      <c r="E3025" s="1707"/>
      <c r="F3025" s="1719">
        <f t="shared" si="115"/>
        <v>0</v>
      </c>
    </row>
    <row r="3026" spans="1:6" s="72" customFormat="1">
      <c r="A3026" s="1824" t="s">
        <v>74</v>
      </c>
      <c r="B3026" s="781" t="s">
        <v>1423</v>
      </c>
      <c r="C3026" s="1825">
        <v>8</v>
      </c>
      <c r="D3026" s="874" t="s">
        <v>1421</v>
      </c>
      <c r="E3026" s="1707"/>
      <c r="F3026" s="1719">
        <f t="shared" si="115"/>
        <v>0</v>
      </c>
    </row>
    <row r="3027" spans="1:6" s="72" customFormat="1">
      <c r="A3027" s="1824" t="s">
        <v>38</v>
      </c>
      <c r="B3027" s="781" t="s">
        <v>1418</v>
      </c>
      <c r="C3027" s="1825">
        <v>8</v>
      </c>
      <c r="D3027" s="874" t="s">
        <v>1421</v>
      </c>
      <c r="E3027" s="1707"/>
      <c r="F3027" s="1719">
        <f t="shared" si="115"/>
        <v>0</v>
      </c>
    </row>
    <row r="3028" spans="1:6" s="72" customFormat="1">
      <c r="A3028" s="1824" t="s">
        <v>39</v>
      </c>
      <c r="B3028" s="781" t="s">
        <v>1424</v>
      </c>
      <c r="C3028" s="1825">
        <v>0</v>
      </c>
      <c r="D3028" s="874" t="s">
        <v>1421</v>
      </c>
      <c r="E3028" s="1707"/>
      <c r="F3028" s="1719">
        <f t="shared" si="115"/>
        <v>0</v>
      </c>
    </row>
    <row r="3029" spans="1:6" s="72" customFormat="1">
      <c r="A3029" s="1824" t="s">
        <v>40</v>
      </c>
      <c r="B3029" s="781" t="s">
        <v>1425</v>
      </c>
      <c r="C3029" s="1825">
        <v>0</v>
      </c>
      <c r="D3029" s="874" t="s">
        <v>1421</v>
      </c>
      <c r="E3029" s="1707"/>
      <c r="F3029" s="1719">
        <f t="shared" si="115"/>
        <v>0</v>
      </c>
    </row>
    <row r="3030" spans="1:6" s="72" customFormat="1">
      <c r="A3030" s="1824" t="s">
        <v>42</v>
      </c>
      <c r="B3030" s="781" t="s">
        <v>1416</v>
      </c>
      <c r="C3030" s="1825">
        <v>6</v>
      </c>
      <c r="D3030" s="874" t="s">
        <v>1421</v>
      </c>
      <c r="E3030" s="1707"/>
      <c r="F3030" s="1719">
        <f t="shared" si="115"/>
        <v>0</v>
      </c>
    </row>
    <row r="3031" spans="1:6" s="72" customFormat="1">
      <c r="A3031" s="1824" t="s">
        <v>43</v>
      </c>
      <c r="B3031" s="781" t="s">
        <v>1423</v>
      </c>
      <c r="C3031" s="1825">
        <v>8</v>
      </c>
      <c r="D3031" s="874" t="s">
        <v>1421</v>
      </c>
      <c r="E3031" s="1707"/>
      <c r="F3031" s="1719">
        <f t="shared" si="115"/>
        <v>0</v>
      </c>
    </row>
    <row r="3032" spans="1:6" s="72" customFormat="1">
      <c r="A3032" s="1824" t="s">
        <v>613</v>
      </c>
      <c r="B3032" s="781" t="s">
        <v>1418</v>
      </c>
      <c r="C3032" s="1825">
        <v>8</v>
      </c>
      <c r="D3032" s="874" t="s">
        <v>1421</v>
      </c>
      <c r="E3032" s="1707"/>
      <c r="F3032" s="1719">
        <f t="shared" si="115"/>
        <v>0</v>
      </c>
    </row>
    <row r="3033" spans="1:6" s="72" customFormat="1">
      <c r="A3033" s="1824"/>
      <c r="B3033" s="781"/>
      <c r="C3033" s="1825"/>
      <c r="D3033" s="874"/>
      <c r="E3033" s="1707"/>
      <c r="F3033" s="1719"/>
    </row>
    <row r="3034" spans="1:6" s="72" customFormat="1">
      <c r="A3034" s="1700"/>
      <c r="B3034" s="802" t="s">
        <v>1426</v>
      </c>
      <c r="C3034" s="1704"/>
      <c r="D3034" s="874"/>
      <c r="E3034" s="1707"/>
      <c r="F3034" s="1719">
        <f t="shared" si="114"/>
        <v>0</v>
      </c>
    </row>
    <row r="3035" spans="1:6" s="72" customFormat="1" ht="27.6">
      <c r="A3035" s="1824" t="s">
        <v>856</v>
      </c>
      <c r="B3035" s="781" t="s">
        <v>1427</v>
      </c>
      <c r="C3035" s="1825">
        <v>0</v>
      </c>
      <c r="D3035" s="874" t="s">
        <v>809</v>
      </c>
      <c r="E3035" s="1707"/>
      <c r="F3035" s="1719">
        <f t="shared" ref="F3035:F3037" si="116">C3035*E3035</f>
        <v>0</v>
      </c>
    </row>
    <row r="3036" spans="1:6" s="72" customFormat="1">
      <c r="A3036" s="1824" t="s">
        <v>858</v>
      </c>
      <c r="B3036" s="781" t="s">
        <v>1428</v>
      </c>
      <c r="C3036" s="1825">
        <v>2</v>
      </c>
      <c r="D3036" s="874" t="s">
        <v>809</v>
      </c>
      <c r="E3036" s="1707"/>
      <c r="F3036" s="1719">
        <f t="shared" si="116"/>
        <v>0</v>
      </c>
    </row>
    <row r="3037" spans="1:6" s="72" customFormat="1">
      <c r="A3037" s="1824" t="s">
        <v>860</v>
      </c>
      <c r="B3037" s="781" t="s">
        <v>1429</v>
      </c>
      <c r="C3037" s="1825">
        <v>4</v>
      </c>
      <c r="D3037" s="874" t="s">
        <v>809</v>
      </c>
      <c r="E3037" s="1707"/>
      <c r="F3037" s="1719">
        <f t="shared" si="116"/>
        <v>0</v>
      </c>
    </row>
    <row r="3038" spans="1:6" s="72" customFormat="1">
      <c r="A3038" s="1824"/>
      <c r="B3038" s="781"/>
      <c r="C3038" s="1825"/>
      <c r="D3038" s="874"/>
      <c r="E3038" s="1707"/>
      <c r="F3038" s="1719"/>
    </row>
    <row r="3039" spans="1:6" s="72" customFormat="1">
      <c r="A3039" s="1824"/>
      <c r="B3039" s="781"/>
      <c r="C3039" s="1825"/>
      <c r="D3039" s="874"/>
      <c r="E3039" s="2177"/>
      <c r="F3039" s="1719"/>
    </row>
    <row r="3040" spans="1:6" s="72" customFormat="1">
      <c r="A3040" s="1824"/>
      <c r="B3040" s="781"/>
      <c r="C3040" s="1825"/>
      <c r="D3040" s="874"/>
      <c r="E3040" s="2177"/>
      <c r="F3040" s="1719"/>
    </row>
    <row r="3041" spans="1:6" s="72" customFormat="1">
      <c r="A3041" s="1824"/>
      <c r="B3041" s="781"/>
      <c r="C3041" s="1825"/>
      <c r="D3041" s="874"/>
      <c r="E3041" s="2177"/>
      <c r="F3041" s="1719"/>
    </row>
    <row r="3042" spans="1:6" s="72" customFormat="1">
      <c r="A3042" s="1824"/>
      <c r="B3042" s="781"/>
      <c r="C3042" s="1825"/>
      <c r="D3042" s="874"/>
      <c r="E3042" s="2177"/>
      <c r="F3042" s="1719"/>
    </row>
    <row r="3043" spans="1:6" s="72" customFormat="1">
      <c r="A3043" s="1824"/>
      <c r="B3043" s="781"/>
      <c r="C3043" s="1825"/>
      <c r="D3043" s="874"/>
      <c r="E3043" s="2177"/>
      <c r="F3043" s="1719"/>
    </row>
    <row r="3044" spans="1:6" s="72" customFormat="1">
      <c r="A3044" s="1824"/>
      <c r="B3044" s="781"/>
      <c r="C3044" s="1825"/>
      <c r="D3044" s="874"/>
      <c r="E3044" s="2177"/>
      <c r="F3044" s="1719"/>
    </row>
    <row r="3045" spans="1:6" s="72" customFormat="1">
      <c r="A3045" s="1824"/>
      <c r="B3045" s="781"/>
      <c r="C3045" s="1825"/>
      <c r="D3045" s="874"/>
      <c r="E3045" s="2177"/>
      <c r="F3045" s="1719"/>
    </row>
    <row r="3046" spans="1:6" s="72" customFormat="1">
      <c r="A3046" s="1824"/>
      <c r="B3046" s="781"/>
      <c r="C3046" s="1825"/>
      <c r="D3046" s="874"/>
      <c r="E3046" s="2177"/>
      <c r="F3046" s="1719"/>
    </row>
    <row r="3047" spans="1:6" s="72" customFormat="1">
      <c r="A3047" s="1824"/>
      <c r="B3047" s="781"/>
      <c r="C3047" s="1825"/>
      <c r="D3047" s="874"/>
      <c r="E3047" s="2177"/>
      <c r="F3047" s="1719"/>
    </row>
    <row r="3048" spans="1:6" s="72" customFormat="1">
      <c r="A3048" s="1824"/>
      <c r="B3048" s="781"/>
      <c r="C3048" s="1825"/>
      <c r="D3048" s="874"/>
      <c r="E3048" s="2177"/>
      <c r="F3048" s="1719"/>
    </row>
    <row r="3049" spans="1:6" s="72" customFormat="1">
      <c r="A3049" s="1704"/>
      <c r="B3049" s="781"/>
      <c r="C3049" s="1704"/>
      <c r="D3049" s="874"/>
      <c r="E3049" s="1707"/>
      <c r="F3049" s="1719"/>
    </row>
    <row r="3050" spans="1:6" s="72" customFormat="1">
      <c r="A3050" s="48"/>
      <c r="B3050" s="717"/>
      <c r="C3050" s="47"/>
      <c r="D3050" s="718"/>
      <c r="E3050" s="2014"/>
      <c r="F3050" s="351"/>
    </row>
    <row r="3051" spans="1:6" s="72" customFormat="1" ht="14.4" thickBot="1">
      <c r="A3051" s="66"/>
      <c r="B3051" s="719" t="s">
        <v>199</v>
      </c>
      <c r="C3051" s="65"/>
      <c r="D3051" s="720"/>
      <c r="E3051" s="2022"/>
      <c r="F3051" s="393">
        <f>SUM(F3014:F3049)</f>
        <v>0</v>
      </c>
    </row>
    <row r="3052" spans="1:6" s="72" customFormat="1" ht="14.4" thickTop="1">
      <c r="A3052" s="1714"/>
      <c r="B3052" s="1749"/>
      <c r="C3052" s="1821"/>
      <c r="D3052" s="1822"/>
      <c r="E3052" s="2183"/>
      <c r="F3052" s="1781"/>
    </row>
    <row r="3053" spans="1:6" s="72" customFormat="1">
      <c r="A3053" s="1823" t="s">
        <v>2995</v>
      </c>
      <c r="B3053" s="802" t="s">
        <v>1430</v>
      </c>
      <c r="C3053" s="1704"/>
      <c r="D3053" s="874"/>
      <c r="E3053" s="1707"/>
      <c r="F3053" s="1719"/>
    </row>
    <row r="3054" spans="1:6" s="72" customFormat="1" ht="27.6">
      <c r="A3054" s="1704"/>
      <c r="B3054" s="802" t="s">
        <v>1431</v>
      </c>
      <c r="C3054" s="1704"/>
      <c r="D3054" s="874"/>
      <c r="E3054" s="1707"/>
      <c r="F3054" s="1719"/>
    </row>
    <row r="3055" spans="1:6" s="72" customFormat="1" ht="41.4">
      <c r="A3055" s="1704"/>
      <c r="B3055" s="802" t="s">
        <v>1432</v>
      </c>
      <c r="C3055" s="1704"/>
      <c r="D3055" s="874"/>
      <c r="E3055" s="1707"/>
      <c r="F3055" s="1719"/>
    </row>
    <row r="3056" spans="1:6" s="72" customFormat="1" ht="41.4">
      <c r="A3056" s="1704"/>
      <c r="B3056" s="802" t="s">
        <v>1433</v>
      </c>
      <c r="C3056" s="1704"/>
      <c r="D3056" s="874"/>
      <c r="E3056" s="1707"/>
      <c r="F3056" s="1719"/>
    </row>
    <row r="3057" spans="1:6" s="72" customFormat="1" ht="27.6">
      <c r="A3057" s="1704"/>
      <c r="B3057" s="802" t="s">
        <v>1434</v>
      </c>
      <c r="C3057" s="1704"/>
      <c r="D3057" s="874"/>
      <c r="E3057" s="1707"/>
      <c r="F3057" s="1719"/>
    </row>
    <row r="3058" spans="1:6" s="72" customFormat="1">
      <c r="A3058" s="1704"/>
      <c r="B3058" s="802"/>
      <c r="C3058" s="1704"/>
      <c r="D3058" s="874"/>
      <c r="E3058" s="1707"/>
      <c r="F3058" s="1719"/>
    </row>
    <row r="3059" spans="1:6" s="72" customFormat="1">
      <c r="A3059" s="1824" t="s">
        <v>28</v>
      </c>
      <c r="B3059" s="781" t="s">
        <v>1414</v>
      </c>
      <c r="C3059" s="1825">
        <v>0</v>
      </c>
      <c r="D3059" s="874" t="s">
        <v>46</v>
      </c>
      <c r="E3059" s="1707"/>
      <c r="F3059" s="1719">
        <f t="shared" ref="F3059:F3063" si="117">C3059*E3059</f>
        <v>0</v>
      </c>
    </row>
    <row r="3060" spans="1:6" s="72" customFormat="1">
      <c r="A3060" s="1824" t="s">
        <v>30</v>
      </c>
      <c r="B3060" s="781" t="s">
        <v>1415</v>
      </c>
      <c r="C3060" s="1825">
        <v>0</v>
      </c>
      <c r="D3060" s="874" t="s">
        <v>46</v>
      </c>
      <c r="E3060" s="1707"/>
      <c r="F3060" s="1719">
        <f t="shared" si="117"/>
        <v>0</v>
      </c>
    </row>
    <row r="3061" spans="1:6" s="72" customFormat="1">
      <c r="A3061" s="1824" t="s">
        <v>31</v>
      </c>
      <c r="B3061" s="781" t="s">
        <v>1416</v>
      </c>
      <c r="C3061" s="1825">
        <v>30</v>
      </c>
      <c r="D3061" s="874" t="s">
        <v>46</v>
      </c>
      <c r="E3061" s="1707"/>
      <c r="F3061" s="1719">
        <f t="shared" si="117"/>
        <v>0</v>
      </c>
    </row>
    <row r="3062" spans="1:6" s="72" customFormat="1">
      <c r="A3062" s="1824" t="s">
        <v>32</v>
      </c>
      <c r="B3062" s="781" t="s">
        <v>1417</v>
      </c>
      <c r="C3062" s="1825">
        <v>24</v>
      </c>
      <c r="D3062" s="874" t="s">
        <v>46</v>
      </c>
      <c r="E3062" s="1707"/>
      <c r="F3062" s="1719">
        <f t="shared" si="117"/>
        <v>0</v>
      </c>
    </row>
    <row r="3063" spans="1:6" s="72" customFormat="1">
      <c r="A3063" s="1824" t="s">
        <v>33</v>
      </c>
      <c r="B3063" s="781" t="s">
        <v>1418</v>
      </c>
      <c r="C3063" s="1825">
        <v>24</v>
      </c>
      <c r="D3063" s="874" t="s">
        <v>46</v>
      </c>
      <c r="E3063" s="1707"/>
      <c r="F3063" s="1719">
        <f t="shared" si="117"/>
        <v>0</v>
      </c>
    </row>
    <row r="3064" spans="1:6" s="72" customFormat="1">
      <c r="A3064" s="1824"/>
      <c r="B3064" s="781"/>
      <c r="C3064" s="1825"/>
      <c r="D3064" s="874"/>
      <c r="E3064" s="1707"/>
      <c r="F3064" s="1719"/>
    </row>
    <row r="3065" spans="1:6" s="72" customFormat="1">
      <c r="A3065" s="1700"/>
      <c r="B3065" s="778" t="s">
        <v>1419</v>
      </c>
      <c r="C3065" s="1825"/>
      <c r="D3065" s="874"/>
      <c r="E3065" s="1707"/>
      <c r="F3065" s="1719">
        <f t="shared" ref="F3065:F3077" si="118">E3065*D3065</f>
        <v>0</v>
      </c>
    </row>
    <row r="3066" spans="1:6" s="72" customFormat="1">
      <c r="A3066" s="1824" t="s">
        <v>34</v>
      </c>
      <c r="B3066" s="781" t="s">
        <v>1420</v>
      </c>
      <c r="C3066" s="1825">
        <v>0</v>
      </c>
      <c r="D3066" s="874" t="s">
        <v>1421</v>
      </c>
      <c r="E3066" s="1707"/>
      <c r="F3066" s="1719">
        <f t="shared" ref="F3066:F3075" si="119">C3066*E3066</f>
        <v>0</v>
      </c>
    </row>
    <row r="3067" spans="1:6" s="72" customFormat="1">
      <c r="A3067" s="1824" t="s">
        <v>35</v>
      </c>
      <c r="B3067" s="781" t="s">
        <v>1422</v>
      </c>
      <c r="C3067" s="1825">
        <v>0</v>
      </c>
      <c r="D3067" s="874" t="s">
        <v>1421</v>
      </c>
      <c r="E3067" s="1707"/>
      <c r="F3067" s="1719">
        <f t="shared" si="119"/>
        <v>0</v>
      </c>
    </row>
    <row r="3068" spans="1:6" s="72" customFormat="1">
      <c r="A3068" s="1824" t="s">
        <v>36</v>
      </c>
      <c r="B3068" s="781" t="s">
        <v>1416</v>
      </c>
      <c r="C3068" s="1825">
        <v>6</v>
      </c>
      <c r="D3068" s="874" t="s">
        <v>1421</v>
      </c>
      <c r="E3068" s="1707"/>
      <c r="F3068" s="1719">
        <f t="shared" si="119"/>
        <v>0</v>
      </c>
    </row>
    <row r="3069" spans="1:6" s="72" customFormat="1">
      <c r="A3069" s="1824" t="s">
        <v>74</v>
      </c>
      <c r="B3069" s="781" t="s">
        <v>1423</v>
      </c>
      <c r="C3069" s="1825">
        <v>8</v>
      </c>
      <c r="D3069" s="874" t="s">
        <v>1421</v>
      </c>
      <c r="E3069" s="1707"/>
      <c r="F3069" s="1719">
        <f t="shared" si="119"/>
        <v>0</v>
      </c>
    </row>
    <row r="3070" spans="1:6" s="72" customFormat="1">
      <c r="A3070" s="1824" t="s">
        <v>38</v>
      </c>
      <c r="B3070" s="781" t="s">
        <v>1418</v>
      </c>
      <c r="C3070" s="1825">
        <v>8</v>
      </c>
      <c r="D3070" s="874" t="s">
        <v>1421</v>
      </c>
      <c r="E3070" s="1707"/>
      <c r="F3070" s="1719">
        <f t="shared" si="119"/>
        <v>0</v>
      </c>
    </row>
    <row r="3071" spans="1:6" s="72" customFormat="1">
      <c r="A3071" s="1824" t="s">
        <v>39</v>
      </c>
      <c r="B3071" s="781" t="s">
        <v>1424</v>
      </c>
      <c r="C3071" s="1825">
        <v>0</v>
      </c>
      <c r="D3071" s="874" t="s">
        <v>1421</v>
      </c>
      <c r="E3071" s="1707"/>
      <c r="F3071" s="1719">
        <f t="shared" si="119"/>
        <v>0</v>
      </c>
    </row>
    <row r="3072" spans="1:6" s="72" customFormat="1">
      <c r="A3072" s="1824" t="s">
        <v>40</v>
      </c>
      <c r="B3072" s="781" t="s">
        <v>1425</v>
      </c>
      <c r="C3072" s="1825">
        <v>0</v>
      </c>
      <c r="D3072" s="874" t="s">
        <v>1421</v>
      </c>
      <c r="E3072" s="1707"/>
      <c r="F3072" s="1719">
        <f t="shared" si="119"/>
        <v>0</v>
      </c>
    </row>
    <row r="3073" spans="1:6" s="72" customFormat="1">
      <c r="A3073" s="1824" t="s">
        <v>42</v>
      </c>
      <c r="B3073" s="781" t="s">
        <v>1416</v>
      </c>
      <c r="C3073" s="1825">
        <v>6</v>
      </c>
      <c r="D3073" s="874" t="s">
        <v>1421</v>
      </c>
      <c r="E3073" s="1707"/>
      <c r="F3073" s="1719">
        <f t="shared" si="119"/>
        <v>0</v>
      </c>
    </row>
    <row r="3074" spans="1:6" s="72" customFormat="1">
      <c r="A3074" s="1824" t="s">
        <v>43</v>
      </c>
      <c r="B3074" s="781" t="s">
        <v>1423</v>
      </c>
      <c r="C3074" s="1825">
        <v>8</v>
      </c>
      <c r="D3074" s="874" t="s">
        <v>1421</v>
      </c>
      <c r="E3074" s="1707"/>
      <c r="F3074" s="1719">
        <f t="shared" si="119"/>
        <v>0</v>
      </c>
    </row>
    <row r="3075" spans="1:6" s="72" customFormat="1">
      <c r="A3075" s="1824" t="s">
        <v>613</v>
      </c>
      <c r="B3075" s="781" t="s">
        <v>1418</v>
      </c>
      <c r="C3075" s="1825">
        <v>8</v>
      </c>
      <c r="D3075" s="874" t="s">
        <v>1421</v>
      </c>
      <c r="E3075" s="1707"/>
      <c r="F3075" s="1719">
        <f t="shared" si="119"/>
        <v>0</v>
      </c>
    </row>
    <row r="3076" spans="1:6" s="72" customFormat="1">
      <c r="A3076" s="1824"/>
      <c r="B3076" s="781"/>
      <c r="C3076" s="1825"/>
      <c r="D3076" s="874"/>
      <c r="E3076" s="1707"/>
      <c r="F3076" s="1719"/>
    </row>
    <row r="3077" spans="1:6" s="72" customFormat="1">
      <c r="A3077" s="1700"/>
      <c r="B3077" s="802" t="s">
        <v>1426</v>
      </c>
      <c r="C3077" s="1704"/>
      <c r="D3077" s="874"/>
      <c r="E3077" s="1707"/>
      <c r="F3077" s="1719">
        <f t="shared" si="118"/>
        <v>0</v>
      </c>
    </row>
    <row r="3078" spans="1:6" s="72" customFormat="1" ht="27.6">
      <c r="A3078" s="1824" t="s">
        <v>856</v>
      </c>
      <c r="B3078" s="781" t="s">
        <v>1427</v>
      </c>
      <c r="C3078" s="1825">
        <v>0</v>
      </c>
      <c r="D3078" s="874" t="s">
        <v>809</v>
      </c>
      <c r="E3078" s="1707"/>
      <c r="F3078" s="1719">
        <f t="shared" ref="F3078:F3080" si="120">C3078*E3078</f>
        <v>0</v>
      </c>
    </row>
    <row r="3079" spans="1:6" s="72" customFormat="1">
      <c r="A3079" s="1824" t="s">
        <v>858</v>
      </c>
      <c r="B3079" s="781" t="s">
        <v>1428</v>
      </c>
      <c r="C3079" s="1825">
        <v>2</v>
      </c>
      <c r="D3079" s="874" t="s">
        <v>809</v>
      </c>
      <c r="E3079" s="1707"/>
      <c r="F3079" s="1719">
        <f t="shared" si="120"/>
        <v>0</v>
      </c>
    </row>
    <row r="3080" spans="1:6" s="72" customFormat="1">
      <c r="A3080" s="1824" t="s">
        <v>860</v>
      </c>
      <c r="B3080" s="781" t="s">
        <v>1429</v>
      </c>
      <c r="C3080" s="1825">
        <v>4</v>
      </c>
      <c r="D3080" s="874" t="s">
        <v>809</v>
      </c>
      <c r="E3080" s="1707"/>
      <c r="F3080" s="1719">
        <f t="shared" si="120"/>
        <v>0</v>
      </c>
    </row>
    <row r="3081" spans="1:6" s="72" customFormat="1">
      <c r="A3081" s="1824"/>
      <c r="B3081" s="781"/>
      <c r="C3081" s="1825"/>
      <c r="D3081" s="779"/>
      <c r="E3081" s="1707"/>
      <c r="F3081" s="1719"/>
    </row>
    <row r="3082" spans="1:6" s="72" customFormat="1">
      <c r="A3082" s="1824"/>
      <c r="B3082" s="781"/>
      <c r="C3082" s="1825"/>
      <c r="D3082" s="779"/>
      <c r="E3082" s="1707"/>
      <c r="F3082" s="1719"/>
    </row>
    <row r="3083" spans="1:6" s="72" customFormat="1">
      <c r="A3083" s="1824"/>
      <c r="B3083" s="781"/>
      <c r="C3083" s="1825"/>
      <c r="D3083" s="779"/>
      <c r="E3083" s="1707"/>
      <c r="F3083" s="1719"/>
    </row>
    <row r="3084" spans="1:6" s="72" customFormat="1">
      <c r="A3084" s="1824"/>
      <c r="B3084" s="781"/>
      <c r="C3084" s="1825"/>
      <c r="D3084" s="779"/>
      <c r="E3084" s="1707"/>
      <c r="F3084" s="1719"/>
    </row>
    <row r="3085" spans="1:6" s="72" customFormat="1">
      <c r="A3085" s="1824"/>
      <c r="B3085" s="781"/>
      <c r="C3085" s="1825"/>
      <c r="D3085" s="779"/>
      <c r="E3085" s="1707"/>
      <c r="F3085" s="1719"/>
    </row>
    <row r="3086" spans="1:6" s="72" customFormat="1">
      <c r="A3086" s="1824"/>
      <c r="B3086" s="781"/>
      <c r="C3086" s="1825"/>
      <c r="D3086" s="779"/>
      <c r="E3086" s="1707"/>
      <c r="F3086" s="1719"/>
    </row>
    <row r="3087" spans="1:6" s="72" customFormat="1">
      <c r="A3087" s="1824"/>
      <c r="B3087" s="781"/>
      <c r="C3087" s="1825"/>
      <c r="D3087" s="779"/>
      <c r="E3087" s="1707"/>
      <c r="F3087" s="1719"/>
    </row>
    <row r="3088" spans="1:6" s="72" customFormat="1">
      <c r="A3088" s="1824"/>
      <c r="B3088" s="781"/>
      <c r="C3088" s="1825"/>
      <c r="D3088" s="779"/>
      <c r="E3088" s="1707"/>
      <c r="F3088" s="1719"/>
    </row>
    <row r="3089" spans="1:6" s="72" customFormat="1">
      <c r="A3089" s="1824"/>
      <c r="B3089" s="781"/>
      <c r="C3089" s="1825"/>
      <c r="D3089" s="779"/>
      <c r="E3089" s="1707"/>
      <c r="F3089" s="1719"/>
    </row>
    <row r="3090" spans="1:6" s="72" customFormat="1">
      <c r="A3090" s="1824"/>
      <c r="B3090" s="781"/>
      <c r="C3090" s="1825"/>
      <c r="D3090" s="779"/>
      <c r="E3090" s="1707"/>
      <c r="F3090" s="1719"/>
    </row>
    <row r="3091" spans="1:6" s="72" customFormat="1">
      <c r="A3091" s="1824"/>
      <c r="B3091" s="781"/>
      <c r="C3091" s="1825"/>
      <c r="D3091" s="779"/>
      <c r="E3091" s="1707"/>
      <c r="F3091" s="1719"/>
    </row>
    <row r="3092" spans="1:6" s="72" customFormat="1">
      <c r="A3092" s="1824"/>
      <c r="B3092" s="781"/>
      <c r="C3092" s="1825"/>
      <c r="D3092" s="779"/>
      <c r="E3092" s="1707"/>
      <c r="F3092" s="1719"/>
    </row>
    <row r="3093" spans="1:6" s="72" customFormat="1">
      <c r="A3093" s="1824"/>
      <c r="B3093" s="781"/>
      <c r="C3093" s="1825"/>
      <c r="D3093" s="779"/>
      <c r="E3093" s="1707"/>
      <c r="F3093" s="1719"/>
    </row>
    <row r="3094" spans="1:6" s="72" customFormat="1">
      <c r="A3094" s="48"/>
      <c r="B3094" s="717"/>
      <c r="C3094" s="47"/>
      <c r="D3094" s="718"/>
      <c r="E3094" s="2014"/>
      <c r="F3094" s="351"/>
    </row>
    <row r="3095" spans="1:6" s="72" customFormat="1" ht="14.4" thickBot="1">
      <c r="A3095" s="66"/>
      <c r="B3095" s="719" t="s">
        <v>199</v>
      </c>
      <c r="C3095" s="65"/>
      <c r="D3095" s="720"/>
      <c r="E3095" s="2022"/>
      <c r="F3095" s="393">
        <f>SUM(F3057:F3085)</f>
        <v>0</v>
      </c>
    </row>
    <row r="3096" spans="1:6" s="72" customFormat="1" ht="14.4" thickTop="1">
      <c r="A3096" s="1821"/>
      <c r="B3096" s="1842"/>
      <c r="C3096" s="1821"/>
      <c r="D3096" s="1822"/>
      <c r="E3096" s="2183"/>
      <c r="F3096" s="1781"/>
    </row>
    <row r="3097" spans="1:6" s="72" customFormat="1">
      <c r="A3097" s="1704"/>
      <c r="B3097" s="802" t="s">
        <v>3428</v>
      </c>
      <c r="C3097" s="1704"/>
      <c r="D3097" s="874"/>
      <c r="E3097" s="1707"/>
      <c r="F3097" s="1719"/>
    </row>
    <row r="3098" spans="1:6" s="72" customFormat="1">
      <c r="A3098" s="1704"/>
      <c r="B3098" s="802"/>
      <c r="C3098" s="1704"/>
      <c r="D3098" s="874"/>
      <c r="E3098" s="1707"/>
      <c r="F3098" s="1719"/>
    </row>
    <row r="3099" spans="1:6" s="72" customFormat="1">
      <c r="A3099" s="1704"/>
      <c r="B3099" s="781"/>
      <c r="C3099" s="1704"/>
      <c r="D3099" s="874"/>
      <c r="E3099" s="1707"/>
      <c r="F3099" s="1719"/>
    </row>
    <row r="3100" spans="1:6" s="72" customFormat="1">
      <c r="A3100" s="1704" t="s">
        <v>2994</v>
      </c>
      <c r="B3100" s="781" t="s">
        <v>2935</v>
      </c>
      <c r="C3100" s="1704"/>
      <c r="D3100" s="874"/>
      <c r="E3100" s="1707"/>
      <c r="F3100" s="1719">
        <f>F3051</f>
        <v>0</v>
      </c>
    </row>
    <row r="3101" spans="1:6" s="72" customFormat="1">
      <c r="A3101" s="1704"/>
      <c r="B3101" s="781"/>
      <c r="C3101" s="1704"/>
      <c r="D3101" s="874"/>
      <c r="E3101" s="1707"/>
      <c r="F3101" s="1719"/>
    </row>
    <row r="3102" spans="1:6" s="72" customFormat="1">
      <c r="A3102" s="1704" t="s">
        <v>2995</v>
      </c>
      <c r="B3102" s="781" t="s">
        <v>2936</v>
      </c>
      <c r="C3102" s="1704"/>
      <c r="D3102" s="874"/>
      <c r="E3102" s="1707"/>
      <c r="F3102" s="1719">
        <f>F3095</f>
        <v>0</v>
      </c>
    </row>
    <row r="3103" spans="1:6" s="72" customFormat="1">
      <c r="A3103" s="1704"/>
      <c r="B3103" s="1836"/>
      <c r="C3103" s="1714"/>
      <c r="D3103" s="1716"/>
      <c r="E3103" s="2174"/>
      <c r="F3103" s="1717"/>
    </row>
    <row r="3104" spans="1:6" s="72" customFormat="1">
      <c r="A3104" s="1704"/>
      <c r="B3104" s="1672"/>
      <c r="C3104" s="1714"/>
      <c r="D3104" s="1716"/>
      <c r="E3104" s="2174"/>
      <c r="F3104" s="1717"/>
    </row>
    <row r="3105" spans="1:6" s="72" customFormat="1">
      <c r="A3105" s="1704"/>
      <c r="B3105" s="1836"/>
      <c r="C3105" s="1714"/>
      <c r="D3105" s="1716"/>
      <c r="E3105" s="2174"/>
      <c r="F3105" s="1717"/>
    </row>
    <row r="3106" spans="1:6" s="72" customFormat="1">
      <c r="A3106" s="1704"/>
      <c r="B3106" s="781"/>
      <c r="C3106" s="1704"/>
      <c r="D3106" s="874"/>
      <c r="E3106" s="1707"/>
      <c r="F3106" s="1719"/>
    </row>
    <row r="3107" spans="1:6" s="72" customFormat="1">
      <c r="A3107" s="1704"/>
      <c r="B3107" s="781"/>
      <c r="C3107" s="1704"/>
      <c r="D3107" s="874"/>
      <c r="E3107" s="1707"/>
      <c r="F3107" s="1719"/>
    </row>
    <row r="3108" spans="1:6" s="72" customFormat="1">
      <c r="A3108" s="1704"/>
      <c r="B3108" s="781"/>
      <c r="C3108" s="1704"/>
      <c r="D3108" s="874"/>
      <c r="E3108" s="1707"/>
      <c r="F3108" s="1719"/>
    </row>
    <row r="3109" spans="1:6" s="72" customFormat="1">
      <c r="A3109" s="1704"/>
      <c r="B3109" s="781"/>
      <c r="C3109" s="1704"/>
      <c r="D3109" s="874"/>
      <c r="E3109" s="1707"/>
      <c r="F3109" s="1719"/>
    </row>
    <row r="3110" spans="1:6" s="72" customFormat="1">
      <c r="A3110" s="1704"/>
      <c r="B3110" s="781"/>
      <c r="C3110" s="1704"/>
      <c r="D3110" s="874"/>
      <c r="E3110" s="1707"/>
      <c r="F3110" s="1719"/>
    </row>
    <row r="3111" spans="1:6" s="72" customFormat="1">
      <c r="A3111" s="1704"/>
      <c r="B3111" s="781"/>
      <c r="C3111" s="1704"/>
      <c r="D3111" s="874"/>
      <c r="E3111" s="1707"/>
      <c r="F3111" s="1719"/>
    </row>
    <row r="3112" spans="1:6" s="72" customFormat="1">
      <c r="A3112" s="1704"/>
      <c r="B3112" s="781"/>
      <c r="C3112" s="1704"/>
      <c r="D3112" s="874"/>
      <c r="E3112" s="1707"/>
      <c r="F3112" s="1719"/>
    </row>
    <row r="3113" spans="1:6" s="72" customFormat="1">
      <c r="A3113" s="1704"/>
      <c r="B3113" s="781"/>
      <c r="C3113" s="1704"/>
      <c r="D3113" s="874"/>
      <c r="E3113" s="1707"/>
      <c r="F3113" s="1719"/>
    </row>
    <row r="3114" spans="1:6" s="72" customFormat="1">
      <c r="A3114" s="1704"/>
      <c r="B3114" s="781"/>
      <c r="C3114" s="1704"/>
      <c r="D3114" s="874"/>
      <c r="E3114" s="1707"/>
      <c r="F3114" s="1719"/>
    </row>
    <row r="3115" spans="1:6" s="72" customFormat="1">
      <c r="A3115" s="1704"/>
      <c r="B3115" s="781"/>
      <c r="C3115" s="1704"/>
      <c r="D3115" s="874"/>
      <c r="E3115" s="1707"/>
      <c r="F3115" s="1719"/>
    </row>
    <row r="3116" spans="1:6" s="72" customFormat="1">
      <c r="A3116" s="1704"/>
      <c r="B3116" s="781"/>
      <c r="C3116" s="1704"/>
      <c r="D3116" s="874"/>
      <c r="E3116" s="1707"/>
      <c r="F3116" s="1719"/>
    </row>
    <row r="3117" spans="1:6" s="72" customFormat="1">
      <c r="A3117" s="1704"/>
      <c r="B3117" s="781"/>
      <c r="C3117" s="1704"/>
      <c r="D3117" s="874"/>
      <c r="E3117" s="1707"/>
      <c r="F3117" s="1719"/>
    </row>
    <row r="3118" spans="1:6" s="72" customFormat="1">
      <c r="A3118" s="1704"/>
      <c r="B3118" s="781"/>
      <c r="C3118" s="1704"/>
      <c r="D3118" s="874"/>
      <c r="E3118" s="1707"/>
      <c r="F3118" s="1719"/>
    </row>
    <row r="3119" spans="1:6" s="72" customFormat="1">
      <c r="A3119" s="1704"/>
      <c r="B3119" s="781"/>
      <c r="C3119" s="1704"/>
      <c r="D3119" s="874"/>
      <c r="E3119" s="1707"/>
      <c r="F3119" s="1719"/>
    </row>
    <row r="3120" spans="1:6" s="72" customFormat="1">
      <c r="A3120" s="1704"/>
      <c r="B3120" s="781"/>
      <c r="C3120" s="1704"/>
      <c r="D3120" s="874"/>
      <c r="E3120" s="1707"/>
      <c r="F3120" s="1719"/>
    </row>
    <row r="3121" spans="1:6" s="72" customFormat="1">
      <c r="A3121" s="1704"/>
      <c r="B3121" s="781"/>
      <c r="C3121" s="1704"/>
      <c r="D3121" s="874"/>
      <c r="E3121" s="1707"/>
      <c r="F3121" s="1719"/>
    </row>
    <row r="3122" spans="1:6" s="72" customFormat="1">
      <c r="A3122" s="1704"/>
      <c r="B3122" s="781"/>
      <c r="C3122" s="1704"/>
      <c r="D3122" s="874"/>
      <c r="E3122" s="1707"/>
      <c r="F3122" s="1719"/>
    </row>
    <row r="3123" spans="1:6" s="72" customFormat="1">
      <c r="A3123" s="1704"/>
      <c r="B3123" s="781"/>
      <c r="C3123" s="1704"/>
      <c r="D3123" s="874"/>
      <c r="E3123" s="1707"/>
      <c r="F3123" s="1719"/>
    </row>
    <row r="3124" spans="1:6" s="72" customFormat="1">
      <c r="A3124" s="1704"/>
      <c r="B3124" s="781"/>
      <c r="C3124" s="1704"/>
      <c r="D3124" s="874"/>
      <c r="E3124" s="1707"/>
      <c r="F3124" s="1719"/>
    </row>
    <row r="3125" spans="1:6" s="72" customFormat="1">
      <c r="A3125" s="1704"/>
      <c r="B3125" s="781"/>
      <c r="C3125" s="1704"/>
      <c r="D3125" s="874"/>
      <c r="E3125" s="1707"/>
      <c r="F3125" s="1719"/>
    </row>
    <row r="3126" spans="1:6" s="72" customFormat="1">
      <c r="A3126" s="1704"/>
      <c r="B3126" s="781"/>
      <c r="C3126" s="1704"/>
      <c r="D3126" s="874"/>
      <c r="E3126" s="1707"/>
      <c r="F3126" s="1719"/>
    </row>
    <row r="3127" spans="1:6" s="72" customFormat="1">
      <c r="A3127" s="1704"/>
      <c r="B3127" s="781"/>
      <c r="C3127" s="1704"/>
      <c r="D3127" s="874"/>
      <c r="E3127" s="1707"/>
      <c r="F3127" s="1719"/>
    </row>
    <row r="3128" spans="1:6" s="72" customFormat="1">
      <c r="A3128" s="1704"/>
      <c r="B3128" s="781"/>
      <c r="C3128" s="1704"/>
      <c r="D3128" s="874"/>
      <c r="E3128" s="1707"/>
      <c r="F3128" s="1719"/>
    </row>
    <row r="3129" spans="1:6" s="72" customFormat="1">
      <c r="A3129" s="1704"/>
      <c r="B3129" s="781"/>
      <c r="C3129" s="1704"/>
      <c r="D3129" s="874"/>
      <c r="E3129" s="1707"/>
      <c r="F3129" s="1719"/>
    </row>
    <row r="3130" spans="1:6" s="72" customFormat="1">
      <c r="A3130" s="1704"/>
      <c r="B3130" s="781"/>
      <c r="C3130" s="1704"/>
      <c r="D3130" s="874"/>
      <c r="E3130" s="1707"/>
      <c r="F3130" s="1719"/>
    </row>
    <row r="3131" spans="1:6" s="72" customFormat="1">
      <c r="A3131" s="1704"/>
      <c r="B3131" s="781"/>
      <c r="C3131" s="1704"/>
      <c r="D3131" s="874"/>
      <c r="E3131" s="1707"/>
      <c r="F3131" s="1719"/>
    </row>
    <row r="3132" spans="1:6" s="72" customFormat="1">
      <c r="A3132" s="1704"/>
      <c r="B3132" s="781"/>
      <c r="C3132" s="1704"/>
      <c r="D3132" s="874"/>
      <c r="E3132" s="1707"/>
      <c r="F3132" s="1719"/>
    </row>
    <row r="3133" spans="1:6" s="72" customFormat="1">
      <c r="A3133" s="1704"/>
      <c r="B3133" s="781"/>
      <c r="C3133" s="1704"/>
      <c r="D3133" s="874"/>
      <c r="E3133" s="1707"/>
      <c r="F3133" s="1719"/>
    </row>
    <row r="3134" spans="1:6" s="72" customFormat="1">
      <c r="A3134" s="1704"/>
      <c r="B3134" s="781"/>
      <c r="C3134" s="1704"/>
      <c r="D3134" s="874"/>
      <c r="E3134" s="1707"/>
      <c r="F3134" s="1719"/>
    </row>
    <row r="3135" spans="1:6" s="72" customFormat="1">
      <c r="A3135" s="1704"/>
      <c r="B3135" s="781"/>
      <c r="C3135" s="1704"/>
      <c r="D3135" s="874"/>
      <c r="E3135" s="1707"/>
      <c r="F3135" s="1719"/>
    </row>
    <row r="3136" spans="1:6" s="72" customFormat="1">
      <c r="A3136" s="1704"/>
      <c r="B3136" s="781"/>
      <c r="C3136" s="1704"/>
      <c r="D3136" s="874"/>
      <c r="E3136" s="1707"/>
      <c r="F3136" s="1719"/>
    </row>
    <row r="3137" spans="1:6" s="72" customFormat="1">
      <c r="A3137" s="1704"/>
      <c r="B3137" s="781"/>
      <c r="C3137" s="1704"/>
      <c r="D3137" s="874"/>
      <c r="E3137" s="1707"/>
      <c r="F3137" s="1719"/>
    </row>
    <row r="3138" spans="1:6" s="72" customFormat="1">
      <c r="A3138" s="1704"/>
      <c r="B3138" s="781"/>
      <c r="C3138" s="1704"/>
      <c r="D3138" s="874"/>
      <c r="E3138" s="1707"/>
      <c r="F3138" s="1719"/>
    </row>
    <row r="3139" spans="1:6" s="72" customFormat="1">
      <c r="A3139" s="1704"/>
      <c r="B3139" s="781"/>
      <c r="C3139" s="1704"/>
      <c r="D3139" s="874"/>
      <c r="E3139" s="1707"/>
      <c r="F3139" s="1719"/>
    </row>
    <row r="3140" spans="1:6" s="72" customFormat="1">
      <c r="A3140" s="1704"/>
      <c r="B3140" s="781"/>
      <c r="C3140" s="1704"/>
      <c r="D3140" s="874"/>
      <c r="E3140" s="1707"/>
      <c r="F3140" s="1719"/>
    </row>
    <row r="3141" spans="1:6" s="72" customFormat="1">
      <c r="A3141" s="1704"/>
      <c r="B3141" s="781"/>
      <c r="C3141" s="1704"/>
      <c r="D3141" s="874"/>
      <c r="E3141" s="1707"/>
      <c r="F3141" s="1719"/>
    </row>
    <row r="3142" spans="1:6" s="72" customFormat="1">
      <c r="A3142" s="1704"/>
      <c r="B3142" s="781"/>
      <c r="C3142" s="1704"/>
      <c r="D3142" s="874"/>
      <c r="E3142" s="1707"/>
      <c r="F3142" s="1719"/>
    </row>
    <row r="3143" spans="1:6" s="72" customFormat="1">
      <c r="A3143" s="1736"/>
      <c r="B3143" s="1805"/>
      <c r="C3143" s="1736"/>
      <c r="D3143" s="1737"/>
      <c r="E3143" s="2178"/>
      <c r="F3143" s="1738"/>
    </row>
    <row r="3144" spans="1:6" s="72" customFormat="1">
      <c r="A3144" s="48"/>
      <c r="B3144" s="717"/>
      <c r="C3144" s="47"/>
      <c r="D3144" s="718"/>
      <c r="E3144" s="2014"/>
      <c r="F3144" s="351"/>
    </row>
    <row r="3145" spans="1:6" s="72" customFormat="1" ht="28.2" thickBot="1">
      <c r="A3145" s="66"/>
      <c r="B3145" s="719" t="s">
        <v>3416</v>
      </c>
      <c r="C3145" s="65"/>
      <c r="D3145" s="720"/>
      <c r="E3145" s="2022"/>
      <c r="F3145" s="393">
        <f>SUM(F3099:F3143)</f>
        <v>0</v>
      </c>
    </row>
    <row r="3146" spans="1:6" s="72" customFormat="1" ht="14.4" thickTop="1">
      <c r="A3146" s="1828"/>
      <c r="B3146" s="802"/>
      <c r="C3146" s="1829"/>
      <c r="D3146" s="874"/>
      <c r="E3146" s="1707"/>
      <c r="F3146" s="1719"/>
    </row>
    <row r="3147" spans="1:6">
      <c r="A3147" s="1828" t="s">
        <v>2997</v>
      </c>
      <c r="B3147" s="802" t="s">
        <v>2941</v>
      </c>
      <c r="C3147" s="1829"/>
      <c r="D3147" s="874"/>
      <c r="E3147" s="1707"/>
      <c r="F3147" s="1719"/>
    </row>
    <row r="3148" spans="1:6" ht="69">
      <c r="A3148" s="1704"/>
      <c r="B3148" s="778" t="s">
        <v>1438</v>
      </c>
      <c r="C3148" s="1829"/>
      <c r="D3148" s="874"/>
      <c r="E3148" s="1707"/>
      <c r="F3148" s="1719"/>
    </row>
    <row r="3149" spans="1:6">
      <c r="A3149" s="1704"/>
      <c r="B3149" s="1672" t="s">
        <v>1439</v>
      </c>
      <c r="C3149" s="1829"/>
      <c r="D3149" s="874"/>
      <c r="E3149" s="1707"/>
      <c r="F3149" s="1719"/>
    </row>
    <row r="3150" spans="1:6" s="524" customFormat="1" ht="55.2">
      <c r="A3150" s="1704" t="s">
        <v>28</v>
      </c>
      <c r="B3150" s="781" t="s">
        <v>1440</v>
      </c>
      <c r="C3150" s="1829">
        <v>4</v>
      </c>
      <c r="D3150" s="874" t="s">
        <v>1421</v>
      </c>
      <c r="E3150" s="1707"/>
      <c r="F3150" s="1719">
        <f>C3150*E3150</f>
        <v>0</v>
      </c>
    </row>
    <row r="3151" spans="1:6" ht="41.4">
      <c r="A3151" s="1704" t="s">
        <v>30</v>
      </c>
      <c r="B3151" s="781" t="s">
        <v>1441</v>
      </c>
      <c r="C3151" s="1829">
        <v>4</v>
      </c>
      <c r="D3151" s="874" t="s">
        <v>1421</v>
      </c>
      <c r="E3151" s="1707"/>
      <c r="F3151" s="1719">
        <f t="shared" ref="F3151:F3163" si="121">C3151*E3151</f>
        <v>0</v>
      </c>
    </row>
    <row r="3152" spans="1:6" ht="27.6">
      <c r="A3152" s="1704" t="s">
        <v>31</v>
      </c>
      <c r="B3152" s="781" t="s">
        <v>1442</v>
      </c>
      <c r="C3152" s="1829">
        <v>4</v>
      </c>
      <c r="D3152" s="874" t="s">
        <v>1421</v>
      </c>
      <c r="E3152" s="1707"/>
      <c r="F3152" s="1719">
        <f t="shared" si="121"/>
        <v>0</v>
      </c>
    </row>
    <row r="3153" spans="1:6" ht="27.6">
      <c r="A3153" s="1704" t="s">
        <v>32</v>
      </c>
      <c r="B3153" s="781" t="s">
        <v>1443</v>
      </c>
      <c r="C3153" s="1829">
        <v>4</v>
      </c>
      <c r="D3153" s="874" t="s">
        <v>1421</v>
      </c>
      <c r="E3153" s="1707"/>
      <c r="F3153" s="1719">
        <f t="shared" si="121"/>
        <v>0</v>
      </c>
    </row>
    <row r="3154" spans="1:6" ht="27.6">
      <c r="A3154" s="1704" t="s">
        <v>33</v>
      </c>
      <c r="B3154" s="781" t="s">
        <v>1444</v>
      </c>
      <c r="C3154" s="1829">
        <v>4</v>
      </c>
      <c r="D3154" s="874" t="s">
        <v>1421</v>
      </c>
      <c r="E3154" s="1707"/>
      <c r="F3154" s="1719">
        <f t="shared" si="121"/>
        <v>0</v>
      </c>
    </row>
    <row r="3155" spans="1:6" ht="41.4">
      <c r="A3155" s="1704" t="s">
        <v>34</v>
      </c>
      <c r="B3155" s="781" t="s">
        <v>1445</v>
      </c>
      <c r="C3155" s="1829">
        <v>4</v>
      </c>
      <c r="D3155" s="874" t="s">
        <v>1421</v>
      </c>
      <c r="E3155" s="1707"/>
      <c r="F3155" s="1719">
        <f t="shared" si="121"/>
        <v>0</v>
      </c>
    </row>
    <row r="3156" spans="1:6" s="524" customFormat="1" ht="27.6">
      <c r="A3156" s="1700" t="s">
        <v>38</v>
      </c>
      <c r="B3156" s="781" t="s">
        <v>1446</v>
      </c>
      <c r="C3156" s="1830">
        <v>4</v>
      </c>
      <c r="D3156" s="336" t="s">
        <v>1421</v>
      </c>
      <c r="E3156" s="2177"/>
      <c r="F3156" s="1719">
        <f t="shared" si="121"/>
        <v>0</v>
      </c>
    </row>
    <row r="3157" spans="1:6" s="524" customFormat="1">
      <c r="A3157" s="1700" t="s">
        <v>39</v>
      </c>
      <c r="B3157" s="1831" t="s">
        <v>1447</v>
      </c>
      <c r="C3157" s="1830">
        <v>12</v>
      </c>
      <c r="D3157" s="336" t="s">
        <v>1421</v>
      </c>
      <c r="E3157" s="2177"/>
      <c r="F3157" s="1719">
        <f t="shared" si="121"/>
        <v>0</v>
      </c>
    </row>
    <row r="3158" spans="1:6">
      <c r="A3158" s="1704"/>
      <c r="B3158" s="1672" t="s">
        <v>1448</v>
      </c>
      <c r="C3158" s="1829"/>
      <c r="D3158" s="874"/>
      <c r="E3158" s="1707"/>
      <c r="F3158" s="1719">
        <f t="shared" si="121"/>
        <v>0</v>
      </c>
    </row>
    <row r="3159" spans="1:6" ht="41.4">
      <c r="A3159" s="1704" t="s">
        <v>35</v>
      </c>
      <c r="B3159" s="781" t="s">
        <v>1449</v>
      </c>
      <c r="C3159" s="1829">
        <v>0</v>
      </c>
      <c r="D3159" s="874" t="s">
        <v>1421</v>
      </c>
      <c r="E3159" s="1707"/>
      <c r="F3159" s="1719">
        <f t="shared" si="121"/>
        <v>0</v>
      </c>
    </row>
    <row r="3160" spans="1:6" ht="55.2">
      <c r="A3160" s="1704" t="s">
        <v>36</v>
      </c>
      <c r="B3160" s="781" t="s">
        <v>1450</v>
      </c>
      <c r="C3160" s="1829">
        <v>6</v>
      </c>
      <c r="D3160" s="874" t="s">
        <v>1421</v>
      </c>
      <c r="E3160" s="1707"/>
      <c r="F3160" s="1719">
        <f t="shared" si="121"/>
        <v>0</v>
      </c>
    </row>
    <row r="3161" spans="1:6" ht="27.6">
      <c r="A3161" s="1704" t="s">
        <v>74</v>
      </c>
      <c r="B3161" s="781" t="s">
        <v>1451</v>
      </c>
      <c r="C3161" s="1829">
        <v>6</v>
      </c>
      <c r="D3161" s="874" t="s">
        <v>1421</v>
      </c>
      <c r="E3161" s="1707"/>
      <c r="F3161" s="1719">
        <f t="shared" si="121"/>
        <v>0</v>
      </c>
    </row>
    <row r="3162" spans="1:6" ht="27.6">
      <c r="A3162" s="1704" t="s">
        <v>38</v>
      </c>
      <c r="B3162" s="781" t="s">
        <v>1452</v>
      </c>
      <c r="C3162" s="1829">
        <v>6</v>
      </c>
      <c r="D3162" s="874" t="s">
        <v>1421</v>
      </c>
      <c r="E3162" s="1707"/>
      <c r="F3162" s="1719">
        <f t="shared" si="121"/>
        <v>0</v>
      </c>
    </row>
    <row r="3163" spans="1:6" ht="41.4">
      <c r="A3163" s="1704" t="s">
        <v>39</v>
      </c>
      <c r="B3163" s="781" t="s">
        <v>1453</v>
      </c>
      <c r="C3163" s="1829">
        <v>6</v>
      </c>
      <c r="D3163" s="874" t="s">
        <v>1421</v>
      </c>
      <c r="E3163" s="1707"/>
      <c r="F3163" s="1719">
        <f t="shared" si="121"/>
        <v>0</v>
      </c>
    </row>
    <row r="3164" spans="1:6">
      <c r="A3164" s="1704"/>
      <c r="B3164" s="781"/>
      <c r="C3164" s="1829"/>
      <c r="D3164" s="874"/>
      <c r="E3164" s="1707"/>
      <c r="F3164" s="1719"/>
    </row>
    <row r="3165" spans="1:6">
      <c r="A3165" s="1704"/>
      <c r="B3165" s="781"/>
      <c r="C3165" s="1829"/>
      <c r="D3165" s="874"/>
      <c r="E3165" s="1707"/>
      <c r="F3165" s="1719"/>
    </row>
    <row r="3166" spans="1:6">
      <c r="A3166" s="1704"/>
      <c r="B3166" s="781"/>
      <c r="C3166" s="1829"/>
      <c r="D3166" s="874"/>
      <c r="E3166" s="1707"/>
      <c r="F3166" s="1719"/>
    </row>
    <row r="3167" spans="1:6">
      <c r="A3167" s="1704"/>
      <c r="B3167" s="781"/>
      <c r="C3167" s="1829"/>
      <c r="D3167" s="874"/>
      <c r="E3167" s="1707"/>
      <c r="F3167" s="1719"/>
    </row>
    <row r="3168" spans="1:6">
      <c r="A3168" s="1704"/>
      <c r="B3168" s="781"/>
      <c r="C3168" s="1829"/>
      <c r="D3168" s="874"/>
      <c r="E3168" s="1707"/>
      <c r="F3168" s="1719"/>
    </row>
    <row r="3169" spans="1:6">
      <c r="A3169" s="1704"/>
      <c r="B3169" s="781"/>
      <c r="C3169" s="1829"/>
      <c r="D3169" s="874"/>
      <c r="E3169" s="1707"/>
      <c r="F3169" s="1719"/>
    </row>
    <row r="3170" spans="1:6">
      <c r="A3170" s="1824"/>
      <c r="B3170" s="781"/>
      <c r="C3170" s="1825"/>
      <c r="D3170" s="779"/>
      <c r="E3170" s="1707"/>
      <c r="F3170" s="1719"/>
    </row>
    <row r="3171" spans="1:6">
      <c r="A3171" s="48"/>
      <c r="B3171" s="717"/>
      <c r="C3171" s="47"/>
      <c r="D3171" s="718"/>
      <c r="E3171" s="2014"/>
      <c r="F3171" s="351"/>
    </row>
    <row r="3172" spans="1:6" ht="14.4" thickBot="1">
      <c r="A3172" s="66"/>
      <c r="B3172" s="719" t="s">
        <v>199</v>
      </c>
      <c r="C3172" s="65"/>
      <c r="D3172" s="720"/>
      <c r="E3172" s="2022"/>
      <c r="F3172" s="393">
        <f>SUM(F3147:F3168)</f>
        <v>0</v>
      </c>
    </row>
    <row r="3173" spans="1:6" ht="14.4" thickTop="1">
      <c r="A3173" s="1821"/>
      <c r="B3173" s="1842"/>
      <c r="C3173" s="1821"/>
      <c r="D3173" s="1822"/>
      <c r="E3173" s="2183"/>
      <c r="F3173" s="1781"/>
    </row>
    <row r="3174" spans="1:6">
      <c r="A3174" s="1828" t="s">
        <v>2999</v>
      </c>
      <c r="B3174" s="802" t="s">
        <v>2947</v>
      </c>
      <c r="C3174" s="1829"/>
      <c r="D3174" s="874"/>
      <c r="E3174" s="1707"/>
      <c r="F3174" s="1719"/>
    </row>
    <row r="3175" spans="1:6">
      <c r="A3175" s="1704"/>
      <c r="B3175" s="1672" t="s">
        <v>1454</v>
      </c>
      <c r="C3175" s="1829"/>
      <c r="D3175" s="874"/>
      <c r="E3175" s="1707"/>
      <c r="F3175" s="1719"/>
    </row>
    <row r="3176" spans="1:6" ht="41.4">
      <c r="A3176" s="1704" t="s">
        <v>28</v>
      </c>
      <c r="B3176" s="781" t="s">
        <v>1455</v>
      </c>
      <c r="C3176" s="1829">
        <v>3</v>
      </c>
      <c r="D3176" s="874" t="s">
        <v>1456</v>
      </c>
      <c r="E3176" s="1707"/>
      <c r="F3176" s="1719">
        <f t="shared" ref="F3176:F3181" si="122">C3176*E3176</f>
        <v>0</v>
      </c>
    </row>
    <row r="3177" spans="1:6" ht="41.4">
      <c r="A3177" s="1704" t="s">
        <v>30</v>
      </c>
      <c r="B3177" s="781" t="s">
        <v>1457</v>
      </c>
      <c r="C3177" s="1829">
        <v>3</v>
      </c>
      <c r="D3177" s="874" t="s">
        <v>1456</v>
      </c>
      <c r="E3177" s="1707"/>
      <c r="F3177" s="1719">
        <f t="shared" si="122"/>
        <v>0</v>
      </c>
    </row>
    <row r="3178" spans="1:6">
      <c r="A3178" s="1704"/>
      <c r="B3178" s="1672" t="s">
        <v>1458</v>
      </c>
      <c r="C3178" s="1829"/>
      <c r="D3178" s="874"/>
      <c r="E3178" s="1707"/>
      <c r="F3178" s="1719"/>
    </row>
    <row r="3179" spans="1:6" ht="55.2">
      <c r="A3179" s="1704" t="s">
        <v>31</v>
      </c>
      <c r="B3179" s="781" t="s">
        <v>1459</v>
      </c>
      <c r="C3179" s="1829">
        <v>3</v>
      </c>
      <c r="D3179" s="874" t="s">
        <v>1421</v>
      </c>
      <c r="E3179" s="1707"/>
      <c r="F3179" s="1719">
        <f t="shared" si="122"/>
        <v>0</v>
      </c>
    </row>
    <row r="3180" spans="1:6">
      <c r="A3180" s="1704"/>
      <c r="B3180" s="1672" t="s">
        <v>1460</v>
      </c>
      <c r="C3180" s="1829"/>
      <c r="D3180" s="874"/>
      <c r="E3180" s="1707"/>
      <c r="F3180" s="1719"/>
    </row>
    <row r="3181" spans="1:6" ht="41.4">
      <c r="A3181" s="1704" t="s">
        <v>32</v>
      </c>
      <c r="B3181" s="781" t="s">
        <v>1461</v>
      </c>
      <c r="C3181" s="1829">
        <v>0</v>
      </c>
      <c r="D3181" s="874" t="s">
        <v>1421</v>
      </c>
      <c r="E3181" s="1707"/>
      <c r="F3181" s="1719">
        <f t="shared" si="122"/>
        <v>0</v>
      </c>
    </row>
    <row r="3182" spans="1:6">
      <c r="A3182" s="1704"/>
      <c r="B3182" s="781"/>
      <c r="C3182" s="1829"/>
      <c r="D3182" s="874"/>
      <c r="E3182" s="1707"/>
      <c r="F3182" s="1719"/>
    </row>
    <row r="3183" spans="1:6">
      <c r="A3183" s="1704"/>
      <c r="B3183" s="1672" t="s">
        <v>1462</v>
      </c>
      <c r="C3183" s="1829"/>
      <c r="D3183" s="874"/>
      <c r="E3183" s="1707"/>
      <c r="F3183" s="1719"/>
    </row>
    <row r="3184" spans="1:6" ht="69">
      <c r="A3184" s="1704" t="s">
        <v>30</v>
      </c>
      <c r="B3184" s="781" t="s">
        <v>1463</v>
      </c>
      <c r="C3184" s="1829">
        <v>4</v>
      </c>
      <c r="D3184" s="874" t="s">
        <v>1464</v>
      </c>
      <c r="E3184" s="1707"/>
      <c r="F3184" s="1719">
        <f t="shared" ref="F3184:F3188" si="123">C3184*E3184</f>
        <v>0</v>
      </c>
    </row>
    <row r="3185" spans="1:6" ht="27.6">
      <c r="A3185" s="1704" t="s">
        <v>31</v>
      </c>
      <c r="B3185" s="781" t="s">
        <v>1465</v>
      </c>
      <c r="C3185" s="1829">
        <v>4</v>
      </c>
      <c r="D3185" s="874" t="s">
        <v>1464</v>
      </c>
      <c r="E3185" s="1707"/>
      <c r="F3185" s="1719">
        <f t="shared" si="123"/>
        <v>0</v>
      </c>
    </row>
    <row r="3186" spans="1:6" ht="27.6">
      <c r="A3186" s="1704" t="s">
        <v>32</v>
      </c>
      <c r="B3186" s="781" t="s">
        <v>1466</v>
      </c>
      <c r="C3186" s="1829">
        <v>4</v>
      </c>
      <c r="D3186" s="874" t="s">
        <v>1464</v>
      </c>
      <c r="E3186" s="1707"/>
      <c r="F3186" s="1719">
        <f t="shared" si="123"/>
        <v>0</v>
      </c>
    </row>
    <row r="3187" spans="1:6" ht="27.6">
      <c r="A3187" s="1704" t="s">
        <v>33</v>
      </c>
      <c r="B3187" s="781" t="s">
        <v>1467</v>
      </c>
      <c r="C3187" s="1829">
        <v>4</v>
      </c>
      <c r="D3187" s="874" t="s">
        <v>1464</v>
      </c>
      <c r="E3187" s="1707"/>
      <c r="F3187" s="1719">
        <f t="shared" si="123"/>
        <v>0</v>
      </c>
    </row>
    <row r="3188" spans="1:6">
      <c r="A3188" s="1704" t="s">
        <v>34</v>
      </c>
      <c r="B3188" s="781" t="s">
        <v>1468</v>
      </c>
      <c r="C3188" s="1829">
        <v>4</v>
      </c>
      <c r="D3188" s="874" t="s">
        <v>1464</v>
      </c>
      <c r="E3188" s="1707"/>
      <c r="F3188" s="1719">
        <f t="shared" si="123"/>
        <v>0</v>
      </c>
    </row>
    <row r="3189" spans="1:6">
      <c r="A3189" s="1704"/>
      <c r="B3189" s="781"/>
      <c r="C3189" s="1829"/>
      <c r="D3189" s="874"/>
      <c r="E3189" s="1707"/>
      <c r="F3189" s="1719"/>
    </row>
    <row r="3190" spans="1:6">
      <c r="A3190" s="1704"/>
      <c r="B3190" s="781"/>
      <c r="C3190" s="1829"/>
      <c r="D3190" s="874"/>
      <c r="E3190" s="1707"/>
      <c r="F3190" s="1719"/>
    </row>
    <row r="3191" spans="1:6">
      <c r="A3191" s="1704"/>
      <c r="B3191" s="781"/>
      <c r="C3191" s="1829"/>
      <c r="D3191" s="874"/>
      <c r="E3191" s="1707"/>
      <c r="F3191" s="1719"/>
    </row>
    <row r="3192" spans="1:6">
      <c r="A3192" s="1704"/>
      <c r="B3192" s="781"/>
      <c r="C3192" s="1829"/>
      <c r="D3192" s="874"/>
      <c r="E3192" s="1707"/>
      <c r="F3192" s="1719"/>
    </row>
    <row r="3193" spans="1:6">
      <c r="A3193" s="1704"/>
      <c r="B3193" s="781"/>
      <c r="C3193" s="1829"/>
      <c r="D3193" s="874"/>
      <c r="E3193" s="1707"/>
      <c r="F3193" s="1719"/>
    </row>
    <row r="3194" spans="1:6">
      <c r="A3194" s="1704"/>
      <c r="B3194" s="781"/>
      <c r="C3194" s="1829"/>
      <c r="D3194" s="874"/>
      <c r="E3194" s="1707"/>
      <c r="F3194" s="1719"/>
    </row>
    <row r="3195" spans="1:6">
      <c r="A3195" s="1704"/>
      <c r="B3195" s="781"/>
      <c r="C3195" s="1829"/>
      <c r="D3195" s="874"/>
      <c r="E3195" s="1707"/>
      <c r="F3195" s="1719"/>
    </row>
    <row r="3196" spans="1:6">
      <c r="A3196" s="1704"/>
      <c r="B3196" s="781"/>
      <c r="C3196" s="1829"/>
      <c r="D3196" s="874"/>
      <c r="E3196" s="1707"/>
      <c r="F3196" s="1719"/>
    </row>
    <row r="3197" spans="1:6">
      <c r="A3197" s="1704"/>
      <c r="B3197" s="781"/>
      <c r="C3197" s="1829"/>
      <c r="D3197" s="874"/>
      <c r="E3197" s="1707"/>
      <c r="F3197" s="1719"/>
    </row>
    <row r="3198" spans="1:6">
      <c r="A3198" s="1704"/>
      <c r="B3198" s="781"/>
      <c r="C3198" s="1829"/>
      <c r="D3198" s="874"/>
      <c r="E3198" s="1707"/>
      <c r="F3198" s="1719"/>
    </row>
    <row r="3199" spans="1:6">
      <c r="A3199" s="1704"/>
      <c r="B3199" s="781"/>
      <c r="C3199" s="1829"/>
      <c r="D3199" s="874"/>
      <c r="E3199" s="1707"/>
      <c r="F3199" s="1719"/>
    </row>
    <row r="3200" spans="1:6">
      <c r="A3200" s="1704"/>
      <c r="B3200" s="781"/>
      <c r="C3200" s="1829"/>
      <c r="D3200" s="874"/>
      <c r="E3200" s="1707"/>
      <c r="F3200" s="1719"/>
    </row>
    <row r="3201" spans="1:6">
      <c r="A3201" s="1704"/>
      <c r="B3201" s="781"/>
      <c r="C3201" s="1829"/>
      <c r="D3201" s="874"/>
      <c r="E3201" s="1707"/>
      <c r="F3201" s="1719"/>
    </row>
    <row r="3202" spans="1:6">
      <c r="A3202" s="1704"/>
      <c r="B3202" s="781"/>
      <c r="C3202" s="1829"/>
      <c r="D3202" s="874"/>
      <c r="E3202" s="1707"/>
      <c r="F3202" s="1719"/>
    </row>
    <row r="3203" spans="1:6">
      <c r="A3203" s="1704"/>
      <c r="B3203" s="781"/>
      <c r="C3203" s="1829"/>
      <c r="D3203" s="874"/>
      <c r="E3203" s="1707"/>
      <c r="F3203" s="1719"/>
    </row>
    <row r="3204" spans="1:6">
      <c r="A3204" s="1704"/>
      <c r="B3204" s="781"/>
      <c r="C3204" s="1829"/>
      <c r="D3204" s="874"/>
      <c r="E3204" s="1707"/>
      <c r="F3204" s="1719"/>
    </row>
    <row r="3205" spans="1:6">
      <c r="A3205" s="1824"/>
      <c r="B3205" s="781"/>
      <c r="C3205" s="1825"/>
      <c r="D3205" s="779"/>
      <c r="E3205" s="1707"/>
      <c r="F3205" s="1719"/>
    </row>
    <row r="3206" spans="1:6">
      <c r="A3206" s="48"/>
      <c r="B3206" s="717"/>
      <c r="C3206" s="47"/>
      <c r="D3206" s="718"/>
      <c r="E3206" s="2014"/>
      <c r="F3206" s="351"/>
    </row>
    <row r="3207" spans="1:6" ht="14.4" thickBot="1">
      <c r="A3207" s="66"/>
      <c r="B3207" s="719" t="s">
        <v>199</v>
      </c>
      <c r="C3207" s="65"/>
      <c r="D3207" s="720"/>
      <c r="E3207" s="2022"/>
      <c r="F3207" s="393">
        <f>SUM(F3174:F3203)</f>
        <v>0</v>
      </c>
    </row>
    <row r="3208" spans="1:6" ht="14.4" thickTop="1">
      <c r="A3208" s="1834"/>
      <c r="B3208" s="1749"/>
      <c r="C3208" s="1835"/>
      <c r="D3208" s="1822"/>
      <c r="E3208" s="2183"/>
      <c r="F3208" s="1781"/>
    </row>
    <row r="3209" spans="1:6">
      <c r="A3209" s="1714" t="s">
        <v>3000</v>
      </c>
      <c r="B3209" s="802" t="s">
        <v>2950</v>
      </c>
      <c r="C3209" s="1829"/>
      <c r="D3209" s="874"/>
      <c r="E3209" s="1707"/>
      <c r="F3209" s="1717"/>
    </row>
    <row r="3210" spans="1:6">
      <c r="A3210" s="1704"/>
      <c r="B3210" s="1672" t="s">
        <v>1469</v>
      </c>
      <c r="C3210" s="1829"/>
      <c r="D3210" s="874"/>
      <c r="E3210" s="1707"/>
      <c r="F3210" s="1719"/>
    </row>
    <row r="3211" spans="1:6">
      <c r="A3211" s="1704" t="s">
        <v>28</v>
      </c>
      <c r="B3211" s="781" t="s">
        <v>1470</v>
      </c>
      <c r="C3211" s="1829">
        <v>12</v>
      </c>
      <c r="D3211" s="874" t="s">
        <v>1464</v>
      </c>
      <c r="E3211" s="1707"/>
      <c r="F3211" s="1719">
        <f t="shared" ref="F3211" si="124">C3211*E3211</f>
        <v>0</v>
      </c>
    </row>
    <row r="3212" spans="1:6">
      <c r="A3212" s="1704"/>
      <c r="B3212" s="1672" t="s">
        <v>1471</v>
      </c>
      <c r="C3212" s="1829"/>
      <c r="D3212" s="874"/>
      <c r="E3212" s="1707"/>
      <c r="F3212" s="1719"/>
    </row>
    <row r="3213" spans="1:6" ht="27.6">
      <c r="A3213" s="1704" t="s">
        <v>30</v>
      </c>
      <c r="B3213" s="781" t="s">
        <v>1472</v>
      </c>
      <c r="C3213" s="1830">
        <v>6</v>
      </c>
      <c r="D3213" s="336" t="s">
        <v>1421</v>
      </c>
      <c r="F3213" s="1719">
        <f t="shared" ref="F3213:F3217" si="125">C3213*E3213</f>
        <v>0</v>
      </c>
    </row>
    <row r="3214" spans="1:6">
      <c r="A3214" s="1704" t="s">
        <v>31</v>
      </c>
      <c r="B3214" s="781" t="s">
        <v>1473</v>
      </c>
      <c r="C3214" s="1830">
        <v>0</v>
      </c>
      <c r="D3214" s="336" t="s">
        <v>1421</v>
      </c>
      <c r="F3214" s="1719">
        <f t="shared" si="125"/>
        <v>0</v>
      </c>
    </row>
    <row r="3215" spans="1:6">
      <c r="A3215" s="1704" t="s">
        <v>32</v>
      </c>
      <c r="B3215" s="781" t="s">
        <v>1474</v>
      </c>
      <c r="C3215" s="1830">
        <v>0</v>
      </c>
      <c r="D3215" s="336" t="s">
        <v>1421</v>
      </c>
      <c r="F3215" s="1719">
        <f t="shared" si="125"/>
        <v>0</v>
      </c>
    </row>
    <row r="3216" spans="1:6">
      <c r="A3216" s="1704"/>
      <c r="B3216" s="1672" t="s">
        <v>1475</v>
      </c>
      <c r="C3216" s="1829"/>
      <c r="D3216" s="874"/>
      <c r="E3216" s="1707"/>
      <c r="F3216" s="1719">
        <f t="shared" si="125"/>
        <v>0</v>
      </c>
    </row>
    <row r="3217" spans="1:7" ht="41.4">
      <c r="A3217" s="1704" t="s">
        <v>33</v>
      </c>
      <c r="B3217" s="781" t="s">
        <v>1476</v>
      </c>
      <c r="C3217" s="1829">
        <v>2</v>
      </c>
      <c r="D3217" s="874" t="s">
        <v>1421</v>
      </c>
      <c r="E3217" s="1707"/>
      <c r="F3217" s="1719">
        <f t="shared" si="125"/>
        <v>0</v>
      </c>
    </row>
    <row r="3218" spans="1:7" s="524" customFormat="1">
      <c r="A3218" s="1704"/>
      <c r="B3218" s="1832"/>
      <c r="C3218" s="1833"/>
      <c r="D3218" s="336"/>
      <c r="E3218" s="1707"/>
      <c r="F3218" s="1719"/>
    </row>
    <row r="3219" spans="1:7" s="524" customFormat="1">
      <c r="A3219" s="1704"/>
      <c r="B3219" s="1832" t="s">
        <v>1477</v>
      </c>
      <c r="C3219" s="1833"/>
      <c r="D3219" s="336"/>
      <c r="E3219" s="1707"/>
      <c r="F3219" s="1719"/>
    </row>
    <row r="3220" spans="1:7" s="524" customFormat="1" ht="82.8">
      <c r="A3220" s="1704" t="s">
        <v>28</v>
      </c>
      <c r="B3220" s="1831" t="s">
        <v>1478</v>
      </c>
      <c r="C3220" s="1829">
        <v>0</v>
      </c>
      <c r="D3220" s="874" t="s">
        <v>1421</v>
      </c>
      <c r="E3220" s="1707"/>
      <c r="F3220" s="1719">
        <f t="shared" ref="F3220" si="126">C3220*E3220</f>
        <v>0</v>
      </c>
      <c r="G3220" s="524" t="s">
        <v>2951</v>
      </c>
    </row>
    <row r="3221" spans="1:7">
      <c r="A3221" s="1704"/>
      <c r="B3221" s="781"/>
      <c r="C3221" s="1829"/>
      <c r="D3221" s="874"/>
      <c r="E3221" s="1707"/>
      <c r="F3221" s="1719"/>
    </row>
    <row r="3222" spans="1:7" s="524" customFormat="1" ht="96.6">
      <c r="A3222" s="1700" t="s">
        <v>34</v>
      </c>
      <c r="B3222" s="781" t="s">
        <v>2952</v>
      </c>
      <c r="C3222" s="1830">
        <v>1</v>
      </c>
      <c r="D3222" s="336" t="s">
        <v>809</v>
      </c>
      <c r="E3222" s="2177"/>
      <c r="F3222" s="1719">
        <f t="shared" ref="F3222:F3225" si="127">C3222*E3222</f>
        <v>0</v>
      </c>
    </row>
    <row r="3223" spans="1:7" s="524" customFormat="1" ht="27.6">
      <c r="A3223" s="1704" t="s">
        <v>36</v>
      </c>
      <c r="B3223" s="1831" t="s">
        <v>1480</v>
      </c>
      <c r="C3223" s="1829">
        <v>1</v>
      </c>
      <c r="D3223" s="874" t="s">
        <v>1421</v>
      </c>
      <c r="E3223" s="1707"/>
      <c r="F3223" s="1719">
        <f t="shared" si="127"/>
        <v>0</v>
      </c>
    </row>
    <row r="3224" spans="1:7" s="524" customFormat="1">
      <c r="A3224" s="1700"/>
      <c r="B3224" s="781"/>
      <c r="C3224" s="1830"/>
      <c r="D3224" s="336"/>
      <c r="E3224" s="2177"/>
      <c r="F3224" s="1719">
        <f t="shared" si="127"/>
        <v>0</v>
      </c>
    </row>
    <row r="3225" spans="1:7" s="524" customFormat="1" ht="27.6" customHeight="1">
      <c r="A3225" s="1700" t="s">
        <v>74</v>
      </c>
      <c r="B3225" s="1831" t="s">
        <v>1481</v>
      </c>
      <c r="C3225" s="1829">
        <v>1</v>
      </c>
      <c r="D3225" s="874" t="s">
        <v>1482</v>
      </c>
      <c r="E3225" s="1707"/>
      <c r="F3225" s="1719">
        <f t="shared" si="127"/>
        <v>0</v>
      </c>
    </row>
    <row r="3226" spans="1:7" s="524" customFormat="1">
      <c r="A3226" s="1700"/>
      <c r="B3226" s="1831"/>
      <c r="C3226" s="1829"/>
      <c r="D3226" s="779"/>
      <c r="E3226" s="1707"/>
      <c r="F3226" s="1719"/>
    </row>
    <row r="3227" spans="1:7" s="524" customFormat="1">
      <c r="A3227" s="1700"/>
      <c r="B3227" s="1831"/>
      <c r="C3227" s="1829"/>
      <c r="D3227" s="779"/>
      <c r="E3227" s="1707"/>
      <c r="F3227" s="1719"/>
    </row>
    <row r="3228" spans="1:7" s="524" customFormat="1">
      <c r="A3228" s="1700"/>
      <c r="B3228" s="1831"/>
      <c r="C3228" s="1829"/>
      <c r="D3228" s="779"/>
      <c r="E3228" s="1707"/>
      <c r="F3228" s="1719"/>
    </row>
    <row r="3229" spans="1:7" s="524" customFormat="1">
      <c r="A3229" s="1700"/>
      <c r="B3229" s="1831"/>
      <c r="C3229" s="1829"/>
      <c r="D3229" s="779"/>
      <c r="E3229" s="1707"/>
      <c r="F3229" s="1719"/>
    </row>
    <row r="3230" spans="1:7" s="524" customFormat="1">
      <c r="A3230" s="1700"/>
      <c r="B3230" s="1831"/>
      <c r="C3230" s="1829"/>
      <c r="D3230" s="779"/>
      <c r="E3230" s="1707"/>
      <c r="F3230" s="1719"/>
    </row>
    <row r="3231" spans="1:7" s="524" customFormat="1">
      <c r="A3231" s="1700"/>
      <c r="B3231" s="1831"/>
      <c r="C3231" s="1829"/>
      <c r="D3231" s="779"/>
      <c r="E3231" s="1707"/>
      <c r="F3231" s="1719"/>
    </row>
    <row r="3232" spans="1:7" s="524" customFormat="1">
      <c r="A3232" s="1700"/>
      <c r="B3232" s="1831"/>
      <c r="C3232" s="1829"/>
      <c r="D3232" s="779"/>
      <c r="E3232" s="1707"/>
      <c r="F3232" s="1719"/>
    </row>
    <row r="3233" spans="1:6" s="524" customFormat="1">
      <c r="A3233" s="1700"/>
      <c r="B3233" s="1831"/>
      <c r="C3233" s="1829"/>
      <c r="D3233" s="779"/>
      <c r="E3233" s="1707"/>
      <c r="F3233" s="1719"/>
    </row>
    <row r="3234" spans="1:6" s="524" customFormat="1">
      <c r="A3234" s="1700"/>
      <c r="B3234" s="1831"/>
      <c r="C3234" s="1829"/>
      <c r="D3234" s="779"/>
      <c r="E3234" s="1707"/>
      <c r="F3234" s="1719"/>
    </row>
    <row r="3235" spans="1:6" s="524" customFormat="1">
      <c r="A3235" s="1700"/>
      <c r="B3235" s="1831"/>
      <c r="C3235" s="1829"/>
      <c r="D3235" s="779"/>
      <c r="E3235" s="1707"/>
      <c r="F3235" s="1719"/>
    </row>
    <row r="3236" spans="1:6" s="524" customFormat="1">
      <c r="A3236" s="1700"/>
      <c r="B3236" s="1831"/>
      <c r="C3236" s="1829"/>
      <c r="D3236" s="779"/>
      <c r="E3236" s="1707"/>
      <c r="F3236" s="1719"/>
    </row>
    <row r="3237" spans="1:6" s="524" customFormat="1">
      <c r="A3237" s="1700"/>
      <c r="B3237" s="1831"/>
      <c r="C3237" s="1829"/>
      <c r="D3237" s="779"/>
      <c r="E3237" s="1707"/>
      <c r="F3237" s="1719"/>
    </row>
    <row r="3238" spans="1:6" s="524" customFormat="1" ht="27" customHeight="1">
      <c r="A3238" s="1700"/>
      <c r="B3238" s="1831"/>
      <c r="C3238" s="1829"/>
      <c r="D3238" s="779"/>
      <c r="E3238" s="1707"/>
      <c r="F3238" s="1719"/>
    </row>
    <row r="3239" spans="1:6">
      <c r="A3239" s="1824"/>
      <c r="B3239" s="781"/>
      <c r="C3239" s="1825"/>
      <c r="D3239" s="779"/>
      <c r="E3239" s="1707"/>
      <c r="F3239" s="1719"/>
    </row>
    <row r="3240" spans="1:6">
      <c r="A3240" s="48"/>
      <c r="B3240" s="717"/>
      <c r="C3240" s="47"/>
      <c r="D3240" s="718"/>
      <c r="E3240" s="2014"/>
      <c r="F3240" s="351"/>
    </row>
    <row r="3241" spans="1:6" ht="14.4" thickBot="1">
      <c r="A3241" s="66"/>
      <c r="B3241" s="719" t="s">
        <v>199</v>
      </c>
      <c r="C3241" s="65"/>
      <c r="D3241" s="720"/>
      <c r="E3241" s="2022"/>
      <c r="F3241" s="393">
        <f>SUM(F3209:F3227)</f>
        <v>0</v>
      </c>
    </row>
    <row r="3242" spans="1:6" ht="14.4" thickTop="1">
      <c r="A3242" s="1834"/>
      <c r="B3242" s="1749"/>
      <c r="C3242" s="1835"/>
      <c r="D3242" s="1822"/>
      <c r="E3242" s="2183"/>
      <c r="F3242" s="1781"/>
    </row>
    <row r="3243" spans="1:6">
      <c r="A3243" s="1714" t="s">
        <v>3001</v>
      </c>
      <c r="B3243" s="802" t="s">
        <v>2954</v>
      </c>
      <c r="C3243" s="1829"/>
      <c r="D3243" s="874"/>
      <c r="E3243" s="1707"/>
      <c r="F3243" s="1717"/>
    </row>
    <row r="3244" spans="1:6" s="524" customFormat="1">
      <c r="A3244" s="1700"/>
      <c r="B3244" s="1831"/>
      <c r="C3244" s="1829"/>
      <c r="D3244" s="874"/>
      <c r="E3244" s="1707"/>
      <c r="F3244" s="1719"/>
    </row>
    <row r="3245" spans="1:6" s="524" customFormat="1">
      <c r="A3245" s="1700"/>
      <c r="B3245" s="1832" t="s">
        <v>3002</v>
      </c>
      <c r="C3245" s="1830"/>
      <c r="D3245" s="336"/>
      <c r="E3245" s="2177"/>
      <c r="F3245" s="1719"/>
    </row>
    <row r="3246" spans="1:6" s="524" customFormat="1" ht="82.8">
      <c r="A3246" s="1700" t="s">
        <v>30</v>
      </c>
      <c r="B3246" s="1831" t="s">
        <v>3003</v>
      </c>
      <c r="C3246" s="1829">
        <v>1</v>
      </c>
      <c r="D3246" s="874" t="s">
        <v>1421</v>
      </c>
      <c r="E3246" s="1707"/>
      <c r="F3246" s="1719">
        <f t="shared" ref="F3246:F3248" si="128">C3246*E3246</f>
        <v>0</v>
      </c>
    </row>
    <row r="3247" spans="1:6">
      <c r="A3247" s="1704"/>
      <c r="B3247" s="1672" t="s">
        <v>2959</v>
      </c>
      <c r="C3247" s="1829"/>
      <c r="D3247" s="874"/>
      <c r="E3247" s="1707"/>
      <c r="F3247" s="1719">
        <f t="shared" si="128"/>
        <v>0</v>
      </c>
    </row>
    <row r="3248" spans="1:6" ht="69">
      <c r="A3248" s="1704" t="s">
        <v>33</v>
      </c>
      <c r="B3248" s="781" t="s">
        <v>2960</v>
      </c>
      <c r="C3248" s="1829">
        <v>0</v>
      </c>
      <c r="D3248" s="874" t="s">
        <v>1421</v>
      </c>
      <c r="E3248" s="1707"/>
      <c r="F3248" s="1719">
        <f t="shared" si="128"/>
        <v>0</v>
      </c>
    </row>
    <row r="3249" spans="1:6">
      <c r="A3249" s="1704"/>
      <c r="B3249" s="781"/>
      <c r="C3249" s="1829"/>
      <c r="D3249" s="874"/>
      <c r="E3249" s="1707"/>
      <c r="F3249" s="1719">
        <f t="shared" ref="F3249" si="129">E3249*D3249</f>
        <v>0</v>
      </c>
    </row>
    <row r="3250" spans="1:6" ht="165.6">
      <c r="A3250" s="1704" t="s">
        <v>34</v>
      </c>
      <c r="B3250" s="781" t="s">
        <v>2961</v>
      </c>
      <c r="C3250" s="1829">
        <v>0</v>
      </c>
      <c r="D3250" s="874" t="s">
        <v>1464</v>
      </c>
      <c r="E3250" s="1707"/>
      <c r="F3250" s="1719">
        <f t="shared" ref="F3250:F3251" si="130">C3250*E3250</f>
        <v>0</v>
      </c>
    </row>
    <row r="3251" spans="1:6">
      <c r="A3251" s="1704" t="s">
        <v>34</v>
      </c>
      <c r="B3251" s="781" t="s">
        <v>2962</v>
      </c>
      <c r="C3251" s="1829">
        <v>0</v>
      </c>
      <c r="D3251" s="874" t="s">
        <v>1421</v>
      </c>
      <c r="E3251" s="1707"/>
      <c r="F3251" s="1719">
        <f t="shared" si="130"/>
        <v>0</v>
      </c>
    </row>
    <row r="3252" spans="1:6">
      <c r="A3252" s="1704"/>
      <c r="B3252" s="781"/>
      <c r="C3252" s="1829"/>
      <c r="D3252" s="874"/>
      <c r="E3252" s="1707"/>
      <c r="F3252" s="1719"/>
    </row>
    <row r="3253" spans="1:6">
      <c r="A3253" s="1704"/>
      <c r="B3253" s="781"/>
      <c r="C3253" s="1829"/>
      <c r="D3253" s="874"/>
      <c r="E3253" s="1707"/>
      <c r="F3253" s="1719"/>
    </row>
    <row r="3254" spans="1:6">
      <c r="A3254" s="1704"/>
      <c r="B3254" s="781"/>
      <c r="C3254" s="1829"/>
      <c r="D3254" s="874"/>
      <c r="E3254" s="1707"/>
      <c r="F3254" s="1719"/>
    </row>
    <row r="3255" spans="1:6">
      <c r="A3255" s="1704"/>
      <c r="B3255" s="781"/>
      <c r="C3255" s="1829"/>
      <c r="D3255" s="874"/>
      <c r="E3255" s="1707"/>
      <c r="F3255" s="1719"/>
    </row>
    <row r="3256" spans="1:6">
      <c r="A3256" s="1704"/>
      <c r="B3256" s="781"/>
      <c r="C3256" s="1829"/>
      <c r="D3256" s="874"/>
      <c r="E3256" s="1707"/>
      <c r="F3256" s="1719"/>
    </row>
    <row r="3257" spans="1:6">
      <c r="A3257" s="1704"/>
      <c r="B3257" s="781"/>
      <c r="C3257" s="1829"/>
      <c r="D3257" s="874"/>
      <c r="E3257" s="1707"/>
      <c r="F3257" s="1719"/>
    </row>
    <row r="3258" spans="1:6">
      <c r="A3258" s="1704"/>
      <c r="B3258" s="781"/>
      <c r="C3258" s="1829"/>
      <c r="D3258" s="874"/>
      <c r="E3258" s="1707"/>
      <c r="F3258" s="1719"/>
    </row>
    <row r="3259" spans="1:6">
      <c r="A3259" s="1704"/>
      <c r="B3259" s="781"/>
      <c r="C3259" s="1829"/>
      <c r="D3259" s="874"/>
      <c r="E3259" s="1707"/>
      <c r="F3259" s="1719"/>
    </row>
    <row r="3260" spans="1:6">
      <c r="A3260" s="1704"/>
      <c r="B3260" s="781"/>
      <c r="C3260" s="1829"/>
      <c r="D3260" s="874"/>
      <c r="E3260" s="1707"/>
      <c r="F3260" s="1719"/>
    </row>
    <row r="3261" spans="1:6">
      <c r="A3261" s="1704"/>
      <c r="B3261" s="781"/>
      <c r="C3261" s="1829"/>
      <c r="D3261" s="874"/>
      <c r="E3261" s="1707"/>
      <c r="F3261" s="1719"/>
    </row>
    <row r="3262" spans="1:6">
      <c r="A3262" s="1704"/>
      <c r="B3262" s="781"/>
      <c r="C3262" s="1829"/>
      <c r="D3262" s="874"/>
      <c r="E3262" s="1707"/>
      <c r="F3262" s="1719"/>
    </row>
    <row r="3263" spans="1:6">
      <c r="A3263" s="1704"/>
      <c r="B3263" s="781"/>
      <c r="C3263" s="1829"/>
      <c r="D3263" s="874"/>
      <c r="E3263" s="1707"/>
      <c r="F3263" s="1719"/>
    </row>
    <row r="3264" spans="1:6">
      <c r="A3264" s="1704"/>
      <c r="B3264" s="781"/>
      <c r="C3264" s="1829"/>
      <c r="D3264" s="874"/>
      <c r="E3264" s="1707"/>
      <c r="F3264" s="1719"/>
    </row>
    <row r="3265" spans="1:6">
      <c r="A3265" s="1704"/>
      <c r="B3265" s="781"/>
      <c r="C3265" s="1829"/>
      <c r="D3265" s="874"/>
      <c r="E3265" s="1707"/>
      <c r="F3265" s="1719"/>
    </row>
    <row r="3266" spans="1:6">
      <c r="A3266" s="1704"/>
      <c r="B3266" s="781"/>
      <c r="C3266" s="1829"/>
      <c r="D3266" s="874"/>
      <c r="E3266" s="1707"/>
      <c r="F3266" s="1719"/>
    </row>
    <row r="3267" spans="1:6">
      <c r="A3267" s="1704"/>
      <c r="B3267" s="781"/>
      <c r="C3267" s="1829"/>
      <c r="D3267" s="874"/>
      <c r="E3267" s="1707"/>
      <c r="F3267" s="1719"/>
    </row>
    <row r="3268" spans="1:6">
      <c r="A3268" s="1704"/>
      <c r="B3268" s="781"/>
      <c r="C3268" s="1829"/>
      <c r="D3268" s="874"/>
      <c r="E3268" s="1707"/>
      <c r="F3268" s="1719"/>
    </row>
    <row r="3269" spans="1:6">
      <c r="A3269" s="1704"/>
      <c r="B3269" s="781"/>
      <c r="C3269" s="1829"/>
      <c r="D3269" s="874"/>
      <c r="E3269" s="1707"/>
      <c r="F3269" s="1719"/>
    </row>
    <row r="3270" spans="1:6">
      <c r="A3270" s="1824"/>
      <c r="B3270" s="781"/>
      <c r="C3270" s="1825"/>
      <c r="D3270" s="779"/>
      <c r="E3270" s="1707"/>
      <c r="F3270" s="1719"/>
    </row>
    <row r="3271" spans="1:6">
      <c r="A3271" s="48"/>
      <c r="B3271" s="717"/>
      <c r="C3271" s="47"/>
      <c r="D3271" s="718"/>
      <c r="E3271" s="2014"/>
      <c r="F3271" s="351"/>
    </row>
    <row r="3272" spans="1:6" ht="14.4" thickBot="1">
      <c r="A3272" s="66"/>
      <c r="B3272" s="719" t="s">
        <v>199</v>
      </c>
      <c r="C3272" s="65"/>
      <c r="D3272" s="720"/>
      <c r="E3272" s="2022"/>
      <c r="F3272" s="393">
        <f>SUM(F3246:F3268)</f>
        <v>0</v>
      </c>
    </row>
    <row r="3273" spans="1:6" ht="14.4" thickTop="1">
      <c r="A3273" s="1834"/>
      <c r="B3273" s="1749"/>
      <c r="C3273" s="1835"/>
      <c r="D3273" s="1822"/>
      <c r="E3273" s="2183"/>
      <c r="F3273" s="1781"/>
    </row>
    <row r="3274" spans="1:6">
      <c r="A3274" s="1714" t="s">
        <v>3004</v>
      </c>
      <c r="B3274" s="802" t="s">
        <v>2964</v>
      </c>
      <c r="C3274" s="1829"/>
      <c r="D3274" s="874"/>
      <c r="E3274" s="1707"/>
      <c r="F3274" s="1717"/>
    </row>
    <row r="3275" spans="1:6" s="524" customFormat="1">
      <c r="A3275" s="1704"/>
      <c r="B3275" s="1832" t="s">
        <v>2965</v>
      </c>
      <c r="C3275" s="1833"/>
      <c r="D3275" s="336"/>
      <c r="E3275" s="1707"/>
      <c r="F3275" s="1719">
        <f t="shared" ref="F3275" si="131">E3275*D3275</f>
        <v>0</v>
      </c>
    </row>
    <row r="3276" spans="1:6" s="524" customFormat="1" ht="69">
      <c r="A3276" s="1700" t="s">
        <v>28</v>
      </c>
      <c r="B3276" s="781" t="s">
        <v>2966</v>
      </c>
      <c r="C3276" s="1830">
        <v>0</v>
      </c>
      <c r="D3276" s="336" t="s">
        <v>809</v>
      </c>
      <c r="E3276" s="2177"/>
      <c r="F3276" s="1719">
        <f t="shared" ref="F3276:F3284" si="132">C3276*E3276</f>
        <v>0</v>
      </c>
    </row>
    <row r="3277" spans="1:6" s="524" customFormat="1" ht="27.6">
      <c r="A3277" s="1704" t="s">
        <v>30</v>
      </c>
      <c r="B3277" s="781" t="s">
        <v>2967</v>
      </c>
      <c r="C3277" s="1829">
        <v>0</v>
      </c>
      <c r="D3277" s="874" t="s">
        <v>1421</v>
      </c>
      <c r="E3277" s="1707"/>
      <c r="F3277" s="1719">
        <f t="shared" si="132"/>
        <v>0</v>
      </c>
    </row>
    <row r="3278" spans="1:6" ht="27.6">
      <c r="A3278" s="1704" t="s">
        <v>31</v>
      </c>
      <c r="B3278" s="781" t="s">
        <v>1451</v>
      </c>
      <c r="C3278" s="1829">
        <v>0</v>
      </c>
      <c r="D3278" s="874" t="s">
        <v>1421</v>
      </c>
      <c r="E3278" s="1707"/>
      <c r="F3278" s="1719">
        <f t="shared" si="132"/>
        <v>0</v>
      </c>
    </row>
    <row r="3279" spans="1:6" ht="27.6">
      <c r="A3279" s="1704" t="s">
        <v>32</v>
      </c>
      <c r="B3279" s="781" t="s">
        <v>1452</v>
      </c>
      <c r="C3279" s="1829">
        <v>0</v>
      </c>
      <c r="D3279" s="874" t="s">
        <v>1421</v>
      </c>
      <c r="E3279" s="1707"/>
      <c r="F3279" s="1719">
        <f t="shared" si="132"/>
        <v>0</v>
      </c>
    </row>
    <row r="3280" spans="1:6" ht="41.4">
      <c r="A3280" s="1704" t="s">
        <v>33</v>
      </c>
      <c r="B3280" s="781" t="s">
        <v>1453</v>
      </c>
      <c r="C3280" s="1829">
        <v>0</v>
      </c>
      <c r="D3280" s="874" t="s">
        <v>1421</v>
      </c>
      <c r="E3280" s="1707"/>
      <c r="F3280" s="1719">
        <f t="shared" si="132"/>
        <v>0</v>
      </c>
    </row>
    <row r="3281" spans="1:6" s="524" customFormat="1" ht="27.6">
      <c r="A3281" s="1700" t="s">
        <v>34</v>
      </c>
      <c r="B3281" s="781" t="s">
        <v>1446</v>
      </c>
      <c r="C3281" s="1830">
        <v>0</v>
      </c>
      <c r="D3281" s="336" t="s">
        <v>1421</v>
      </c>
      <c r="E3281" s="2177"/>
      <c r="F3281" s="1719">
        <f t="shared" si="132"/>
        <v>0</v>
      </c>
    </row>
    <row r="3282" spans="1:6" s="524" customFormat="1">
      <c r="A3282" s="1700" t="s">
        <v>35</v>
      </c>
      <c r="B3282" s="1831" t="s">
        <v>1447</v>
      </c>
      <c r="C3282" s="1830">
        <v>0</v>
      </c>
      <c r="D3282" s="336" t="s">
        <v>1421</v>
      </c>
      <c r="E3282" s="2177"/>
      <c r="F3282" s="1719">
        <f t="shared" si="132"/>
        <v>0</v>
      </c>
    </row>
    <row r="3283" spans="1:6" s="524" customFormat="1" ht="27.6">
      <c r="A3283" s="1700" t="s">
        <v>36</v>
      </c>
      <c r="B3283" s="781" t="s">
        <v>1444</v>
      </c>
      <c r="C3283" s="1829">
        <v>0</v>
      </c>
      <c r="D3283" s="874" t="s">
        <v>1421</v>
      </c>
      <c r="E3283" s="1707"/>
      <c r="F3283" s="1719">
        <f t="shared" si="132"/>
        <v>0</v>
      </c>
    </row>
    <row r="3284" spans="1:6" ht="41.4">
      <c r="A3284" s="1704" t="s">
        <v>74</v>
      </c>
      <c r="B3284" s="781" t="s">
        <v>1445</v>
      </c>
      <c r="C3284" s="1829">
        <v>0</v>
      </c>
      <c r="D3284" s="874" t="s">
        <v>1421</v>
      </c>
      <c r="E3284" s="1707"/>
      <c r="F3284" s="1719">
        <f t="shared" si="132"/>
        <v>0</v>
      </c>
    </row>
    <row r="3285" spans="1:6">
      <c r="A3285" s="1704"/>
      <c r="B3285" s="781"/>
      <c r="C3285" s="1829"/>
      <c r="D3285" s="874"/>
      <c r="E3285" s="1707"/>
      <c r="F3285" s="1719"/>
    </row>
    <row r="3286" spans="1:6">
      <c r="A3286" s="1704"/>
      <c r="B3286" s="781"/>
      <c r="C3286" s="1829"/>
      <c r="D3286" s="874"/>
      <c r="E3286" s="1707"/>
      <c r="F3286" s="1719"/>
    </row>
    <row r="3287" spans="1:6">
      <c r="A3287" s="1704"/>
      <c r="B3287" s="781"/>
      <c r="C3287" s="1829"/>
      <c r="D3287" s="874"/>
      <c r="E3287" s="1707"/>
      <c r="F3287" s="1719"/>
    </row>
    <row r="3288" spans="1:6">
      <c r="A3288" s="1704"/>
      <c r="B3288" s="781"/>
      <c r="C3288" s="1829"/>
      <c r="D3288" s="874"/>
      <c r="E3288" s="1707"/>
      <c r="F3288" s="1719"/>
    </row>
    <row r="3289" spans="1:6">
      <c r="A3289" s="1704"/>
      <c r="B3289" s="781"/>
      <c r="C3289" s="1829"/>
      <c r="D3289" s="874"/>
      <c r="E3289" s="1707"/>
      <c r="F3289" s="1719"/>
    </row>
    <row r="3290" spans="1:6">
      <c r="A3290" s="1704"/>
      <c r="B3290" s="781"/>
      <c r="C3290" s="1829"/>
      <c r="D3290" s="874"/>
      <c r="E3290" s="1707"/>
      <c r="F3290" s="1719"/>
    </row>
    <row r="3291" spans="1:6">
      <c r="A3291" s="1704"/>
      <c r="B3291" s="781"/>
      <c r="C3291" s="1829"/>
      <c r="D3291" s="874"/>
      <c r="E3291" s="1707"/>
      <c r="F3291" s="1719"/>
    </row>
    <row r="3292" spans="1:6">
      <c r="A3292" s="1704"/>
      <c r="B3292" s="781"/>
      <c r="C3292" s="1829"/>
      <c r="D3292" s="874"/>
      <c r="E3292" s="1707"/>
      <c r="F3292" s="1719"/>
    </row>
    <row r="3293" spans="1:6">
      <c r="A3293" s="1704"/>
      <c r="B3293" s="781"/>
      <c r="C3293" s="1829"/>
      <c r="D3293" s="874"/>
      <c r="E3293" s="1707"/>
      <c r="F3293" s="1719"/>
    </row>
    <row r="3294" spans="1:6">
      <c r="A3294" s="1704"/>
      <c r="B3294" s="781"/>
      <c r="C3294" s="1829"/>
      <c r="D3294" s="874"/>
      <c r="E3294" s="1707"/>
      <c r="F3294" s="1719"/>
    </row>
    <row r="3295" spans="1:6">
      <c r="A3295" s="1704"/>
      <c r="B3295" s="781"/>
      <c r="C3295" s="1829"/>
      <c r="D3295" s="874"/>
      <c r="E3295" s="1707"/>
      <c r="F3295" s="1719"/>
    </row>
    <row r="3296" spans="1:6">
      <c r="A3296" s="1704"/>
      <c r="B3296" s="781"/>
      <c r="C3296" s="1829"/>
      <c r="D3296" s="874"/>
      <c r="E3296" s="1707"/>
      <c r="F3296" s="1719"/>
    </row>
    <row r="3297" spans="1:6">
      <c r="A3297" s="1704"/>
      <c r="B3297" s="781"/>
      <c r="C3297" s="1829"/>
      <c r="D3297" s="874"/>
      <c r="E3297" s="1707"/>
      <c r="F3297" s="1719"/>
    </row>
    <row r="3298" spans="1:6">
      <c r="A3298" s="1704"/>
      <c r="B3298" s="781"/>
      <c r="C3298" s="1829"/>
      <c r="D3298" s="874"/>
      <c r="E3298" s="1707"/>
      <c r="F3298" s="1719"/>
    </row>
    <row r="3299" spans="1:6">
      <c r="A3299" s="1704"/>
      <c r="B3299" s="781"/>
      <c r="C3299" s="1829"/>
      <c r="D3299" s="874"/>
      <c r="E3299" s="1707"/>
      <c r="F3299" s="1719"/>
    </row>
    <row r="3300" spans="1:6">
      <c r="A3300" s="1704"/>
      <c r="B3300" s="781"/>
      <c r="C3300" s="1829"/>
      <c r="D3300" s="874"/>
      <c r="E3300" s="1707"/>
      <c r="F3300" s="1719"/>
    </row>
    <row r="3301" spans="1:6">
      <c r="A3301" s="1704"/>
      <c r="B3301" s="781"/>
      <c r="C3301" s="1829"/>
      <c r="D3301" s="874"/>
      <c r="E3301" s="1707"/>
      <c r="F3301" s="1719"/>
    </row>
    <row r="3302" spans="1:6">
      <c r="A3302" s="1704"/>
      <c r="B3302" s="781"/>
      <c r="C3302" s="1829"/>
      <c r="D3302" s="874"/>
      <c r="E3302" s="1707"/>
      <c r="F3302" s="1719"/>
    </row>
    <row r="3303" spans="1:6">
      <c r="A3303" s="1704"/>
      <c r="B3303" s="781"/>
      <c r="C3303" s="1829"/>
      <c r="D3303" s="874"/>
      <c r="E3303" s="1707"/>
      <c r="F3303" s="1719"/>
    </row>
    <row r="3304" spans="1:6">
      <c r="A3304" s="1704"/>
      <c r="B3304" s="781"/>
      <c r="C3304" s="1829"/>
      <c r="D3304" s="874"/>
      <c r="E3304" s="1707"/>
      <c r="F3304" s="1719"/>
    </row>
    <row r="3305" spans="1:6">
      <c r="A3305" s="1704"/>
      <c r="B3305" s="781"/>
      <c r="C3305" s="1829"/>
      <c r="D3305" s="874"/>
      <c r="E3305" s="1707"/>
      <c r="F3305" s="1719"/>
    </row>
    <row r="3306" spans="1:6">
      <c r="A3306" s="1704"/>
      <c r="B3306" s="781"/>
      <c r="C3306" s="1829"/>
      <c r="D3306" s="874"/>
      <c r="E3306" s="1707"/>
      <c r="F3306" s="1719"/>
    </row>
    <row r="3307" spans="1:6">
      <c r="A3307" s="1704"/>
      <c r="B3307" s="781"/>
      <c r="C3307" s="1829"/>
      <c r="D3307" s="874"/>
      <c r="E3307" s="1707"/>
      <c r="F3307" s="1719"/>
    </row>
    <row r="3308" spans="1:6">
      <c r="A3308" s="1824"/>
      <c r="B3308" s="781"/>
      <c r="C3308" s="1825"/>
      <c r="D3308" s="779"/>
      <c r="E3308" s="1707"/>
      <c r="F3308" s="1719"/>
    </row>
    <row r="3309" spans="1:6">
      <c r="A3309" s="48"/>
      <c r="B3309" s="717"/>
      <c r="C3309" s="47"/>
      <c r="D3309" s="718"/>
      <c r="E3309" s="2014"/>
      <c r="F3309" s="351"/>
    </row>
    <row r="3310" spans="1:6" ht="14.4" thickBot="1">
      <c r="A3310" s="66"/>
      <c r="B3310" s="719" t="s">
        <v>199</v>
      </c>
      <c r="C3310" s="65"/>
      <c r="D3310" s="720"/>
      <c r="E3310" s="2022"/>
      <c r="F3310" s="393">
        <f>SUM(F3276:F3305)</f>
        <v>0</v>
      </c>
    </row>
    <row r="3311" spans="1:6" ht="14.4" thickTop="1">
      <c r="A3311" s="1834"/>
      <c r="B3311" s="1749"/>
      <c r="C3311" s="1835"/>
      <c r="D3311" s="1822"/>
      <c r="E3311" s="2183"/>
      <c r="F3311" s="1781"/>
    </row>
    <row r="3312" spans="1:6" s="72" customFormat="1">
      <c r="A3312" s="1704"/>
      <c r="B3312" s="802" t="s">
        <v>2934</v>
      </c>
      <c r="C3312" s="1704"/>
      <c r="D3312" s="874"/>
      <c r="E3312" s="1707"/>
      <c r="F3312" s="1719"/>
    </row>
    <row r="3313" spans="1:6" s="72" customFormat="1">
      <c r="A3313" s="1704"/>
      <c r="B3313" s="802"/>
      <c r="C3313" s="1704"/>
      <c r="D3313" s="874"/>
      <c r="E3313" s="1707"/>
      <c r="F3313" s="1719"/>
    </row>
    <row r="3314" spans="1:6" s="72" customFormat="1">
      <c r="A3314" s="1704"/>
      <c r="B3314" s="781"/>
      <c r="C3314" s="1704"/>
      <c r="D3314" s="874"/>
      <c r="E3314" s="1707"/>
      <c r="F3314" s="1719"/>
    </row>
    <row r="3315" spans="1:6" s="72" customFormat="1">
      <c r="A3315" s="1704" t="s">
        <v>2997</v>
      </c>
      <c r="B3315" s="781" t="s">
        <v>2969</v>
      </c>
      <c r="C3315" s="1704"/>
      <c r="D3315" s="874"/>
      <c r="E3315" s="1707"/>
      <c r="F3315" s="1719">
        <f>F3172</f>
        <v>0</v>
      </c>
    </row>
    <row r="3316" spans="1:6" s="72" customFormat="1">
      <c r="A3316" s="1704"/>
      <c r="B3316" s="781"/>
      <c r="C3316" s="1704"/>
      <c r="D3316" s="874"/>
      <c r="E3316" s="1707"/>
      <c r="F3316" s="1719"/>
    </row>
    <row r="3317" spans="1:6" s="72" customFormat="1">
      <c r="A3317" s="1704" t="s">
        <v>2999</v>
      </c>
      <c r="B3317" s="781" t="s">
        <v>2970</v>
      </c>
      <c r="C3317" s="1704"/>
      <c r="D3317" s="874"/>
      <c r="E3317" s="1707"/>
      <c r="F3317" s="1719">
        <f>F3207</f>
        <v>0</v>
      </c>
    </row>
    <row r="3318" spans="1:6" s="72" customFormat="1">
      <c r="A3318" s="1704"/>
      <c r="B3318" s="781"/>
      <c r="C3318" s="1704"/>
      <c r="D3318" s="874"/>
      <c r="E3318" s="1707"/>
      <c r="F3318" s="1719"/>
    </row>
    <row r="3319" spans="1:6" s="72" customFormat="1">
      <c r="A3319" s="1704" t="s">
        <v>3000</v>
      </c>
      <c r="B3319" s="781" t="s">
        <v>2971</v>
      </c>
      <c r="C3319" s="1704"/>
      <c r="D3319" s="874"/>
      <c r="E3319" s="1707"/>
      <c r="F3319" s="1719">
        <f>F3241</f>
        <v>0</v>
      </c>
    </row>
    <row r="3320" spans="1:6" s="72" customFormat="1">
      <c r="A3320" s="1704"/>
      <c r="B3320" s="781"/>
      <c r="C3320" s="1704"/>
      <c r="D3320" s="874"/>
      <c r="E3320" s="1707"/>
      <c r="F3320" s="1719"/>
    </row>
    <row r="3321" spans="1:6" s="72" customFormat="1">
      <c r="A3321" s="1704" t="s">
        <v>3001</v>
      </c>
      <c r="B3321" s="781" t="s">
        <v>2972</v>
      </c>
      <c r="C3321" s="1704"/>
      <c r="D3321" s="874"/>
      <c r="E3321" s="1707"/>
      <c r="F3321" s="1719">
        <f>F3272</f>
        <v>0</v>
      </c>
    </row>
    <row r="3322" spans="1:6" s="72" customFormat="1">
      <c r="A3322" s="1704"/>
      <c r="B3322" s="781"/>
      <c r="C3322" s="1704"/>
      <c r="D3322" s="874"/>
      <c r="E3322" s="1707"/>
      <c r="F3322" s="1719"/>
    </row>
    <row r="3323" spans="1:6" s="72" customFormat="1">
      <c r="A3323" s="1704" t="s">
        <v>3004</v>
      </c>
      <c r="B3323" s="781" t="s">
        <v>2973</v>
      </c>
      <c r="C3323" s="1704"/>
      <c r="D3323" s="874"/>
      <c r="E3323" s="1707"/>
      <c r="F3323" s="1719">
        <f>F3310</f>
        <v>0</v>
      </c>
    </row>
    <row r="3324" spans="1:6" s="72" customFormat="1">
      <c r="A3324" s="1704"/>
      <c r="B3324" s="781"/>
      <c r="C3324" s="1704"/>
      <c r="D3324" s="874"/>
      <c r="E3324" s="1707"/>
      <c r="F3324" s="1719"/>
    </row>
    <row r="3325" spans="1:6" s="72" customFormat="1">
      <c r="A3325" s="1704"/>
      <c r="B3325" s="781"/>
      <c r="C3325" s="1704"/>
      <c r="D3325" s="874"/>
      <c r="E3325" s="1707"/>
      <c r="F3325" s="1719"/>
    </row>
    <row r="3326" spans="1:6" s="72" customFormat="1">
      <c r="A3326" s="1704"/>
      <c r="B3326" s="1836"/>
      <c r="C3326" s="1714"/>
      <c r="D3326" s="1716"/>
      <c r="E3326" s="2174"/>
      <c r="F3326" s="1717"/>
    </row>
    <row r="3327" spans="1:6" s="72" customFormat="1">
      <c r="A3327" s="1704"/>
      <c r="B3327" s="1672"/>
      <c r="C3327" s="1714"/>
      <c r="D3327" s="1716"/>
      <c r="E3327" s="2174"/>
      <c r="F3327" s="1717"/>
    </row>
    <row r="3328" spans="1:6" s="72" customFormat="1">
      <c r="A3328" s="1704"/>
      <c r="B3328" s="1836"/>
      <c r="C3328" s="1714"/>
      <c r="D3328" s="1716"/>
      <c r="E3328" s="2174"/>
      <c r="F3328" s="1717"/>
    </row>
    <row r="3329" spans="1:6" s="72" customFormat="1">
      <c r="A3329" s="1704"/>
      <c r="B3329" s="781"/>
      <c r="C3329" s="1704"/>
      <c r="D3329" s="874"/>
      <c r="E3329" s="1707"/>
      <c r="F3329" s="1719"/>
    </row>
    <row r="3330" spans="1:6" s="72" customFormat="1">
      <c r="A3330" s="1704"/>
      <c r="B3330" s="781"/>
      <c r="C3330" s="1704"/>
      <c r="D3330" s="874"/>
      <c r="E3330" s="1707"/>
      <c r="F3330" s="1719"/>
    </row>
    <row r="3331" spans="1:6" s="72" customFormat="1">
      <c r="A3331" s="1704"/>
      <c r="B3331" s="781"/>
      <c r="C3331" s="1704"/>
      <c r="D3331" s="874"/>
      <c r="E3331" s="1707"/>
      <c r="F3331" s="1719"/>
    </row>
    <row r="3332" spans="1:6" s="72" customFormat="1">
      <c r="A3332" s="1704"/>
      <c r="B3332" s="781"/>
      <c r="C3332" s="1704"/>
      <c r="D3332" s="874"/>
      <c r="E3332" s="1707"/>
      <c r="F3332" s="1719"/>
    </row>
    <row r="3333" spans="1:6" s="72" customFormat="1">
      <c r="A3333" s="1704"/>
      <c r="B3333" s="781"/>
      <c r="C3333" s="1704"/>
      <c r="D3333" s="874"/>
      <c r="E3333" s="1707"/>
      <c r="F3333" s="1719"/>
    </row>
    <row r="3334" spans="1:6" s="72" customFormat="1">
      <c r="A3334" s="1704"/>
      <c r="B3334" s="781"/>
      <c r="C3334" s="1704"/>
      <c r="D3334" s="874"/>
      <c r="E3334" s="1707"/>
      <c r="F3334" s="1719"/>
    </row>
    <row r="3335" spans="1:6" s="72" customFormat="1">
      <c r="A3335" s="1704"/>
      <c r="B3335" s="781"/>
      <c r="C3335" s="1704"/>
      <c r="D3335" s="874"/>
      <c r="E3335" s="1707"/>
      <c r="F3335" s="1719"/>
    </row>
    <row r="3336" spans="1:6" s="72" customFormat="1">
      <c r="A3336" s="1704"/>
      <c r="B3336" s="781"/>
      <c r="C3336" s="1704"/>
      <c r="D3336" s="874"/>
      <c r="E3336" s="1707"/>
      <c r="F3336" s="1719"/>
    </row>
    <row r="3337" spans="1:6" s="72" customFormat="1">
      <c r="A3337" s="1704"/>
      <c r="B3337" s="781"/>
      <c r="C3337" s="1704"/>
      <c r="D3337" s="874"/>
      <c r="E3337" s="1707"/>
      <c r="F3337" s="1719"/>
    </row>
    <row r="3338" spans="1:6" s="72" customFormat="1">
      <c r="A3338" s="1704"/>
      <c r="B3338" s="781"/>
      <c r="C3338" s="1704"/>
      <c r="D3338" s="874"/>
      <c r="E3338" s="1707"/>
      <c r="F3338" s="1719"/>
    </row>
    <row r="3339" spans="1:6" s="72" customFormat="1">
      <c r="A3339" s="1704"/>
      <c r="B3339" s="781"/>
      <c r="C3339" s="1704"/>
      <c r="D3339" s="874"/>
      <c r="E3339" s="1707"/>
      <c r="F3339" s="1719"/>
    </row>
    <row r="3340" spans="1:6" s="72" customFormat="1">
      <c r="A3340" s="1704"/>
      <c r="B3340" s="781"/>
      <c r="C3340" s="1704"/>
      <c r="D3340" s="874"/>
      <c r="E3340" s="1707"/>
      <c r="F3340" s="1719"/>
    </row>
    <row r="3341" spans="1:6" s="72" customFormat="1">
      <c r="A3341" s="1704"/>
      <c r="B3341" s="781"/>
      <c r="C3341" s="1704"/>
      <c r="D3341" s="874"/>
      <c r="E3341" s="1707"/>
      <c r="F3341" s="1719"/>
    </row>
    <row r="3342" spans="1:6" s="72" customFormat="1">
      <c r="A3342" s="1704"/>
      <c r="B3342" s="781"/>
      <c r="C3342" s="1704"/>
      <c r="D3342" s="874"/>
      <c r="E3342" s="1707"/>
      <c r="F3342" s="1719"/>
    </row>
    <row r="3343" spans="1:6" s="72" customFormat="1">
      <c r="A3343" s="1704"/>
      <c r="B3343" s="781"/>
      <c r="C3343" s="1704"/>
      <c r="D3343" s="874"/>
      <c r="E3343" s="1707"/>
      <c r="F3343" s="1719"/>
    </row>
    <row r="3344" spans="1:6" s="72" customFormat="1">
      <c r="A3344" s="1704"/>
      <c r="B3344" s="781"/>
      <c r="C3344" s="1704"/>
      <c r="D3344" s="874"/>
      <c r="E3344" s="1707"/>
      <c r="F3344" s="1719"/>
    </row>
    <row r="3345" spans="1:6" s="72" customFormat="1">
      <c r="A3345" s="1704"/>
      <c r="B3345" s="781"/>
      <c r="C3345" s="1704"/>
      <c r="D3345" s="874"/>
      <c r="E3345" s="1707"/>
      <c r="F3345" s="1719"/>
    </row>
    <row r="3346" spans="1:6" s="72" customFormat="1">
      <c r="A3346" s="1704"/>
      <c r="B3346" s="781"/>
      <c r="C3346" s="1704"/>
      <c r="D3346" s="874"/>
      <c r="E3346" s="1707"/>
      <c r="F3346" s="1719"/>
    </row>
    <row r="3347" spans="1:6" s="72" customFormat="1">
      <c r="A3347" s="1704"/>
      <c r="B3347" s="781"/>
      <c r="C3347" s="1704"/>
      <c r="D3347" s="874"/>
      <c r="E3347" s="1707"/>
      <c r="F3347" s="1719"/>
    </row>
    <row r="3348" spans="1:6" s="72" customFormat="1">
      <c r="A3348" s="1704"/>
      <c r="B3348" s="781"/>
      <c r="C3348" s="1704"/>
      <c r="D3348" s="874"/>
      <c r="E3348" s="1707"/>
      <c r="F3348" s="1719"/>
    </row>
    <row r="3349" spans="1:6" s="72" customFormat="1">
      <c r="A3349" s="1704"/>
      <c r="B3349" s="781"/>
      <c r="C3349" s="1704"/>
      <c r="D3349" s="874"/>
      <c r="E3349" s="1707"/>
      <c r="F3349" s="1719"/>
    </row>
    <row r="3350" spans="1:6" s="72" customFormat="1">
      <c r="A3350" s="1704"/>
      <c r="B3350" s="781"/>
      <c r="C3350" s="1704"/>
      <c r="D3350" s="874"/>
      <c r="E3350" s="1707"/>
      <c r="F3350" s="1719"/>
    </row>
    <row r="3351" spans="1:6" s="72" customFormat="1">
      <c r="A3351" s="1704"/>
      <c r="B3351" s="781"/>
      <c r="C3351" s="1704"/>
      <c r="D3351" s="874"/>
      <c r="E3351" s="1707"/>
      <c r="F3351" s="1719"/>
    </row>
    <row r="3352" spans="1:6" s="72" customFormat="1">
      <c r="A3352" s="1704"/>
      <c r="B3352" s="781"/>
      <c r="C3352" s="1704"/>
      <c r="D3352" s="874"/>
      <c r="E3352" s="1707"/>
      <c r="F3352" s="1719"/>
    </row>
    <row r="3353" spans="1:6" s="72" customFormat="1">
      <c r="A3353" s="1704"/>
      <c r="B3353" s="781"/>
      <c r="C3353" s="1704"/>
      <c r="D3353" s="874"/>
      <c r="E3353" s="1707"/>
      <c r="F3353" s="1719"/>
    </row>
    <row r="3354" spans="1:6" s="72" customFormat="1">
      <c r="A3354" s="1704"/>
      <c r="B3354" s="781"/>
      <c r="C3354" s="1704"/>
      <c r="D3354" s="874"/>
      <c r="E3354" s="1707"/>
      <c r="F3354" s="1719"/>
    </row>
    <row r="3355" spans="1:6" s="72" customFormat="1">
      <c r="A3355" s="1704"/>
      <c r="B3355" s="781"/>
      <c r="C3355" s="1704"/>
      <c r="D3355" s="874"/>
      <c r="E3355" s="1707"/>
      <c r="F3355" s="1719"/>
    </row>
    <row r="3356" spans="1:6" s="72" customFormat="1">
      <c r="A3356" s="1704"/>
      <c r="B3356" s="781"/>
      <c r="C3356" s="1704"/>
      <c r="D3356" s="874"/>
      <c r="E3356" s="1707"/>
      <c r="F3356" s="1719"/>
    </row>
    <row r="3357" spans="1:6" s="72" customFormat="1">
      <c r="A3357" s="1704"/>
      <c r="B3357" s="781"/>
      <c r="C3357" s="1704"/>
      <c r="D3357" s="874"/>
      <c r="E3357" s="1707"/>
      <c r="F3357" s="1719"/>
    </row>
    <row r="3358" spans="1:6" s="72" customFormat="1">
      <c r="A3358" s="1704"/>
      <c r="B3358" s="781"/>
      <c r="C3358" s="1704"/>
      <c r="D3358" s="874"/>
      <c r="E3358" s="1707"/>
      <c r="F3358" s="1719"/>
    </row>
    <row r="3359" spans="1:6" s="72" customFormat="1">
      <c r="A3359" s="1704"/>
      <c r="B3359" s="781"/>
      <c r="C3359" s="1704"/>
      <c r="D3359" s="874"/>
      <c r="E3359" s="1707"/>
      <c r="F3359" s="1719"/>
    </row>
    <row r="3360" spans="1:6" s="72" customFormat="1">
      <c r="A3360" s="48"/>
      <c r="B3360" s="717"/>
      <c r="C3360" s="47"/>
      <c r="D3360" s="718"/>
      <c r="E3360" s="2014"/>
      <c r="F3360" s="351"/>
    </row>
    <row r="3361" spans="1:6" s="72" customFormat="1" ht="14.4" thickBot="1">
      <c r="A3361" s="66"/>
      <c r="B3361" s="719" t="s">
        <v>3429</v>
      </c>
      <c r="C3361" s="65"/>
      <c r="D3361" s="720"/>
      <c r="E3361" s="2022"/>
      <c r="F3361" s="393">
        <f>SUM(F3314:F3359)</f>
        <v>0</v>
      </c>
    </row>
    <row r="3362" spans="1:6" ht="14.4" thickTop="1">
      <c r="A3362" s="1704"/>
      <c r="B3362" s="811"/>
      <c r="C3362" s="1704"/>
      <c r="D3362" s="1838"/>
      <c r="E3362" s="1707"/>
      <c r="F3362" s="1717"/>
    </row>
    <row r="3363" spans="1:6">
      <c r="A3363" s="1704"/>
      <c r="B3363" s="802" t="s">
        <v>3006</v>
      </c>
      <c r="C3363" s="1704"/>
      <c r="D3363" s="874"/>
      <c r="E3363" s="1707"/>
      <c r="F3363" s="1719"/>
    </row>
    <row r="3364" spans="1:6">
      <c r="A3364" s="1704"/>
      <c r="B3364" s="802"/>
      <c r="C3364" s="1704"/>
      <c r="D3364" s="874"/>
      <c r="E3364" s="1707"/>
      <c r="F3364" s="1719"/>
    </row>
    <row r="3365" spans="1:6" s="72" customFormat="1" ht="27.6">
      <c r="A3365" s="1704"/>
      <c r="B3365" s="802" t="s">
        <v>1496</v>
      </c>
      <c r="C3365" s="1704"/>
      <c r="D3365" s="874"/>
      <c r="E3365" s="1707"/>
      <c r="F3365" s="1719"/>
    </row>
    <row r="3366" spans="1:6" s="72" customFormat="1" ht="69">
      <c r="A3366" s="1704"/>
      <c r="B3366" s="802" t="s">
        <v>1497</v>
      </c>
      <c r="C3366" s="1704"/>
      <c r="D3366" s="874"/>
      <c r="E3366" s="1707"/>
      <c r="F3366" s="1719"/>
    </row>
    <row r="3367" spans="1:6" s="72" customFormat="1" ht="41.4">
      <c r="A3367" s="1704"/>
      <c r="B3367" s="802" t="s">
        <v>1498</v>
      </c>
      <c r="C3367" s="1704"/>
      <c r="D3367" s="874"/>
      <c r="E3367" s="1707"/>
      <c r="F3367" s="1719"/>
    </row>
    <row r="3368" spans="1:6" s="72" customFormat="1">
      <c r="A3368" s="1704"/>
      <c r="B3368" s="802"/>
      <c r="C3368" s="1704"/>
      <c r="D3368" s="874"/>
      <c r="E3368" s="1707"/>
    </row>
    <row r="3369" spans="1:6" s="72" customFormat="1">
      <c r="A3369" s="1824" t="s">
        <v>28</v>
      </c>
      <c r="B3369" s="781" t="s">
        <v>2977</v>
      </c>
      <c r="C3369" s="1825">
        <v>0</v>
      </c>
      <c r="D3369" s="874" t="s">
        <v>46</v>
      </c>
      <c r="E3369" s="1707"/>
      <c r="F3369" s="1719">
        <f>C3369*E3369</f>
        <v>0</v>
      </c>
    </row>
    <row r="3370" spans="1:6" s="72" customFormat="1">
      <c r="A3370" s="1824" t="s">
        <v>30</v>
      </c>
      <c r="B3370" s="781" t="s">
        <v>1500</v>
      </c>
      <c r="C3370" s="1825">
        <v>20</v>
      </c>
      <c r="D3370" s="874" t="s">
        <v>46</v>
      </c>
      <c r="E3370" s="1707"/>
      <c r="F3370" s="1719">
        <f t="shared" ref="F3370:F3373" si="133">C3370*E3370</f>
        <v>0</v>
      </c>
    </row>
    <row r="3371" spans="1:6" s="72" customFormat="1">
      <c r="A3371" s="1824" t="s">
        <v>31</v>
      </c>
      <c r="B3371" s="781" t="s">
        <v>1501</v>
      </c>
      <c r="C3371" s="1825">
        <v>20</v>
      </c>
      <c r="D3371" s="874" t="s">
        <v>46</v>
      </c>
      <c r="E3371" s="1707"/>
      <c r="F3371" s="1719">
        <f t="shared" si="133"/>
        <v>0</v>
      </c>
    </row>
    <row r="3372" spans="1:6" s="72" customFormat="1">
      <c r="A3372" s="1824" t="s">
        <v>32</v>
      </c>
      <c r="B3372" s="781" t="s">
        <v>1502</v>
      </c>
      <c r="C3372" s="1825">
        <v>30</v>
      </c>
      <c r="D3372" s="874" t="s">
        <v>46</v>
      </c>
      <c r="E3372" s="1707"/>
      <c r="F3372" s="1719">
        <f t="shared" si="133"/>
        <v>0</v>
      </c>
    </row>
    <row r="3373" spans="1:6" s="72" customFormat="1">
      <c r="A3373" s="1824" t="s">
        <v>33</v>
      </c>
      <c r="B3373" s="781" t="s">
        <v>1503</v>
      </c>
      <c r="C3373" s="1825">
        <v>30</v>
      </c>
      <c r="D3373" s="874" t="s">
        <v>46</v>
      </c>
      <c r="E3373" s="1707"/>
      <c r="F3373" s="1719">
        <f t="shared" si="133"/>
        <v>0</v>
      </c>
    </row>
    <row r="3374" spans="1:6" s="72" customFormat="1">
      <c r="A3374" s="1824"/>
      <c r="B3374" s="781"/>
      <c r="C3374" s="1825"/>
      <c r="D3374" s="874"/>
      <c r="E3374" s="1707"/>
      <c r="F3374" s="1719">
        <f t="shared" ref="F3374:F3391" si="134">D3374*E3374</f>
        <v>0</v>
      </c>
    </row>
    <row r="3375" spans="1:6" s="72" customFormat="1">
      <c r="A3375" s="1824"/>
      <c r="B3375" s="802" t="s">
        <v>1504</v>
      </c>
      <c r="C3375" s="1837"/>
      <c r="D3375" s="874"/>
      <c r="E3375" s="1707"/>
      <c r="F3375" s="1719">
        <f t="shared" si="134"/>
        <v>0</v>
      </c>
    </row>
    <row r="3376" spans="1:6" s="72" customFormat="1">
      <c r="A3376" s="1824" t="s">
        <v>34</v>
      </c>
      <c r="B3376" s="781" t="s">
        <v>1505</v>
      </c>
      <c r="C3376" s="1825">
        <v>0</v>
      </c>
      <c r="D3376" s="874" t="s">
        <v>1421</v>
      </c>
      <c r="E3376" s="1707"/>
      <c r="F3376" s="1719">
        <f t="shared" ref="F3376:F3390" si="135">C3376*E3376</f>
        <v>0</v>
      </c>
    </row>
    <row r="3377" spans="1:6" s="72" customFormat="1">
      <c r="A3377" s="1824" t="s">
        <v>35</v>
      </c>
      <c r="B3377" s="781" t="s">
        <v>1506</v>
      </c>
      <c r="C3377" s="1825">
        <v>16</v>
      </c>
      <c r="D3377" s="874" t="s">
        <v>1421</v>
      </c>
      <c r="E3377" s="1707"/>
      <c r="F3377" s="1719">
        <f t="shared" si="135"/>
        <v>0</v>
      </c>
    </row>
    <row r="3378" spans="1:6" s="72" customFormat="1" ht="15.6">
      <c r="A3378" s="1824" t="s">
        <v>36</v>
      </c>
      <c r="B3378" s="781" t="s">
        <v>1507</v>
      </c>
      <c r="C3378" s="1825">
        <v>12</v>
      </c>
      <c r="D3378" s="874" t="s">
        <v>1421</v>
      </c>
      <c r="E3378" s="1707"/>
      <c r="F3378" s="1719">
        <f t="shared" si="135"/>
        <v>0</v>
      </c>
    </row>
    <row r="3379" spans="1:6" s="72" customFormat="1" ht="15.6">
      <c r="A3379" s="1824" t="s">
        <v>74</v>
      </c>
      <c r="B3379" s="781" t="s">
        <v>1508</v>
      </c>
      <c r="C3379" s="1825">
        <v>12</v>
      </c>
      <c r="D3379" s="874" t="s">
        <v>1421</v>
      </c>
      <c r="E3379" s="1707"/>
      <c r="F3379" s="1719">
        <f t="shared" si="135"/>
        <v>0</v>
      </c>
    </row>
    <row r="3380" spans="1:6" s="72" customFormat="1">
      <c r="A3380" s="1824" t="s">
        <v>38</v>
      </c>
      <c r="B3380" s="781" t="s">
        <v>1509</v>
      </c>
      <c r="C3380" s="1825">
        <v>6</v>
      </c>
      <c r="D3380" s="874" t="s">
        <v>1421</v>
      </c>
      <c r="E3380" s="1707"/>
      <c r="F3380" s="1719">
        <f t="shared" si="135"/>
        <v>0</v>
      </c>
    </row>
    <row r="3381" spans="1:6" s="72" customFormat="1">
      <c r="A3381" s="1824" t="s">
        <v>39</v>
      </c>
      <c r="B3381" s="781" t="s">
        <v>1510</v>
      </c>
      <c r="C3381" s="1825">
        <v>8</v>
      </c>
      <c r="D3381" s="874" t="s">
        <v>1421</v>
      </c>
      <c r="E3381" s="1707"/>
      <c r="F3381" s="1719">
        <f t="shared" si="135"/>
        <v>0</v>
      </c>
    </row>
    <row r="3382" spans="1:6" s="72" customFormat="1">
      <c r="A3382" s="1824" t="s">
        <v>40</v>
      </c>
      <c r="B3382" s="781" t="s">
        <v>1511</v>
      </c>
      <c r="C3382" s="1825">
        <v>8</v>
      </c>
      <c r="D3382" s="874" t="s">
        <v>1421</v>
      </c>
      <c r="E3382" s="1707"/>
      <c r="F3382" s="1719">
        <f t="shared" si="135"/>
        <v>0</v>
      </c>
    </row>
    <row r="3383" spans="1:6" s="72" customFormat="1">
      <c r="A3383" s="1824" t="s">
        <v>42</v>
      </c>
      <c r="B3383" s="781" t="s">
        <v>1512</v>
      </c>
      <c r="C3383" s="1825">
        <v>8</v>
      </c>
      <c r="D3383" s="874" t="s">
        <v>1421</v>
      </c>
      <c r="E3383" s="1707"/>
      <c r="F3383" s="1719">
        <f t="shared" si="135"/>
        <v>0</v>
      </c>
    </row>
    <row r="3384" spans="1:6" s="72" customFormat="1">
      <c r="A3384" s="1824" t="s">
        <v>43</v>
      </c>
      <c r="B3384" s="781" t="s">
        <v>1513</v>
      </c>
      <c r="C3384" s="1825">
        <v>8</v>
      </c>
      <c r="D3384" s="874" t="s">
        <v>1421</v>
      </c>
      <c r="E3384" s="1707"/>
      <c r="F3384" s="1719">
        <f t="shared" si="135"/>
        <v>0</v>
      </c>
    </row>
    <row r="3385" spans="1:6" s="72" customFormat="1">
      <c r="A3385" s="1824" t="s">
        <v>613</v>
      </c>
      <c r="B3385" s="781" t="s">
        <v>1514</v>
      </c>
      <c r="C3385" s="1825">
        <v>4</v>
      </c>
      <c r="D3385" s="874" t="s">
        <v>1421</v>
      </c>
      <c r="E3385" s="1707"/>
      <c r="F3385" s="1719">
        <f t="shared" si="135"/>
        <v>0</v>
      </c>
    </row>
    <row r="3386" spans="1:6" s="72" customFormat="1">
      <c r="A3386" s="1824" t="s">
        <v>856</v>
      </c>
      <c r="B3386" s="781" t="s">
        <v>1515</v>
      </c>
      <c r="C3386" s="1825">
        <v>4</v>
      </c>
      <c r="D3386" s="874" t="s">
        <v>1421</v>
      </c>
      <c r="E3386" s="1707"/>
      <c r="F3386" s="1719">
        <f t="shared" si="135"/>
        <v>0</v>
      </c>
    </row>
    <row r="3387" spans="1:6" s="72" customFormat="1">
      <c r="A3387" s="1824" t="s">
        <v>858</v>
      </c>
      <c r="B3387" s="781" t="s">
        <v>1516</v>
      </c>
      <c r="C3387" s="1825">
        <v>0</v>
      </c>
      <c r="D3387" s="874" t="s">
        <v>1421</v>
      </c>
      <c r="E3387" s="1707"/>
      <c r="F3387" s="1719">
        <f t="shared" si="135"/>
        <v>0</v>
      </c>
    </row>
    <row r="3388" spans="1:6" s="72" customFormat="1">
      <c r="A3388" s="1824" t="s">
        <v>860</v>
      </c>
      <c r="B3388" s="781" t="s">
        <v>1517</v>
      </c>
      <c r="C3388" s="1825">
        <v>0</v>
      </c>
      <c r="D3388" s="874" t="s">
        <v>1421</v>
      </c>
      <c r="E3388" s="1707"/>
      <c r="F3388" s="1719">
        <f t="shared" si="135"/>
        <v>0</v>
      </c>
    </row>
    <row r="3389" spans="1:6" s="72" customFormat="1">
      <c r="A3389" s="1824" t="s">
        <v>862</v>
      </c>
      <c r="B3389" s="781" t="s">
        <v>1518</v>
      </c>
      <c r="C3389" s="1825">
        <v>4</v>
      </c>
      <c r="D3389" s="874" t="s">
        <v>1421</v>
      </c>
      <c r="E3389" s="1707"/>
      <c r="F3389" s="1719">
        <f t="shared" si="135"/>
        <v>0</v>
      </c>
    </row>
    <row r="3390" spans="1:6" s="72" customFormat="1" ht="27.6">
      <c r="A3390" s="1824" t="s">
        <v>864</v>
      </c>
      <c r="B3390" s="781" t="s">
        <v>1519</v>
      </c>
      <c r="C3390" s="1825">
        <v>8</v>
      </c>
      <c r="D3390" s="874" t="s">
        <v>1421</v>
      </c>
      <c r="E3390" s="1707"/>
      <c r="F3390" s="1719">
        <f t="shared" si="135"/>
        <v>0</v>
      </c>
    </row>
    <row r="3391" spans="1:6">
      <c r="A3391" s="1704"/>
      <c r="B3391" s="781"/>
      <c r="C3391" s="1825"/>
      <c r="D3391" s="874"/>
      <c r="E3391" s="1707"/>
      <c r="F3391" s="1719">
        <f t="shared" si="134"/>
        <v>0</v>
      </c>
    </row>
    <row r="3392" spans="1:6">
      <c r="A3392" s="1704" t="s">
        <v>866</v>
      </c>
      <c r="B3392" s="781" t="s">
        <v>1520</v>
      </c>
      <c r="C3392" s="1825">
        <v>1</v>
      </c>
      <c r="D3392" s="874" t="s">
        <v>1482</v>
      </c>
      <c r="E3392" s="1707"/>
      <c r="F3392" s="1719">
        <f>C3392*E3392</f>
        <v>0</v>
      </c>
    </row>
    <row r="3393" spans="1:6">
      <c r="A3393" s="1704"/>
      <c r="B3393" s="781"/>
      <c r="C3393" s="1825"/>
      <c r="D3393" s="874"/>
      <c r="E3393" s="1707"/>
      <c r="F3393" s="1719"/>
    </row>
    <row r="3394" spans="1:6">
      <c r="A3394" s="1704"/>
      <c r="B3394" s="781"/>
      <c r="C3394" s="1825"/>
      <c r="D3394" s="779"/>
      <c r="E3394" s="1707"/>
      <c r="F3394" s="1719"/>
    </row>
    <row r="3395" spans="1:6">
      <c r="A3395" s="1704"/>
      <c r="B3395" s="781"/>
      <c r="C3395" s="1825"/>
      <c r="D3395" s="779"/>
      <c r="E3395" s="1707"/>
      <c r="F3395" s="1719"/>
    </row>
    <row r="3396" spans="1:6">
      <c r="A3396" s="1704"/>
      <c r="B3396" s="781"/>
      <c r="C3396" s="1825"/>
      <c r="D3396" s="779"/>
      <c r="E3396" s="1707"/>
      <c r="F3396" s="1719"/>
    </row>
    <row r="3397" spans="1:6">
      <c r="A3397" s="1704"/>
      <c r="B3397" s="781"/>
      <c r="C3397" s="1825"/>
      <c r="D3397" s="779"/>
      <c r="E3397" s="1707"/>
      <c r="F3397" s="1719"/>
    </row>
    <row r="3398" spans="1:6">
      <c r="A3398" s="1704"/>
      <c r="B3398" s="781"/>
      <c r="C3398" s="1825"/>
      <c r="D3398" s="779"/>
      <c r="E3398" s="1707"/>
      <c r="F3398" s="1719"/>
    </row>
    <row r="3399" spans="1:6">
      <c r="A3399" s="1704"/>
      <c r="B3399" s="781"/>
      <c r="C3399" s="1825"/>
      <c r="D3399" s="779"/>
      <c r="E3399" s="1707"/>
      <c r="F3399" s="1719"/>
    </row>
    <row r="3400" spans="1:6">
      <c r="A3400" s="1704"/>
      <c r="B3400" s="781"/>
      <c r="C3400" s="1825"/>
      <c r="D3400" s="779"/>
      <c r="E3400" s="1707"/>
      <c r="F3400" s="1719"/>
    </row>
    <row r="3401" spans="1:6">
      <c r="A3401" s="1704"/>
      <c r="B3401" s="781"/>
      <c r="C3401" s="1825"/>
      <c r="D3401" s="779"/>
      <c r="E3401" s="1707"/>
      <c r="F3401" s="1719"/>
    </row>
    <row r="3402" spans="1:6">
      <c r="A3402" s="1824"/>
      <c r="B3402" s="781"/>
      <c r="C3402" s="1825"/>
      <c r="D3402" s="779"/>
      <c r="E3402" s="1707"/>
      <c r="F3402" s="1719"/>
    </row>
    <row r="3403" spans="1:6">
      <c r="A3403" s="48"/>
      <c r="B3403" s="717"/>
      <c r="C3403" s="47"/>
      <c r="D3403" s="718"/>
      <c r="E3403" s="2014"/>
      <c r="F3403" s="351"/>
    </row>
    <row r="3404" spans="1:6" ht="14.4" thickBot="1">
      <c r="A3404" s="66"/>
      <c r="B3404" s="719" t="s">
        <v>199</v>
      </c>
      <c r="C3404" s="65"/>
      <c r="D3404" s="720"/>
      <c r="E3404" s="2022"/>
      <c r="F3404" s="393">
        <f>SUM(F3366:F3401)</f>
        <v>0</v>
      </c>
    </row>
    <row r="3405" spans="1:6" ht="14.4" thickTop="1">
      <c r="A3405" s="1722"/>
      <c r="B3405" s="721"/>
      <c r="C3405" s="1759"/>
      <c r="D3405" s="722"/>
      <c r="E3405" s="2173"/>
      <c r="F3405" s="1725"/>
    </row>
    <row r="3406" spans="1:6">
      <c r="A3406" s="1704" t="s">
        <v>3009</v>
      </c>
      <c r="B3406" s="802" t="s">
        <v>2982</v>
      </c>
      <c r="C3406" s="1704"/>
      <c r="D3406" s="874"/>
      <c r="E3406" s="1707"/>
      <c r="F3406" s="1719"/>
    </row>
    <row r="3407" spans="1:6">
      <c r="A3407" s="1704"/>
      <c r="B3407" s="802"/>
      <c r="C3407" s="1704"/>
      <c r="D3407" s="874"/>
      <c r="E3407" s="1707"/>
      <c r="F3407" s="1719"/>
    </row>
    <row r="3408" spans="1:6" ht="41.4">
      <c r="A3408" s="1704" t="s">
        <v>28</v>
      </c>
      <c r="B3408" s="781" t="s">
        <v>1521</v>
      </c>
      <c r="C3408" s="1825">
        <v>20</v>
      </c>
      <c r="D3408" s="874" t="s">
        <v>46</v>
      </c>
      <c r="E3408" s="1707"/>
      <c r="F3408" s="1719">
        <f t="shared" ref="F3408:F3415" si="136">C3408*E3408</f>
        <v>0</v>
      </c>
    </row>
    <row r="3409" spans="1:6" ht="27.6">
      <c r="A3409" s="1704" t="s">
        <v>30</v>
      </c>
      <c r="B3409" s="781" t="s">
        <v>1522</v>
      </c>
      <c r="C3409" s="1704">
        <v>1</v>
      </c>
      <c r="D3409" s="874" t="s">
        <v>7</v>
      </c>
      <c r="E3409" s="1707"/>
      <c r="F3409" s="1719">
        <f t="shared" si="136"/>
        <v>0</v>
      </c>
    </row>
    <row r="3410" spans="1:6">
      <c r="A3410" s="1704" t="s">
        <v>31</v>
      </c>
      <c r="B3410" s="781" t="s">
        <v>1523</v>
      </c>
      <c r="C3410" s="1704">
        <v>1</v>
      </c>
      <c r="D3410" s="874" t="s">
        <v>7</v>
      </c>
      <c r="E3410" s="1707"/>
      <c r="F3410" s="1719">
        <f t="shared" si="136"/>
        <v>0</v>
      </c>
    </row>
    <row r="3411" spans="1:6" ht="55.2">
      <c r="A3411" s="1704" t="s">
        <v>32</v>
      </c>
      <c r="B3411" s="781" t="s">
        <v>1524</v>
      </c>
      <c r="C3411" s="1704">
        <v>2</v>
      </c>
      <c r="D3411" s="874" t="s">
        <v>1421</v>
      </c>
      <c r="E3411" s="1707"/>
      <c r="F3411" s="1719">
        <f t="shared" si="136"/>
        <v>0</v>
      </c>
    </row>
    <row r="3412" spans="1:6" ht="41.4">
      <c r="A3412" s="1704" t="s">
        <v>33</v>
      </c>
      <c r="B3412" s="781" t="s">
        <v>1525</v>
      </c>
      <c r="C3412" s="1704">
        <v>2</v>
      </c>
      <c r="D3412" s="874" t="s">
        <v>1421</v>
      </c>
      <c r="E3412" s="1707"/>
      <c r="F3412" s="1719">
        <f t="shared" si="136"/>
        <v>0</v>
      </c>
    </row>
    <row r="3413" spans="1:6">
      <c r="A3413" s="1704" t="s">
        <v>34</v>
      </c>
      <c r="B3413" s="781" t="s">
        <v>1526</v>
      </c>
      <c r="C3413" s="1704">
        <v>0</v>
      </c>
      <c r="D3413" s="874" t="s">
        <v>1421</v>
      </c>
      <c r="E3413" s="1707"/>
      <c r="F3413" s="1719">
        <f t="shared" si="136"/>
        <v>0</v>
      </c>
    </row>
    <row r="3414" spans="1:6">
      <c r="A3414" s="1704"/>
      <c r="B3414" s="781"/>
      <c r="C3414" s="1704"/>
      <c r="D3414" s="874"/>
      <c r="E3414" s="1707"/>
      <c r="F3414" s="1719">
        <f t="shared" si="136"/>
        <v>0</v>
      </c>
    </row>
    <row r="3415" spans="1:6" ht="27.6">
      <c r="A3415" s="1704" t="s">
        <v>35</v>
      </c>
      <c r="B3415" s="781" t="s">
        <v>1527</v>
      </c>
      <c r="C3415" s="1704">
        <v>4</v>
      </c>
      <c r="D3415" s="874" t="s">
        <v>1421</v>
      </c>
      <c r="E3415" s="1707"/>
      <c r="F3415" s="1719">
        <f t="shared" si="136"/>
        <v>0</v>
      </c>
    </row>
    <row r="3416" spans="1:6">
      <c r="A3416" s="1704"/>
      <c r="B3416" s="781"/>
      <c r="C3416" s="1704"/>
      <c r="D3416" s="874"/>
      <c r="E3416" s="1707"/>
      <c r="F3416" s="1719"/>
    </row>
    <row r="3417" spans="1:6">
      <c r="A3417" s="1704"/>
      <c r="B3417" s="781"/>
      <c r="C3417" s="1704"/>
      <c r="D3417" s="874"/>
      <c r="E3417" s="1707"/>
      <c r="F3417" s="1719"/>
    </row>
    <row r="3418" spans="1:6">
      <c r="A3418" s="1704"/>
      <c r="B3418" s="1743"/>
      <c r="C3418" s="1704"/>
      <c r="D3418" s="874"/>
      <c r="E3418" s="1707"/>
      <c r="F3418" s="1719"/>
    </row>
    <row r="3419" spans="1:6">
      <c r="A3419" s="1704"/>
      <c r="B3419" s="781"/>
      <c r="C3419" s="1704"/>
      <c r="D3419" s="874"/>
      <c r="E3419" s="1707"/>
      <c r="F3419" s="1719"/>
    </row>
    <row r="3420" spans="1:6">
      <c r="A3420" s="1704"/>
      <c r="B3420" s="1743"/>
      <c r="C3420" s="1704"/>
      <c r="D3420" s="874"/>
      <c r="E3420" s="1707"/>
      <c r="F3420" s="1719"/>
    </row>
    <row r="3421" spans="1:6">
      <c r="A3421" s="1704"/>
      <c r="B3421" s="1743"/>
      <c r="C3421" s="1704"/>
      <c r="D3421" s="874"/>
      <c r="E3421" s="1707"/>
      <c r="F3421" s="1719"/>
    </row>
    <row r="3422" spans="1:6">
      <c r="A3422" s="1704"/>
      <c r="B3422" s="802"/>
      <c r="C3422" s="1704"/>
      <c r="D3422" s="874"/>
      <c r="E3422" s="1707"/>
      <c r="F3422" s="1719"/>
    </row>
    <row r="3423" spans="1:6">
      <c r="A3423" s="1704"/>
      <c r="B3423" s="802"/>
      <c r="C3423" s="1704"/>
      <c r="D3423" s="874"/>
      <c r="E3423" s="1707"/>
      <c r="F3423" s="1719"/>
    </row>
    <row r="3424" spans="1:6">
      <c r="A3424" s="1704"/>
      <c r="B3424" s="802"/>
      <c r="C3424" s="1704"/>
      <c r="D3424" s="874"/>
      <c r="E3424" s="1707"/>
      <c r="F3424" s="1719"/>
    </row>
    <row r="3425" spans="1:6">
      <c r="A3425" s="1704"/>
      <c r="B3425" s="781"/>
      <c r="C3425" s="1704"/>
      <c r="D3425" s="874"/>
      <c r="E3425" s="1707"/>
      <c r="F3425" s="1719"/>
    </row>
    <row r="3426" spans="1:6">
      <c r="A3426" s="1704"/>
      <c r="B3426" s="781"/>
      <c r="C3426" s="1704"/>
      <c r="D3426" s="874"/>
      <c r="E3426" s="1707"/>
      <c r="F3426" s="1719"/>
    </row>
    <row r="3427" spans="1:6">
      <c r="A3427" s="1704"/>
      <c r="B3427" s="781"/>
      <c r="C3427" s="1704"/>
      <c r="D3427" s="874"/>
      <c r="E3427" s="1707"/>
      <c r="F3427" s="1719"/>
    </row>
    <row r="3428" spans="1:6">
      <c r="A3428" s="1704"/>
      <c r="B3428" s="781"/>
      <c r="C3428" s="1704"/>
      <c r="D3428" s="874"/>
      <c r="E3428" s="1707"/>
      <c r="F3428" s="1719"/>
    </row>
    <row r="3429" spans="1:6">
      <c r="B3429" s="781"/>
      <c r="C3429" s="1704"/>
      <c r="D3429" s="874"/>
      <c r="E3429" s="1707"/>
      <c r="F3429" s="1719"/>
    </row>
    <row r="3430" spans="1:6">
      <c r="A3430" s="1704"/>
      <c r="B3430" s="1743"/>
      <c r="C3430" s="1704"/>
      <c r="D3430" s="874"/>
      <c r="E3430" s="1707"/>
      <c r="F3430" s="1719"/>
    </row>
    <row r="3431" spans="1:6">
      <c r="A3431" s="1704"/>
      <c r="B3431" s="802"/>
      <c r="C3431" s="1704"/>
      <c r="D3431" s="874"/>
      <c r="E3431" s="1707"/>
      <c r="F3431" s="1719"/>
    </row>
    <row r="3432" spans="1:6">
      <c r="A3432" s="1704"/>
      <c r="B3432" s="802"/>
      <c r="C3432" s="1704"/>
      <c r="D3432" s="874"/>
      <c r="E3432" s="1707"/>
      <c r="F3432" s="1719"/>
    </row>
    <row r="3433" spans="1:6">
      <c r="A3433" s="1704"/>
      <c r="B3433" s="802"/>
      <c r="C3433" s="1704"/>
      <c r="D3433" s="874"/>
      <c r="E3433" s="1707"/>
      <c r="F3433" s="1719"/>
    </row>
    <row r="3434" spans="1:6">
      <c r="A3434" s="1704"/>
      <c r="B3434" s="802"/>
      <c r="C3434" s="1704"/>
      <c r="D3434" s="874"/>
      <c r="E3434" s="1707"/>
      <c r="F3434" s="1719"/>
    </row>
    <row r="3435" spans="1:6">
      <c r="A3435" s="1704"/>
      <c r="B3435" s="802"/>
      <c r="C3435" s="1704"/>
      <c r="D3435" s="874"/>
      <c r="E3435" s="1707"/>
      <c r="F3435" s="1719"/>
    </row>
    <row r="3436" spans="1:6">
      <c r="A3436" s="1704"/>
      <c r="B3436" s="802"/>
      <c r="C3436" s="1704"/>
      <c r="D3436" s="779"/>
      <c r="E3436" s="1707"/>
      <c r="F3436" s="1719"/>
    </row>
    <row r="3437" spans="1:6">
      <c r="A3437" s="1704"/>
      <c r="B3437" s="802"/>
      <c r="C3437" s="1704"/>
      <c r="D3437" s="779"/>
      <c r="E3437" s="1707"/>
      <c r="F3437" s="1719"/>
    </row>
    <row r="3438" spans="1:6">
      <c r="A3438" s="1704"/>
      <c r="B3438" s="802"/>
      <c r="C3438" s="1704"/>
      <c r="D3438" s="779"/>
      <c r="E3438" s="1707"/>
      <c r="F3438" s="1719"/>
    </row>
    <row r="3439" spans="1:6">
      <c r="A3439" s="1704"/>
      <c r="B3439" s="802"/>
      <c r="C3439" s="1704"/>
      <c r="D3439" s="779"/>
      <c r="E3439" s="1707"/>
      <c r="F3439" s="1719"/>
    </row>
    <row r="3440" spans="1:6">
      <c r="A3440" s="1704"/>
      <c r="B3440" s="802"/>
      <c r="C3440" s="1704"/>
      <c r="D3440" s="779"/>
      <c r="E3440" s="1707"/>
      <c r="F3440" s="1719"/>
    </row>
    <row r="3441" spans="1:6">
      <c r="A3441" s="1704"/>
      <c r="B3441" s="802"/>
      <c r="C3441" s="1704"/>
      <c r="D3441" s="779"/>
      <c r="E3441" s="1707"/>
      <c r="F3441" s="1719"/>
    </row>
    <row r="3442" spans="1:6">
      <c r="A3442" s="1704"/>
      <c r="B3442" s="802"/>
      <c r="C3442" s="1704"/>
      <c r="D3442" s="779"/>
      <c r="E3442" s="1707"/>
      <c r="F3442" s="1719"/>
    </row>
    <row r="3443" spans="1:6">
      <c r="A3443" s="1704"/>
      <c r="B3443" s="802"/>
      <c r="C3443" s="1704"/>
      <c r="D3443" s="779"/>
      <c r="E3443" s="1707"/>
      <c r="F3443" s="1719"/>
    </row>
    <row r="3444" spans="1:6">
      <c r="A3444" s="1824"/>
      <c r="B3444" s="781"/>
      <c r="C3444" s="1825"/>
      <c r="D3444" s="779"/>
      <c r="E3444" s="1707"/>
      <c r="F3444" s="1719"/>
    </row>
    <row r="3445" spans="1:6">
      <c r="A3445" s="48"/>
      <c r="B3445" s="717"/>
      <c r="C3445" s="47"/>
      <c r="D3445" s="718"/>
      <c r="E3445" s="2014"/>
      <c r="F3445" s="351"/>
    </row>
    <row r="3446" spans="1:6" ht="14.4" thickBot="1">
      <c r="A3446" s="66"/>
      <c r="B3446" s="719" t="s">
        <v>199</v>
      </c>
      <c r="C3446" s="65"/>
      <c r="D3446" s="720"/>
      <c r="E3446" s="2022"/>
      <c r="F3446" s="393">
        <f>SUM(F3407:F3435)</f>
        <v>0</v>
      </c>
    </row>
    <row r="3447" spans="1:6" ht="14.4" thickTop="1">
      <c r="A3447" s="1722"/>
      <c r="B3447" s="721"/>
      <c r="C3447" s="1759"/>
      <c r="D3447" s="722"/>
      <c r="E3447" s="2173"/>
      <c r="F3447" s="1725"/>
    </row>
    <row r="3448" spans="1:6" s="72" customFormat="1">
      <c r="A3448" s="1704"/>
      <c r="B3448" s="802" t="s">
        <v>3428</v>
      </c>
      <c r="C3448" s="1704"/>
      <c r="D3448" s="874"/>
      <c r="E3448" s="1707"/>
      <c r="F3448" s="1719"/>
    </row>
    <row r="3449" spans="1:6" s="72" customFormat="1">
      <c r="A3449" s="1704"/>
      <c r="B3449" s="802"/>
      <c r="C3449" s="1704"/>
      <c r="D3449" s="874"/>
      <c r="E3449" s="1707"/>
      <c r="F3449" s="1719"/>
    </row>
    <row r="3450" spans="1:6" s="72" customFormat="1">
      <c r="A3450" s="1704"/>
      <c r="B3450" s="781"/>
      <c r="C3450" s="1704"/>
      <c r="D3450" s="874"/>
      <c r="E3450" s="1707"/>
      <c r="F3450" s="1719"/>
    </row>
    <row r="3451" spans="1:6" s="72" customFormat="1">
      <c r="A3451" s="1704" t="s">
        <v>3007</v>
      </c>
      <c r="B3451" s="781" t="s">
        <v>2984</v>
      </c>
      <c r="C3451" s="1704"/>
      <c r="D3451" s="874"/>
      <c r="E3451" s="1707"/>
      <c r="F3451" s="1719">
        <f>F3404</f>
        <v>0</v>
      </c>
    </row>
    <row r="3452" spans="1:6" s="72" customFormat="1">
      <c r="A3452" s="1704"/>
      <c r="B3452" s="781"/>
      <c r="C3452" s="1704"/>
      <c r="D3452" s="874"/>
      <c r="E3452" s="1707"/>
      <c r="F3452" s="1719"/>
    </row>
    <row r="3453" spans="1:6" s="72" customFormat="1">
      <c r="A3453" s="1704" t="s">
        <v>3009</v>
      </c>
      <c r="B3453" s="781" t="s">
        <v>2985</v>
      </c>
      <c r="C3453" s="1704"/>
      <c r="D3453" s="874"/>
      <c r="E3453" s="1707"/>
      <c r="F3453" s="1719">
        <f>F3446</f>
        <v>0</v>
      </c>
    </row>
    <row r="3454" spans="1:6" s="72" customFormat="1">
      <c r="A3454" s="1704"/>
      <c r="B3454" s="781"/>
      <c r="C3454" s="1704"/>
      <c r="D3454" s="874"/>
      <c r="E3454" s="1707"/>
      <c r="F3454" s="1719"/>
    </row>
    <row r="3455" spans="1:6" s="72" customFormat="1">
      <c r="A3455" s="1704"/>
      <c r="B3455" s="781"/>
      <c r="C3455" s="1704"/>
      <c r="D3455" s="874"/>
      <c r="E3455" s="1707"/>
      <c r="F3455" s="1719"/>
    </row>
    <row r="3456" spans="1:6" s="72" customFormat="1">
      <c r="A3456" s="1704"/>
      <c r="B3456" s="781"/>
      <c r="C3456" s="1704"/>
      <c r="D3456" s="874"/>
      <c r="E3456" s="1707"/>
      <c r="F3456" s="1719"/>
    </row>
    <row r="3457" spans="1:6" s="72" customFormat="1">
      <c r="A3457" s="1704"/>
      <c r="B3457" s="781"/>
      <c r="C3457" s="1704"/>
      <c r="D3457" s="874"/>
      <c r="E3457" s="1707"/>
      <c r="F3457" s="1719"/>
    </row>
    <row r="3458" spans="1:6" s="72" customFormat="1">
      <c r="A3458" s="1704"/>
      <c r="B3458" s="781"/>
      <c r="C3458" s="1704"/>
      <c r="D3458" s="874"/>
      <c r="E3458" s="1707"/>
      <c r="F3458" s="1719"/>
    </row>
    <row r="3459" spans="1:6" s="72" customFormat="1">
      <c r="A3459" s="1704"/>
      <c r="B3459" s="781"/>
      <c r="C3459" s="1704"/>
      <c r="D3459" s="874"/>
      <c r="E3459" s="1707"/>
      <c r="F3459" s="1719"/>
    </row>
    <row r="3460" spans="1:6" s="72" customFormat="1">
      <c r="A3460" s="1704"/>
      <c r="B3460" s="781"/>
      <c r="C3460" s="1704"/>
      <c r="D3460" s="874"/>
      <c r="E3460" s="1707"/>
      <c r="F3460" s="1719"/>
    </row>
    <row r="3461" spans="1:6" s="72" customFormat="1">
      <c r="A3461" s="1704"/>
      <c r="B3461" s="781"/>
      <c r="C3461" s="1704"/>
      <c r="D3461" s="874"/>
      <c r="E3461" s="1707"/>
      <c r="F3461" s="1719"/>
    </row>
    <row r="3462" spans="1:6" s="72" customFormat="1">
      <c r="A3462" s="1704"/>
      <c r="B3462" s="1836"/>
      <c r="C3462" s="1714"/>
      <c r="D3462" s="1716"/>
      <c r="E3462" s="2174"/>
      <c r="F3462" s="1717"/>
    </row>
    <row r="3463" spans="1:6" s="72" customFormat="1">
      <c r="A3463" s="1704"/>
      <c r="B3463" s="1672"/>
      <c r="C3463" s="1714"/>
      <c r="D3463" s="1716"/>
      <c r="E3463" s="2174"/>
      <c r="F3463" s="1717"/>
    </row>
    <row r="3464" spans="1:6" s="72" customFormat="1">
      <c r="A3464" s="1704"/>
      <c r="B3464" s="1836"/>
      <c r="C3464" s="1714"/>
      <c r="D3464" s="1716"/>
      <c r="E3464" s="2174"/>
      <c r="F3464" s="1717"/>
    </row>
    <row r="3465" spans="1:6" s="72" customFormat="1">
      <c r="A3465" s="1704"/>
      <c r="B3465" s="781"/>
      <c r="C3465" s="1704"/>
      <c r="D3465" s="874"/>
      <c r="E3465" s="1707"/>
      <c r="F3465" s="1719"/>
    </row>
    <row r="3466" spans="1:6" s="72" customFormat="1">
      <c r="A3466" s="1704"/>
      <c r="B3466" s="781"/>
      <c r="C3466" s="1704"/>
      <c r="D3466" s="874"/>
      <c r="E3466" s="1707"/>
      <c r="F3466" s="1719"/>
    </row>
    <row r="3467" spans="1:6" s="72" customFormat="1">
      <c r="A3467" s="1704"/>
      <c r="B3467" s="781"/>
      <c r="C3467" s="1704"/>
      <c r="D3467" s="874"/>
      <c r="E3467" s="1707"/>
      <c r="F3467" s="1719"/>
    </row>
    <row r="3468" spans="1:6" s="72" customFormat="1">
      <c r="A3468" s="1704"/>
      <c r="B3468" s="781"/>
      <c r="C3468" s="1704"/>
      <c r="D3468" s="874"/>
      <c r="E3468" s="1707"/>
      <c r="F3468" s="1719"/>
    </row>
    <row r="3469" spans="1:6" s="72" customFormat="1">
      <c r="A3469" s="1704"/>
      <c r="B3469" s="781"/>
      <c r="C3469" s="1704"/>
      <c r="D3469" s="874"/>
      <c r="E3469" s="1707"/>
      <c r="F3469" s="1719"/>
    </row>
    <row r="3470" spans="1:6" s="72" customFormat="1">
      <c r="A3470" s="1704"/>
      <c r="B3470" s="781"/>
      <c r="C3470" s="1704"/>
      <c r="D3470" s="874"/>
      <c r="E3470" s="1707"/>
      <c r="F3470" s="1719"/>
    </row>
    <row r="3471" spans="1:6" s="72" customFormat="1">
      <c r="A3471" s="1704"/>
      <c r="B3471" s="781"/>
      <c r="C3471" s="1704"/>
      <c r="D3471" s="874"/>
      <c r="E3471" s="1707"/>
      <c r="F3471" s="1719"/>
    </row>
    <row r="3472" spans="1:6" s="72" customFormat="1">
      <c r="A3472" s="1704"/>
      <c r="B3472" s="781"/>
      <c r="C3472" s="1704"/>
      <c r="D3472" s="874"/>
      <c r="E3472" s="1707"/>
      <c r="F3472" s="1719"/>
    </row>
    <row r="3473" spans="1:6" s="72" customFormat="1">
      <c r="A3473" s="1704"/>
      <c r="B3473" s="781"/>
      <c r="C3473" s="1704"/>
      <c r="D3473" s="874"/>
      <c r="E3473" s="1707"/>
      <c r="F3473" s="1719"/>
    </row>
    <row r="3474" spans="1:6" s="72" customFormat="1">
      <c r="A3474" s="1704"/>
      <c r="B3474" s="781"/>
      <c r="C3474" s="1704"/>
      <c r="D3474" s="874"/>
      <c r="E3474" s="1707"/>
      <c r="F3474" s="1719"/>
    </row>
    <row r="3475" spans="1:6" s="72" customFormat="1">
      <c r="A3475" s="1704"/>
      <c r="B3475" s="781"/>
      <c r="C3475" s="1704"/>
      <c r="D3475" s="874"/>
      <c r="E3475" s="1707"/>
      <c r="F3475" s="1719"/>
    </row>
    <row r="3476" spans="1:6" s="72" customFormat="1">
      <c r="A3476" s="1704"/>
      <c r="B3476" s="781"/>
      <c r="C3476" s="1704"/>
      <c r="D3476" s="874"/>
      <c r="E3476" s="1707"/>
      <c r="F3476" s="1719"/>
    </row>
    <row r="3477" spans="1:6" s="72" customFormat="1">
      <c r="A3477" s="1704"/>
      <c r="B3477" s="781"/>
      <c r="C3477" s="1704"/>
      <c r="D3477" s="874"/>
      <c r="E3477" s="1707"/>
      <c r="F3477" s="1719"/>
    </row>
    <row r="3478" spans="1:6" s="72" customFormat="1">
      <c r="A3478" s="1704"/>
      <c r="B3478" s="781"/>
      <c r="C3478" s="1704"/>
      <c r="D3478" s="874"/>
      <c r="E3478" s="1707"/>
      <c r="F3478" s="1719"/>
    </row>
    <row r="3479" spans="1:6" s="72" customFormat="1">
      <c r="A3479" s="1704"/>
      <c r="B3479" s="781"/>
      <c r="C3479" s="1704"/>
      <c r="D3479" s="874"/>
      <c r="E3479" s="1707"/>
      <c r="F3479" s="1719"/>
    </row>
    <row r="3480" spans="1:6" s="72" customFormat="1">
      <c r="A3480" s="1704"/>
      <c r="B3480" s="781"/>
      <c r="C3480" s="1704"/>
      <c r="D3480" s="874"/>
      <c r="E3480" s="1707"/>
      <c r="F3480" s="1719"/>
    </row>
    <row r="3481" spans="1:6" s="72" customFormat="1">
      <c r="A3481" s="1704"/>
      <c r="B3481" s="781"/>
      <c r="C3481" s="1704"/>
      <c r="D3481" s="874"/>
      <c r="E3481" s="1707"/>
      <c r="F3481" s="1719"/>
    </row>
    <row r="3482" spans="1:6" s="72" customFormat="1">
      <c r="A3482" s="1704"/>
      <c r="B3482" s="781"/>
      <c r="C3482" s="1704"/>
      <c r="D3482" s="874"/>
      <c r="E3482" s="1707"/>
      <c r="F3482" s="1719"/>
    </row>
    <row r="3483" spans="1:6" s="72" customFormat="1">
      <c r="A3483" s="1704"/>
      <c r="B3483" s="781"/>
      <c r="C3483" s="1704"/>
      <c r="D3483" s="874"/>
      <c r="E3483" s="1707"/>
      <c r="F3483" s="1719"/>
    </row>
    <row r="3484" spans="1:6" s="72" customFormat="1">
      <c r="A3484" s="1704"/>
      <c r="B3484" s="781"/>
      <c r="C3484" s="1704"/>
      <c r="D3484" s="874"/>
      <c r="E3484" s="1707"/>
      <c r="F3484" s="1719"/>
    </row>
    <row r="3485" spans="1:6" s="72" customFormat="1">
      <c r="A3485" s="1704"/>
      <c r="B3485" s="781"/>
      <c r="C3485" s="1704"/>
      <c r="D3485" s="874"/>
      <c r="E3485" s="1707"/>
      <c r="F3485" s="1719"/>
    </row>
    <row r="3486" spans="1:6" s="72" customFormat="1">
      <c r="A3486" s="1704"/>
      <c r="B3486" s="781"/>
      <c r="C3486" s="1704"/>
      <c r="D3486" s="874"/>
      <c r="E3486" s="1707"/>
      <c r="F3486" s="1719"/>
    </row>
    <row r="3487" spans="1:6" s="72" customFormat="1">
      <c r="A3487" s="1704"/>
      <c r="B3487" s="781"/>
      <c r="C3487" s="1704"/>
      <c r="D3487" s="874"/>
      <c r="E3487" s="1707"/>
      <c r="F3487" s="1719"/>
    </row>
    <row r="3488" spans="1:6" s="72" customFormat="1">
      <c r="A3488" s="1704"/>
      <c r="B3488" s="781"/>
      <c r="C3488" s="1704"/>
      <c r="D3488" s="874"/>
      <c r="E3488" s="1707"/>
      <c r="F3488" s="1719"/>
    </row>
    <row r="3489" spans="1:6" s="72" customFormat="1">
      <c r="A3489" s="1704"/>
      <c r="B3489" s="781"/>
      <c r="C3489" s="1704"/>
      <c r="D3489" s="874"/>
      <c r="E3489" s="1707"/>
      <c r="F3489" s="1719"/>
    </row>
    <row r="3490" spans="1:6" s="72" customFormat="1">
      <c r="A3490" s="1704"/>
      <c r="B3490" s="781"/>
      <c r="C3490" s="1704"/>
      <c r="D3490" s="874"/>
      <c r="E3490" s="1707"/>
      <c r="F3490" s="1719"/>
    </row>
    <row r="3491" spans="1:6" s="72" customFormat="1">
      <c r="A3491" s="1704"/>
      <c r="B3491" s="781"/>
      <c r="C3491" s="1704"/>
      <c r="D3491" s="874"/>
      <c r="E3491" s="1707"/>
      <c r="F3491" s="1719"/>
    </row>
    <row r="3492" spans="1:6" s="72" customFormat="1">
      <c r="A3492" s="1704"/>
      <c r="B3492" s="781"/>
      <c r="C3492" s="1704"/>
      <c r="D3492" s="874"/>
      <c r="E3492" s="1707"/>
      <c r="F3492" s="1719"/>
    </row>
    <row r="3493" spans="1:6" s="72" customFormat="1">
      <c r="A3493" s="1704"/>
      <c r="B3493" s="781"/>
      <c r="C3493" s="1704"/>
      <c r="D3493" s="874"/>
      <c r="E3493" s="1707"/>
      <c r="F3493" s="1719"/>
    </row>
    <row r="3494" spans="1:6" s="72" customFormat="1">
      <c r="A3494" s="1704"/>
      <c r="B3494" s="781"/>
      <c r="C3494" s="1704"/>
      <c r="D3494" s="874"/>
      <c r="E3494" s="1707"/>
      <c r="F3494" s="1719"/>
    </row>
    <row r="3495" spans="1:6" s="72" customFormat="1">
      <c r="A3495" s="48"/>
      <c r="B3495" s="717"/>
      <c r="C3495" s="47"/>
      <c r="D3495" s="718"/>
      <c r="E3495" s="2014"/>
      <c r="F3495" s="351"/>
    </row>
    <row r="3496" spans="1:6" s="72" customFormat="1" ht="28.2" thickBot="1">
      <c r="A3496" s="66"/>
      <c r="B3496" s="719" t="s">
        <v>3430</v>
      </c>
      <c r="C3496" s="65"/>
      <c r="D3496" s="720"/>
      <c r="E3496" s="2022"/>
      <c r="F3496" s="393">
        <f>SUM(F3450:F3494)</f>
        <v>0</v>
      </c>
    </row>
    <row r="3497" spans="1:6" ht="14.4" thickTop="1">
      <c r="A3497" s="1704"/>
      <c r="B3497" s="811"/>
      <c r="C3497" s="1704"/>
      <c r="D3497" s="1838"/>
      <c r="E3497" s="1707"/>
      <c r="F3497" s="1717"/>
    </row>
    <row r="3498" spans="1:6" s="72" customFormat="1">
      <c r="A3498" s="1828"/>
      <c r="B3498" s="791" t="s">
        <v>1530</v>
      </c>
      <c r="C3498" s="1704"/>
      <c r="D3498" s="874"/>
      <c r="E3498" s="1707"/>
      <c r="F3498" s="1719"/>
    </row>
    <row r="3499" spans="1:6" s="72" customFormat="1">
      <c r="A3499" s="1714" t="s">
        <v>3011</v>
      </c>
      <c r="B3499" s="791" t="s">
        <v>1531</v>
      </c>
      <c r="C3499" s="1704"/>
      <c r="D3499" s="874"/>
      <c r="E3499" s="1707"/>
      <c r="F3499" s="1719"/>
    </row>
    <row r="3500" spans="1:6" s="72" customFormat="1" ht="110.4">
      <c r="A3500" s="1704" t="s">
        <v>28</v>
      </c>
      <c r="B3500" s="781" t="s">
        <v>1532</v>
      </c>
      <c r="C3500" s="1829">
        <v>0</v>
      </c>
      <c r="D3500" s="874" t="s">
        <v>1421</v>
      </c>
      <c r="E3500" s="1707"/>
      <c r="F3500" s="1719">
        <f t="shared" ref="F3500:F3503" si="137">C3500*E3500</f>
        <v>0</v>
      </c>
    </row>
    <row r="3501" spans="1:6" s="72" customFormat="1" ht="96.6">
      <c r="A3501" s="1704" t="s">
        <v>30</v>
      </c>
      <c r="B3501" s="781" t="s">
        <v>1533</v>
      </c>
      <c r="C3501" s="1829">
        <v>0</v>
      </c>
      <c r="D3501" s="874" t="s">
        <v>1421</v>
      </c>
      <c r="E3501" s="1707"/>
      <c r="F3501" s="1719">
        <f t="shared" si="137"/>
        <v>0</v>
      </c>
    </row>
    <row r="3502" spans="1:6" s="72" customFormat="1">
      <c r="A3502" s="1704"/>
      <c r="B3502" s="781"/>
      <c r="C3502" s="1704"/>
      <c r="D3502" s="874"/>
      <c r="E3502" s="1707"/>
      <c r="F3502" s="1719">
        <f t="shared" si="137"/>
        <v>0</v>
      </c>
    </row>
    <row r="3503" spans="1:6" s="72" customFormat="1" ht="27.6">
      <c r="A3503" s="1839" t="s">
        <v>31</v>
      </c>
      <c r="B3503" s="811" t="s">
        <v>1534</v>
      </c>
      <c r="C3503" s="1829">
        <v>0</v>
      </c>
      <c r="D3503" s="874" t="s">
        <v>1421</v>
      </c>
      <c r="E3503" s="1707"/>
      <c r="F3503" s="1719">
        <f t="shared" si="137"/>
        <v>0</v>
      </c>
    </row>
    <row r="3504" spans="1:6" s="72" customFormat="1">
      <c r="A3504" s="1704"/>
      <c r="B3504" s="781"/>
      <c r="C3504" s="1704"/>
      <c r="D3504" s="874"/>
      <c r="E3504" s="1707"/>
      <c r="F3504" s="1719"/>
    </row>
    <row r="3505" spans="1:6" s="72" customFormat="1">
      <c r="A3505" s="1704"/>
      <c r="B3505" s="781"/>
      <c r="C3505" s="1829"/>
      <c r="D3505" s="874"/>
      <c r="E3505" s="1707"/>
      <c r="F3505" s="1719"/>
    </row>
    <row r="3506" spans="1:6" s="72" customFormat="1">
      <c r="A3506" s="1704"/>
      <c r="B3506" s="811"/>
      <c r="C3506" s="1704"/>
      <c r="D3506" s="874"/>
      <c r="E3506" s="2177"/>
      <c r="F3506" s="1719"/>
    </row>
    <row r="3507" spans="1:6" s="72" customFormat="1">
      <c r="A3507" s="1704"/>
      <c r="B3507" s="781"/>
      <c r="C3507" s="1829"/>
      <c r="D3507" s="874"/>
      <c r="E3507" s="1707"/>
      <c r="F3507" s="1719"/>
    </row>
    <row r="3508" spans="1:6" s="72" customFormat="1">
      <c r="A3508" s="1824"/>
      <c r="B3508" s="811"/>
      <c r="C3508" s="1704"/>
      <c r="D3508" s="874"/>
      <c r="E3508" s="2177"/>
      <c r="F3508" s="1719"/>
    </row>
    <row r="3509" spans="1:6" s="72" customFormat="1">
      <c r="A3509" s="1704"/>
      <c r="B3509" s="811"/>
      <c r="C3509" s="1704"/>
      <c r="D3509" s="874"/>
      <c r="E3509" s="2177"/>
      <c r="F3509" s="1719"/>
    </row>
    <row r="3510" spans="1:6" s="72" customFormat="1">
      <c r="A3510" s="1824"/>
      <c r="B3510" s="811"/>
      <c r="C3510" s="1704"/>
      <c r="D3510" s="874"/>
      <c r="E3510" s="1707"/>
      <c r="F3510" s="661"/>
    </row>
    <row r="3511" spans="1:6" s="72" customFormat="1">
      <c r="A3511" s="1824"/>
      <c r="B3511" s="811"/>
      <c r="C3511" s="1714"/>
      <c r="D3511" s="1716"/>
      <c r="E3511" s="2174"/>
      <c r="F3511" s="1719"/>
    </row>
    <row r="3512" spans="1:6" s="72" customFormat="1">
      <c r="A3512" s="1704"/>
      <c r="B3512" s="811"/>
      <c r="C3512" s="1704"/>
      <c r="D3512" s="874"/>
      <c r="E3512" s="1707"/>
      <c r="F3512" s="1719"/>
    </row>
    <row r="3513" spans="1:6" s="72" customFormat="1">
      <c r="A3513" s="1704"/>
      <c r="B3513" s="811"/>
      <c r="C3513" s="1704"/>
      <c r="D3513" s="874"/>
      <c r="E3513" s="1707"/>
      <c r="F3513" s="1719"/>
    </row>
    <row r="3514" spans="1:6" s="72" customFormat="1">
      <c r="A3514" s="1704"/>
      <c r="B3514" s="811"/>
      <c r="C3514" s="1704"/>
      <c r="D3514" s="874"/>
      <c r="E3514" s="1707"/>
      <c r="F3514" s="1719"/>
    </row>
    <row r="3515" spans="1:6" s="72" customFormat="1">
      <c r="A3515" s="1704"/>
      <c r="B3515" s="811"/>
      <c r="C3515" s="1704"/>
      <c r="D3515" s="874"/>
      <c r="E3515" s="1707"/>
      <c r="F3515" s="1719"/>
    </row>
    <row r="3516" spans="1:6" s="72" customFormat="1">
      <c r="A3516" s="1704"/>
      <c r="B3516" s="811"/>
      <c r="C3516" s="1704"/>
      <c r="D3516" s="874"/>
      <c r="E3516" s="1707"/>
      <c r="F3516" s="1719"/>
    </row>
    <row r="3517" spans="1:6" s="72" customFormat="1">
      <c r="A3517" s="1704"/>
      <c r="B3517" s="811"/>
      <c r="C3517" s="1704"/>
      <c r="D3517" s="874"/>
      <c r="E3517" s="1707"/>
      <c r="F3517" s="1719"/>
    </row>
    <row r="3518" spans="1:6" s="72" customFormat="1">
      <c r="A3518" s="1704"/>
      <c r="B3518" s="811"/>
      <c r="C3518" s="1704"/>
      <c r="D3518" s="874"/>
      <c r="E3518" s="1707"/>
      <c r="F3518" s="1719"/>
    </row>
    <row r="3519" spans="1:6" s="72" customFormat="1">
      <c r="A3519" s="1704"/>
      <c r="B3519" s="811"/>
      <c r="C3519" s="1704"/>
      <c r="D3519" s="874"/>
      <c r="E3519" s="1707"/>
      <c r="F3519" s="1719"/>
    </row>
    <row r="3520" spans="1:6" s="72" customFormat="1">
      <c r="A3520" s="1704"/>
      <c r="B3520" s="811"/>
      <c r="C3520" s="1704"/>
      <c r="D3520" s="874"/>
      <c r="E3520" s="1707"/>
      <c r="F3520" s="1719"/>
    </row>
    <row r="3521" spans="1:6" s="72" customFormat="1">
      <c r="A3521" s="1704"/>
      <c r="B3521" s="811"/>
      <c r="C3521" s="1704"/>
      <c r="D3521" s="874"/>
      <c r="E3521" s="1707"/>
      <c r="F3521" s="1719"/>
    </row>
    <row r="3522" spans="1:6" s="72" customFormat="1">
      <c r="A3522" s="1704"/>
      <c r="B3522" s="811"/>
      <c r="C3522" s="1704"/>
      <c r="D3522" s="874"/>
      <c r="E3522" s="1707"/>
      <c r="F3522" s="1719"/>
    </row>
    <row r="3523" spans="1:6" s="72" customFormat="1">
      <c r="A3523" s="1704"/>
      <c r="B3523" s="811"/>
      <c r="C3523" s="1704"/>
      <c r="D3523" s="874"/>
      <c r="E3523" s="1707"/>
      <c r="F3523" s="1719"/>
    </row>
    <row r="3524" spans="1:6" s="72" customFormat="1">
      <c r="A3524" s="1704"/>
      <c r="B3524" s="811"/>
      <c r="C3524" s="1704"/>
      <c r="D3524" s="874"/>
      <c r="E3524" s="1707"/>
      <c r="F3524" s="1719"/>
    </row>
    <row r="3525" spans="1:6" s="72" customFormat="1">
      <c r="A3525" s="1704"/>
      <c r="B3525" s="811"/>
      <c r="C3525" s="1704"/>
      <c r="D3525" s="874"/>
      <c r="E3525" s="1707"/>
      <c r="F3525" s="1719"/>
    </row>
    <row r="3526" spans="1:6" s="72" customFormat="1">
      <c r="A3526" s="1704"/>
      <c r="B3526" s="811"/>
      <c r="C3526" s="1704"/>
      <c r="D3526" s="874"/>
      <c r="E3526" s="1707"/>
      <c r="F3526" s="1719"/>
    </row>
    <row r="3527" spans="1:6" s="72" customFormat="1">
      <c r="A3527" s="1704"/>
      <c r="B3527" s="811"/>
      <c r="C3527" s="1704"/>
      <c r="D3527" s="874"/>
      <c r="E3527" s="1707"/>
      <c r="F3527" s="1719"/>
    </row>
    <row r="3528" spans="1:6" s="72" customFormat="1">
      <c r="A3528" s="1704"/>
      <c r="B3528" s="811"/>
      <c r="C3528" s="1704"/>
      <c r="D3528" s="874"/>
      <c r="E3528" s="1707"/>
      <c r="F3528" s="1719"/>
    </row>
    <row r="3529" spans="1:6" s="72" customFormat="1">
      <c r="A3529" s="1704"/>
      <c r="B3529" s="811"/>
      <c r="C3529" s="1704"/>
      <c r="D3529" s="874"/>
      <c r="E3529" s="1707"/>
      <c r="F3529" s="1719"/>
    </row>
    <row r="3530" spans="1:6" s="72" customFormat="1">
      <c r="A3530" s="1704"/>
      <c r="B3530" s="811"/>
      <c r="C3530" s="1704"/>
      <c r="D3530" s="874"/>
      <c r="E3530" s="1707"/>
      <c r="F3530" s="1719"/>
    </row>
    <row r="3531" spans="1:6" s="72" customFormat="1">
      <c r="A3531" s="1704"/>
      <c r="B3531" s="781"/>
      <c r="C3531" s="1704"/>
      <c r="D3531" s="874"/>
      <c r="E3531" s="1707"/>
      <c r="F3531" s="1719"/>
    </row>
    <row r="3532" spans="1:6" s="72" customFormat="1">
      <c r="A3532" s="48"/>
      <c r="B3532" s="717"/>
      <c r="C3532" s="47"/>
      <c r="D3532" s="718"/>
      <c r="E3532" s="2014"/>
      <c r="F3532" s="351"/>
    </row>
    <row r="3533" spans="1:6" s="72" customFormat="1" ht="14.4" thickBot="1">
      <c r="A3533" s="66"/>
      <c r="B3533" s="719" t="s">
        <v>3431</v>
      </c>
      <c r="C3533" s="65"/>
      <c r="D3533" s="720"/>
      <c r="E3533" s="2022"/>
      <c r="F3533" s="393">
        <f>SUM(F3499:F3531)</f>
        <v>0</v>
      </c>
    </row>
    <row r="3534" spans="1:6" s="72" customFormat="1" ht="14.4" thickTop="1">
      <c r="A3534" s="1704"/>
      <c r="B3534" s="802"/>
      <c r="C3534" s="1704"/>
      <c r="D3534" s="1766"/>
      <c r="E3534" s="1707"/>
      <c r="F3534" s="1719"/>
    </row>
    <row r="3535" spans="1:6" s="72" customFormat="1">
      <c r="A3535" s="1704"/>
      <c r="B3535" s="802" t="s">
        <v>2990</v>
      </c>
      <c r="C3535" s="1704"/>
      <c r="D3535" s="1766"/>
      <c r="E3535" s="1707"/>
      <c r="F3535" s="1719"/>
    </row>
    <row r="3536" spans="1:6" s="72" customFormat="1">
      <c r="A3536" s="1704"/>
      <c r="B3536" s="802" t="s">
        <v>2754</v>
      </c>
      <c r="C3536" s="1704"/>
      <c r="D3536" s="874"/>
      <c r="E3536" s="1707"/>
      <c r="F3536" s="1719"/>
    </row>
    <row r="3537" spans="1:6" s="72" customFormat="1">
      <c r="A3537" s="1704"/>
      <c r="B3537" s="802"/>
      <c r="C3537" s="1704"/>
      <c r="D3537" s="874"/>
      <c r="E3537" s="1707"/>
      <c r="F3537" s="1719"/>
    </row>
    <row r="3538" spans="1:6" s="72" customFormat="1">
      <c r="A3538" s="1704"/>
      <c r="B3538" s="781"/>
      <c r="C3538" s="1704"/>
      <c r="D3538" s="336"/>
      <c r="E3538" s="1707"/>
      <c r="F3538" s="1719"/>
    </row>
    <row r="3539" spans="1:6" s="72" customFormat="1">
      <c r="A3539" s="1704">
        <v>2.2000000000000002</v>
      </c>
      <c r="B3539" s="811" t="s">
        <v>1538</v>
      </c>
      <c r="C3539" s="1704"/>
      <c r="D3539" s="874"/>
      <c r="E3539" s="1707"/>
      <c r="F3539" s="1719">
        <f>F3145</f>
        <v>0</v>
      </c>
    </row>
    <row r="3540" spans="1:6" s="72" customFormat="1">
      <c r="A3540" s="1704"/>
      <c r="B3540" s="811"/>
      <c r="C3540" s="1704"/>
      <c r="D3540" s="1838"/>
      <c r="E3540" s="1707"/>
      <c r="F3540" s="1719"/>
    </row>
    <row r="3541" spans="1:6" s="72" customFormat="1">
      <c r="A3541" s="1704">
        <v>2.2999999999999998</v>
      </c>
      <c r="B3541" s="811" t="s">
        <v>1539</v>
      </c>
      <c r="C3541" s="1704"/>
      <c r="D3541" s="874"/>
      <c r="E3541" s="1707"/>
      <c r="F3541" s="1719">
        <f>F3361</f>
        <v>0</v>
      </c>
    </row>
    <row r="3542" spans="1:6" s="72" customFormat="1">
      <c r="A3542" s="1704"/>
      <c r="B3542" s="811"/>
      <c r="C3542" s="1704"/>
      <c r="D3542" s="874"/>
      <c r="E3542" s="1707"/>
      <c r="F3542" s="1719"/>
    </row>
    <row r="3543" spans="1:6" s="72" customFormat="1">
      <c r="A3543" s="1704">
        <v>2.4</v>
      </c>
      <c r="B3543" s="811" t="s">
        <v>1540</v>
      </c>
      <c r="C3543" s="1704"/>
      <c r="D3543" s="874"/>
      <c r="E3543" s="1707"/>
      <c r="F3543" s="1719">
        <f>F3496</f>
        <v>0</v>
      </c>
    </row>
    <row r="3544" spans="1:6" s="72" customFormat="1">
      <c r="A3544" s="1704"/>
      <c r="B3544" s="811"/>
      <c r="C3544" s="1704"/>
      <c r="D3544" s="1840"/>
      <c r="E3544" s="1707"/>
      <c r="F3544" s="1841"/>
    </row>
    <row r="3545" spans="1:6" s="72" customFormat="1">
      <c r="A3545" s="1704">
        <v>2.5</v>
      </c>
      <c r="B3545" s="811" t="s">
        <v>1541</v>
      </c>
      <c r="C3545" s="1704"/>
      <c r="D3545" s="874"/>
      <c r="E3545" s="1707"/>
      <c r="F3545" s="1719">
        <f>F3533</f>
        <v>0</v>
      </c>
    </row>
    <row r="3546" spans="1:6" s="72" customFormat="1">
      <c r="A3546" s="1704"/>
      <c r="B3546" s="811"/>
      <c r="C3546" s="1700"/>
      <c r="D3546" s="336"/>
      <c r="E3546" s="2177"/>
      <c r="F3546" s="661"/>
    </row>
    <row r="3547" spans="1:6" s="72" customFormat="1">
      <c r="A3547" s="1714"/>
      <c r="B3547" s="1672"/>
      <c r="C3547" s="1714"/>
      <c r="D3547" s="1716"/>
      <c r="E3547" s="2174"/>
      <c r="F3547" s="1717"/>
    </row>
    <row r="3548" spans="1:6" s="72" customFormat="1">
      <c r="A3548" s="1714"/>
      <c r="B3548" s="1672"/>
      <c r="C3548" s="1714"/>
      <c r="D3548" s="1716"/>
      <c r="E3548" s="2174"/>
      <c r="F3548" s="1725"/>
    </row>
    <row r="3549" spans="1:6" s="72" customFormat="1">
      <c r="A3549" s="1704"/>
      <c r="B3549" s="1813"/>
      <c r="C3549" s="1814"/>
      <c r="D3549" s="1815"/>
      <c r="E3549" s="1707"/>
      <c r="F3549" s="1719"/>
    </row>
    <row r="3550" spans="1:6" s="72" customFormat="1">
      <c r="A3550" s="1704"/>
      <c r="B3550" s="1813"/>
      <c r="C3550" s="1814"/>
      <c r="D3550" s="1815"/>
      <c r="E3550" s="1707"/>
      <c r="F3550" s="1719"/>
    </row>
    <row r="3551" spans="1:6" s="72" customFormat="1">
      <c r="A3551" s="1704"/>
      <c r="B3551" s="1813"/>
      <c r="C3551" s="1814"/>
      <c r="D3551" s="1815"/>
      <c r="E3551" s="1707"/>
      <c r="F3551" s="1719"/>
    </row>
    <row r="3552" spans="1:6" s="72" customFormat="1">
      <c r="A3552" s="1704"/>
      <c r="B3552" s="1813"/>
      <c r="C3552" s="1814"/>
      <c r="D3552" s="1815"/>
      <c r="E3552" s="1707"/>
      <c r="F3552" s="1719"/>
    </row>
    <row r="3553" spans="1:6" s="72" customFormat="1">
      <c r="A3553" s="1704"/>
      <c r="B3553" s="1813"/>
      <c r="C3553" s="1814"/>
      <c r="D3553" s="1815"/>
      <c r="E3553" s="1707"/>
      <c r="F3553" s="1719"/>
    </row>
    <row r="3554" spans="1:6" s="72" customFormat="1">
      <c r="A3554" s="1704"/>
      <c r="B3554" s="1813"/>
      <c r="C3554" s="1814"/>
      <c r="D3554" s="1815"/>
      <c r="E3554" s="1707"/>
      <c r="F3554" s="1719"/>
    </row>
    <row r="3555" spans="1:6" s="72" customFormat="1">
      <c r="A3555" s="1704"/>
      <c r="B3555" s="1813"/>
      <c r="C3555" s="1814"/>
      <c r="D3555" s="1815"/>
      <c r="E3555" s="1707"/>
      <c r="F3555" s="1719"/>
    </row>
    <row r="3556" spans="1:6" s="72" customFormat="1">
      <c r="A3556" s="1704"/>
      <c r="B3556" s="1813"/>
      <c r="C3556" s="1814"/>
      <c r="D3556" s="1815"/>
      <c r="E3556" s="1707"/>
      <c r="F3556" s="1719"/>
    </row>
    <row r="3557" spans="1:6" s="72" customFormat="1">
      <c r="A3557" s="1704"/>
      <c r="B3557" s="1813"/>
      <c r="C3557" s="1814"/>
      <c r="D3557" s="1815"/>
      <c r="E3557" s="1707"/>
      <c r="F3557" s="1719"/>
    </row>
    <row r="3558" spans="1:6" s="72" customFormat="1">
      <c r="A3558" s="1704"/>
      <c r="B3558" s="1813"/>
      <c r="C3558" s="1814"/>
      <c r="D3558" s="1815"/>
      <c r="E3558" s="1707"/>
      <c r="F3558" s="1719"/>
    </row>
    <row r="3559" spans="1:6" s="72" customFormat="1">
      <c r="A3559" s="1704"/>
      <c r="B3559" s="1813"/>
      <c r="C3559" s="1814"/>
      <c r="D3559" s="1815"/>
      <c r="E3559" s="1707"/>
      <c r="F3559" s="1719"/>
    </row>
    <row r="3560" spans="1:6" s="72" customFormat="1">
      <c r="A3560" s="1704"/>
      <c r="B3560" s="1813"/>
      <c r="C3560" s="1814"/>
      <c r="D3560" s="1815"/>
      <c r="E3560" s="1707"/>
      <c r="F3560" s="1719"/>
    </row>
    <row r="3561" spans="1:6" s="72" customFormat="1">
      <c r="A3561" s="1704"/>
      <c r="B3561" s="1813"/>
      <c r="C3561" s="1814"/>
      <c r="D3561" s="1815"/>
      <c r="E3561" s="1707"/>
      <c r="F3561" s="1719"/>
    </row>
    <row r="3562" spans="1:6" s="72" customFormat="1">
      <c r="A3562" s="1704"/>
      <c r="B3562" s="1813"/>
      <c r="C3562" s="1814"/>
      <c r="D3562" s="1815"/>
      <c r="E3562" s="1707"/>
      <c r="F3562" s="1719"/>
    </row>
    <row r="3563" spans="1:6" s="72" customFormat="1">
      <c r="A3563" s="1704"/>
      <c r="B3563" s="1813"/>
      <c r="C3563" s="1814"/>
      <c r="D3563" s="1815"/>
      <c r="E3563" s="1707"/>
      <c r="F3563" s="1719"/>
    </row>
    <row r="3564" spans="1:6" s="72" customFormat="1">
      <c r="A3564" s="1704"/>
      <c r="B3564" s="1813"/>
      <c r="C3564" s="1814"/>
      <c r="D3564" s="1815"/>
      <c r="E3564" s="1707"/>
      <c r="F3564" s="1719"/>
    </row>
    <row r="3565" spans="1:6" s="72" customFormat="1">
      <c r="A3565" s="1704"/>
      <c r="B3565" s="1813"/>
      <c r="C3565" s="1814"/>
      <c r="D3565" s="1815"/>
      <c r="E3565" s="1707"/>
      <c r="F3565" s="1719"/>
    </row>
    <row r="3566" spans="1:6" s="72" customFormat="1">
      <c r="A3566" s="1704"/>
      <c r="B3566" s="1813"/>
      <c r="C3566" s="1814"/>
      <c r="D3566" s="1815"/>
      <c r="E3566" s="1707"/>
      <c r="F3566" s="1719"/>
    </row>
    <row r="3567" spans="1:6" s="72" customFormat="1">
      <c r="A3567" s="1704"/>
      <c r="B3567" s="1813"/>
      <c r="C3567" s="1814"/>
      <c r="D3567" s="1815"/>
      <c r="E3567" s="1707"/>
      <c r="F3567" s="1719"/>
    </row>
    <row r="3568" spans="1:6" s="72" customFormat="1">
      <c r="A3568" s="1704"/>
      <c r="B3568" s="1813"/>
      <c r="C3568" s="1814"/>
      <c r="D3568" s="1815"/>
      <c r="E3568" s="1707"/>
      <c r="F3568" s="1719"/>
    </row>
    <row r="3569" spans="1:6" s="72" customFormat="1">
      <c r="A3569" s="1704"/>
      <c r="B3569" s="1813"/>
      <c r="C3569" s="1814"/>
      <c r="D3569" s="1815"/>
      <c r="E3569" s="1707"/>
      <c r="F3569" s="1719"/>
    </row>
    <row r="3570" spans="1:6" s="72" customFormat="1">
      <c r="A3570" s="1704"/>
      <c r="B3570" s="1813"/>
      <c r="C3570" s="1814"/>
      <c r="D3570" s="1815"/>
      <c r="E3570" s="1707"/>
      <c r="F3570" s="1719"/>
    </row>
    <row r="3571" spans="1:6" s="72" customFormat="1">
      <c r="A3571" s="1704"/>
      <c r="B3571" s="1813"/>
      <c r="C3571" s="1814"/>
      <c r="D3571" s="1815"/>
      <c r="E3571" s="1707"/>
      <c r="F3571" s="1719"/>
    </row>
    <row r="3572" spans="1:6" s="72" customFormat="1">
      <c r="A3572" s="1704"/>
      <c r="B3572" s="1813"/>
      <c r="C3572" s="1814"/>
      <c r="D3572" s="1815"/>
      <c r="E3572" s="1707"/>
      <c r="F3572" s="1719"/>
    </row>
    <row r="3573" spans="1:6" s="72" customFormat="1">
      <c r="A3573" s="1704"/>
      <c r="B3573" s="1813"/>
      <c r="C3573" s="1814"/>
      <c r="D3573" s="1815"/>
      <c r="E3573" s="1707"/>
      <c r="F3573" s="1719"/>
    </row>
    <row r="3574" spans="1:6" s="72" customFormat="1">
      <c r="A3574" s="1704"/>
      <c r="B3574" s="1813"/>
      <c r="C3574" s="1814"/>
      <c r="D3574" s="1815"/>
      <c r="E3574" s="1707"/>
      <c r="F3574" s="1719"/>
    </row>
    <row r="3575" spans="1:6" s="72" customFormat="1">
      <c r="A3575" s="1704"/>
      <c r="B3575" s="1813"/>
      <c r="C3575" s="1814"/>
      <c r="D3575" s="1815"/>
      <c r="E3575" s="1707"/>
      <c r="F3575" s="1719"/>
    </row>
    <row r="3576" spans="1:6" s="72" customFormat="1">
      <c r="A3576" s="1704"/>
      <c r="B3576" s="1813"/>
      <c r="C3576" s="1814"/>
      <c r="D3576" s="1815"/>
      <c r="E3576" s="1707"/>
      <c r="F3576" s="1719"/>
    </row>
    <row r="3577" spans="1:6" s="72" customFormat="1">
      <c r="A3577" s="1704"/>
      <c r="B3577" s="1813"/>
      <c r="C3577" s="1814"/>
      <c r="D3577" s="1815"/>
      <c r="E3577" s="1707"/>
      <c r="F3577" s="1719"/>
    </row>
    <row r="3578" spans="1:6" s="72" customFormat="1">
      <c r="A3578" s="1704"/>
      <c r="B3578" s="1816"/>
      <c r="C3578" s="1817"/>
      <c r="D3578" s="1818"/>
      <c r="E3578" s="2189"/>
      <c r="F3578" s="1819"/>
    </row>
    <row r="3579" spans="1:6" s="72" customFormat="1">
      <c r="A3579" s="1704"/>
      <c r="B3579" s="1816"/>
      <c r="C3579" s="1817"/>
      <c r="D3579" s="1818"/>
      <c r="E3579" s="2189"/>
      <c r="F3579" s="1819"/>
    </row>
    <row r="3580" spans="1:6" s="72" customFormat="1">
      <c r="A3580" s="1704"/>
      <c r="B3580" s="1816"/>
      <c r="C3580" s="1817"/>
      <c r="D3580" s="1818"/>
      <c r="E3580" s="2189"/>
      <c r="F3580" s="1819"/>
    </row>
    <row r="3581" spans="1:6" s="72" customFormat="1">
      <c r="A3581" s="1704"/>
      <c r="B3581" s="1816"/>
      <c r="C3581" s="1817"/>
      <c r="D3581" s="1818"/>
      <c r="E3581" s="2189"/>
      <c r="F3581" s="1819"/>
    </row>
    <row r="3582" spans="1:6" s="72" customFormat="1">
      <c r="A3582" s="1704"/>
      <c r="B3582" s="1816"/>
      <c r="C3582" s="1817"/>
      <c r="D3582" s="1818"/>
      <c r="E3582" s="2189"/>
      <c r="F3582" s="1819"/>
    </row>
    <row r="3583" spans="1:6" s="72" customFormat="1">
      <c r="A3583" s="48"/>
      <c r="B3583" s="717"/>
      <c r="C3583" s="47"/>
      <c r="D3583" s="718"/>
      <c r="E3583" s="2014"/>
      <c r="F3583" s="351"/>
    </row>
    <row r="3584" spans="1:6" s="72" customFormat="1" ht="14.4" thickBot="1">
      <c r="A3584" s="66"/>
      <c r="B3584" s="719" t="s">
        <v>3432</v>
      </c>
      <c r="C3584" s="65"/>
      <c r="D3584" s="720"/>
      <c r="E3584" s="2022"/>
      <c r="F3584" s="393">
        <f>SUM(F3536:F3582)</f>
        <v>0</v>
      </c>
    </row>
    <row r="3585" spans="1:6" s="72" customFormat="1" ht="14.4" thickTop="1">
      <c r="A3585" s="1714"/>
      <c r="B3585" s="1749"/>
      <c r="C3585" s="1821"/>
      <c r="D3585" s="1822"/>
      <c r="E3585" s="2183"/>
      <c r="F3585" s="1781"/>
    </row>
    <row r="3586" spans="1:6" ht="12.6" customHeight="1">
      <c r="B3586" s="628" t="s">
        <v>1436</v>
      </c>
    </row>
    <row r="3587" spans="1:6" s="72" customFormat="1" ht="12.6" customHeight="1">
      <c r="A3587" s="1736"/>
      <c r="B3587" s="781"/>
      <c r="C3587" s="1736"/>
      <c r="D3587" s="1737"/>
      <c r="E3587" s="2178"/>
      <c r="F3587" s="1738"/>
    </row>
    <row r="3588" spans="1:6" s="72" customFormat="1">
      <c r="A3588" s="1736"/>
      <c r="B3588" s="1739" t="s">
        <v>3433</v>
      </c>
      <c r="C3588" s="1736"/>
      <c r="D3588" s="1737"/>
      <c r="E3588" s="2178"/>
      <c r="F3588" s="1738"/>
    </row>
    <row r="3589" spans="1:6" s="72" customFormat="1">
      <c r="A3589" s="1714"/>
      <c r="B3589" s="802"/>
      <c r="C3589" s="1704"/>
      <c r="D3589" s="874"/>
      <c r="E3589" s="1707"/>
      <c r="F3589" s="1719"/>
    </row>
    <row r="3590" spans="1:6" s="72" customFormat="1">
      <c r="A3590" s="1823"/>
      <c r="B3590" s="802" t="s">
        <v>1409</v>
      </c>
      <c r="C3590" s="1704"/>
      <c r="D3590" s="874"/>
      <c r="E3590" s="1707"/>
      <c r="F3590" s="1719"/>
    </row>
    <row r="3591" spans="1:6" s="72" customFormat="1">
      <c r="A3591" s="1823" t="s">
        <v>3015</v>
      </c>
      <c r="B3591" s="802" t="s">
        <v>1410</v>
      </c>
      <c r="C3591" s="1704"/>
      <c r="D3591" s="874"/>
      <c r="E3591" s="1707"/>
      <c r="F3591" s="1719"/>
    </row>
    <row r="3592" spans="1:6" s="72" customFormat="1" ht="27.6">
      <c r="A3592" s="1704"/>
      <c r="B3592" s="802" t="s">
        <v>1411</v>
      </c>
      <c r="C3592" s="1704"/>
      <c r="D3592" s="874"/>
      <c r="E3592" s="1707"/>
      <c r="F3592" s="1719"/>
    </row>
    <row r="3593" spans="1:6" s="72" customFormat="1" ht="41.4">
      <c r="A3593" s="1704"/>
      <c r="B3593" s="802" t="s">
        <v>1412</v>
      </c>
      <c r="C3593" s="1704"/>
      <c r="D3593" s="874"/>
      <c r="E3593" s="1707"/>
      <c r="F3593" s="1719"/>
    </row>
    <row r="3594" spans="1:6" s="72" customFormat="1">
      <c r="A3594" s="1704"/>
      <c r="B3594" s="802" t="s">
        <v>1413</v>
      </c>
      <c r="C3594" s="1704"/>
      <c r="D3594" s="874"/>
      <c r="E3594" s="1707"/>
      <c r="F3594" s="1719"/>
    </row>
    <row r="3595" spans="1:6" s="72" customFormat="1">
      <c r="A3595" s="1704"/>
      <c r="B3595" s="802"/>
      <c r="C3595" s="1704"/>
      <c r="D3595" s="874"/>
      <c r="E3595" s="1707"/>
      <c r="F3595" s="1719"/>
    </row>
    <row r="3596" spans="1:6" s="72" customFormat="1">
      <c r="A3596" s="1824" t="s">
        <v>28</v>
      </c>
      <c r="B3596" s="781" t="s">
        <v>1414</v>
      </c>
      <c r="C3596" s="1825">
        <v>0</v>
      </c>
      <c r="D3596" s="874" t="s">
        <v>46</v>
      </c>
      <c r="E3596" s="1707"/>
      <c r="F3596" s="1719">
        <f t="shared" ref="F3596:F3615" si="138">C3596*E3596</f>
        <v>0</v>
      </c>
    </row>
    <row r="3597" spans="1:6" s="72" customFormat="1">
      <c r="A3597" s="1824" t="s">
        <v>30</v>
      </c>
      <c r="B3597" s="781" t="s">
        <v>1415</v>
      </c>
      <c r="C3597" s="1825">
        <v>0</v>
      </c>
      <c r="D3597" s="874" t="s">
        <v>46</v>
      </c>
      <c r="E3597" s="1707"/>
      <c r="F3597" s="1719">
        <f t="shared" si="138"/>
        <v>0</v>
      </c>
    </row>
    <row r="3598" spans="1:6" s="72" customFormat="1">
      <c r="A3598" s="1824" t="s">
        <v>31</v>
      </c>
      <c r="B3598" s="781" t="s">
        <v>1416</v>
      </c>
      <c r="C3598" s="1825">
        <v>100</v>
      </c>
      <c r="D3598" s="874" t="s">
        <v>46</v>
      </c>
      <c r="E3598" s="1707"/>
      <c r="F3598" s="1719">
        <f t="shared" si="138"/>
        <v>0</v>
      </c>
    </row>
    <row r="3599" spans="1:6" s="72" customFormat="1">
      <c r="A3599" s="1824" t="s">
        <v>32</v>
      </c>
      <c r="B3599" s="781" t="s">
        <v>1417</v>
      </c>
      <c r="C3599" s="1825">
        <v>72</v>
      </c>
      <c r="D3599" s="874" t="s">
        <v>46</v>
      </c>
      <c r="E3599" s="1707"/>
      <c r="F3599" s="1719">
        <f t="shared" si="138"/>
        <v>0</v>
      </c>
    </row>
    <row r="3600" spans="1:6" s="72" customFormat="1">
      <c r="A3600" s="1824" t="s">
        <v>33</v>
      </c>
      <c r="B3600" s="781" t="s">
        <v>1418</v>
      </c>
      <c r="C3600" s="1825">
        <v>72</v>
      </c>
      <c r="D3600" s="874" t="s">
        <v>46</v>
      </c>
      <c r="E3600" s="1707"/>
      <c r="F3600" s="1719">
        <f t="shared" si="138"/>
        <v>0</v>
      </c>
    </row>
    <row r="3601" spans="1:6" s="72" customFormat="1">
      <c r="A3601" s="1700"/>
      <c r="B3601" s="778" t="s">
        <v>1419</v>
      </c>
      <c r="C3601" s="1825"/>
      <c r="D3601" s="874"/>
      <c r="E3601" s="1707"/>
      <c r="F3601" s="1719"/>
    </row>
    <row r="3602" spans="1:6" s="72" customFormat="1">
      <c r="A3602" s="1824" t="s">
        <v>34</v>
      </c>
      <c r="B3602" s="781" t="s">
        <v>1420</v>
      </c>
      <c r="C3602" s="1825">
        <v>0</v>
      </c>
      <c r="D3602" s="874" t="s">
        <v>1421</v>
      </c>
      <c r="E3602" s="1707"/>
      <c r="F3602" s="1719">
        <f t="shared" si="138"/>
        <v>0</v>
      </c>
    </row>
    <row r="3603" spans="1:6" s="72" customFormat="1">
      <c r="A3603" s="1824" t="s">
        <v>35</v>
      </c>
      <c r="B3603" s="781" t="s">
        <v>1422</v>
      </c>
      <c r="C3603" s="1825">
        <v>0</v>
      </c>
      <c r="D3603" s="874" t="s">
        <v>1421</v>
      </c>
      <c r="E3603" s="1707"/>
      <c r="F3603" s="1719">
        <f t="shared" si="138"/>
        <v>0</v>
      </c>
    </row>
    <row r="3604" spans="1:6" s="72" customFormat="1">
      <c r="A3604" s="1824" t="s">
        <v>36</v>
      </c>
      <c r="B3604" s="781" t="s">
        <v>1416</v>
      </c>
      <c r="C3604" s="1825">
        <v>16</v>
      </c>
      <c r="D3604" s="874" t="s">
        <v>1421</v>
      </c>
      <c r="E3604" s="1707"/>
      <c r="F3604" s="1719">
        <f t="shared" si="138"/>
        <v>0</v>
      </c>
    </row>
    <row r="3605" spans="1:6" s="72" customFormat="1">
      <c r="A3605" s="1824" t="s">
        <v>74</v>
      </c>
      <c r="B3605" s="781" t="s">
        <v>1423</v>
      </c>
      <c r="C3605" s="1825">
        <v>18</v>
      </c>
      <c r="D3605" s="874" t="s">
        <v>1421</v>
      </c>
      <c r="E3605" s="1707"/>
      <c r="F3605" s="1719">
        <f t="shared" si="138"/>
        <v>0</v>
      </c>
    </row>
    <row r="3606" spans="1:6" s="72" customFormat="1">
      <c r="A3606" s="1824" t="s">
        <v>38</v>
      </c>
      <c r="B3606" s="781" t="s">
        <v>1418</v>
      </c>
      <c r="C3606" s="1825">
        <v>18</v>
      </c>
      <c r="D3606" s="874" t="s">
        <v>1421</v>
      </c>
      <c r="E3606" s="1707"/>
      <c r="F3606" s="1719">
        <f t="shared" si="138"/>
        <v>0</v>
      </c>
    </row>
    <row r="3607" spans="1:6" s="72" customFormat="1">
      <c r="A3607" s="1824" t="s">
        <v>39</v>
      </c>
      <c r="B3607" s="781" t="s">
        <v>1424</v>
      </c>
      <c r="C3607" s="1825">
        <v>0</v>
      </c>
      <c r="D3607" s="874" t="s">
        <v>1421</v>
      </c>
      <c r="E3607" s="1707"/>
      <c r="F3607" s="1719">
        <f t="shared" si="138"/>
        <v>0</v>
      </c>
    </row>
    <row r="3608" spans="1:6" s="72" customFormat="1">
      <c r="A3608" s="1824" t="s">
        <v>40</v>
      </c>
      <c r="B3608" s="781" t="s">
        <v>1425</v>
      </c>
      <c r="C3608" s="1825">
        <v>0</v>
      </c>
      <c r="D3608" s="874" t="s">
        <v>1421</v>
      </c>
      <c r="E3608" s="1707"/>
      <c r="F3608" s="1719">
        <f t="shared" si="138"/>
        <v>0</v>
      </c>
    </row>
    <row r="3609" spans="1:6" s="72" customFormat="1">
      <c r="A3609" s="1824" t="s">
        <v>42</v>
      </c>
      <c r="B3609" s="781" t="s">
        <v>1416</v>
      </c>
      <c r="C3609" s="1825">
        <v>16</v>
      </c>
      <c r="D3609" s="874" t="s">
        <v>1421</v>
      </c>
      <c r="E3609" s="1707"/>
      <c r="F3609" s="1719">
        <f t="shared" si="138"/>
        <v>0</v>
      </c>
    </row>
    <row r="3610" spans="1:6" s="72" customFormat="1">
      <c r="A3610" s="1824" t="s">
        <v>43</v>
      </c>
      <c r="B3610" s="781" t="s">
        <v>1423</v>
      </c>
      <c r="C3610" s="1825">
        <v>22</v>
      </c>
      <c r="D3610" s="874" t="s">
        <v>1421</v>
      </c>
      <c r="E3610" s="1707"/>
      <c r="F3610" s="1719">
        <f t="shared" si="138"/>
        <v>0</v>
      </c>
    </row>
    <row r="3611" spans="1:6" s="72" customFormat="1">
      <c r="A3611" s="1824" t="s">
        <v>613</v>
      </c>
      <c r="B3611" s="781" t="s">
        <v>1418</v>
      </c>
      <c r="C3611" s="1825">
        <v>22</v>
      </c>
      <c r="D3611" s="874" t="s">
        <v>1421</v>
      </c>
      <c r="E3611" s="1707"/>
      <c r="F3611" s="1719">
        <f t="shared" si="138"/>
        <v>0</v>
      </c>
    </row>
    <row r="3612" spans="1:6" s="72" customFormat="1">
      <c r="A3612" s="1700"/>
      <c r="B3612" s="802" t="s">
        <v>1426</v>
      </c>
      <c r="C3612" s="1704"/>
      <c r="D3612" s="874"/>
      <c r="E3612" s="1707"/>
      <c r="F3612" s="1719"/>
    </row>
    <row r="3613" spans="1:6" s="72" customFormat="1" ht="27.6">
      <c r="A3613" s="1824" t="s">
        <v>856</v>
      </c>
      <c r="B3613" s="781" t="s">
        <v>1427</v>
      </c>
      <c r="C3613" s="1825">
        <v>0</v>
      </c>
      <c r="D3613" s="874" t="s">
        <v>809</v>
      </c>
      <c r="E3613" s="1707"/>
      <c r="F3613" s="1719">
        <f t="shared" si="138"/>
        <v>0</v>
      </c>
    </row>
    <row r="3614" spans="1:6" s="72" customFormat="1">
      <c r="A3614" s="1824" t="s">
        <v>858</v>
      </c>
      <c r="B3614" s="781" t="s">
        <v>1428</v>
      </c>
      <c r="C3614" s="1825">
        <v>2</v>
      </c>
      <c r="D3614" s="874" t="s">
        <v>809</v>
      </c>
      <c r="E3614" s="1707"/>
      <c r="F3614" s="1719">
        <f t="shared" si="138"/>
        <v>0</v>
      </c>
    </row>
    <row r="3615" spans="1:6" s="72" customFormat="1">
      <c r="A3615" s="1824" t="s">
        <v>860</v>
      </c>
      <c r="B3615" s="781" t="s">
        <v>1429</v>
      </c>
      <c r="C3615" s="1825">
        <v>10</v>
      </c>
      <c r="D3615" s="874" t="s">
        <v>809</v>
      </c>
      <c r="E3615" s="1707"/>
      <c r="F3615" s="1719">
        <f t="shared" si="138"/>
        <v>0</v>
      </c>
    </row>
    <row r="3616" spans="1:6" s="72" customFormat="1">
      <c r="A3616" s="1824"/>
      <c r="B3616" s="781"/>
      <c r="C3616" s="1825"/>
      <c r="D3616" s="874"/>
      <c r="E3616" s="1707"/>
      <c r="F3616" s="1719"/>
    </row>
    <row r="3617" spans="1:6" s="72" customFormat="1">
      <c r="A3617" s="1824"/>
      <c r="B3617" s="781"/>
      <c r="C3617" s="1825"/>
      <c r="D3617" s="874"/>
      <c r="E3617" s="1707"/>
      <c r="F3617" s="1719"/>
    </row>
    <row r="3618" spans="1:6" s="72" customFormat="1">
      <c r="A3618" s="1824"/>
      <c r="B3618" s="781"/>
      <c r="C3618" s="1825"/>
      <c r="D3618" s="874"/>
      <c r="E3618" s="1707"/>
      <c r="F3618" s="1719"/>
    </row>
    <row r="3619" spans="1:6" s="72" customFormat="1">
      <c r="A3619" s="1824"/>
      <c r="B3619" s="781"/>
      <c r="C3619" s="1825"/>
      <c r="D3619" s="874"/>
      <c r="E3619" s="1707"/>
      <c r="F3619" s="1719"/>
    </row>
    <row r="3620" spans="1:6" s="72" customFormat="1">
      <c r="A3620" s="1824"/>
      <c r="B3620" s="781"/>
      <c r="C3620" s="1825"/>
      <c r="D3620" s="874"/>
      <c r="E3620" s="1707"/>
      <c r="F3620" s="1719"/>
    </row>
    <row r="3621" spans="1:6" s="72" customFormat="1">
      <c r="A3621" s="1824"/>
      <c r="B3621" s="781"/>
      <c r="C3621" s="1825"/>
      <c r="D3621" s="874"/>
      <c r="E3621" s="1707"/>
      <c r="F3621" s="1719"/>
    </row>
    <row r="3622" spans="1:6" s="72" customFormat="1">
      <c r="A3622" s="1824"/>
      <c r="B3622" s="781"/>
      <c r="C3622" s="1825"/>
      <c r="D3622" s="874"/>
      <c r="E3622" s="1707"/>
      <c r="F3622" s="1719"/>
    </row>
    <row r="3623" spans="1:6" s="72" customFormat="1">
      <c r="A3623" s="1824"/>
      <c r="B3623" s="781"/>
      <c r="C3623" s="1825"/>
      <c r="D3623" s="874"/>
      <c r="E3623" s="1707"/>
      <c r="F3623" s="1719"/>
    </row>
    <row r="3624" spans="1:6" s="72" customFormat="1">
      <c r="A3624" s="1824"/>
      <c r="B3624" s="781"/>
      <c r="C3624" s="1825"/>
      <c r="D3624" s="874"/>
      <c r="E3624" s="1707"/>
      <c r="F3624" s="1719"/>
    </row>
    <row r="3625" spans="1:6" s="72" customFormat="1">
      <c r="A3625" s="1824"/>
      <c r="B3625" s="781"/>
      <c r="C3625" s="1825"/>
      <c r="D3625" s="874"/>
      <c r="E3625" s="1707"/>
      <c r="F3625" s="1719"/>
    </row>
    <row r="3626" spans="1:6" s="72" customFormat="1">
      <c r="A3626" s="1824"/>
      <c r="B3626" s="781"/>
      <c r="C3626" s="1825"/>
      <c r="D3626" s="874"/>
      <c r="E3626" s="1707"/>
      <c r="F3626" s="1719"/>
    </row>
    <row r="3627" spans="1:6" s="72" customFormat="1">
      <c r="A3627" s="1824"/>
      <c r="B3627" s="781"/>
      <c r="C3627" s="1825"/>
      <c r="D3627" s="874"/>
      <c r="E3627" s="1707"/>
      <c r="F3627" s="1719"/>
    </row>
    <row r="3628" spans="1:6" s="72" customFormat="1">
      <c r="A3628" s="1824"/>
      <c r="B3628" s="781"/>
      <c r="C3628" s="1825"/>
      <c r="D3628" s="874"/>
      <c r="E3628" s="1707"/>
      <c r="F3628" s="1719"/>
    </row>
    <row r="3629" spans="1:6" s="72" customFormat="1">
      <c r="A3629" s="1824"/>
      <c r="B3629" s="781"/>
      <c r="C3629" s="1825"/>
      <c r="D3629" s="779"/>
      <c r="E3629" s="1707"/>
      <c r="F3629" s="1719"/>
    </row>
    <row r="3630" spans="1:6" s="72" customFormat="1">
      <c r="A3630" s="48"/>
      <c r="B3630" s="717"/>
      <c r="C3630" s="47"/>
      <c r="D3630" s="718"/>
      <c r="E3630" s="2014"/>
      <c r="F3630" s="351"/>
    </row>
    <row r="3631" spans="1:6" s="72" customFormat="1" ht="14.4" thickBot="1">
      <c r="A3631" s="66"/>
      <c r="B3631" s="719" t="s">
        <v>199</v>
      </c>
      <c r="C3631" s="65"/>
      <c r="D3631" s="720"/>
      <c r="E3631" s="2022"/>
      <c r="F3631" s="393">
        <f>SUM(F3588:F3628)</f>
        <v>0</v>
      </c>
    </row>
    <row r="3632" spans="1:6" s="72" customFormat="1" ht="14.4" thickTop="1">
      <c r="A3632" s="1722"/>
      <c r="B3632" s="721"/>
      <c r="C3632" s="1759"/>
      <c r="D3632" s="722"/>
      <c r="E3632" s="2173"/>
      <c r="F3632" s="1725"/>
    </row>
    <row r="3633" spans="1:6" s="72" customFormat="1">
      <c r="A3633" s="1823" t="s">
        <v>3016</v>
      </c>
      <c r="B3633" s="802" t="s">
        <v>1430</v>
      </c>
      <c r="C3633" s="1704"/>
      <c r="D3633" s="874"/>
      <c r="E3633" s="1707"/>
      <c r="F3633" s="1719"/>
    </row>
    <row r="3634" spans="1:6" s="72" customFormat="1" ht="27.6">
      <c r="A3634" s="1704"/>
      <c r="B3634" s="802" t="s">
        <v>1431</v>
      </c>
      <c r="C3634" s="1704"/>
      <c r="D3634" s="874"/>
      <c r="E3634" s="1707"/>
      <c r="F3634" s="1719"/>
    </row>
    <row r="3635" spans="1:6" s="72" customFormat="1" ht="41.4">
      <c r="A3635" s="1704"/>
      <c r="B3635" s="802" t="s">
        <v>1432</v>
      </c>
      <c r="C3635" s="1704"/>
      <c r="D3635" s="874"/>
      <c r="E3635" s="1707"/>
      <c r="F3635" s="1719"/>
    </row>
    <row r="3636" spans="1:6" s="72" customFormat="1" ht="41.4">
      <c r="A3636" s="1704"/>
      <c r="B3636" s="802" t="s">
        <v>1433</v>
      </c>
      <c r="C3636" s="1704"/>
      <c r="D3636" s="874"/>
      <c r="E3636" s="1707"/>
      <c r="F3636" s="1719"/>
    </row>
    <row r="3637" spans="1:6" s="72" customFormat="1" ht="27.6">
      <c r="A3637" s="1704"/>
      <c r="B3637" s="802" t="s">
        <v>1434</v>
      </c>
      <c r="C3637" s="1704"/>
      <c r="D3637" s="874"/>
      <c r="E3637" s="1707"/>
      <c r="F3637" s="1719"/>
    </row>
    <row r="3638" spans="1:6" s="72" customFormat="1">
      <c r="A3638" s="1704"/>
      <c r="B3638" s="802"/>
      <c r="C3638" s="1704"/>
      <c r="D3638" s="874"/>
      <c r="E3638" s="1707"/>
      <c r="F3638" s="1719"/>
    </row>
    <row r="3639" spans="1:6" s="72" customFormat="1">
      <c r="A3639" s="1824" t="s">
        <v>28</v>
      </c>
      <c r="B3639" s="781" t="s">
        <v>1414</v>
      </c>
      <c r="C3639" s="1825">
        <v>0</v>
      </c>
      <c r="D3639" s="874" t="s">
        <v>46</v>
      </c>
      <c r="E3639" s="1707"/>
      <c r="F3639" s="1719">
        <f t="shared" ref="F3639:F3658" si="139">C3639*E3639</f>
        <v>0</v>
      </c>
    </row>
    <row r="3640" spans="1:6" s="72" customFormat="1">
      <c r="A3640" s="1824" t="s">
        <v>30</v>
      </c>
      <c r="B3640" s="781" t="s">
        <v>1415</v>
      </c>
      <c r="C3640" s="1825">
        <v>0</v>
      </c>
      <c r="D3640" s="874" t="s">
        <v>46</v>
      </c>
      <c r="E3640" s="1707"/>
      <c r="F3640" s="1719">
        <f t="shared" si="139"/>
        <v>0</v>
      </c>
    </row>
    <row r="3641" spans="1:6" s="72" customFormat="1">
      <c r="A3641" s="1824" t="s">
        <v>31</v>
      </c>
      <c r="B3641" s="781" t="s">
        <v>1416</v>
      </c>
      <c r="C3641" s="1825">
        <v>100</v>
      </c>
      <c r="D3641" s="874" t="s">
        <v>46</v>
      </c>
      <c r="E3641" s="1707"/>
      <c r="F3641" s="1719">
        <f t="shared" si="139"/>
        <v>0</v>
      </c>
    </row>
    <row r="3642" spans="1:6" s="72" customFormat="1">
      <c r="A3642" s="1824" t="s">
        <v>32</v>
      </c>
      <c r="B3642" s="781" t="s">
        <v>1417</v>
      </c>
      <c r="C3642" s="1825">
        <v>72</v>
      </c>
      <c r="D3642" s="874" t="s">
        <v>46</v>
      </c>
      <c r="E3642" s="1707"/>
      <c r="F3642" s="1719">
        <f t="shared" si="139"/>
        <v>0</v>
      </c>
    </row>
    <row r="3643" spans="1:6" s="72" customFormat="1">
      <c r="A3643" s="1824" t="s">
        <v>33</v>
      </c>
      <c r="B3643" s="781" t="s">
        <v>1418</v>
      </c>
      <c r="C3643" s="1825">
        <v>72</v>
      </c>
      <c r="D3643" s="874" t="s">
        <v>46</v>
      </c>
      <c r="E3643" s="1707"/>
      <c r="F3643" s="1719">
        <f t="shared" si="139"/>
        <v>0</v>
      </c>
    </row>
    <row r="3644" spans="1:6" s="72" customFormat="1">
      <c r="A3644" s="1700"/>
      <c r="B3644" s="778" t="s">
        <v>1419</v>
      </c>
      <c r="C3644" s="1825"/>
      <c r="D3644" s="874"/>
      <c r="E3644" s="1707"/>
      <c r="F3644" s="1719">
        <f t="shared" si="139"/>
        <v>0</v>
      </c>
    </row>
    <row r="3645" spans="1:6" s="72" customFormat="1">
      <c r="A3645" s="1824" t="s">
        <v>34</v>
      </c>
      <c r="B3645" s="781" t="s">
        <v>1420</v>
      </c>
      <c r="C3645" s="1825">
        <v>0</v>
      </c>
      <c r="D3645" s="874" t="s">
        <v>1421</v>
      </c>
      <c r="E3645" s="1707"/>
      <c r="F3645" s="1719">
        <f t="shared" si="139"/>
        <v>0</v>
      </c>
    </row>
    <row r="3646" spans="1:6" s="72" customFormat="1">
      <c r="A3646" s="1824" t="s">
        <v>35</v>
      </c>
      <c r="B3646" s="781" t="s">
        <v>1422</v>
      </c>
      <c r="C3646" s="1825">
        <v>0</v>
      </c>
      <c r="D3646" s="874" t="s">
        <v>1421</v>
      </c>
      <c r="E3646" s="1707"/>
      <c r="F3646" s="1719">
        <f t="shared" si="139"/>
        <v>0</v>
      </c>
    </row>
    <row r="3647" spans="1:6" s="72" customFormat="1">
      <c r="A3647" s="1824" t="s">
        <v>36</v>
      </c>
      <c r="B3647" s="781" t="s">
        <v>1416</v>
      </c>
      <c r="C3647" s="1825">
        <v>16</v>
      </c>
      <c r="D3647" s="874" t="s">
        <v>1421</v>
      </c>
      <c r="E3647" s="1707"/>
      <c r="F3647" s="1719">
        <f t="shared" si="139"/>
        <v>0</v>
      </c>
    </row>
    <row r="3648" spans="1:6" s="72" customFormat="1">
      <c r="A3648" s="1824" t="s">
        <v>74</v>
      </c>
      <c r="B3648" s="781" t="s">
        <v>1423</v>
      </c>
      <c r="C3648" s="1825">
        <v>18</v>
      </c>
      <c r="D3648" s="874" t="s">
        <v>1421</v>
      </c>
      <c r="E3648" s="1707"/>
      <c r="F3648" s="1719">
        <f t="shared" si="139"/>
        <v>0</v>
      </c>
    </row>
    <row r="3649" spans="1:6" s="72" customFormat="1">
      <c r="A3649" s="1824" t="s">
        <v>38</v>
      </c>
      <c r="B3649" s="781" t="s">
        <v>1418</v>
      </c>
      <c r="C3649" s="1825">
        <v>18</v>
      </c>
      <c r="D3649" s="874" t="s">
        <v>1421</v>
      </c>
      <c r="E3649" s="1707"/>
      <c r="F3649" s="1719">
        <f t="shared" si="139"/>
        <v>0</v>
      </c>
    </row>
    <row r="3650" spans="1:6" s="72" customFormat="1">
      <c r="A3650" s="1824" t="s">
        <v>39</v>
      </c>
      <c r="B3650" s="781" t="s">
        <v>1424</v>
      </c>
      <c r="C3650" s="1825">
        <v>0</v>
      </c>
      <c r="D3650" s="874" t="s">
        <v>1421</v>
      </c>
      <c r="E3650" s="1707"/>
      <c r="F3650" s="1719">
        <f t="shared" si="139"/>
        <v>0</v>
      </c>
    </row>
    <row r="3651" spans="1:6" s="72" customFormat="1">
      <c r="A3651" s="1824" t="s">
        <v>40</v>
      </c>
      <c r="B3651" s="781" t="s">
        <v>1425</v>
      </c>
      <c r="C3651" s="1825">
        <v>0</v>
      </c>
      <c r="D3651" s="874" t="s">
        <v>1421</v>
      </c>
      <c r="E3651" s="1707"/>
      <c r="F3651" s="1719">
        <f t="shared" si="139"/>
        <v>0</v>
      </c>
    </row>
    <row r="3652" spans="1:6" s="72" customFormat="1">
      <c r="A3652" s="1824" t="s">
        <v>42</v>
      </c>
      <c r="B3652" s="781" t="s">
        <v>1416</v>
      </c>
      <c r="C3652" s="1825">
        <v>16</v>
      </c>
      <c r="D3652" s="874" t="s">
        <v>1421</v>
      </c>
      <c r="E3652" s="1707"/>
      <c r="F3652" s="1719">
        <f t="shared" si="139"/>
        <v>0</v>
      </c>
    </row>
    <row r="3653" spans="1:6" s="72" customFormat="1">
      <c r="A3653" s="1824" t="s">
        <v>43</v>
      </c>
      <c r="B3653" s="781" t="s">
        <v>1423</v>
      </c>
      <c r="C3653" s="1825">
        <v>22</v>
      </c>
      <c r="D3653" s="874" t="s">
        <v>1421</v>
      </c>
      <c r="E3653" s="1707"/>
      <c r="F3653" s="1719">
        <f t="shared" si="139"/>
        <v>0</v>
      </c>
    </row>
    <row r="3654" spans="1:6" s="72" customFormat="1">
      <c r="A3654" s="1824" t="s">
        <v>613</v>
      </c>
      <c r="B3654" s="781" t="s">
        <v>1418</v>
      </c>
      <c r="C3654" s="1825">
        <v>22</v>
      </c>
      <c r="D3654" s="874" t="s">
        <v>1421</v>
      </c>
      <c r="E3654" s="1707"/>
      <c r="F3654" s="1719">
        <f t="shared" si="139"/>
        <v>0</v>
      </c>
    </row>
    <row r="3655" spans="1:6" s="72" customFormat="1">
      <c r="A3655" s="1700"/>
      <c r="B3655" s="802" t="s">
        <v>1426</v>
      </c>
      <c r="C3655" s="1704"/>
      <c r="D3655" s="874"/>
      <c r="E3655" s="1707"/>
      <c r="F3655" s="1719">
        <f t="shared" si="139"/>
        <v>0</v>
      </c>
    </row>
    <row r="3656" spans="1:6" s="72" customFormat="1" ht="27.6">
      <c r="A3656" s="1824" t="s">
        <v>856</v>
      </c>
      <c r="B3656" s="781" t="s">
        <v>1427</v>
      </c>
      <c r="C3656" s="1825">
        <v>0</v>
      </c>
      <c r="D3656" s="874" t="s">
        <v>809</v>
      </c>
      <c r="E3656" s="1707"/>
      <c r="F3656" s="1719">
        <f t="shared" si="139"/>
        <v>0</v>
      </c>
    </row>
    <row r="3657" spans="1:6" s="72" customFormat="1">
      <c r="A3657" s="1824" t="s">
        <v>858</v>
      </c>
      <c r="B3657" s="781" t="s">
        <v>1428</v>
      </c>
      <c r="C3657" s="1825">
        <v>2</v>
      </c>
      <c r="D3657" s="874" t="s">
        <v>809</v>
      </c>
      <c r="E3657" s="1707"/>
      <c r="F3657" s="1719">
        <f t="shared" si="139"/>
        <v>0</v>
      </c>
    </row>
    <row r="3658" spans="1:6" s="72" customFormat="1">
      <c r="A3658" s="1824" t="s">
        <v>860</v>
      </c>
      <c r="B3658" s="781" t="s">
        <v>1429</v>
      </c>
      <c r="C3658" s="1825">
        <v>10</v>
      </c>
      <c r="D3658" s="874" t="s">
        <v>809</v>
      </c>
      <c r="E3658" s="1707"/>
      <c r="F3658" s="1719">
        <f t="shared" si="139"/>
        <v>0</v>
      </c>
    </row>
    <row r="3659" spans="1:6" s="72" customFormat="1">
      <c r="A3659" s="1824"/>
      <c r="B3659" s="781"/>
      <c r="C3659" s="1825"/>
      <c r="D3659" s="874"/>
      <c r="E3659" s="1707"/>
      <c r="F3659" s="1719"/>
    </row>
    <row r="3660" spans="1:6" s="72" customFormat="1">
      <c r="A3660" s="1824"/>
      <c r="B3660" s="781"/>
      <c r="C3660" s="1825"/>
      <c r="D3660" s="874"/>
      <c r="E3660" s="1707"/>
      <c r="F3660" s="1719"/>
    </row>
    <row r="3661" spans="1:6" s="72" customFormat="1">
      <c r="A3661" s="1824"/>
      <c r="B3661" s="781"/>
      <c r="C3661" s="1825"/>
      <c r="D3661" s="779"/>
      <c r="E3661" s="1707"/>
      <c r="F3661" s="1719"/>
    </row>
    <row r="3662" spans="1:6" s="72" customFormat="1">
      <c r="A3662" s="1824"/>
      <c r="B3662" s="781"/>
      <c r="C3662" s="1825"/>
      <c r="D3662" s="779"/>
      <c r="E3662" s="1707"/>
      <c r="F3662" s="1719"/>
    </row>
    <row r="3663" spans="1:6" s="72" customFormat="1">
      <c r="A3663" s="1824"/>
      <c r="B3663" s="781"/>
      <c r="C3663" s="1825"/>
      <c r="D3663" s="779"/>
      <c r="E3663" s="1707"/>
      <c r="F3663" s="1719"/>
    </row>
    <row r="3664" spans="1:6" s="72" customFormat="1">
      <c r="A3664" s="1824"/>
      <c r="B3664" s="781"/>
      <c r="C3664" s="1825"/>
      <c r="D3664" s="779"/>
      <c r="E3664" s="1707"/>
      <c r="F3664" s="1719"/>
    </row>
    <row r="3665" spans="1:6" s="72" customFormat="1">
      <c r="A3665" s="1824"/>
      <c r="B3665" s="781"/>
      <c r="C3665" s="1825"/>
      <c r="D3665" s="779"/>
      <c r="E3665" s="1707"/>
      <c r="F3665" s="1719"/>
    </row>
    <row r="3666" spans="1:6" s="72" customFormat="1">
      <c r="A3666" s="1824"/>
      <c r="B3666" s="781"/>
      <c r="C3666" s="1825"/>
      <c r="D3666" s="779"/>
      <c r="E3666" s="1707"/>
      <c r="F3666" s="1719"/>
    </row>
    <row r="3667" spans="1:6" s="72" customFormat="1">
      <c r="A3667" s="1824"/>
      <c r="B3667" s="781"/>
      <c r="C3667" s="1825"/>
      <c r="D3667" s="779"/>
      <c r="E3667" s="1707"/>
      <c r="F3667" s="1719"/>
    </row>
    <row r="3668" spans="1:6" s="72" customFormat="1">
      <c r="A3668" s="1824"/>
      <c r="B3668" s="781"/>
      <c r="C3668" s="1825"/>
      <c r="D3668" s="779"/>
      <c r="E3668" s="1707"/>
      <c r="F3668" s="1719"/>
    </row>
    <row r="3669" spans="1:6" s="72" customFormat="1">
      <c r="A3669" s="1824"/>
      <c r="B3669" s="781"/>
      <c r="C3669" s="1825"/>
      <c r="D3669" s="779"/>
      <c r="E3669" s="1707"/>
      <c r="F3669" s="1719"/>
    </row>
    <row r="3670" spans="1:6" s="72" customFormat="1">
      <c r="A3670" s="1824"/>
      <c r="B3670" s="781"/>
      <c r="C3670" s="1825"/>
      <c r="D3670" s="779"/>
      <c r="E3670" s="1707"/>
      <c r="F3670" s="1719"/>
    </row>
    <row r="3671" spans="1:6" s="72" customFormat="1">
      <c r="A3671" s="1824"/>
      <c r="B3671" s="781"/>
      <c r="C3671" s="1825"/>
      <c r="D3671" s="779"/>
      <c r="E3671" s="1707"/>
      <c r="F3671" s="1719"/>
    </row>
    <row r="3672" spans="1:6" s="72" customFormat="1">
      <c r="A3672" s="1824"/>
      <c r="B3672" s="781"/>
      <c r="C3672" s="1825"/>
      <c r="D3672" s="779"/>
      <c r="E3672" s="1707"/>
      <c r="F3672" s="1719"/>
    </row>
    <row r="3673" spans="1:6" s="72" customFormat="1">
      <c r="A3673" s="1824"/>
      <c r="B3673" s="781"/>
      <c r="C3673" s="1825"/>
      <c r="D3673" s="779"/>
      <c r="E3673" s="1707"/>
      <c r="F3673" s="1719"/>
    </row>
    <row r="3674" spans="1:6" s="72" customFormat="1">
      <c r="A3674" s="48"/>
      <c r="B3674" s="717"/>
      <c r="C3674" s="47"/>
      <c r="D3674" s="718"/>
      <c r="E3674" s="2014"/>
      <c r="F3674" s="351"/>
    </row>
    <row r="3675" spans="1:6" s="72" customFormat="1" ht="14.4" thickBot="1">
      <c r="A3675" s="66"/>
      <c r="B3675" s="719" t="s">
        <v>199</v>
      </c>
      <c r="C3675" s="65"/>
      <c r="D3675" s="720"/>
      <c r="E3675" s="2022"/>
      <c r="F3675" s="393">
        <f>SUM(F3636:F3663)</f>
        <v>0</v>
      </c>
    </row>
    <row r="3676" spans="1:6" s="72" customFormat="1" ht="14.4" thickTop="1">
      <c r="A3676" s="1722"/>
      <c r="B3676" s="721"/>
      <c r="C3676" s="1759"/>
      <c r="D3676" s="722"/>
      <c r="E3676" s="2173"/>
      <c r="F3676" s="1725"/>
    </row>
    <row r="3677" spans="1:6" s="72" customFormat="1">
      <c r="A3677" s="1704"/>
      <c r="B3677" s="802" t="s">
        <v>2934</v>
      </c>
      <c r="C3677" s="1704"/>
      <c r="D3677" s="874"/>
      <c r="E3677" s="1707"/>
      <c r="F3677" s="1719"/>
    </row>
    <row r="3678" spans="1:6" s="72" customFormat="1">
      <c r="A3678" s="1704"/>
      <c r="B3678" s="802"/>
      <c r="C3678" s="1704"/>
      <c r="D3678" s="874"/>
      <c r="E3678" s="1707"/>
      <c r="F3678" s="1719"/>
    </row>
    <row r="3679" spans="1:6" s="72" customFormat="1">
      <c r="A3679" s="1704"/>
      <c r="B3679" s="781"/>
      <c r="C3679" s="1704"/>
      <c r="D3679" s="874"/>
      <c r="E3679" s="1707"/>
      <c r="F3679" s="1719"/>
    </row>
    <row r="3680" spans="1:6" s="72" customFormat="1">
      <c r="A3680" s="1704" t="s">
        <v>3017</v>
      </c>
      <c r="B3680" s="781" t="s">
        <v>2935</v>
      </c>
      <c r="C3680" s="1704"/>
      <c r="D3680" s="874"/>
      <c r="E3680" s="1707"/>
      <c r="F3680" s="1719">
        <f>F3631</f>
        <v>0</v>
      </c>
    </row>
    <row r="3681" spans="1:6" s="72" customFormat="1">
      <c r="A3681" s="1704"/>
      <c r="B3681" s="781"/>
      <c r="C3681" s="1704"/>
      <c r="D3681" s="874"/>
      <c r="E3681" s="1707"/>
      <c r="F3681" s="1719"/>
    </row>
    <row r="3682" spans="1:6" s="72" customFormat="1">
      <c r="A3682" s="1704" t="s">
        <v>3016</v>
      </c>
      <c r="B3682" s="781" t="s">
        <v>2936</v>
      </c>
      <c r="C3682" s="1704"/>
      <c r="D3682" s="874"/>
      <c r="E3682" s="1707"/>
      <c r="F3682" s="1719">
        <f>F3675</f>
        <v>0</v>
      </c>
    </row>
    <row r="3683" spans="1:6" s="72" customFormat="1">
      <c r="A3683" s="1704"/>
      <c r="B3683" s="1836"/>
      <c r="C3683" s="1714"/>
      <c r="D3683" s="1716"/>
      <c r="E3683" s="2174"/>
      <c r="F3683" s="1717"/>
    </row>
    <row r="3684" spans="1:6" s="72" customFormat="1">
      <c r="A3684" s="1704"/>
      <c r="B3684" s="1672"/>
      <c r="C3684" s="1714"/>
      <c r="D3684" s="1716"/>
      <c r="E3684" s="2174"/>
      <c r="F3684" s="1717"/>
    </row>
    <row r="3685" spans="1:6" s="72" customFormat="1">
      <c r="A3685" s="1704"/>
      <c r="B3685" s="1836"/>
      <c r="C3685" s="1714"/>
      <c r="D3685" s="1716"/>
      <c r="E3685" s="2174"/>
      <c r="F3685" s="1717"/>
    </row>
    <row r="3686" spans="1:6" s="72" customFormat="1">
      <c r="A3686" s="1704"/>
      <c r="B3686" s="781"/>
      <c r="C3686" s="1704"/>
      <c r="D3686" s="874"/>
      <c r="E3686" s="1707"/>
      <c r="F3686" s="1719"/>
    </row>
    <row r="3687" spans="1:6" s="72" customFormat="1">
      <c r="A3687" s="1704"/>
      <c r="B3687" s="781"/>
      <c r="C3687" s="1704"/>
      <c r="D3687" s="874"/>
      <c r="E3687" s="1707"/>
      <c r="F3687" s="1719"/>
    </row>
    <row r="3688" spans="1:6" s="72" customFormat="1">
      <c r="A3688" s="1704"/>
      <c r="B3688" s="781"/>
      <c r="C3688" s="1704"/>
      <c r="D3688" s="874"/>
      <c r="E3688" s="1707"/>
      <c r="F3688" s="1719"/>
    </row>
    <row r="3689" spans="1:6" s="72" customFormat="1">
      <c r="A3689" s="1704"/>
      <c r="B3689" s="781"/>
      <c r="C3689" s="1704"/>
      <c r="D3689" s="874"/>
      <c r="E3689" s="1707"/>
      <c r="F3689" s="1719"/>
    </row>
    <row r="3690" spans="1:6" s="72" customFormat="1">
      <c r="A3690" s="1704"/>
      <c r="B3690" s="781"/>
      <c r="C3690" s="1704"/>
      <c r="D3690" s="874"/>
      <c r="E3690" s="1707"/>
      <c r="F3690" s="1719"/>
    </row>
    <row r="3691" spans="1:6" s="72" customFormat="1">
      <c r="A3691" s="1704"/>
      <c r="B3691" s="781"/>
      <c r="C3691" s="1704"/>
      <c r="D3691" s="874"/>
      <c r="E3691" s="1707"/>
      <c r="F3691" s="1719"/>
    </row>
    <row r="3692" spans="1:6" s="72" customFormat="1">
      <c r="A3692" s="1704"/>
      <c r="B3692" s="781"/>
      <c r="C3692" s="1704"/>
      <c r="D3692" s="874"/>
      <c r="E3692" s="1707"/>
      <c r="F3692" s="1719"/>
    </row>
    <row r="3693" spans="1:6" s="72" customFormat="1">
      <c r="A3693" s="1704"/>
      <c r="B3693" s="781"/>
      <c r="C3693" s="1704"/>
      <c r="D3693" s="874"/>
      <c r="E3693" s="1707"/>
      <c r="F3693" s="1719"/>
    </row>
    <row r="3694" spans="1:6" s="72" customFormat="1">
      <c r="A3694" s="1704"/>
      <c r="B3694" s="781"/>
      <c r="C3694" s="1704"/>
      <c r="D3694" s="874"/>
      <c r="E3694" s="1707"/>
      <c r="F3694" s="1719"/>
    </row>
    <row r="3695" spans="1:6" s="72" customFormat="1">
      <c r="A3695" s="1704"/>
      <c r="B3695" s="781"/>
      <c r="C3695" s="1704"/>
      <c r="D3695" s="874"/>
      <c r="E3695" s="1707"/>
      <c r="F3695" s="1719"/>
    </row>
    <row r="3696" spans="1:6" s="72" customFormat="1">
      <c r="A3696" s="1704"/>
      <c r="B3696" s="781"/>
      <c r="C3696" s="1704"/>
      <c r="D3696" s="874"/>
      <c r="E3696" s="1707"/>
      <c r="F3696" s="1719"/>
    </row>
    <row r="3697" spans="1:6" s="72" customFormat="1">
      <c r="A3697" s="1704"/>
      <c r="B3697" s="781"/>
      <c r="C3697" s="1704"/>
      <c r="D3697" s="874"/>
      <c r="E3697" s="1707"/>
      <c r="F3697" s="1719"/>
    </row>
    <row r="3698" spans="1:6" s="72" customFormat="1">
      <c r="A3698" s="1704"/>
      <c r="B3698" s="781"/>
      <c r="C3698" s="1704"/>
      <c r="D3698" s="874"/>
      <c r="E3698" s="1707"/>
      <c r="F3698" s="1719"/>
    </row>
    <row r="3699" spans="1:6" s="72" customFormat="1">
      <c r="A3699" s="1704"/>
      <c r="B3699" s="781"/>
      <c r="C3699" s="1704"/>
      <c r="D3699" s="874"/>
      <c r="E3699" s="1707"/>
      <c r="F3699" s="1719"/>
    </row>
    <row r="3700" spans="1:6" s="72" customFormat="1">
      <c r="A3700" s="1704"/>
      <c r="B3700" s="781"/>
      <c r="C3700" s="1704"/>
      <c r="D3700" s="874"/>
      <c r="E3700" s="1707"/>
      <c r="F3700" s="1719"/>
    </row>
    <row r="3701" spans="1:6" s="72" customFormat="1">
      <c r="A3701" s="1704"/>
      <c r="B3701" s="781"/>
      <c r="C3701" s="1704"/>
      <c r="D3701" s="874"/>
      <c r="E3701" s="1707"/>
      <c r="F3701" s="1719"/>
    </row>
    <row r="3702" spans="1:6" s="72" customFormat="1">
      <c r="A3702" s="1704"/>
      <c r="B3702" s="781"/>
      <c r="C3702" s="1704"/>
      <c r="D3702" s="874"/>
      <c r="E3702" s="1707"/>
      <c r="F3702" s="1719"/>
    </row>
    <row r="3703" spans="1:6" s="72" customFormat="1">
      <c r="A3703" s="1704"/>
      <c r="B3703" s="781"/>
      <c r="C3703" s="1704"/>
      <c r="D3703" s="874"/>
      <c r="E3703" s="1707"/>
      <c r="F3703" s="1719"/>
    </row>
    <row r="3704" spans="1:6" s="72" customFormat="1">
      <c r="A3704" s="1704"/>
      <c r="B3704" s="781"/>
      <c r="C3704" s="1704"/>
      <c r="D3704" s="874"/>
      <c r="E3704" s="1707"/>
      <c r="F3704" s="1719"/>
    </row>
    <row r="3705" spans="1:6" s="72" customFormat="1">
      <c r="A3705" s="1704"/>
      <c r="B3705" s="781"/>
      <c r="C3705" s="1704"/>
      <c r="D3705" s="874"/>
      <c r="E3705" s="1707"/>
      <c r="F3705" s="1719"/>
    </row>
    <row r="3706" spans="1:6" s="72" customFormat="1">
      <c r="A3706" s="1704"/>
      <c r="B3706" s="781"/>
      <c r="C3706" s="1704"/>
      <c r="D3706" s="874"/>
      <c r="E3706" s="1707"/>
      <c r="F3706" s="1719"/>
    </row>
    <row r="3707" spans="1:6" s="72" customFormat="1">
      <c r="A3707" s="1704"/>
      <c r="B3707" s="781"/>
      <c r="C3707" s="1704"/>
      <c r="D3707" s="874"/>
      <c r="E3707" s="1707"/>
      <c r="F3707" s="1719"/>
    </row>
    <row r="3708" spans="1:6" s="72" customFormat="1">
      <c r="A3708" s="1704"/>
      <c r="B3708" s="781"/>
      <c r="C3708" s="1704"/>
      <c r="D3708" s="874"/>
      <c r="E3708" s="1707"/>
      <c r="F3708" s="1719"/>
    </row>
    <row r="3709" spans="1:6" s="72" customFormat="1">
      <c r="A3709" s="1704"/>
      <c r="B3709" s="781"/>
      <c r="C3709" s="1704"/>
      <c r="D3709" s="874"/>
      <c r="E3709" s="1707"/>
      <c r="F3709" s="1719"/>
    </row>
    <row r="3710" spans="1:6" s="72" customFormat="1">
      <c r="A3710" s="1704"/>
      <c r="B3710" s="781"/>
      <c r="C3710" s="1704"/>
      <c r="D3710" s="874"/>
      <c r="E3710" s="1707"/>
      <c r="F3710" s="1719"/>
    </row>
    <row r="3711" spans="1:6" s="72" customFormat="1">
      <c r="A3711" s="1704"/>
      <c r="B3711" s="781"/>
      <c r="C3711" s="1704"/>
      <c r="D3711" s="874"/>
      <c r="E3711" s="1707"/>
      <c r="F3711" s="1719"/>
    </row>
    <row r="3712" spans="1:6" s="72" customFormat="1">
      <c r="A3712" s="1704"/>
      <c r="B3712" s="781"/>
      <c r="C3712" s="1704"/>
      <c r="D3712" s="874"/>
      <c r="E3712" s="1707"/>
      <c r="F3712" s="1719"/>
    </row>
    <row r="3713" spans="1:6" s="72" customFormat="1">
      <c r="A3713" s="1704"/>
      <c r="B3713" s="781"/>
      <c r="C3713" s="1704"/>
      <c r="D3713" s="874"/>
      <c r="E3713" s="1707"/>
      <c r="F3713" s="1719"/>
    </row>
    <row r="3714" spans="1:6" s="72" customFormat="1">
      <c r="A3714" s="1704"/>
      <c r="B3714" s="781"/>
      <c r="C3714" s="1704"/>
      <c r="D3714" s="874"/>
      <c r="E3714" s="1707"/>
      <c r="F3714" s="1719"/>
    </row>
    <row r="3715" spans="1:6" s="72" customFormat="1">
      <c r="A3715" s="1704"/>
      <c r="B3715" s="781"/>
      <c r="C3715" s="1704"/>
      <c r="D3715" s="874"/>
      <c r="E3715" s="1707"/>
      <c r="F3715" s="1719"/>
    </row>
    <row r="3716" spans="1:6" s="72" customFormat="1">
      <c r="A3716" s="1704"/>
      <c r="B3716" s="781"/>
      <c r="C3716" s="1704"/>
      <c r="D3716" s="874"/>
      <c r="E3716" s="1707"/>
      <c r="F3716" s="1719"/>
    </row>
    <row r="3717" spans="1:6" s="72" customFormat="1">
      <c r="A3717" s="1704"/>
      <c r="B3717" s="781"/>
      <c r="C3717" s="1704"/>
      <c r="D3717" s="874"/>
      <c r="E3717" s="1707"/>
      <c r="F3717" s="1719"/>
    </row>
    <row r="3718" spans="1:6" s="72" customFormat="1">
      <c r="A3718" s="1704"/>
      <c r="B3718" s="781"/>
      <c r="C3718" s="1704"/>
      <c r="D3718" s="874"/>
      <c r="E3718" s="1707"/>
      <c r="F3718" s="1719"/>
    </row>
    <row r="3719" spans="1:6" s="72" customFormat="1">
      <c r="A3719" s="1704"/>
      <c r="B3719" s="781"/>
      <c r="C3719" s="1704"/>
      <c r="D3719" s="874"/>
      <c r="E3719" s="1707"/>
      <c r="F3719" s="1719"/>
    </row>
    <row r="3720" spans="1:6" s="72" customFormat="1">
      <c r="A3720" s="1704"/>
      <c r="B3720" s="781"/>
      <c r="C3720" s="1704"/>
      <c r="D3720" s="874"/>
      <c r="E3720" s="1707"/>
      <c r="F3720" s="1719"/>
    </row>
    <row r="3721" spans="1:6" s="72" customFormat="1">
      <c r="A3721" s="1704"/>
      <c r="B3721" s="781"/>
      <c r="C3721" s="1704"/>
      <c r="D3721" s="874"/>
      <c r="E3721" s="1707"/>
      <c r="F3721" s="1719"/>
    </row>
    <row r="3722" spans="1:6" s="72" customFormat="1">
      <c r="A3722" s="1704"/>
      <c r="B3722" s="781"/>
      <c r="C3722" s="1704"/>
      <c r="D3722" s="874"/>
      <c r="E3722" s="1707"/>
      <c r="F3722" s="1719"/>
    </row>
    <row r="3723" spans="1:6" s="72" customFormat="1">
      <c r="A3723" s="1704"/>
      <c r="B3723" s="781"/>
      <c r="C3723" s="1704"/>
      <c r="D3723" s="874"/>
      <c r="E3723" s="1707"/>
      <c r="F3723" s="1719"/>
    </row>
    <row r="3724" spans="1:6" s="72" customFormat="1">
      <c r="A3724" s="1704"/>
      <c r="B3724" s="781"/>
      <c r="C3724" s="1704"/>
      <c r="D3724" s="874"/>
      <c r="E3724" s="1707"/>
      <c r="F3724" s="1719"/>
    </row>
    <row r="3725" spans="1:6" s="72" customFormat="1">
      <c r="A3725" s="48"/>
      <c r="B3725" s="717"/>
      <c r="C3725" s="47"/>
      <c r="D3725" s="718"/>
      <c r="E3725" s="2014"/>
      <c r="F3725" s="351"/>
    </row>
    <row r="3726" spans="1:6" s="72" customFormat="1" ht="14.4" thickBot="1">
      <c r="A3726" s="66"/>
      <c r="B3726" s="719" t="s">
        <v>3434</v>
      </c>
      <c r="C3726" s="65"/>
      <c r="D3726" s="720"/>
      <c r="E3726" s="2022"/>
      <c r="F3726" s="393">
        <f>SUM(F3678:F3705)</f>
        <v>0</v>
      </c>
    </row>
    <row r="3727" spans="1:6" s="72" customFormat="1" ht="14.4" thickTop="1">
      <c r="A3727" s="1700"/>
      <c r="B3727" s="802"/>
      <c r="C3727" s="1704"/>
      <c r="D3727" s="874"/>
      <c r="E3727" s="1707"/>
      <c r="F3727" s="1719"/>
    </row>
    <row r="3728" spans="1:6">
      <c r="A3728" s="1828" t="s">
        <v>3019</v>
      </c>
      <c r="B3728" s="802" t="s">
        <v>2941</v>
      </c>
      <c r="C3728" s="1829"/>
      <c r="D3728" s="874"/>
      <c r="E3728" s="1707"/>
      <c r="F3728" s="1719"/>
    </row>
    <row r="3729" spans="1:6" ht="69">
      <c r="A3729" s="1704"/>
      <c r="B3729" s="778" t="s">
        <v>1438</v>
      </c>
      <c r="C3729" s="1829"/>
      <c r="D3729" s="874"/>
      <c r="E3729" s="1707"/>
      <c r="F3729" s="1719"/>
    </row>
    <row r="3730" spans="1:6">
      <c r="A3730" s="1704"/>
      <c r="B3730" s="1672" t="s">
        <v>1439</v>
      </c>
      <c r="C3730" s="1829"/>
      <c r="D3730" s="874"/>
      <c r="E3730" s="1707"/>
      <c r="F3730" s="1719"/>
    </row>
    <row r="3731" spans="1:6" s="524" customFormat="1" ht="55.2">
      <c r="A3731" s="1704" t="s">
        <v>28</v>
      </c>
      <c r="B3731" s="781" t="s">
        <v>1440</v>
      </c>
      <c r="C3731" s="1829">
        <v>5</v>
      </c>
      <c r="D3731" s="874" t="s">
        <v>1421</v>
      </c>
      <c r="E3731" s="1707"/>
      <c r="F3731" s="1719">
        <f t="shared" ref="F3731:F3744" si="140">C3731*E3731</f>
        <v>0</v>
      </c>
    </row>
    <row r="3732" spans="1:6" ht="41.4">
      <c r="A3732" s="1704" t="s">
        <v>30</v>
      </c>
      <c r="B3732" s="781" t="s">
        <v>1441</v>
      </c>
      <c r="C3732" s="1829">
        <v>5</v>
      </c>
      <c r="D3732" s="874" t="s">
        <v>1421</v>
      </c>
      <c r="E3732" s="1707"/>
      <c r="F3732" s="1719">
        <f t="shared" si="140"/>
        <v>0</v>
      </c>
    </row>
    <row r="3733" spans="1:6" ht="27.6">
      <c r="A3733" s="1704" t="s">
        <v>31</v>
      </c>
      <c r="B3733" s="781" t="s">
        <v>1442</v>
      </c>
      <c r="C3733" s="1829">
        <v>5</v>
      </c>
      <c r="D3733" s="874" t="s">
        <v>1421</v>
      </c>
      <c r="E3733" s="1707"/>
      <c r="F3733" s="1719">
        <f t="shared" si="140"/>
        <v>0</v>
      </c>
    </row>
    <row r="3734" spans="1:6" ht="27.6">
      <c r="A3734" s="1704" t="s">
        <v>32</v>
      </c>
      <c r="B3734" s="781" t="s">
        <v>1443</v>
      </c>
      <c r="C3734" s="1829">
        <v>5</v>
      </c>
      <c r="D3734" s="874" t="s">
        <v>1421</v>
      </c>
      <c r="E3734" s="1707"/>
      <c r="F3734" s="1719">
        <f t="shared" si="140"/>
        <v>0</v>
      </c>
    </row>
    <row r="3735" spans="1:6" ht="27.6">
      <c r="A3735" s="1704" t="s">
        <v>33</v>
      </c>
      <c r="B3735" s="781" t="s">
        <v>1444</v>
      </c>
      <c r="C3735" s="1829">
        <v>5</v>
      </c>
      <c r="D3735" s="874" t="s">
        <v>1421</v>
      </c>
      <c r="E3735" s="1707"/>
      <c r="F3735" s="1719">
        <f t="shared" si="140"/>
        <v>0</v>
      </c>
    </row>
    <row r="3736" spans="1:6" ht="41.4">
      <c r="A3736" s="1704" t="s">
        <v>34</v>
      </c>
      <c r="B3736" s="781" t="s">
        <v>1445</v>
      </c>
      <c r="C3736" s="1829">
        <v>5</v>
      </c>
      <c r="D3736" s="874" t="s">
        <v>1421</v>
      </c>
      <c r="E3736" s="1707"/>
      <c r="F3736" s="1719">
        <f t="shared" si="140"/>
        <v>0</v>
      </c>
    </row>
    <row r="3737" spans="1:6" s="524" customFormat="1" ht="27.6">
      <c r="A3737" s="1700" t="s">
        <v>38</v>
      </c>
      <c r="B3737" s="781" t="s">
        <v>1446</v>
      </c>
      <c r="C3737" s="1830">
        <v>5</v>
      </c>
      <c r="D3737" s="336" t="s">
        <v>1421</v>
      </c>
      <c r="E3737" s="2177"/>
      <c r="F3737" s="1719">
        <f t="shared" si="140"/>
        <v>0</v>
      </c>
    </row>
    <row r="3738" spans="1:6" s="524" customFormat="1">
      <c r="A3738" s="1700" t="s">
        <v>39</v>
      </c>
      <c r="B3738" s="1831" t="s">
        <v>1447</v>
      </c>
      <c r="C3738" s="1830">
        <v>15</v>
      </c>
      <c r="D3738" s="336" t="s">
        <v>1421</v>
      </c>
      <c r="E3738" s="2177"/>
      <c r="F3738" s="1719">
        <f t="shared" si="140"/>
        <v>0</v>
      </c>
    </row>
    <row r="3739" spans="1:6">
      <c r="A3739" s="1704"/>
      <c r="B3739" s="1672" t="s">
        <v>1448</v>
      </c>
      <c r="C3739" s="1829"/>
      <c r="D3739" s="874"/>
      <c r="E3739" s="1707"/>
      <c r="F3739" s="1719">
        <f t="shared" si="140"/>
        <v>0</v>
      </c>
    </row>
    <row r="3740" spans="1:6" ht="41.4">
      <c r="A3740" s="1704" t="s">
        <v>35</v>
      </c>
      <c r="B3740" s="781" t="s">
        <v>1449</v>
      </c>
      <c r="C3740" s="1829">
        <v>0</v>
      </c>
      <c r="D3740" s="874" t="s">
        <v>1421</v>
      </c>
      <c r="E3740" s="1707"/>
      <c r="F3740" s="1719">
        <f t="shared" si="140"/>
        <v>0</v>
      </c>
    </row>
    <row r="3741" spans="1:6" ht="55.2">
      <c r="A3741" s="1704" t="s">
        <v>36</v>
      </c>
      <c r="B3741" s="781" t="s">
        <v>1450</v>
      </c>
      <c r="C3741" s="1829">
        <v>23</v>
      </c>
      <c r="D3741" s="874" t="s">
        <v>1421</v>
      </c>
      <c r="E3741" s="1707"/>
      <c r="F3741" s="1719">
        <f t="shared" si="140"/>
        <v>0</v>
      </c>
    </row>
    <row r="3742" spans="1:6" ht="27.6">
      <c r="A3742" s="1704" t="s">
        <v>74</v>
      </c>
      <c r="B3742" s="781" t="s">
        <v>1451</v>
      </c>
      <c r="C3742" s="1829">
        <v>23</v>
      </c>
      <c r="D3742" s="874" t="s">
        <v>1421</v>
      </c>
      <c r="E3742" s="1707"/>
      <c r="F3742" s="1719">
        <f t="shared" si="140"/>
        <v>0</v>
      </c>
    </row>
    <row r="3743" spans="1:6" ht="27.6">
      <c r="A3743" s="1704" t="s">
        <v>38</v>
      </c>
      <c r="B3743" s="781" t="s">
        <v>1452</v>
      </c>
      <c r="C3743" s="1829">
        <v>23</v>
      </c>
      <c r="D3743" s="874" t="s">
        <v>1421</v>
      </c>
      <c r="E3743" s="1707"/>
      <c r="F3743" s="1719">
        <f t="shared" si="140"/>
        <v>0</v>
      </c>
    </row>
    <row r="3744" spans="1:6" ht="41.4">
      <c r="A3744" s="1704" t="s">
        <v>39</v>
      </c>
      <c r="B3744" s="781" t="s">
        <v>1453</v>
      </c>
      <c r="C3744" s="1829">
        <v>23</v>
      </c>
      <c r="D3744" s="874" t="s">
        <v>1421</v>
      </c>
      <c r="E3744" s="1707"/>
      <c r="F3744" s="1719">
        <f t="shared" si="140"/>
        <v>0</v>
      </c>
    </row>
    <row r="3745" spans="1:6">
      <c r="A3745" s="1704"/>
      <c r="B3745" s="781"/>
      <c r="C3745" s="1829"/>
      <c r="D3745" s="874"/>
      <c r="E3745" s="1707"/>
      <c r="F3745" s="1719"/>
    </row>
    <row r="3746" spans="1:6">
      <c r="A3746" s="1704"/>
      <c r="B3746" s="781"/>
      <c r="C3746" s="1829"/>
      <c r="D3746" s="874"/>
      <c r="E3746" s="1707"/>
      <c r="F3746" s="1719"/>
    </row>
    <row r="3747" spans="1:6">
      <c r="A3747" s="1704"/>
      <c r="B3747" s="781"/>
      <c r="C3747" s="1829"/>
      <c r="D3747" s="874"/>
      <c r="E3747" s="1707"/>
      <c r="F3747" s="1719"/>
    </row>
    <row r="3748" spans="1:6">
      <c r="A3748" s="1704"/>
      <c r="B3748" s="781"/>
      <c r="C3748" s="1829"/>
      <c r="D3748" s="874"/>
      <c r="E3748" s="1707"/>
      <c r="F3748" s="1719"/>
    </row>
    <row r="3749" spans="1:6">
      <c r="A3749" s="1704"/>
      <c r="B3749" s="781"/>
      <c r="C3749" s="1829"/>
      <c r="D3749" s="874"/>
      <c r="E3749" s="1707"/>
      <c r="F3749" s="1719"/>
    </row>
    <row r="3750" spans="1:6">
      <c r="A3750" s="1704"/>
      <c r="B3750" s="781"/>
      <c r="C3750" s="1829"/>
      <c r="D3750" s="874"/>
      <c r="E3750" s="1707"/>
      <c r="F3750" s="1719"/>
    </row>
    <row r="3751" spans="1:6">
      <c r="A3751" s="1704"/>
      <c r="B3751" s="781"/>
      <c r="C3751" s="1704"/>
      <c r="D3751" s="874"/>
      <c r="E3751" s="1707"/>
      <c r="F3751" s="1719"/>
    </row>
    <row r="3752" spans="1:6">
      <c r="A3752" s="48"/>
      <c r="B3752" s="717"/>
      <c r="C3752" s="47"/>
      <c r="D3752" s="718"/>
      <c r="E3752" s="2014"/>
      <c r="F3752" s="351"/>
    </row>
    <row r="3753" spans="1:6" ht="14.4" thickBot="1">
      <c r="A3753" s="66"/>
      <c r="B3753" s="719" t="s">
        <v>199</v>
      </c>
      <c r="C3753" s="65"/>
      <c r="D3753" s="720"/>
      <c r="E3753" s="2022"/>
      <c r="F3753" s="393">
        <f>SUM(F3730:F3744)</f>
        <v>0</v>
      </c>
    </row>
    <row r="3754" spans="1:6" ht="14.4" thickTop="1">
      <c r="A3754" s="1722"/>
      <c r="B3754" s="721"/>
      <c r="C3754" s="1759"/>
      <c r="D3754" s="722"/>
      <c r="E3754" s="2173"/>
      <c r="F3754" s="1725"/>
    </row>
    <row r="3755" spans="1:6">
      <c r="A3755" s="1828" t="s">
        <v>3021</v>
      </c>
      <c r="B3755" s="802" t="s">
        <v>2947</v>
      </c>
      <c r="C3755" s="1829"/>
      <c r="D3755" s="874"/>
      <c r="E3755" s="1707"/>
      <c r="F3755" s="1719"/>
    </row>
    <row r="3756" spans="1:6">
      <c r="A3756" s="1704"/>
      <c r="B3756" s="1672" t="s">
        <v>1454</v>
      </c>
      <c r="C3756" s="1829"/>
      <c r="D3756" s="874"/>
      <c r="E3756" s="1707"/>
      <c r="F3756" s="1719">
        <f t="shared" ref="F3756" si="141">D3756*E3756</f>
        <v>0</v>
      </c>
    </row>
    <row r="3757" spans="1:6" ht="41.4">
      <c r="A3757" s="1704" t="s">
        <v>28</v>
      </c>
      <c r="B3757" s="781" t="s">
        <v>1455</v>
      </c>
      <c r="C3757" s="1829">
        <v>8</v>
      </c>
      <c r="D3757" s="874" t="s">
        <v>1456</v>
      </c>
      <c r="E3757" s="1707"/>
      <c r="F3757" s="1719">
        <f t="shared" ref="F3757:F3769" si="142">C3757*E3757</f>
        <v>0</v>
      </c>
    </row>
    <row r="3758" spans="1:6" ht="41.4">
      <c r="A3758" s="1704" t="s">
        <v>30</v>
      </c>
      <c r="B3758" s="781" t="s">
        <v>1457</v>
      </c>
      <c r="C3758" s="1829">
        <v>8</v>
      </c>
      <c r="D3758" s="874" t="s">
        <v>1456</v>
      </c>
      <c r="E3758" s="1707"/>
      <c r="F3758" s="1719">
        <f t="shared" si="142"/>
        <v>0</v>
      </c>
    </row>
    <row r="3759" spans="1:6">
      <c r="A3759" s="1704"/>
      <c r="B3759" s="1672" t="s">
        <v>1458</v>
      </c>
      <c r="C3759" s="1829"/>
      <c r="D3759" s="874"/>
      <c r="E3759" s="1707"/>
      <c r="F3759" s="1719">
        <f t="shared" si="142"/>
        <v>0</v>
      </c>
    </row>
    <row r="3760" spans="1:6" ht="55.2">
      <c r="A3760" s="1704" t="s">
        <v>31</v>
      </c>
      <c r="B3760" s="781" t="s">
        <v>1459</v>
      </c>
      <c r="C3760" s="1829">
        <v>8</v>
      </c>
      <c r="D3760" s="874" t="s">
        <v>1421</v>
      </c>
      <c r="E3760" s="1707"/>
      <c r="F3760" s="1719">
        <f t="shared" si="142"/>
        <v>0</v>
      </c>
    </row>
    <row r="3761" spans="1:6">
      <c r="A3761" s="1704"/>
      <c r="B3761" s="1672" t="s">
        <v>1460</v>
      </c>
      <c r="C3761" s="1829"/>
      <c r="D3761" s="874"/>
      <c r="E3761" s="1707"/>
      <c r="F3761" s="1719">
        <f t="shared" si="142"/>
        <v>0</v>
      </c>
    </row>
    <row r="3762" spans="1:6" ht="41.4">
      <c r="A3762" s="1704" t="s">
        <v>32</v>
      </c>
      <c r="B3762" s="781" t="s">
        <v>1461</v>
      </c>
      <c r="C3762" s="1829">
        <v>0</v>
      </c>
      <c r="D3762" s="874" t="s">
        <v>1421</v>
      </c>
      <c r="E3762" s="1707"/>
      <c r="F3762" s="1719">
        <f t="shared" si="142"/>
        <v>0</v>
      </c>
    </row>
    <row r="3763" spans="1:6">
      <c r="A3763" s="1704"/>
      <c r="B3763" s="781"/>
      <c r="C3763" s="1829"/>
      <c r="D3763" s="874"/>
      <c r="E3763" s="1707"/>
      <c r="F3763" s="1719">
        <f t="shared" si="142"/>
        <v>0</v>
      </c>
    </row>
    <row r="3764" spans="1:6">
      <c r="A3764" s="1704"/>
      <c r="B3764" s="1672" t="s">
        <v>1462</v>
      </c>
      <c r="C3764" s="1829"/>
      <c r="D3764" s="874"/>
      <c r="E3764" s="1707"/>
      <c r="F3764" s="1719">
        <f t="shared" si="142"/>
        <v>0</v>
      </c>
    </row>
    <row r="3765" spans="1:6" ht="69">
      <c r="A3765" s="1704" t="s">
        <v>30</v>
      </c>
      <c r="B3765" s="781" t="s">
        <v>1463</v>
      </c>
      <c r="C3765" s="1829">
        <v>4</v>
      </c>
      <c r="D3765" s="874" t="s">
        <v>1464</v>
      </c>
      <c r="E3765" s="1707"/>
      <c r="F3765" s="1719">
        <f t="shared" si="142"/>
        <v>0</v>
      </c>
    </row>
    <row r="3766" spans="1:6" ht="27.6">
      <c r="A3766" s="1704" t="s">
        <v>31</v>
      </c>
      <c r="B3766" s="781" t="s">
        <v>1465</v>
      </c>
      <c r="C3766" s="1829">
        <v>4</v>
      </c>
      <c r="D3766" s="874" t="s">
        <v>1464</v>
      </c>
      <c r="E3766" s="1707"/>
      <c r="F3766" s="1719">
        <f t="shared" si="142"/>
        <v>0</v>
      </c>
    </row>
    <row r="3767" spans="1:6" ht="27.6">
      <c r="A3767" s="1704" t="s">
        <v>32</v>
      </c>
      <c r="B3767" s="781" t="s">
        <v>1466</v>
      </c>
      <c r="C3767" s="1829">
        <v>4</v>
      </c>
      <c r="D3767" s="874" t="s">
        <v>1464</v>
      </c>
      <c r="E3767" s="1707"/>
      <c r="F3767" s="1719">
        <f t="shared" si="142"/>
        <v>0</v>
      </c>
    </row>
    <row r="3768" spans="1:6" ht="27.6">
      <c r="A3768" s="1704" t="s">
        <v>33</v>
      </c>
      <c r="B3768" s="781" t="s">
        <v>1467</v>
      </c>
      <c r="C3768" s="1829">
        <v>4</v>
      </c>
      <c r="D3768" s="874" t="s">
        <v>1464</v>
      </c>
      <c r="E3768" s="1707"/>
      <c r="F3768" s="1719">
        <f t="shared" si="142"/>
        <v>0</v>
      </c>
    </row>
    <row r="3769" spans="1:6">
      <c r="A3769" s="1704" t="s">
        <v>34</v>
      </c>
      <c r="B3769" s="781" t="s">
        <v>1468</v>
      </c>
      <c r="C3769" s="1829">
        <v>4</v>
      </c>
      <c r="D3769" s="874" t="s">
        <v>1464</v>
      </c>
      <c r="E3769" s="1707"/>
      <c r="F3769" s="1719">
        <f t="shared" si="142"/>
        <v>0</v>
      </c>
    </row>
    <row r="3770" spans="1:6">
      <c r="A3770" s="1704"/>
      <c r="B3770" s="781"/>
      <c r="C3770" s="1829"/>
      <c r="D3770" s="874"/>
      <c r="E3770" s="1707"/>
      <c r="F3770" s="1719"/>
    </row>
    <row r="3771" spans="1:6">
      <c r="A3771" s="1704"/>
      <c r="B3771" s="781"/>
      <c r="C3771" s="1829"/>
      <c r="D3771" s="874"/>
      <c r="E3771" s="1707"/>
      <c r="F3771" s="1719"/>
    </row>
    <row r="3772" spans="1:6">
      <c r="A3772" s="1704"/>
      <c r="B3772" s="781"/>
      <c r="C3772" s="1829"/>
      <c r="D3772" s="874"/>
      <c r="E3772" s="1707"/>
      <c r="F3772" s="1719"/>
    </row>
    <row r="3773" spans="1:6">
      <c r="A3773" s="1704"/>
      <c r="B3773" s="781"/>
      <c r="C3773" s="1829"/>
      <c r="D3773" s="874"/>
      <c r="E3773" s="1707"/>
      <c r="F3773" s="1719"/>
    </row>
    <row r="3774" spans="1:6">
      <c r="A3774" s="1704"/>
      <c r="B3774" s="781"/>
      <c r="C3774" s="1829"/>
      <c r="D3774" s="874"/>
      <c r="E3774" s="1707"/>
      <c r="F3774" s="1719"/>
    </row>
    <row r="3775" spans="1:6">
      <c r="A3775" s="1704"/>
      <c r="B3775" s="781"/>
      <c r="C3775" s="1829"/>
      <c r="D3775" s="874"/>
      <c r="E3775" s="1707"/>
      <c r="F3775" s="1719"/>
    </row>
    <row r="3776" spans="1:6">
      <c r="A3776" s="1704"/>
      <c r="B3776" s="781"/>
      <c r="C3776" s="1829"/>
      <c r="D3776" s="874"/>
      <c r="E3776" s="1707"/>
      <c r="F3776" s="1719"/>
    </row>
    <row r="3777" spans="1:6">
      <c r="A3777" s="1704"/>
      <c r="B3777" s="781"/>
      <c r="C3777" s="1829"/>
      <c r="D3777" s="874"/>
      <c r="E3777" s="1707"/>
      <c r="F3777" s="1719"/>
    </row>
    <row r="3778" spans="1:6">
      <c r="A3778" s="1704"/>
      <c r="B3778" s="781"/>
      <c r="C3778" s="1829"/>
      <c r="D3778" s="874"/>
      <c r="E3778" s="1707"/>
      <c r="F3778" s="1719"/>
    </row>
    <row r="3779" spans="1:6">
      <c r="A3779" s="1704"/>
      <c r="B3779" s="781"/>
      <c r="C3779" s="1829"/>
      <c r="D3779" s="874"/>
      <c r="E3779" s="1707"/>
      <c r="F3779" s="1719"/>
    </row>
    <row r="3780" spans="1:6">
      <c r="A3780" s="1704"/>
      <c r="B3780" s="781"/>
      <c r="C3780" s="1829"/>
      <c r="D3780" s="874"/>
      <c r="E3780" s="1707"/>
      <c r="F3780" s="1719"/>
    </row>
    <row r="3781" spans="1:6">
      <c r="A3781" s="1704"/>
      <c r="B3781" s="781"/>
      <c r="C3781" s="1829"/>
      <c r="D3781" s="874"/>
      <c r="E3781" s="1707"/>
      <c r="F3781" s="1719"/>
    </row>
    <row r="3782" spans="1:6">
      <c r="A3782" s="1704"/>
      <c r="B3782" s="781"/>
      <c r="C3782" s="1829"/>
      <c r="D3782" s="874"/>
      <c r="E3782" s="1707"/>
      <c r="F3782" s="1719"/>
    </row>
    <row r="3783" spans="1:6">
      <c r="A3783" s="1704"/>
      <c r="B3783" s="781"/>
      <c r="C3783" s="1829"/>
      <c r="D3783" s="874"/>
      <c r="E3783" s="1707"/>
      <c r="F3783" s="1719"/>
    </row>
    <row r="3784" spans="1:6">
      <c r="A3784" s="1704"/>
      <c r="B3784" s="781"/>
      <c r="C3784" s="1829"/>
      <c r="D3784" s="874"/>
      <c r="E3784" s="1707"/>
      <c r="F3784" s="1719"/>
    </row>
    <row r="3785" spans="1:6">
      <c r="A3785" s="1704"/>
      <c r="B3785" s="781"/>
      <c r="C3785" s="1829"/>
      <c r="D3785" s="874"/>
      <c r="E3785" s="1707"/>
      <c r="F3785" s="1719"/>
    </row>
    <row r="3786" spans="1:6">
      <c r="A3786" s="1704"/>
      <c r="B3786" s="781"/>
      <c r="C3786" s="1829"/>
      <c r="D3786" s="874"/>
      <c r="E3786" s="1707"/>
      <c r="F3786" s="1719"/>
    </row>
    <row r="3787" spans="1:6">
      <c r="A3787" s="48"/>
      <c r="B3787" s="717"/>
      <c r="C3787" s="47"/>
      <c r="D3787" s="718"/>
      <c r="E3787" s="2014"/>
      <c r="F3787" s="351"/>
    </row>
    <row r="3788" spans="1:6" ht="14.4" thickBot="1">
      <c r="A3788" s="66"/>
      <c r="B3788" s="719" t="s">
        <v>199</v>
      </c>
      <c r="C3788" s="65"/>
      <c r="D3788" s="720"/>
      <c r="E3788" s="2022"/>
      <c r="F3788" s="393">
        <f>SUM(F3756:F3770)</f>
        <v>0</v>
      </c>
    </row>
    <row r="3789" spans="1:6" ht="14.4" thickTop="1">
      <c r="A3789" s="1722"/>
      <c r="B3789" s="721"/>
      <c r="C3789" s="1759"/>
      <c r="D3789" s="722"/>
      <c r="E3789" s="2173"/>
      <c r="F3789" s="1725"/>
    </row>
    <row r="3790" spans="1:6">
      <c r="A3790" s="1714"/>
      <c r="B3790" s="802" t="s">
        <v>2950</v>
      </c>
      <c r="C3790" s="1829"/>
      <c r="D3790" s="874"/>
      <c r="E3790" s="1707"/>
      <c r="F3790" s="1717"/>
    </row>
    <row r="3791" spans="1:6">
      <c r="A3791" s="1704"/>
      <c r="B3791" s="1672" t="s">
        <v>1469</v>
      </c>
      <c r="C3791" s="1829"/>
      <c r="D3791" s="874"/>
      <c r="E3791" s="1707"/>
      <c r="F3791" s="1719">
        <f t="shared" ref="F3791" si="143">D3791*E3791</f>
        <v>0</v>
      </c>
    </row>
    <row r="3792" spans="1:6">
      <c r="A3792" s="1704" t="s">
        <v>28</v>
      </c>
      <c r="B3792" s="781" t="s">
        <v>1470</v>
      </c>
      <c r="C3792" s="1829">
        <v>46</v>
      </c>
      <c r="D3792" s="874" t="s">
        <v>1464</v>
      </c>
      <c r="E3792" s="1707"/>
      <c r="F3792" s="1719">
        <f t="shared" ref="F3792:F3806" si="144">C3792*E3792</f>
        <v>0</v>
      </c>
    </row>
    <row r="3793" spans="1:6">
      <c r="A3793" s="1704"/>
      <c r="B3793" s="1672" t="s">
        <v>1471</v>
      </c>
      <c r="C3793" s="1829"/>
      <c r="D3793" s="874"/>
      <c r="E3793" s="1707"/>
      <c r="F3793" s="1719">
        <f t="shared" si="144"/>
        <v>0</v>
      </c>
    </row>
    <row r="3794" spans="1:6" ht="27.6">
      <c r="A3794" s="1704" t="s">
        <v>30</v>
      </c>
      <c r="B3794" s="781" t="s">
        <v>1472</v>
      </c>
      <c r="C3794" s="1830">
        <v>23</v>
      </c>
      <c r="D3794" s="336" t="s">
        <v>1421</v>
      </c>
      <c r="F3794" s="1719">
        <f t="shared" si="144"/>
        <v>0</v>
      </c>
    </row>
    <row r="3795" spans="1:6">
      <c r="A3795" s="1704" t="s">
        <v>31</v>
      </c>
      <c r="B3795" s="781" t="s">
        <v>1473</v>
      </c>
      <c r="C3795" s="1830">
        <v>0</v>
      </c>
      <c r="D3795" s="336" t="s">
        <v>1421</v>
      </c>
      <c r="F3795" s="1719">
        <f t="shared" si="144"/>
        <v>0</v>
      </c>
    </row>
    <row r="3796" spans="1:6">
      <c r="A3796" s="1704" t="s">
        <v>32</v>
      </c>
      <c r="B3796" s="781" t="s">
        <v>1474</v>
      </c>
      <c r="C3796" s="1830">
        <v>0</v>
      </c>
      <c r="D3796" s="336" t="s">
        <v>1421</v>
      </c>
      <c r="F3796" s="1719">
        <f t="shared" si="144"/>
        <v>0</v>
      </c>
    </row>
    <row r="3797" spans="1:6">
      <c r="A3797" s="1704"/>
      <c r="B3797" s="1672" t="s">
        <v>1475</v>
      </c>
      <c r="C3797" s="1829"/>
      <c r="D3797" s="874"/>
      <c r="E3797" s="1707"/>
      <c r="F3797" s="1719">
        <f t="shared" si="144"/>
        <v>0</v>
      </c>
    </row>
    <row r="3798" spans="1:6" ht="41.4">
      <c r="A3798" s="1704" t="s">
        <v>33</v>
      </c>
      <c r="B3798" s="781" t="s">
        <v>1476</v>
      </c>
      <c r="C3798" s="1829">
        <v>0</v>
      </c>
      <c r="D3798" s="874" t="s">
        <v>1421</v>
      </c>
      <c r="E3798" s="1707"/>
      <c r="F3798" s="1719">
        <f t="shared" si="144"/>
        <v>0</v>
      </c>
    </row>
    <row r="3799" spans="1:6" s="524" customFormat="1">
      <c r="A3799" s="1704"/>
      <c r="B3799" s="1832"/>
      <c r="C3799" s="1833"/>
      <c r="D3799" s="336"/>
      <c r="E3799" s="1707"/>
      <c r="F3799" s="1719">
        <f t="shared" si="144"/>
        <v>0</v>
      </c>
    </row>
    <row r="3800" spans="1:6" s="524" customFormat="1">
      <c r="A3800" s="1704"/>
      <c r="B3800" s="1832" t="s">
        <v>1477</v>
      </c>
      <c r="C3800" s="1833"/>
      <c r="D3800" s="336"/>
      <c r="E3800" s="1707"/>
      <c r="F3800" s="1719">
        <f t="shared" si="144"/>
        <v>0</v>
      </c>
    </row>
    <row r="3801" spans="1:6" s="524" customFormat="1" ht="82.8">
      <c r="A3801" s="1704" t="s">
        <v>28</v>
      </c>
      <c r="B3801" s="1831" t="s">
        <v>1478</v>
      </c>
      <c r="C3801" s="1829">
        <v>2</v>
      </c>
      <c r="D3801" s="874" t="s">
        <v>1421</v>
      </c>
      <c r="E3801" s="1707"/>
      <c r="F3801" s="1719">
        <f t="shared" si="144"/>
        <v>0</v>
      </c>
    </row>
    <row r="3802" spans="1:6">
      <c r="A3802" s="1704"/>
      <c r="B3802" s="781"/>
      <c r="C3802" s="1829"/>
      <c r="D3802" s="874"/>
      <c r="E3802" s="1707"/>
      <c r="F3802" s="1719">
        <f t="shared" si="144"/>
        <v>0</v>
      </c>
    </row>
    <row r="3803" spans="1:6" s="524" customFormat="1" ht="96.6">
      <c r="A3803" s="1700" t="s">
        <v>34</v>
      </c>
      <c r="B3803" s="781" t="s">
        <v>2952</v>
      </c>
      <c r="C3803" s="1830">
        <v>5</v>
      </c>
      <c r="D3803" s="336" t="s">
        <v>809</v>
      </c>
      <c r="E3803" s="2177"/>
      <c r="F3803" s="1719">
        <f t="shared" si="144"/>
        <v>0</v>
      </c>
    </row>
    <row r="3804" spans="1:6" s="524" customFormat="1" ht="27.6">
      <c r="A3804" s="1704" t="s">
        <v>36</v>
      </c>
      <c r="B3804" s="1831" t="s">
        <v>1480</v>
      </c>
      <c r="C3804" s="1829">
        <v>5</v>
      </c>
      <c r="D3804" s="874" t="s">
        <v>1421</v>
      </c>
      <c r="E3804" s="1707"/>
      <c r="F3804" s="1719">
        <f t="shared" si="144"/>
        <v>0</v>
      </c>
    </row>
    <row r="3805" spans="1:6" s="524" customFormat="1">
      <c r="A3805" s="1700"/>
      <c r="B3805" s="781"/>
      <c r="C3805" s="1830"/>
      <c r="D3805" s="336"/>
      <c r="E3805" s="2177"/>
      <c r="F3805" s="1719">
        <f t="shared" si="144"/>
        <v>0</v>
      </c>
    </row>
    <row r="3806" spans="1:6" s="524" customFormat="1" ht="41.4">
      <c r="A3806" s="1700" t="s">
        <v>74</v>
      </c>
      <c r="B3806" s="1831" t="s">
        <v>1481</v>
      </c>
      <c r="C3806" s="1829">
        <v>1</v>
      </c>
      <c r="D3806" s="874" t="s">
        <v>1482</v>
      </c>
      <c r="E3806" s="1707"/>
      <c r="F3806" s="1719">
        <f t="shared" si="144"/>
        <v>0</v>
      </c>
    </row>
    <row r="3807" spans="1:6" s="524" customFormat="1">
      <c r="A3807" s="1700"/>
      <c r="B3807" s="1831"/>
      <c r="C3807" s="1829"/>
      <c r="D3807" s="874"/>
      <c r="E3807" s="1707"/>
      <c r="F3807" s="1719"/>
    </row>
    <row r="3808" spans="1:6" s="524" customFormat="1">
      <c r="A3808" s="1700"/>
      <c r="B3808" s="1831"/>
      <c r="C3808" s="1829"/>
      <c r="D3808" s="874"/>
      <c r="E3808" s="1707"/>
      <c r="F3808" s="1719"/>
    </row>
    <row r="3809" spans="1:6" s="524" customFormat="1">
      <c r="A3809" s="1700"/>
      <c r="B3809" s="1831"/>
      <c r="C3809" s="1829"/>
      <c r="D3809" s="874"/>
      <c r="E3809" s="1707"/>
      <c r="F3809" s="1719"/>
    </row>
    <row r="3810" spans="1:6" s="524" customFormat="1">
      <c r="A3810" s="1700"/>
      <c r="B3810" s="1831"/>
      <c r="C3810" s="1829"/>
      <c r="D3810" s="874"/>
      <c r="E3810" s="1707"/>
      <c r="F3810" s="1719"/>
    </row>
    <row r="3811" spans="1:6" s="524" customFormat="1">
      <c r="A3811" s="1700"/>
      <c r="B3811" s="1831"/>
      <c r="C3811" s="1829"/>
      <c r="D3811" s="874"/>
      <c r="E3811" s="1707"/>
      <c r="F3811" s="1719"/>
    </row>
    <row r="3812" spans="1:6" s="524" customFormat="1">
      <c r="A3812" s="1700"/>
      <c r="B3812" s="1831"/>
      <c r="C3812" s="1829"/>
      <c r="D3812" s="874"/>
      <c r="E3812" s="1707"/>
      <c r="F3812" s="1719"/>
    </row>
    <row r="3813" spans="1:6" s="524" customFormat="1">
      <c r="A3813" s="1700"/>
      <c r="B3813" s="1831"/>
      <c r="C3813" s="1829"/>
      <c r="D3813" s="874"/>
      <c r="E3813" s="1707"/>
      <c r="F3813" s="1719"/>
    </row>
    <row r="3814" spans="1:6" s="524" customFormat="1">
      <c r="A3814" s="1700"/>
      <c r="B3814" s="1831"/>
      <c r="C3814" s="1829"/>
      <c r="D3814" s="874"/>
      <c r="E3814" s="1707"/>
      <c r="F3814" s="1719"/>
    </row>
    <row r="3815" spans="1:6" s="524" customFormat="1">
      <c r="A3815" s="1700"/>
      <c r="B3815" s="1831"/>
      <c r="C3815" s="1829"/>
      <c r="D3815" s="874"/>
      <c r="E3815" s="1707"/>
      <c r="F3815" s="1719"/>
    </row>
    <row r="3816" spans="1:6" s="524" customFormat="1">
      <c r="A3816" s="1700"/>
      <c r="B3816" s="1831"/>
      <c r="C3816" s="1829"/>
      <c r="D3816" s="874"/>
      <c r="E3816" s="1707"/>
      <c r="F3816" s="1719"/>
    </row>
    <row r="3817" spans="1:6" s="524" customFormat="1">
      <c r="A3817" s="1700"/>
      <c r="B3817" s="1831"/>
      <c r="C3817" s="1829"/>
      <c r="D3817" s="874"/>
      <c r="E3817" s="1707"/>
      <c r="F3817" s="1719"/>
    </row>
    <row r="3818" spans="1:6" s="524" customFormat="1">
      <c r="A3818" s="1700"/>
      <c r="B3818" s="1831"/>
      <c r="C3818" s="1829"/>
      <c r="D3818" s="874"/>
      <c r="E3818" s="1707"/>
      <c r="F3818" s="1719"/>
    </row>
    <row r="3819" spans="1:6" s="524" customFormat="1">
      <c r="A3819" s="1700"/>
      <c r="B3819" s="1831"/>
      <c r="C3819" s="1829"/>
      <c r="D3819" s="874"/>
      <c r="E3819" s="1707"/>
      <c r="F3819" s="1719"/>
    </row>
    <row r="3820" spans="1:6" s="524" customFormat="1">
      <c r="A3820" s="1700"/>
      <c r="B3820" s="1831"/>
      <c r="C3820" s="1829"/>
      <c r="D3820" s="874"/>
      <c r="E3820" s="1707"/>
      <c r="F3820" s="1719"/>
    </row>
    <row r="3821" spans="1:6">
      <c r="A3821" s="48"/>
      <c r="B3821" s="717"/>
      <c r="C3821" s="47"/>
      <c r="D3821" s="718"/>
      <c r="E3821" s="2014"/>
      <c r="F3821" s="351"/>
    </row>
    <row r="3822" spans="1:6" ht="14.4" thickBot="1">
      <c r="A3822" s="66"/>
      <c r="B3822" s="719" t="s">
        <v>199</v>
      </c>
      <c r="C3822" s="65"/>
      <c r="D3822" s="720"/>
      <c r="E3822" s="2022"/>
      <c r="F3822" s="393">
        <f>SUM(F3790:F3811)</f>
        <v>0</v>
      </c>
    </row>
    <row r="3823" spans="1:6" ht="14.4" thickTop="1">
      <c r="A3823" s="1704"/>
      <c r="B3823" s="811"/>
      <c r="C3823" s="1704"/>
      <c r="D3823" s="1838"/>
      <c r="E3823" s="1707"/>
      <c r="F3823" s="1717"/>
    </row>
    <row r="3824" spans="1:6">
      <c r="A3824" s="1714" t="s">
        <v>3023</v>
      </c>
      <c r="B3824" s="802" t="s">
        <v>2954</v>
      </c>
      <c r="C3824" s="1829"/>
      <c r="D3824" s="874"/>
      <c r="E3824" s="1707"/>
      <c r="F3824" s="1717"/>
    </row>
    <row r="3825" spans="1:6" s="524" customFormat="1" ht="41.4">
      <c r="A3825" s="1704" t="s">
        <v>28</v>
      </c>
      <c r="B3825" s="1831" t="s">
        <v>2955</v>
      </c>
      <c r="C3825" s="1829">
        <v>0</v>
      </c>
      <c r="D3825" s="874" t="s">
        <v>1421</v>
      </c>
      <c r="E3825" s="1707"/>
      <c r="F3825" s="1719">
        <f t="shared" ref="F3825:F3833" si="145">C3825*E3825</f>
        <v>0</v>
      </c>
    </row>
    <row r="3826" spans="1:6" s="524" customFormat="1" ht="41.4">
      <c r="A3826" s="1704" t="s">
        <v>30</v>
      </c>
      <c r="B3826" s="1831" t="s">
        <v>2956</v>
      </c>
      <c r="C3826" s="1829">
        <v>0</v>
      </c>
      <c r="D3826" s="874" t="s">
        <v>1421</v>
      </c>
      <c r="E3826" s="1707"/>
      <c r="F3826" s="1719">
        <f t="shared" si="145"/>
        <v>0</v>
      </c>
    </row>
    <row r="3827" spans="1:6" s="524" customFormat="1" ht="27.6">
      <c r="A3827" s="1704" t="s">
        <v>31</v>
      </c>
      <c r="B3827" s="1831" t="s">
        <v>2957</v>
      </c>
      <c r="C3827" s="1829">
        <v>0</v>
      </c>
      <c r="D3827" s="874" t="s">
        <v>1421</v>
      </c>
      <c r="E3827" s="1707"/>
      <c r="F3827" s="1719">
        <f t="shared" si="145"/>
        <v>0</v>
      </c>
    </row>
    <row r="3828" spans="1:6" s="524" customFormat="1" ht="55.2">
      <c r="A3828" s="1704" t="s">
        <v>32</v>
      </c>
      <c r="B3828" s="1831" t="s">
        <v>2958</v>
      </c>
      <c r="C3828" s="1829">
        <v>0</v>
      </c>
      <c r="D3828" s="874" t="s">
        <v>1421</v>
      </c>
      <c r="E3828" s="1707"/>
      <c r="F3828" s="1719">
        <f t="shared" si="145"/>
        <v>0</v>
      </c>
    </row>
    <row r="3829" spans="1:6">
      <c r="A3829" s="1704"/>
      <c r="B3829" s="1672" t="s">
        <v>2959</v>
      </c>
      <c r="C3829" s="1829"/>
      <c r="D3829" s="874"/>
      <c r="E3829" s="1707"/>
      <c r="F3829" s="1719">
        <f t="shared" si="145"/>
        <v>0</v>
      </c>
    </row>
    <row r="3830" spans="1:6" ht="69">
      <c r="A3830" s="1704" t="s">
        <v>33</v>
      </c>
      <c r="B3830" s="781" t="s">
        <v>2960</v>
      </c>
      <c r="C3830" s="1829">
        <v>0</v>
      </c>
      <c r="D3830" s="874" t="s">
        <v>1421</v>
      </c>
      <c r="E3830" s="1707"/>
      <c r="F3830" s="1719">
        <f t="shared" si="145"/>
        <v>0</v>
      </c>
    </row>
    <row r="3831" spans="1:6">
      <c r="A3831" s="1704"/>
      <c r="B3831" s="781"/>
      <c r="C3831" s="1829"/>
      <c r="D3831" s="874"/>
      <c r="E3831" s="1707"/>
      <c r="F3831" s="1719">
        <f t="shared" si="145"/>
        <v>0</v>
      </c>
    </row>
    <row r="3832" spans="1:6" ht="165.6">
      <c r="A3832" s="1704" t="s">
        <v>34</v>
      </c>
      <c r="B3832" s="781" t="s">
        <v>2961</v>
      </c>
      <c r="C3832" s="1829">
        <v>0</v>
      </c>
      <c r="D3832" s="874" t="s">
        <v>1464</v>
      </c>
      <c r="E3832" s="1707"/>
      <c r="F3832" s="1719">
        <f t="shared" si="145"/>
        <v>0</v>
      </c>
    </row>
    <row r="3833" spans="1:6">
      <c r="A3833" s="1704" t="s">
        <v>34</v>
      </c>
      <c r="B3833" s="781" t="s">
        <v>2962</v>
      </c>
      <c r="C3833" s="1829">
        <v>0</v>
      </c>
      <c r="D3833" s="874" t="s">
        <v>1421</v>
      </c>
      <c r="E3833" s="1707"/>
      <c r="F3833" s="1719">
        <f t="shared" si="145"/>
        <v>0</v>
      </c>
    </row>
    <row r="3834" spans="1:6">
      <c r="A3834" s="1704"/>
      <c r="B3834" s="781"/>
      <c r="C3834" s="1829"/>
      <c r="D3834" s="874"/>
      <c r="E3834" s="1707"/>
      <c r="F3834" s="1719"/>
    </row>
    <row r="3835" spans="1:6">
      <c r="A3835" s="1704"/>
      <c r="B3835" s="781"/>
      <c r="C3835" s="1829"/>
      <c r="D3835" s="874"/>
      <c r="E3835" s="1707"/>
      <c r="F3835" s="1719"/>
    </row>
    <row r="3836" spans="1:6">
      <c r="A3836" s="1704"/>
      <c r="B3836" s="781"/>
      <c r="C3836" s="1829"/>
      <c r="D3836" s="874"/>
      <c r="E3836" s="1707"/>
      <c r="F3836" s="1719"/>
    </row>
    <row r="3837" spans="1:6">
      <c r="A3837" s="1704"/>
      <c r="B3837" s="781"/>
      <c r="C3837" s="1829"/>
      <c r="D3837" s="874"/>
      <c r="E3837" s="1707"/>
      <c r="F3837" s="1719"/>
    </row>
    <row r="3838" spans="1:6">
      <c r="A3838" s="1704"/>
      <c r="B3838" s="781"/>
      <c r="C3838" s="1829"/>
      <c r="D3838" s="874"/>
      <c r="E3838" s="1707"/>
      <c r="F3838" s="1719"/>
    </row>
    <row r="3839" spans="1:6">
      <c r="A3839" s="1704"/>
      <c r="B3839" s="781"/>
      <c r="C3839" s="1829"/>
      <c r="D3839" s="874"/>
      <c r="E3839" s="1707"/>
      <c r="F3839" s="1719"/>
    </row>
    <row r="3840" spans="1:6">
      <c r="A3840" s="1704"/>
      <c r="B3840" s="781"/>
      <c r="C3840" s="1829"/>
      <c r="D3840" s="874"/>
      <c r="E3840" s="1707"/>
      <c r="F3840" s="1719"/>
    </row>
    <row r="3841" spans="1:6">
      <c r="A3841" s="1704"/>
      <c r="B3841" s="781"/>
      <c r="C3841" s="1829"/>
      <c r="D3841" s="874"/>
      <c r="E3841" s="1707"/>
      <c r="F3841" s="1719"/>
    </row>
    <row r="3842" spans="1:6">
      <c r="A3842" s="1704"/>
      <c r="B3842" s="781"/>
      <c r="C3842" s="1829"/>
      <c r="D3842" s="874"/>
      <c r="E3842" s="1707"/>
      <c r="F3842" s="1719"/>
    </row>
    <row r="3843" spans="1:6">
      <c r="A3843" s="1704"/>
      <c r="B3843" s="781"/>
      <c r="C3843" s="1829"/>
      <c r="D3843" s="874"/>
      <c r="E3843" s="1707"/>
      <c r="F3843" s="1719"/>
    </row>
    <row r="3844" spans="1:6">
      <c r="A3844" s="1704"/>
      <c r="B3844" s="781"/>
      <c r="C3844" s="1829"/>
      <c r="D3844" s="874"/>
      <c r="E3844" s="1707"/>
      <c r="F3844" s="1719"/>
    </row>
    <row r="3845" spans="1:6">
      <c r="A3845" s="1704"/>
      <c r="B3845" s="781"/>
      <c r="C3845" s="1829"/>
      <c r="D3845" s="874"/>
      <c r="E3845" s="1707"/>
      <c r="F3845" s="1719"/>
    </row>
    <row r="3846" spans="1:6">
      <c r="A3846" s="1704"/>
      <c r="B3846" s="781"/>
      <c r="C3846" s="1829"/>
      <c r="D3846" s="874"/>
      <c r="E3846" s="1707"/>
      <c r="F3846" s="1719"/>
    </row>
    <row r="3847" spans="1:6">
      <c r="A3847" s="1704"/>
      <c r="B3847" s="781"/>
      <c r="C3847" s="1829"/>
      <c r="D3847" s="874"/>
      <c r="E3847" s="1707"/>
      <c r="F3847" s="1719"/>
    </row>
    <row r="3848" spans="1:6" s="524" customFormat="1">
      <c r="A3848" s="1700"/>
      <c r="B3848" s="1831"/>
      <c r="C3848" s="1829"/>
      <c r="D3848" s="874"/>
      <c r="E3848" s="1707"/>
      <c r="F3848" s="1719"/>
    </row>
    <row r="3849" spans="1:6">
      <c r="A3849" s="48"/>
      <c r="B3849" s="717"/>
      <c r="C3849" s="47"/>
      <c r="D3849" s="718"/>
      <c r="E3849" s="2014"/>
      <c r="F3849" s="351"/>
    </row>
    <row r="3850" spans="1:6" ht="14.4" thickBot="1">
      <c r="A3850" s="66"/>
      <c r="B3850" s="719" t="s">
        <v>199</v>
      </c>
      <c r="C3850" s="65"/>
      <c r="D3850" s="720"/>
      <c r="E3850" s="2022"/>
      <c r="F3850" s="393">
        <f>SUM(F3824:F3838)</f>
        <v>0</v>
      </c>
    </row>
    <row r="3851" spans="1:6" ht="14.4" thickTop="1">
      <c r="A3851" s="1834"/>
      <c r="B3851" s="1749"/>
      <c r="C3851" s="1835"/>
      <c r="D3851" s="1822"/>
      <c r="E3851" s="2183"/>
      <c r="F3851" s="1781"/>
    </row>
    <row r="3852" spans="1:6">
      <c r="A3852" s="1714" t="s">
        <v>3024</v>
      </c>
      <c r="B3852" s="802" t="s">
        <v>2964</v>
      </c>
      <c r="C3852" s="1829"/>
      <c r="D3852" s="874"/>
      <c r="E3852" s="1707"/>
      <c r="F3852" s="1717"/>
    </row>
    <row r="3853" spans="1:6" s="524" customFormat="1">
      <c r="A3853" s="1704"/>
      <c r="B3853" s="1832" t="s">
        <v>2965</v>
      </c>
      <c r="C3853" s="1833"/>
      <c r="D3853" s="336"/>
      <c r="E3853" s="1707"/>
      <c r="F3853" s="1719">
        <f t="shared" ref="F3853" si="146">E3853*D3853</f>
        <v>0</v>
      </c>
    </row>
    <row r="3854" spans="1:6" s="524" customFormat="1" ht="69">
      <c r="A3854" s="1700" t="s">
        <v>28</v>
      </c>
      <c r="B3854" s="781" t="s">
        <v>2966</v>
      </c>
      <c r="C3854" s="1830">
        <v>0</v>
      </c>
      <c r="D3854" s="336" t="s">
        <v>809</v>
      </c>
      <c r="E3854" s="2177"/>
      <c r="F3854" s="1719">
        <f t="shared" ref="F3854:F3862" si="147">C3854*E3854</f>
        <v>0</v>
      </c>
    </row>
    <row r="3855" spans="1:6" s="524" customFormat="1" ht="27.6">
      <c r="A3855" s="1704" t="s">
        <v>30</v>
      </c>
      <c r="B3855" s="781" t="s">
        <v>2967</v>
      </c>
      <c r="C3855" s="1829">
        <v>0</v>
      </c>
      <c r="D3855" s="874" t="s">
        <v>1421</v>
      </c>
      <c r="E3855" s="1707"/>
      <c r="F3855" s="1719">
        <f t="shared" si="147"/>
        <v>0</v>
      </c>
    </row>
    <row r="3856" spans="1:6" ht="27.6">
      <c r="A3856" s="1704" t="s">
        <v>31</v>
      </c>
      <c r="B3856" s="781" t="s">
        <v>1451</v>
      </c>
      <c r="C3856" s="1829">
        <v>0</v>
      </c>
      <c r="D3856" s="874" t="s">
        <v>1421</v>
      </c>
      <c r="E3856" s="1707"/>
      <c r="F3856" s="1719">
        <f t="shared" si="147"/>
        <v>0</v>
      </c>
    </row>
    <row r="3857" spans="1:6" ht="27.6">
      <c r="A3857" s="1704" t="s">
        <v>32</v>
      </c>
      <c r="B3857" s="781" t="s">
        <v>1452</v>
      </c>
      <c r="C3857" s="1829">
        <v>0</v>
      </c>
      <c r="D3857" s="874" t="s">
        <v>1421</v>
      </c>
      <c r="E3857" s="1707"/>
      <c r="F3857" s="1719">
        <f t="shared" si="147"/>
        <v>0</v>
      </c>
    </row>
    <row r="3858" spans="1:6" ht="41.4">
      <c r="A3858" s="1704" t="s">
        <v>33</v>
      </c>
      <c r="B3858" s="781" t="s">
        <v>1453</v>
      </c>
      <c r="C3858" s="1829">
        <v>0</v>
      </c>
      <c r="D3858" s="874" t="s">
        <v>1421</v>
      </c>
      <c r="E3858" s="1707"/>
      <c r="F3858" s="1719">
        <f t="shared" si="147"/>
        <v>0</v>
      </c>
    </row>
    <row r="3859" spans="1:6" s="524" customFormat="1" ht="27.6">
      <c r="A3859" s="1700" t="s">
        <v>34</v>
      </c>
      <c r="B3859" s="781" t="s">
        <v>1446</v>
      </c>
      <c r="C3859" s="1830">
        <v>0</v>
      </c>
      <c r="D3859" s="336" t="s">
        <v>1421</v>
      </c>
      <c r="E3859" s="2177"/>
      <c r="F3859" s="1719">
        <f t="shared" si="147"/>
        <v>0</v>
      </c>
    </row>
    <row r="3860" spans="1:6" s="524" customFormat="1">
      <c r="A3860" s="1700" t="s">
        <v>35</v>
      </c>
      <c r="B3860" s="1831" t="s">
        <v>1447</v>
      </c>
      <c r="C3860" s="1830">
        <v>0</v>
      </c>
      <c r="D3860" s="336" t="s">
        <v>1421</v>
      </c>
      <c r="E3860" s="2177"/>
      <c r="F3860" s="1719">
        <f t="shared" si="147"/>
        <v>0</v>
      </c>
    </row>
    <row r="3861" spans="1:6" s="524" customFormat="1" ht="27.6">
      <c r="A3861" s="1700" t="s">
        <v>36</v>
      </c>
      <c r="B3861" s="781" t="s">
        <v>1444</v>
      </c>
      <c r="C3861" s="1829">
        <v>0</v>
      </c>
      <c r="D3861" s="874" t="s">
        <v>1421</v>
      </c>
      <c r="E3861" s="1707"/>
      <c r="F3861" s="1719">
        <f t="shared" si="147"/>
        <v>0</v>
      </c>
    </row>
    <row r="3862" spans="1:6" ht="41.4">
      <c r="A3862" s="1704" t="s">
        <v>74</v>
      </c>
      <c r="B3862" s="781" t="s">
        <v>1445</v>
      </c>
      <c r="C3862" s="1829">
        <v>0</v>
      </c>
      <c r="D3862" s="874" t="s">
        <v>1421</v>
      </c>
      <c r="E3862" s="1707"/>
      <c r="F3862" s="1719">
        <f t="shared" si="147"/>
        <v>0</v>
      </c>
    </row>
    <row r="3863" spans="1:6">
      <c r="A3863" s="1704"/>
      <c r="B3863" s="781"/>
      <c r="C3863" s="1829"/>
      <c r="D3863" s="874"/>
      <c r="E3863" s="1707"/>
      <c r="F3863" s="1719"/>
    </row>
    <row r="3864" spans="1:6">
      <c r="A3864" s="1704"/>
      <c r="B3864" s="781"/>
      <c r="C3864" s="1829"/>
      <c r="D3864" s="874"/>
      <c r="E3864" s="1707"/>
      <c r="F3864" s="1719"/>
    </row>
    <row r="3865" spans="1:6">
      <c r="A3865" s="1704"/>
      <c r="B3865" s="781"/>
      <c r="C3865" s="1829"/>
      <c r="D3865" s="874"/>
      <c r="E3865" s="1707"/>
      <c r="F3865" s="1719"/>
    </row>
    <row r="3866" spans="1:6">
      <c r="A3866" s="1704"/>
      <c r="B3866" s="781"/>
      <c r="C3866" s="1829"/>
      <c r="D3866" s="874"/>
      <c r="E3866" s="1707"/>
      <c r="F3866" s="1719"/>
    </row>
    <row r="3867" spans="1:6">
      <c r="A3867" s="1704"/>
      <c r="B3867" s="781"/>
      <c r="C3867" s="1829"/>
      <c r="D3867" s="874"/>
      <c r="E3867" s="1707"/>
      <c r="F3867" s="1719"/>
    </row>
    <row r="3868" spans="1:6">
      <c r="A3868" s="1704"/>
      <c r="B3868" s="781"/>
      <c r="C3868" s="1829"/>
      <c r="D3868" s="874"/>
      <c r="E3868" s="1707"/>
      <c r="F3868" s="1719"/>
    </row>
    <row r="3869" spans="1:6">
      <c r="A3869" s="1704"/>
      <c r="B3869" s="781"/>
      <c r="C3869" s="1829"/>
      <c r="D3869" s="874"/>
      <c r="E3869" s="1707"/>
      <c r="F3869" s="1719"/>
    </row>
    <row r="3870" spans="1:6">
      <c r="A3870" s="1704"/>
      <c r="B3870" s="781"/>
      <c r="C3870" s="1829"/>
      <c r="D3870" s="874"/>
      <c r="E3870" s="1707"/>
      <c r="F3870" s="1719"/>
    </row>
    <row r="3871" spans="1:6">
      <c r="A3871" s="1704"/>
      <c r="B3871" s="781"/>
      <c r="C3871" s="1829"/>
      <c r="D3871" s="874"/>
      <c r="E3871" s="1707"/>
      <c r="F3871" s="1719"/>
    </row>
    <row r="3872" spans="1:6">
      <c r="A3872" s="1704"/>
      <c r="B3872" s="781"/>
      <c r="C3872" s="1829"/>
      <c r="D3872" s="874"/>
      <c r="E3872" s="1707"/>
      <c r="F3872" s="1719"/>
    </row>
    <row r="3873" spans="1:6">
      <c r="A3873" s="1704"/>
      <c r="B3873" s="781"/>
      <c r="C3873" s="1829"/>
      <c r="D3873" s="874"/>
      <c r="E3873" s="1707"/>
      <c r="F3873" s="1719"/>
    </row>
    <row r="3874" spans="1:6">
      <c r="A3874" s="1704"/>
      <c r="B3874" s="781"/>
      <c r="C3874" s="1829"/>
      <c r="D3874" s="874"/>
      <c r="E3874" s="1707"/>
      <c r="F3874" s="1719"/>
    </row>
    <row r="3875" spans="1:6">
      <c r="A3875" s="1704"/>
      <c r="B3875" s="781"/>
      <c r="C3875" s="1829"/>
      <c r="D3875" s="874"/>
      <c r="E3875" s="1707"/>
      <c r="F3875" s="1719"/>
    </row>
    <row r="3876" spans="1:6">
      <c r="A3876" s="1704"/>
      <c r="B3876" s="781"/>
      <c r="C3876" s="1829"/>
      <c r="D3876" s="874"/>
      <c r="E3876" s="1707"/>
      <c r="F3876" s="1719"/>
    </row>
    <row r="3877" spans="1:6">
      <c r="A3877" s="1704"/>
      <c r="B3877" s="781"/>
      <c r="C3877" s="1829"/>
      <c r="D3877" s="874"/>
      <c r="E3877" s="1707"/>
      <c r="F3877" s="1719"/>
    </row>
    <row r="3878" spans="1:6">
      <c r="A3878" s="1704"/>
      <c r="B3878" s="781"/>
      <c r="C3878" s="1829"/>
      <c r="D3878" s="874"/>
      <c r="E3878" s="1707"/>
      <c r="F3878" s="1719"/>
    </row>
    <row r="3879" spans="1:6">
      <c r="A3879" s="1704"/>
      <c r="B3879" s="781"/>
      <c r="C3879" s="1829"/>
      <c r="D3879" s="874"/>
      <c r="E3879" s="1707"/>
      <c r="F3879" s="1719"/>
    </row>
    <row r="3880" spans="1:6">
      <c r="A3880" s="1704"/>
      <c r="B3880" s="781"/>
      <c r="C3880" s="1829"/>
      <c r="D3880" s="874"/>
      <c r="E3880" s="1707"/>
      <c r="F3880" s="1719"/>
    </row>
    <row r="3881" spans="1:6">
      <c r="A3881" s="1704"/>
      <c r="B3881" s="781"/>
      <c r="C3881" s="1829"/>
      <c r="D3881" s="874"/>
      <c r="E3881" s="1707"/>
      <c r="F3881" s="1719"/>
    </row>
    <row r="3882" spans="1:6">
      <c r="A3882" s="1704"/>
      <c r="B3882" s="781"/>
      <c r="C3882" s="1829"/>
      <c r="D3882" s="874"/>
      <c r="E3882" s="1707"/>
      <c r="F3882" s="1719"/>
    </row>
    <row r="3883" spans="1:6">
      <c r="A3883" s="1704"/>
      <c r="B3883" s="781"/>
      <c r="C3883" s="1829"/>
      <c r="D3883" s="874"/>
      <c r="E3883" s="1707"/>
      <c r="F3883" s="1719"/>
    </row>
    <row r="3884" spans="1:6">
      <c r="A3884" s="1704"/>
      <c r="B3884" s="781"/>
      <c r="C3884" s="1829"/>
      <c r="D3884" s="874"/>
      <c r="E3884" s="1707"/>
      <c r="F3884" s="1719"/>
    </row>
    <row r="3885" spans="1:6">
      <c r="A3885" s="1704"/>
      <c r="B3885" s="781"/>
      <c r="C3885" s="1829"/>
      <c r="D3885" s="874"/>
      <c r="E3885" s="1707"/>
      <c r="F3885" s="1719"/>
    </row>
    <row r="3886" spans="1:6" s="524" customFormat="1">
      <c r="A3886" s="1700"/>
      <c r="B3886" s="1831"/>
      <c r="C3886" s="1829"/>
      <c r="D3886" s="874"/>
      <c r="E3886" s="1707"/>
      <c r="F3886" s="1719"/>
    </row>
    <row r="3887" spans="1:6">
      <c r="A3887" s="48"/>
      <c r="B3887" s="717"/>
      <c r="C3887" s="47"/>
      <c r="D3887" s="718"/>
      <c r="E3887" s="2014"/>
      <c r="F3887" s="351"/>
    </row>
    <row r="3888" spans="1:6" ht="14.4" thickBot="1">
      <c r="A3888" s="66"/>
      <c r="B3888" s="719" t="s">
        <v>199</v>
      </c>
      <c r="C3888" s="65"/>
      <c r="D3888" s="720"/>
      <c r="E3888" s="2022"/>
      <c r="F3888" s="393">
        <f>SUM(F3852:F3884)</f>
        <v>0</v>
      </c>
    </row>
    <row r="3889" spans="1:6" s="72" customFormat="1" ht="14.4" thickTop="1">
      <c r="A3889" s="1821"/>
      <c r="B3889" s="1842"/>
      <c r="C3889" s="1821"/>
      <c r="D3889" s="1822"/>
      <c r="E3889" s="2183"/>
      <c r="F3889" s="1781"/>
    </row>
    <row r="3890" spans="1:6" s="72" customFormat="1">
      <c r="A3890" s="1704"/>
      <c r="B3890" s="802" t="s">
        <v>2934</v>
      </c>
      <c r="C3890" s="1704"/>
      <c r="D3890" s="874"/>
      <c r="E3890" s="1707"/>
      <c r="F3890" s="1719"/>
    </row>
    <row r="3891" spans="1:6" s="72" customFormat="1">
      <c r="A3891" s="1704"/>
      <c r="B3891" s="802"/>
      <c r="C3891" s="1704"/>
      <c r="D3891" s="874"/>
      <c r="E3891" s="1707"/>
      <c r="F3891" s="1719"/>
    </row>
    <row r="3892" spans="1:6" s="72" customFormat="1">
      <c r="A3892" s="1704"/>
      <c r="B3892" s="781"/>
      <c r="C3892" s="1704"/>
      <c r="D3892" s="874"/>
      <c r="E3892" s="1707"/>
      <c r="F3892" s="1719"/>
    </row>
    <row r="3893" spans="1:6" s="72" customFormat="1">
      <c r="A3893" s="1704">
        <v>3.1</v>
      </c>
      <c r="B3893" s="781" t="s">
        <v>2969</v>
      </c>
      <c r="C3893" s="1704"/>
      <c r="D3893" s="874"/>
      <c r="E3893" s="1707"/>
      <c r="F3893" s="1719">
        <f>F3753</f>
        <v>0</v>
      </c>
    </row>
    <row r="3894" spans="1:6" s="72" customFormat="1">
      <c r="A3894" s="1704"/>
      <c r="B3894" s="781"/>
      <c r="C3894" s="1704"/>
      <c r="D3894" s="874"/>
      <c r="E3894" s="1707"/>
      <c r="F3894" s="1719"/>
    </row>
    <row r="3895" spans="1:6" s="72" customFormat="1">
      <c r="A3895" s="1704">
        <v>3.2</v>
      </c>
      <c r="B3895" s="781" t="s">
        <v>2970</v>
      </c>
      <c r="C3895" s="1704"/>
      <c r="D3895" s="874"/>
      <c r="E3895" s="1707"/>
      <c r="F3895" s="1719">
        <f>F3788</f>
        <v>0</v>
      </c>
    </row>
    <row r="3896" spans="1:6" s="72" customFormat="1">
      <c r="A3896" s="1704"/>
      <c r="B3896" s="781"/>
      <c r="C3896" s="1704"/>
      <c r="D3896" s="874"/>
      <c r="E3896" s="1707"/>
      <c r="F3896" s="1719"/>
    </row>
    <row r="3897" spans="1:6" s="72" customFormat="1">
      <c r="A3897" s="1704">
        <v>3.3</v>
      </c>
      <c r="B3897" s="781" t="s">
        <v>2971</v>
      </c>
      <c r="C3897" s="1704"/>
      <c r="D3897" s="874"/>
      <c r="E3897" s="1707"/>
      <c r="F3897" s="1719">
        <f>F3822</f>
        <v>0</v>
      </c>
    </row>
    <row r="3898" spans="1:6" s="72" customFormat="1">
      <c r="A3898" s="1704"/>
      <c r="B3898" s="781"/>
      <c r="C3898" s="1704"/>
      <c r="D3898" s="874"/>
      <c r="E3898" s="1707"/>
      <c r="F3898" s="1719"/>
    </row>
    <row r="3899" spans="1:6" s="72" customFormat="1">
      <c r="A3899" s="1704">
        <v>3.4</v>
      </c>
      <c r="B3899" s="781" t="s">
        <v>2972</v>
      </c>
      <c r="C3899" s="1704"/>
      <c r="D3899" s="874"/>
      <c r="E3899" s="1707"/>
      <c r="F3899" s="1719">
        <f>F3850</f>
        <v>0</v>
      </c>
    </row>
    <row r="3900" spans="1:6" s="72" customFormat="1">
      <c r="A3900" s="1704"/>
      <c r="B3900" s="781"/>
      <c r="C3900" s="1704"/>
      <c r="D3900" s="874"/>
      <c r="E3900" s="1707"/>
      <c r="F3900" s="1719"/>
    </row>
    <row r="3901" spans="1:6" s="72" customFormat="1">
      <c r="A3901" s="1704">
        <v>3.5</v>
      </c>
      <c r="B3901" s="781" t="s">
        <v>2973</v>
      </c>
      <c r="C3901" s="1704"/>
      <c r="D3901" s="874"/>
      <c r="E3901" s="1707"/>
      <c r="F3901" s="1719">
        <f>F3887</f>
        <v>0</v>
      </c>
    </row>
    <row r="3902" spans="1:6" s="72" customFormat="1">
      <c r="A3902" s="1704"/>
      <c r="B3902" s="781"/>
      <c r="C3902" s="1704"/>
      <c r="D3902" s="874"/>
      <c r="E3902" s="1707"/>
      <c r="F3902" s="1719"/>
    </row>
    <row r="3903" spans="1:6" s="72" customFormat="1">
      <c r="A3903" s="1704"/>
      <c r="B3903" s="781"/>
      <c r="C3903" s="1704"/>
      <c r="D3903" s="874"/>
      <c r="E3903" s="1707"/>
      <c r="F3903" s="1719"/>
    </row>
    <row r="3904" spans="1:6" s="72" customFormat="1">
      <c r="A3904" s="1704"/>
      <c r="B3904" s="1836"/>
      <c r="C3904" s="1714"/>
      <c r="D3904" s="1716"/>
      <c r="E3904" s="2174"/>
      <c r="F3904" s="1717"/>
    </row>
    <row r="3905" spans="1:6" s="72" customFormat="1">
      <c r="A3905" s="1704"/>
      <c r="B3905" s="1672"/>
      <c r="C3905" s="1714"/>
      <c r="D3905" s="1716"/>
      <c r="E3905" s="2174"/>
      <c r="F3905" s="1717"/>
    </row>
    <row r="3906" spans="1:6" s="72" customFormat="1">
      <c r="A3906" s="1704"/>
      <c r="B3906" s="1836"/>
      <c r="C3906" s="1714"/>
      <c r="D3906" s="1716"/>
      <c r="E3906" s="2174"/>
      <c r="F3906" s="1717"/>
    </row>
    <row r="3907" spans="1:6" s="72" customFormat="1">
      <c r="A3907" s="1704"/>
      <c r="B3907" s="781"/>
      <c r="C3907" s="1704"/>
      <c r="D3907" s="874"/>
      <c r="E3907" s="1707"/>
      <c r="F3907" s="1719"/>
    </row>
    <row r="3908" spans="1:6" s="72" customFormat="1">
      <c r="A3908" s="1704"/>
      <c r="B3908" s="781"/>
      <c r="C3908" s="1704"/>
      <c r="D3908" s="874"/>
      <c r="E3908" s="1707"/>
      <c r="F3908" s="1719"/>
    </row>
    <row r="3909" spans="1:6" s="72" customFormat="1">
      <c r="A3909" s="1704"/>
      <c r="B3909" s="781"/>
      <c r="C3909" s="1704"/>
      <c r="D3909" s="874"/>
      <c r="E3909" s="1707"/>
      <c r="F3909" s="1719"/>
    </row>
    <row r="3910" spans="1:6" s="72" customFormat="1">
      <c r="A3910" s="1704"/>
      <c r="B3910" s="781"/>
      <c r="C3910" s="1704"/>
      <c r="D3910" s="874"/>
      <c r="E3910" s="1707"/>
      <c r="F3910" s="1719"/>
    </row>
    <row r="3911" spans="1:6" s="72" customFormat="1">
      <c r="A3911" s="1704"/>
      <c r="B3911" s="781"/>
      <c r="C3911" s="1704"/>
      <c r="D3911" s="874"/>
      <c r="E3911" s="1707"/>
      <c r="F3911" s="1719"/>
    </row>
    <row r="3912" spans="1:6" s="72" customFormat="1">
      <c r="A3912" s="1704"/>
      <c r="B3912" s="781"/>
      <c r="C3912" s="1704"/>
      <c r="D3912" s="874"/>
      <c r="E3912" s="1707"/>
      <c r="F3912" s="1719"/>
    </row>
    <row r="3913" spans="1:6" s="72" customFormat="1">
      <c r="A3913" s="1704"/>
      <c r="B3913" s="781"/>
      <c r="C3913" s="1704"/>
      <c r="D3913" s="874"/>
      <c r="E3913" s="1707"/>
      <c r="F3913" s="1719"/>
    </row>
    <row r="3914" spans="1:6" s="72" customFormat="1">
      <c r="A3914" s="1704"/>
      <c r="B3914" s="781"/>
      <c r="C3914" s="1704"/>
      <c r="D3914" s="874"/>
      <c r="E3914" s="1707"/>
      <c r="F3914" s="1719"/>
    </row>
    <row r="3915" spans="1:6" s="72" customFormat="1">
      <c r="A3915" s="1704"/>
      <c r="B3915" s="781"/>
      <c r="C3915" s="1704"/>
      <c r="D3915" s="874"/>
      <c r="E3915" s="1707"/>
      <c r="F3915" s="1719"/>
    </row>
    <row r="3916" spans="1:6" s="72" customFormat="1">
      <c r="A3916" s="1704"/>
      <c r="B3916" s="781"/>
      <c r="C3916" s="1704"/>
      <c r="D3916" s="874"/>
      <c r="E3916" s="1707"/>
      <c r="F3916" s="1719"/>
    </row>
    <row r="3917" spans="1:6" s="72" customFormat="1">
      <c r="A3917" s="1704"/>
      <c r="B3917" s="781"/>
      <c r="C3917" s="1704"/>
      <c r="D3917" s="874"/>
      <c r="E3917" s="1707"/>
      <c r="F3917" s="1719"/>
    </row>
    <row r="3918" spans="1:6" s="72" customFormat="1">
      <c r="A3918" s="1704"/>
      <c r="B3918" s="781"/>
      <c r="C3918" s="1704"/>
      <c r="D3918" s="874"/>
      <c r="E3918" s="1707"/>
      <c r="F3918" s="1719"/>
    </row>
    <row r="3919" spans="1:6" s="72" customFormat="1">
      <c r="A3919" s="1704"/>
      <c r="B3919" s="781"/>
      <c r="C3919" s="1704"/>
      <c r="D3919" s="874"/>
      <c r="E3919" s="1707"/>
      <c r="F3919" s="1719"/>
    </row>
    <row r="3920" spans="1:6" s="72" customFormat="1">
      <c r="A3920" s="1704"/>
      <c r="B3920" s="781"/>
      <c r="C3920" s="1704"/>
      <c r="D3920" s="874"/>
      <c r="E3920" s="1707"/>
      <c r="F3920" s="1719"/>
    </row>
    <row r="3921" spans="1:6" s="72" customFormat="1">
      <c r="A3921" s="1704"/>
      <c r="B3921" s="781"/>
      <c r="C3921" s="1704"/>
      <c r="D3921" s="874"/>
      <c r="E3921" s="1707"/>
      <c r="F3921" s="1719"/>
    </row>
    <row r="3922" spans="1:6" s="72" customFormat="1">
      <c r="A3922" s="1704"/>
      <c r="B3922" s="781"/>
      <c r="C3922" s="1704"/>
      <c r="D3922" s="874"/>
      <c r="E3922" s="1707"/>
      <c r="F3922" s="1719"/>
    </row>
    <row r="3923" spans="1:6" s="72" customFormat="1">
      <c r="A3923" s="1704"/>
      <c r="B3923" s="781"/>
      <c r="C3923" s="1704"/>
      <c r="D3923" s="874"/>
      <c r="E3923" s="1707"/>
      <c r="F3923" s="1719"/>
    </row>
    <row r="3924" spans="1:6" s="72" customFormat="1">
      <c r="A3924" s="1704"/>
      <c r="B3924" s="781"/>
      <c r="C3924" s="1704"/>
      <c r="D3924" s="874"/>
      <c r="E3924" s="1707"/>
      <c r="F3924" s="1719"/>
    </row>
    <row r="3925" spans="1:6" s="72" customFormat="1">
      <c r="A3925" s="1704"/>
      <c r="B3925" s="781"/>
      <c r="C3925" s="1704"/>
      <c r="D3925" s="874"/>
      <c r="E3925" s="1707"/>
      <c r="F3925" s="1719"/>
    </row>
    <row r="3926" spans="1:6" s="72" customFormat="1">
      <c r="A3926" s="1704"/>
      <c r="B3926" s="781"/>
      <c r="C3926" s="1704"/>
      <c r="D3926" s="874"/>
      <c r="E3926" s="1707"/>
      <c r="F3926" s="1719"/>
    </row>
    <row r="3927" spans="1:6" s="72" customFormat="1">
      <c r="A3927" s="1704"/>
      <c r="B3927" s="781"/>
      <c r="C3927" s="1704"/>
      <c r="D3927" s="874"/>
      <c r="E3927" s="1707"/>
      <c r="F3927" s="1719"/>
    </row>
    <row r="3928" spans="1:6" s="72" customFormat="1">
      <c r="A3928" s="1704"/>
      <c r="B3928" s="781"/>
      <c r="C3928" s="1704"/>
      <c r="D3928" s="874"/>
      <c r="E3928" s="1707"/>
      <c r="F3928" s="1719"/>
    </row>
    <row r="3929" spans="1:6" s="72" customFormat="1">
      <c r="A3929" s="1704"/>
      <c r="B3929" s="781"/>
      <c r="C3929" s="1704"/>
      <c r="D3929" s="874"/>
      <c r="E3929" s="1707"/>
      <c r="F3929" s="1719"/>
    </row>
    <row r="3930" spans="1:6" s="72" customFormat="1">
      <c r="A3930" s="1704"/>
      <c r="B3930" s="781"/>
      <c r="C3930" s="1704"/>
      <c r="D3930" s="874"/>
      <c r="E3930" s="1707"/>
      <c r="F3930" s="1719"/>
    </row>
    <row r="3931" spans="1:6" s="72" customFormat="1">
      <c r="A3931" s="1704"/>
      <c r="B3931" s="781"/>
      <c r="C3931" s="1704"/>
      <c r="D3931" s="874"/>
      <c r="E3931" s="1707"/>
      <c r="F3931" s="1719"/>
    </row>
    <row r="3932" spans="1:6" s="72" customFormat="1">
      <c r="A3932" s="1704"/>
      <c r="B3932" s="781"/>
      <c r="C3932" s="1704"/>
      <c r="D3932" s="874"/>
      <c r="E3932" s="1707"/>
      <c r="F3932" s="1719"/>
    </row>
    <row r="3933" spans="1:6" s="72" customFormat="1">
      <c r="A3933" s="1704"/>
      <c r="B3933" s="781"/>
      <c r="C3933" s="1704"/>
      <c r="D3933" s="874"/>
      <c r="E3933" s="1707"/>
      <c r="F3933" s="1719"/>
    </row>
    <row r="3934" spans="1:6" s="72" customFormat="1">
      <c r="A3934" s="1704"/>
      <c r="B3934" s="781"/>
      <c r="C3934" s="1704"/>
      <c r="D3934" s="874"/>
      <c r="E3934" s="1707"/>
      <c r="F3934" s="1719"/>
    </row>
    <row r="3935" spans="1:6" s="72" customFormat="1">
      <c r="A3935" s="1704"/>
      <c r="B3935" s="781"/>
      <c r="C3935" s="1704"/>
      <c r="D3935" s="874"/>
      <c r="E3935" s="1707"/>
      <c r="F3935" s="1719"/>
    </row>
    <row r="3936" spans="1:6" s="72" customFormat="1">
      <c r="A3936" s="1704"/>
      <c r="B3936" s="781"/>
      <c r="C3936" s="1704"/>
      <c r="D3936" s="874"/>
      <c r="E3936" s="1707"/>
      <c r="F3936" s="1719"/>
    </row>
    <row r="3937" spans="1:6" s="72" customFormat="1">
      <c r="A3937" s="1704"/>
      <c r="B3937" s="781"/>
      <c r="C3937" s="1704"/>
      <c r="D3937" s="874"/>
      <c r="E3937" s="1707"/>
      <c r="F3937" s="1719"/>
    </row>
    <row r="3938" spans="1:6" s="72" customFormat="1">
      <c r="A3938" s="48"/>
      <c r="B3938" s="717"/>
      <c r="C3938" s="47"/>
      <c r="D3938" s="718"/>
      <c r="E3938" s="2014"/>
      <c r="F3938" s="351"/>
    </row>
    <row r="3939" spans="1:6" s="72" customFormat="1" ht="14.4" thickBot="1">
      <c r="A3939" s="66"/>
      <c r="B3939" s="719" t="s">
        <v>3435</v>
      </c>
      <c r="C3939" s="65"/>
      <c r="D3939" s="720"/>
      <c r="E3939" s="2022"/>
      <c r="F3939" s="393">
        <f>SUM(F3891:F3918)</f>
        <v>0</v>
      </c>
    </row>
    <row r="3940" spans="1:6" s="72" customFormat="1" ht="14.4" thickTop="1">
      <c r="A3940" s="1700"/>
      <c r="B3940" s="802"/>
      <c r="C3940" s="1704"/>
      <c r="D3940" s="874"/>
      <c r="E3940" s="1707"/>
      <c r="F3940" s="1719"/>
    </row>
    <row r="3941" spans="1:6" s="72" customFormat="1">
      <c r="A3941" s="1700"/>
      <c r="B3941" s="802" t="s">
        <v>1495</v>
      </c>
      <c r="C3941" s="1704"/>
      <c r="D3941" s="874"/>
      <c r="E3941" s="1707"/>
      <c r="F3941" s="1719"/>
    </row>
    <row r="3942" spans="1:6" s="72" customFormat="1" ht="27.6">
      <c r="A3942" s="1704"/>
      <c r="B3942" s="802" t="s">
        <v>1496</v>
      </c>
      <c r="C3942" s="1704"/>
      <c r="D3942" s="874"/>
      <c r="E3942" s="1707"/>
      <c r="F3942" s="1719"/>
    </row>
    <row r="3943" spans="1:6" s="72" customFormat="1" ht="69">
      <c r="A3943" s="1704"/>
      <c r="B3943" s="802" t="s">
        <v>1497</v>
      </c>
      <c r="C3943" s="1704"/>
      <c r="D3943" s="874"/>
      <c r="E3943" s="1707"/>
      <c r="F3943" s="1719"/>
    </row>
    <row r="3944" spans="1:6" s="72" customFormat="1" ht="41.4">
      <c r="A3944" s="1704"/>
      <c r="B3944" s="802" t="s">
        <v>1498</v>
      </c>
      <c r="C3944" s="1704"/>
      <c r="D3944" s="874"/>
      <c r="E3944" s="1707"/>
      <c r="F3944" s="1719"/>
    </row>
    <row r="3945" spans="1:6" s="72" customFormat="1">
      <c r="A3945" s="1704"/>
      <c r="B3945" s="802"/>
      <c r="C3945" s="1704"/>
      <c r="D3945" s="874"/>
      <c r="E3945" s="1707"/>
      <c r="F3945" s="1719"/>
    </row>
    <row r="3946" spans="1:6" s="72" customFormat="1">
      <c r="A3946" s="1824" t="s">
        <v>28</v>
      </c>
      <c r="B3946" s="781" t="s">
        <v>2977</v>
      </c>
      <c r="C3946" s="1825">
        <v>0</v>
      </c>
      <c r="D3946" s="874" t="s">
        <v>46</v>
      </c>
      <c r="E3946" s="1707"/>
      <c r="F3946" s="1719">
        <f t="shared" ref="F3946:F3970" si="148">C3946*E3946</f>
        <v>0</v>
      </c>
    </row>
    <row r="3947" spans="1:6" s="72" customFormat="1">
      <c r="A3947" s="1824" t="s">
        <v>30</v>
      </c>
      <c r="B3947" s="781" t="s">
        <v>1500</v>
      </c>
      <c r="C3947" s="1825">
        <v>40</v>
      </c>
      <c r="D3947" s="874" t="s">
        <v>46</v>
      </c>
      <c r="E3947" s="1707"/>
      <c r="F3947" s="1719">
        <f t="shared" si="148"/>
        <v>0</v>
      </c>
    </row>
    <row r="3948" spans="1:6" s="72" customFormat="1">
      <c r="A3948" s="1824" t="s">
        <v>31</v>
      </c>
      <c r="B3948" s="781" t="s">
        <v>1501</v>
      </c>
      <c r="C3948" s="1825">
        <v>40</v>
      </c>
      <c r="D3948" s="874" t="s">
        <v>46</v>
      </c>
      <c r="E3948" s="1707"/>
      <c r="F3948" s="1719">
        <f t="shared" si="148"/>
        <v>0</v>
      </c>
    </row>
    <row r="3949" spans="1:6" s="72" customFormat="1">
      <c r="A3949" s="1824" t="s">
        <v>32</v>
      </c>
      <c r="B3949" s="781" t="s">
        <v>1502</v>
      </c>
      <c r="C3949" s="1825">
        <v>160</v>
      </c>
      <c r="D3949" s="874" t="s">
        <v>46</v>
      </c>
      <c r="E3949" s="1707"/>
      <c r="F3949" s="1719">
        <f t="shared" si="148"/>
        <v>0</v>
      </c>
    </row>
    <row r="3950" spans="1:6" s="72" customFormat="1">
      <c r="A3950" s="1824" t="s">
        <v>33</v>
      </c>
      <c r="B3950" s="781" t="s">
        <v>1503</v>
      </c>
      <c r="C3950" s="1825">
        <v>160</v>
      </c>
      <c r="D3950" s="874" t="s">
        <v>46</v>
      </c>
      <c r="E3950" s="1707"/>
      <c r="F3950" s="1719">
        <f t="shared" si="148"/>
        <v>0</v>
      </c>
    </row>
    <row r="3951" spans="1:6" s="72" customFormat="1">
      <c r="A3951" s="1824"/>
      <c r="B3951" s="781"/>
      <c r="C3951" s="1825"/>
      <c r="D3951" s="874"/>
      <c r="E3951" s="1707"/>
      <c r="F3951" s="1719">
        <f t="shared" si="148"/>
        <v>0</v>
      </c>
    </row>
    <row r="3952" spans="1:6" s="72" customFormat="1">
      <c r="A3952" s="1824"/>
      <c r="B3952" s="802" t="s">
        <v>1504</v>
      </c>
      <c r="C3952" s="1837"/>
      <c r="D3952" s="874"/>
      <c r="E3952" s="1707"/>
      <c r="F3952" s="1719">
        <f t="shared" si="148"/>
        <v>0</v>
      </c>
    </row>
    <row r="3953" spans="1:6" s="72" customFormat="1">
      <c r="A3953" s="1824" t="s">
        <v>34</v>
      </c>
      <c r="B3953" s="781" t="s">
        <v>1505</v>
      </c>
      <c r="C3953" s="1825">
        <v>0</v>
      </c>
      <c r="D3953" s="874" t="s">
        <v>1421</v>
      </c>
      <c r="E3953" s="1707"/>
      <c r="F3953" s="1719">
        <f t="shared" si="148"/>
        <v>0</v>
      </c>
    </row>
    <row r="3954" spans="1:6" s="72" customFormat="1">
      <c r="A3954" s="1824" t="s">
        <v>35</v>
      </c>
      <c r="B3954" s="781" t="s">
        <v>1506</v>
      </c>
      <c r="C3954" s="1825">
        <v>32</v>
      </c>
      <c r="D3954" s="874" t="s">
        <v>1421</v>
      </c>
      <c r="E3954" s="1707"/>
      <c r="F3954" s="1719">
        <f t="shared" si="148"/>
        <v>0</v>
      </c>
    </row>
    <row r="3955" spans="1:6" s="72" customFormat="1" ht="15.6">
      <c r="A3955" s="1824" t="s">
        <v>36</v>
      </c>
      <c r="B3955" s="781" t="s">
        <v>1507</v>
      </c>
      <c r="C3955" s="1825">
        <v>42</v>
      </c>
      <c r="D3955" s="874" t="s">
        <v>1421</v>
      </c>
      <c r="E3955" s="1707"/>
      <c r="F3955" s="1719">
        <f t="shared" si="148"/>
        <v>0</v>
      </c>
    </row>
    <row r="3956" spans="1:6" s="72" customFormat="1" ht="15.6">
      <c r="A3956" s="1824" t="s">
        <v>74</v>
      </c>
      <c r="B3956" s="781" t="s">
        <v>1508</v>
      </c>
      <c r="C3956" s="1825">
        <v>42</v>
      </c>
      <c r="D3956" s="874" t="s">
        <v>1421</v>
      </c>
      <c r="E3956" s="1707"/>
      <c r="F3956" s="1719">
        <f t="shared" si="148"/>
        <v>0</v>
      </c>
    </row>
    <row r="3957" spans="1:6" s="72" customFormat="1">
      <c r="A3957" s="1824" t="s">
        <v>38</v>
      </c>
      <c r="B3957" s="781" t="s">
        <v>1509</v>
      </c>
      <c r="C3957" s="1825">
        <v>26</v>
      </c>
      <c r="D3957" s="874" t="s">
        <v>1421</v>
      </c>
      <c r="E3957" s="1707"/>
      <c r="F3957" s="1719">
        <f t="shared" si="148"/>
        <v>0</v>
      </c>
    </row>
    <row r="3958" spans="1:6" s="72" customFormat="1">
      <c r="A3958" s="1824" t="s">
        <v>39</v>
      </c>
      <c r="B3958" s="781" t="s">
        <v>1510</v>
      </c>
      <c r="C3958" s="1825">
        <v>16</v>
      </c>
      <c r="D3958" s="874" t="s">
        <v>1421</v>
      </c>
      <c r="E3958" s="1707"/>
      <c r="F3958" s="1719">
        <f t="shared" si="148"/>
        <v>0</v>
      </c>
    </row>
    <row r="3959" spans="1:6" s="72" customFormat="1">
      <c r="A3959" s="1824" t="s">
        <v>40</v>
      </c>
      <c r="B3959" s="781" t="s">
        <v>1511</v>
      </c>
      <c r="C3959" s="1825">
        <v>16</v>
      </c>
      <c r="D3959" s="874" t="s">
        <v>1421</v>
      </c>
      <c r="E3959" s="1707"/>
      <c r="F3959" s="1719">
        <f t="shared" si="148"/>
        <v>0</v>
      </c>
    </row>
    <row r="3960" spans="1:6" s="72" customFormat="1">
      <c r="A3960" s="1824" t="s">
        <v>42</v>
      </c>
      <c r="B3960" s="781" t="s">
        <v>1512</v>
      </c>
      <c r="C3960" s="1825">
        <v>8</v>
      </c>
      <c r="D3960" s="874" t="s">
        <v>1421</v>
      </c>
      <c r="E3960" s="1707"/>
      <c r="F3960" s="1719">
        <f t="shared" si="148"/>
        <v>0</v>
      </c>
    </row>
    <row r="3961" spans="1:6" s="72" customFormat="1">
      <c r="A3961" s="1824" t="s">
        <v>43</v>
      </c>
      <c r="B3961" s="781" t="s">
        <v>1513</v>
      </c>
      <c r="C3961" s="1825">
        <v>8</v>
      </c>
      <c r="D3961" s="874" t="s">
        <v>1421</v>
      </c>
      <c r="E3961" s="1707"/>
      <c r="F3961" s="1719">
        <f t="shared" si="148"/>
        <v>0</v>
      </c>
    </row>
    <row r="3962" spans="1:6" s="72" customFormat="1">
      <c r="A3962" s="1824" t="s">
        <v>613</v>
      </c>
      <c r="B3962" s="781" t="s">
        <v>1514</v>
      </c>
      <c r="C3962" s="1825">
        <v>24</v>
      </c>
      <c r="D3962" s="874" t="s">
        <v>1421</v>
      </c>
      <c r="E3962" s="1707"/>
      <c r="F3962" s="1719">
        <f t="shared" si="148"/>
        <v>0</v>
      </c>
    </row>
    <row r="3963" spans="1:6" s="72" customFormat="1">
      <c r="A3963" s="1824" t="s">
        <v>856</v>
      </c>
      <c r="B3963" s="781" t="s">
        <v>1515</v>
      </c>
      <c r="C3963" s="1825">
        <v>7</v>
      </c>
      <c r="D3963" s="874" t="s">
        <v>1421</v>
      </c>
      <c r="E3963" s="1707"/>
      <c r="F3963" s="1719">
        <f t="shared" si="148"/>
        <v>0</v>
      </c>
    </row>
    <row r="3964" spans="1:6" s="72" customFormat="1">
      <c r="A3964" s="1824" t="s">
        <v>858</v>
      </c>
      <c r="B3964" s="781" t="s">
        <v>1516</v>
      </c>
      <c r="C3964" s="1825">
        <v>0</v>
      </c>
      <c r="D3964" s="874" t="s">
        <v>1421</v>
      </c>
      <c r="E3964" s="1707"/>
      <c r="F3964" s="1719">
        <f t="shared" si="148"/>
        <v>0</v>
      </c>
    </row>
    <row r="3965" spans="1:6" s="72" customFormat="1">
      <c r="A3965" s="1824" t="s">
        <v>860</v>
      </c>
      <c r="B3965" s="781" t="s">
        <v>1517</v>
      </c>
      <c r="C3965" s="1825">
        <v>0</v>
      </c>
      <c r="D3965" s="874" t="s">
        <v>1421</v>
      </c>
      <c r="E3965" s="1707"/>
      <c r="F3965" s="1719">
        <f t="shared" si="148"/>
        <v>0</v>
      </c>
    </row>
    <row r="3966" spans="1:6" s="72" customFormat="1">
      <c r="A3966" s="1824" t="s">
        <v>862</v>
      </c>
      <c r="B3966" s="781" t="s">
        <v>1518</v>
      </c>
      <c r="C3966" s="1825">
        <v>4</v>
      </c>
      <c r="D3966" s="874" t="s">
        <v>1421</v>
      </c>
      <c r="E3966" s="1707"/>
      <c r="F3966" s="1719">
        <f t="shared" si="148"/>
        <v>0</v>
      </c>
    </row>
    <row r="3967" spans="1:6" s="72" customFormat="1" ht="27.6">
      <c r="A3967" s="1824" t="s">
        <v>864</v>
      </c>
      <c r="B3967" s="781" t="s">
        <v>1519</v>
      </c>
      <c r="C3967" s="1825">
        <v>14</v>
      </c>
      <c r="D3967" s="874" t="s">
        <v>1421</v>
      </c>
      <c r="E3967" s="1707"/>
      <c r="F3967" s="1719">
        <f t="shared" si="148"/>
        <v>0</v>
      </c>
    </row>
    <row r="3968" spans="1:6">
      <c r="A3968" s="1704"/>
      <c r="B3968" s="781"/>
      <c r="C3968" s="1825"/>
      <c r="D3968" s="874"/>
      <c r="E3968" s="1707"/>
      <c r="F3968" s="1719">
        <f t="shared" si="148"/>
        <v>0</v>
      </c>
    </row>
    <row r="3969" spans="1:6">
      <c r="A3969" s="1704" t="s">
        <v>866</v>
      </c>
      <c r="B3969" s="781" t="s">
        <v>1520</v>
      </c>
      <c r="C3969" s="1825">
        <v>1</v>
      </c>
      <c r="D3969" s="874" t="s">
        <v>1482</v>
      </c>
      <c r="E3969" s="1707"/>
      <c r="F3969" s="1719">
        <f t="shared" si="148"/>
        <v>0</v>
      </c>
    </row>
    <row r="3970" spans="1:6">
      <c r="A3970" s="1704"/>
      <c r="B3970" s="781"/>
      <c r="C3970" s="1825"/>
      <c r="D3970" s="874"/>
      <c r="E3970" s="1707"/>
      <c r="F3970" s="1719">
        <f t="shared" si="148"/>
        <v>0</v>
      </c>
    </row>
    <row r="3971" spans="1:6">
      <c r="A3971" s="1704"/>
      <c r="B3971" s="781"/>
      <c r="C3971" s="1825"/>
      <c r="D3971" s="874"/>
      <c r="E3971" s="1707"/>
      <c r="F3971" s="1719"/>
    </row>
    <row r="3972" spans="1:6">
      <c r="A3972" s="1704"/>
      <c r="B3972" s="781"/>
      <c r="C3972" s="1825"/>
      <c r="D3972" s="874"/>
      <c r="E3972" s="1707"/>
      <c r="F3972" s="1719"/>
    </row>
    <row r="3973" spans="1:6">
      <c r="A3973" s="1704"/>
      <c r="B3973" s="781"/>
      <c r="C3973" s="1825"/>
      <c r="D3973" s="874"/>
      <c r="E3973" s="1707"/>
      <c r="F3973" s="1719"/>
    </row>
    <row r="3974" spans="1:6">
      <c r="A3974" s="1704"/>
      <c r="B3974" s="781"/>
      <c r="C3974" s="1825"/>
      <c r="D3974" s="874"/>
      <c r="E3974" s="1707"/>
      <c r="F3974" s="1719"/>
    </row>
    <row r="3975" spans="1:6">
      <c r="A3975" s="1704"/>
      <c r="B3975" s="781"/>
      <c r="C3975" s="1825"/>
      <c r="D3975" s="874"/>
      <c r="E3975" s="1707"/>
      <c r="F3975" s="1719"/>
    </row>
    <row r="3976" spans="1:6">
      <c r="A3976" s="1704"/>
      <c r="B3976" s="781"/>
      <c r="C3976" s="1825"/>
      <c r="D3976" s="874"/>
      <c r="E3976" s="1707"/>
      <c r="F3976" s="1719"/>
    </row>
    <row r="3977" spans="1:6">
      <c r="A3977" s="1704"/>
      <c r="B3977" s="781"/>
      <c r="C3977" s="1825"/>
      <c r="D3977" s="874"/>
      <c r="E3977" s="1707"/>
      <c r="F3977" s="1719"/>
    </row>
    <row r="3978" spans="1:6">
      <c r="A3978" s="1704"/>
      <c r="B3978" s="781"/>
      <c r="C3978" s="1825"/>
      <c r="D3978" s="874"/>
      <c r="E3978" s="1707"/>
      <c r="F3978" s="1719"/>
    </row>
    <row r="3979" spans="1:6">
      <c r="A3979" s="1704"/>
      <c r="B3979" s="781"/>
      <c r="C3979" s="1825"/>
      <c r="D3979" s="874"/>
      <c r="E3979" s="1707"/>
      <c r="F3979" s="1719"/>
    </row>
    <row r="3980" spans="1:6">
      <c r="B3980" s="1831"/>
      <c r="C3980" s="1829"/>
      <c r="D3980" s="874"/>
      <c r="E3980" s="1707"/>
      <c r="F3980" s="1719"/>
    </row>
    <row r="3981" spans="1:6">
      <c r="A3981" s="48"/>
      <c r="B3981" s="717"/>
      <c r="C3981" s="47"/>
      <c r="D3981" s="718"/>
      <c r="E3981" s="2014"/>
      <c r="F3981" s="351"/>
    </row>
    <row r="3982" spans="1:6" ht="14.4" thickBot="1">
      <c r="A3982" s="66"/>
      <c r="B3982" s="719" t="s">
        <v>199</v>
      </c>
      <c r="C3982" s="65"/>
      <c r="D3982" s="720"/>
      <c r="E3982" s="2022"/>
      <c r="F3982" s="393">
        <f>SUM(F3943:F3975)</f>
        <v>0</v>
      </c>
    </row>
    <row r="3983" spans="1:6" ht="14.4" thickTop="1">
      <c r="B3983" s="1687"/>
      <c r="C3983" s="1704"/>
      <c r="D3983" s="1838"/>
      <c r="E3983" s="1707"/>
      <c r="F3983" s="1781"/>
    </row>
    <row r="3984" spans="1:6">
      <c r="A3984" s="1704"/>
      <c r="B3984" s="802" t="s">
        <v>2982</v>
      </c>
      <c r="C3984" s="1704"/>
      <c r="D3984" s="874"/>
      <c r="E3984" s="1707"/>
      <c r="F3984" s="1719"/>
    </row>
    <row r="3985" spans="1:6">
      <c r="A3985" s="1704"/>
      <c r="B3985" s="802"/>
      <c r="C3985" s="1704"/>
      <c r="D3985" s="874"/>
      <c r="E3985" s="1707"/>
      <c r="F3985" s="1719"/>
    </row>
    <row r="3986" spans="1:6" ht="41.4">
      <c r="A3986" s="1704" t="s">
        <v>28</v>
      </c>
      <c r="B3986" s="781" t="s">
        <v>1521</v>
      </c>
      <c r="C3986" s="1825">
        <v>40</v>
      </c>
      <c r="D3986" s="874" t="s">
        <v>46</v>
      </c>
      <c r="E3986" s="1707"/>
      <c r="F3986" s="1719">
        <f t="shared" ref="F3986:F3996" si="149">C3986*E3986</f>
        <v>0</v>
      </c>
    </row>
    <row r="3987" spans="1:6" ht="27.6">
      <c r="A3987" s="1704" t="s">
        <v>30</v>
      </c>
      <c r="B3987" s="781" t="s">
        <v>1522</v>
      </c>
      <c r="C3987" s="1704">
        <v>1</v>
      </c>
      <c r="D3987" s="874" t="s">
        <v>7</v>
      </c>
      <c r="E3987" s="1707"/>
      <c r="F3987" s="1719">
        <f t="shared" si="149"/>
        <v>0</v>
      </c>
    </row>
    <row r="3988" spans="1:6">
      <c r="A3988" s="1704" t="s">
        <v>31</v>
      </c>
      <c r="B3988" s="781" t="s">
        <v>1523</v>
      </c>
      <c r="C3988" s="1704">
        <v>1</v>
      </c>
      <c r="D3988" s="874" t="s">
        <v>7</v>
      </c>
      <c r="E3988" s="1707"/>
      <c r="F3988" s="1719">
        <f t="shared" si="149"/>
        <v>0</v>
      </c>
    </row>
    <row r="3989" spans="1:6" ht="55.2">
      <c r="A3989" s="1704" t="s">
        <v>32</v>
      </c>
      <c r="B3989" s="781" t="s">
        <v>1524</v>
      </c>
      <c r="C3989" s="1704">
        <v>5</v>
      </c>
      <c r="D3989" s="874" t="s">
        <v>1421</v>
      </c>
      <c r="E3989" s="1707"/>
      <c r="F3989" s="1719">
        <f t="shared" si="149"/>
        <v>0</v>
      </c>
    </row>
    <row r="3990" spans="1:6" ht="41.4">
      <c r="A3990" s="1704" t="s">
        <v>33</v>
      </c>
      <c r="B3990" s="781" t="s">
        <v>1525</v>
      </c>
      <c r="C3990" s="1704">
        <v>5</v>
      </c>
      <c r="D3990" s="874" t="s">
        <v>1421</v>
      </c>
      <c r="E3990" s="1707"/>
      <c r="F3990" s="1719">
        <f t="shared" si="149"/>
        <v>0</v>
      </c>
    </row>
    <row r="3991" spans="1:6">
      <c r="A3991" s="1704" t="s">
        <v>34</v>
      </c>
      <c r="B3991" s="781" t="s">
        <v>1526</v>
      </c>
      <c r="C3991" s="1704">
        <v>0</v>
      </c>
      <c r="D3991" s="874" t="s">
        <v>1421</v>
      </c>
      <c r="E3991" s="1707"/>
      <c r="F3991" s="1719">
        <f t="shared" si="149"/>
        <v>0</v>
      </c>
    </row>
    <row r="3992" spans="1:6">
      <c r="A3992" s="1704"/>
      <c r="B3992" s="781"/>
      <c r="C3992" s="1704"/>
      <c r="D3992" s="874"/>
      <c r="E3992" s="1707"/>
      <c r="F3992" s="1719">
        <f t="shared" si="149"/>
        <v>0</v>
      </c>
    </row>
    <row r="3993" spans="1:6" ht="27.6">
      <c r="A3993" s="1704" t="s">
        <v>35</v>
      </c>
      <c r="B3993" s="781" t="s">
        <v>1527</v>
      </c>
      <c r="C3993" s="1704">
        <v>12</v>
      </c>
      <c r="D3993" s="874" t="s">
        <v>1421</v>
      </c>
      <c r="E3993" s="1707"/>
      <c r="F3993" s="1719">
        <f t="shared" si="149"/>
        <v>0</v>
      </c>
    </row>
    <row r="3994" spans="1:6">
      <c r="A3994" s="1704"/>
      <c r="B3994" s="781"/>
      <c r="C3994" s="1704"/>
      <c r="D3994" s="874"/>
      <c r="E3994" s="1707"/>
      <c r="F3994" s="1719">
        <f t="shared" si="149"/>
        <v>0</v>
      </c>
    </row>
    <row r="3995" spans="1:6">
      <c r="A3995" s="1704"/>
      <c r="B3995" s="781"/>
      <c r="C3995" s="1704"/>
      <c r="D3995" s="874"/>
      <c r="E3995" s="1707"/>
      <c r="F3995" s="1719">
        <f t="shared" si="149"/>
        <v>0</v>
      </c>
    </row>
    <row r="3996" spans="1:6">
      <c r="A3996" s="1704"/>
      <c r="B3996" s="1743"/>
      <c r="C3996" s="1704"/>
      <c r="D3996" s="874"/>
      <c r="E3996" s="1707"/>
      <c r="F3996" s="1719">
        <f t="shared" si="149"/>
        <v>0</v>
      </c>
    </row>
    <row r="3997" spans="1:6">
      <c r="A3997" s="1704"/>
      <c r="B3997" s="781"/>
      <c r="C3997" s="1704"/>
      <c r="D3997" s="874"/>
      <c r="E3997" s="1707"/>
      <c r="F3997" s="1719"/>
    </row>
    <row r="3998" spans="1:6">
      <c r="A3998" s="1704"/>
      <c r="B3998" s="1743"/>
      <c r="C3998" s="1704"/>
      <c r="D3998" s="874"/>
      <c r="E3998" s="1707"/>
      <c r="F3998" s="1719"/>
    </row>
    <row r="3999" spans="1:6">
      <c r="A3999" s="1704"/>
      <c r="B3999" s="1743"/>
      <c r="C3999" s="1704"/>
      <c r="D3999" s="874"/>
      <c r="E3999" s="1707"/>
      <c r="F3999" s="1719"/>
    </row>
    <row r="4000" spans="1:6">
      <c r="A4000" s="1704"/>
      <c r="B4000" s="802"/>
      <c r="C4000" s="1704"/>
      <c r="D4000" s="874"/>
      <c r="E4000" s="1707"/>
      <c r="F4000" s="1719"/>
    </row>
    <row r="4001" spans="1:6">
      <c r="A4001" s="1704"/>
      <c r="B4001" s="802"/>
      <c r="C4001" s="1704"/>
      <c r="D4001" s="874"/>
      <c r="E4001" s="1707"/>
      <c r="F4001" s="1719"/>
    </row>
    <row r="4002" spans="1:6">
      <c r="A4002" s="1704"/>
      <c r="B4002" s="802"/>
      <c r="C4002" s="1704"/>
      <c r="D4002" s="874"/>
      <c r="E4002" s="1707"/>
      <c r="F4002" s="1719"/>
    </row>
    <row r="4003" spans="1:6">
      <c r="A4003" s="1704"/>
      <c r="B4003" s="781"/>
      <c r="C4003" s="1704"/>
      <c r="D4003" s="874"/>
      <c r="E4003" s="1707"/>
      <c r="F4003" s="1719"/>
    </row>
    <row r="4004" spans="1:6">
      <c r="A4004" s="1704"/>
      <c r="B4004" s="781"/>
      <c r="C4004" s="1704"/>
      <c r="D4004" s="874"/>
      <c r="E4004" s="1707"/>
      <c r="F4004" s="1719"/>
    </row>
    <row r="4005" spans="1:6">
      <c r="A4005" s="1704"/>
      <c r="B4005" s="781"/>
      <c r="C4005" s="1704"/>
      <c r="D4005" s="874"/>
      <c r="E4005" s="1707"/>
      <c r="F4005" s="1719"/>
    </row>
    <row r="4006" spans="1:6">
      <c r="A4006" s="1704"/>
      <c r="B4006" s="781"/>
      <c r="C4006" s="1704"/>
      <c r="D4006" s="874"/>
      <c r="E4006" s="1707"/>
      <c r="F4006" s="1719"/>
    </row>
    <row r="4007" spans="1:6">
      <c r="B4007" s="781"/>
      <c r="C4007" s="1704"/>
      <c r="D4007" s="874"/>
      <c r="E4007" s="1707"/>
      <c r="F4007" s="1719"/>
    </row>
    <row r="4008" spans="1:6">
      <c r="A4008" s="1704"/>
      <c r="B4008" s="1743"/>
      <c r="C4008" s="1704"/>
      <c r="D4008" s="874"/>
      <c r="E4008" s="1707"/>
      <c r="F4008" s="1719"/>
    </row>
    <row r="4009" spans="1:6">
      <c r="A4009" s="1704"/>
      <c r="B4009" s="802"/>
      <c r="C4009" s="1704"/>
      <c r="D4009" s="874"/>
      <c r="E4009" s="1707"/>
      <c r="F4009" s="1719"/>
    </row>
    <row r="4010" spans="1:6">
      <c r="A4010" s="1704"/>
      <c r="B4010" s="802"/>
      <c r="C4010" s="1704"/>
      <c r="D4010" s="874"/>
      <c r="E4010" s="1707"/>
      <c r="F4010" s="1719"/>
    </row>
    <row r="4011" spans="1:6">
      <c r="A4011" s="1704"/>
      <c r="B4011" s="802"/>
      <c r="C4011" s="1704"/>
      <c r="D4011" s="874"/>
      <c r="E4011" s="1707"/>
      <c r="F4011" s="1719"/>
    </row>
    <row r="4012" spans="1:6">
      <c r="A4012" s="1704"/>
      <c r="B4012" s="802"/>
      <c r="C4012" s="1704"/>
      <c r="D4012" s="874"/>
      <c r="E4012" s="1707"/>
      <c r="F4012" s="1719"/>
    </row>
    <row r="4013" spans="1:6">
      <c r="A4013" s="1704"/>
      <c r="B4013" s="802"/>
      <c r="C4013" s="1704"/>
      <c r="D4013" s="874"/>
      <c r="E4013" s="1707"/>
      <c r="F4013" s="1719"/>
    </row>
    <row r="4014" spans="1:6">
      <c r="A4014" s="1704"/>
      <c r="B4014" s="802"/>
      <c r="C4014" s="1704"/>
      <c r="D4014" s="874"/>
      <c r="E4014" s="1707"/>
      <c r="F4014" s="1719"/>
    </row>
    <row r="4015" spans="1:6">
      <c r="A4015" s="1704"/>
      <c r="B4015" s="802"/>
      <c r="C4015" s="1704"/>
      <c r="D4015" s="874"/>
      <c r="E4015" s="1707"/>
      <c r="F4015" s="1719"/>
    </row>
    <row r="4016" spans="1:6">
      <c r="A4016" s="1704"/>
      <c r="B4016" s="802"/>
      <c r="C4016" s="1704"/>
      <c r="D4016" s="874"/>
      <c r="E4016" s="1707"/>
      <c r="F4016" s="1719"/>
    </row>
    <row r="4017" spans="1:6">
      <c r="A4017" s="1704"/>
      <c r="B4017" s="802"/>
      <c r="C4017" s="1704"/>
      <c r="D4017" s="874"/>
      <c r="E4017" s="1707"/>
      <c r="F4017" s="1719"/>
    </row>
    <row r="4018" spans="1:6">
      <c r="A4018" s="1704"/>
      <c r="B4018" s="802"/>
      <c r="C4018" s="1704"/>
      <c r="D4018" s="874"/>
      <c r="E4018" s="1707"/>
      <c r="F4018" s="1719"/>
    </row>
    <row r="4019" spans="1:6">
      <c r="A4019" s="1704"/>
      <c r="B4019" s="802"/>
      <c r="C4019" s="1704"/>
      <c r="D4019" s="874"/>
      <c r="E4019" s="1707"/>
      <c r="F4019" s="1719"/>
    </row>
    <row r="4020" spans="1:6">
      <c r="A4020" s="1704"/>
      <c r="B4020" s="802"/>
      <c r="C4020" s="1704"/>
      <c r="D4020" s="874"/>
      <c r="E4020" s="1707"/>
      <c r="F4020" s="1719"/>
    </row>
    <row r="4021" spans="1:6">
      <c r="A4021" s="1704"/>
      <c r="B4021" s="802"/>
      <c r="C4021" s="1704"/>
      <c r="D4021" s="874"/>
      <c r="E4021" s="1707"/>
      <c r="F4021" s="1719"/>
    </row>
    <row r="4022" spans="1:6">
      <c r="B4022" s="1831"/>
      <c r="C4022" s="1829"/>
      <c r="D4022" s="874"/>
      <c r="E4022" s="1707"/>
      <c r="F4022" s="1719"/>
    </row>
    <row r="4023" spans="1:6">
      <c r="A4023" s="48"/>
      <c r="B4023" s="717"/>
      <c r="C4023" s="47"/>
      <c r="D4023" s="718"/>
      <c r="E4023" s="2014"/>
      <c r="F4023" s="351"/>
    </row>
    <row r="4024" spans="1:6" ht="14.4" thickBot="1">
      <c r="A4024" s="66"/>
      <c r="B4024" s="719" t="s">
        <v>199</v>
      </c>
      <c r="C4024" s="65"/>
      <c r="D4024" s="720"/>
      <c r="E4024" s="2022"/>
      <c r="F4024" s="393">
        <f>SUM(F3985:F4021)</f>
        <v>0</v>
      </c>
    </row>
    <row r="4025" spans="1:6" ht="14.4" thickTop="1">
      <c r="B4025" s="1687"/>
      <c r="C4025" s="1704"/>
      <c r="D4025" s="874"/>
      <c r="E4025" s="1707"/>
      <c r="F4025" s="1781"/>
    </row>
    <row r="4026" spans="1:6" s="72" customFormat="1">
      <c r="A4026" s="1704"/>
      <c r="B4026" s="802"/>
      <c r="C4026" s="1704"/>
      <c r="D4026" s="874"/>
      <c r="E4026" s="1707"/>
      <c r="F4026" s="1719"/>
    </row>
    <row r="4027" spans="1:6" s="72" customFormat="1">
      <c r="A4027" s="1704"/>
      <c r="B4027" s="781"/>
      <c r="C4027" s="1704"/>
      <c r="D4027" s="874"/>
      <c r="E4027" s="1707"/>
      <c r="F4027" s="1719"/>
    </row>
    <row r="4028" spans="1:6" s="72" customFormat="1">
      <c r="A4028" s="1704" t="s">
        <v>3027</v>
      </c>
      <c r="B4028" s="781" t="s">
        <v>2984</v>
      </c>
      <c r="C4028" s="1704"/>
      <c r="D4028" s="874"/>
      <c r="E4028" s="1707"/>
      <c r="F4028" s="1719">
        <f>F3982</f>
        <v>0</v>
      </c>
    </row>
    <row r="4029" spans="1:6" s="72" customFormat="1">
      <c r="A4029" s="1704"/>
      <c r="B4029" s="781"/>
      <c r="C4029" s="1704"/>
      <c r="D4029" s="874"/>
      <c r="E4029" s="1707"/>
      <c r="F4029" s="1719"/>
    </row>
    <row r="4030" spans="1:6" s="72" customFormat="1">
      <c r="A4030" s="1704" t="s">
        <v>3029</v>
      </c>
      <c r="B4030" s="781" t="s">
        <v>2985</v>
      </c>
      <c r="C4030" s="1704"/>
      <c r="D4030" s="874"/>
      <c r="E4030" s="1707"/>
      <c r="F4030" s="1719">
        <f>F4024</f>
        <v>0</v>
      </c>
    </row>
    <row r="4031" spans="1:6" s="72" customFormat="1">
      <c r="A4031" s="1704"/>
      <c r="B4031" s="781"/>
      <c r="C4031" s="1704"/>
      <c r="D4031" s="874"/>
      <c r="E4031" s="1707"/>
      <c r="F4031" s="1719"/>
    </row>
    <row r="4032" spans="1:6" s="72" customFormat="1">
      <c r="A4032" s="1704"/>
      <c r="B4032" s="781"/>
      <c r="C4032" s="1704"/>
      <c r="D4032" s="874"/>
      <c r="E4032" s="1707"/>
      <c r="F4032" s="1719"/>
    </row>
    <row r="4033" spans="1:6" s="72" customFormat="1">
      <c r="A4033" s="1704"/>
      <c r="B4033" s="781"/>
      <c r="C4033" s="1704"/>
      <c r="D4033" s="874"/>
      <c r="E4033" s="1707"/>
      <c r="F4033" s="1719"/>
    </row>
    <row r="4034" spans="1:6" s="72" customFormat="1">
      <c r="A4034" s="1704"/>
      <c r="B4034" s="781"/>
      <c r="C4034" s="1704"/>
      <c r="D4034" s="874"/>
      <c r="E4034" s="1707"/>
      <c r="F4034" s="1719"/>
    </row>
    <row r="4035" spans="1:6" s="72" customFormat="1">
      <c r="A4035" s="1704"/>
      <c r="B4035" s="781"/>
      <c r="C4035" s="1704"/>
      <c r="D4035" s="874"/>
      <c r="E4035" s="1707"/>
      <c r="F4035" s="1719"/>
    </row>
    <row r="4036" spans="1:6" s="72" customFormat="1">
      <c r="A4036" s="1704"/>
      <c r="B4036" s="781"/>
      <c r="C4036" s="1704"/>
      <c r="D4036" s="874"/>
      <c r="E4036" s="1707"/>
      <c r="F4036" s="1719"/>
    </row>
    <row r="4037" spans="1:6" s="72" customFormat="1">
      <c r="A4037" s="1704"/>
      <c r="B4037" s="781"/>
      <c r="C4037" s="1704"/>
      <c r="D4037" s="874"/>
      <c r="E4037" s="1707"/>
      <c r="F4037" s="1719"/>
    </row>
    <row r="4038" spans="1:6" s="72" customFormat="1">
      <c r="A4038" s="1704"/>
      <c r="B4038" s="781"/>
      <c r="C4038" s="1704"/>
      <c r="D4038" s="874"/>
      <c r="E4038" s="1707"/>
      <c r="F4038" s="1719"/>
    </row>
    <row r="4039" spans="1:6" s="72" customFormat="1">
      <c r="A4039" s="1704"/>
      <c r="B4039" s="1836"/>
      <c r="C4039" s="1714"/>
      <c r="D4039" s="1716"/>
      <c r="E4039" s="2174"/>
      <c r="F4039" s="1717"/>
    </row>
    <row r="4040" spans="1:6" s="72" customFormat="1">
      <c r="A4040" s="1704"/>
      <c r="B4040" s="1672"/>
      <c r="C4040" s="1714"/>
      <c r="D4040" s="1716"/>
      <c r="E4040" s="2174"/>
      <c r="F4040" s="1717"/>
    </row>
    <row r="4041" spans="1:6" s="72" customFormat="1">
      <c r="A4041" s="1704"/>
      <c r="B4041" s="1836"/>
      <c r="C4041" s="1714"/>
      <c r="D4041" s="1716"/>
      <c r="E4041" s="2174"/>
      <c r="F4041" s="1717"/>
    </row>
    <row r="4042" spans="1:6" s="72" customFormat="1">
      <c r="A4042" s="1704"/>
      <c r="B4042" s="781"/>
      <c r="C4042" s="1704"/>
      <c r="D4042" s="874"/>
      <c r="E4042" s="1707"/>
      <c r="F4042" s="1719"/>
    </row>
    <row r="4043" spans="1:6" s="72" customFormat="1">
      <c r="A4043" s="1704"/>
      <c r="B4043" s="781"/>
      <c r="C4043" s="1704"/>
      <c r="D4043" s="874"/>
      <c r="E4043" s="1707"/>
      <c r="F4043" s="1719"/>
    </row>
    <row r="4044" spans="1:6" s="72" customFormat="1">
      <c r="A4044" s="1704"/>
      <c r="B4044" s="781"/>
      <c r="C4044" s="1704"/>
      <c r="D4044" s="874"/>
      <c r="E4044" s="1707"/>
      <c r="F4044" s="1719"/>
    </row>
    <row r="4045" spans="1:6" s="72" customFormat="1">
      <c r="A4045" s="1704"/>
      <c r="B4045" s="781"/>
      <c r="C4045" s="1704"/>
      <c r="D4045" s="874"/>
      <c r="E4045" s="1707"/>
      <c r="F4045" s="1719"/>
    </row>
    <row r="4046" spans="1:6" s="72" customFormat="1">
      <c r="A4046" s="1704"/>
      <c r="B4046" s="781"/>
      <c r="C4046" s="1704"/>
      <c r="D4046" s="874"/>
      <c r="E4046" s="1707"/>
      <c r="F4046" s="1719"/>
    </row>
    <row r="4047" spans="1:6" s="72" customFormat="1">
      <c r="A4047" s="1704"/>
      <c r="B4047" s="781"/>
      <c r="C4047" s="1704"/>
      <c r="D4047" s="874"/>
      <c r="E4047" s="1707"/>
      <c r="F4047" s="1719"/>
    </row>
    <row r="4048" spans="1:6" s="72" customFormat="1">
      <c r="A4048" s="1704"/>
      <c r="B4048" s="781"/>
      <c r="C4048" s="1704"/>
      <c r="D4048" s="874"/>
      <c r="E4048" s="1707"/>
      <c r="F4048" s="1719"/>
    </row>
    <row r="4049" spans="1:6" s="72" customFormat="1">
      <c r="A4049" s="1704"/>
      <c r="B4049" s="781"/>
      <c r="C4049" s="1704"/>
      <c r="D4049" s="874"/>
      <c r="E4049" s="1707"/>
      <c r="F4049" s="1719"/>
    </row>
    <row r="4050" spans="1:6" s="72" customFormat="1">
      <c r="A4050" s="1704"/>
      <c r="B4050" s="781"/>
      <c r="C4050" s="1704"/>
      <c r="D4050" s="874"/>
      <c r="E4050" s="1707"/>
      <c r="F4050" s="1719"/>
    </row>
    <row r="4051" spans="1:6" s="72" customFormat="1">
      <c r="A4051" s="1704"/>
      <c r="B4051" s="781"/>
      <c r="C4051" s="1704"/>
      <c r="D4051" s="874"/>
      <c r="E4051" s="1707"/>
      <c r="F4051" s="1719"/>
    </row>
    <row r="4052" spans="1:6" s="72" customFormat="1">
      <c r="A4052" s="1704"/>
      <c r="B4052" s="781"/>
      <c r="C4052" s="1704"/>
      <c r="D4052" s="874"/>
      <c r="E4052" s="1707"/>
      <c r="F4052" s="1719"/>
    </row>
    <row r="4053" spans="1:6" s="72" customFormat="1">
      <c r="A4053" s="1704"/>
      <c r="B4053" s="781"/>
      <c r="C4053" s="1704"/>
      <c r="D4053" s="874"/>
      <c r="E4053" s="1707"/>
      <c r="F4053" s="1719"/>
    </row>
    <row r="4054" spans="1:6" s="72" customFormat="1">
      <c r="A4054" s="1704"/>
      <c r="B4054" s="781"/>
      <c r="C4054" s="1704"/>
      <c r="D4054" s="874"/>
      <c r="E4054" s="1707"/>
      <c r="F4054" s="1719"/>
    </row>
    <row r="4055" spans="1:6" s="72" customFormat="1">
      <c r="A4055" s="1704"/>
      <c r="B4055" s="781"/>
      <c r="C4055" s="1704"/>
      <c r="D4055" s="874"/>
      <c r="E4055" s="1707"/>
      <c r="F4055" s="1719"/>
    </row>
    <row r="4056" spans="1:6" s="72" customFormat="1">
      <c r="A4056" s="1704"/>
      <c r="B4056" s="781"/>
      <c r="C4056" s="1704"/>
      <c r="D4056" s="874"/>
      <c r="E4056" s="1707"/>
      <c r="F4056" s="1719"/>
    </row>
    <row r="4057" spans="1:6" s="72" customFormat="1">
      <c r="A4057" s="1704"/>
      <c r="B4057" s="781"/>
      <c r="C4057" s="1704"/>
      <c r="D4057" s="874"/>
      <c r="E4057" s="1707"/>
      <c r="F4057" s="1719"/>
    </row>
    <row r="4058" spans="1:6" s="72" customFormat="1">
      <c r="A4058" s="1704"/>
      <c r="B4058" s="781"/>
      <c r="C4058" s="1704"/>
      <c r="D4058" s="874"/>
      <c r="E4058" s="1707"/>
      <c r="F4058" s="1719"/>
    </row>
    <row r="4059" spans="1:6" s="72" customFormat="1">
      <c r="A4059" s="1704"/>
      <c r="B4059" s="781"/>
      <c r="C4059" s="1704"/>
      <c r="D4059" s="874"/>
      <c r="E4059" s="1707"/>
      <c r="F4059" s="1719"/>
    </row>
    <row r="4060" spans="1:6" s="72" customFormat="1">
      <c r="A4060" s="1704"/>
      <c r="B4060" s="781"/>
      <c r="C4060" s="1704"/>
      <c r="D4060" s="874"/>
      <c r="E4060" s="1707"/>
      <c r="F4060" s="1719"/>
    </row>
    <row r="4061" spans="1:6" s="72" customFormat="1">
      <c r="A4061" s="1704"/>
      <c r="B4061" s="781"/>
      <c r="C4061" s="1704"/>
      <c r="D4061" s="874"/>
      <c r="E4061" s="1707"/>
      <c r="F4061" s="1719"/>
    </row>
    <row r="4062" spans="1:6" s="72" customFormat="1">
      <c r="A4062" s="1704"/>
      <c r="B4062" s="781"/>
      <c r="C4062" s="1704"/>
      <c r="D4062" s="874"/>
      <c r="E4062" s="1707"/>
      <c r="F4062" s="1719"/>
    </row>
    <row r="4063" spans="1:6" s="72" customFormat="1">
      <c r="A4063" s="1704"/>
      <c r="B4063" s="781"/>
      <c r="C4063" s="1704"/>
      <c r="D4063" s="874"/>
      <c r="E4063" s="1707"/>
      <c r="F4063" s="1719"/>
    </row>
    <row r="4064" spans="1:6" s="72" customFormat="1">
      <c r="A4064" s="1704"/>
      <c r="B4064" s="781"/>
      <c r="C4064" s="1704"/>
      <c r="D4064" s="874"/>
      <c r="E4064" s="1707"/>
      <c r="F4064" s="1719"/>
    </row>
    <row r="4065" spans="1:6" s="72" customFormat="1">
      <c r="A4065" s="1704"/>
      <c r="B4065" s="781"/>
      <c r="C4065" s="1704"/>
      <c r="D4065" s="874"/>
      <c r="E4065" s="1707"/>
      <c r="F4065" s="1719"/>
    </row>
    <row r="4066" spans="1:6" s="72" customFormat="1">
      <c r="A4066" s="1704"/>
      <c r="B4066" s="781"/>
      <c r="C4066" s="1704"/>
      <c r="D4066" s="874"/>
      <c r="E4066" s="1707"/>
      <c r="F4066" s="1719"/>
    </row>
    <row r="4067" spans="1:6" s="72" customFormat="1">
      <c r="A4067" s="1704"/>
      <c r="B4067" s="781"/>
      <c r="C4067" s="1704"/>
      <c r="D4067" s="874"/>
      <c r="E4067" s="1707"/>
      <c r="F4067" s="1719"/>
    </row>
    <row r="4068" spans="1:6" s="72" customFormat="1">
      <c r="A4068" s="1704"/>
      <c r="B4068" s="781"/>
      <c r="C4068" s="1704"/>
      <c r="D4068" s="874"/>
      <c r="E4068" s="1707"/>
      <c r="F4068" s="1719"/>
    </row>
    <row r="4069" spans="1:6" s="72" customFormat="1">
      <c r="A4069" s="1704"/>
      <c r="B4069" s="781"/>
      <c r="C4069" s="1704"/>
      <c r="D4069" s="874"/>
      <c r="E4069" s="1707"/>
      <c r="F4069" s="1719"/>
    </row>
    <row r="4070" spans="1:6" s="72" customFormat="1">
      <c r="A4070" s="1704"/>
      <c r="B4070" s="781"/>
      <c r="C4070" s="1704"/>
      <c r="D4070" s="874"/>
      <c r="E4070" s="1707"/>
      <c r="F4070" s="1719"/>
    </row>
    <row r="4071" spans="1:6" s="72" customFormat="1">
      <c r="A4071" s="1704"/>
      <c r="B4071" s="781"/>
      <c r="C4071" s="1704"/>
      <c r="D4071" s="874"/>
      <c r="E4071" s="1707"/>
      <c r="F4071" s="1719"/>
    </row>
    <row r="4072" spans="1:6" s="72" customFormat="1">
      <c r="A4072" s="1704"/>
      <c r="B4072" s="781"/>
      <c r="C4072" s="1704"/>
      <c r="D4072" s="874"/>
      <c r="E4072" s="1707"/>
      <c r="F4072" s="1719"/>
    </row>
    <row r="4073" spans="1:6" s="72" customFormat="1">
      <c r="A4073" s="1704"/>
      <c r="B4073" s="781"/>
      <c r="C4073" s="1704"/>
      <c r="D4073" s="874"/>
      <c r="E4073" s="1707"/>
      <c r="F4073" s="1719"/>
    </row>
    <row r="4074" spans="1:6" s="72" customFormat="1">
      <c r="A4074" s="48"/>
      <c r="B4074" s="717"/>
      <c r="C4074" s="47"/>
      <c r="D4074" s="718"/>
      <c r="E4074" s="2014"/>
      <c r="F4074" s="351"/>
    </row>
    <row r="4075" spans="1:6" s="72" customFormat="1" ht="14.4" thickBot="1">
      <c r="A4075" s="66"/>
      <c r="B4075" s="719" t="s">
        <v>3436</v>
      </c>
      <c r="C4075" s="65"/>
      <c r="D4075" s="720"/>
      <c r="E4075" s="2022"/>
      <c r="F4075" s="393">
        <f>SUM(F4026:F4053)</f>
        <v>0</v>
      </c>
    </row>
    <row r="4076" spans="1:6" ht="14.4" thickTop="1">
      <c r="B4076" s="1687"/>
      <c r="C4076" s="1704"/>
      <c r="D4076" s="1838"/>
      <c r="E4076" s="1707"/>
      <c r="F4076" s="1719"/>
    </row>
    <row r="4077" spans="1:6">
      <c r="A4077" s="1704"/>
      <c r="B4077" s="1843" t="s">
        <v>3437</v>
      </c>
      <c r="C4077" s="1704"/>
      <c r="D4077" s="874"/>
      <c r="E4077" s="1707"/>
      <c r="F4077" s="1719"/>
    </row>
    <row r="4078" spans="1:6" s="72" customFormat="1">
      <c r="A4078" s="1844"/>
      <c r="B4078" s="526"/>
      <c r="C4078" s="1844"/>
      <c r="D4078" s="1845"/>
      <c r="E4078" s="1707"/>
      <c r="F4078" s="1703"/>
    </row>
    <row r="4079" spans="1:6" s="72" customFormat="1">
      <c r="A4079" s="1714" t="s">
        <v>3031</v>
      </c>
      <c r="B4079" s="791" t="s">
        <v>1531</v>
      </c>
      <c r="C4079" s="1704"/>
      <c r="D4079" s="874"/>
      <c r="E4079" s="1707"/>
      <c r="F4079" s="1719"/>
    </row>
    <row r="4080" spans="1:6" s="72" customFormat="1" ht="110.4">
      <c r="A4080" s="1704" t="s">
        <v>28</v>
      </c>
      <c r="B4080" s="781" t="s">
        <v>1532</v>
      </c>
      <c r="C4080" s="1829">
        <v>0</v>
      </c>
      <c r="D4080" s="874" t="s">
        <v>1421</v>
      </c>
      <c r="E4080" s="1707"/>
      <c r="F4080" s="1719">
        <f t="shared" ref="F4080:F4084" si="150">C4080*E4080</f>
        <v>0</v>
      </c>
    </row>
    <row r="4081" spans="1:6" s="72" customFormat="1" ht="96.6">
      <c r="A4081" s="1704" t="s">
        <v>30</v>
      </c>
      <c r="B4081" s="781" t="s">
        <v>1533</v>
      </c>
      <c r="C4081" s="1829">
        <v>0</v>
      </c>
      <c r="D4081" s="874" t="s">
        <v>1421</v>
      </c>
      <c r="E4081" s="1707"/>
      <c r="F4081" s="1719">
        <f t="shared" si="150"/>
        <v>0</v>
      </c>
    </row>
    <row r="4082" spans="1:6" s="72" customFormat="1">
      <c r="A4082" s="1704"/>
      <c r="B4082" s="781"/>
      <c r="C4082" s="1704"/>
      <c r="D4082" s="874"/>
      <c r="E4082" s="1707"/>
      <c r="F4082" s="1719">
        <f t="shared" si="150"/>
        <v>0</v>
      </c>
    </row>
    <row r="4083" spans="1:6" s="72" customFormat="1" ht="27.6">
      <c r="A4083" s="1839" t="s">
        <v>31</v>
      </c>
      <c r="B4083" s="811" t="s">
        <v>1534</v>
      </c>
      <c r="C4083" s="1829">
        <v>0</v>
      </c>
      <c r="D4083" s="874" t="s">
        <v>1421</v>
      </c>
      <c r="E4083" s="1707"/>
      <c r="F4083" s="1719">
        <f t="shared" si="150"/>
        <v>0</v>
      </c>
    </row>
    <row r="4084" spans="1:6" s="72" customFormat="1">
      <c r="A4084" s="1704"/>
      <c r="B4084" s="781"/>
      <c r="C4084" s="1704"/>
      <c r="D4084" s="874"/>
      <c r="E4084" s="1707"/>
      <c r="F4084" s="1719">
        <f t="shared" si="150"/>
        <v>0</v>
      </c>
    </row>
    <row r="4085" spans="1:6" s="72" customFormat="1">
      <c r="A4085" s="1704"/>
      <c r="B4085" s="781"/>
      <c r="C4085" s="1829"/>
      <c r="D4085" s="874"/>
      <c r="E4085" s="1707"/>
      <c r="F4085" s="1719"/>
    </row>
    <row r="4086" spans="1:6" s="72" customFormat="1">
      <c r="A4086" s="1704"/>
      <c r="B4086" s="811"/>
      <c r="C4086" s="1704"/>
      <c r="D4086" s="874"/>
      <c r="E4086" s="2177"/>
      <c r="F4086" s="1719"/>
    </row>
    <row r="4087" spans="1:6" s="72" customFormat="1">
      <c r="A4087" s="1704"/>
      <c r="B4087" s="781"/>
      <c r="C4087" s="1829"/>
      <c r="D4087" s="874"/>
      <c r="E4087" s="1707"/>
      <c r="F4087" s="1719"/>
    </row>
    <row r="4088" spans="1:6" s="72" customFormat="1">
      <c r="A4088" s="1824"/>
      <c r="B4088" s="811"/>
      <c r="C4088" s="1704"/>
      <c r="D4088" s="874"/>
      <c r="E4088" s="2177"/>
      <c r="F4088" s="1719"/>
    </row>
    <row r="4089" spans="1:6" s="72" customFormat="1">
      <c r="A4089" s="1704"/>
      <c r="B4089" s="811"/>
      <c r="C4089" s="1704"/>
      <c r="D4089" s="874"/>
      <c r="E4089" s="2177"/>
      <c r="F4089" s="1719"/>
    </row>
    <row r="4090" spans="1:6" s="72" customFormat="1">
      <c r="A4090" s="1824"/>
      <c r="B4090" s="811"/>
      <c r="C4090" s="1704"/>
      <c r="D4090" s="874"/>
      <c r="E4090" s="1707"/>
      <c r="F4090" s="661"/>
    </row>
    <row r="4091" spans="1:6" s="72" customFormat="1">
      <c r="A4091" s="1824"/>
      <c r="B4091" s="811"/>
      <c r="C4091" s="1714"/>
      <c r="D4091" s="1716"/>
      <c r="E4091" s="2174"/>
      <c r="F4091" s="1719"/>
    </row>
    <row r="4092" spans="1:6" s="72" customFormat="1">
      <c r="A4092" s="1704"/>
      <c r="B4092" s="811"/>
      <c r="C4092" s="1704"/>
      <c r="D4092" s="874"/>
      <c r="E4092" s="1707"/>
      <c r="F4092" s="1719"/>
    </row>
    <row r="4093" spans="1:6" s="72" customFormat="1">
      <c r="A4093" s="1704"/>
      <c r="B4093" s="811"/>
      <c r="C4093" s="1704"/>
      <c r="D4093" s="874"/>
      <c r="E4093" s="1707"/>
      <c r="F4093" s="1719"/>
    </row>
    <row r="4094" spans="1:6" s="72" customFormat="1">
      <c r="A4094" s="1704"/>
      <c r="B4094" s="811"/>
      <c r="C4094" s="1704"/>
      <c r="D4094" s="874"/>
      <c r="E4094" s="1707"/>
      <c r="F4094" s="1719"/>
    </row>
    <row r="4095" spans="1:6" s="72" customFormat="1">
      <c r="A4095" s="1704"/>
      <c r="B4095" s="811"/>
      <c r="C4095" s="1704"/>
      <c r="D4095" s="874"/>
      <c r="E4095" s="1707"/>
      <c r="F4095" s="1719"/>
    </row>
    <row r="4096" spans="1:6" s="72" customFormat="1">
      <c r="A4096" s="1704"/>
      <c r="B4096" s="811"/>
      <c r="C4096" s="1704"/>
      <c r="D4096" s="874"/>
      <c r="E4096" s="1707"/>
      <c r="F4096" s="1719"/>
    </row>
    <row r="4097" spans="1:6" s="72" customFormat="1">
      <c r="A4097" s="1704"/>
      <c r="B4097" s="811"/>
      <c r="C4097" s="1704"/>
      <c r="D4097" s="874"/>
      <c r="E4097" s="1707"/>
      <c r="F4097" s="1719"/>
    </row>
    <row r="4098" spans="1:6" s="72" customFormat="1">
      <c r="A4098" s="1704"/>
      <c r="B4098" s="811"/>
      <c r="C4098" s="1704"/>
      <c r="D4098" s="874"/>
      <c r="E4098" s="1707"/>
      <c r="F4098" s="1719"/>
    </row>
    <row r="4099" spans="1:6" s="72" customFormat="1">
      <c r="A4099" s="1704"/>
      <c r="B4099" s="811"/>
      <c r="C4099" s="1704"/>
      <c r="D4099" s="874"/>
      <c r="E4099" s="1707"/>
      <c r="F4099" s="1719"/>
    </row>
    <row r="4100" spans="1:6" s="72" customFormat="1">
      <c r="A4100" s="1704"/>
      <c r="B4100" s="811"/>
      <c r="C4100" s="1704"/>
      <c r="D4100" s="874"/>
      <c r="E4100" s="1707"/>
      <c r="F4100" s="1719"/>
    </row>
    <row r="4101" spans="1:6" s="72" customFormat="1">
      <c r="A4101" s="1704"/>
      <c r="B4101" s="811"/>
      <c r="C4101" s="1704"/>
      <c r="D4101" s="874"/>
      <c r="E4101" s="1707"/>
      <c r="F4101" s="1719"/>
    </row>
    <row r="4102" spans="1:6" s="72" customFormat="1">
      <c r="A4102" s="1704"/>
      <c r="B4102" s="811"/>
      <c r="C4102" s="1704"/>
      <c r="D4102" s="874"/>
      <c r="E4102" s="1707"/>
      <c r="F4102" s="1719"/>
    </row>
    <row r="4103" spans="1:6" s="72" customFormat="1">
      <c r="A4103" s="1704"/>
      <c r="B4103" s="811"/>
      <c r="C4103" s="1704"/>
      <c r="D4103" s="874"/>
      <c r="E4103" s="1707"/>
      <c r="F4103" s="1719"/>
    </row>
    <row r="4104" spans="1:6" s="72" customFormat="1">
      <c r="A4104" s="1704"/>
      <c r="B4104" s="811"/>
      <c r="C4104" s="1704"/>
      <c r="D4104" s="874"/>
      <c r="E4104" s="1707"/>
      <c r="F4104" s="1719"/>
    </row>
    <row r="4105" spans="1:6" s="72" customFormat="1">
      <c r="A4105" s="1704"/>
      <c r="B4105" s="811"/>
      <c r="C4105" s="1704"/>
      <c r="D4105" s="874"/>
      <c r="E4105" s="1707"/>
      <c r="F4105" s="1719"/>
    </row>
    <row r="4106" spans="1:6" s="72" customFormat="1">
      <c r="A4106" s="1704"/>
      <c r="B4106" s="811"/>
      <c r="C4106" s="1704"/>
      <c r="D4106" s="874"/>
      <c r="E4106" s="1707"/>
      <c r="F4106" s="1719"/>
    </row>
    <row r="4107" spans="1:6" s="72" customFormat="1">
      <c r="A4107" s="1704"/>
      <c r="B4107" s="811"/>
      <c r="C4107" s="1704"/>
      <c r="D4107" s="874"/>
      <c r="E4107" s="1707"/>
      <c r="F4107" s="1719"/>
    </row>
    <row r="4108" spans="1:6" s="72" customFormat="1">
      <c r="A4108" s="1704"/>
      <c r="B4108" s="811"/>
      <c r="C4108" s="1704"/>
      <c r="D4108" s="874"/>
      <c r="E4108" s="1707"/>
      <c r="F4108" s="1719"/>
    </row>
    <row r="4109" spans="1:6" s="72" customFormat="1">
      <c r="A4109" s="1704"/>
      <c r="B4109" s="811"/>
      <c r="C4109" s="1704"/>
      <c r="D4109" s="874"/>
      <c r="E4109" s="1707"/>
      <c r="F4109" s="1719"/>
    </row>
    <row r="4110" spans="1:6" s="72" customFormat="1">
      <c r="A4110" s="1704"/>
      <c r="B4110" s="811"/>
      <c r="C4110" s="1704"/>
      <c r="D4110" s="874"/>
      <c r="E4110" s="1707"/>
      <c r="F4110" s="1719"/>
    </row>
    <row r="4111" spans="1:6" s="72" customFormat="1">
      <c r="A4111" s="48"/>
      <c r="B4111" s="717"/>
      <c r="C4111" s="47"/>
      <c r="D4111" s="718"/>
      <c r="E4111" s="2014"/>
      <c r="F4111" s="351"/>
    </row>
    <row r="4112" spans="1:6" s="72" customFormat="1" ht="22.2" customHeight="1" thickBot="1">
      <c r="A4112" s="66"/>
      <c r="B4112" s="719" t="s">
        <v>3438</v>
      </c>
      <c r="C4112" s="65"/>
      <c r="D4112" s="720"/>
      <c r="E4112" s="2022"/>
      <c r="F4112" s="393">
        <f>SUM(F4078:F4087)</f>
        <v>0</v>
      </c>
    </row>
    <row r="4113" spans="1:6" s="72" customFormat="1" ht="14.4" thickTop="1">
      <c r="A4113" s="1704"/>
      <c r="B4113" s="802"/>
      <c r="C4113" s="1704"/>
      <c r="D4113" s="1766"/>
      <c r="E4113" s="1707"/>
      <c r="F4113" s="1719"/>
    </row>
    <row r="4114" spans="1:6" s="72" customFormat="1">
      <c r="A4114" s="1704"/>
      <c r="B4114" s="802" t="s">
        <v>2990</v>
      </c>
      <c r="C4114" s="1704"/>
      <c r="D4114" s="1766"/>
      <c r="E4114" s="1707"/>
      <c r="F4114" s="1719"/>
    </row>
    <row r="4115" spans="1:6" s="72" customFormat="1">
      <c r="A4115" s="1704"/>
      <c r="B4115" s="802" t="s">
        <v>2754</v>
      </c>
      <c r="C4115" s="1704"/>
      <c r="D4115" s="874"/>
      <c r="E4115" s="1707"/>
      <c r="F4115" s="1719"/>
    </row>
    <row r="4116" spans="1:6" s="72" customFormat="1">
      <c r="A4116" s="1704"/>
      <c r="B4116" s="802"/>
      <c r="C4116" s="1704"/>
      <c r="D4116" s="874"/>
      <c r="E4116" s="1707"/>
      <c r="F4116" s="1719"/>
    </row>
    <row r="4117" spans="1:6" s="72" customFormat="1">
      <c r="A4117" s="1704"/>
      <c r="B4117" s="781"/>
      <c r="C4117" s="1704"/>
      <c r="D4117" s="336"/>
      <c r="E4117" s="1707"/>
      <c r="F4117" s="1719"/>
    </row>
    <row r="4118" spans="1:6" s="72" customFormat="1">
      <c r="A4118" s="1704">
        <v>3.2</v>
      </c>
      <c r="B4118" s="811" t="s">
        <v>1538</v>
      </c>
      <c r="C4118" s="1704"/>
      <c r="D4118" s="874"/>
      <c r="E4118" s="1707"/>
      <c r="F4118" s="1719">
        <f>F3726</f>
        <v>0</v>
      </c>
    </row>
    <row r="4119" spans="1:6" s="72" customFormat="1">
      <c r="A4119" s="1704"/>
      <c r="B4119" s="811"/>
      <c r="C4119" s="1704"/>
      <c r="D4119" s="1838"/>
      <c r="E4119" s="1707"/>
      <c r="F4119" s="1719"/>
    </row>
    <row r="4120" spans="1:6" s="72" customFormat="1">
      <c r="A4120" s="1704">
        <v>3.3</v>
      </c>
      <c r="B4120" s="811" t="s">
        <v>1539</v>
      </c>
      <c r="C4120" s="1704"/>
      <c r="D4120" s="874"/>
      <c r="E4120" s="1707"/>
      <c r="F4120" s="1719">
        <f>F3939</f>
        <v>0</v>
      </c>
    </row>
    <row r="4121" spans="1:6" s="72" customFormat="1">
      <c r="A4121" s="1704"/>
      <c r="B4121" s="811"/>
      <c r="C4121" s="1704"/>
      <c r="D4121" s="874"/>
      <c r="E4121" s="1707"/>
      <c r="F4121" s="1719"/>
    </row>
    <row r="4122" spans="1:6" s="72" customFormat="1">
      <c r="A4122" s="1704">
        <v>3.4</v>
      </c>
      <c r="B4122" s="811" t="s">
        <v>1540</v>
      </c>
      <c r="C4122" s="1704"/>
      <c r="D4122" s="874"/>
      <c r="E4122" s="1707"/>
      <c r="F4122" s="1719">
        <f>F4075</f>
        <v>0</v>
      </c>
    </row>
    <row r="4123" spans="1:6" s="72" customFormat="1">
      <c r="A4123" s="1704"/>
      <c r="B4123" s="811"/>
      <c r="C4123" s="1704"/>
      <c r="D4123" s="1840"/>
      <c r="E4123" s="1707"/>
      <c r="F4123" s="1841"/>
    </row>
    <row r="4124" spans="1:6" s="72" customFormat="1">
      <c r="A4124" s="1704">
        <v>3.5</v>
      </c>
      <c r="B4124" s="811" t="s">
        <v>1541</v>
      </c>
      <c r="C4124" s="1704"/>
      <c r="D4124" s="874"/>
      <c r="E4124" s="1707"/>
      <c r="F4124" s="1719">
        <f>F4112</f>
        <v>0</v>
      </c>
    </row>
    <row r="4125" spans="1:6" s="72" customFormat="1">
      <c r="A4125" s="1704"/>
      <c r="B4125" s="811"/>
      <c r="C4125" s="1700"/>
      <c r="D4125" s="336"/>
      <c r="E4125" s="2177"/>
      <c r="F4125" s="661"/>
    </row>
    <row r="4126" spans="1:6" s="72" customFormat="1">
      <c r="A4126" s="1714"/>
      <c r="B4126" s="1672"/>
      <c r="C4126" s="1714"/>
      <c r="D4126" s="1716"/>
      <c r="E4126" s="2174"/>
      <c r="F4126" s="1717"/>
    </row>
    <row r="4127" spans="1:6" s="72" customFormat="1">
      <c r="A4127" s="1714"/>
      <c r="B4127" s="1672"/>
      <c r="C4127" s="1714"/>
      <c r="D4127" s="1716"/>
      <c r="E4127" s="2174"/>
      <c r="F4127" s="1725"/>
    </row>
    <row r="4128" spans="1:6" s="72" customFormat="1">
      <c r="A4128" s="1704"/>
      <c r="B4128" s="1813"/>
      <c r="C4128" s="1814"/>
      <c r="D4128" s="1815"/>
      <c r="E4128" s="1707"/>
      <c r="F4128" s="1719"/>
    </row>
    <row r="4129" spans="1:6" s="72" customFormat="1">
      <c r="A4129" s="1704"/>
      <c r="B4129" s="1813"/>
      <c r="C4129" s="1814"/>
      <c r="D4129" s="1815"/>
      <c r="E4129" s="1707"/>
      <c r="F4129" s="1719"/>
    </row>
    <row r="4130" spans="1:6" s="72" customFormat="1">
      <c r="A4130" s="1704"/>
      <c r="B4130" s="1813"/>
      <c r="C4130" s="1814"/>
      <c r="D4130" s="1815"/>
      <c r="E4130" s="1707"/>
      <c r="F4130" s="1719"/>
    </row>
    <row r="4131" spans="1:6" s="72" customFormat="1">
      <c r="A4131" s="1704"/>
      <c r="B4131" s="1813"/>
      <c r="C4131" s="1814"/>
      <c r="D4131" s="1815"/>
      <c r="E4131" s="1707"/>
      <c r="F4131" s="1719"/>
    </row>
    <row r="4132" spans="1:6" s="72" customFormat="1">
      <c r="A4132" s="1704"/>
      <c r="B4132" s="1813"/>
      <c r="C4132" s="1814"/>
      <c r="D4132" s="1815"/>
      <c r="E4132" s="1707"/>
      <c r="F4132" s="1719"/>
    </row>
    <row r="4133" spans="1:6" s="72" customFormat="1">
      <c r="A4133" s="1704"/>
      <c r="B4133" s="1813"/>
      <c r="C4133" s="1814"/>
      <c r="D4133" s="1815"/>
      <c r="E4133" s="1707"/>
      <c r="F4133" s="1719"/>
    </row>
    <row r="4134" spans="1:6" s="72" customFormat="1">
      <c r="A4134" s="1704"/>
      <c r="B4134" s="1813"/>
      <c r="C4134" s="1814"/>
      <c r="D4134" s="1815"/>
      <c r="E4134" s="1707"/>
      <c r="F4134" s="1719"/>
    </row>
    <row r="4135" spans="1:6" s="72" customFormat="1">
      <c r="A4135" s="1704"/>
      <c r="B4135" s="1813"/>
      <c r="C4135" s="1814"/>
      <c r="D4135" s="1815"/>
      <c r="E4135" s="1707"/>
      <c r="F4135" s="1719"/>
    </row>
    <row r="4136" spans="1:6" s="72" customFormat="1">
      <c r="A4136" s="1704"/>
      <c r="B4136" s="1813"/>
      <c r="C4136" s="1814"/>
      <c r="D4136" s="1815"/>
      <c r="E4136" s="1707"/>
      <c r="F4136" s="1719"/>
    </row>
    <row r="4137" spans="1:6" s="72" customFormat="1">
      <c r="A4137" s="1704"/>
      <c r="B4137" s="1813"/>
      <c r="C4137" s="1814"/>
      <c r="D4137" s="1815"/>
      <c r="E4137" s="1707"/>
      <c r="F4137" s="1719"/>
    </row>
    <row r="4138" spans="1:6" s="72" customFormat="1">
      <c r="A4138" s="1704"/>
      <c r="B4138" s="1813"/>
      <c r="C4138" s="1814"/>
      <c r="D4138" s="1815"/>
      <c r="E4138" s="1707"/>
      <c r="F4138" s="1719"/>
    </row>
    <row r="4139" spans="1:6" s="72" customFormat="1">
      <c r="A4139" s="1704"/>
      <c r="B4139" s="1813"/>
      <c r="C4139" s="1814"/>
      <c r="D4139" s="1815"/>
      <c r="E4139" s="1707"/>
      <c r="F4139" s="1719"/>
    </row>
    <row r="4140" spans="1:6" s="72" customFormat="1">
      <c r="A4140" s="1704"/>
      <c r="B4140" s="1813"/>
      <c r="C4140" s="1814"/>
      <c r="D4140" s="1815"/>
      <c r="E4140" s="1707"/>
      <c r="F4140" s="1719"/>
    </row>
    <row r="4141" spans="1:6" s="72" customFormat="1">
      <c r="A4141" s="1704"/>
      <c r="B4141" s="1813"/>
      <c r="C4141" s="1814"/>
      <c r="D4141" s="1815"/>
      <c r="E4141" s="1707"/>
      <c r="F4141" s="1719"/>
    </row>
    <row r="4142" spans="1:6" s="72" customFormat="1">
      <c r="A4142" s="1704"/>
      <c r="B4142" s="1813"/>
      <c r="C4142" s="1814"/>
      <c r="D4142" s="1815"/>
      <c r="E4142" s="1707"/>
      <c r="F4142" s="1719"/>
    </row>
    <row r="4143" spans="1:6" s="72" customFormat="1">
      <c r="A4143" s="1704"/>
      <c r="B4143" s="1813"/>
      <c r="C4143" s="1814"/>
      <c r="D4143" s="1815"/>
      <c r="E4143" s="1707"/>
      <c r="F4143" s="1719"/>
    </row>
    <row r="4144" spans="1:6" s="72" customFormat="1">
      <c r="A4144" s="1704"/>
      <c r="B4144" s="1813"/>
      <c r="C4144" s="1814"/>
      <c r="D4144" s="1815"/>
      <c r="E4144" s="1707"/>
      <c r="F4144" s="1719"/>
    </row>
    <row r="4145" spans="1:6" s="72" customFormat="1">
      <c r="A4145" s="1704"/>
      <c r="B4145" s="1813"/>
      <c r="C4145" s="1814"/>
      <c r="D4145" s="1815"/>
      <c r="E4145" s="1707"/>
      <c r="F4145" s="1719"/>
    </row>
    <row r="4146" spans="1:6" s="72" customFormat="1">
      <c r="A4146" s="1704"/>
      <c r="B4146" s="1813"/>
      <c r="C4146" s="1814"/>
      <c r="D4146" s="1815"/>
      <c r="E4146" s="1707"/>
      <c r="F4146" s="1719"/>
    </row>
    <row r="4147" spans="1:6" s="72" customFormat="1">
      <c r="A4147" s="1704"/>
      <c r="B4147" s="1813"/>
      <c r="C4147" s="1814"/>
      <c r="D4147" s="1815"/>
      <c r="E4147" s="1707"/>
      <c r="F4147" s="1719"/>
    </row>
    <row r="4148" spans="1:6" s="72" customFormat="1">
      <c r="A4148" s="1704"/>
      <c r="B4148" s="1813"/>
      <c r="C4148" s="1814"/>
      <c r="D4148" s="1815"/>
      <c r="E4148" s="1707"/>
      <c r="F4148" s="1719"/>
    </row>
    <row r="4149" spans="1:6" s="72" customFormat="1">
      <c r="A4149" s="1704"/>
      <c r="B4149" s="1813"/>
      <c r="C4149" s="1814"/>
      <c r="D4149" s="1815"/>
      <c r="E4149" s="1707"/>
      <c r="F4149" s="1719"/>
    </row>
    <row r="4150" spans="1:6" s="72" customFormat="1">
      <c r="A4150" s="1704"/>
      <c r="B4150" s="1813"/>
      <c r="C4150" s="1814"/>
      <c r="D4150" s="1815"/>
      <c r="E4150" s="1707"/>
      <c r="F4150" s="1719"/>
    </row>
    <row r="4151" spans="1:6" s="72" customFormat="1">
      <c r="A4151" s="1704"/>
      <c r="B4151" s="1813"/>
      <c r="C4151" s="1814"/>
      <c r="D4151" s="1815"/>
      <c r="E4151" s="1707"/>
      <c r="F4151" s="1719"/>
    </row>
    <row r="4152" spans="1:6" s="72" customFormat="1">
      <c r="A4152" s="1704"/>
      <c r="B4152" s="1813"/>
      <c r="C4152" s="1814"/>
      <c r="D4152" s="1815"/>
      <c r="E4152" s="1707"/>
      <c r="F4152" s="1719"/>
    </row>
    <row r="4153" spans="1:6" s="72" customFormat="1">
      <c r="A4153" s="1704"/>
      <c r="B4153" s="1813"/>
      <c r="C4153" s="1814"/>
      <c r="D4153" s="1815"/>
      <c r="E4153" s="1707"/>
      <c r="F4153" s="1719"/>
    </row>
    <row r="4154" spans="1:6" s="72" customFormat="1">
      <c r="A4154" s="1704"/>
      <c r="B4154" s="1813"/>
      <c r="C4154" s="1814"/>
      <c r="D4154" s="1815"/>
      <c r="E4154" s="1707"/>
      <c r="F4154" s="1719"/>
    </row>
    <row r="4155" spans="1:6" s="72" customFormat="1">
      <c r="A4155" s="1704"/>
      <c r="B4155" s="1813"/>
      <c r="C4155" s="1814"/>
      <c r="D4155" s="1815"/>
      <c r="E4155" s="1707"/>
      <c r="F4155" s="1719"/>
    </row>
    <row r="4156" spans="1:6" s="72" customFormat="1">
      <c r="A4156" s="1704"/>
      <c r="B4156" s="1813"/>
      <c r="C4156" s="1814"/>
      <c r="D4156" s="1815"/>
      <c r="E4156" s="1707"/>
      <c r="F4156" s="1719"/>
    </row>
    <row r="4157" spans="1:6" s="72" customFormat="1">
      <c r="A4157" s="1704"/>
      <c r="B4157" s="1813"/>
      <c r="C4157" s="1814"/>
      <c r="D4157" s="1815"/>
      <c r="E4157" s="1707"/>
      <c r="F4157" s="1719"/>
    </row>
    <row r="4158" spans="1:6" s="72" customFormat="1">
      <c r="A4158" s="1704"/>
      <c r="B4158" s="1813"/>
      <c r="C4158" s="1814"/>
      <c r="D4158" s="1815"/>
      <c r="E4158" s="1707"/>
      <c r="F4158" s="1719"/>
    </row>
    <row r="4159" spans="1:6" s="72" customFormat="1">
      <c r="A4159" s="1704"/>
      <c r="B4159" s="1813"/>
      <c r="C4159" s="1814"/>
      <c r="D4159" s="1815"/>
      <c r="E4159" s="1707"/>
      <c r="F4159" s="1719"/>
    </row>
    <row r="4160" spans="1:6" s="72" customFormat="1">
      <c r="A4160" s="1704"/>
      <c r="B4160" s="1816"/>
      <c r="C4160" s="1817"/>
      <c r="D4160" s="1818"/>
      <c r="E4160" s="2189"/>
      <c r="F4160" s="1819"/>
    </row>
    <row r="4161" spans="1:6" s="72" customFormat="1">
      <c r="A4161" s="1704"/>
      <c r="B4161" s="1816"/>
      <c r="C4161" s="1817"/>
      <c r="D4161" s="1818"/>
      <c r="E4161" s="2189"/>
      <c r="F4161" s="1819"/>
    </row>
    <row r="4162" spans="1:6" s="72" customFormat="1">
      <c r="A4162" s="48"/>
      <c r="B4162" s="717"/>
      <c r="C4162" s="47"/>
      <c r="D4162" s="718"/>
      <c r="E4162" s="2014"/>
      <c r="F4162" s="351"/>
    </row>
    <row r="4163" spans="1:6" s="72" customFormat="1" ht="14.4" thickBot="1">
      <c r="A4163" s="66"/>
      <c r="B4163" s="719" t="s">
        <v>3439</v>
      </c>
      <c r="C4163" s="65"/>
      <c r="D4163" s="720"/>
      <c r="E4163" s="2022"/>
      <c r="F4163" s="393">
        <f>SUM(F4112:F4161)</f>
        <v>0</v>
      </c>
    </row>
    <row r="4164" spans="1:6" s="72" customFormat="1" ht="14.4" thickTop="1">
      <c r="A4164" s="1714"/>
      <c r="B4164" s="1749"/>
      <c r="C4164" s="1821"/>
      <c r="D4164" s="1822"/>
      <c r="E4164" s="2183"/>
      <c r="F4164" s="1781"/>
    </row>
    <row r="4165" spans="1:6" ht="12.6" customHeight="1">
      <c r="B4165" s="628" t="s">
        <v>1494</v>
      </c>
    </row>
    <row r="4166" spans="1:6" s="72" customFormat="1" ht="12.6" customHeight="1">
      <c r="A4166" s="1736"/>
      <c r="B4166" s="781"/>
      <c r="C4166" s="1736"/>
      <c r="D4166" s="1737"/>
      <c r="E4166" s="2178"/>
      <c r="F4166" s="1738"/>
    </row>
    <row r="4167" spans="1:6" s="72" customFormat="1">
      <c r="A4167" s="1736"/>
      <c r="B4167" s="1739" t="s">
        <v>3440</v>
      </c>
      <c r="C4167" s="1736"/>
      <c r="D4167" s="1737"/>
      <c r="E4167" s="2178"/>
      <c r="F4167" s="1738"/>
    </row>
    <row r="4168" spans="1:6" s="72" customFormat="1">
      <c r="A4168" s="1714"/>
      <c r="B4168" s="802"/>
      <c r="C4168" s="1704"/>
      <c r="D4168" s="874"/>
      <c r="E4168" s="1707"/>
      <c r="F4168" s="1719"/>
    </row>
    <row r="4169" spans="1:6" s="72" customFormat="1">
      <c r="A4169" s="1823"/>
      <c r="B4169" s="802" t="s">
        <v>1409</v>
      </c>
      <c r="C4169" s="1704"/>
      <c r="D4169" s="874"/>
      <c r="E4169" s="1707"/>
      <c r="F4169" s="1719"/>
    </row>
    <row r="4170" spans="1:6" s="72" customFormat="1">
      <c r="A4170" s="1823"/>
      <c r="B4170" s="802" t="s">
        <v>1410</v>
      </c>
      <c r="C4170" s="1704"/>
      <c r="D4170" s="874"/>
      <c r="E4170" s="1707"/>
      <c r="F4170" s="1719"/>
    </row>
    <row r="4171" spans="1:6" s="72" customFormat="1" ht="27.6">
      <c r="A4171" s="1704"/>
      <c r="B4171" s="802" t="s">
        <v>1411</v>
      </c>
      <c r="C4171" s="1704"/>
      <c r="D4171" s="874"/>
      <c r="E4171" s="1707"/>
      <c r="F4171" s="1719"/>
    </row>
    <row r="4172" spans="1:6" s="72" customFormat="1" ht="41.4">
      <c r="A4172" s="1704"/>
      <c r="B4172" s="802" t="s">
        <v>1412</v>
      </c>
      <c r="C4172" s="1704"/>
      <c r="D4172" s="874"/>
      <c r="E4172" s="1707"/>
      <c r="F4172" s="1719"/>
    </row>
    <row r="4173" spans="1:6" s="72" customFormat="1">
      <c r="A4173" s="1704"/>
      <c r="B4173" s="802" t="s">
        <v>1413</v>
      </c>
      <c r="C4173" s="1704"/>
      <c r="D4173" s="874"/>
      <c r="E4173" s="1707"/>
      <c r="F4173" s="1719"/>
    </row>
    <row r="4174" spans="1:6" s="72" customFormat="1">
      <c r="A4174" s="1704"/>
      <c r="B4174" s="802"/>
      <c r="C4174" s="1704"/>
      <c r="D4174" s="874"/>
      <c r="E4174" s="1707"/>
      <c r="F4174" s="1719"/>
    </row>
    <row r="4175" spans="1:6" s="72" customFormat="1">
      <c r="A4175" s="1824" t="s">
        <v>28</v>
      </c>
      <c r="B4175" s="781" t="s">
        <v>1414</v>
      </c>
      <c r="C4175" s="1825">
        <v>0</v>
      </c>
      <c r="D4175" s="874" t="s">
        <v>46</v>
      </c>
      <c r="E4175" s="1707"/>
      <c r="F4175" s="1719">
        <f t="shared" ref="F4175:F4194" si="151">C4175*E4175</f>
        <v>0</v>
      </c>
    </row>
    <row r="4176" spans="1:6" s="72" customFormat="1">
      <c r="A4176" s="1824" t="s">
        <v>30</v>
      </c>
      <c r="B4176" s="781" t="s">
        <v>1415</v>
      </c>
      <c r="C4176" s="1825">
        <v>0</v>
      </c>
      <c r="D4176" s="874" t="s">
        <v>46</v>
      </c>
      <c r="E4176" s="1707"/>
      <c r="F4176" s="1719">
        <f t="shared" si="151"/>
        <v>0</v>
      </c>
    </row>
    <row r="4177" spans="1:6" s="72" customFormat="1">
      <c r="A4177" s="1824" t="s">
        <v>31</v>
      </c>
      <c r="B4177" s="781" t="s">
        <v>1416</v>
      </c>
      <c r="C4177" s="1825">
        <v>40</v>
      </c>
      <c r="D4177" s="874" t="s">
        <v>46</v>
      </c>
      <c r="E4177" s="1707"/>
      <c r="F4177" s="1719">
        <f t="shared" si="151"/>
        <v>0</v>
      </c>
    </row>
    <row r="4178" spans="1:6" s="72" customFormat="1">
      <c r="A4178" s="1824" t="s">
        <v>32</v>
      </c>
      <c r="B4178" s="781" t="s">
        <v>1417</v>
      </c>
      <c r="C4178" s="1825">
        <v>24</v>
      </c>
      <c r="D4178" s="874" t="s">
        <v>46</v>
      </c>
      <c r="E4178" s="1707"/>
      <c r="F4178" s="1719">
        <f t="shared" si="151"/>
        <v>0</v>
      </c>
    </row>
    <row r="4179" spans="1:6" s="72" customFormat="1">
      <c r="A4179" s="1824" t="s">
        <v>33</v>
      </c>
      <c r="B4179" s="781" t="s">
        <v>1418</v>
      </c>
      <c r="C4179" s="1825">
        <v>24</v>
      </c>
      <c r="D4179" s="874" t="s">
        <v>46</v>
      </c>
      <c r="E4179" s="1707"/>
      <c r="F4179" s="1719">
        <f t="shared" si="151"/>
        <v>0</v>
      </c>
    </row>
    <row r="4180" spans="1:6" s="72" customFormat="1">
      <c r="A4180" s="1700"/>
      <c r="B4180" s="778" t="s">
        <v>1419</v>
      </c>
      <c r="C4180" s="1825"/>
      <c r="D4180" s="874"/>
      <c r="E4180" s="1707"/>
      <c r="F4180" s="1719">
        <f t="shared" si="151"/>
        <v>0</v>
      </c>
    </row>
    <row r="4181" spans="1:6" s="72" customFormat="1">
      <c r="A4181" s="1824" t="s">
        <v>34</v>
      </c>
      <c r="B4181" s="781" t="s">
        <v>1420</v>
      </c>
      <c r="C4181" s="1825">
        <v>0</v>
      </c>
      <c r="D4181" s="874" t="s">
        <v>1421</v>
      </c>
      <c r="E4181" s="1707"/>
      <c r="F4181" s="1719">
        <f t="shared" si="151"/>
        <v>0</v>
      </c>
    </row>
    <row r="4182" spans="1:6" s="72" customFormat="1">
      <c r="A4182" s="1824" t="s">
        <v>35</v>
      </c>
      <c r="B4182" s="781" t="s">
        <v>1422</v>
      </c>
      <c r="C4182" s="1825">
        <v>0</v>
      </c>
      <c r="D4182" s="874" t="s">
        <v>1421</v>
      </c>
      <c r="E4182" s="1707"/>
      <c r="F4182" s="1719">
        <f t="shared" si="151"/>
        <v>0</v>
      </c>
    </row>
    <row r="4183" spans="1:6" s="72" customFormat="1">
      <c r="A4183" s="1824" t="s">
        <v>36</v>
      </c>
      <c r="B4183" s="781" t="s">
        <v>1416</v>
      </c>
      <c r="C4183" s="1825">
        <v>6</v>
      </c>
      <c r="D4183" s="874" t="s">
        <v>1421</v>
      </c>
      <c r="E4183" s="1707"/>
      <c r="F4183" s="1719">
        <f t="shared" si="151"/>
        <v>0</v>
      </c>
    </row>
    <row r="4184" spans="1:6" s="72" customFormat="1">
      <c r="A4184" s="1824" t="s">
        <v>74</v>
      </c>
      <c r="B4184" s="781" t="s">
        <v>1423</v>
      </c>
      <c r="C4184" s="1825">
        <v>8</v>
      </c>
      <c r="D4184" s="874" t="s">
        <v>1421</v>
      </c>
      <c r="E4184" s="1707"/>
      <c r="F4184" s="1719">
        <f t="shared" si="151"/>
        <v>0</v>
      </c>
    </row>
    <row r="4185" spans="1:6" s="72" customFormat="1">
      <c r="A4185" s="1824" t="s">
        <v>38</v>
      </c>
      <c r="B4185" s="781" t="s">
        <v>1418</v>
      </c>
      <c r="C4185" s="1825">
        <v>8</v>
      </c>
      <c r="D4185" s="874" t="s">
        <v>1421</v>
      </c>
      <c r="E4185" s="1707"/>
      <c r="F4185" s="1719">
        <f t="shared" si="151"/>
        <v>0</v>
      </c>
    </row>
    <row r="4186" spans="1:6" s="72" customFormat="1">
      <c r="A4186" s="1824" t="s">
        <v>39</v>
      </c>
      <c r="B4186" s="781" t="s">
        <v>1424</v>
      </c>
      <c r="C4186" s="1825">
        <v>0</v>
      </c>
      <c r="D4186" s="874" t="s">
        <v>1421</v>
      </c>
      <c r="E4186" s="1707"/>
      <c r="F4186" s="1719">
        <f t="shared" si="151"/>
        <v>0</v>
      </c>
    </row>
    <row r="4187" spans="1:6" s="72" customFormat="1">
      <c r="A4187" s="1824" t="s">
        <v>40</v>
      </c>
      <c r="B4187" s="781" t="s">
        <v>1425</v>
      </c>
      <c r="C4187" s="1825">
        <v>0</v>
      </c>
      <c r="D4187" s="874" t="s">
        <v>1421</v>
      </c>
      <c r="E4187" s="1707"/>
      <c r="F4187" s="1719">
        <f t="shared" si="151"/>
        <v>0</v>
      </c>
    </row>
    <row r="4188" spans="1:6" s="72" customFormat="1">
      <c r="A4188" s="1824" t="s">
        <v>42</v>
      </c>
      <c r="B4188" s="781" t="s">
        <v>1416</v>
      </c>
      <c r="C4188" s="1825">
        <v>6</v>
      </c>
      <c r="D4188" s="874" t="s">
        <v>1421</v>
      </c>
      <c r="E4188" s="1707"/>
      <c r="F4188" s="1719">
        <f t="shared" si="151"/>
        <v>0</v>
      </c>
    </row>
    <row r="4189" spans="1:6" s="72" customFormat="1">
      <c r="A4189" s="1824" t="s">
        <v>43</v>
      </c>
      <c r="B4189" s="781" t="s">
        <v>1423</v>
      </c>
      <c r="C4189" s="1825">
        <v>12</v>
      </c>
      <c r="D4189" s="874" t="s">
        <v>1421</v>
      </c>
      <c r="E4189" s="1707"/>
      <c r="F4189" s="1719">
        <f t="shared" si="151"/>
        <v>0</v>
      </c>
    </row>
    <row r="4190" spans="1:6" s="72" customFormat="1">
      <c r="A4190" s="1824" t="s">
        <v>613</v>
      </c>
      <c r="B4190" s="781" t="s">
        <v>1418</v>
      </c>
      <c r="C4190" s="1825">
        <v>12</v>
      </c>
      <c r="D4190" s="874" t="s">
        <v>1421</v>
      </c>
      <c r="E4190" s="1707"/>
      <c r="F4190" s="1719">
        <f t="shared" si="151"/>
        <v>0</v>
      </c>
    </row>
    <row r="4191" spans="1:6" s="72" customFormat="1">
      <c r="A4191" s="1700"/>
      <c r="B4191" s="802" t="s">
        <v>1426</v>
      </c>
      <c r="C4191" s="1704"/>
      <c r="D4191" s="874"/>
      <c r="E4191" s="1707"/>
      <c r="F4191" s="1719">
        <f t="shared" si="151"/>
        <v>0</v>
      </c>
    </row>
    <row r="4192" spans="1:6" s="72" customFormat="1" ht="27.6">
      <c r="A4192" s="1824" t="s">
        <v>856</v>
      </c>
      <c r="B4192" s="781" t="s">
        <v>1427</v>
      </c>
      <c r="C4192" s="1825">
        <v>0</v>
      </c>
      <c r="D4192" s="874" t="s">
        <v>809</v>
      </c>
      <c r="E4192" s="1707"/>
      <c r="F4192" s="1719">
        <f t="shared" si="151"/>
        <v>0</v>
      </c>
    </row>
    <row r="4193" spans="1:6" s="72" customFormat="1">
      <c r="A4193" s="1824" t="s">
        <v>858</v>
      </c>
      <c r="B4193" s="781" t="s">
        <v>1428</v>
      </c>
      <c r="C4193" s="1825">
        <v>2</v>
      </c>
      <c r="D4193" s="874" t="s">
        <v>809</v>
      </c>
      <c r="E4193" s="1707"/>
      <c r="F4193" s="1719">
        <f t="shared" si="151"/>
        <v>0</v>
      </c>
    </row>
    <row r="4194" spans="1:6" s="72" customFormat="1">
      <c r="A4194" s="1824" t="s">
        <v>860</v>
      </c>
      <c r="B4194" s="781" t="s">
        <v>1429</v>
      </c>
      <c r="C4194" s="1825">
        <v>2</v>
      </c>
      <c r="D4194" s="874" t="s">
        <v>809</v>
      </c>
      <c r="E4194" s="1707"/>
      <c r="F4194" s="1719">
        <f t="shared" si="151"/>
        <v>0</v>
      </c>
    </row>
    <row r="4195" spans="1:6" s="72" customFormat="1">
      <c r="A4195" s="1824"/>
      <c r="B4195" s="781"/>
      <c r="C4195" s="1825"/>
      <c r="D4195" s="874"/>
      <c r="E4195" s="1707"/>
      <c r="F4195" s="1719"/>
    </row>
    <row r="4196" spans="1:6" s="72" customFormat="1">
      <c r="A4196" s="1824"/>
      <c r="B4196" s="781"/>
      <c r="C4196" s="1825"/>
      <c r="D4196" s="874"/>
      <c r="E4196" s="2177"/>
      <c r="F4196" s="1719"/>
    </row>
    <row r="4197" spans="1:6" s="72" customFormat="1">
      <c r="A4197" s="1824"/>
      <c r="B4197" s="781"/>
      <c r="C4197" s="1825"/>
      <c r="D4197" s="874"/>
      <c r="E4197" s="2177"/>
      <c r="F4197" s="1719"/>
    </row>
    <row r="4198" spans="1:6" s="72" customFormat="1">
      <c r="A4198" s="1824"/>
      <c r="B4198" s="781"/>
      <c r="C4198" s="1825"/>
      <c r="D4198" s="874"/>
      <c r="E4198" s="2177"/>
      <c r="F4198" s="1719"/>
    </row>
    <row r="4199" spans="1:6" s="72" customFormat="1">
      <c r="A4199" s="1824"/>
      <c r="B4199" s="781"/>
      <c r="C4199" s="1825"/>
      <c r="D4199" s="874"/>
      <c r="E4199" s="2177"/>
      <c r="F4199" s="1719"/>
    </row>
    <row r="4200" spans="1:6" s="72" customFormat="1">
      <c r="A4200" s="1824"/>
      <c r="B4200" s="781"/>
      <c r="C4200" s="1825"/>
      <c r="D4200" s="874"/>
      <c r="E4200" s="2177"/>
      <c r="F4200" s="1719"/>
    </row>
    <row r="4201" spans="1:6" s="72" customFormat="1">
      <c r="A4201" s="1824"/>
      <c r="B4201" s="781"/>
      <c r="C4201" s="1825"/>
      <c r="D4201" s="874"/>
      <c r="E4201" s="2177"/>
      <c r="F4201" s="1719"/>
    </row>
    <row r="4202" spans="1:6" s="72" customFormat="1">
      <c r="A4202" s="1824"/>
      <c r="B4202" s="781"/>
      <c r="C4202" s="1825"/>
      <c r="D4202" s="874"/>
      <c r="E4202" s="2177"/>
      <c r="F4202" s="1719"/>
    </row>
    <row r="4203" spans="1:6" s="72" customFormat="1">
      <c r="A4203" s="1824"/>
      <c r="B4203" s="781"/>
      <c r="C4203" s="1825"/>
      <c r="D4203" s="874"/>
      <c r="E4203" s="2177"/>
      <c r="F4203" s="1719"/>
    </row>
    <row r="4204" spans="1:6" s="72" customFormat="1">
      <c r="A4204" s="1824"/>
      <c r="B4204" s="781"/>
      <c r="C4204" s="1825"/>
      <c r="D4204" s="874"/>
      <c r="E4204" s="2177"/>
      <c r="F4204" s="1719"/>
    </row>
    <row r="4205" spans="1:6" s="72" customFormat="1">
      <c r="A4205" s="1824"/>
      <c r="B4205" s="781"/>
      <c r="C4205" s="1825"/>
      <c r="D4205" s="874"/>
      <c r="E4205" s="2177"/>
      <c r="F4205" s="1719"/>
    </row>
    <row r="4206" spans="1:6" s="72" customFormat="1">
      <c r="A4206" s="1824"/>
      <c r="B4206" s="781"/>
      <c r="C4206" s="1825"/>
      <c r="D4206" s="874"/>
      <c r="E4206" s="2177"/>
      <c r="F4206" s="1719"/>
    </row>
    <row r="4207" spans="1:6" s="72" customFormat="1">
      <c r="A4207" s="1824"/>
      <c r="B4207" s="781"/>
      <c r="C4207" s="1825"/>
      <c r="D4207" s="874"/>
      <c r="E4207" s="2177"/>
      <c r="F4207" s="1719"/>
    </row>
    <row r="4208" spans="1:6" s="72" customFormat="1">
      <c r="A4208" s="1700"/>
      <c r="B4208" s="1831"/>
      <c r="C4208" s="1829"/>
      <c r="D4208" s="874"/>
      <c r="E4208" s="1707"/>
      <c r="F4208" s="1719"/>
    </row>
    <row r="4209" spans="1:6" s="72" customFormat="1">
      <c r="A4209" s="48"/>
      <c r="B4209" s="717"/>
      <c r="C4209" s="47"/>
      <c r="D4209" s="718"/>
      <c r="E4209" s="2014"/>
      <c r="F4209" s="351"/>
    </row>
    <row r="4210" spans="1:6" s="72" customFormat="1" ht="14.4" thickBot="1">
      <c r="A4210" s="66"/>
      <c r="B4210" s="719" t="s">
        <v>199</v>
      </c>
      <c r="C4210" s="65"/>
      <c r="D4210" s="720"/>
      <c r="E4210" s="2022"/>
      <c r="F4210" s="393">
        <f>SUM(F4167:F4204)</f>
        <v>0</v>
      </c>
    </row>
    <row r="4211" spans="1:6" s="72" customFormat="1" ht="14.4" thickTop="1">
      <c r="A4211" s="1714"/>
      <c r="B4211" s="1749"/>
      <c r="C4211" s="1821"/>
      <c r="D4211" s="1822"/>
      <c r="E4211" s="2183"/>
      <c r="F4211" s="1781"/>
    </row>
    <row r="4212" spans="1:6" s="72" customFormat="1">
      <c r="A4212" s="1823" t="s">
        <v>3035</v>
      </c>
      <c r="B4212" s="802" t="s">
        <v>1430</v>
      </c>
      <c r="C4212" s="1704"/>
      <c r="D4212" s="874"/>
      <c r="E4212" s="1707"/>
      <c r="F4212" s="1719"/>
    </row>
    <row r="4213" spans="1:6" s="72" customFormat="1" ht="27.6">
      <c r="A4213" s="1704"/>
      <c r="B4213" s="802" t="s">
        <v>1431</v>
      </c>
      <c r="C4213" s="1704"/>
      <c r="D4213" s="874"/>
      <c r="E4213" s="1707"/>
      <c r="F4213" s="1719"/>
    </row>
    <row r="4214" spans="1:6" s="72" customFormat="1" ht="41.4">
      <c r="A4214" s="1704"/>
      <c r="B4214" s="802" t="s">
        <v>1432</v>
      </c>
      <c r="C4214" s="1704"/>
      <c r="D4214" s="874"/>
      <c r="E4214" s="1707"/>
      <c r="F4214" s="1719"/>
    </row>
    <row r="4215" spans="1:6" s="72" customFormat="1" ht="41.4">
      <c r="A4215" s="1704"/>
      <c r="B4215" s="802" t="s">
        <v>1433</v>
      </c>
      <c r="C4215" s="1704"/>
      <c r="D4215" s="874"/>
      <c r="E4215" s="1707"/>
      <c r="F4215" s="1719"/>
    </row>
    <row r="4216" spans="1:6" s="72" customFormat="1" ht="27.6">
      <c r="A4216" s="1704"/>
      <c r="B4216" s="802" t="s">
        <v>1434</v>
      </c>
      <c r="C4216" s="1704"/>
      <c r="D4216" s="874"/>
      <c r="E4216" s="1707"/>
      <c r="F4216" s="1719"/>
    </row>
    <row r="4217" spans="1:6" s="72" customFormat="1">
      <c r="A4217" s="1704"/>
      <c r="B4217" s="802"/>
      <c r="C4217" s="1704"/>
      <c r="D4217" s="874"/>
      <c r="E4217" s="1707"/>
      <c r="F4217" s="1719">
        <f t="shared" ref="F4217:F4237" si="152">C4217*E4217</f>
        <v>0</v>
      </c>
    </row>
    <row r="4218" spans="1:6" s="72" customFormat="1">
      <c r="A4218" s="1824" t="s">
        <v>28</v>
      </c>
      <c r="B4218" s="781" t="s">
        <v>1414</v>
      </c>
      <c r="C4218" s="1825">
        <v>0</v>
      </c>
      <c r="D4218" s="874" t="s">
        <v>46</v>
      </c>
      <c r="E4218" s="1707"/>
      <c r="F4218" s="1719">
        <f t="shared" si="152"/>
        <v>0</v>
      </c>
    </row>
    <row r="4219" spans="1:6" s="72" customFormat="1">
      <c r="A4219" s="1824" t="s">
        <v>30</v>
      </c>
      <c r="B4219" s="781" t="s">
        <v>1415</v>
      </c>
      <c r="C4219" s="1825">
        <v>0</v>
      </c>
      <c r="D4219" s="874" t="s">
        <v>46</v>
      </c>
      <c r="E4219" s="1707"/>
      <c r="F4219" s="1719">
        <f t="shared" si="152"/>
        <v>0</v>
      </c>
    </row>
    <row r="4220" spans="1:6" s="72" customFormat="1">
      <c r="A4220" s="1824" t="s">
        <v>31</v>
      </c>
      <c r="B4220" s="781" t="s">
        <v>1416</v>
      </c>
      <c r="C4220" s="1825">
        <v>40</v>
      </c>
      <c r="D4220" s="874" t="s">
        <v>46</v>
      </c>
      <c r="E4220" s="1707"/>
      <c r="F4220" s="1719">
        <f t="shared" si="152"/>
        <v>0</v>
      </c>
    </row>
    <row r="4221" spans="1:6" s="72" customFormat="1">
      <c r="A4221" s="1824" t="s">
        <v>32</v>
      </c>
      <c r="B4221" s="781" t="s">
        <v>1417</v>
      </c>
      <c r="C4221" s="1825">
        <v>24</v>
      </c>
      <c r="D4221" s="874" t="s">
        <v>46</v>
      </c>
      <c r="E4221" s="1707"/>
      <c r="F4221" s="1719">
        <f t="shared" si="152"/>
        <v>0</v>
      </c>
    </row>
    <row r="4222" spans="1:6" s="72" customFormat="1">
      <c r="A4222" s="1824" t="s">
        <v>33</v>
      </c>
      <c r="B4222" s="781" t="s">
        <v>1418</v>
      </c>
      <c r="C4222" s="1825">
        <v>24</v>
      </c>
      <c r="D4222" s="874" t="s">
        <v>46</v>
      </c>
      <c r="E4222" s="1707"/>
      <c r="F4222" s="1719">
        <f t="shared" si="152"/>
        <v>0</v>
      </c>
    </row>
    <row r="4223" spans="1:6" s="72" customFormat="1">
      <c r="A4223" s="1700"/>
      <c r="B4223" s="778" t="s">
        <v>1419</v>
      </c>
      <c r="C4223" s="1825"/>
      <c r="D4223" s="874"/>
      <c r="E4223" s="1707"/>
      <c r="F4223" s="1719">
        <f t="shared" si="152"/>
        <v>0</v>
      </c>
    </row>
    <row r="4224" spans="1:6" s="72" customFormat="1">
      <c r="A4224" s="1824" t="s">
        <v>34</v>
      </c>
      <c r="B4224" s="781" t="s">
        <v>1420</v>
      </c>
      <c r="C4224" s="1825">
        <v>0</v>
      </c>
      <c r="D4224" s="874" t="s">
        <v>1421</v>
      </c>
      <c r="E4224" s="1707"/>
      <c r="F4224" s="1719">
        <f t="shared" si="152"/>
        <v>0</v>
      </c>
    </row>
    <row r="4225" spans="1:6" s="72" customFormat="1">
      <c r="A4225" s="1824" t="s">
        <v>35</v>
      </c>
      <c r="B4225" s="781" t="s">
        <v>1422</v>
      </c>
      <c r="C4225" s="1825">
        <v>0</v>
      </c>
      <c r="D4225" s="874" t="s">
        <v>1421</v>
      </c>
      <c r="E4225" s="1707"/>
      <c r="F4225" s="1719">
        <f t="shared" si="152"/>
        <v>0</v>
      </c>
    </row>
    <row r="4226" spans="1:6" s="72" customFormat="1">
      <c r="A4226" s="1824" t="s">
        <v>36</v>
      </c>
      <c r="B4226" s="781" t="s">
        <v>1416</v>
      </c>
      <c r="C4226" s="1825">
        <v>6</v>
      </c>
      <c r="D4226" s="874" t="s">
        <v>1421</v>
      </c>
      <c r="E4226" s="1707"/>
      <c r="F4226" s="1719">
        <f t="shared" si="152"/>
        <v>0</v>
      </c>
    </row>
    <row r="4227" spans="1:6" s="72" customFormat="1">
      <c r="A4227" s="1824" t="s">
        <v>74</v>
      </c>
      <c r="B4227" s="781" t="s">
        <v>1423</v>
      </c>
      <c r="C4227" s="1825">
        <v>8</v>
      </c>
      <c r="D4227" s="874" t="s">
        <v>1421</v>
      </c>
      <c r="E4227" s="1707"/>
      <c r="F4227" s="1719">
        <f t="shared" si="152"/>
        <v>0</v>
      </c>
    </row>
    <row r="4228" spans="1:6" s="72" customFormat="1">
      <c r="A4228" s="1824" t="s">
        <v>38</v>
      </c>
      <c r="B4228" s="781" t="s">
        <v>1418</v>
      </c>
      <c r="C4228" s="1825">
        <v>8</v>
      </c>
      <c r="D4228" s="874" t="s">
        <v>1421</v>
      </c>
      <c r="E4228" s="1707"/>
      <c r="F4228" s="1719">
        <f t="shared" si="152"/>
        <v>0</v>
      </c>
    </row>
    <row r="4229" spans="1:6" s="72" customFormat="1">
      <c r="A4229" s="1824" t="s">
        <v>39</v>
      </c>
      <c r="B4229" s="781" t="s">
        <v>1424</v>
      </c>
      <c r="C4229" s="1825">
        <v>0</v>
      </c>
      <c r="D4229" s="874" t="s">
        <v>1421</v>
      </c>
      <c r="E4229" s="1707"/>
      <c r="F4229" s="1719">
        <f t="shared" si="152"/>
        <v>0</v>
      </c>
    </row>
    <row r="4230" spans="1:6" s="72" customFormat="1">
      <c r="A4230" s="1824" t="s">
        <v>40</v>
      </c>
      <c r="B4230" s="781" t="s">
        <v>1425</v>
      </c>
      <c r="C4230" s="1825">
        <v>0</v>
      </c>
      <c r="D4230" s="874" t="s">
        <v>1421</v>
      </c>
      <c r="E4230" s="1707"/>
      <c r="F4230" s="1719">
        <f t="shared" si="152"/>
        <v>0</v>
      </c>
    </row>
    <row r="4231" spans="1:6" s="72" customFormat="1">
      <c r="A4231" s="1824" t="s">
        <v>42</v>
      </c>
      <c r="B4231" s="781" t="s">
        <v>1416</v>
      </c>
      <c r="C4231" s="1825">
        <v>6</v>
      </c>
      <c r="D4231" s="874" t="s">
        <v>1421</v>
      </c>
      <c r="E4231" s="1707"/>
      <c r="F4231" s="1719">
        <f t="shared" si="152"/>
        <v>0</v>
      </c>
    </row>
    <row r="4232" spans="1:6" s="72" customFormat="1">
      <c r="A4232" s="1824" t="s">
        <v>43</v>
      </c>
      <c r="B4232" s="781" t="s">
        <v>1423</v>
      </c>
      <c r="C4232" s="1825">
        <v>12</v>
      </c>
      <c r="D4232" s="874" t="s">
        <v>1421</v>
      </c>
      <c r="E4232" s="1707"/>
      <c r="F4232" s="1719">
        <f t="shared" si="152"/>
        <v>0</v>
      </c>
    </row>
    <row r="4233" spans="1:6" s="72" customFormat="1">
      <c r="A4233" s="1824" t="s">
        <v>613</v>
      </c>
      <c r="B4233" s="781" t="s">
        <v>1418</v>
      </c>
      <c r="C4233" s="1825">
        <v>12</v>
      </c>
      <c r="D4233" s="874" t="s">
        <v>1421</v>
      </c>
      <c r="E4233" s="1707"/>
      <c r="F4233" s="1719">
        <f t="shared" si="152"/>
        <v>0</v>
      </c>
    </row>
    <row r="4234" spans="1:6" s="72" customFormat="1">
      <c r="A4234" s="1700"/>
      <c r="B4234" s="802" t="s">
        <v>1426</v>
      </c>
      <c r="C4234" s="1704"/>
      <c r="D4234" s="874"/>
      <c r="E4234" s="1707"/>
      <c r="F4234" s="1719">
        <f t="shared" si="152"/>
        <v>0</v>
      </c>
    </row>
    <row r="4235" spans="1:6" s="72" customFormat="1" ht="27.6">
      <c r="A4235" s="1824" t="s">
        <v>856</v>
      </c>
      <c r="B4235" s="781" t="s">
        <v>1427</v>
      </c>
      <c r="C4235" s="1825">
        <v>0</v>
      </c>
      <c r="D4235" s="874" t="s">
        <v>809</v>
      </c>
      <c r="E4235" s="1707"/>
      <c r="F4235" s="1719">
        <f t="shared" si="152"/>
        <v>0</v>
      </c>
    </row>
    <row r="4236" spans="1:6" s="72" customFormat="1">
      <c r="A4236" s="1824" t="s">
        <v>858</v>
      </c>
      <c r="B4236" s="781" t="s">
        <v>1428</v>
      </c>
      <c r="C4236" s="1825">
        <v>2</v>
      </c>
      <c r="D4236" s="874" t="s">
        <v>809</v>
      </c>
      <c r="E4236" s="1707"/>
      <c r="F4236" s="1719">
        <f t="shared" si="152"/>
        <v>0</v>
      </c>
    </row>
    <row r="4237" spans="1:6" s="72" customFormat="1">
      <c r="A4237" s="1824" t="s">
        <v>860</v>
      </c>
      <c r="B4237" s="781" t="s">
        <v>1429</v>
      </c>
      <c r="C4237" s="1825">
        <v>2</v>
      </c>
      <c r="D4237" s="874" t="s">
        <v>809</v>
      </c>
      <c r="E4237" s="1707"/>
      <c r="F4237" s="1719">
        <f t="shared" si="152"/>
        <v>0</v>
      </c>
    </row>
    <row r="4238" spans="1:6" s="72" customFormat="1">
      <c r="A4238" s="1824"/>
      <c r="B4238" s="781"/>
      <c r="C4238" s="1825"/>
      <c r="D4238" s="874"/>
      <c r="E4238" s="1707"/>
      <c r="F4238" s="1719"/>
    </row>
    <row r="4239" spans="1:6" s="72" customFormat="1">
      <c r="A4239" s="1824"/>
      <c r="B4239" s="781"/>
      <c r="C4239" s="1825"/>
      <c r="D4239" s="874"/>
      <c r="E4239" s="1707"/>
      <c r="F4239" s="1719"/>
    </row>
    <row r="4240" spans="1:6" s="72" customFormat="1">
      <c r="A4240" s="1824"/>
      <c r="B4240" s="781"/>
      <c r="C4240" s="1825"/>
      <c r="D4240" s="874"/>
      <c r="E4240" s="1707"/>
      <c r="F4240" s="1719"/>
    </row>
    <row r="4241" spans="1:6" s="72" customFormat="1">
      <c r="A4241" s="1824"/>
      <c r="B4241" s="781"/>
      <c r="C4241" s="1825"/>
      <c r="D4241" s="874"/>
      <c r="E4241" s="1707"/>
      <c r="F4241" s="1719"/>
    </row>
    <row r="4242" spans="1:6" s="72" customFormat="1">
      <c r="A4242" s="1824"/>
      <c r="B4242" s="781"/>
      <c r="C4242" s="1825"/>
      <c r="D4242" s="874"/>
      <c r="E4242" s="1707"/>
      <c r="F4242" s="1719"/>
    </row>
    <row r="4243" spans="1:6" s="72" customFormat="1">
      <c r="A4243" s="1824"/>
      <c r="B4243" s="781"/>
      <c r="C4243" s="1825"/>
      <c r="D4243" s="874"/>
      <c r="E4243" s="1707"/>
      <c r="F4243" s="1719"/>
    </row>
    <row r="4244" spans="1:6" s="72" customFormat="1">
      <c r="A4244" s="1824"/>
      <c r="B4244" s="781"/>
      <c r="C4244" s="1825"/>
      <c r="D4244" s="874"/>
      <c r="E4244" s="1707"/>
      <c r="F4244" s="1719"/>
    </row>
    <row r="4245" spans="1:6" s="72" customFormat="1">
      <c r="A4245" s="1824"/>
      <c r="B4245" s="781"/>
      <c r="C4245" s="1825"/>
      <c r="D4245" s="874"/>
      <c r="E4245" s="1707"/>
      <c r="F4245" s="1719"/>
    </row>
    <row r="4246" spans="1:6" s="72" customFormat="1">
      <c r="A4246" s="1824"/>
      <c r="B4246" s="781"/>
      <c r="C4246" s="1825"/>
      <c r="D4246" s="874"/>
      <c r="E4246" s="1707"/>
      <c r="F4246" s="1719"/>
    </row>
    <row r="4247" spans="1:6" s="72" customFormat="1">
      <c r="A4247" s="1824"/>
      <c r="B4247" s="781"/>
      <c r="C4247" s="1825"/>
      <c r="D4247" s="874"/>
      <c r="E4247" s="1707"/>
      <c r="F4247" s="1719"/>
    </row>
    <row r="4248" spans="1:6" s="72" customFormat="1">
      <c r="A4248" s="1824"/>
      <c r="B4248" s="781"/>
      <c r="C4248" s="1825"/>
      <c r="D4248" s="874"/>
      <c r="E4248" s="1707"/>
      <c r="F4248" s="1719"/>
    </row>
    <row r="4249" spans="1:6" s="72" customFormat="1">
      <c r="A4249" s="1824"/>
      <c r="B4249" s="781"/>
      <c r="C4249" s="1825"/>
      <c r="D4249" s="874"/>
      <c r="E4249" s="1707"/>
      <c r="F4249" s="1719"/>
    </row>
    <row r="4250" spans="1:6" s="72" customFormat="1">
      <c r="A4250" s="1824"/>
      <c r="B4250" s="781"/>
      <c r="C4250" s="1825"/>
      <c r="D4250" s="874"/>
      <c r="E4250" s="1707"/>
      <c r="F4250" s="1719"/>
    </row>
    <row r="4251" spans="1:6" s="72" customFormat="1">
      <c r="A4251" s="1824"/>
      <c r="B4251" s="781"/>
      <c r="C4251" s="1825"/>
      <c r="D4251" s="874"/>
      <c r="E4251" s="1707"/>
      <c r="F4251" s="1719"/>
    </row>
    <row r="4252" spans="1:6" s="72" customFormat="1">
      <c r="A4252" s="1824"/>
      <c r="B4252" s="781"/>
      <c r="C4252" s="1825"/>
      <c r="D4252" s="874"/>
      <c r="E4252" s="1707"/>
      <c r="F4252" s="1719"/>
    </row>
    <row r="4253" spans="1:6" s="72" customFormat="1">
      <c r="A4253" s="48"/>
      <c r="B4253" s="717"/>
      <c r="C4253" s="47"/>
      <c r="D4253" s="718"/>
      <c r="E4253" s="2014"/>
      <c r="F4253" s="351"/>
    </row>
    <row r="4254" spans="1:6" s="72" customFormat="1" ht="14.4" thickBot="1">
      <c r="A4254" s="66"/>
      <c r="B4254" s="719" t="s">
        <v>199</v>
      </c>
      <c r="C4254" s="65"/>
      <c r="D4254" s="720"/>
      <c r="E4254" s="2022"/>
      <c r="F4254" s="393">
        <f>SUM(F4213:F4239)</f>
        <v>0</v>
      </c>
    </row>
    <row r="4255" spans="1:6" s="72" customFormat="1" ht="14.4" thickTop="1">
      <c r="A4255" s="1700"/>
      <c r="B4255" s="849"/>
      <c r="C4255" s="1704"/>
      <c r="D4255" s="1838"/>
      <c r="E4255" s="1707"/>
      <c r="F4255" s="1719"/>
    </row>
    <row r="4256" spans="1:6" s="72" customFormat="1">
      <c r="A4256" s="1704"/>
      <c r="B4256" s="802" t="s">
        <v>2934</v>
      </c>
      <c r="C4256" s="1704"/>
      <c r="D4256" s="874"/>
      <c r="E4256" s="1707"/>
      <c r="F4256" s="1719"/>
    </row>
    <row r="4257" spans="1:6" s="72" customFormat="1">
      <c r="A4257" s="1704"/>
      <c r="B4257" s="802"/>
      <c r="C4257" s="1704"/>
      <c r="D4257" s="874"/>
      <c r="E4257" s="1707"/>
      <c r="F4257" s="1719"/>
    </row>
    <row r="4258" spans="1:6" s="72" customFormat="1">
      <c r="A4258" s="1704"/>
      <c r="B4258" s="781"/>
      <c r="C4258" s="1704"/>
      <c r="D4258" s="874"/>
      <c r="E4258" s="1707"/>
      <c r="F4258" s="1719"/>
    </row>
    <row r="4259" spans="1:6" s="72" customFormat="1">
      <c r="A4259" s="1704" t="s">
        <v>3034</v>
      </c>
      <c r="B4259" s="781" t="s">
        <v>2935</v>
      </c>
      <c r="C4259" s="1704"/>
      <c r="D4259" s="874"/>
      <c r="E4259" s="1707"/>
      <c r="F4259" s="1719">
        <f>F4210</f>
        <v>0</v>
      </c>
    </row>
    <row r="4260" spans="1:6" s="72" customFormat="1">
      <c r="A4260" s="1704"/>
      <c r="B4260" s="781"/>
      <c r="C4260" s="1704"/>
      <c r="D4260" s="874"/>
      <c r="E4260" s="1707"/>
      <c r="F4260" s="1719"/>
    </row>
    <row r="4261" spans="1:6" s="72" customFormat="1">
      <c r="A4261" s="1704" t="s">
        <v>3035</v>
      </c>
      <c r="B4261" s="781" t="s">
        <v>2936</v>
      </c>
      <c r="C4261" s="1704"/>
      <c r="D4261" s="874"/>
      <c r="E4261" s="1707"/>
      <c r="F4261" s="1719">
        <f>F4254</f>
        <v>0</v>
      </c>
    </row>
    <row r="4262" spans="1:6" s="72" customFormat="1">
      <c r="A4262" s="1704"/>
      <c r="B4262" s="1836"/>
      <c r="C4262" s="1714"/>
      <c r="D4262" s="1716"/>
      <c r="E4262" s="2174"/>
      <c r="F4262" s="1717"/>
    </row>
    <row r="4263" spans="1:6" s="72" customFormat="1">
      <c r="A4263" s="1704"/>
      <c r="B4263" s="1672"/>
      <c r="C4263" s="1714"/>
      <c r="D4263" s="1716"/>
      <c r="E4263" s="2174"/>
      <c r="F4263" s="1717"/>
    </row>
    <row r="4264" spans="1:6" s="72" customFormat="1">
      <c r="A4264" s="1704"/>
      <c r="B4264" s="1836"/>
      <c r="C4264" s="1714"/>
      <c r="D4264" s="1716"/>
      <c r="E4264" s="2174"/>
      <c r="F4264" s="1717"/>
    </row>
    <row r="4265" spans="1:6" s="72" customFormat="1">
      <c r="A4265" s="1704"/>
      <c r="B4265" s="781"/>
      <c r="C4265" s="1704"/>
      <c r="D4265" s="874"/>
      <c r="E4265" s="1707"/>
      <c r="F4265" s="1719"/>
    </row>
    <row r="4266" spans="1:6" s="72" customFormat="1">
      <c r="A4266" s="1704"/>
      <c r="B4266" s="781"/>
      <c r="C4266" s="1704"/>
      <c r="D4266" s="874"/>
      <c r="E4266" s="1707"/>
      <c r="F4266" s="1719"/>
    </row>
    <row r="4267" spans="1:6" s="72" customFormat="1">
      <c r="A4267" s="1704"/>
      <c r="B4267" s="781"/>
      <c r="C4267" s="1704"/>
      <c r="D4267" s="874"/>
      <c r="E4267" s="1707"/>
      <c r="F4267" s="1719"/>
    </row>
    <row r="4268" spans="1:6" s="72" customFormat="1">
      <c r="A4268" s="1704"/>
      <c r="B4268" s="781"/>
      <c r="C4268" s="1704"/>
      <c r="D4268" s="874"/>
      <c r="E4268" s="1707"/>
      <c r="F4268" s="1719"/>
    </row>
    <row r="4269" spans="1:6" s="72" customFormat="1">
      <c r="A4269" s="1704"/>
      <c r="B4269" s="781"/>
      <c r="C4269" s="1704"/>
      <c r="D4269" s="874"/>
      <c r="E4269" s="1707"/>
      <c r="F4269" s="1719"/>
    </row>
    <row r="4270" spans="1:6" s="72" customFormat="1">
      <c r="A4270" s="1704"/>
      <c r="B4270" s="781"/>
      <c r="C4270" s="1704"/>
      <c r="D4270" s="874"/>
      <c r="E4270" s="1707"/>
      <c r="F4270" s="1719"/>
    </row>
    <row r="4271" spans="1:6" s="72" customFormat="1">
      <c r="A4271" s="1704"/>
      <c r="B4271" s="781"/>
      <c r="C4271" s="1704"/>
      <c r="D4271" s="874"/>
      <c r="E4271" s="1707"/>
      <c r="F4271" s="1719"/>
    </row>
    <row r="4272" spans="1:6" s="72" customFormat="1">
      <c r="A4272" s="1704"/>
      <c r="B4272" s="781"/>
      <c r="C4272" s="1704"/>
      <c r="D4272" s="874"/>
      <c r="E4272" s="1707"/>
      <c r="F4272" s="1719"/>
    </row>
    <row r="4273" spans="1:6" s="72" customFormat="1">
      <c r="A4273" s="1704"/>
      <c r="B4273" s="781"/>
      <c r="C4273" s="1704"/>
      <c r="D4273" s="874"/>
      <c r="E4273" s="1707"/>
      <c r="F4273" s="1719"/>
    </row>
    <row r="4274" spans="1:6" s="72" customFormat="1">
      <c r="A4274" s="1704"/>
      <c r="B4274" s="781"/>
      <c r="C4274" s="1704"/>
      <c r="D4274" s="874"/>
      <c r="E4274" s="1707"/>
      <c r="F4274" s="1719"/>
    </row>
    <row r="4275" spans="1:6" s="72" customFormat="1">
      <c r="A4275" s="1704"/>
      <c r="B4275" s="781"/>
      <c r="C4275" s="1704"/>
      <c r="D4275" s="874"/>
      <c r="E4275" s="1707"/>
      <c r="F4275" s="1719"/>
    </row>
    <row r="4276" spans="1:6" s="72" customFormat="1">
      <c r="A4276" s="1704"/>
      <c r="B4276" s="781"/>
      <c r="C4276" s="1704"/>
      <c r="D4276" s="874"/>
      <c r="E4276" s="1707"/>
      <c r="F4276" s="1719"/>
    </row>
    <row r="4277" spans="1:6" s="72" customFormat="1">
      <c r="A4277" s="1704"/>
      <c r="B4277" s="781"/>
      <c r="C4277" s="1704"/>
      <c r="D4277" s="874"/>
      <c r="E4277" s="1707"/>
      <c r="F4277" s="1719"/>
    </row>
    <row r="4278" spans="1:6" s="72" customFormat="1">
      <c r="A4278" s="1704"/>
      <c r="B4278" s="781"/>
      <c r="C4278" s="1704"/>
      <c r="D4278" s="874"/>
      <c r="E4278" s="1707"/>
      <c r="F4278" s="1719"/>
    </row>
    <row r="4279" spans="1:6" s="72" customFormat="1">
      <c r="A4279" s="1704"/>
      <c r="B4279" s="781"/>
      <c r="C4279" s="1704"/>
      <c r="D4279" s="874"/>
      <c r="E4279" s="1707"/>
      <c r="F4279" s="1719"/>
    </row>
    <row r="4280" spans="1:6" s="72" customFormat="1">
      <c r="A4280" s="1704"/>
      <c r="B4280" s="781"/>
      <c r="C4280" s="1704"/>
      <c r="D4280" s="874"/>
      <c r="E4280" s="1707"/>
      <c r="F4280" s="1719"/>
    </row>
    <row r="4281" spans="1:6" s="72" customFormat="1">
      <c r="A4281" s="1704"/>
      <c r="B4281" s="781"/>
      <c r="C4281" s="1704"/>
      <c r="D4281" s="874"/>
      <c r="E4281" s="1707"/>
      <c r="F4281" s="1719"/>
    </row>
    <row r="4282" spans="1:6" s="72" customFormat="1">
      <c r="A4282" s="1704"/>
      <c r="B4282" s="781"/>
      <c r="C4282" s="1704"/>
      <c r="D4282" s="874"/>
      <c r="E4282" s="1707"/>
      <c r="F4282" s="1719"/>
    </row>
    <row r="4283" spans="1:6" s="72" customFormat="1">
      <c r="A4283" s="1704"/>
      <c r="B4283" s="781"/>
      <c r="C4283" s="1704"/>
      <c r="D4283" s="874"/>
      <c r="E4283" s="1707"/>
      <c r="F4283" s="1719"/>
    </row>
    <row r="4284" spans="1:6" s="72" customFormat="1">
      <c r="A4284" s="1704"/>
      <c r="B4284" s="781"/>
      <c r="C4284" s="1704"/>
      <c r="D4284" s="874"/>
      <c r="E4284" s="1707"/>
      <c r="F4284" s="1719"/>
    </row>
    <row r="4285" spans="1:6" s="72" customFormat="1">
      <c r="A4285" s="1704"/>
      <c r="B4285" s="781"/>
      <c r="C4285" s="1704"/>
      <c r="D4285" s="874"/>
      <c r="E4285" s="1707"/>
      <c r="F4285" s="1719"/>
    </row>
    <row r="4286" spans="1:6" s="72" customFormat="1">
      <c r="A4286" s="1704"/>
      <c r="B4286" s="781"/>
      <c r="C4286" s="1704"/>
      <c r="D4286" s="874"/>
      <c r="E4286" s="1707"/>
      <c r="F4286" s="1719"/>
    </row>
    <row r="4287" spans="1:6" s="72" customFormat="1">
      <c r="A4287" s="1704"/>
      <c r="B4287" s="781"/>
      <c r="C4287" s="1704"/>
      <c r="D4287" s="874"/>
      <c r="E4287" s="1707"/>
      <c r="F4287" s="1719"/>
    </row>
    <row r="4288" spans="1:6" s="72" customFormat="1">
      <c r="A4288" s="1704"/>
      <c r="B4288" s="781"/>
      <c r="C4288" s="1704"/>
      <c r="D4288" s="874"/>
      <c r="E4288" s="1707"/>
      <c r="F4288" s="1719"/>
    </row>
    <row r="4289" spans="1:6" s="72" customFormat="1">
      <c r="A4289" s="1704"/>
      <c r="B4289" s="781"/>
      <c r="C4289" s="1704"/>
      <c r="D4289" s="874"/>
      <c r="E4289" s="1707"/>
      <c r="F4289" s="1719"/>
    </row>
    <row r="4290" spans="1:6" s="72" customFormat="1">
      <c r="A4290" s="1704"/>
      <c r="B4290" s="781"/>
      <c r="C4290" s="1704"/>
      <c r="D4290" s="874"/>
      <c r="E4290" s="1707"/>
      <c r="F4290" s="1719"/>
    </row>
    <row r="4291" spans="1:6" s="72" customFormat="1">
      <c r="A4291" s="1704"/>
      <c r="B4291" s="781"/>
      <c r="C4291" s="1704"/>
      <c r="D4291" s="874"/>
      <c r="E4291" s="1707"/>
      <c r="F4291" s="1719"/>
    </row>
    <row r="4292" spans="1:6" s="72" customFormat="1">
      <c r="A4292" s="1704"/>
      <c r="B4292" s="781"/>
      <c r="C4292" s="1704"/>
      <c r="D4292" s="874"/>
      <c r="E4292" s="1707"/>
      <c r="F4292" s="1719"/>
    </row>
    <row r="4293" spans="1:6" s="72" customFormat="1">
      <c r="A4293" s="1704"/>
      <c r="B4293" s="781"/>
      <c r="C4293" s="1704"/>
      <c r="D4293" s="874"/>
      <c r="E4293" s="1707"/>
      <c r="F4293" s="1719"/>
    </row>
    <row r="4294" spans="1:6" s="72" customFormat="1">
      <c r="A4294" s="1704"/>
      <c r="B4294" s="781"/>
      <c r="C4294" s="1704"/>
      <c r="D4294" s="874"/>
      <c r="E4294" s="1707"/>
      <c r="F4294" s="1719"/>
    </row>
    <row r="4295" spans="1:6" s="72" customFormat="1">
      <c r="A4295" s="1704"/>
      <c r="B4295" s="781"/>
      <c r="C4295" s="1704"/>
      <c r="D4295" s="874"/>
      <c r="E4295" s="1707"/>
      <c r="F4295" s="1719"/>
    </row>
    <row r="4296" spans="1:6" s="72" customFormat="1">
      <c r="A4296" s="1704"/>
      <c r="B4296" s="781"/>
      <c r="C4296" s="1704"/>
      <c r="D4296" s="874"/>
      <c r="E4296" s="1707"/>
      <c r="F4296" s="1719"/>
    </row>
    <row r="4297" spans="1:6" s="72" customFormat="1">
      <c r="A4297" s="1704"/>
      <c r="B4297" s="781"/>
      <c r="C4297" s="1704"/>
      <c r="D4297" s="874"/>
      <c r="E4297" s="1707"/>
      <c r="F4297" s="1719"/>
    </row>
    <row r="4298" spans="1:6" s="72" customFormat="1">
      <c r="A4298" s="1704"/>
      <c r="B4298" s="781"/>
      <c r="C4298" s="1704"/>
      <c r="D4298" s="874"/>
      <c r="E4298" s="1707"/>
      <c r="F4298" s="1719"/>
    </row>
    <row r="4299" spans="1:6" s="72" customFormat="1">
      <c r="A4299" s="1704"/>
      <c r="B4299" s="781"/>
      <c r="C4299" s="1704"/>
      <c r="D4299" s="874"/>
      <c r="E4299" s="1707"/>
      <c r="F4299" s="1719"/>
    </row>
    <row r="4300" spans="1:6" s="72" customFormat="1">
      <c r="A4300" s="1704"/>
      <c r="B4300" s="781"/>
      <c r="C4300" s="1704"/>
      <c r="D4300" s="874"/>
      <c r="E4300" s="1707"/>
      <c r="F4300" s="1719"/>
    </row>
    <row r="4301" spans="1:6" s="72" customFormat="1">
      <c r="A4301" s="1704"/>
      <c r="B4301" s="781"/>
      <c r="C4301" s="1704"/>
      <c r="D4301" s="874"/>
      <c r="E4301" s="1707"/>
      <c r="F4301" s="1719"/>
    </row>
    <row r="4302" spans="1:6" s="72" customFormat="1">
      <c r="A4302" s="1704"/>
      <c r="B4302" s="781"/>
      <c r="C4302" s="1704"/>
      <c r="D4302" s="874"/>
      <c r="E4302" s="1707"/>
      <c r="F4302" s="1719"/>
    </row>
    <row r="4303" spans="1:6" s="72" customFormat="1">
      <c r="A4303" s="1704"/>
      <c r="B4303" s="781"/>
      <c r="C4303" s="1704"/>
      <c r="D4303" s="874"/>
      <c r="E4303" s="1707"/>
      <c r="F4303" s="1719"/>
    </row>
    <row r="4304" spans="1:6" s="72" customFormat="1">
      <c r="A4304" s="48"/>
      <c r="B4304" s="717"/>
      <c r="C4304" s="47"/>
      <c r="D4304" s="718"/>
      <c r="E4304" s="2014"/>
      <c r="F4304" s="351"/>
    </row>
    <row r="4305" spans="1:6" s="72" customFormat="1" ht="14.4" thickBot="1">
      <c r="A4305" s="66"/>
      <c r="B4305" s="719" t="s">
        <v>3434</v>
      </c>
      <c r="C4305" s="65"/>
      <c r="D4305" s="720"/>
      <c r="E4305" s="2022"/>
      <c r="F4305" s="393">
        <f>SUM(F4256:F4283)</f>
        <v>0</v>
      </c>
    </row>
    <row r="4306" spans="1:6" s="72" customFormat="1" ht="14.4" thickTop="1">
      <c r="A4306" s="1700"/>
      <c r="B4306" s="802"/>
      <c r="C4306" s="1704"/>
      <c r="D4306" s="874"/>
      <c r="E4306" s="1707"/>
      <c r="F4306" s="1719"/>
    </row>
    <row r="4307" spans="1:6">
      <c r="A4307" s="1828" t="s">
        <v>3037</v>
      </c>
      <c r="B4307" s="802" t="s">
        <v>2941</v>
      </c>
      <c r="C4307" s="1829"/>
      <c r="D4307" s="874"/>
      <c r="E4307" s="1707"/>
      <c r="F4307" s="1719"/>
    </row>
    <row r="4308" spans="1:6" ht="69">
      <c r="A4308" s="1704"/>
      <c r="B4308" s="778" t="s">
        <v>1438</v>
      </c>
      <c r="C4308" s="1829"/>
      <c r="D4308" s="874"/>
      <c r="E4308" s="1707"/>
      <c r="F4308" s="1719"/>
    </row>
    <row r="4309" spans="1:6">
      <c r="A4309" s="1704"/>
      <c r="B4309" s="1672" t="s">
        <v>1439</v>
      </c>
      <c r="C4309" s="1829"/>
      <c r="D4309" s="874"/>
      <c r="E4309" s="1707"/>
      <c r="F4309" s="1719"/>
    </row>
    <row r="4310" spans="1:6" s="524" customFormat="1" ht="55.2">
      <c r="A4310" s="1704" t="s">
        <v>28</v>
      </c>
      <c r="B4310" s="781" t="s">
        <v>1440</v>
      </c>
      <c r="C4310" s="1829">
        <v>2</v>
      </c>
      <c r="D4310" s="874" t="s">
        <v>1421</v>
      </c>
      <c r="E4310" s="1707"/>
      <c r="F4310" s="1719">
        <f t="shared" ref="F4310:F4323" si="153">C4310*E4310</f>
        <v>0</v>
      </c>
    </row>
    <row r="4311" spans="1:6" ht="41.4">
      <c r="A4311" s="1704" t="s">
        <v>30</v>
      </c>
      <c r="B4311" s="781" t="s">
        <v>1441</v>
      </c>
      <c r="C4311" s="1829">
        <v>2</v>
      </c>
      <c r="D4311" s="874" t="s">
        <v>1421</v>
      </c>
      <c r="E4311" s="1707"/>
      <c r="F4311" s="1719">
        <f t="shared" si="153"/>
        <v>0</v>
      </c>
    </row>
    <row r="4312" spans="1:6" ht="27.6">
      <c r="A4312" s="1704" t="s">
        <v>31</v>
      </c>
      <c r="B4312" s="781" t="s">
        <v>1442</v>
      </c>
      <c r="C4312" s="1829">
        <v>2</v>
      </c>
      <c r="D4312" s="874" t="s">
        <v>1421</v>
      </c>
      <c r="E4312" s="1707"/>
      <c r="F4312" s="1719">
        <f t="shared" si="153"/>
        <v>0</v>
      </c>
    </row>
    <row r="4313" spans="1:6" ht="27.6">
      <c r="A4313" s="1704" t="s">
        <v>32</v>
      </c>
      <c r="B4313" s="781" t="s">
        <v>1443</v>
      </c>
      <c r="C4313" s="1829">
        <v>2</v>
      </c>
      <c r="D4313" s="874" t="s">
        <v>1421</v>
      </c>
      <c r="E4313" s="1707"/>
      <c r="F4313" s="1719">
        <f t="shared" si="153"/>
        <v>0</v>
      </c>
    </row>
    <row r="4314" spans="1:6" ht="27.6">
      <c r="A4314" s="1704" t="s">
        <v>33</v>
      </c>
      <c r="B4314" s="781" t="s">
        <v>1444</v>
      </c>
      <c r="C4314" s="1829">
        <v>2</v>
      </c>
      <c r="D4314" s="874" t="s">
        <v>1421</v>
      </c>
      <c r="E4314" s="1707"/>
      <c r="F4314" s="1719">
        <f t="shared" si="153"/>
        <v>0</v>
      </c>
    </row>
    <row r="4315" spans="1:6" ht="41.4">
      <c r="A4315" s="1704" t="s">
        <v>34</v>
      </c>
      <c r="B4315" s="781" t="s">
        <v>1445</v>
      </c>
      <c r="C4315" s="1829">
        <v>2</v>
      </c>
      <c r="D4315" s="874" t="s">
        <v>1421</v>
      </c>
      <c r="E4315" s="1707"/>
      <c r="F4315" s="1719">
        <f t="shared" si="153"/>
        <v>0</v>
      </c>
    </row>
    <row r="4316" spans="1:6" s="524" customFormat="1" ht="27.6">
      <c r="A4316" s="1700" t="s">
        <v>38</v>
      </c>
      <c r="B4316" s="781" t="s">
        <v>1446</v>
      </c>
      <c r="C4316" s="1830">
        <v>2</v>
      </c>
      <c r="D4316" s="336" t="s">
        <v>1421</v>
      </c>
      <c r="E4316" s="2177"/>
      <c r="F4316" s="1719">
        <f t="shared" si="153"/>
        <v>0</v>
      </c>
    </row>
    <row r="4317" spans="1:6" s="524" customFormat="1">
      <c r="A4317" s="1700" t="s">
        <v>39</v>
      </c>
      <c r="B4317" s="1831" t="s">
        <v>1447</v>
      </c>
      <c r="C4317" s="1830">
        <v>6</v>
      </c>
      <c r="D4317" s="336" t="s">
        <v>1421</v>
      </c>
      <c r="E4317" s="2177"/>
      <c r="F4317" s="1719">
        <f t="shared" si="153"/>
        <v>0</v>
      </c>
    </row>
    <row r="4318" spans="1:6">
      <c r="A4318" s="1704"/>
      <c r="B4318" s="1672" t="s">
        <v>1448</v>
      </c>
      <c r="C4318" s="1829"/>
      <c r="D4318" s="874"/>
      <c r="E4318" s="1707"/>
      <c r="F4318" s="1719">
        <f t="shared" si="153"/>
        <v>0</v>
      </c>
    </row>
    <row r="4319" spans="1:6" ht="41.4">
      <c r="A4319" s="1704" t="s">
        <v>35</v>
      </c>
      <c r="B4319" s="781" t="s">
        <v>1449</v>
      </c>
      <c r="C4319" s="1829">
        <v>0</v>
      </c>
      <c r="D4319" s="874" t="s">
        <v>1421</v>
      </c>
      <c r="E4319" s="1707"/>
      <c r="F4319" s="1719">
        <f t="shared" si="153"/>
        <v>0</v>
      </c>
    </row>
    <row r="4320" spans="1:6" ht="55.2">
      <c r="A4320" s="1704" t="s">
        <v>36</v>
      </c>
      <c r="B4320" s="781" t="s">
        <v>1450</v>
      </c>
      <c r="C4320" s="1829">
        <v>2</v>
      </c>
      <c r="D4320" s="874" t="s">
        <v>1421</v>
      </c>
      <c r="E4320" s="1707"/>
      <c r="F4320" s="1719">
        <f t="shared" si="153"/>
        <v>0</v>
      </c>
    </row>
    <row r="4321" spans="1:6" ht="27.6">
      <c r="A4321" s="1704" t="s">
        <v>74</v>
      </c>
      <c r="B4321" s="781" t="s">
        <v>1451</v>
      </c>
      <c r="C4321" s="1829">
        <v>2</v>
      </c>
      <c r="D4321" s="874" t="s">
        <v>1421</v>
      </c>
      <c r="E4321" s="1707"/>
      <c r="F4321" s="1719">
        <f t="shared" si="153"/>
        <v>0</v>
      </c>
    </row>
    <row r="4322" spans="1:6" ht="27.6">
      <c r="A4322" s="1704" t="s">
        <v>38</v>
      </c>
      <c r="B4322" s="781" t="s">
        <v>1452</v>
      </c>
      <c r="C4322" s="1829">
        <v>2</v>
      </c>
      <c r="D4322" s="874" t="s">
        <v>1421</v>
      </c>
      <c r="E4322" s="1707"/>
      <c r="F4322" s="1719">
        <f t="shared" si="153"/>
        <v>0</v>
      </c>
    </row>
    <row r="4323" spans="1:6" ht="41.4">
      <c r="A4323" s="1704" t="s">
        <v>39</v>
      </c>
      <c r="B4323" s="781" t="s">
        <v>1453</v>
      </c>
      <c r="C4323" s="1829">
        <v>2</v>
      </c>
      <c r="D4323" s="874" t="s">
        <v>1421</v>
      </c>
      <c r="E4323" s="1707"/>
      <c r="F4323" s="1719">
        <f t="shared" si="153"/>
        <v>0</v>
      </c>
    </row>
    <row r="4324" spans="1:6">
      <c r="A4324" s="1704"/>
      <c r="B4324" s="781"/>
      <c r="C4324" s="1829"/>
      <c r="D4324" s="874"/>
      <c r="E4324" s="1707"/>
      <c r="F4324" s="1719"/>
    </row>
    <row r="4325" spans="1:6">
      <c r="A4325" s="1704"/>
      <c r="B4325" s="781"/>
      <c r="C4325" s="1829"/>
      <c r="D4325" s="874"/>
      <c r="E4325" s="1707"/>
      <c r="F4325" s="1719"/>
    </row>
    <row r="4326" spans="1:6">
      <c r="A4326" s="1704"/>
      <c r="B4326" s="781"/>
      <c r="C4326" s="1829"/>
      <c r="D4326" s="874"/>
      <c r="E4326" s="1707"/>
      <c r="F4326" s="1719"/>
    </row>
    <row r="4327" spans="1:6">
      <c r="A4327" s="1704"/>
      <c r="B4327" s="781"/>
      <c r="C4327" s="1829"/>
      <c r="D4327" s="874"/>
      <c r="E4327" s="1707"/>
      <c r="F4327" s="1719"/>
    </row>
    <row r="4328" spans="1:6">
      <c r="A4328" s="1704"/>
      <c r="B4328" s="781"/>
      <c r="C4328" s="1829"/>
      <c r="D4328" s="874"/>
      <c r="E4328" s="1707"/>
      <c r="F4328" s="1719"/>
    </row>
    <row r="4329" spans="1:6">
      <c r="A4329" s="1704"/>
      <c r="B4329" s="781"/>
      <c r="C4329" s="1829"/>
      <c r="D4329" s="874"/>
      <c r="E4329" s="1707"/>
      <c r="F4329" s="1719"/>
    </row>
    <row r="4330" spans="1:6">
      <c r="A4330" s="1824"/>
      <c r="B4330" s="781"/>
      <c r="C4330" s="1825"/>
      <c r="D4330" s="874"/>
      <c r="E4330" s="1707"/>
      <c r="F4330" s="1719"/>
    </row>
    <row r="4331" spans="1:6">
      <c r="A4331" s="48"/>
      <c r="B4331" s="717"/>
      <c r="C4331" s="47"/>
      <c r="D4331" s="718"/>
      <c r="E4331" s="2014"/>
      <c r="F4331" s="351"/>
    </row>
    <row r="4332" spans="1:6" ht="14.4" thickBot="1">
      <c r="A4332" s="66"/>
      <c r="B4332" s="719" t="s">
        <v>199</v>
      </c>
      <c r="C4332" s="65"/>
      <c r="D4332" s="720"/>
      <c r="E4332" s="2022"/>
      <c r="F4332" s="393">
        <f>SUM(F4308:F4330)</f>
        <v>0</v>
      </c>
    </row>
    <row r="4333" spans="1:6" ht="14.4" thickTop="1">
      <c r="A4333" s="1722"/>
      <c r="B4333" s="721"/>
      <c r="C4333" s="1759"/>
      <c r="D4333" s="722"/>
      <c r="E4333" s="2173"/>
      <c r="F4333" s="1725"/>
    </row>
    <row r="4334" spans="1:6">
      <c r="A4334" s="1828" t="s">
        <v>3039</v>
      </c>
      <c r="B4334" s="802" t="s">
        <v>2947</v>
      </c>
      <c r="C4334" s="1829"/>
      <c r="D4334" s="874"/>
      <c r="E4334" s="1707"/>
      <c r="F4334" s="1719"/>
    </row>
    <row r="4335" spans="1:6">
      <c r="A4335" s="1704"/>
      <c r="B4335" s="1672" t="s">
        <v>1454</v>
      </c>
      <c r="C4335" s="1829"/>
      <c r="D4335" s="874"/>
      <c r="E4335" s="1707"/>
      <c r="F4335" s="1719">
        <f t="shared" ref="F4335" si="154">D4335*E4335</f>
        <v>0</v>
      </c>
    </row>
    <row r="4336" spans="1:6" ht="41.4">
      <c r="A4336" s="1704" t="s">
        <v>28</v>
      </c>
      <c r="B4336" s="781" t="s">
        <v>1455</v>
      </c>
      <c r="C4336" s="1829">
        <v>2</v>
      </c>
      <c r="D4336" s="874" t="s">
        <v>1456</v>
      </c>
      <c r="E4336" s="1707"/>
      <c r="F4336" s="1719">
        <f t="shared" ref="F4336:F4348" si="155">C4336*E4336</f>
        <v>0</v>
      </c>
    </row>
    <row r="4337" spans="1:6" ht="41.4">
      <c r="A4337" s="1704" t="s">
        <v>30</v>
      </c>
      <c r="B4337" s="781" t="s">
        <v>1457</v>
      </c>
      <c r="C4337" s="1829">
        <v>2</v>
      </c>
      <c r="D4337" s="874" t="s">
        <v>1456</v>
      </c>
      <c r="E4337" s="1707"/>
      <c r="F4337" s="1719">
        <f t="shared" si="155"/>
        <v>0</v>
      </c>
    </row>
    <row r="4338" spans="1:6">
      <c r="A4338" s="1704"/>
      <c r="B4338" s="1672" t="s">
        <v>1458</v>
      </c>
      <c r="C4338" s="1829"/>
      <c r="D4338" s="874"/>
      <c r="E4338" s="1707"/>
      <c r="F4338" s="1719">
        <f t="shared" si="155"/>
        <v>0</v>
      </c>
    </row>
    <row r="4339" spans="1:6" ht="55.2">
      <c r="A4339" s="1704" t="s">
        <v>31</v>
      </c>
      <c r="B4339" s="781" t="s">
        <v>1459</v>
      </c>
      <c r="C4339" s="1829">
        <v>2</v>
      </c>
      <c r="D4339" s="874" t="s">
        <v>1421</v>
      </c>
      <c r="E4339" s="1707"/>
      <c r="F4339" s="1719">
        <f t="shared" si="155"/>
        <v>0</v>
      </c>
    </row>
    <row r="4340" spans="1:6">
      <c r="A4340" s="1704"/>
      <c r="B4340" s="1672" t="s">
        <v>1460</v>
      </c>
      <c r="C4340" s="1829"/>
      <c r="D4340" s="874"/>
      <c r="E4340" s="1707"/>
      <c r="F4340" s="1719">
        <f t="shared" si="155"/>
        <v>0</v>
      </c>
    </row>
    <row r="4341" spans="1:6" ht="41.4">
      <c r="A4341" s="1704" t="s">
        <v>32</v>
      </c>
      <c r="B4341" s="781" t="s">
        <v>1461</v>
      </c>
      <c r="C4341" s="1829">
        <v>2</v>
      </c>
      <c r="D4341" s="874" t="s">
        <v>1421</v>
      </c>
      <c r="E4341" s="1707"/>
      <c r="F4341" s="1719">
        <f t="shared" si="155"/>
        <v>0</v>
      </c>
    </row>
    <row r="4342" spans="1:6">
      <c r="A4342" s="1704"/>
      <c r="B4342" s="781"/>
      <c r="C4342" s="1829"/>
      <c r="D4342" s="874"/>
      <c r="E4342" s="1707"/>
      <c r="F4342" s="1719">
        <f t="shared" si="155"/>
        <v>0</v>
      </c>
    </row>
    <row r="4343" spans="1:6">
      <c r="A4343" s="1704"/>
      <c r="B4343" s="1672" t="s">
        <v>1462</v>
      </c>
      <c r="C4343" s="1829"/>
      <c r="D4343" s="874"/>
      <c r="E4343" s="1707"/>
      <c r="F4343" s="1719">
        <f t="shared" si="155"/>
        <v>0</v>
      </c>
    </row>
    <row r="4344" spans="1:6" ht="69">
      <c r="A4344" s="1704" t="s">
        <v>30</v>
      </c>
      <c r="B4344" s="781" t="s">
        <v>1463</v>
      </c>
      <c r="C4344" s="1829">
        <v>0</v>
      </c>
      <c r="D4344" s="874" t="s">
        <v>1464</v>
      </c>
      <c r="E4344" s="1707"/>
      <c r="F4344" s="1719">
        <f t="shared" si="155"/>
        <v>0</v>
      </c>
    </row>
    <row r="4345" spans="1:6" ht="27.6">
      <c r="A4345" s="1704" t="s">
        <v>31</v>
      </c>
      <c r="B4345" s="781" t="s">
        <v>1465</v>
      </c>
      <c r="C4345" s="1829">
        <v>0</v>
      </c>
      <c r="D4345" s="874" t="s">
        <v>1464</v>
      </c>
      <c r="E4345" s="1707"/>
      <c r="F4345" s="1719">
        <f t="shared" si="155"/>
        <v>0</v>
      </c>
    </row>
    <row r="4346" spans="1:6" ht="27.6">
      <c r="A4346" s="1704" t="s">
        <v>32</v>
      </c>
      <c r="B4346" s="781" t="s">
        <v>1466</v>
      </c>
      <c r="C4346" s="1829">
        <v>0</v>
      </c>
      <c r="D4346" s="874" t="s">
        <v>1464</v>
      </c>
      <c r="E4346" s="1707"/>
      <c r="F4346" s="1719">
        <f t="shared" si="155"/>
        <v>0</v>
      </c>
    </row>
    <row r="4347" spans="1:6" ht="27.6">
      <c r="A4347" s="1704" t="s">
        <v>33</v>
      </c>
      <c r="B4347" s="781" t="s">
        <v>1467</v>
      </c>
      <c r="C4347" s="1829">
        <v>0</v>
      </c>
      <c r="D4347" s="874" t="s">
        <v>1464</v>
      </c>
      <c r="E4347" s="1707"/>
      <c r="F4347" s="1719">
        <f t="shared" si="155"/>
        <v>0</v>
      </c>
    </row>
    <row r="4348" spans="1:6">
      <c r="A4348" s="1704" t="s">
        <v>34</v>
      </c>
      <c r="B4348" s="781" t="s">
        <v>1468</v>
      </c>
      <c r="C4348" s="1829">
        <v>0</v>
      </c>
      <c r="D4348" s="874" t="s">
        <v>1464</v>
      </c>
      <c r="E4348" s="1707"/>
      <c r="F4348" s="1719">
        <f t="shared" si="155"/>
        <v>0</v>
      </c>
    </row>
    <row r="4349" spans="1:6">
      <c r="A4349" s="1704"/>
      <c r="B4349" s="781"/>
      <c r="C4349" s="1830"/>
      <c r="D4349" s="411"/>
      <c r="E4349" s="1707"/>
      <c r="F4349" s="1719"/>
    </row>
    <row r="4350" spans="1:6">
      <c r="A4350" s="1704"/>
      <c r="B4350" s="781"/>
      <c r="C4350" s="1830"/>
      <c r="D4350" s="411"/>
      <c r="E4350" s="1707"/>
      <c r="F4350" s="1719"/>
    </row>
    <row r="4351" spans="1:6">
      <c r="A4351" s="1704"/>
      <c r="B4351" s="781"/>
      <c r="C4351" s="1830"/>
      <c r="D4351" s="411"/>
      <c r="E4351" s="1707"/>
      <c r="F4351" s="1719"/>
    </row>
    <row r="4352" spans="1:6">
      <c r="A4352" s="1704"/>
      <c r="B4352" s="781"/>
      <c r="C4352" s="1830"/>
      <c r="D4352" s="411"/>
      <c r="E4352" s="1707"/>
      <c r="F4352" s="1719"/>
    </row>
    <row r="4353" spans="1:6">
      <c r="A4353" s="1704"/>
      <c r="B4353" s="781"/>
      <c r="C4353" s="1830"/>
      <c r="D4353" s="411"/>
      <c r="E4353" s="1707"/>
      <c r="F4353" s="1719"/>
    </row>
    <row r="4354" spans="1:6">
      <c r="A4354" s="1704"/>
      <c r="B4354" s="781"/>
      <c r="C4354" s="1830"/>
      <c r="D4354" s="411"/>
      <c r="E4354" s="1707"/>
      <c r="F4354" s="1719"/>
    </row>
    <row r="4355" spans="1:6">
      <c r="A4355" s="1704"/>
      <c r="B4355" s="781"/>
      <c r="C4355" s="1830"/>
      <c r="D4355" s="411"/>
      <c r="E4355" s="1707"/>
      <c r="F4355" s="1719"/>
    </row>
    <row r="4356" spans="1:6">
      <c r="A4356" s="1704"/>
      <c r="B4356" s="781"/>
      <c r="C4356" s="1830"/>
      <c r="D4356" s="411"/>
      <c r="E4356" s="1707"/>
      <c r="F4356" s="1719"/>
    </row>
    <row r="4357" spans="1:6">
      <c r="A4357" s="1704"/>
      <c r="B4357" s="781"/>
      <c r="C4357" s="1830"/>
      <c r="D4357" s="411"/>
      <c r="E4357" s="1707"/>
      <c r="F4357" s="1719"/>
    </row>
    <row r="4358" spans="1:6">
      <c r="A4358" s="1704"/>
      <c r="B4358" s="781"/>
      <c r="C4358" s="1830"/>
      <c r="D4358" s="411"/>
      <c r="E4358" s="1707"/>
      <c r="F4358" s="1719"/>
    </row>
    <row r="4359" spans="1:6">
      <c r="A4359" s="1704"/>
      <c r="B4359" s="781"/>
      <c r="C4359" s="1830"/>
      <c r="D4359" s="411"/>
      <c r="E4359" s="1707"/>
      <c r="F4359" s="1719"/>
    </row>
    <row r="4360" spans="1:6">
      <c r="A4360" s="1704"/>
      <c r="B4360" s="781"/>
      <c r="C4360" s="1830"/>
      <c r="D4360" s="411"/>
      <c r="E4360" s="1707"/>
      <c r="F4360" s="1719"/>
    </row>
    <row r="4361" spans="1:6">
      <c r="A4361" s="1704"/>
      <c r="B4361" s="781"/>
      <c r="C4361" s="1830"/>
      <c r="D4361" s="411"/>
      <c r="E4361" s="1707"/>
      <c r="F4361" s="1719"/>
    </row>
    <row r="4362" spans="1:6">
      <c r="A4362" s="1704"/>
      <c r="B4362" s="781"/>
      <c r="C4362" s="1830"/>
      <c r="D4362" s="411"/>
      <c r="E4362" s="1707"/>
      <c r="F4362" s="1719"/>
    </row>
    <row r="4363" spans="1:6">
      <c r="A4363" s="1704"/>
      <c r="B4363" s="781"/>
      <c r="C4363" s="1830"/>
      <c r="D4363" s="411"/>
      <c r="E4363" s="1707"/>
      <c r="F4363" s="1719"/>
    </row>
    <row r="4364" spans="1:6">
      <c r="A4364" s="1704"/>
      <c r="B4364" s="781"/>
      <c r="C4364" s="1830"/>
      <c r="D4364" s="411"/>
      <c r="E4364" s="1707"/>
      <c r="F4364" s="1719"/>
    </row>
    <row r="4365" spans="1:6">
      <c r="A4365" s="1824"/>
      <c r="B4365" s="781"/>
      <c r="C4365" s="1825"/>
      <c r="D4365" s="874"/>
      <c r="E4365" s="1707"/>
      <c r="F4365" s="1719"/>
    </row>
    <row r="4366" spans="1:6">
      <c r="A4366" s="48"/>
      <c r="B4366" s="717"/>
      <c r="C4366" s="47"/>
      <c r="D4366" s="718"/>
      <c r="E4366" s="2014"/>
      <c r="F4366" s="351"/>
    </row>
    <row r="4367" spans="1:6" ht="14.4" thickBot="1">
      <c r="A4367" s="66"/>
      <c r="B4367" s="719" t="s">
        <v>199</v>
      </c>
      <c r="C4367" s="65"/>
      <c r="D4367" s="720"/>
      <c r="E4367" s="2022"/>
      <c r="F4367" s="393">
        <f>SUM(F4334:F4360)</f>
        <v>0</v>
      </c>
    </row>
    <row r="4368" spans="1:6" ht="14.4" thickTop="1">
      <c r="A4368" s="1834"/>
      <c r="B4368" s="1749"/>
      <c r="C4368" s="1835"/>
      <c r="D4368" s="1822"/>
      <c r="E4368" s="2183"/>
      <c r="F4368" s="1781"/>
    </row>
    <row r="4369" spans="1:6">
      <c r="A4369" s="1714"/>
      <c r="B4369" s="802" t="s">
        <v>2950</v>
      </c>
      <c r="C4369" s="1829"/>
      <c r="D4369" s="874"/>
      <c r="E4369" s="1707"/>
      <c r="F4369" s="1717"/>
    </row>
    <row r="4370" spans="1:6">
      <c r="A4370" s="1704"/>
      <c r="B4370" s="1672" t="s">
        <v>1469</v>
      </c>
      <c r="C4370" s="1829"/>
      <c r="D4370" s="874"/>
      <c r="E4370" s="1707"/>
      <c r="F4370" s="1719">
        <f t="shared" ref="F4370" si="156">D4370*E4370</f>
        <v>0</v>
      </c>
    </row>
    <row r="4371" spans="1:6">
      <c r="A4371" s="1704" t="s">
        <v>28</v>
      </c>
      <c r="B4371" s="781" t="s">
        <v>1470</v>
      </c>
      <c r="C4371" s="1829">
        <v>4</v>
      </c>
      <c r="D4371" s="874" t="s">
        <v>1464</v>
      </c>
      <c r="E4371" s="1707"/>
      <c r="F4371" s="1719">
        <f t="shared" ref="F4371:F4385" si="157">C4371*E4371</f>
        <v>0</v>
      </c>
    </row>
    <row r="4372" spans="1:6">
      <c r="A4372" s="1704"/>
      <c r="B4372" s="1672" t="s">
        <v>1471</v>
      </c>
      <c r="C4372" s="1829"/>
      <c r="D4372" s="874"/>
      <c r="E4372" s="1707"/>
      <c r="F4372" s="1719">
        <f t="shared" si="157"/>
        <v>0</v>
      </c>
    </row>
    <row r="4373" spans="1:6" ht="27.6">
      <c r="A4373" s="1704" t="s">
        <v>30</v>
      </c>
      <c r="B4373" s="781" t="s">
        <v>1472</v>
      </c>
      <c r="C4373" s="1830">
        <v>2</v>
      </c>
      <c r="D4373" s="336" t="s">
        <v>1421</v>
      </c>
      <c r="F4373" s="1719">
        <f t="shared" si="157"/>
        <v>0</v>
      </c>
    </row>
    <row r="4374" spans="1:6">
      <c r="A4374" s="1704" t="s">
        <v>31</v>
      </c>
      <c r="B4374" s="781" t="s">
        <v>1473</v>
      </c>
      <c r="C4374" s="1830">
        <v>0</v>
      </c>
      <c r="D4374" s="336" t="s">
        <v>1421</v>
      </c>
      <c r="F4374" s="1719">
        <f t="shared" si="157"/>
        <v>0</v>
      </c>
    </row>
    <row r="4375" spans="1:6">
      <c r="A4375" s="1704" t="s">
        <v>32</v>
      </c>
      <c r="B4375" s="781" t="s">
        <v>1474</v>
      </c>
      <c r="C4375" s="1830">
        <v>0</v>
      </c>
      <c r="D4375" s="336" t="s">
        <v>1421</v>
      </c>
      <c r="F4375" s="1719">
        <f t="shared" si="157"/>
        <v>0</v>
      </c>
    </row>
    <row r="4376" spans="1:6">
      <c r="A4376" s="1704"/>
      <c r="B4376" s="1672" t="s">
        <v>1475</v>
      </c>
      <c r="C4376" s="1829"/>
      <c r="D4376" s="874"/>
      <c r="E4376" s="1707"/>
      <c r="F4376" s="1719">
        <f t="shared" si="157"/>
        <v>0</v>
      </c>
    </row>
    <row r="4377" spans="1:6" ht="41.4">
      <c r="A4377" s="1704" t="s">
        <v>33</v>
      </c>
      <c r="B4377" s="781" t="s">
        <v>1476</v>
      </c>
      <c r="C4377" s="1829">
        <v>0</v>
      </c>
      <c r="D4377" s="874" t="s">
        <v>1421</v>
      </c>
      <c r="E4377" s="1707"/>
      <c r="F4377" s="1719">
        <f t="shared" si="157"/>
        <v>0</v>
      </c>
    </row>
    <row r="4378" spans="1:6" s="524" customFormat="1">
      <c r="A4378" s="1704"/>
      <c r="B4378" s="1832"/>
      <c r="C4378" s="1833"/>
      <c r="D4378" s="336"/>
      <c r="E4378" s="1707"/>
      <c r="F4378" s="1719">
        <f t="shared" si="157"/>
        <v>0</v>
      </c>
    </row>
    <row r="4379" spans="1:6" s="524" customFormat="1">
      <c r="A4379" s="1704"/>
      <c r="B4379" s="1832" t="s">
        <v>1477</v>
      </c>
      <c r="C4379" s="1833"/>
      <c r="D4379" s="336"/>
      <c r="E4379" s="1707"/>
      <c r="F4379" s="1719">
        <f t="shared" si="157"/>
        <v>0</v>
      </c>
    </row>
    <row r="4380" spans="1:6" s="524" customFormat="1" ht="82.8">
      <c r="A4380" s="1704" t="s">
        <v>28</v>
      </c>
      <c r="B4380" s="1831" t="s">
        <v>1478</v>
      </c>
      <c r="C4380" s="1829">
        <v>0</v>
      </c>
      <c r="D4380" s="874" t="s">
        <v>1421</v>
      </c>
      <c r="E4380" s="1707"/>
      <c r="F4380" s="1719">
        <f t="shared" si="157"/>
        <v>0</v>
      </c>
    </row>
    <row r="4381" spans="1:6">
      <c r="A4381" s="1704"/>
      <c r="B4381" s="781"/>
      <c r="C4381" s="1829"/>
      <c r="D4381" s="874"/>
      <c r="E4381" s="1707"/>
      <c r="F4381" s="1719">
        <f t="shared" si="157"/>
        <v>0</v>
      </c>
    </row>
    <row r="4382" spans="1:6" s="524" customFormat="1" ht="96.6">
      <c r="A4382" s="1700" t="s">
        <v>34</v>
      </c>
      <c r="B4382" s="781" t="s">
        <v>2952</v>
      </c>
      <c r="C4382" s="1830">
        <v>4</v>
      </c>
      <c r="D4382" s="336" t="s">
        <v>809</v>
      </c>
      <c r="E4382" s="2177"/>
      <c r="F4382" s="1719">
        <f t="shared" si="157"/>
        <v>0</v>
      </c>
    </row>
    <row r="4383" spans="1:6" s="524" customFormat="1" ht="27.6">
      <c r="A4383" s="1704" t="s">
        <v>36</v>
      </c>
      <c r="B4383" s="1831" t="s">
        <v>1480</v>
      </c>
      <c r="C4383" s="1829">
        <v>4</v>
      </c>
      <c r="D4383" s="874" t="s">
        <v>1421</v>
      </c>
      <c r="E4383" s="1707"/>
      <c r="F4383" s="1719">
        <f t="shared" si="157"/>
        <v>0</v>
      </c>
    </row>
    <row r="4384" spans="1:6" s="524" customFormat="1">
      <c r="A4384" s="1700"/>
      <c r="B4384" s="781"/>
      <c r="C4384" s="1830"/>
      <c r="D4384" s="336"/>
      <c r="E4384" s="2177"/>
      <c r="F4384" s="1719">
        <f t="shared" si="157"/>
        <v>0</v>
      </c>
    </row>
    <row r="4385" spans="1:6" s="524" customFormat="1" ht="41.4">
      <c r="A4385" s="1700" t="s">
        <v>74</v>
      </c>
      <c r="B4385" s="1831" t="s">
        <v>1481</v>
      </c>
      <c r="C4385" s="1829">
        <v>1</v>
      </c>
      <c r="D4385" s="874" t="s">
        <v>1482</v>
      </c>
      <c r="E4385" s="1707"/>
      <c r="F4385" s="1719">
        <f t="shared" si="157"/>
        <v>0</v>
      </c>
    </row>
    <row r="4386" spans="1:6" s="524" customFormat="1">
      <c r="A4386" s="1700"/>
      <c r="B4386" s="1831"/>
      <c r="C4386" s="1829"/>
      <c r="D4386" s="874"/>
      <c r="E4386" s="1707"/>
      <c r="F4386" s="1719"/>
    </row>
    <row r="4387" spans="1:6" s="524" customFormat="1">
      <c r="A4387" s="1700"/>
      <c r="B4387" s="1831"/>
      <c r="C4387" s="1829"/>
      <c r="D4387" s="874"/>
      <c r="E4387" s="1707"/>
      <c r="F4387" s="1719"/>
    </row>
    <row r="4388" spans="1:6" s="524" customFormat="1">
      <c r="A4388" s="1700"/>
      <c r="B4388" s="1831"/>
      <c r="C4388" s="1829"/>
      <c r="D4388" s="874"/>
      <c r="E4388" s="1707"/>
      <c r="F4388" s="1719"/>
    </row>
    <row r="4389" spans="1:6" s="524" customFormat="1">
      <c r="A4389" s="1700"/>
      <c r="B4389" s="1831"/>
      <c r="C4389" s="1829"/>
      <c r="D4389" s="874"/>
      <c r="E4389" s="1707"/>
      <c r="F4389" s="1719"/>
    </row>
    <row r="4390" spans="1:6" s="524" customFormat="1">
      <c r="A4390" s="1700"/>
      <c r="B4390" s="1831"/>
      <c r="C4390" s="1829"/>
      <c r="D4390" s="874"/>
      <c r="E4390" s="1707"/>
      <c r="F4390" s="1719"/>
    </row>
    <row r="4391" spans="1:6" s="524" customFormat="1">
      <c r="A4391" s="1700"/>
      <c r="B4391" s="1831"/>
      <c r="C4391" s="1829"/>
      <c r="D4391" s="874"/>
      <c r="E4391" s="1707"/>
      <c r="F4391" s="1719"/>
    </row>
    <row r="4392" spans="1:6" s="524" customFormat="1">
      <c r="A4392" s="1700"/>
      <c r="B4392" s="1831"/>
      <c r="C4392" s="1829"/>
      <c r="D4392" s="874"/>
      <c r="E4392" s="1707"/>
      <c r="F4392" s="1719"/>
    </row>
    <row r="4393" spans="1:6" s="524" customFormat="1">
      <c r="A4393" s="1700"/>
      <c r="B4393" s="1831"/>
      <c r="C4393" s="1829"/>
      <c r="D4393" s="874"/>
      <c r="E4393" s="1707"/>
      <c r="F4393" s="1719"/>
    </row>
    <row r="4394" spans="1:6" s="524" customFormat="1">
      <c r="A4394" s="1700"/>
      <c r="B4394" s="1831"/>
      <c r="C4394" s="1829"/>
      <c r="D4394" s="874"/>
      <c r="E4394" s="1707"/>
      <c r="F4394" s="1719"/>
    </row>
    <row r="4395" spans="1:6" s="524" customFormat="1">
      <c r="A4395" s="1700"/>
      <c r="B4395" s="1831"/>
      <c r="C4395" s="1829"/>
      <c r="D4395" s="874"/>
      <c r="E4395" s="1707"/>
      <c r="F4395" s="1719"/>
    </row>
    <row r="4396" spans="1:6" s="524" customFormat="1">
      <c r="A4396" s="1700"/>
      <c r="B4396" s="1831"/>
      <c r="C4396" s="1829"/>
      <c r="D4396" s="874"/>
      <c r="E4396" s="1707"/>
      <c r="F4396" s="1719"/>
    </row>
    <row r="4397" spans="1:6" s="524" customFormat="1">
      <c r="A4397" s="1700"/>
      <c r="B4397" s="1831"/>
      <c r="C4397" s="1829"/>
      <c r="D4397" s="874"/>
      <c r="E4397" s="1707"/>
      <c r="F4397" s="1719"/>
    </row>
    <row r="4398" spans="1:6" s="524" customFormat="1">
      <c r="A4398" s="1700"/>
      <c r="B4398" s="1831"/>
      <c r="C4398" s="1829"/>
      <c r="D4398" s="874"/>
      <c r="E4398" s="1707"/>
      <c r="F4398" s="1719"/>
    </row>
    <row r="4399" spans="1:6">
      <c r="A4399" s="1824"/>
      <c r="B4399" s="781"/>
      <c r="C4399" s="1825"/>
      <c r="D4399" s="874"/>
      <c r="E4399" s="1707"/>
      <c r="F4399" s="1719"/>
    </row>
    <row r="4400" spans="1:6">
      <c r="A4400" s="48"/>
      <c r="B4400" s="717"/>
      <c r="C4400" s="47"/>
      <c r="D4400" s="718"/>
      <c r="E4400" s="2014"/>
      <c r="F4400" s="351"/>
    </row>
    <row r="4401" spans="1:6" ht="14.4" thickBot="1">
      <c r="A4401" s="66"/>
      <c r="B4401" s="719" t="s">
        <v>199</v>
      </c>
      <c r="C4401" s="65"/>
      <c r="D4401" s="720"/>
      <c r="E4401" s="2022"/>
      <c r="F4401" s="393">
        <f>SUM(F4369:F4395)</f>
        <v>0</v>
      </c>
    </row>
    <row r="4402" spans="1:6" ht="14.4" thickTop="1">
      <c r="A4402" s="1834"/>
      <c r="B4402" s="1749"/>
      <c r="C4402" s="1835"/>
      <c r="D4402" s="1822"/>
      <c r="E4402" s="2183"/>
      <c r="F4402" s="1781"/>
    </row>
    <row r="4403" spans="1:6">
      <c r="A4403" s="1714" t="s">
        <v>3041</v>
      </c>
      <c r="B4403" s="802" t="s">
        <v>2954</v>
      </c>
      <c r="C4403" s="1829"/>
      <c r="D4403" s="874"/>
      <c r="E4403" s="1707"/>
      <c r="F4403" s="1717"/>
    </row>
    <row r="4404" spans="1:6" s="524" customFormat="1" ht="41.4">
      <c r="A4404" s="1704" t="s">
        <v>28</v>
      </c>
      <c r="B4404" s="1831" t="s">
        <v>2955</v>
      </c>
      <c r="C4404" s="1829">
        <v>0</v>
      </c>
      <c r="D4404" s="874" t="s">
        <v>1421</v>
      </c>
      <c r="E4404" s="1707"/>
      <c r="F4404" s="1719">
        <f t="shared" ref="F4404:F4412" si="158">C4404*E4404</f>
        <v>0</v>
      </c>
    </row>
    <row r="4405" spans="1:6" s="524" customFormat="1" ht="41.4">
      <c r="A4405" s="1704" t="s">
        <v>30</v>
      </c>
      <c r="B4405" s="1831" t="s">
        <v>2956</v>
      </c>
      <c r="C4405" s="1829">
        <v>0</v>
      </c>
      <c r="D4405" s="874" t="s">
        <v>1421</v>
      </c>
      <c r="E4405" s="1707"/>
      <c r="F4405" s="1719">
        <f t="shared" si="158"/>
        <v>0</v>
      </c>
    </row>
    <row r="4406" spans="1:6" s="524" customFormat="1" ht="27.6">
      <c r="A4406" s="1704" t="s">
        <v>31</v>
      </c>
      <c r="B4406" s="1831" t="s">
        <v>2957</v>
      </c>
      <c r="C4406" s="1829">
        <v>0</v>
      </c>
      <c r="D4406" s="874" t="s">
        <v>1421</v>
      </c>
      <c r="E4406" s="1707"/>
      <c r="F4406" s="1719">
        <f t="shared" si="158"/>
        <v>0</v>
      </c>
    </row>
    <row r="4407" spans="1:6" s="524" customFormat="1" ht="55.2">
      <c r="A4407" s="1704" t="s">
        <v>32</v>
      </c>
      <c r="B4407" s="1831" t="s">
        <v>2958</v>
      </c>
      <c r="C4407" s="1829">
        <v>0</v>
      </c>
      <c r="D4407" s="874" t="s">
        <v>1421</v>
      </c>
      <c r="E4407" s="1707"/>
      <c r="F4407" s="1719">
        <f t="shared" si="158"/>
        <v>0</v>
      </c>
    </row>
    <row r="4408" spans="1:6">
      <c r="A4408" s="1704"/>
      <c r="B4408" s="1672" t="s">
        <v>2959</v>
      </c>
      <c r="C4408" s="1829"/>
      <c r="D4408" s="874"/>
      <c r="E4408" s="1707"/>
      <c r="F4408" s="1719">
        <f t="shared" si="158"/>
        <v>0</v>
      </c>
    </row>
    <row r="4409" spans="1:6" ht="69">
      <c r="A4409" s="1704" t="s">
        <v>33</v>
      </c>
      <c r="B4409" s="781" t="s">
        <v>2960</v>
      </c>
      <c r="C4409" s="1829">
        <v>0</v>
      </c>
      <c r="D4409" s="874" t="s">
        <v>1421</v>
      </c>
      <c r="E4409" s="1707"/>
      <c r="F4409" s="1719">
        <f t="shared" si="158"/>
        <v>0</v>
      </c>
    </row>
    <row r="4410" spans="1:6">
      <c r="A4410" s="1704"/>
      <c r="B4410" s="781"/>
      <c r="C4410" s="1829"/>
      <c r="D4410" s="874"/>
      <c r="E4410" s="1707"/>
      <c r="F4410" s="1719">
        <f t="shared" si="158"/>
        <v>0</v>
      </c>
    </row>
    <row r="4411" spans="1:6" ht="165.6">
      <c r="A4411" s="1704" t="s">
        <v>34</v>
      </c>
      <c r="B4411" s="781" t="s">
        <v>2961</v>
      </c>
      <c r="C4411" s="1829">
        <v>0</v>
      </c>
      <c r="D4411" s="874" t="s">
        <v>1464</v>
      </c>
      <c r="E4411" s="1707"/>
      <c r="F4411" s="1719">
        <f t="shared" si="158"/>
        <v>0</v>
      </c>
    </row>
    <row r="4412" spans="1:6">
      <c r="A4412" s="1704" t="s">
        <v>34</v>
      </c>
      <c r="B4412" s="781" t="s">
        <v>2962</v>
      </c>
      <c r="C4412" s="1829">
        <v>0</v>
      </c>
      <c r="D4412" s="874" t="s">
        <v>1421</v>
      </c>
      <c r="E4412" s="1707"/>
      <c r="F4412" s="1719">
        <f t="shared" si="158"/>
        <v>0</v>
      </c>
    </row>
    <row r="4413" spans="1:6">
      <c r="A4413" s="1704"/>
      <c r="B4413" s="781"/>
      <c r="C4413" s="1829"/>
      <c r="D4413" s="874"/>
      <c r="E4413" s="1707"/>
      <c r="F4413" s="1719"/>
    </row>
    <row r="4414" spans="1:6">
      <c r="A4414" s="1704"/>
      <c r="B4414" s="781"/>
      <c r="C4414" s="1829"/>
      <c r="D4414" s="874"/>
      <c r="E4414" s="1707"/>
      <c r="F4414" s="1719"/>
    </row>
    <row r="4415" spans="1:6">
      <c r="A4415" s="1704"/>
      <c r="B4415" s="781"/>
      <c r="C4415" s="1829"/>
      <c r="D4415" s="874"/>
      <c r="E4415" s="1707"/>
      <c r="F4415" s="1719"/>
    </row>
    <row r="4416" spans="1:6">
      <c r="A4416" s="1704"/>
      <c r="B4416" s="781"/>
      <c r="C4416" s="1829"/>
      <c r="D4416" s="874"/>
      <c r="E4416" s="1707"/>
      <c r="F4416" s="1719"/>
    </row>
    <row r="4417" spans="1:6">
      <c r="A4417" s="1704"/>
      <c r="B4417" s="781"/>
      <c r="C4417" s="1829"/>
      <c r="D4417" s="874"/>
      <c r="E4417" s="1707"/>
      <c r="F4417" s="1719"/>
    </row>
    <row r="4418" spans="1:6">
      <c r="A4418" s="1704"/>
      <c r="B4418" s="781"/>
      <c r="C4418" s="1829"/>
      <c r="D4418" s="874"/>
      <c r="E4418" s="1707"/>
      <c r="F4418" s="1719"/>
    </row>
    <row r="4419" spans="1:6">
      <c r="A4419" s="1704"/>
      <c r="B4419" s="781"/>
      <c r="C4419" s="1829"/>
      <c r="D4419" s="874"/>
      <c r="E4419" s="1707"/>
      <c r="F4419" s="1719"/>
    </row>
    <row r="4420" spans="1:6">
      <c r="A4420" s="1704"/>
      <c r="B4420" s="781"/>
      <c r="C4420" s="1829"/>
      <c r="D4420" s="874"/>
      <c r="E4420" s="1707"/>
      <c r="F4420" s="1719"/>
    </row>
    <row r="4421" spans="1:6">
      <c r="A4421" s="1704"/>
      <c r="B4421" s="781"/>
      <c r="C4421" s="1829"/>
      <c r="D4421" s="874"/>
      <c r="E4421" s="1707"/>
      <c r="F4421" s="1719"/>
    </row>
    <row r="4422" spans="1:6">
      <c r="A4422" s="1704"/>
      <c r="B4422" s="781"/>
      <c r="C4422" s="1829"/>
      <c r="D4422" s="874"/>
      <c r="E4422" s="1707"/>
      <c r="F4422" s="1719"/>
    </row>
    <row r="4423" spans="1:6">
      <c r="A4423" s="1704"/>
      <c r="B4423" s="781"/>
      <c r="C4423" s="1829"/>
      <c r="D4423" s="874"/>
      <c r="E4423" s="1707"/>
      <c r="F4423" s="1719"/>
    </row>
    <row r="4424" spans="1:6">
      <c r="A4424" s="1704"/>
      <c r="B4424" s="781"/>
      <c r="C4424" s="1829"/>
      <c r="D4424" s="874"/>
      <c r="E4424" s="1707"/>
      <c r="F4424" s="1719"/>
    </row>
    <row r="4425" spans="1:6">
      <c r="A4425" s="1704"/>
      <c r="B4425" s="781"/>
      <c r="C4425" s="1829"/>
      <c r="D4425" s="874"/>
      <c r="E4425" s="1707"/>
      <c r="F4425" s="1719"/>
    </row>
    <row r="4426" spans="1:6">
      <c r="A4426" s="1704"/>
      <c r="B4426" s="781"/>
      <c r="C4426" s="1829"/>
      <c r="D4426" s="874"/>
      <c r="E4426" s="1707"/>
      <c r="F4426" s="1719"/>
    </row>
    <row r="4427" spans="1:6">
      <c r="A4427" s="1824"/>
      <c r="B4427" s="781"/>
      <c r="C4427" s="1825"/>
      <c r="D4427" s="874"/>
      <c r="E4427" s="1707"/>
      <c r="F4427" s="1719"/>
    </row>
    <row r="4428" spans="1:6">
      <c r="A4428" s="48"/>
      <c r="B4428" s="717"/>
      <c r="C4428" s="47"/>
      <c r="D4428" s="718"/>
      <c r="E4428" s="2014"/>
      <c r="F4428" s="351"/>
    </row>
    <row r="4429" spans="1:6" ht="14.4" thickBot="1">
      <c r="A4429" s="66"/>
      <c r="B4429" s="719" t="s">
        <v>199</v>
      </c>
      <c r="C4429" s="65"/>
      <c r="D4429" s="720"/>
      <c r="E4429" s="2022"/>
      <c r="F4429" s="393">
        <f>SUM(F4403:F4426)</f>
        <v>0</v>
      </c>
    </row>
    <row r="4430" spans="1:6" ht="14.4" thickTop="1">
      <c r="A4430" s="1834"/>
      <c r="B4430" s="1749"/>
      <c r="C4430" s="1835"/>
      <c r="D4430" s="1822"/>
      <c r="E4430" s="2183"/>
      <c r="F4430" s="1781"/>
    </row>
    <row r="4431" spans="1:6">
      <c r="A4431" s="1714"/>
      <c r="B4431" s="802" t="s">
        <v>2964</v>
      </c>
      <c r="C4431" s="1829"/>
      <c r="D4431" s="874"/>
      <c r="E4431" s="1707"/>
      <c r="F4431" s="1717"/>
    </row>
    <row r="4432" spans="1:6" s="524" customFormat="1">
      <c r="A4432" s="1704"/>
      <c r="B4432" s="1832" t="s">
        <v>2965</v>
      </c>
      <c r="C4432" s="1833"/>
      <c r="D4432" s="336"/>
      <c r="E4432" s="1707"/>
      <c r="F4432" s="1719">
        <f t="shared" ref="F4432" si="159">E4432*D4432</f>
        <v>0</v>
      </c>
    </row>
    <row r="4433" spans="1:6" s="524" customFormat="1" ht="69">
      <c r="A4433" s="1700" t="s">
        <v>28</v>
      </c>
      <c r="B4433" s="781" t="s">
        <v>2966</v>
      </c>
      <c r="C4433" s="1830">
        <v>0</v>
      </c>
      <c r="D4433" s="336" t="s">
        <v>809</v>
      </c>
      <c r="E4433" s="2177"/>
      <c r="F4433" s="1719">
        <f t="shared" ref="F4433:F4441" si="160">C4433*E4433</f>
        <v>0</v>
      </c>
    </row>
    <row r="4434" spans="1:6" s="524" customFormat="1" ht="27.6">
      <c r="A4434" s="1704" t="s">
        <v>30</v>
      </c>
      <c r="B4434" s="781" t="s">
        <v>2967</v>
      </c>
      <c r="C4434" s="1829">
        <v>0</v>
      </c>
      <c r="D4434" s="874" t="s">
        <v>1421</v>
      </c>
      <c r="E4434" s="1707"/>
      <c r="F4434" s="1719">
        <f t="shared" si="160"/>
        <v>0</v>
      </c>
    </row>
    <row r="4435" spans="1:6" ht="27.6">
      <c r="A4435" s="1704" t="s">
        <v>31</v>
      </c>
      <c r="B4435" s="781" t="s">
        <v>1451</v>
      </c>
      <c r="C4435" s="1829">
        <v>0</v>
      </c>
      <c r="D4435" s="874" t="s">
        <v>1421</v>
      </c>
      <c r="E4435" s="1707"/>
      <c r="F4435" s="1719">
        <f t="shared" si="160"/>
        <v>0</v>
      </c>
    </row>
    <row r="4436" spans="1:6" ht="27.6">
      <c r="A4436" s="1704" t="s">
        <v>32</v>
      </c>
      <c r="B4436" s="781" t="s">
        <v>1452</v>
      </c>
      <c r="C4436" s="1829">
        <v>0</v>
      </c>
      <c r="D4436" s="874" t="s">
        <v>1421</v>
      </c>
      <c r="E4436" s="1707"/>
      <c r="F4436" s="1719">
        <f t="shared" si="160"/>
        <v>0</v>
      </c>
    </row>
    <row r="4437" spans="1:6" ht="41.4">
      <c r="A4437" s="1704" t="s">
        <v>33</v>
      </c>
      <c r="B4437" s="781" t="s">
        <v>1453</v>
      </c>
      <c r="C4437" s="1829">
        <v>0</v>
      </c>
      <c r="D4437" s="874" t="s">
        <v>1421</v>
      </c>
      <c r="E4437" s="1707"/>
      <c r="F4437" s="1719">
        <f t="shared" si="160"/>
        <v>0</v>
      </c>
    </row>
    <row r="4438" spans="1:6" s="524" customFormat="1" ht="27.6">
      <c r="A4438" s="1700" t="s">
        <v>34</v>
      </c>
      <c r="B4438" s="781" t="s">
        <v>1446</v>
      </c>
      <c r="C4438" s="1830">
        <v>0</v>
      </c>
      <c r="D4438" s="336" t="s">
        <v>1421</v>
      </c>
      <c r="E4438" s="2177"/>
      <c r="F4438" s="1719">
        <f t="shared" si="160"/>
        <v>0</v>
      </c>
    </row>
    <row r="4439" spans="1:6" s="524" customFormat="1">
      <c r="A4439" s="1700" t="s">
        <v>35</v>
      </c>
      <c r="B4439" s="1831" t="s">
        <v>1447</v>
      </c>
      <c r="C4439" s="1830">
        <v>0</v>
      </c>
      <c r="D4439" s="336" t="s">
        <v>1421</v>
      </c>
      <c r="E4439" s="2177"/>
      <c r="F4439" s="1719">
        <f t="shared" si="160"/>
        <v>0</v>
      </c>
    </row>
    <row r="4440" spans="1:6" s="524" customFormat="1" ht="27.6">
      <c r="A4440" s="1700" t="s">
        <v>36</v>
      </c>
      <c r="B4440" s="781" t="s">
        <v>1444</v>
      </c>
      <c r="C4440" s="1829">
        <v>0</v>
      </c>
      <c r="D4440" s="874" t="s">
        <v>1421</v>
      </c>
      <c r="E4440" s="1707"/>
      <c r="F4440" s="1719">
        <f t="shared" si="160"/>
        <v>0</v>
      </c>
    </row>
    <row r="4441" spans="1:6" ht="41.4">
      <c r="A4441" s="1704" t="s">
        <v>74</v>
      </c>
      <c r="B4441" s="781" t="s">
        <v>1445</v>
      </c>
      <c r="C4441" s="1829">
        <v>0</v>
      </c>
      <c r="D4441" s="874" t="s">
        <v>1421</v>
      </c>
      <c r="E4441" s="1707"/>
      <c r="F4441" s="1719">
        <f t="shared" si="160"/>
        <v>0</v>
      </c>
    </row>
    <row r="4442" spans="1:6">
      <c r="A4442" s="1704"/>
      <c r="B4442" s="781"/>
      <c r="C4442" s="1829"/>
      <c r="D4442" s="874"/>
      <c r="E4442" s="1707"/>
      <c r="F4442" s="1719"/>
    </row>
    <row r="4443" spans="1:6">
      <c r="A4443" s="1704"/>
      <c r="B4443" s="781"/>
      <c r="C4443" s="1829"/>
      <c r="D4443" s="874"/>
      <c r="E4443" s="1707"/>
      <c r="F4443" s="1719"/>
    </row>
    <row r="4444" spans="1:6">
      <c r="A4444" s="1704"/>
      <c r="B4444" s="781"/>
      <c r="C4444" s="1829"/>
      <c r="D4444" s="874"/>
      <c r="E4444" s="1707"/>
      <c r="F4444" s="1719"/>
    </row>
    <row r="4445" spans="1:6">
      <c r="A4445" s="1704"/>
      <c r="B4445" s="781"/>
      <c r="C4445" s="1829"/>
      <c r="D4445" s="874"/>
      <c r="E4445" s="1707"/>
      <c r="F4445" s="1719"/>
    </row>
    <row r="4446" spans="1:6">
      <c r="A4446" s="1704"/>
      <c r="B4446" s="781"/>
      <c r="C4446" s="1829"/>
      <c r="D4446" s="874"/>
      <c r="E4446" s="1707"/>
      <c r="F4446" s="1719"/>
    </row>
    <row r="4447" spans="1:6">
      <c r="A4447" s="1704"/>
      <c r="B4447" s="781"/>
      <c r="C4447" s="1829"/>
      <c r="D4447" s="874"/>
      <c r="E4447" s="1707"/>
      <c r="F4447" s="1719"/>
    </row>
    <row r="4448" spans="1:6">
      <c r="A4448" s="1704"/>
      <c r="B4448" s="781"/>
      <c r="C4448" s="1829"/>
      <c r="D4448" s="874"/>
      <c r="E4448" s="1707"/>
      <c r="F4448" s="1719"/>
    </row>
    <row r="4449" spans="1:6">
      <c r="A4449" s="1704"/>
      <c r="B4449" s="781"/>
      <c r="C4449" s="1829"/>
      <c r="D4449" s="874"/>
      <c r="E4449" s="1707"/>
      <c r="F4449" s="1719"/>
    </row>
    <row r="4450" spans="1:6">
      <c r="A4450" s="1704"/>
      <c r="B4450" s="781"/>
      <c r="C4450" s="1829"/>
      <c r="D4450" s="874"/>
      <c r="E4450" s="1707"/>
      <c r="F4450" s="1719"/>
    </row>
    <row r="4451" spans="1:6">
      <c r="A4451" s="1704"/>
      <c r="B4451" s="781"/>
      <c r="C4451" s="1829"/>
      <c r="D4451" s="874"/>
      <c r="E4451" s="1707"/>
      <c r="F4451" s="1719"/>
    </row>
    <row r="4452" spans="1:6">
      <c r="A4452" s="1704"/>
      <c r="B4452" s="781"/>
      <c r="C4452" s="1829"/>
      <c r="D4452" s="874"/>
      <c r="E4452" s="1707"/>
      <c r="F4452" s="1719"/>
    </row>
    <row r="4453" spans="1:6">
      <c r="A4453" s="1704"/>
      <c r="B4453" s="781"/>
      <c r="C4453" s="1829"/>
      <c r="D4453" s="874"/>
      <c r="E4453" s="1707"/>
      <c r="F4453" s="1719"/>
    </row>
    <row r="4454" spans="1:6">
      <c r="A4454" s="1704"/>
      <c r="B4454" s="781"/>
      <c r="C4454" s="1829"/>
      <c r="D4454" s="874"/>
      <c r="E4454" s="1707"/>
      <c r="F4454" s="1719"/>
    </row>
    <row r="4455" spans="1:6">
      <c r="A4455" s="1704"/>
      <c r="B4455" s="781"/>
      <c r="C4455" s="1829"/>
      <c r="D4455" s="874"/>
      <c r="E4455" s="1707"/>
      <c r="F4455" s="1719"/>
    </row>
    <row r="4456" spans="1:6">
      <c r="A4456" s="1704"/>
      <c r="B4456" s="781"/>
      <c r="C4456" s="1829"/>
      <c r="D4456" s="874"/>
      <c r="E4456" s="1707"/>
      <c r="F4456" s="1719"/>
    </row>
    <row r="4457" spans="1:6">
      <c r="A4457" s="1704"/>
      <c r="B4457" s="781"/>
      <c r="C4457" s="1829"/>
      <c r="D4457" s="874"/>
      <c r="E4457" s="1707"/>
      <c r="F4457" s="1719"/>
    </row>
    <row r="4458" spans="1:6">
      <c r="A4458" s="1704"/>
      <c r="B4458" s="781"/>
      <c r="C4458" s="1829"/>
      <c r="D4458" s="874"/>
      <c r="E4458" s="1707"/>
      <c r="F4458" s="1719"/>
    </row>
    <row r="4459" spans="1:6">
      <c r="A4459" s="1704"/>
      <c r="B4459" s="781"/>
      <c r="C4459" s="1829"/>
      <c r="D4459" s="874"/>
      <c r="E4459" s="1707"/>
      <c r="F4459" s="1719"/>
    </row>
    <row r="4460" spans="1:6">
      <c r="A4460" s="1704"/>
      <c r="B4460" s="781"/>
      <c r="C4460" s="1829"/>
      <c r="D4460" s="874"/>
      <c r="E4460" s="1707"/>
      <c r="F4460" s="1719"/>
    </row>
    <row r="4461" spans="1:6">
      <c r="A4461" s="1704"/>
      <c r="B4461" s="781"/>
      <c r="C4461" s="1829"/>
      <c r="D4461" s="874"/>
      <c r="E4461" s="1707"/>
      <c r="F4461" s="1719"/>
    </row>
    <row r="4462" spans="1:6">
      <c r="A4462" s="1704"/>
      <c r="B4462" s="781"/>
      <c r="C4462" s="1829"/>
      <c r="D4462" s="874"/>
      <c r="E4462" s="1707"/>
      <c r="F4462" s="1719"/>
    </row>
    <row r="4463" spans="1:6">
      <c r="A4463" s="1704"/>
      <c r="B4463" s="781"/>
      <c r="C4463" s="1829"/>
      <c r="D4463" s="874"/>
      <c r="E4463" s="1707"/>
      <c r="F4463" s="1719"/>
    </row>
    <row r="4464" spans="1:6">
      <c r="A4464" s="1704"/>
      <c r="B4464" s="781"/>
      <c r="C4464" s="1829"/>
      <c r="D4464" s="874"/>
      <c r="E4464" s="1707"/>
      <c r="F4464" s="1719"/>
    </row>
    <row r="4465" spans="1:6">
      <c r="A4465" s="1704"/>
      <c r="B4465" s="781"/>
      <c r="C4465" s="1829"/>
      <c r="D4465" s="874"/>
      <c r="E4465" s="1707"/>
      <c r="F4465" s="1719"/>
    </row>
    <row r="4466" spans="1:6">
      <c r="A4466" s="48"/>
      <c r="B4466" s="717"/>
      <c r="C4466" s="47"/>
      <c r="D4466" s="718"/>
      <c r="E4466" s="2014"/>
      <c r="F4466" s="351"/>
    </row>
    <row r="4467" spans="1:6" ht="14.4" thickBot="1">
      <c r="A4467" s="66"/>
      <c r="B4467" s="719" t="s">
        <v>199</v>
      </c>
      <c r="C4467" s="65"/>
      <c r="D4467" s="720"/>
      <c r="E4467" s="2022"/>
      <c r="F4467" s="393">
        <f>SUM(F4432:F4465)</f>
        <v>0</v>
      </c>
    </row>
    <row r="4468" spans="1:6" s="72" customFormat="1" ht="14.4" thickTop="1">
      <c r="A4468" s="1821"/>
      <c r="B4468" s="1842"/>
      <c r="C4468" s="1821"/>
      <c r="D4468" s="1822"/>
      <c r="E4468" s="2183"/>
      <c r="F4468" s="1781"/>
    </row>
    <row r="4469" spans="1:6" s="72" customFormat="1">
      <c r="A4469" s="1704"/>
      <c r="B4469" s="802" t="s">
        <v>2934</v>
      </c>
      <c r="C4469" s="1704"/>
      <c r="D4469" s="874"/>
      <c r="E4469" s="1707"/>
      <c r="F4469" s="1719"/>
    </row>
    <row r="4470" spans="1:6" s="72" customFormat="1">
      <c r="A4470" s="1704"/>
      <c r="B4470" s="802"/>
      <c r="C4470" s="1704"/>
      <c r="D4470" s="874"/>
      <c r="E4470" s="1707"/>
      <c r="F4470" s="1719"/>
    </row>
    <row r="4471" spans="1:6" s="72" customFormat="1">
      <c r="A4471" s="1704"/>
      <c r="B4471" s="781"/>
      <c r="C4471" s="1704"/>
      <c r="D4471" s="874"/>
      <c r="E4471" s="1707"/>
      <c r="F4471" s="1719"/>
    </row>
    <row r="4472" spans="1:6" s="72" customFormat="1">
      <c r="A4472" s="1704" t="s">
        <v>3037</v>
      </c>
      <c r="B4472" s="781" t="s">
        <v>2969</v>
      </c>
      <c r="C4472" s="1704"/>
      <c r="D4472" s="874"/>
      <c r="E4472" s="1707"/>
      <c r="F4472" s="1719">
        <f>F4332</f>
        <v>0</v>
      </c>
    </row>
    <row r="4473" spans="1:6" s="72" customFormat="1">
      <c r="A4473" s="1704"/>
      <c r="B4473" s="781"/>
      <c r="C4473" s="1704"/>
      <c r="D4473" s="874"/>
      <c r="E4473" s="1707"/>
      <c r="F4473" s="1719"/>
    </row>
    <row r="4474" spans="1:6" s="72" customFormat="1">
      <c r="A4474" s="1704" t="s">
        <v>3039</v>
      </c>
      <c r="B4474" s="781" t="s">
        <v>2970</v>
      </c>
      <c r="C4474" s="1704"/>
      <c r="D4474" s="874"/>
      <c r="E4474" s="1707"/>
      <c r="F4474" s="1719">
        <f>F4367</f>
        <v>0</v>
      </c>
    </row>
    <row r="4475" spans="1:6" s="72" customFormat="1">
      <c r="A4475" s="1704"/>
      <c r="B4475" s="781"/>
      <c r="C4475" s="1704"/>
      <c r="D4475" s="874"/>
      <c r="E4475" s="1707"/>
      <c r="F4475" s="1719"/>
    </row>
    <row r="4476" spans="1:6" s="72" customFormat="1">
      <c r="A4476" s="1704" t="s">
        <v>3040</v>
      </c>
      <c r="B4476" s="781" t="s">
        <v>2971</v>
      </c>
      <c r="C4476" s="1704"/>
      <c r="D4476" s="874"/>
      <c r="E4476" s="1707"/>
      <c r="F4476" s="1719">
        <f>F4401</f>
        <v>0</v>
      </c>
    </row>
    <row r="4477" spans="1:6" s="72" customFormat="1">
      <c r="A4477" s="1704"/>
      <c r="B4477" s="781"/>
      <c r="C4477" s="1704"/>
      <c r="D4477" s="874"/>
      <c r="E4477" s="1707"/>
      <c r="F4477" s="1719"/>
    </row>
    <row r="4478" spans="1:6" s="72" customFormat="1">
      <c r="A4478" s="1704" t="s">
        <v>3041</v>
      </c>
      <c r="B4478" s="781" t="s">
        <v>2972</v>
      </c>
      <c r="C4478" s="1704"/>
      <c r="D4478" s="874"/>
      <c r="E4478" s="1707"/>
      <c r="F4478" s="1719">
        <f>F4429</f>
        <v>0</v>
      </c>
    </row>
    <row r="4479" spans="1:6" s="72" customFormat="1">
      <c r="A4479" s="1704"/>
      <c r="B4479" s="781"/>
      <c r="C4479" s="1704"/>
      <c r="D4479" s="874"/>
      <c r="E4479" s="1707"/>
      <c r="F4479" s="1719"/>
    </row>
    <row r="4480" spans="1:6" s="72" customFormat="1">
      <c r="A4480" s="1704" t="s">
        <v>3042</v>
      </c>
      <c r="B4480" s="781" t="s">
        <v>2973</v>
      </c>
      <c r="C4480" s="1704"/>
      <c r="D4480" s="874"/>
      <c r="E4480" s="1707"/>
      <c r="F4480" s="1719">
        <f>F4467</f>
        <v>0</v>
      </c>
    </row>
    <row r="4481" spans="1:6" s="72" customFormat="1">
      <c r="A4481" s="1704"/>
      <c r="B4481" s="781"/>
      <c r="C4481" s="1704"/>
      <c r="D4481" s="874"/>
      <c r="E4481" s="1707"/>
      <c r="F4481" s="1719"/>
    </row>
    <row r="4482" spans="1:6" s="72" customFormat="1">
      <c r="A4482" s="1704"/>
      <c r="B4482" s="781"/>
      <c r="C4482" s="1704"/>
      <c r="D4482" s="874"/>
      <c r="E4482" s="1707"/>
      <c r="F4482" s="1719"/>
    </row>
    <row r="4483" spans="1:6" s="72" customFormat="1">
      <c r="A4483" s="1704"/>
      <c r="B4483" s="1836"/>
      <c r="C4483" s="1714"/>
      <c r="D4483" s="1716"/>
      <c r="E4483" s="2174"/>
      <c r="F4483" s="1717"/>
    </row>
    <row r="4484" spans="1:6" s="72" customFormat="1">
      <c r="A4484" s="1704"/>
      <c r="B4484" s="1672"/>
      <c r="C4484" s="1714"/>
      <c r="D4484" s="1716"/>
      <c r="E4484" s="2174"/>
      <c r="F4484" s="1717"/>
    </row>
    <row r="4485" spans="1:6" s="72" customFormat="1">
      <c r="A4485" s="1704"/>
      <c r="B4485" s="1836"/>
      <c r="C4485" s="1714"/>
      <c r="D4485" s="1716"/>
      <c r="E4485" s="2174"/>
      <c r="F4485" s="1717"/>
    </row>
    <row r="4486" spans="1:6" s="72" customFormat="1">
      <c r="A4486" s="1704"/>
      <c r="B4486" s="781"/>
      <c r="C4486" s="1704"/>
      <c r="D4486" s="874"/>
      <c r="E4486" s="1707"/>
      <c r="F4486" s="1719"/>
    </row>
    <row r="4487" spans="1:6" s="72" customFormat="1">
      <c r="A4487" s="1704"/>
      <c r="B4487" s="781"/>
      <c r="C4487" s="1704"/>
      <c r="D4487" s="874"/>
      <c r="E4487" s="1707"/>
      <c r="F4487" s="1719"/>
    </row>
    <row r="4488" spans="1:6" s="72" customFormat="1">
      <c r="A4488" s="1704"/>
      <c r="B4488" s="781"/>
      <c r="C4488" s="1704"/>
      <c r="D4488" s="874"/>
      <c r="E4488" s="1707"/>
      <c r="F4488" s="1719"/>
    </row>
    <row r="4489" spans="1:6" s="72" customFormat="1">
      <c r="A4489" s="1704"/>
      <c r="B4489" s="781"/>
      <c r="C4489" s="1704"/>
      <c r="D4489" s="874"/>
      <c r="E4489" s="1707"/>
      <c r="F4489" s="1719"/>
    </row>
    <row r="4490" spans="1:6" s="72" customFormat="1">
      <c r="A4490" s="1704"/>
      <c r="B4490" s="781"/>
      <c r="C4490" s="1704"/>
      <c r="D4490" s="874"/>
      <c r="E4490" s="1707"/>
      <c r="F4490" s="1719"/>
    </row>
    <row r="4491" spans="1:6" s="72" customFormat="1">
      <c r="A4491" s="1704"/>
      <c r="B4491" s="781"/>
      <c r="C4491" s="1704"/>
      <c r="D4491" s="874"/>
      <c r="E4491" s="1707"/>
      <c r="F4491" s="1719"/>
    </row>
    <row r="4492" spans="1:6" s="72" customFormat="1">
      <c r="A4492" s="1704"/>
      <c r="B4492" s="781"/>
      <c r="C4492" s="1704"/>
      <c r="D4492" s="874"/>
      <c r="E4492" s="1707"/>
      <c r="F4492" s="1719"/>
    </row>
    <row r="4493" spans="1:6" s="72" customFormat="1">
      <c r="A4493" s="1704"/>
      <c r="B4493" s="781"/>
      <c r="C4493" s="1704"/>
      <c r="D4493" s="874"/>
      <c r="E4493" s="1707"/>
      <c r="F4493" s="1719"/>
    </row>
    <row r="4494" spans="1:6" s="72" customFormat="1">
      <c r="A4494" s="1704"/>
      <c r="B4494" s="781"/>
      <c r="C4494" s="1704"/>
      <c r="D4494" s="874"/>
      <c r="E4494" s="1707"/>
      <c r="F4494" s="1719"/>
    </row>
    <row r="4495" spans="1:6" s="72" customFormat="1">
      <c r="A4495" s="1704"/>
      <c r="B4495" s="781"/>
      <c r="C4495" s="1704"/>
      <c r="D4495" s="874"/>
      <c r="E4495" s="1707"/>
      <c r="F4495" s="1719"/>
    </row>
    <row r="4496" spans="1:6" s="72" customFormat="1">
      <c r="A4496" s="1704"/>
      <c r="B4496" s="781"/>
      <c r="C4496" s="1704"/>
      <c r="D4496" s="874"/>
      <c r="E4496" s="1707"/>
      <c r="F4496" s="1719"/>
    </row>
    <row r="4497" spans="1:6" s="72" customFormat="1">
      <c r="A4497" s="1704"/>
      <c r="B4497" s="781"/>
      <c r="C4497" s="1704"/>
      <c r="D4497" s="874"/>
      <c r="E4497" s="1707"/>
      <c r="F4497" s="1719"/>
    </row>
    <row r="4498" spans="1:6" s="72" customFormat="1">
      <c r="A4498" s="1704"/>
      <c r="B4498" s="781"/>
      <c r="C4498" s="1704"/>
      <c r="D4498" s="874"/>
      <c r="E4498" s="1707"/>
      <c r="F4498" s="1719"/>
    </row>
    <row r="4499" spans="1:6" s="72" customFormat="1">
      <c r="A4499" s="1704"/>
      <c r="B4499" s="781"/>
      <c r="C4499" s="1704"/>
      <c r="D4499" s="874"/>
      <c r="E4499" s="1707"/>
      <c r="F4499" s="1719"/>
    </row>
    <row r="4500" spans="1:6" s="72" customFormat="1">
      <c r="A4500" s="1704"/>
      <c r="B4500" s="781"/>
      <c r="C4500" s="1704"/>
      <c r="D4500" s="874"/>
      <c r="E4500" s="1707"/>
      <c r="F4500" s="1719"/>
    </row>
    <row r="4501" spans="1:6" s="72" customFormat="1">
      <c r="A4501" s="1704"/>
      <c r="B4501" s="781"/>
      <c r="C4501" s="1704"/>
      <c r="D4501" s="874"/>
      <c r="E4501" s="1707"/>
      <c r="F4501" s="1719"/>
    </row>
    <row r="4502" spans="1:6" s="72" customFormat="1">
      <c r="A4502" s="1704"/>
      <c r="B4502" s="781"/>
      <c r="C4502" s="1704"/>
      <c r="D4502" s="874"/>
      <c r="E4502" s="1707"/>
      <c r="F4502" s="1719"/>
    </row>
    <row r="4503" spans="1:6" s="72" customFormat="1">
      <c r="A4503" s="1704"/>
      <c r="B4503" s="781"/>
      <c r="C4503" s="1704"/>
      <c r="D4503" s="874"/>
      <c r="E4503" s="1707"/>
      <c r="F4503" s="1719"/>
    </row>
    <row r="4504" spans="1:6" s="72" customFormat="1">
      <c r="A4504" s="1704"/>
      <c r="B4504" s="781"/>
      <c r="C4504" s="1704"/>
      <c r="D4504" s="874"/>
      <c r="E4504" s="1707"/>
      <c r="F4504" s="1719"/>
    </row>
    <row r="4505" spans="1:6" s="72" customFormat="1">
      <c r="A4505" s="1704"/>
      <c r="B4505" s="781"/>
      <c r="C4505" s="1704"/>
      <c r="D4505" s="874"/>
      <c r="E4505" s="1707"/>
      <c r="F4505" s="1719"/>
    </row>
    <row r="4506" spans="1:6" s="72" customFormat="1">
      <c r="A4506" s="1704"/>
      <c r="B4506" s="781"/>
      <c r="C4506" s="1704"/>
      <c r="D4506" s="874"/>
      <c r="E4506" s="1707"/>
      <c r="F4506" s="1719"/>
    </row>
    <row r="4507" spans="1:6" s="72" customFormat="1">
      <c r="A4507" s="1704"/>
      <c r="B4507" s="781"/>
      <c r="C4507" s="1704"/>
      <c r="D4507" s="874"/>
      <c r="E4507" s="1707"/>
      <c r="F4507" s="1719"/>
    </row>
    <row r="4508" spans="1:6" s="72" customFormat="1">
      <c r="A4508" s="1704"/>
      <c r="B4508" s="781"/>
      <c r="C4508" s="1704"/>
      <c r="D4508" s="874"/>
      <c r="E4508" s="1707"/>
      <c r="F4508" s="1719"/>
    </row>
    <row r="4509" spans="1:6" s="72" customFormat="1">
      <c r="A4509" s="1704"/>
      <c r="B4509" s="781"/>
      <c r="C4509" s="1704"/>
      <c r="D4509" s="874"/>
      <c r="E4509" s="1707"/>
      <c r="F4509" s="1719"/>
    </row>
    <row r="4510" spans="1:6" s="72" customFormat="1">
      <c r="A4510" s="1704"/>
      <c r="B4510" s="781"/>
      <c r="C4510" s="1704"/>
      <c r="D4510" s="874"/>
      <c r="E4510" s="1707"/>
      <c r="F4510" s="1719"/>
    </row>
    <row r="4511" spans="1:6" s="72" customFormat="1">
      <c r="A4511" s="1704"/>
      <c r="B4511" s="781"/>
      <c r="C4511" s="1704"/>
      <c r="D4511" s="874"/>
      <c r="E4511" s="1707"/>
      <c r="F4511" s="1719"/>
    </row>
    <row r="4512" spans="1:6" s="72" customFormat="1">
      <c r="A4512" s="1704"/>
      <c r="B4512" s="781"/>
      <c r="C4512" s="1704"/>
      <c r="D4512" s="874"/>
      <c r="E4512" s="1707"/>
      <c r="F4512" s="1719"/>
    </row>
    <row r="4513" spans="1:6" s="72" customFormat="1">
      <c r="A4513" s="1704"/>
      <c r="B4513" s="781"/>
      <c r="C4513" s="1704"/>
      <c r="D4513" s="874"/>
      <c r="E4513" s="1707"/>
      <c r="F4513" s="1719"/>
    </row>
    <row r="4514" spans="1:6" s="72" customFormat="1">
      <c r="A4514" s="1704"/>
      <c r="B4514" s="781"/>
      <c r="C4514" s="1704"/>
      <c r="D4514" s="874"/>
      <c r="E4514" s="1707"/>
      <c r="F4514" s="1719"/>
    </row>
    <row r="4515" spans="1:6" s="72" customFormat="1">
      <c r="A4515" s="1704"/>
      <c r="B4515" s="781"/>
      <c r="C4515" s="1704"/>
      <c r="D4515" s="874"/>
      <c r="E4515" s="1707"/>
      <c r="F4515" s="1719"/>
    </row>
    <row r="4516" spans="1:6" s="72" customFormat="1">
      <c r="A4516" s="1704"/>
      <c r="B4516" s="781"/>
      <c r="C4516" s="1704"/>
      <c r="D4516" s="874"/>
      <c r="E4516" s="1707"/>
      <c r="F4516" s="1719"/>
    </row>
    <row r="4517" spans="1:6" s="72" customFormat="1">
      <c r="A4517" s="48"/>
      <c r="B4517" s="717"/>
      <c r="C4517" s="47"/>
      <c r="D4517" s="718"/>
      <c r="E4517" s="2014"/>
      <c r="F4517" s="351"/>
    </row>
    <row r="4518" spans="1:6" s="72" customFormat="1" ht="14.4" thickBot="1">
      <c r="A4518" s="66"/>
      <c r="B4518" s="719" t="s">
        <v>3435</v>
      </c>
      <c r="C4518" s="65"/>
      <c r="D4518" s="720"/>
      <c r="E4518" s="2022"/>
      <c r="F4518" s="393">
        <f>SUM(F4470:F4497)</f>
        <v>0</v>
      </c>
    </row>
    <row r="4519" spans="1:6" s="72" customFormat="1" ht="14.4" thickTop="1">
      <c r="A4519" s="1722"/>
      <c r="B4519" s="721"/>
      <c r="C4519" s="1759"/>
      <c r="D4519" s="722"/>
      <c r="E4519" s="2173"/>
      <c r="F4519" s="1725"/>
    </row>
    <row r="4520" spans="1:6" s="72" customFormat="1">
      <c r="A4520" s="1722"/>
      <c r="B4520" s="628" t="s">
        <v>1495</v>
      </c>
      <c r="C4520" s="1759"/>
      <c r="D4520" s="722"/>
      <c r="E4520" s="2173"/>
      <c r="F4520" s="1725"/>
    </row>
    <row r="4521" spans="1:6" s="72" customFormat="1">
      <c r="A4521" s="1722"/>
      <c r="B4521" s="628"/>
      <c r="C4521" s="1759"/>
      <c r="D4521" s="722"/>
      <c r="E4521" s="2173"/>
      <c r="F4521" s="1725"/>
    </row>
    <row r="4522" spans="1:6" s="72" customFormat="1" ht="27.6">
      <c r="A4522" s="1704"/>
      <c r="B4522" s="802" t="s">
        <v>1496</v>
      </c>
      <c r="C4522" s="1704"/>
      <c r="D4522" s="874"/>
      <c r="E4522" s="1707"/>
      <c r="F4522" s="1719"/>
    </row>
    <row r="4523" spans="1:6" s="72" customFormat="1" ht="69">
      <c r="A4523" s="1704"/>
      <c r="B4523" s="802" t="s">
        <v>1497</v>
      </c>
      <c r="C4523" s="1704"/>
      <c r="D4523" s="874"/>
      <c r="E4523" s="1707"/>
      <c r="F4523" s="1719"/>
    </row>
    <row r="4524" spans="1:6" s="72" customFormat="1" ht="41.4">
      <c r="A4524" s="1704"/>
      <c r="B4524" s="802" t="s">
        <v>1498</v>
      </c>
      <c r="C4524" s="1704"/>
      <c r="D4524" s="874"/>
      <c r="E4524" s="1707"/>
      <c r="F4524" s="1719"/>
    </row>
    <row r="4525" spans="1:6" s="72" customFormat="1">
      <c r="A4525" s="1704"/>
      <c r="B4525" s="802"/>
      <c r="C4525" s="1704"/>
      <c r="D4525" s="874"/>
      <c r="E4525" s="1707"/>
      <c r="F4525" s="1719">
        <f t="shared" ref="F4525:F4550" si="161">C4525*E4525</f>
        <v>0</v>
      </c>
    </row>
    <row r="4526" spans="1:6" s="72" customFormat="1">
      <c r="A4526" s="1824" t="s">
        <v>28</v>
      </c>
      <c r="B4526" s="781" t="s">
        <v>2977</v>
      </c>
      <c r="C4526" s="1825">
        <v>0</v>
      </c>
      <c r="D4526" s="874" t="s">
        <v>46</v>
      </c>
      <c r="E4526" s="1707"/>
      <c r="F4526" s="1719">
        <f t="shared" si="161"/>
        <v>0</v>
      </c>
    </row>
    <row r="4527" spans="1:6" s="72" customFormat="1">
      <c r="A4527" s="1824" t="s">
        <v>30</v>
      </c>
      <c r="B4527" s="781" t="s">
        <v>1500</v>
      </c>
      <c r="C4527" s="1825">
        <v>40</v>
      </c>
      <c r="D4527" s="874" t="s">
        <v>46</v>
      </c>
      <c r="E4527" s="1707"/>
      <c r="F4527" s="1719">
        <f t="shared" si="161"/>
        <v>0</v>
      </c>
    </row>
    <row r="4528" spans="1:6" s="72" customFormat="1">
      <c r="A4528" s="1824" t="s">
        <v>31</v>
      </c>
      <c r="B4528" s="781" t="s">
        <v>1501</v>
      </c>
      <c r="C4528" s="1825">
        <v>40</v>
      </c>
      <c r="D4528" s="874" t="s">
        <v>46</v>
      </c>
      <c r="E4528" s="1707"/>
      <c r="F4528" s="1719">
        <f t="shared" si="161"/>
        <v>0</v>
      </c>
    </row>
    <row r="4529" spans="1:6" s="72" customFormat="1">
      <c r="A4529" s="1824" t="s">
        <v>32</v>
      </c>
      <c r="B4529" s="781" t="s">
        <v>1502</v>
      </c>
      <c r="C4529" s="1825">
        <v>24</v>
      </c>
      <c r="D4529" s="874" t="s">
        <v>46</v>
      </c>
      <c r="E4529" s="1707"/>
      <c r="F4529" s="1719">
        <f t="shared" si="161"/>
        <v>0</v>
      </c>
    </row>
    <row r="4530" spans="1:6" s="72" customFormat="1">
      <c r="A4530" s="1824" t="s">
        <v>33</v>
      </c>
      <c r="B4530" s="781" t="s">
        <v>1503</v>
      </c>
      <c r="C4530" s="1825">
        <v>24</v>
      </c>
      <c r="D4530" s="874" t="s">
        <v>46</v>
      </c>
      <c r="E4530" s="1707"/>
      <c r="F4530" s="1719">
        <f t="shared" si="161"/>
        <v>0</v>
      </c>
    </row>
    <row r="4531" spans="1:6" s="72" customFormat="1">
      <c r="A4531" s="1824"/>
      <c r="B4531" s="781"/>
      <c r="C4531" s="1825"/>
      <c r="D4531" s="874"/>
      <c r="E4531" s="1707"/>
      <c r="F4531" s="1719">
        <f t="shared" si="161"/>
        <v>0</v>
      </c>
    </row>
    <row r="4532" spans="1:6" s="72" customFormat="1">
      <c r="A4532" s="1824"/>
      <c r="B4532" s="802" t="s">
        <v>1504</v>
      </c>
      <c r="C4532" s="1837"/>
      <c r="D4532" s="874"/>
      <c r="E4532" s="1707"/>
      <c r="F4532" s="1719">
        <f t="shared" si="161"/>
        <v>0</v>
      </c>
    </row>
    <row r="4533" spans="1:6" s="72" customFormat="1">
      <c r="A4533" s="1824" t="s">
        <v>34</v>
      </c>
      <c r="B4533" s="781" t="s">
        <v>1505</v>
      </c>
      <c r="C4533" s="1825">
        <v>0</v>
      </c>
      <c r="D4533" s="874" t="s">
        <v>1421</v>
      </c>
      <c r="E4533" s="1707"/>
      <c r="F4533" s="1719">
        <f t="shared" si="161"/>
        <v>0</v>
      </c>
    </row>
    <row r="4534" spans="1:6" s="72" customFormat="1">
      <c r="A4534" s="1824" t="s">
        <v>35</v>
      </c>
      <c r="B4534" s="781" t="s">
        <v>1506</v>
      </c>
      <c r="C4534" s="1825">
        <v>6</v>
      </c>
      <c r="D4534" s="874" t="s">
        <v>1421</v>
      </c>
      <c r="E4534" s="1707"/>
      <c r="F4534" s="1719">
        <f t="shared" si="161"/>
        <v>0</v>
      </c>
    </row>
    <row r="4535" spans="1:6" s="72" customFormat="1" ht="15.6">
      <c r="A4535" s="1824" t="s">
        <v>36</v>
      </c>
      <c r="B4535" s="781" t="s">
        <v>1507</v>
      </c>
      <c r="C4535" s="1825">
        <v>8</v>
      </c>
      <c r="D4535" s="874" t="s">
        <v>1421</v>
      </c>
      <c r="E4535" s="1707"/>
      <c r="F4535" s="1719">
        <f t="shared" si="161"/>
        <v>0</v>
      </c>
    </row>
    <row r="4536" spans="1:6" s="72" customFormat="1" ht="15.6">
      <c r="A4536" s="1824" t="s">
        <v>74</v>
      </c>
      <c r="B4536" s="781" t="s">
        <v>1508</v>
      </c>
      <c r="C4536" s="1825">
        <v>8</v>
      </c>
      <c r="D4536" s="874" t="s">
        <v>1421</v>
      </c>
      <c r="E4536" s="1707"/>
      <c r="F4536" s="1719">
        <f t="shared" si="161"/>
        <v>0</v>
      </c>
    </row>
    <row r="4537" spans="1:6" s="72" customFormat="1">
      <c r="A4537" s="1824" t="s">
        <v>38</v>
      </c>
      <c r="B4537" s="781" t="s">
        <v>1509</v>
      </c>
      <c r="C4537" s="1825">
        <v>6</v>
      </c>
      <c r="D4537" s="874" t="s">
        <v>1421</v>
      </c>
      <c r="E4537" s="1707"/>
      <c r="F4537" s="1719">
        <f t="shared" si="161"/>
        <v>0</v>
      </c>
    </row>
    <row r="4538" spans="1:6" s="72" customFormat="1">
      <c r="A4538" s="1824" t="s">
        <v>39</v>
      </c>
      <c r="B4538" s="781" t="s">
        <v>1510</v>
      </c>
      <c r="C4538" s="1825">
        <v>2</v>
      </c>
      <c r="D4538" s="874" t="s">
        <v>1421</v>
      </c>
      <c r="E4538" s="1707"/>
      <c r="F4538" s="1719">
        <f t="shared" si="161"/>
        <v>0</v>
      </c>
    </row>
    <row r="4539" spans="1:6" s="72" customFormat="1">
      <c r="A4539" s="1824" t="s">
        <v>40</v>
      </c>
      <c r="B4539" s="781" t="s">
        <v>1511</v>
      </c>
      <c r="C4539" s="1825">
        <v>2</v>
      </c>
      <c r="D4539" s="874" t="s">
        <v>1421</v>
      </c>
      <c r="E4539" s="1707"/>
      <c r="F4539" s="1719">
        <f t="shared" si="161"/>
        <v>0</v>
      </c>
    </row>
    <row r="4540" spans="1:6" s="72" customFormat="1">
      <c r="A4540" s="1824" t="s">
        <v>42</v>
      </c>
      <c r="B4540" s="781" t="s">
        <v>1512</v>
      </c>
      <c r="C4540" s="1825">
        <v>2</v>
      </c>
      <c r="D4540" s="874" t="s">
        <v>1421</v>
      </c>
      <c r="E4540" s="1707"/>
      <c r="F4540" s="1719">
        <f t="shared" si="161"/>
        <v>0</v>
      </c>
    </row>
    <row r="4541" spans="1:6" s="72" customFormat="1">
      <c r="A4541" s="1824" t="s">
        <v>43</v>
      </c>
      <c r="B4541" s="781" t="s">
        <v>1513</v>
      </c>
      <c r="C4541" s="1825">
        <v>1</v>
      </c>
      <c r="D4541" s="874" t="s">
        <v>1421</v>
      </c>
      <c r="E4541" s="1707"/>
      <c r="F4541" s="1719">
        <f t="shared" si="161"/>
        <v>0</v>
      </c>
    </row>
    <row r="4542" spans="1:6" s="72" customFormat="1">
      <c r="A4542" s="1824" t="s">
        <v>613</v>
      </c>
      <c r="B4542" s="781" t="s">
        <v>1514</v>
      </c>
      <c r="C4542" s="1825">
        <v>2</v>
      </c>
      <c r="D4542" s="874" t="s">
        <v>1421</v>
      </c>
      <c r="E4542" s="1707"/>
      <c r="F4542" s="1719">
        <f t="shared" si="161"/>
        <v>0</v>
      </c>
    </row>
    <row r="4543" spans="1:6" s="72" customFormat="1">
      <c r="A4543" s="1824" t="s">
        <v>856</v>
      </c>
      <c r="B4543" s="781" t="s">
        <v>1515</v>
      </c>
      <c r="C4543" s="1825">
        <v>2</v>
      </c>
      <c r="D4543" s="874" t="s">
        <v>1421</v>
      </c>
      <c r="E4543" s="1707"/>
      <c r="F4543" s="1719">
        <f t="shared" si="161"/>
        <v>0</v>
      </c>
    </row>
    <row r="4544" spans="1:6" s="72" customFormat="1">
      <c r="A4544" s="1824" t="s">
        <v>858</v>
      </c>
      <c r="B4544" s="781" t="s">
        <v>1516</v>
      </c>
      <c r="C4544" s="1825">
        <v>0</v>
      </c>
      <c r="D4544" s="874" t="s">
        <v>1421</v>
      </c>
      <c r="E4544" s="1707"/>
      <c r="F4544" s="1719">
        <f t="shared" si="161"/>
        <v>0</v>
      </c>
    </row>
    <row r="4545" spans="1:6" s="72" customFormat="1">
      <c r="A4545" s="1824" t="s">
        <v>860</v>
      </c>
      <c r="B4545" s="781" t="s">
        <v>1517</v>
      </c>
      <c r="C4545" s="1825">
        <v>0</v>
      </c>
      <c r="D4545" s="874" t="s">
        <v>1421</v>
      </c>
      <c r="E4545" s="1707"/>
      <c r="F4545" s="1719">
        <f t="shared" si="161"/>
        <v>0</v>
      </c>
    </row>
    <row r="4546" spans="1:6" s="72" customFormat="1">
      <c r="A4546" s="1824" t="s">
        <v>862</v>
      </c>
      <c r="B4546" s="781" t="s">
        <v>1518</v>
      </c>
      <c r="C4546" s="1825">
        <v>0</v>
      </c>
      <c r="D4546" s="874" t="s">
        <v>1421</v>
      </c>
      <c r="E4546" s="1707"/>
      <c r="F4546" s="1719">
        <f t="shared" si="161"/>
        <v>0</v>
      </c>
    </row>
    <row r="4547" spans="1:6" s="72" customFormat="1" ht="27.6">
      <c r="A4547" s="1824" t="s">
        <v>864</v>
      </c>
      <c r="B4547" s="781" t="s">
        <v>1519</v>
      </c>
      <c r="C4547" s="1825">
        <v>2</v>
      </c>
      <c r="D4547" s="874" t="s">
        <v>1421</v>
      </c>
      <c r="E4547" s="1707"/>
      <c r="F4547" s="1719">
        <f t="shared" si="161"/>
        <v>0</v>
      </c>
    </row>
    <row r="4548" spans="1:6">
      <c r="A4548" s="1704"/>
      <c r="B4548" s="781"/>
      <c r="C4548" s="1825"/>
      <c r="D4548" s="874"/>
      <c r="E4548" s="1707"/>
      <c r="F4548" s="1719">
        <f t="shared" si="161"/>
        <v>0</v>
      </c>
    </row>
    <row r="4549" spans="1:6">
      <c r="A4549" s="1704" t="s">
        <v>866</v>
      </c>
      <c r="B4549" s="781" t="s">
        <v>1520</v>
      </c>
      <c r="C4549" s="1825">
        <v>1</v>
      </c>
      <c r="D4549" s="874" t="s">
        <v>1482</v>
      </c>
      <c r="E4549" s="1707"/>
      <c r="F4549" s="1719">
        <f t="shared" si="161"/>
        <v>0</v>
      </c>
    </row>
    <row r="4550" spans="1:6">
      <c r="A4550" s="1704"/>
      <c r="B4550" s="781"/>
      <c r="C4550" s="1825"/>
      <c r="D4550" s="874"/>
      <c r="E4550" s="1707"/>
      <c r="F4550" s="1719">
        <f t="shared" si="161"/>
        <v>0</v>
      </c>
    </row>
    <row r="4551" spans="1:6">
      <c r="A4551" s="1704"/>
      <c r="B4551" s="781"/>
      <c r="C4551" s="1825"/>
      <c r="D4551" s="874"/>
      <c r="E4551" s="1707"/>
      <c r="F4551" s="1719"/>
    </row>
    <row r="4552" spans="1:6">
      <c r="A4552" s="1704"/>
      <c r="B4552" s="781"/>
      <c r="C4552" s="1825"/>
      <c r="D4552" s="874"/>
      <c r="E4552" s="1707"/>
      <c r="F4552" s="1719"/>
    </row>
    <row r="4553" spans="1:6">
      <c r="A4553" s="1704"/>
      <c r="B4553" s="781"/>
      <c r="C4553" s="1825"/>
      <c r="D4553" s="874"/>
      <c r="E4553" s="1707"/>
      <c r="F4553" s="1719"/>
    </row>
    <row r="4554" spans="1:6">
      <c r="A4554" s="1704"/>
      <c r="B4554" s="781"/>
      <c r="C4554" s="1825"/>
      <c r="D4554" s="874"/>
      <c r="E4554" s="1707"/>
      <c r="F4554" s="1719"/>
    </row>
    <row r="4555" spans="1:6">
      <c r="A4555" s="1704"/>
      <c r="B4555" s="781"/>
      <c r="C4555" s="1825"/>
      <c r="D4555" s="874"/>
      <c r="E4555" s="1707"/>
      <c r="F4555" s="1719"/>
    </row>
    <row r="4556" spans="1:6">
      <c r="A4556" s="1704"/>
      <c r="B4556" s="781"/>
      <c r="C4556" s="1825"/>
      <c r="D4556" s="874"/>
      <c r="E4556" s="1707"/>
      <c r="F4556" s="1719"/>
    </row>
    <row r="4557" spans="1:6">
      <c r="A4557" s="1704"/>
      <c r="B4557" s="781"/>
      <c r="C4557" s="1825"/>
      <c r="D4557" s="874"/>
      <c r="E4557" s="1707"/>
      <c r="F4557" s="1719"/>
    </row>
    <row r="4558" spans="1:6">
      <c r="A4558" s="1704"/>
      <c r="B4558" s="781"/>
      <c r="C4558" s="1825"/>
      <c r="D4558" s="874"/>
      <c r="E4558" s="1707"/>
      <c r="F4558" s="1719"/>
    </row>
    <row r="4559" spans="1:6">
      <c r="A4559" s="1704"/>
      <c r="B4559" s="781"/>
      <c r="C4559" s="1825"/>
      <c r="D4559" s="874"/>
      <c r="E4559" s="1707"/>
      <c r="F4559" s="1719"/>
    </row>
    <row r="4560" spans="1:6">
      <c r="A4560" s="48"/>
      <c r="B4560" s="717"/>
      <c r="C4560" s="47"/>
      <c r="D4560" s="718"/>
      <c r="E4560" s="2014"/>
      <c r="F4560" s="351"/>
    </row>
    <row r="4561" spans="1:6" ht="14.4" thickBot="1">
      <c r="A4561" s="66"/>
      <c r="B4561" s="719" t="s">
        <v>199</v>
      </c>
      <c r="C4561" s="65"/>
      <c r="D4561" s="720"/>
      <c r="E4561" s="2022"/>
      <c r="F4561" s="393">
        <f>SUM(F4524:F4559)</f>
        <v>0</v>
      </c>
    </row>
    <row r="4562" spans="1:6" ht="14.4" thickTop="1">
      <c r="B4562" s="1687"/>
      <c r="C4562" s="1704"/>
      <c r="D4562" s="1838"/>
      <c r="E4562" s="1707"/>
      <c r="F4562" s="1781"/>
    </row>
    <row r="4563" spans="1:6">
      <c r="A4563" s="1704"/>
      <c r="B4563" s="802" t="s">
        <v>2982</v>
      </c>
      <c r="C4563" s="1704"/>
      <c r="D4563" s="874"/>
      <c r="E4563" s="1707"/>
      <c r="F4563" s="1719"/>
    </row>
    <row r="4564" spans="1:6">
      <c r="A4564" s="1704"/>
      <c r="B4564" s="802"/>
      <c r="C4564" s="1704"/>
      <c r="D4564" s="874"/>
      <c r="E4564" s="1707"/>
      <c r="F4564" s="1719"/>
    </row>
    <row r="4565" spans="1:6" ht="41.4">
      <c r="A4565" s="1704" t="s">
        <v>28</v>
      </c>
      <c r="B4565" s="781" t="s">
        <v>1521</v>
      </c>
      <c r="C4565" s="1825">
        <v>40</v>
      </c>
      <c r="D4565" s="874" t="s">
        <v>46</v>
      </c>
      <c r="E4565" s="1707"/>
      <c r="F4565" s="1719">
        <f t="shared" ref="F4565:F4574" si="162">C4565*E4565</f>
        <v>0</v>
      </c>
    </row>
    <row r="4566" spans="1:6" ht="27.6">
      <c r="A4566" s="1704" t="s">
        <v>30</v>
      </c>
      <c r="B4566" s="781" t="s">
        <v>1522</v>
      </c>
      <c r="C4566" s="1704">
        <v>1</v>
      </c>
      <c r="D4566" s="874" t="s">
        <v>7</v>
      </c>
      <c r="E4566" s="1707"/>
      <c r="F4566" s="1719">
        <f t="shared" si="162"/>
        <v>0</v>
      </c>
    </row>
    <row r="4567" spans="1:6">
      <c r="A4567" s="1704" t="s">
        <v>31</v>
      </c>
      <c r="B4567" s="781" t="s">
        <v>1523</v>
      </c>
      <c r="C4567" s="1704">
        <v>1</v>
      </c>
      <c r="D4567" s="874" t="s">
        <v>7</v>
      </c>
      <c r="E4567" s="1707"/>
      <c r="F4567" s="1719">
        <f t="shared" si="162"/>
        <v>0</v>
      </c>
    </row>
    <row r="4568" spans="1:6" ht="55.2">
      <c r="A4568" s="1704" t="s">
        <v>32</v>
      </c>
      <c r="B4568" s="781" t="s">
        <v>1524</v>
      </c>
      <c r="C4568" s="1704">
        <v>2</v>
      </c>
      <c r="D4568" s="874" t="s">
        <v>1421</v>
      </c>
      <c r="E4568" s="1707"/>
      <c r="F4568" s="1719">
        <f t="shared" si="162"/>
        <v>0</v>
      </c>
    </row>
    <row r="4569" spans="1:6" ht="41.4">
      <c r="A4569" s="1704" t="s">
        <v>33</v>
      </c>
      <c r="B4569" s="781" t="s">
        <v>1525</v>
      </c>
      <c r="C4569" s="1704">
        <v>2</v>
      </c>
      <c r="D4569" s="874" t="s">
        <v>1421</v>
      </c>
      <c r="E4569" s="1707"/>
      <c r="F4569" s="1719">
        <f t="shared" si="162"/>
        <v>0</v>
      </c>
    </row>
    <row r="4570" spans="1:6">
      <c r="A4570" s="1704" t="s">
        <v>34</v>
      </c>
      <c r="B4570" s="781" t="s">
        <v>1526</v>
      </c>
      <c r="C4570" s="1704">
        <v>0</v>
      </c>
      <c r="D4570" s="874" t="s">
        <v>1421</v>
      </c>
      <c r="E4570" s="1707"/>
      <c r="F4570" s="1719">
        <f t="shared" si="162"/>
        <v>0</v>
      </c>
    </row>
    <row r="4571" spans="1:6">
      <c r="A4571" s="1704"/>
      <c r="B4571" s="781"/>
      <c r="C4571" s="1704"/>
      <c r="D4571" s="874"/>
      <c r="E4571" s="1707"/>
      <c r="F4571" s="1719">
        <f t="shared" si="162"/>
        <v>0</v>
      </c>
    </row>
    <row r="4572" spans="1:6" ht="27.6">
      <c r="A4572" s="1704" t="s">
        <v>35</v>
      </c>
      <c r="B4572" s="781" t="s">
        <v>1527</v>
      </c>
      <c r="C4572" s="1704">
        <v>4</v>
      </c>
      <c r="D4572" s="874" t="s">
        <v>1421</v>
      </c>
      <c r="E4572" s="1707"/>
      <c r="F4572" s="1719">
        <f t="shared" si="162"/>
        <v>0</v>
      </c>
    </row>
    <row r="4573" spans="1:6">
      <c r="A4573" s="1704"/>
      <c r="B4573" s="781"/>
      <c r="C4573" s="1704"/>
      <c r="D4573" s="874"/>
      <c r="E4573" s="1707"/>
      <c r="F4573" s="1719">
        <f t="shared" si="162"/>
        <v>0</v>
      </c>
    </row>
    <row r="4574" spans="1:6">
      <c r="A4574" s="1704"/>
      <c r="B4574" s="781"/>
      <c r="C4574" s="1704"/>
      <c r="D4574" s="874"/>
      <c r="E4574" s="1707"/>
      <c r="F4574" s="1719">
        <f t="shared" si="162"/>
        <v>0</v>
      </c>
    </row>
    <row r="4575" spans="1:6">
      <c r="A4575" s="1704"/>
      <c r="B4575" s="1743"/>
      <c r="C4575" s="1704"/>
      <c r="D4575" s="874"/>
      <c r="E4575" s="1707"/>
      <c r="F4575" s="1719"/>
    </row>
    <row r="4576" spans="1:6">
      <c r="A4576" s="1704"/>
      <c r="B4576" s="781"/>
      <c r="C4576" s="1704"/>
      <c r="D4576" s="874"/>
      <c r="E4576" s="1707"/>
      <c r="F4576" s="1719"/>
    </row>
    <row r="4577" spans="1:6">
      <c r="A4577" s="1704"/>
      <c r="B4577" s="1743"/>
      <c r="C4577" s="1704"/>
      <c r="D4577" s="874"/>
      <c r="E4577" s="1707"/>
      <c r="F4577" s="1719"/>
    </row>
    <row r="4578" spans="1:6">
      <c r="A4578" s="1704"/>
      <c r="B4578" s="1743"/>
      <c r="C4578" s="1704"/>
      <c r="D4578" s="874"/>
      <c r="E4578" s="1707"/>
      <c r="F4578" s="1719"/>
    </row>
    <row r="4579" spans="1:6">
      <c r="A4579" s="1704"/>
      <c r="B4579" s="802"/>
      <c r="C4579" s="1704"/>
      <c r="D4579" s="874"/>
      <c r="E4579" s="1707"/>
      <c r="F4579" s="1719"/>
    </row>
    <row r="4580" spans="1:6">
      <c r="A4580" s="1704"/>
      <c r="B4580" s="802"/>
      <c r="C4580" s="1704"/>
      <c r="D4580" s="874"/>
      <c r="E4580" s="1707"/>
      <c r="F4580" s="1719"/>
    </row>
    <row r="4581" spans="1:6">
      <c r="A4581" s="1704"/>
      <c r="B4581" s="802"/>
      <c r="C4581" s="1704"/>
      <c r="D4581" s="874"/>
      <c r="E4581" s="1707"/>
      <c r="F4581" s="1719"/>
    </row>
    <row r="4582" spans="1:6">
      <c r="A4582" s="1704"/>
      <c r="B4582" s="781"/>
      <c r="C4582" s="1704"/>
      <c r="D4582" s="874"/>
      <c r="E4582" s="1707"/>
      <c r="F4582" s="1719"/>
    </row>
    <row r="4583" spans="1:6">
      <c r="A4583" s="1704"/>
      <c r="B4583" s="781"/>
      <c r="C4583" s="1704"/>
      <c r="D4583" s="874"/>
      <c r="E4583" s="1707"/>
      <c r="F4583" s="1719"/>
    </row>
    <row r="4584" spans="1:6">
      <c r="A4584" s="1704"/>
      <c r="B4584" s="781"/>
      <c r="C4584" s="1704"/>
      <c r="D4584" s="874"/>
      <c r="E4584" s="1707"/>
      <c r="F4584" s="1719"/>
    </row>
    <row r="4585" spans="1:6">
      <c r="A4585" s="1704"/>
      <c r="B4585" s="781"/>
      <c r="C4585" s="1704"/>
      <c r="D4585" s="874"/>
      <c r="E4585" s="1707"/>
      <c r="F4585" s="1719"/>
    </row>
    <row r="4586" spans="1:6">
      <c r="B4586" s="781"/>
      <c r="C4586" s="1704"/>
      <c r="D4586" s="874"/>
      <c r="E4586" s="1707"/>
      <c r="F4586" s="1719"/>
    </row>
    <row r="4587" spans="1:6">
      <c r="A4587" s="1704"/>
      <c r="B4587" s="1743"/>
      <c r="C4587" s="1704"/>
      <c r="D4587" s="874"/>
      <c r="E4587" s="1707"/>
      <c r="F4587" s="1719"/>
    </row>
    <row r="4588" spans="1:6">
      <c r="A4588" s="1704"/>
      <c r="B4588" s="802"/>
      <c r="C4588" s="1704"/>
      <c r="D4588" s="874"/>
      <c r="E4588" s="1707"/>
      <c r="F4588" s="1719"/>
    </row>
    <row r="4589" spans="1:6">
      <c r="A4589" s="1704"/>
      <c r="B4589" s="802"/>
      <c r="C4589" s="1704"/>
      <c r="D4589" s="874"/>
      <c r="E4589" s="1707"/>
      <c r="F4589" s="1719"/>
    </row>
    <row r="4590" spans="1:6">
      <c r="A4590" s="1704"/>
      <c r="B4590" s="802"/>
      <c r="C4590" s="1704"/>
      <c r="D4590" s="874"/>
      <c r="E4590" s="1707"/>
      <c r="F4590" s="1719"/>
    </row>
    <row r="4591" spans="1:6">
      <c r="A4591" s="1704"/>
      <c r="B4591" s="802"/>
      <c r="C4591" s="1704"/>
      <c r="D4591" s="874"/>
      <c r="E4591" s="1707"/>
      <c r="F4591" s="1719"/>
    </row>
    <row r="4592" spans="1:6">
      <c r="A4592" s="1704"/>
      <c r="B4592" s="802"/>
      <c r="C4592" s="1704"/>
      <c r="D4592" s="874"/>
      <c r="E4592" s="1707"/>
      <c r="F4592" s="1719"/>
    </row>
    <row r="4593" spans="1:6">
      <c r="A4593" s="1704"/>
      <c r="B4593" s="802"/>
      <c r="C4593" s="1704"/>
      <c r="D4593" s="874"/>
      <c r="E4593" s="1707"/>
      <c r="F4593" s="1719"/>
    </row>
    <row r="4594" spans="1:6">
      <c r="A4594" s="1704"/>
      <c r="B4594" s="802"/>
      <c r="C4594" s="1704"/>
      <c r="D4594" s="874"/>
      <c r="E4594" s="1707"/>
      <c r="F4594" s="1719"/>
    </row>
    <row r="4595" spans="1:6">
      <c r="A4595" s="1704"/>
      <c r="B4595" s="802"/>
      <c r="C4595" s="1704"/>
      <c r="D4595" s="874"/>
      <c r="E4595" s="1707"/>
      <c r="F4595" s="1719"/>
    </row>
    <row r="4596" spans="1:6">
      <c r="A4596" s="1704"/>
      <c r="B4596" s="802"/>
      <c r="C4596" s="1704"/>
      <c r="D4596" s="874"/>
      <c r="E4596" s="1707"/>
      <c r="F4596" s="1719"/>
    </row>
    <row r="4597" spans="1:6">
      <c r="A4597" s="1704"/>
      <c r="B4597" s="802"/>
      <c r="C4597" s="1704"/>
      <c r="D4597" s="874"/>
      <c r="E4597" s="1707"/>
      <c r="F4597" s="1719"/>
    </row>
    <row r="4598" spans="1:6">
      <c r="A4598" s="1704"/>
      <c r="B4598" s="802"/>
      <c r="C4598" s="1704"/>
      <c r="D4598" s="874"/>
      <c r="E4598" s="1707"/>
      <c r="F4598" s="1719"/>
    </row>
    <row r="4599" spans="1:6">
      <c r="A4599" s="1704"/>
      <c r="B4599" s="802"/>
      <c r="C4599" s="1704"/>
      <c r="D4599" s="874"/>
      <c r="E4599" s="1707"/>
      <c r="F4599" s="1719"/>
    </row>
    <row r="4600" spans="1:6">
      <c r="A4600" s="1704"/>
      <c r="B4600" s="802"/>
      <c r="C4600" s="1704"/>
      <c r="D4600" s="874"/>
      <c r="E4600" s="1707"/>
      <c r="F4600" s="1719"/>
    </row>
    <row r="4601" spans="1:6">
      <c r="A4601" s="1704"/>
      <c r="B4601" s="802"/>
      <c r="C4601" s="1704"/>
      <c r="D4601" s="874"/>
      <c r="E4601" s="1707"/>
      <c r="F4601" s="1719"/>
    </row>
    <row r="4602" spans="1:6">
      <c r="A4602" s="48"/>
      <c r="B4602" s="717"/>
      <c r="C4602" s="47"/>
      <c r="D4602" s="718"/>
      <c r="E4602" s="2014"/>
      <c r="F4602" s="351"/>
    </row>
    <row r="4603" spans="1:6" ht="14.4" thickBot="1">
      <c r="A4603" s="66"/>
      <c r="B4603" s="719" t="s">
        <v>199</v>
      </c>
      <c r="C4603" s="65"/>
      <c r="D4603" s="720"/>
      <c r="E4603" s="2022"/>
      <c r="F4603" s="393">
        <f>SUM(F4563:F4601)</f>
        <v>0</v>
      </c>
    </row>
    <row r="4604" spans="1:6" ht="14.4" thickTop="1">
      <c r="B4604" s="1687"/>
      <c r="C4604" s="1704"/>
      <c r="D4604" s="874"/>
      <c r="E4604" s="1707"/>
      <c r="F4604" s="1781"/>
    </row>
    <row r="4605" spans="1:6" s="72" customFormat="1">
      <c r="A4605" s="1704"/>
      <c r="B4605" s="802" t="s">
        <v>2934</v>
      </c>
      <c r="C4605" s="1704"/>
      <c r="D4605" s="874"/>
      <c r="E4605" s="1707"/>
      <c r="F4605" s="1719"/>
    </row>
    <row r="4606" spans="1:6" s="72" customFormat="1">
      <c r="A4606" s="1704"/>
      <c r="B4606" s="802"/>
      <c r="C4606" s="1704"/>
      <c r="D4606" s="874"/>
      <c r="E4606" s="1707"/>
      <c r="F4606" s="1719"/>
    </row>
    <row r="4607" spans="1:6" s="72" customFormat="1">
      <c r="A4607" s="1704"/>
      <c r="B4607" s="781"/>
      <c r="C4607" s="1704"/>
      <c r="D4607" s="874"/>
      <c r="E4607" s="1707"/>
      <c r="F4607" s="1719"/>
    </row>
    <row r="4608" spans="1:6" s="72" customFormat="1">
      <c r="A4608" s="1704" t="s">
        <v>3045</v>
      </c>
      <c r="B4608" s="781" t="s">
        <v>2984</v>
      </c>
      <c r="C4608" s="1704"/>
      <c r="D4608" s="874"/>
      <c r="E4608" s="1707"/>
      <c r="F4608" s="1719">
        <f>F4561</f>
        <v>0</v>
      </c>
    </row>
    <row r="4609" spans="1:6" s="72" customFormat="1">
      <c r="A4609" s="1704"/>
      <c r="B4609" s="781"/>
      <c r="C4609" s="1704"/>
      <c r="D4609" s="874"/>
      <c r="E4609" s="1707"/>
      <c r="F4609" s="1719"/>
    </row>
    <row r="4610" spans="1:6" s="72" customFormat="1">
      <c r="A4610" s="1704" t="s">
        <v>3047</v>
      </c>
      <c r="B4610" s="781" t="s">
        <v>2985</v>
      </c>
      <c r="C4610" s="1704"/>
      <c r="D4610" s="874"/>
      <c r="E4610" s="1707"/>
      <c r="F4610" s="1719">
        <f>F4603</f>
        <v>0</v>
      </c>
    </row>
    <row r="4611" spans="1:6" s="72" customFormat="1">
      <c r="A4611" s="1704"/>
      <c r="B4611" s="781"/>
      <c r="C4611" s="1704"/>
      <c r="D4611" s="874"/>
      <c r="E4611" s="1707"/>
      <c r="F4611" s="1719"/>
    </row>
    <row r="4612" spans="1:6" s="72" customFormat="1">
      <c r="A4612" s="1704"/>
      <c r="B4612" s="781"/>
      <c r="C4612" s="1704"/>
      <c r="D4612" s="874"/>
      <c r="E4612" s="1707"/>
      <c r="F4612" s="1719"/>
    </row>
    <row r="4613" spans="1:6" s="72" customFormat="1">
      <c r="A4613" s="1704"/>
      <c r="B4613" s="781"/>
      <c r="C4613" s="1704"/>
      <c r="D4613" s="874"/>
      <c r="E4613" s="1707"/>
      <c r="F4613" s="1719"/>
    </row>
    <row r="4614" spans="1:6" s="72" customFormat="1">
      <c r="A4614" s="1704"/>
      <c r="B4614" s="781"/>
      <c r="C4614" s="1704"/>
      <c r="D4614" s="874"/>
      <c r="E4614" s="1707"/>
      <c r="F4614" s="1719"/>
    </row>
    <row r="4615" spans="1:6" s="72" customFormat="1">
      <c r="A4615" s="1704"/>
      <c r="B4615" s="781"/>
      <c r="C4615" s="1704"/>
      <c r="D4615" s="874"/>
      <c r="E4615" s="1707"/>
      <c r="F4615" s="1719"/>
    </row>
    <row r="4616" spans="1:6" s="72" customFormat="1">
      <c r="A4616" s="1704"/>
      <c r="B4616" s="781"/>
      <c r="C4616" s="1704"/>
      <c r="D4616" s="874"/>
      <c r="E4616" s="1707"/>
      <c r="F4616" s="1719"/>
    </row>
    <row r="4617" spans="1:6" s="72" customFormat="1">
      <c r="A4617" s="1704"/>
      <c r="B4617" s="781"/>
      <c r="C4617" s="1704"/>
      <c r="D4617" s="874"/>
      <c r="E4617" s="1707"/>
      <c r="F4617" s="1719"/>
    </row>
    <row r="4618" spans="1:6" s="72" customFormat="1">
      <c r="A4618" s="1704"/>
      <c r="B4618" s="781"/>
      <c r="C4618" s="1704"/>
      <c r="D4618" s="874"/>
      <c r="E4618" s="1707"/>
      <c r="F4618" s="1719"/>
    </row>
    <row r="4619" spans="1:6" s="72" customFormat="1">
      <c r="A4619" s="1704"/>
      <c r="B4619" s="1836"/>
      <c r="C4619" s="1714"/>
      <c r="D4619" s="1716"/>
      <c r="E4619" s="2174"/>
      <c r="F4619" s="1717"/>
    </row>
    <row r="4620" spans="1:6" s="72" customFormat="1">
      <c r="A4620" s="1704"/>
      <c r="B4620" s="1672"/>
      <c r="C4620" s="1714"/>
      <c r="D4620" s="1716"/>
      <c r="E4620" s="2174"/>
      <c r="F4620" s="1717"/>
    </row>
    <row r="4621" spans="1:6" s="72" customFormat="1">
      <c r="A4621" s="1704"/>
      <c r="B4621" s="1836"/>
      <c r="C4621" s="1714"/>
      <c r="D4621" s="1716"/>
      <c r="E4621" s="2174"/>
      <c r="F4621" s="1717"/>
    </row>
    <row r="4622" spans="1:6" s="72" customFormat="1">
      <c r="A4622" s="1704"/>
      <c r="B4622" s="781"/>
      <c r="C4622" s="1704"/>
      <c r="D4622" s="874"/>
      <c r="E4622" s="1707"/>
      <c r="F4622" s="1719"/>
    </row>
    <row r="4623" spans="1:6" s="72" customFormat="1">
      <c r="A4623" s="1704"/>
      <c r="B4623" s="781"/>
      <c r="C4623" s="1704"/>
      <c r="D4623" s="874"/>
      <c r="E4623" s="1707"/>
      <c r="F4623" s="1719"/>
    </row>
    <row r="4624" spans="1:6" s="72" customFormat="1">
      <c r="A4624" s="1704"/>
      <c r="B4624" s="781"/>
      <c r="C4624" s="1704"/>
      <c r="D4624" s="874"/>
      <c r="E4624" s="1707"/>
      <c r="F4624" s="1719"/>
    </row>
    <row r="4625" spans="1:6" s="72" customFormat="1">
      <c r="A4625" s="1704"/>
      <c r="B4625" s="781"/>
      <c r="C4625" s="1704"/>
      <c r="D4625" s="874"/>
      <c r="E4625" s="1707"/>
      <c r="F4625" s="1719"/>
    </row>
    <row r="4626" spans="1:6" s="72" customFormat="1">
      <c r="A4626" s="1704"/>
      <c r="B4626" s="781"/>
      <c r="C4626" s="1704"/>
      <c r="D4626" s="874"/>
      <c r="E4626" s="1707"/>
      <c r="F4626" s="1719"/>
    </row>
    <row r="4627" spans="1:6" s="72" customFormat="1">
      <c r="A4627" s="1704"/>
      <c r="B4627" s="781"/>
      <c r="C4627" s="1704"/>
      <c r="D4627" s="874"/>
      <c r="E4627" s="1707"/>
      <c r="F4627" s="1719"/>
    </row>
    <row r="4628" spans="1:6" s="72" customFormat="1">
      <c r="A4628" s="1704"/>
      <c r="B4628" s="781"/>
      <c r="C4628" s="1704"/>
      <c r="D4628" s="874"/>
      <c r="E4628" s="1707"/>
      <c r="F4628" s="1719"/>
    </row>
    <row r="4629" spans="1:6" s="72" customFormat="1">
      <c r="A4629" s="1704"/>
      <c r="B4629" s="781"/>
      <c r="C4629" s="1704"/>
      <c r="D4629" s="874"/>
      <c r="E4629" s="1707"/>
      <c r="F4629" s="1719"/>
    </row>
    <row r="4630" spans="1:6" s="72" customFormat="1">
      <c r="A4630" s="1704"/>
      <c r="B4630" s="781"/>
      <c r="C4630" s="1704"/>
      <c r="D4630" s="874"/>
      <c r="E4630" s="1707"/>
      <c r="F4630" s="1719"/>
    </row>
    <row r="4631" spans="1:6" s="72" customFormat="1">
      <c r="A4631" s="1704"/>
      <c r="B4631" s="781"/>
      <c r="C4631" s="1704"/>
      <c r="D4631" s="874"/>
      <c r="E4631" s="1707"/>
      <c r="F4631" s="1719"/>
    </row>
    <row r="4632" spans="1:6" s="72" customFormat="1">
      <c r="A4632" s="1704"/>
      <c r="B4632" s="781"/>
      <c r="C4632" s="1704"/>
      <c r="D4632" s="874"/>
      <c r="E4632" s="1707"/>
      <c r="F4632" s="1719"/>
    </row>
    <row r="4633" spans="1:6" s="72" customFormat="1">
      <c r="A4633" s="1704"/>
      <c r="B4633" s="781"/>
      <c r="C4633" s="1704"/>
      <c r="D4633" s="874"/>
      <c r="E4633" s="1707"/>
      <c r="F4633" s="1719"/>
    </row>
    <row r="4634" spans="1:6" s="72" customFormat="1">
      <c r="A4634" s="1704"/>
      <c r="B4634" s="781"/>
      <c r="C4634" s="1704"/>
      <c r="D4634" s="874"/>
      <c r="E4634" s="1707"/>
      <c r="F4634" s="1719"/>
    </row>
    <row r="4635" spans="1:6" s="72" customFormat="1">
      <c r="A4635" s="1704"/>
      <c r="B4635" s="781"/>
      <c r="C4635" s="1704"/>
      <c r="D4635" s="874"/>
      <c r="E4635" s="1707"/>
      <c r="F4635" s="1719"/>
    </row>
    <row r="4636" spans="1:6" s="72" customFormat="1">
      <c r="A4636" s="1704"/>
      <c r="B4636" s="781"/>
      <c r="C4636" s="1704"/>
      <c r="D4636" s="874"/>
      <c r="E4636" s="1707"/>
      <c r="F4636" s="1719"/>
    </row>
    <row r="4637" spans="1:6" s="72" customFormat="1">
      <c r="A4637" s="1704"/>
      <c r="B4637" s="781"/>
      <c r="C4637" s="1704"/>
      <c r="D4637" s="874"/>
      <c r="E4637" s="1707"/>
      <c r="F4637" s="1719"/>
    </row>
    <row r="4638" spans="1:6" s="72" customFormat="1">
      <c r="A4638" s="1704"/>
      <c r="B4638" s="781"/>
      <c r="C4638" s="1704"/>
      <c r="D4638" s="874"/>
      <c r="E4638" s="1707"/>
      <c r="F4638" s="1719"/>
    </row>
    <row r="4639" spans="1:6" s="72" customFormat="1">
      <c r="A4639" s="1704"/>
      <c r="B4639" s="781"/>
      <c r="C4639" s="1704"/>
      <c r="D4639" s="874"/>
      <c r="E4639" s="1707"/>
      <c r="F4639" s="1719"/>
    </row>
    <row r="4640" spans="1:6" s="72" customFormat="1">
      <c r="A4640" s="1704"/>
      <c r="B4640" s="781"/>
      <c r="C4640" s="1704"/>
      <c r="D4640" s="874"/>
      <c r="E4640" s="1707"/>
      <c r="F4640" s="1719"/>
    </row>
    <row r="4641" spans="1:6" s="72" customFormat="1">
      <c r="A4641" s="1704"/>
      <c r="B4641" s="781"/>
      <c r="C4641" s="1704"/>
      <c r="D4641" s="874"/>
      <c r="E4641" s="1707"/>
      <c r="F4641" s="1719"/>
    </row>
    <row r="4642" spans="1:6" s="72" customFormat="1">
      <c r="A4642" s="1704"/>
      <c r="B4642" s="781"/>
      <c r="C4642" s="1704"/>
      <c r="D4642" s="874"/>
      <c r="E4642" s="1707"/>
      <c r="F4642" s="1719"/>
    </row>
    <row r="4643" spans="1:6" s="72" customFormat="1">
      <c r="A4643" s="1704"/>
      <c r="B4643" s="781"/>
      <c r="C4643" s="1704"/>
      <c r="D4643" s="874"/>
      <c r="E4643" s="1707"/>
      <c r="F4643" s="1719"/>
    </row>
    <row r="4644" spans="1:6" s="72" customFormat="1">
      <c r="A4644" s="1704"/>
      <c r="B4644" s="781"/>
      <c r="C4644" s="1704"/>
      <c r="D4644" s="874"/>
      <c r="E4644" s="1707"/>
      <c r="F4644" s="1719"/>
    </row>
    <row r="4645" spans="1:6" s="72" customFormat="1">
      <c r="A4645" s="1704"/>
      <c r="B4645" s="781"/>
      <c r="C4645" s="1704"/>
      <c r="D4645" s="874"/>
      <c r="E4645" s="1707"/>
      <c r="F4645" s="1719"/>
    </row>
    <row r="4646" spans="1:6" s="72" customFormat="1">
      <c r="A4646" s="1704"/>
      <c r="B4646" s="781"/>
      <c r="C4646" s="1704"/>
      <c r="D4646" s="874"/>
      <c r="E4646" s="1707"/>
      <c r="F4646" s="1719"/>
    </row>
    <row r="4647" spans="1:6" s="72" customFormat="1">
      <c r="A4647" s="1704"/>
      <c r="B4647" s="781"/>
      <c r="C4647" s="1704"/>
      <c r="D4647" s="874"/>
      <c r="E4647" s="1707"/>
      <c r="F4647" s="1719"/>
    </row>
    <row r="4648" spans="1:6" s="72" customFormat="1">
      <c r="A4648" s="1704"/>
      <c r="B4648" s="781"/>
      <c r="C4648" s="1704"/>
      <c r="D4648" s="874"/>
      <c r="E4648" s="1707"/>
      <c r="F4648" s="1719"/>
    </row>
    <row r="4649" spans="1:6" s="72" customFormat="1">
      <c r="A4649" s="1704"/>
      <c r="B4649" s="781"/>
      <c r="C4649" s="1704"/>
      <c r="D4649" s="874"/>
      <c r="E4649" s="1707"/>
      <c r="F4649" s="1719"/>
    </row>
    <row r="4650" spans="1:6" s="72" customFormat="1">
      <c r="A4650" s="1704"/>
      <c r="B4650" s="781"/>
      <c r="C4650" s="1704"/>
      <c r="D4650" s="874"/>
      <c r="E4650" s="1707"/>
      <c r="F4650" s="1719"/>
    </row>
    <row r="4651" spans="1:6" s="72" customFormat="1">
      <c r="A4651" s="1704"/>
      <c r="B4651" s="781"/>
      <c r="C4651" s="1704"/>
      <c r="D4651" s="874"/>
      <c r="E4651" s="1707"/>
      <c r="F4651" s="1719"/>
    </row>
    <row r="4652" spans="1:6" s="72" customFormat="1">
      <c r="A4652" s="1704"/>
      <c r="B4652" s="781"/>
      <c r="C4652" s="1704"/>
      <c r="D4652" s="874"/>
      <c r="E4652" s="1707"/>
      <c r="F4652" s="1719"/>
    </row>
    <row r="4653" spans="1:6" s="72" customFormat="1">
      <c r="A4653" s="48"/>
      <c r="B4653" s="717"/>
      <c r="C4653" s="47"/>
      <c r="D4653" s="718"/>
      <c r="E4653" s="2014"/>
      <c r="F4653" s="351"/>
    </row>
    <row r="4654" spans="1:6" s="72" customFormat="1" ht="14.4" thickBot="1">
      <c r="A4654" s="66"/>
      <c r="B4654" s="719" t="s">
        <v>3436</v>
      </c>
      <c r="C4654" s="65"/>
      <c r="D4654" s="720"/>
      <c r="E4654" s="2022"/>
      <c r="F4654" s="393">
        <f>SUM(F4605:F4632)</f>
        <v>0</v>
      </c>
    </row>
    <row r="4655" spans="1:6" ht="14.4" thickTop="1">
      <c r="B4655" s="1687"/>
      <c r="C4655" s="1704"/>
      <c r="D4655" s="1838"/>
      <c r="E4655" s="1707"/>
      <c r="F4655" s="1719"/>
    </row>
    <row r="4656" spans="1:6" s="72" customFormat="1">
      <c r="A4656" s="1828"/>
      <c r="B4656" s="791" t="s">
        <v>1530</v>
      </c>
      <c r="C4656" s="1704"/>
      <c r="D4656" s="874"/>
      <c r="E4656" s="1707"/>
      <c r="F4656" s="1719"/>
    </row>
    <row r="4657" spans="1:6" s="72" customFormat="1">
      <c r="A4657" s="1714" t="s">
        <v>3049</v>
      </c>
      <c r="B4657" s="791" t="s">
        <v>1531</v>
      </c>
      <c r="C4657" s="1704"/>
      <c r="D4657" s="874"/>
      <c r="E4657" s="1707"/>
      <c r="F4657" s="1719"/>
    </row>
    <row r="4658" spans="1:6" s="72" customFormat="1" ht="110.4">
      <c r="A4658" s="1704" t="s">
        <v>28</v>
      </c>
      <c r="B4658" s="781" t="s">
        <v>1532</v>
      </c>
      <c r="C4658" s="1829">
        <v>0</v>
      </c>
      <c r="D4658" s="874" t="s">
        <v>1421</v>
      </c>
      <c r="E4658" s="1707"/>
      <c r="F4658" s="1719">
        <f t="shared" ref="F4658:F4661" si="163">C4658*E4658</f>
        <v>0</v>
      </c>
    </row>
    <row r="4659" spans="1:6" s="72" customFormat="1" ht="96.6">
      <c r="A4659" s="1704" t="s">
        <v>30</v>
      </c>
      <c r="B4659" s="781" t="s">
        <v>1533</v>
      </c>
      <c r="C4659" s="1829">
        <v>0</v>
      </c>
      <c r="D4659" s="874" t="s">
        <v>1421</v>
      </c>
      <c r="E4659" s="1707"/>
      <c r="F4659" s="1719">
        <f t="shared" si="163"/>
        <v>0</v>
      </c>
    </row>
    <row r="4660" spans="1:6" s="72" customFormat="1">
      <c r="A4660" s="1704"/>
      <c r="B4660" s="781"/>
      <c r="C4660" s="1704"/>
      <c r="D4660" s="874"/>
      <c r="E4660" s="1707"/>
      <c r="F4660" s="1719">
        <f t="shared" si="163"/>
        <v>0</v>
      </c>
    </row>
    <row r="4661" spans="1:6" s="72" customFormat="1" ht="27.6">
      <c r="A4661" s="1839" t="s">
        <v>31</v>
      </c>
      <c r="B4661" s="811" t="s">
        <v>1534</v>
      </c>
      <c r="C4661" s="1829">
        <v>0</v>
      </c>
      <c r="D4661" s="874" t="s">
        <v>1421</v>
      </c>
      <c r="E4661" s="1707"/>
      <c r="F4661" s="1719">
        <f t="shared" si="163"/>
        <v>0</v>
      </c>
    </row>
    <row r="4662" spans="1:6" s="72" customFormat="1">
      <c r="A4662" s="1704"/>
      <c r="B4662" s="781"/>
      <c r="C4662" s="1704"/>
      <c r="D4662" s="874"/>
      <c r="E4662" s="1707"/>
      <c r="F4662" s="1719"/>
    </row>
    <row r="4663" spans="1:6" s="72" customFormat="1">
      <c r="A4663" s="1704"/>
      <c r="B4663" s="781"/>
      <c r="C4663" s="1829"/>
      <c r="D4663" s="874"/>
      <c r="E4663" s="1707"/>
      <c r="F4663" s="1719"/>
    </row>
    <row r="4664" spans="1:6" s="72" customFormat="1">
      <c r="A4664" s="1704"/>
      <c r="B4664" s="811"/>
      <c r="C4664" s="1704"/>
      <c r="D4664" s="874"/>
      <c r="E4664" s="2177"/>
      <c r="F4664" s="1719"/>
    </row>
    <row r="4665" spans="1:6" s="72" customFormat="1">
      <c r="A4665" s="1704"/>
      <c r="B4665" s="781"/>
      <c r="C4665" s="1829"/>
      <c r="D4665" s="874"/>
      <c r="E4665" s="1707"/>
      <c r="F4665" s="1719"/>
    </row>
    <row r="4666" spans="1:6" s="72" customFormat="1">
      <c r="A4666" s="1824"/>
      <c r="B4666" s="811"/>
      <c r="C4666" s="1704"/>
      <c r="D4666" s="874"/>
      <c r="E4666" s="2177"/>
      <c r="F4666" s="1719"/>
    </row>
    <row r="4667" spans="1:6" s="72" customFormat="1">
      <c r="A4667" s="1704"/>
      <c r="B4667" s="811"/>
      <c r="C4667" s="1704"/>
      <c r="D4667" s="874"/>
      <c r="E4667" s="2177"/>
      <c r="F4667" s="1719"/>
    </row>
    <row r="4668" spans="1:6" s="72" customFormat="1">
      <c r="A4668" s="1824"/>
      <c r="B4668" s="811"/>
      <c r="C4668" s="1704"/>
      <c r="D4668" s="874"/>
      <c r="E4668" s="1707"/>
      <c r="F4668" s="661"/>
    </row>
    <row r="4669" spans="1:6" s="72" customFormat="1">
      <c r="A4669" s="1824"/>
      <c r="B4669" s="811"/>
      <c r="C4669" s="1714"/>
      <c r="D4669" s="1716"/>
      <c r="E4669" s="2174"/>
      <c r="F4669" s="1719"/>
    </row>
    <row r="4670" spans="1:6" s="72" customFormat="1">
      <c r="A4670" s="1704"/>
      <c r="B4670" s="811"/>
      <c r="C4670" s="1704"/>
      <c r="D4670" s="874"/>
      <c r="E4670" s="1707"/>
      <c r="F4670" s="1719"/>
    </row>
    <row r="4671" spans="1:6" s="72" customFormat="1">
      <c r="A4671" s="1704"/>
      <c r="B4671" s="811"/>
      <c r="C4671" s="1704"/>
      <c r="D4671" s="874"/>
      <c r="E4671" s="1707"/>
      <c r="F4671" s="1719"/>
    </row>
    <row r="4672" spans="1:6" s="72" customFormat="1">
      <c r="A4672" s="1704"/>
      <c r="B4672" s="811"/>
      <c r="C4672" s="1704"/>
      <c r="D4672" s="874"/>
      <c r="E4672" s="1707"/>
      <c r="F4672" s="1719"/>
    </row>
    <row r="4673" spans="1:6" s="72" customFormat="1">
      <c r="A4673" s="1704"/>
      <c r="B4673" s="811"/>
      <c r="C4673" s="1704"/>
      <c r="D4673" s="874"/>
      <c r="E4673" s="1707"/>
      <c r="F4673" s="1719"/>
    </row>
    <row r="4674" spans="1:6" s="72" customFormat="1">
      <c r="A4674" s="1704"/>
      <c r="B4674" s="811"/>
      <c r="C4674" s="1704"/>
      <c r="D4674" s="874"/>
      <c r="E4674" s="1707"/>
      <c r="F4674" s="1719"/>
    </row>
    <row r="4675" spans="1:6" s="72" customFormat="1">
      <c r="A4675" s="1704"/>
      <c r="B4675" s="811"/>
      <c r="C4675" s="1704"/>
      <c r="D4675" s="874"/>
      <c r="E4675" s="1707"/>
      <c r="F4675" s="1719"/>
    </row>
    <row r="4676" spans="1:6" s="72" customFormat="1">
      <c r="A4676" s="1704"/>
      <c r="B4676" s="811"/>
      <c r="C4676" s="1704"/>
      <c r="D4676" s="874"/>
      <c r="E4676" s="1707"/>
      <c r="F4676" s="1719"/>
    </row>
    <row r="4677" spans="1:6" s="72" customFormat="1">
      <c r="A4677" s="1704"/>
      <c r="B4677" s="811"/>
      <c r="C4677" s="1704"/>
      <c r="D4677" s="874"/>
      <c r="E4677" s="1707"/>
      <c r="F4677" s="1719"/>
    </row>
    <row r="4678" spans="1:6" s="72" customFormat="1">
      <c r="A4678" s="1704"/>
      <c r="B4678" s="811"/>
      <c r="C4678" s="1704"/>
      <c r="D4678" s="874"/>
      <c r="E4678" s="1707"/>
      <c r="F4678" s="1719"/>
    </row>
    <row r="4679" spans="1:6" s="72" customFormat="1">
      <c r="A4679" s="1704"/>
      <c r="B4679" s="811"/>
      <c r="C4679" s="1704"/>
      <c r="D4679" s="874"/>
      <c r="E4679" s="1707"/>
      <c r="F4679" s="1719"/>
    </row>
    <row r="4680" spans="1:6" s="72" customFormat="1">
      <c r="A4680" s="1704"/>
      <c r="B4680" s="811"/>
      <c r="C4680" s="1704"/>
      <c r="D4680" s="874"/>
      <c r="E4680" s="1707"/>
      <c r="F4680" s="1719"/>
    </row>
    <row r="4681" spans="1:6" s="72" customFormat="1">
      <c r="A4681" s="1704"/>
      <c r="B4681" s="811"/>
      <c r="C4681" s="1704"/>
      <c r="D4681" s="874"/>
      <c r="E4681" s="1707"/>
      <c r="F4681" s="1719"/>
    </row>
    <row r="4682" spans="1:6" s="72" customFormat="1">
      <c r="A4682" s="1704"/>
      <c r="B4682" s="811"/>
      <c r="C4682" s="1704"/>
      <c r="D4682" s="874"/>
      <c r="E4682" s="1707"/>
      <c r="F4682" s="1719"/>
    </row>
    <row r="4683" spans="1:6" s="72" customFormat="1">
      <c r="A4683" s="1704"/>
      <c r="B4683" s="811"/>
      <c r="C4683" s="1704"/>
      <c r="D4683" s="874"/>
      <c r="E4683" s="1707"/>
      <c r="F4683" s="1719"/>
    </row>
    <row r="4684" spans="1:6" s="72" customFormat="1">
      <c r="A4684" s="1704"/>
      <c r="B4684" s="811"/>
      <c r="C4684" s="1704"/>
      <c r="D4684" s="874"/>
      <c r="E4684" s="1707"/>
      <c r="F4684" s="1719"/>
    </row>
    <row r="4685" spans="1:6" s="72" customFormat="1">
      <c r="A4685" s="1704"/>
      <c r="B4685" s="811"/>
      <c r="C4685" s="1704"/>
      <c r="D4685" s="874"/>
      <c r="E4685" s="1707"/>
      <c r="F4685" s="1719"/>
    </row>
    <row r="4686" spans="1:6" s="72" customFormat="1">
      <c r="A4686" s="1704"/>
      <c r="B4686" s="811"/>
      <c r="C4686" s="1704"/>
      <c r="D4686" s="874"/>
      <c r="E4686" s="1707"/>
      <c r="F4686" s="1719"/>
    </row>
    <row r="4687" spans="1:6" s="72" customFormat="1">
      <c r="A4687" s="1704"/>
      <c r="B4687" s="811"/>
      <c r="C4687" s="1704"/>
      <c r="D4687" s="874"/>
      <c r="E4687" s="1707"/>
      <c r="F4687" s="1719"/>
    </row>
    <row r="4688" spans="1:6" s="72" customFormat="1">
      <c r="A4688" s="1808"/>
      <c r="B4688" s="1688"/>
      <c r="C4688" s="1704"/>
      <c r="D4688" s="874"/>
      <c r="E4688" s="1707"/>
      <c r="F4688" s="1717"/>
    </row>
    <row r="4689" spans="1:6" s="72" customFormat="1">
      <c r="A4689" s="48"/>
      <c r="B4689" s="717"/>
      <c r="C4689" s="47"/>
      <c r="D4689" s="718"/>
      <c r="E4689" s="2014"/>
      <c r="F4689" s="351"/>
    </row>
    <row r="4690" spans="1:6" s="72" customFormat="1" ht="28.2" thickBot="1">
      <c r="A4690" s="66"/>
      <c r="B4690" s="719" t="s">
        <v>3438</v>
      </c>
      <c r="C4690" s="65"/>
      <c r="D4690" s="720"/>
      <c r="E4690" s="2022"/>
      <c r="F4690" s="393">
        <f>SUM(F4658:F4673)</f>
        <v>0</v>
      </c>
    </row>
    <row r="4691" spans="1:6" s="72" customFormat="1" ht="14.4" thickTop="1">
      <c r="A4691" s="1704"/>
      <c r="B4691" s="811"/>
      <c r="C4691" s="1704"/>
      <c r="D4691" s="1838"/>
      <c r="E4691" s="1707"/>
      <c r="F4691" s="1717"/>
    </row>
    <row r="4692" spans="1:6" s="72" customFormat="1">
      <c r="A4692" s="1704"/>
      <c r="B4692" s="802" t="s">
        <v>2990</v>
      </c>
      <c r="C4692" s="1704"/>
      <c r="D4692" s="1766"/>
      <c r="E4692" s="1707"/>
      <c r="F4692" s="1719"/>
    </row>
    <row r="4693" spans="1:6" s="72" customFormat="1">
      <c r="A4693" s="1704"/>
      <c r="B4693" s="802" t="s">
        <v>2754</v>
      </c>
      <c r="C4693" s="1704"/>
      <c r="D4693" s="874"/>
      <c r="E4693" s="1707"/>
      <c r="F4693" s="1719"/>
    </row>
    <row r="4694" spans="1:6" s="72" customFormat="1">
      <c r="A4694" s="1704"/>
      <c r="B4694" s="802"/>
      <c r="C4694" s="1704"/>
      <c r="D4694" s="874"/>
      <c r="E4694" s="1707"/>
      <c r="F4694" s="1719"/>
    </row>
    <row r="4695" spans="1:6" s="72" customFormat="1">
      <c r="A4695" s="1704"/>
      <c r="B4695" s="781"/>
      <c r="C4695" s="1704"/>
      <c r="D4695" s="336"/>
      <c r="E4695" s="1707"/>
      <c r="F4695" s="1719"/>
    </row>
    <row r="4696" spans="1:6" s="72" customFormat="1">
      <c r="A4696" s="1704">
        <v>4.2</v>
      </c>
      <c r="B4696" s="811" t="s">
        <v>1538</v>
      </c>
      <c r="C4696" s="1704"/>
      <c r="D4696" s="874"/>
      <c r="E4696" s="1707"/>
      <c r="F4696" s="1719">
        <f>F4305</f>
        <v>0</v>
      </c>
    </row>
    <row r="4697" spans="1:6" s="72" customFormat="1">
      <c r="A4697" s="1704"/>
      <c r="B4697" s="811"/>
      <c r="C4697" s="1704"/>
      <c r="D4697" s="1838"/>
      <c r="E4697" s="1707"/>
      <c r="F4697" s="1719"/>
    </row>
    <row r="4698" spans="1:6" s="72" customFormat="1">
      <c r="A4698" s="1704">
        <v>4.3</v>
      </c>
      <c r="B4698" s="811" t="s">
        <v>1539</v>
      </c>
      <c r="C4698" s="1704"/>
      <c r="D4698" s="874"/>
      <c r="E4698" s="1707"/>
      <c r="F4698" s="1719">
        <f>F4518</f>
        <v>0</v>
      </c>
    </row>
    <row r="4699" spans="1:6" s="72" customFormat="1">
      <c r="A4699" s="1704"/>
      <c r="B4699" s="811"/>
      <c r="C4699" s="1704"/>
      <c r="D4699" s="874"/>
      <c r="E4699" s="1707"/>
      <c r="F4699" s="1719"/>
    </row>
    <row r="4700" spans="1:6" s="72" customFormat="1">
      <c r="A4700" s="1704">
        <v>4.4000000000000004</v>
      </c>
      <c r="B4700" s="811" t="s">
        <v>1540</v>
      </c>
      <c r="C4700" s="1704"/>
      <c r="D4700" s="874"/>
      <c r="E4700" s="1707"/>
      <c r="F4700" s="1719">
        <f>F4654</f>
        <v>0</v>
      </c>
    </row>
    <row r="4701" spans="1:6" s="72" customFormat="1">
      <c r="A4701" s="1704"/>
      <c r="B4701" s="811"/>
      <c r="C4701" s="1704"/>
      <c r="D4701" s="1840"/>
      <c r="E4701" s="1707"/>
      <c r="F4701" s="1841"/>
    </row>
    <row r="4702" spans="1:6" s="72" customFormat="1">
      <c r="A4702" s="1704">
        <v>4.5</v>
      </c>
      <c r="B4702" s="811" t="s">
        <v>1541</v>
      </c>
      <c r="C4702" s="1704"/>
      <c r="D4702" s="874"/>
      <c r="E4702" s="1707"/>
      <c r="F4702" s="1719">
        <f>F4690</f>
        <v>0</v>
      </c>
    </row>
    <row r="4703" spans="1:6" s="72" customFormat="1">
      <c r="A4703" s="1704"/>
      <c r="B4703" s="811"/>
      <c r="C4703" s="1700"/>
      <c r="D4703" s="336"/>
      <c r="E4703" s="2177"/>
      <c r="F4703" s="661"/>
    </row>
    <row r="4704" spans="1:6" s="72" customFormat="1">
      <c r="A4704" s="1714"/>
      <c r="B4704" s="1672"/>
      <c r="C4704" s="1714"/>
      <c r="D4704" s="1716"/>
      <c r="E4704" s="2174"/>
      <c r="F4704" s="1717"/>
    </row>
    <row r="4705" spans="1:6" s="72" customFormat="1">
      <c r="A4705" s="1714"/>
      <c r="B4705" s="1672"/>
      <c r="C4705" s="1714"/>
      <c r="D4705" s="1716"/>
      <c r="E4705" s="2174"/>
      <c r="F4705" s="1725"/>
    </row>
    <row r="4706" spans="1:6" s="72" customFormat="1">
      <c r="A4706" s="1704"/>
      <c r="B4706" s="1813"/>
      <c r="C4706" s="1814"/>
      <c r="D4706" s="1815"/>
      <c r="E4706" s="1707"/>
      <c r="F4706" s="1719"/>
    </row>
    <row r="4707" spans="1:6" s="72" customFormat="1">
      <c r="A4707" s="1704"/>
      <c r="B4707" s="1816"/>
      <c r="C4707" s="1817"/>
      <c r="D4707" s="1818"/>
      <c r="E4707" s="2189"/>
      <c r="F4707" s="1819"/>
    </row>
    <row r="4708" spans="1:6" s="72" customFormat="1">
      <c r="A4708" s="1704"/>
      <c r="B4708" s="1816"/>
      <c r="C4708" s="1817"/>
      <c r="D4708" s="1818"/>
      <c r="E4708" s="2189"/>
      <c r="F4708" s="1819"/>
    </row>
    <row r="4709" spans="1:6" s="72" customFormat="1">
      <c r="A4709" s="1704"/>
      <c r="B4709" s="1816"/>
      <c r="C4709" s="1817"/>
      <c r="D4709" s="1818"/>
      <c r="E4709" s="2189"/>
      <c r="F4709" s="1819"/>
    </row>
    <row r="4710" spans="1:6" s="72" customFormat="1">
      <c r="A4710" s="1704"/>
      <c r="B4710" s="1816"/>
      <c r="C4710" s="1817"/>
      <c r="D4710" s="1818"/>
      <c r="E4710" s="2189"/>
      <c r="F4710" s="1819"/>
    </row>
    <row r="4711" spans="1:6" s="72" customFormat="1">
      <c r="A4711" s="1704"/>
      <c r="B4711" s="1816"/>
      <c r="C4711" s="1817"/>
      <c r="D4711" s="1818"/>
      <c r="E4711" s="2189"/>
      <c r="F4711" s="1819"/>
    </row>
    <row r="4712" spans="1:6" s="72" customFormat="1">
      <c r="A4712" s="1704"/>
      <c r="B4712" s="1816"/>
      <c r="C4712" s="1817"/>
      <c r="D4712" s="1818"/>
      <c r="E4712" s="2189"/>
      <c r="F4712" s="1819"/>
    </row>
    <row r="4713" spans="1:6" s="72" customFormat="1">
      <c r="A4713" s="1704"/>
      <c r="B4713" s="1816"/>
      <c r="C4713" s="1817"/>
      <c r="D4713" s="1818"/>
      <c r="E4713" s="2189"/>
      <c r="F4713" s="1819"/>
    </row>
    <row r="4714" spans="1:6" s="72" customFormat="1">
      <c r="A4714" s="1704"/>
      <c r="B4714" s="1816"/>
      <c r="C4714" s="1817"/>
      <c r="D4714" s="1818"/>
      <c r="E4714" s="2189"/>
      <c r="F4714" s="1819"/>
    </row>
    <row r="4715" spans="1:6" s="72" customFormat="1">
      <c r="A4715" s="1704"/>
      <c r="B4715" s="1816"/>
      <c r="C4715" s="1817"/>
      <c r="D4715" s="1818"/>
      <c r="E4715" s="2189"/>
      <c r="F4715" s="1819"/>
    </row>
    <row r="4716" spans="1:6" s="72" customFormat="1">
      <c r="A4716" s="1704"/>
      <c r="B4716" s="1816"/>
      <c r="C4716" s="1817"/>
      <c r="D4716" s="1818"/>
      <c r="E4716" s="2189"/>
      <c r="F4716" s="1819"/>
    </row>
    <row r="4717" spans="1:6" s="72" customFormat="1">
      <c r="A4717" s="1704"/>
      <c r="B4717" s="1816"/>
      <c r="C4717" s="1817"/>
      <c r="D4717" s="1818"/>
      <c r="E4717" s="2189"/>
      <c r="F4717" s="1819"/>
    </row>
    <row r="4718" spans="1:6" s="72" customFormat="1">
      <c r="A4718" s="1704"/>
      <c r="B4718" s="1816"/>
      <c r="C4718" s="1817"/>
      <c r="D4718" s="1818"/>
      <c r="E4718" s="2189"/>
      <c r="F4718" s="1819"/>
    </row>
    <row r="4719" spans="1:6" s="72" customFormat="1">
      <c r="A4719" s="1704"/>
      <c r="B4719" s="1816"/>
      <c r="C4719" s="1817"/>
      <c r="D4719" s="1818"/>
      <c r="E4719" s="2189"/>
      <c r="F4719" s="1819"/>
    </row>
    <row r="4720" spans="1:6" s="72" customFormat="1">
      <c r="A4720" s="1704"/>
      <c r="B4720" s="1816"/>
      <c r="C4720" s="1817"/>
      <c r="D4720" s="1818"/>
      <c r="E4720" s="2189"/>
      <c r="F4720" s="1819"/>
    </row>
    <row r="4721" spans="1:6" s="72" customFormat="1">
      <c r="A4721" s="1704"/>
      <c r="B4721" s="1816"/>
      <c r="C4721" s="1817"/>
      <c r="D4721" s="1818"/>
      <c r="E4721" s="2189"/>
      <c r="F4721" s="1819"/>
    </row>
    <row r="4722" spans="1:6" s="72" customFormat="1">
      <c r="A4722" s="1704"/>
      <c r="B4722" s="1816"/>
      <c r="C4722" s="1817"/>
      <c r="D4722" s="1818"/>
      <c r="E4722" s="2189"/>
      <c r="F4722" s="1819"/>
    </row>
    <row r="4723" spans="1:6" s="72" customFormat="1">
      <c r="A4723" s="1704"/>
      <c r="B4723" s="1816"/>
      <c r="C4723" s="1817"/>
      <c r="D4723" s="1818"/>
      <c r="E4723" s="2189"/>
      <c r="F4723" s="1819"/>
    </row>
    <row r="4724" spans="1:6" s="72" customFormat="1">
      <c r="A4724" s="1704"/>
      <c r="B4724" s="1816"/>
      <c r="C4724" s="1817"/>
      <c r="D4724" s="1818"/>
      <c r="E4724" s="2189"/>
      <c r="F4724" s="1819"/>
    </row>
    <row r="4725" spans="1:6" s="72" customFormat="1">
      <c r="A4725" s="1704"/>
      <c r="B4725" s="1816"/>
      <c r="C4725" s="1817"/>
      <c r="D4725" s="1818"/>
      <c r="E4725" s="2189"/>
      <c r="F4725" s="1819"/>
    </row>
    <row r="4726" spans="1:6" s="72" customFormat="1">
      <c r="A4726" s="1704"/>
      <c r="B4726" s="1816"/>
      <c r="C4726" s="1817"/>
      <c r="D4726" s="1818"/>
      <c r="E4726" s="2189"/>
      <c r="F4726" s="1819"/>
    </row>
    <row r="4727" spans="1:6" s="72" customFormat="1">
      <c r="A4727" s="1704"/>
      <c r="B4727" s="1816"/>
      <c r="C4727" s="1817"/>
      <c r="D4727" s="1818"/>
      <c r="E4727" s="2189"/>
      <c r="F4727" s="1819"/>
    </row>
    <row r="4728" spans="1:6" s="72" customFormat="1">
      <c r="A4728" s="1704"/>
      <c r="B4728" s="1816"/>
      <c r="C4728" s="1817"/>
      <c r="D4728" s="1818"/>
      <c r="E4728" s="2189"/>
      <c r="F4728" s="1819"/>
    </row>
    <row r="4729" spans="1:6" s="72" customFormat="1">
      <c r="A4729" s="1704"/>
      <c r="B4729" s="1816"/>
      <c r="C4729" s="1817"/>
      <c r="D4729" s="1818"/>
      <c r="E4729" s="2189"/>
      <c r="F4729" s="1819"/>
    </row>
    <row r="4730" spans="1:6" s="72" customFormat="1">
      <c r="A4730" s="1704"/>
      <c r="B4730" s="1816"/>
      <c r="C4730" s="1817"/>
      <c r="D4730" s="1818"/>
      <c r="E4730" s="2189"/>
      <c r="F4730" s="1819"/>
    </row>
    <row r="4731" spans="1:6" s="72" customFormat="1">
      <c r="A4731" s="1704"/>
      <c r="B4731" s="1816"/>
      <c r="C4731" s="1817"/>
      <c r="D4731" s="1818"/>
      <c r="E4731" s="2189"/>
      <c r="F4731" s="1819"/>
    </row>
    <row r="4732" spans="1:6" s="72" customFormat="1">
      <c r="A4732" s="1704"/>
      <c r="B4732" s="1816"/>
      <c r="C4732" s="1817"/>
      <c r="D4732" s="1818"/>
      <c r="E4732" s="2189"/>
      <c r="F4732" s="1819"/>
    </row>
    <row r="4733" spans="1:6" s="72" customFormat="1">
      <c r="A4733" s="1704"/>
      <c r="B4733" s="1816"/>
      <c r="C4733" s="1817"/>
      <c r="D4733" s="1818"/>
      <c r="E4733" s="2189"/>
      <c r="F4733" s="1819"/>
    </row>
    <row r="4734" spans="1:6" s="72" customFormat="1">
      <c r="A4734" s="1704"/>
      <c r="B4734" s="1816"/>
      <c r="C4734" s="1817"/>
      <c r="D4734" s="1818"/>
      <c r="E4734" s="2189"/>
      <c r="F4734" s="1819"/>
    </row>
    <row r="4735" spans="1:6" s="72" customFormat="1">
      <c r="A4735" s="1704"/>
      <c r="B4735" s="1816"/>
      <c r="C4735" s="1817"/>
      <c r="D4735" s="1818"/>
      <c r="E4735" s="2189"/>
      <c r="F4735" s="1819"/>
    </row>
    <row r="4736" spans="1:6" s="72" customFormat="1">
      <c r="A4736" s="1704"/>
      <c r="B4736" s="1816"/>
      <c r="C4736" s="1817"/>
      <c r="D4736" s="1818"/>
      <c r="E4736" s="2189"/>
      <c r="F4736" s="1819"/>
    </row>
    <row r="4737" spans="1:6" s="72" customFormat="1">
      <c r="A4737" s="1704"/>
      <c r="B4737" s="1816"/>
      <c r="C4737" s="1817"/>
      <c r="D4737" s="1818"/>
      <c r="E4737" s="2189"/>
      <c r="F4737" s="1819"/>
    </row>
    <row r="4738" spans="1:6" s="72" customFormat="1">
      <c r="A4738" s="1704"/>
      <c r="B4738" s="1816"/>
      <c r="C4738" s="1817"/>
      <c r="D4738" s="1818"/>
      <c r="E4738" s="2189"/>
      <c r="F4738" s="1819"/>
    </row>
    <row r="4739" spans="1:6" s="72" customFormat="1">
      <c r="A4739" s="1704"/>
      <c r="B4739" s="1816"/>
      <c r="C4739" s="1817"/>
      <c r="D4739" s="1818"/>
      <c r="E4739" s="2189"/>
      <c r="F4739" s="1819"/>
    </row>
    <row r="4740" spans="1:6" s="72" customFormat="1">
      <c r="A4740" s="48"/>
      <c r="B4740" s="717"/>
      <c r="C4740" s="47"/>
      <c r="D4740" s="718"/>
      <c r="E4740" s="2014"/>
      <c r="F4740" s="351"/>
    </row>
    <row r="4741" spans="1:6" s="72" customFormat="1" ht="14.4" thickBot="1">
      <c r="A4741" s="66"/>
      <c r="B4741" s="719" t="s">
        <v>3441</v>
      </c>
      <c r="C4741" s="65"/>
      <c r="D4741" s="720"/>
      <c r="E4741" s="2022"/>
      <c r="F4741" s="393">
        <f>SUM(F4692:F4739)</f>
        <v>0</v>
      </c>
    </row>
    <row r="4742" spans="1:6" s="72" customFormat="1" ht="14.4" thickTop="1">
      <c r="A4742" s="1846"/>
      <c r="B4742" s="1847"/>
      <c r="C4742" s="1846"/>
      <c r="D4742" s="1694"/>
      <c r="E4742" s="2190"/>
      <c r="F4742" s="1694"/>
    </row>
    <row r="4743" spans="1:6" ht="12.6" customHeight="1">
      <c r="B4743" s="628" t="s">
        <v>1529</v>
      </c>
    </row>
    <row r="4744" spans="1:6" s="72" customFormat="1" ht="12.6" customHeight="1">
      <c r="A4744" s="1736"/>
      <c r="B4744" s="781"/>
      <c r="C4744" s="1736"/>
      <c r="D4744" s="1737"/>
      <c r="E4744" s="2178"/>
      <c r="F4744" s="1738"/>
    </row>
    <row r="4745" spans="1:6" s="72" customFormat="1">
      <c r="A4745" s="1736"/>
      <c r="B4745" s="1739" t="s">
        <v>3442</v>
      </c>
      <c r="C4745" s="1736"/>
      <c r="D4745" s="1737"/>
      <c r="E4745" s="2178"/>
      <c r="F4745" s="1738"/>
    </row>
    <row r="4746" spans="1:6" s="72" customFormat="1">
      <c r="A4746" s="1714"/>
      <c r="B4746" s="802"/>
      <c r="C4746" s="1704"/>
      <c r="D4746" s="874"/>
      <c r="E4746" s="1707"/>
      <c r="F4746" s="1719"/>
    </row>
    <row r="4747" spans="1:6" s="72" customFormat="1">
      <c r="A4747" s="1823"/>
      <c r="B4747" s="802" t="s">
        <v>1409</v>
      </c>
      <c r="C4747" s="1704"/>
      <c r="D4747" s="874"/>
      <c r="E4747" s="1707"/>
      <c r="F4747" s="1719"/>
    </row>
    <row r="4748" spans="1:6" s="72" customFormat="1">
      <c r="A4748" s="1823"/>
      <c r="B4748" s="802" t="s">
        <v>1410</v>
      </c>
      <c r="C4748" s="1704"/>
      <c r="D4748" s="874"/>
      <c r="E4748" s="1707"/>
      <c r="F4748" s="1719"/>
    </row>
    <row r="4749" spans="1:6" s="72" customFormat="1" ht="27.6">
      <c r="A4749" s="1704"/>
      <c r="B4749" s="802" t="s">
        <v>1411</v>
      </c>
      <c r="C4749" s="1704"/>
      <c r="D4749" s="874"/>
      <c r="E4749" s="1707"/>
      <c r="F4749" s="1719"/>
    </row>
    <row r="4750" spans="1:6" s="72" customFormat="1" ht="41.4">
      <c r="A4750" s="1704"/>
      <c r="B4750" s="802" t="s">
        <v>1412</v>
      </c>
      <c r="C4750" s="1704"/>
      <c r="D4750" s="874"/>
      <c r="E4750" s="1707"/>
      <c r="F4750" s="1719"/>
    </row>
    <row r="4751" spans="1:6" s="72" customFormat="1">
      <c r="A4751" s="1704"/>
      <c r="B4751" s="802" t="s">
        <v>1413</v>
      </c>
      <c r="C4751" s="1704"/>
      <c r="D4751" s="874"/>
      <c r="E4751" s="1707"/>
      <c r="F4751" s="1719"/>
    </row>
    <row r="4752" spans="1:6" s="72" customFormat="1">
      <c r="A4752" s="1704"/>
      <c r="B4752" s="802"/>
      <c r="C4752" s="1704"/>
      <c r="D4752" s="874"/>
      <c r="E4752" s="1707"/>
      <c r="F4752" s="1719"/>
    </row>
    <row r="4753" spans="1:6" s="72" customFormat="1">
      <c r="A4753" s="1824" t="s">
        <v>28</v>
      </c>
      <c r="B4753" s="781" t="s">
        <v>1414</v>
      </c>
      <c r="C4753" s="1825">
        <v>0</v>
      </c>
      <c r="D4753" s="874" t="s">
        <v>46</v>
      </c>
      <c r="E4753" s="1707"/>
      <c r="F4753" s="1719">
        <f t="shared" ref="F4753:F4772" si="164">C4753*E4753</f>
        <v>0</v>
      </c>
    </row>
    <row r="4754" spans="1:6" s="72" customFormat="1">
      <c r="A4754" s="1824" t="s">
        <v>30</v>
      </c>
      <c r="B4754" s="781" t="s">
        <v>1415</v>
      </c>
      <c r="C4754" s="1825">
        <v>0</v>
      </c>
      <c r="D4754" s="874" t="s">
        <v>46</v>
      </c>
      <c r="E4754" s="1707"/>
      <c r="F4754" s="1719">
        <f t="shared" si="164"/>
        <v>0</v>
      </c>
    </row>
    <row r="4755" spans="1:6" s="72" customFormat="1">
      <c r="A4755" s="1824" t="s">
        <v>31</v>
      </c>
      <c r="B4755" s="781" t="s">
        <v>1416</v>
      </c>
      <c r="C4755" s="1825">
        <v>80</v>
      </c>
      <c r="D4755" s="874" t="s">
        <v>46</v>
      </c>
      <c r="E4755" s="1707"/>
      <c r="F4755" s="1719">
        <f t="shared" si="164"/>
        <v>0</v>
      </c>
    </row>
    <row r="4756" spans="1:6" s="72" customFormat="1">
      <c r="A4756" s="1824" t="s">
        <v>32</v>
      </c>
      <c r="B4756" s="781" t="s">
        <v>1417</v>
      </c>
      <c r="C4756" s="1825">
        <v>72</v>
      </c>
      <c r="D4756" s="874" t="s">
        <v>46</v>
      </c>
      <c r="E4756" s="1707"/>
      <c r="F4756" s="1719">
        <f t="shared" si="164"/>
        <v>0</v>
      </c>
    </row>
    <row r="4757" spans="1:6" s="72" customFormat="1">
      <c r="A4757" s="1824" t="s">
        <v>33</v>
      </c>
      <c r="B4757" s="781" t="s">
        <v>1418</v>
      </c>
      <c r="C4757" s="1825">
        <v>72</v>
      </c>
      <c r="D4757" s="874" t="s">
        <v>46</v>
      </c>
      <c r="E4757" s="1707"/>
      <c r="F4757" s="1719">
        <f t="shared" si="164"/>
        <v>0</v>
      </c>
    </row>
    <row r="4758" spans="1:6" s="72" customFormat="1">
      <c r="A4758" s="1700"/>
      <c r="B4758" s="778" t="s">
        <v>1419</v>
      </c>
      <c r="C4758" s="1825"/>
      <c r="D4758" s="874"/>
      <c r="E4758" s="1707"/>
      <c r="F4758" s="1719">
        <f t="shared" si="164"/>
        <v>0</v>
      </c>
    </row>
    <row r="4759" spans="1:6" s="72" customFormat="1">
      <c r="A4759" s="1824" t="s">
        <v>34</v>
      </c>
      <c r="B4759" s="781" t="s">
        <v>1420</v>
      </c>
      <c r="C4759" s="1825">
        <v>0</v>
      </c>
      <c r="D4759" s="874" t="s">
        <v>1421</v>
      </c>
      <c r="E4759" s="1707"/>
      <c r="F4759" s="1719">
        <f t="shared" si="164"/>
        <v>0</v>
      </c>
    </row>
    <row r="4760" spans="1:6" s="72" customFormat="1">
      <c r="A4760" s="1824" t="s">
        <v>35</v>
      </c>
      <c r="B4760" s="781" t="s">
        <v>1422</v>
      </c>
      <c r="C4760" s="1825">
        <v>0</v>
      </c>
      <c r="D4760" s="874" t="s">
        <v>1421</v>
      </c>
      <c r="E4760" s="1707"/>
      <c r="F4760" s="1719">
        <f t="shared" si="164"/>
        <v>0</v>
      </c>
    </row>
    <row r="4761" spans="1:6" s="72" customFormat="1">
      <c r="A4761" s="1824" t="s">
        <v>36</v>
      </c>
      <c r="B4761" s="781" t="s">
        <v>1416</v>
      </c>
      <c r="C4761" s="1825">
        <v>16</v>
      </c>
      <c r="D4761" s="874" t="s">
        <v>1421</v>
      </c>
      <c r="E4761" s="1707"/>
      <c r="F4761" s="1719">
        <f t="shared" si="164"/>
        <v>0</v>
      </c>
    </row>
    <row r="4762" spans="1:6" s="72" customFormat="1">
      <c r="A4762" s="1824" t="s">
        <v>74</v>
      </c>
      <c r="B4762" s="781" t="s">
        <v>1423</v>
      </c>
      <c r="C4762" s="1825">
        <v>18</v>
      </c>
      <c r="D4762" s="874" t="s">
        <v>1421</v>
      </c>
      <c r="E4762" s="1707"/>
      <c r="F4762" s="1719">
        <f t="shared" si="164"/>
        <v>0</v>
      </c>
    </row>
    <row r="4763" spans="1:6" s="72" customFormat="1">
      <c r="A4763" s="1824" t="s">
        <v>38</v>
      </c>
      <c r="B4763" s="781" t="s">
        <v>1418</v>
      </c>
      <c r="C4763" s="1825">
        <v>18</v>
      </c>
      <c r="D4763" s="874" t="s">
        <v>1421</v>
      </c>
      <c r="E4763" s="1707"/>
      <c r="F4763" s="1719">
        <f t="shared" si="164"/>
        <v>0</v>
      </c>
    </row>
    <row r="4764" spans="1:6" s="72" customFormat="1">
      <c r="A4764" s="1824" t="s">
        <v>39</v>
      </c>
      <c r="B4764" s="781" t="s">
        <v>1424</v>
      </c>
      <c r="C4764" s="1825">
        <v>0</v>
      </c>
      <c r="D4764" s="874" t="s">
        <v>1421</v>
      </c>
      <c r="E4764" s="1707"/>
      <c r="F4764" s="1719">
        <f t="shared" si="164"/>
        <v>0</v>
      </c>
    </row>
    <row r="4765" spans="1:6" s="72" customFormat="1">
      <c r="A4765" s="1824" t="s">
        <v>40</v>
      </c>
      <c r="B4765" s="781" t="s">
        <v>1425</v>
      </c>
      <c r="C4765" s="1825">
        <v>0</v>
      </c>
      <c r="D4765" s="874" t="s">
        <v>1421</v>
      </c>
      <c r="E4765" s="1707"/>
      <c r="F4765" s="1719">
        <f t="shared" si="164"/>
        <v>0</v>
      </c>
    </row>
    <row r="4766" spans="1:6" s="72" customFormat="1">
      <c r="A4766" s="1824" t="s">
        <v>42</v>
      </c>
      <c r="B4766" s="781" t="s">
        <v>1416</v>
      </c>
      <c r="C4766" s="1825">
        <v>16</v>
      </c>
      <c r="D4766" s="874" t="s">
        <v>1421</v>
      </c>
      <c r="E4766" s="1707"/>
      <c r="F4766" s="1719">
        <f t="shared" si="164"/>
        <v>0</v>
      </c>
    </row>
    <row r="4767" spans="1:6" s="72" customFormat="1">
      <c r="A4767" s="1824" t="s">
        <v>43</v>
      </c>
      <c r="B4767" s="781" t="s">
        <v>1423</v>
      </c>
      <c r="C4767" s="1825">
        <v>22</v>
      </c>
      <c r="D4767" s="874" t="s">
        <v>1421</v>
      </c>
      <c r="E4767" s="1707"/>
      <c r="F4767" s="1719">
        <f t="shared" si="164"/>
        <v>0</v>
      </c>
    </row>
    <row r="4768" spans="1:6" s="72" customFormat="1">
      <c r="A4768" s="1824" t="s">
        <v>613</v>
      </c>
      <c r="B4768" s="781" t="s">
        <v>1418</v>
      </c>
      <c r="C4768" s="1825">
        <v>22</v>
      </c>
      <c r="D4768" s="874" t="s">
        <v>1421</v>
      </c>
      <c r="E4768" s="1707"/>
      <c r="F4768" s="1719">
        <f t="shared" si="164"/>
        <v>0</v>
      </c>
    </row>
    <row r="4769" spans="1:6" s="72" customFormat="1">
      <c r="A4769" s="1700"/>
      <c r="B4769" s="802" t="s">
        <v>1426</v>
      </c>
      <c r="C4769" s="1704"/>
      <c r="D4769" s="874"/>
      <c r="E4769" s="1707"/>
      <c r="F4769" s="1719">
        <f t="shared" si="164"/>
        <v>0</v>
      </c>
    </row>
    <row r="4770" spans="1:6" s="72" customFormat="1" ht="27.6">
      <c r="A4770" s="1824" t="s">
        <v>856</v>
      </c>
      <c r="B4770" s="781" t="s">
        <v>1427</v>
      </c>
      <c r="C4770" s="1825">
        <v>0</v>
      </c>
      <c r="D4770" s="874" t="s">
        <v>809</v>
      </c>
      <c r="E4770" s="1707"/>
      <c r="F4770" s="1719">
        <f t="shared" si="164"/>
        <v>0</v>
      </c>
    </row>
    <row r="4771" spans="1:6" s="72" customFormat="1">
      <c r="A4771" s="1824" t="s">
        <v>858</v>
      </c>
      <c r="B4771" s="781" t="s">
        <v>1428</v>
      </c>
      <c r="C4771" s="1825">
        <v>2</v>
      </c>
      <c r="D4771" s="874" t="s">
        <v>809</v>
      </c>
      <c r="E4771" s="1707"/>
      <c r="F4771" s="1719">
        <f t="shared" si="164"/>
        <v>0</v>
      </c>
    </row>
    <row r="4772" spans="1:6" s="72" customFormat="1">
      <c r="A4772" s="1824" t="s">
        <v>860</v>
      </c>
      <c r="B4772" s="781" t="s">
        <v>1429</v>
      </c>
      <c r="C4772" s="1825">
        <v>10</v>
      </c>
      <c r="D4772" s="874" t="s">
        <v>809</v>
      </c>
      <c r="E4772" s="1707"/>
      <c r="F4772" s="1719">
        <f t="shared" si="164"/>
        <v>0</v>
      </c>
    </row>
    <row r="4773" spans="1:6" s="72" customFormat="1">
      <c r="A4773" s="1824"/>
      <c r="B4773" s="781"/>
      <c r="C4773" s="1825"/>
      <c r="D4773" s="874"/>
      <c r="E4773" s="1707"/>
      <c r="F4773" s="1719"/>
    </row>
    <row r="4774" spans="1:6" s="72" customFormat="1">
      <c r="A4774" s="1824"/>
      <c r="B4774" s="781"/>
      <c r="C4774" s="1825"/>
      <c r="D4774" s="874"/>
      <c r="E4774" s="2177"/>
      <c r="F4774" s="1719"/>
    </row>
    <row r="4775" spans="1:6" s="72" customFormat="1">
      <c r="A4775" s="1824"/>
      <c r="B4775" s="781"/>
      <c r="C4775" s="1825"/>
      <c r="D4775" s="874"/>
      <c r="E4775" s="2177"/>
      <c r="F4775" s="1719"/>
    </row>
    <row r="4776" spans="1:6" s="72" customFormat="1">
      <c r="A4776" s="1824"/>
      <c r="B4776" s="781"/>
      <c r="C4776" s="1825"/>
      <c r="D4776" s="874"/>
      <c r="E4776" s="2177"/>
      <c r="F4776" s="1719"/>
    </row>
    <row r="4777" spans="1:6" s="72" customFormat="1">
      <c r="A4777" s="1824"/>
      <c r="B4777" s="781"/>
      <c r="C4777" s="1825"/>
      <c r="D4777" s="874"/>
      <c r="E4777" s="2177"/>
      <c r="F4777" s="1719"/>
    </row>
    <row r="4778" spans="1:6" s="72" customFormat="1">
      <c r="A4778" s="1824"/>
      <c r="B4778" s="781"/>
      <c r="C4778" s="1825"/>
      <c r="D4778" s="874"/>
      <c r="E4778" s="2177"/>
      <c r="F4778" s="1719"/>
    </row>
    <row r="4779" spans="1:6" s="72" customFormat="1">
      <c r="A4779" s="1824"/>
      <c r="B4779" s="781"/>
      <c r="C4779" s="1825"/>
      <c r="D4779" s="874"/>
      <c r="E4779" s="2177"/>
      <c r="F4779" s="1719"/>
    </row>
    <row r="4780" spans="1:6" s="72" customFormat="1">
      <c r="A4780" s="1824"/>
      <c r="B4780" s="781"/>
      <c r="C4780" s="1825"/>
      <c r="D4780" s="874"/>
      <c r="E4780" s="2177"/>
      <c r="F4780" s="1719"/>
    </row>
    <row r="4781" spans="1:6" s="72" customFormat="1">
      <c r="A4781" s="1824"/>
      <c r="B4781" s="781"/>
      <c r="C4781" s="1825"/>
      <c r="D4781" s="874"/>
      <c r="E4781" s="2177"/>
      <c r="F4781" s="1719"/>
    </row>
    <row r="4782" spans="1:6" s="72" customFormat="1">
      <c r="A4782" s="1824"/>
      <c r="B4782" s="781"/>
      <c r="C4782" s="1825"/>
      <c r="D4782" s="874"/>
      <c r="E4782" s="2177"/>
      <c r="F4782" s="1719"/>
    </row>
    <row r="4783" spans="1:6" s="72" customFormat="1">
      <c r="A4783" s="1824"/>
      <c r="B4783" s="781"/>
      <c r="C4783" s="1825"/>
      <c r="D4783" s="874"/>
      <c r="E4783" s="2177"/>
      <c r="F4783" s="1719"/>
    </row>
    <row r="4784" spans="1:6" s="72" customFormat="1">
      <c r="A4784" s="1824"/>
      <c r="B4784" s="781"/>
      <c r="C4784" s="1825"/>
      <c r="D4784" s="874"/>
      <c r="E4784" s="2177"/>
      <c r="F4784" s="1719"/>
    </row>
    <row r="4785" spans="1:6" s="72" customFormat="1">
      <c r="A4785" s="1824"/>
      <c r="B4785" s="781"/>
      <c r="C4785" s="1825"/>
      <c r="D4785" s="874"/>
      <c r="E4785" s="2177"/>
      <c r="F4785" s="1719"/>
    </row>
    <row r="4786" spans="1:6" s="72" customFormat="1">
      <c r="A4786" s="1700"/>
      <c r="B4786" s="1831"/>
      <c r="C4786" s="1829"/>
      <c r="D4786" s="874"/>
      <c r="E4786" s="1707"/>
      <c r="F4786" s="1719"/>
    </row>
    <row r="4787" spans="1:6" s="72" customFormat="1">
      <c r="A4787" s="48"/>
      <c r="B4787" s="717"/>
      <c r="C4787" s="47"/>
      <c r="D4787" s="718"/>
      <c r="E4787" s="2014"/>
      <c r="F4787" s="351"/>
    </row>
    <row r="4788" spans="1:6" s="72" customFormat="1" ht="14.4" thickBot="1">
      <c r="A4788" s="66"/>
      <c r="B4788" s="719" t="s">
        <v>199</v>
      </c>
      <c r="C4788" s="65"/>
      <c r="D4788" s="720"/>
      <c r="E4788" s="2022"/>
      <c r="F4788" s="393">
        <f>SUM(F4745:F4782)</f>
        <v>0</v>
      </c>
    </row>
    <row r="4789" spans="1:6" s="72" customFormat="1" ht="14.4" thickTop="1">
      <c r="A4789" s="1714"/>
      <c r="B4789" s="1749"/>
      <c r="C4789" s="1821"/>
      <c r="D4789" s="1822"/>
      <c r="E4789" s="2183"/>
      <c r="F4789" s="1781"/>
    </row>
    <row r="4790" spans="1:6" s="72" customFormat="1">
      <c r="A4790" s="1823" t="s">
        <v>3035</v>
      </c>
      <c r="B4790" s="802" t="s">
        <v>1430</v>
      </c>
      <c r="C4790" s="1704"/>
      <c r="D4790" s="874"/>
      <c r="E4790" s="1707"/>
      <c r="F4790" s="1719"/>
    </row>
    <row r="4791" spans="1:6" s="72" customFormat="1" ht="27.6">
      <c r="A4791" s="1704"/>
      <c r="B4791" s="802" t="s">
        <v>1431</v>
      </c>
      <c r="C4791" s="1704"/>
      <c r="D4791" s="874"/>
      <c r="E4791" s="1707"/>
      <c r="F4791" s="1719"/>
    </row>
    <row r="4792" spans="1:6" s="72" customFormat="1" ht="41.4">
      <c r="A4792" s="1704"/>
      <c r="B4792" s="802" t="s">
        <v>1432</v>
      </c>
      <c r="C4792" s="1704"/>
      <c r="D4792" s="874"/>
      <c r="E4792" s="1707"/>
      <c r="F4792" s="1719"/>
    </row>
    <row r="4793" spans="1:6" s="72" customFormat="1" ht="41.4">
      <c r="A4793" s="1704"/>
      <c r="B4793" s="802" t="s">
        <v>1433</v>
      </c>
      <c r="C4793" s="1704"/>
      <c r="D4793" s="874"/>
      <c r="E4793" s="1707"/>
      <c r="F4793" s="1719"/>
    </row>
    <row r="4794" spans="1:6" s="72" customFormat="1" ht="27.6">
      <c r="A4794" s="1704"/>
      <c r="B4794" s="802" t="s">
        <v>1434</v>
      </c>
      <c r="C4794" s="1704"/>
      <c r="D4794" s="874"/>
      <c r="E4794" s="1707"/>
      <c r="F4794" s="1719"/>
    </row>
    <row r="4795" spans="1:6" s="72" customFormat="1">
      <c r="A4795" s="1704"/>
      <c r="B4795" s="802"/>
      <c r="C4795" s="1704"/>
      <c r="D4795" s="874"/>
      <c r="E4795" s="1707"/>
      <c r="F4795" s="1719">
        <f t="shared" ref="F4795:F4815" si="165">C4795*E4795</f>
        <v>0</v>
      </c>
    </row>
    <row r="4796" spans="1:6" s="72" customFormat="1">
      <c r="A4796" s="1824" t="s">
        <v>28</v>
      </c>
      <c r="B4796" s="781" t="s">
        <v>1414</v>
      </c>
      <c r="C4796" s="1825">
        <v>0</v>
      </c>
      <c r="D4796" s="874" t="s">
        <v>46</v>
      </c>
      <c r="E4796" s="1707"/>
      <c r="F4796" s="1719">
        <f t="shared" si="165"/>
        <v>0</v>
      </c>
    </row>
    <row r="4797" spans="1:6" s="72" customFormat="1">
      <c r="A4797" s="1824" t="s">
        <v>30</v>
      </c>
      <c r="B4797" s="781" t="s">
        <v>1415</v>
      </c>
      <c r="C4797" s="1825">
        <v>0</v>
      </c>
      <c r="D4797" s="874" t="s">
        <v>46</v>
      </c>
      <c r="E4797" s="1707"/>
      <c r="F4797" s="1719">
        <f t="shared" si="165"/>
        <v>0</v>
      </c>
    </row>
    <row r="4798" spans="1:6" s="72" customFormat="1">
      <c r="A4798" s="1824" t="s">
        <v>31</v>
      </c>
      <c r="B4798" s="781" t="s">
        <v>1416</v>
      </c>
      <c r="C4798" s="1825">
        <v>80</v>
      </c>
      <c r="D4798" s="874" t="s">
        <v>46</v>
      </c>
      <c r="E4798" s="1707"/>
      <c r="F4798" s="1719">
        <f t="shared" si="165"/>
        <v>0</v>
      </c>
    </row>
    <row r="4799" spans="1:6" s="72" customFormat="1">
      <c r="A4799" s="1824" t="s">
        <v>32</v>
      </c>
      <c r="B4799" s="781" t="s">
        <v>1417</v>
      </c>
      <c r="C4799" s="1825">
        <v>72</v>
      </c>
      <c r="D4799" s="874" t="s">
        <v>46</v>
      </c>
      <c r="E4799" s="1707"/>
      <c r="F4799" s="1719">
        <f t="shared" si="165"/>
        <v>0</v>
      </c>
    </row>
    <row r="4800" spans="1:6" s="72" customFormat="1">
      <c r="A4800" s="1824" t="s">
        <v>33</v>
      </c>
      <c r="B4800" s="781" t="s">
        <v>1418</v>
      </c>
      <c r="C4800" s="1825">
        <v>72</v>
      </c>
      <c r="D4800" s="874" t="s">
        <v>46</v>
      </c>
      <c r="E4800" s="1707"/>
      <c r="F4800" s="1719">
        <f t="shared" si="165"/>
        <v>0</v>
      </c>
    </row>
    <row r="4801" spans="1:6" s="72" customFormat="1">
      <c r="A4801" s="1700"/>
      <c r="B4801" s="778" t="s">
        <v>1419</v>
      </c>
      <c r="C4801" s="1825"/>
      <c r="D4801" s="874"/>
      <c r="E4801" s="1707"/>
      <c r="F4801" s="1719">
        <f t="shared" si="165"/>
        <v>0</v>
      </c>
    </row>
    <row r="4802" spans="1:6" s="72" customFormat="1">
      <c r="A4802" s="1824" t="s">
        <v>34</v>
      </c>
      <c r="B4802" s="781" t="s">
        <v>1420</v>
      </c>
      <c r="C4802" s="1825">
        <v>0</v>
      </c>
      <c r="D4802" s="874" t="s">
        <v>1421</v>
      </c>
      <c r="E4802" s="1707"/>
      <c r="F4802" s="1719">
        <f t="shared" si="165"/>
        <v>0</v>
      </c>
    </row>
    <row r="4803" spans="1:6" s="72" customFormat="1">
      <c r="A4803" s="1824" t="s">
        <v>35</v>
      </c>
      <c r="B4803" s="781" t="s">
        <v>1422</v>
      </c>
      <c r="C4803" s="1825">
        <v>0</v>
      </c>
      <c r="D4803" s="874" t="s">
        <v>1421</v>
      </c>
      <c r="E4803" s="1707"/>
      <c r="F4803" s="1719">
        <f t="shared" si="165"/>
        <v>0</v>
      </c>
    </row>
    <row r="4804" spans="1:6" s="72" customFormat="1">
      <c r="A4804" s="1824" t="s">
        <v>36</v>
      </c>
      <c r="B4804" s="781" t="s">
        <v>1416</v>
      </c>
      <c r="C4804" s="1825">
        <v>16</v>
      </c>
      <c r="D4804" s="874" t="s">
        <v>1421</v>
      </c>
      <c r="E4804" s="1707"/>
      <c r="F4804" s="1719">
        <f t="shared" si="165"/>
        <v>0</v>
      </c>
    </row>
    <row r="4805" spans="1:6" s="72" customFormat="1">
      <c r="A4805" s="1824" t="s">
        <v>74</v>
      </c>
      <c r="B4805" s="781" t="s">
        <v>1423</v>
      </c>
      <c r="C4805" s="1825">
        <v>18</v>
      </c>
      <c r="D4805" s="874" t="s">
        <v>1421</v>
      </c>
      <c r="E4805" s="1707"/>
      <c r="F4805" s="1719">
        <f t="shared" si="165"/>
        <v>0</v>
      </c>
    </row>
    <row r="4806" spans="1:6" s="72" customFormat="1">
      <c r="A4806" s="1824" t="s">
        <v>38</v>
      </c>
      <c r="B4806" s="781" t="s">
        <v>1418</v>
      </c>
      <c r="C4806" s="1825">
        <v>18</v>
      </c>
      <c r="D4806" s="874" t="s">
        <v>1421</v>
      </c>
      <c r="E4806" s="1707"/>
      <c r="F4806" s="1719">
        <f t="shared" si="165"/>
        <v>0</v>
      </c>
    </row>
    <row r="4807" spans="1:6" s="72" customFormat="1">
      <c r="A4807" s="1824" t="s">
        <v>39</v>
      </c>
      <c r="B4807" s="781" t="s">
        <v>1424</v>
      </c>
      <c r="C4807" s="1825">
        <v>0</v>
      </c>
      <c r="D4807" s="874" t="s">
        <v>1421</v>
      </c>
      <c r="E4807" s="1707"/>
      <c r="F4807" s="1719">
        <f t="shared" si="165"/>
        <v>0</v>
      </c>
    </row>
    <row r="4808" spans="1:6" s="72" customFormat="1">
      <c r="A4808" s="1824" t="s">
        <v>40</v>
      </c>
      <c r="B4808" s="781" t="s">
        <v>1425</v>
      </c>
      <c r="C4808" s="1825">
        <v>0</v>
      </c>
      <c r="D4808" s="874" t="s">
        <v>1421</v>
      </c>
      <c r="E4808" s="1707"/>
      <c r="F4808" s="1719">
        <f t="shared" si="165"/>
        <v>0</v>
      </c>
    </row>
    <row r="4809" spans="1:6" s="72" customFormat="1">
      <c r="A4809" s="1824" t="s">
        <v>42</v>
      </c>
      <c r="B4809" s="781" t="s">
        <v>1416</v>
      </c>
      <c r="C4809" s="1825">
        <v>16</v>
      </c>
      <c r="D4809" s="874" t="s">
        <v>1421</v>
      </c>
      <c r="E4809" s="1707"/>
      <c r="F4809" s="1719">
        <f t="shared" si="165"/>
        <v>0</v>
      </c>
    </row>
    <row r="4810" spans="1:6" s="72" customFormat="1">
      <c r="A4810" s="1824" t="s">
        <v>43</v>
      </c>
      <c r="B4810" s="781" t="s">
        <v>1423</v>
      </c>
      <c r="C4810" s="1825">
        <v>22</v>
      </c>
      <c r="D4810" s="874" t="s">
        <v>1421</v>
      </c>
      <c r="E4810" s="1707"/>
      <c r="F4810" s="1719">
        <f t="shared" si="165"/>
        <v>0</v>
      </c>
    </row>
    <row r="4811" spans="1:6" s="72" customFormat="1">
      <c r="A4811" s="1824" t="s">
        <v>613</v>
      </c>
      <c r="B4811" s="781" t="s">
        <v>1418</v>
      </c>
      <c r="C4811" s="1825">
        <v>22</v>
      </c>
      <c r="D4811" s="874" t="s">
        <v>1421</v>
      </c>
      <c r="E4811" s="1707"/>
      <c r="F4811" s="1719">
        <f t="shared" si="165"/>
        <v>0</v>
      </c>
    </row>
    <row r="4812" spans="1:6" s="72" customFormat="1">
      <c r="A4812" s="1700"/>
      <c r="B4812" s="802" t="s">
        <v>1426</v>
      </c>
      <c r="C4812" s="1704"/>
      <c r="D4812" s="874"/>
      <c r="E4812" s="1707"/>
      <c r="F4812" s="1719">
        <f t="shared" si="165"/>
        <v>0</v>
      </c>
    </row>
    <row r="4813" spans="1:6" s="72" customFormat="1" ht="27.6">
      <c r="A4813" s="1824" t="s">
        <v>856</v>
      </c>
      <c r="B4813" s="781" t="s">
        <v>1427</v>
      </c>
      <c r="C4813" s="1825">
        <v>0</v>
      </c>
      <c r="D4813" s="874" t="s">
        <v>809</v>
      </c>
      <c r="E4813" s="1707"/>
      <c r="F4813" s="1719">
        <f t="shared" si="165"/>
        <v>0</v>
      </c>
    </row>
    <row r="4814" spans="1:6" s="72" customFormat="1">
      <c r="A4814" s="1824" t="s">
        <v>858</v>
      </c>
      <c r="B4814" s="781" t="s">
        <v>1428</v>
      </c>
      <c r="C4814" s="1825">
        <v>2</v>
      </c>
      <c r="D4814" s="874" t="s">
        <v>809</v>
      </c>
      <c r="E4814" s="1707"/>
      <c r="F4814" s="1719">
        <f t="shared" si="165"/>
        <v>0</v>
      </c>
    </row>
    <row r="4815" spans="1:6" s="72" customFormat="1">
      <c r="A4815" s="1824" t="s">
        <v>860</v>
      </c>
      <c r="B4815" s="781" t="s">
        <v>1429</v>
      </c>
      <c r="C4815" s="1825">
        <v>10</v>
      </c>
      <c r="D4815" s="874" t="s">
        <v>809</v>
      </c>
      <c r="E4815" s="1707"/>
      <c r="F4815" s="1719">
        <f t="shared" si="165"/>
        <v>0</v>
      </c>
    </row>
    <row r="4816" spans="1:6" s="72" customFormat="1">
      <c r="A4816" s="1824"/>
      <c r="B4816" s="781"/>
      <c r="C4816" s="1825"/>
      <c r="D4816" s="874"/>
      <c r="E4816" s="1707"/>
      <c r="F4816" s="1719"/>
    </row>
    <row r="4817" spans="1:6" s="72" customFormat="1">
      <c r="A4817" s="1824"/>
      <c r="B4817" s="781"/>
      <c r="C4817" s="1825"/>
      <c r="D4817" s="874"/>
      <c r="E4817" s="1707"/>
      <c r="F4817" s="1719"/>
    </row>
    <row r="4818" spans="1:6" s="72" customFormat="1">
      <c r="A4818" s="1824"/>
      <c r="B4818" s="781"/>
      <c r="C4818" s="1825"/>
      <c r="D4818" s="874"/>
      <c r="E4818" s="1707"/>
      <c r="F4818" s="1719"/>
    </row>
    <row r="4819" spans="1:6" s="72" customFormat="1">
      <c r="A4819" s="1824"/>
      <c r="B4819" s="781"/>
      <c r="C4819" s="1825"/>
      <c r="D4819" s="874"/>
      <c r="E4819" s="1707"/>
      <c r="F4819" s="1719"/>
    </row>
    <row r="4820" spans="1:6" s="72" customFormat="1">
      <c r="A4820" s="1824"/>
      <c r="B4820" s="781"/>
      <c r="C4820" s="1825"/>
      <c r="D4820" s="874"/>
      <c r="E4820" s="1707"/>
      <c r="F4820" s="1719"/>
    </row>
    <row r="4821" spans="1:6" s="72" customFormat="1">
      <c r="A4821" s="1824"/>
      <c r="B4821" s="781"/>
      <c r="C4821" s="1825"/>
      <c r="D4821" s="874"/>
      <c r="E4821" s="1707"/>
      <c r="F4821" s="1719"/>
    </row>
    <row r="4822" spans="1:6" s="72" customFormat="1">
      <c r="A4822" s="1824"/>
      <c r="B4822" s="781"/>
      <c r="C4822" s="1825"/>
      <c r="D4822" s="874"/>
      <c r="E4822" s="1707"/>
      <c r="F4822" s="1719"/>
    </row>
    <row r="4823" spans="1:6" s="72" customFormat="1">
      <c r="A4823" s="1824"/>
      <c r="B4823" s="781"/>
      <c r="C4823" s="1825"/>
      <c r="D4823" s="874"/>
      <c r="E4823" s="1707"/>
      <c r="F4823" s="1719"/>
    </row>
    <row r="4824" spans="1:6" s="72" customFormat="1">
      <c r="A4824" s="1824"/>
      <c r="B4824" s="781"/>
      <c r="C4824" s="1825"/>
      <c r="D4824" s="874"/>
      <c r="E4824" s="1707"/>
      <c r="F4824" s="1719"/>
    </row>
    <row r="4825" spans="1:6" s="72" customFormat="1">
      <c r="A4825" s="1824"/>
      <c r="B4825" s="781"/>
      <c r="C4825" s="1825"/>
      <c r="D4825" s="874"/>
      <c r="E4825" s="1707"/>
      <c r="F4825" s="1719"/>
    </row>
    <row r="4826" spans="1:6" s="72" customFormat="1">
      <c r="A4826" s="1824"/>
      <c r="B4826" s="781"/>
      <c r="C4826" s="1825"/>
      <c r="D4826" s="874"/>
      <c r="E4826" s="1707"/>
      <c r="F4826" s="1719"/>
    </row>
    <row r="4827" spans="1:6" s="72" customFormat="1">
      <c r="A4827" s="1824"/>
      <c r="B4827" s="781"/>
      <c r="C4827" s="1825"/>
      <c r="D4827" s="874"/>
      <c r="E4827" s="1707"/>
      <c r="F4827" s="1719"/>
    </row>
    <row r="4828" spans="1:6" s="72" customFormat="1">
      <c r="A4828" s="1824"/>
      <c r="B4828" s="781"/>
      <c r="C4828" s="1825"/>
      <c r="D4828" s="874"/>
      <c r="E4828" s="1707"/>
      <c r="F4828" s="1719"/>
    </row>
    <row r="4829" spans="1:6" s="72" customFormat="1">
      <c r="A4829" s="1824"/>
      <c r="B4829" s="781"/>
      <c r="C4829" s="1825"/>
      <c r="D4829" s="874"/>
      <c r="E4829" s="1707"/>
      <c r="F4829" s="1719"/>
    </row>
    <row r="4830" spans="1:6" s="72" customFormat="1">
      <c r="A4830" s="1824"/>
      <c r="B4830" s="781"/>
      <c r="C4830" s="1825"/>
      <c r="D4830" s="874"/>
      <c r="E4830" s="1707"/>
      <c r="F4830" s="1719"/>
    </row>
    <row r="4831" spans="1:6" s="72" customFormat="1">
      <c r="A4831" s="48"/>
      <c r="B4831" s="717"/>
      <c r="C4831" s="47"/>
      <c r="D4831" s="718"/>
      <c r="E4831" s="2014"/>
      <c r="F4831" s="351"/>
    </row>
    <row r="4832" spans="1:6" s="72" customFormat="1" ht="14.4" thickBot="1">
      <c r="A4832" s="66"/>
      <c r="B4832" s="719" t="s">
        <v>199</v>
      </c>
      <c r="C4832" s="65"/>
      <c r="D4832" s="720"/>
      <c r="E4832" s="2022"/>
      <c r="F4832" s="393">
        <f>SUM(F4791:F4817)</f>
        <v>0</v>
      </c>
    </row>
    <row r="4833" spans="1:6" s="72" customFormat="1" ht="14.4" thickTop="1">
      <c r="A4833" s="1700"/>
      <c r="B4833" s="849"/>
      <c r="C4833" s="1704"/>
      <c r="D4833" s="1838"/>
      <c r="E4833" s="1707"/>
      <c r="F4833" s="1719"/>
    </row>
    <row r="4834" spans="1:6" s="72" customFormat="1">
      <c r="A4834" s="1704"/>
      <c r="B4834" s="802" t="s">
        <v>2934</v>
      </c>
      <c r="C4834" s="1704"/>
      <c r="D4834" s="874"/>
      <c r="E4834" s="1707"/>
      <c r="F4834" s="1719"/>
    </row>
    <row r="4835" spans="1:6" s="72" customFormat="1">
      <c r="A4835" s="1704"/>
      <c r="B4835" s="802"/>
      <c r="C4835" s="1704"/>
      <c r="D4835" s="874"/>
      <c r="E4835" s="1707"/>
      <c r="F4835" s="1719"/>
    </row>
    <row r="4836" spans="1:6" s="72" customFormat="1">
      <c r="A4836" s="1704"/>
      <c r="B4836" s="781"/>
      <c r="C4836" s="1704"/>
      <c r="D4836" s="874"/>
      <c r="E4836" s="1707"/>
      <c r="F4836" s="1719"/>
    </row>
    <row r="4837" spans="1:6" s="72" customFormat="1">
      <c r="A4837" s="1704" t="s">
        <v>3034</v>
      </c>
      <c r="B4837" s="781" t="s">
        <v>2935</v>
      </c>
      <c r="C4837" s="1704"/>
      <c r="D4837" s="874"/>
      <c r="E4837" s="1707"/>
      <c r="F4837" s="1719">
        <f>F4788</f>
        <v>0</v>
      </c>
    </row>
    <row r="4838" spans="1:6" s="72" customFormat="1">
      <c r="A4838" s="1704"/>
      <c r="B4838" s="781"/>
      <c r="C4838" s="1704"/>
      <c r="D4838" s="874"/>
      <c r="E4838" s="1707"/>
      <c r="F4838" s="1719"/>
    </row>
    <row r="4839" spans="1:6" s="72" customFormat="1">
      <c r="A4839" s="1704" t="s">
        <v>3035</v>
      </c>
      <c r="B4839" s="781" t="s">
        <v>2936</v>
      </c>
      <c r="C4839" s="1704"/>
      <c r="D4839" s="874"/>
      <c r="E4839" s="1707"/>
      <c r="F4839" s="1719">
        <f>F4832</f>
        <v>0</v>
      </c>
    </row>
    <row r="4840" spans="1:6" s="72" customFormat="1">
      <c r="A4840" s="1704"/>
      <c r="B4840" s="1836"/>
      <c r="C4840" s="1714"/>
      <c r="D4840" s="1716"/>
      <c r="E4840" s="2174"/>
      <c r="F4840" s="1717"/>
    </row>
    <row r="4841" spans="1:6" s="72" customFormat="1">
      <c r="A4841" s="1704"/>
      <c r="B4841" s="1672"/>
      <c r="C4841" s="1714"/>
      <c r="D4841" s="1716"/>
      <c r="E4841" s="2174"/>
      <c r="F4841" s="1717"/>
    </row>
    <row r="4842" spans="1:6" s="72" customFormat="1">
      <c r="A4842" s="1704"/>
      <c r="B4842" s="1836"/>
      <c r="C4842" s="1714"/>
      <c r="D4842" s="1716"/>
      <c r="E4842" s="2174"/>
      <c r="F4842" s="1717"/>
    </row>
    <row r="4843" spans="1:6" s="72" customFormat="1">
      <c r="A4843" s="1704"/>
      <c r="B4843" s="781"/>
      <c r="C4843" s="1704"/>
      <c r="D4843" s="874"/>
      <c r="E4843" s="1707"/>
      <c r="F4843" s="1719"/>
    </row>
    <row r="4844" spans="1:6" s="72" customFormat="1">
      <c r="A4844" s="1704"/>
      <c r="B4844" s="781"/>
      <c r="C4844" s="1704"/>
      <c r="D4844" s="874"/>
      <c r="E4844" s="1707"/>
      <c r="F4844" s="1719"/>
    </row>
    <row r="4845" spans="1:6" s="72" customFormat="1">
      <c r="A4845" s="1704"/>
      <c r="B4845" s="781"/>
      <c r="C4845" s="1704"/>
      <c r="D4845" s="874"/>
      <c r="E4845" s="1707"/>
      <c r="F4845" s="1719"/>
    </row>
    <row r="4846" spans="1:6" s="72" customFormat="1">
      <c r="A4846" s="1704"/>
      <c r="B4846" s="781"/>
      <c r="C4846" s="1704"/>
      <c r="D4846" s="874"/>
      <c r="E4846" s="1707"/>
      <c r="F4846" s="1719"/>
    </row>
    <row r="4847" spans="1:6" s="72" customFormat="1">
      <c r="A4847" s="1704"/>
      <c r="B4847" s="781"/>
      <c r="C4847" s="1704"/>
      <c r="D4847" s="874"/>
      <c r="E4847" s="1707"/>
      <c r="F4847" s="1719"/>
    </row>
    <row r="4848" spans="1:6" s="72" customFormat="1">
      <c r="A4848" s="1704"/>
      <c r="B4848" s="781"/>
      <c r="C4848" s="1704"/>
      <c r="D4848" s="874"/>
      <c r="E4848" s="1707"/>
      <c r="F4848" s="1719"/>
    </row>
    <row r="4849" spans="1:6" s="72" customFormat="1">
      <c r="A4849" s="1704"/>
      <c r="B4849" s="781"/>
      <c r="C4849" s="1704"/>
      <c r="D4849" s="874"/>
      <c r="E4849" s="1707"/>
      <c r="F4849" s="1719"/>
    </row>
    <row r="4850" spans="1:6" s="72" customFormat="1">
      <c r="A4850" s="1704"/>
      <c r="B4850" s="781"/>
      <c r="C4850" s="1704"/>
      <c r="D4850" s="874"/>
      <c r="E4850" s="1707"/>
      <c r="F4850" s="1719"/>
    </row>
    <row r="4851" spans="1:6" s="72" customFormat="1">
      <c r="A4851" s="1704"/>
      <c r="B4851" s="781"/>
      <c r="C4851" s="1704"/>
      <c r="D4851" s="874"/>
      <c r="E4851" s="1707"/>
      <c r="F4851" s="1719"/>
    </row>
    <row r="4852" spans="1:6" s="72" customFormat="1">
      <c r="A4852" s="1704"/>
      <c r="B4852" s="781"/>
      <c r="C4852" s="1704"/>
      <c r="D4852" s="874"/>
      <c r="E4852" s="1707"/>
      <c r="F4852" s="1719"/>
    </row>
    <row r="4853" spans="1:6" s="72" customFormat="1">
      <c r="A4853" s="1704"/>
      <c r="B4853" s="781"/>
      <c r="C4853" s="1704"/>
      <c r="D4853" s="874"/>
      <c r="E4853" s="1707"/>
      <c r="F4853" s="1719"/>
    </row>
    <row r="4854" spans="1:6" s="72" customFormat="1">
      <c r="A4854" s="1704"/>
      <c r="B4854" s="781"/>
      <c r="C4854" s="1704"/>
      <c r="D4854" s="874"/>
      <c r="E4854" s="1707"/>
      <c r="F4854" s="1719"/>
    </row>
    <row r="4855" spans="1:6" s="72" customFormat="1">
      <c r="A4855" s="1704"/>
      <c r="B4855" s="781"/>
      <c r="C4855" s="1704"/>
      <c r="D4855" s="874"/>
      <c r="E4855" s="1707"/>
      <c r="F4855" s="1719"/>
    </row>
    <row r="4856" spans="1:6" s="72" customFormat="1">
      <c r="A4856" s="1704"/>
      <c r="B4856" s="781"/>
      <c r="C4856" s="1704"/>
      <c r="D4856" s="874"/>
      <c r="E4856" s="1707"/>
      <c r="F4856" s="1719"/>
    </row>
    <row r="4857" spans="1:6" s="72" customFormat="1">
      <c r="A4857" s="1704"/>
      <c r="B4857" s="781"/>
      <c r="C4857" s="1704"/>
      <c r="D4857" s="874"/>
      <c r="E4857" s="1707"/>
      <c r="F4857" s="1719"/>
    </row>
    <row r="4858" spans="1:6" s="72" customFormat="1">
      <c r="A4858" s="1704"/>
      <c r="B4858" s="781"/>
      <c r="C4858" s="1704"/>
      <c r="D4858" s="874"/>
      <c r="E4858" s="1707"/>
      <c r="F4858" s="1719"/>
    </row>
    <row r="4859" spans="1:6" s="72" customFormat="1">
      <c r="A4859" s="1704"/>
      <c r="B4859" s="781"/>
      <c r="C4859" s="1704"/>
      <c r="D4859" s="874"/>
      <c r="E4859" s="1707"/>
      <c r="F4859" s="1719"/>
    </row>
    <row r="4860" spans="1:6" s="72" customFormat="1">
      <c r="A4860" s="1704"/>
      <c r="B4860" s="781"/>
      <c r="C4860" s="1704"/>
      <c r="D4860" s="874"/>
      <c r="E4860" s="1707"/>
      <c r="F4860" s="1719"/>
    </row>
    <row r="4861" spans="1:6" s="72" customFormat="1">
      <c r="A4861" s="1704"/>
      <c r="B4861" s="781"/>
      <c r="C4861" s="1704"/>
      <c r="D4861" s="874"/>
      <c r="E4861" s="1707"/>
      <c r="F4861" s="1719"/>
    </row>
    <row r="4862" spans="1:6" s="72" customFormat="1">
      <c r="A4862" s="1704"/>
      <c r="B4862" s="781"/>
      <c r="C4862" s="1704"/>
      <c r="D4862" s="874"/>
      <c r="E4862" s="1707"/>
      <c r="F4862" s="1719"/>
    </row>
    <row r="4863" spans="1:6" s="72" customFormat="1">
      <c r="A4863" s="1704"/>
      <c r="B4863" s="781"/>
      <c r="C4863" s="1704"/>
      <c r="D4863" s="874"/>
      <c r="E4863" s="1707"/>
      <c r="F4863" s="1719"/>
    </row>
    <row r="4864" spans="1:6" s="72" customFormat="1">
      <c r="A4864" s="1704"/>
      <c r="B4864" s="781"/>
      <c r="C4864" s="1704"/>
      <c r="D4864" s="874"/>
      <c r="E4864" s="1707"/>
      <c r="F4864" s="1719"/>
    </row>
    <row r="4865" spans="1:6" s="72" customFormat="1">
      <c r="A4865" s="1704"/>
      <c r="B4865" s="781"/>
      <c r="C4865" s="1704"/>
      <c r="D4865" s="874"/>
      <c r="E4865" s="1707"/>
      <c r="F4865" s="1719"/>
    </row>
    <row r="4866" spans="1:6" s="72" customFormat="1">
      <c r="A4866" s="1704"/>
      <c r="B4866" s="781"/>
      <c r="C4866" s="1704"/>
      <c r="D4866" s="874"/>
      <c r="E4866" s="1707"/>
      <c r="F4866" s="1719"/>
    </row>
    <row r="4867" spans="1:6" s="72" customFormat="1">
      <c r="A4867" s="1704"/>
      <c r="B4867" s="781"/>
      <c r="C4867" s="1704"/>
      <c r="D4867" s="874"/>
      <c r="E4867" s="1707"/>
      <c r="F4867" s="1719"/>
    </row>
    <row r="4868" spans="1:6" s="72" customFormat="1">
      <c r="A4868" s="1704"/>
      <c r="B4868" s="781"/>
      <c r="C4868" s="1704"/>
      <c r="D4868" s="874"/>
      <c r="E4868" s="1707"/>
      <c r="F4868" s="1719"/>
    </row>
    <row r="4869" spans="1:6" s="72" customFormat="1">
      <c r="A4869" s="1704"/>
      <c r="B4869" s="781"/>
      <c r="C4869" s="1704"/>
      <c r="D4869" s="874"/>
      <c r="E4869" s="1707"/>
      <c r="F4869" s="1719"/>
    </row>
    <row r="4870" spans="1:6" s="72" customFormat="1">
      <c r="A4870" s="1704"/>
      <c r="B4870" s="781"/>
      <c r="C4870" s="1704"/>
      <c r="D4870" s="874"/>
      <c r="E4870" s="1707"/>
      <c r="F4870" s="1719"/>
    </row>
    <row r="4871" spans="1:6" s="72" customFormat="1">
      <c r="A4871" s="1704"/>
      <c r="B4871" s="781"/>
      <c r="C4871" s="1704"/>
      <c r="D4871" s="874"/>
      <c r="E4871" s="1707"/>
      <c r="F4871" s="1719"/>
    </row>
    <row r="4872" spans="1:6" s="72" customFormat="1">
      <c r="A4872" s="1704"/>
      <c r="B4872" s="781"/>
      <c r="C4872" s="1704"/>
      <c r="D4872" s="874"/>
      <c r="E4872" s="1707"/>
      <c r="F4872" s="1719"/>
    </row>
    <row r="4873" spans="1:6" s="72" customFormat="1">
      <c r="A4873" s="1704"/>
      <c r="B4873" s="781"/>
      <c r="C4873" s="1704"/>
      <c r="D4873" s="874"/>
      <c r="E4873" s="1707"/>
      <c r="F4873" s="1719"/>
    </row>
    <row r="4874" spans="1:6" s="72" customFormat="1">
      <c r="A4874" s="1704"/>
      <c r="B4874" s="781"/>
      <c r="C4874" s="1704"/>
      <c r="D4874" s="874"/>
      <c r="E4874" s="1707"/>
      <c r="F4874" s="1719"/>
    </row>
    <row r="4875" spans="1:6" s="72" customFormat="1">
      <c r="A4875" s="1704"/>
      <c r="B4875" s="781"/>
      <c r="C4875" s="1704"/>
      <c r="D4875" s="874"/>
      <c r="E4875" s="1707"/>
      <c r="F4875" s="1719"/>
    </row>
    <row r="4876" spans="1:6" s="72" customFormat="1">
      <c r="A4876" s="1704"/>
      <c r="B4876" s="781"/>
      <c r="C4876" s="1704"/>
      <c r="D4876" s="874"/>
      <c r="E4876" s="1707"/>
      <c r="F4876" s="1719"/>
    </row>
    <row r="4877" spans="1:6" s="72" customFormat="1">
      <c r="A4877" s="1704"/>
      <c r="B4877" s="781"/>
      <c r="C4877" s="1704"/>
      <c r="D4877" s="874"/>
      <c r="E4877" s="1707"/>
      <c r="F4877" s="1719"/>
    </row>
    <row r="4878" spans="1:6" s="72" customFormat="1">
      <c r="A4878" s="1704"/>
      <c r="B4878" s="781"/>
      <c r="C4878" s="1704"/>
      <c r="D4878" s="874"/>
      <c r="E4878" s="1707"/>
      <c r="F4878" s="1719"/>
    </row>
    <row r="4879" spans="1:6" s="72" customFormat="1">
      <c r="A4879" s="1704"/>
      <c r="B4879" s="781"/>
      <c r="C4879" s="1704"/>
      <c r="D4879" s="874"/>
      <c r="E4879" s="1707"/>
      <c r="F4879" s="1719"/>
    </row>
    <row r="4880" spans="1:6" s="72" customFormat="1">
      <c r="A4880" s="1704"/>
      <c r="B4880" s="781"/>
      <c r="C4880" s="1704"/>
      <c r="D4880" s="874"/>
      <c r="E4880" s="1707"/>
      <c r="F4880" s="1719"/>
    </row>
    <row r="4881" spans="1:6" s="72" customFormat="1">
      <c r="A4881" s="1704"/>
      <c r="B4881" s="781"/>
      <c r="C4881" s="1704"/>
      <c r="D4881" s="874"/>
      <c r="E4881" s="1707"/>
      <c r="F4881" s="1719"/>
    </row>
    <row r="4882" spans="1:6" s="72" customFormat="1">
      <c r="A4882" s="48"/>
      <c r="B4882" s="717"/>
      <c r="C4882" s="47"/>
      <c r="D4882" s="718"/>
      <c r="E4882" s="2014"/>
      <c r="F4882" s="351"/>
    </row>
    <row r="4883" spans="1:6" s="72" customFormat="1" ht="14.4" thickBot="1">
      <c r="A4883" s="66"/>
      <c r="B4883" s="719" t="s">
        <v>3434</v>
      </c>
      <c r="C4883" s="65"/>
      <c r="D4883" s="720"/>
      <c r="E4883" s="2022"/>
      <c r="F4883" s="393">
        <f>SUM(F4834:F4861)</f>
        <v>0</v>
      </c>
    </row>
    <row r="4884" spans="1:6" s="72" customFormat="1" ht="14.4" thickTop="1">
      <c r="A4884" s="1700"/>
      <c r="B4884" s="802"/>
      <c r="C4884" s="1704"/>
      <c r="D4884" s="874"/>
      <c r="E4884" s="1707"/>
      <c r="F4884" s="1719"/>
    </row>
    <row r="4885" spans="1:6">
      <c r="A4885" s="1828" t="s">
        <v>3037</v>
      </c>
      <c r="B4885" s="802" t="s">
        <v>2941</v>
      </c>
      <c r="C4885" s="1829"/>
      <c r="D4885" s="874"/>
      <c r="E4885" s="1707"/>
      <c r="F4885" s="1719"/>
    </row>
    <row r="4886" spans="1:6" ht="69">
      <c r="A4886" s="1704"/>
      <c r="B4886" s="778" t="s">
        <v>1438</v>
      </c>
      <c r="C4886" s="1829"/>
      <c r="D4886" s="874"/>
      <c r="E4886" s="1707"/>
      <c r="F4886" s="1719"/>
    </row>
    <row r="4887" spans="1:6">
      <c r="A4887" s="1704"/>
      <c r="B4887" s="1672" t="s">
        <v>1439</v>
      </c>
      <c r="C4887" s="1829"/>
      <c r="D4887" s="874"/>
      <c r="E4887" s="1707"/>
      <c r="F4887" s="1719"/>
    </row>
    <row r="4888" spans="1:6" s="524" customFormat="1" ht="55.2">
      <c r="A4888" s="1704" t="s">
        <v>28</v>
      </c>
      <c r="B4888" s="781" t="s">
        <v>1440</v>
      </c>
      <c r="C4888" s="1829">
        <v>13</v>
      </c>
      <c r="D4888" s="874" t="s">
        <v>1421</v>
      </c>
      <c r="E4888" s="1707"/>
      <c r="F4888" s="1719">
        <f t="shared" ref="F4888:F4901" si="166">C4888*E4888</f>
        <v>0</v>
      </c>
    </row>
    <row r="4889" spans="1:6" ht="41.4">
      <c r="A4889" s="1704" t="s">
        <v>30</v>
      </c>
      <c r="B4889" s="781" t="s">
        <v>1441</v>
      </c>
      <c r="C4889" s="1829">
        <v>13</v>
      </c>
      <c r="D4889" s="874" t="s">
        <v>1421</v>
      </c>
      <c r="E4889" s="1707"/>
      <c r="F4889" s="1719">
        <f t="shared" si="166"/>
        <v>0</v>
      </c>
    </row>
    <row r="4890" spans="1:6" ht="27.6">
      <c r="A4890" s="1704" t="s">
        <v>31</v>
      </c>
      <c r="B4890" s="781" t="s">
        <v>1442</v>
      </c>
      <c r="C4890" s="1829">
        <v>13</v>
      </c>
      <c r="D4890" s="874" t="s">
        <v>1421</v>
      </c>
      <c r="E4890" s="1707"/>
      <c r="F4890" s="1719">
        <f t="shared" si="166"/>
        <v>0</v>
      </c>
    </row>
    <row r="4891" spans="1:6" ht="27.6">
      <c r="A4891" s="1704" t="s">
        <v>32</v>
      </c>
      <c r="B4891" s="781" t="s">
        <v>1443</v>
      </c>
      <c r="C4891" s="1829">
        <v>13</v>
      </c>
      <c r="D4891" s="874" t="s">
        <v>1421</v>
      </c>
      <c r="E4891" s="1707"/>
      <c r="F4891" s="1719">
        <f t="shared" si="166"/>
        <v>0</v>
      </c>
    </row>
    <row r="4892" spans="1:6" ht="27.6">
      <c r="A4892" s="1704" t="s">
        <v>33</v>
      </c>
      <c r="B4892" s="781" t="s">
        <v>1444</v>
      </c>
      <c r="C4892" s="1829">
        <v>13</v>
      </c>
      <c r="D4892" s="874" t="s">
        <v>1421</v>
      </c>
      <c r="E4892" s="1707"/>
      <c r="F4892" s="1719">
        <f t="shared" si="166"/>
        <v>0</v>
      </c>
    </row>
    <row r="4893" spans="1:6" ht="41.4">
      <c r="A4893" s="1704" t="s">
        <v>34</v>
      </c>
      <c r="B4893" s="781" t="s">
        <v>1445</v>
      </c>
      <c r="C4893" s="1829">
        <v>13</v>
      </c>
      <c r="D4893" s="874" t="s">
        <v>1421</v>
      </c>
      <c r="E4893" s="1707"/>
      <c r="F4893" s="1719">
        <f t="shared" si="166"/>
        <v>0</v>
      </c>
    </row>
    <row r="4894" spans="1:6" s="524" customFormat="1" ht="27.6">
      <c r="A4894" s="1700" t="s">
        <v>38</v>
      </c>
      <c r="B4894" s="781" t="s">
        <v>1446</v>
      </c>
      <c r="C4894" s="1830">
        <v>13</v>
      </c>
      <c r="D4894" s="336" t="s">
        <v>1421</v>
      </c>
      <c r="E4894" s="2177"/>
      <c r="F4894" s="1719">
        <f t="shared" si="166"/>
        <v>0</v>
      </c>
    </row>
    <row r="4895" spans="1:6" s="524" customFormat="1">
      <c r="A4895" s="1700" t="s">
        <v>39</v>
      </c>
      <c r="B4895" s="1831" t="s">
        <v>1447</v>
      </c>
      <c r="C4895" s="1830">
        <v>39</v>
      </c>
      <c r="D4895" s="336" t="s">
        <v>1421</v>
      </c>
      <c r="E4895" s="2177"/>
      <c r="F4895" s="1719">
        <f t="shared" si="166"/>
        <v>0</v>
      </c>
    </row>
    <row r="4896" spans="1:6">
      <c r="A4896" s="1704"/>
      <c r="B4896" s="1672" t="s">
        <v>1448</v>
      </c>
      <c r="C4896" s="1829"/>
      <c r="D4896" s="874"/>
      <c r="E4896" s="1707"/>
      <c r="F4896" s="1719">
        <f t="shared" si="166"/>
        <v>0</v>
      </c>
    </row>
    <row r="4897" spans="1:6" ht="41.4">
      <c r="A4897" s="1704" t="s">
        <v>35</v>
      </c>
      <c r="B4897" s="781" t="s">
        <v>1449</v>
      </c>
      <c r="C4897" s="1829">
        <v>12</v>
      </c>
      <c r="D4897" s="874" t="s">
        <v>1421</v>
      </c>
      <c r="E4897" s="1707"/>
      <c r="F4897" s="1719">
        <f t="shared" si="166"/>
        <v>0</v>
      </c>
    </row>
    <row r="4898" spans="1:6" ht="55.2">
      <c r="A4898" s="1704" t="s">
        <v>36</v>
      </c>
      <c r="B4898" s="781" t="s">
        <v>1450</v>
      </c>
      <c r="C4898" s="1829">
        <v>23</v>
      </c>
      <c r="D4898" s="874" t="s">
        <v>1421</v>
      </c>
      <c r="E4898" s="1707"/>
      <c r="F4898" s="1719">
        <f t="shared" si="166"/>
        <v>0</v>
      </c>
    </row>
    <row r="4899" spans="1:6" ht="27.6">
      <c r="A4899" s="1704" t="s">
        <v>74</v>
      </c>
      <c r="B4899" s="781" t="s">
        <v>1451</v>
      </c>
      <c r="C4899" s="1829">
        <v>35</v>
      </c>
      <c r="D4899" s="874" t="s">
        <v>1421</v>
      </c>
      <c r="E4899" s="1707"/>
      <c r="F4899" s="1719">
        <f t="shared" si="166"/>
        <v>0</v>
      </c>
    </row>
    <row r="4900" spans="1:6" ht="27.6">
      <c r="A4900" s="1704" t="s">
        <v>38</v>
      </c>
      <c r="B4900" s="781" t="s">
        <v>1452</v>
      </c>
      <c r="C4900" s="1829">
        <v>35</v>
      </c>
      <c r="D4900" s="874" t="s">
        <v>1421</v>
      </c>
      <c r="E4900" s="1707"/>
      <c r="F4900" s="1719">
        <f t="shared" si="166"/>
        <v>0</v>
      </c>
    </row>
    <row r="4901" spans="1:6" ht="41.4">
      <c r="A4901" s="1704" t="s">
        <v>39</v>
      </c>
      <c r="B4901" s="781" t="s">
        <v>1453</v>
      </c>
      <c r="C4901" s="1829">
        <v>35</v>
      </c>
      <c r="D4901" s="874" t="s">
        <v>1421</v>
      </c>
      <c r="E4901" s="1707"/>
      <c r="F4901" s="1719">
        <f t="shared" si="166"/>
        <v>0</v>
      </c>
    </row>
    <row r="4902" spans="1:6">
      <c r="A4902" s="1704"/>
      <c r="B4902" s="781"/>
      <c r="C4902" s="1829"/>
      <c r="D4902" s="874"/>
      <c r="E4902" s="1707"/>
      <c r="F4902" s="1719"/>
    </row>
    <row r="4903" spans="1:6">
      <c r="A4903" s="1704"/>
      <c r="B4903" s="781"/>
      <c r="C4903" s="1829"/>
      <c r="D4903" s="874"/>
      <c r="E4903" s="1707"/>
      <c r="F4903" s="1719"/>
    </row>
    <row r="4904" spans="1:6">
      <c r="A4904" s="1704"/>
      <c r="B4904" s="781"/>
      <c r="C4904" s="1829"/>
      <c r="D4904" s="874"/>
      <c r="E4904" s="1707"/>
      <c r="F4904" s="1719"/>
    </row>
    <row r="4905" spans="1:6">
      <c r="A4905" s="1704"/>
      <c r="B4905" s="781"/>
      <c r="C4905" s="1829"/>
      <c r="D4905" s="874"/>
      <c r="E4905" s="1707"/>
      <c r="F4905" s="1719"/>
    </row>
    <row r="4906" spans="1:6">
      <c r="A4906" s="1704"/>
      <c r="B4906" s="781"/>
      <c r="C4906" s="1829"/>
      <c r="D4906" s="874"/>
      <c r="E4906" s="1707"/>
      <c r="F4906" s="1719"/>
    </row>
    <row r="4907" spans="1:6">
      <c r="A4907" s="1704"/>
      <c r="B4907" s="781"/>
      <c r="C4907" s="1829"/>
      <c r="D4907" s="874"/>
      <c r="E4907" s="1707"/>
      <c r="F4907" s="1719"/>
    </row>
    <row r="4908" spans="1:6">
      <c r="A4908" s="1824"/>
      <c r="B4908" s="781"/>
      <c r="C4908" s="1825"/>
      <c r="D4908" s="874"/>
      <c r="E4908" s="1707"/>
      <c r="F4908" s="1719"/>
    </row>
    <row r="4909" spans="1:6">
      <c r="A4909" s="48"/>
      <c r="B4909" s="717"/>
      <c r="C4909" s="47"/>
      <c r="D4909" s="718"/>
      <c r="E4909" s="2014"/>
      <c r="F4909" s="351"/>
    </row>
    <row r="4910" spans="1:6" ht="14.4" thickBot="1">
      <c r="A4910" s="66"/>
      <c r="B4910" s="719" t="s">
        <v>199</v>
      </c>
      <c r="C4910" s="65"/>
      <c r="D4910" s="720"/>
      <c r="E4910" s="2022"/>
      <c r="F4910" s="393">
        <f>SUM(F4886:F4908)</f>
        <v>0</v>
      </c>
    </row>
    <row r="4911" spans="1:6" ht="14.4" thickTop="1">
      <c r="A4911" s="1722"/>
      <c r="B4911" s="721"/>
      <c r="C4911" s="1759"/>
      <c r="D4911" s="722"/>
      <c r="E4911" s="2173"/>
      <c r="F4911" s="1725"/>
    </row>
    <row r="4912" spans="1:6">
      <c r="A4912" s="1828" t="s">
        <v>3039</v>
      </c>
      <c r="B4912" s="802" t="s">
        <v>2947</v>
      </c>
      <c r="C4912" s="1829"/>
      <c r="D4912" s="874"/>
      <c r="E4912" s="1707"/>
      <c r="F4912" s="1719"/>
    </row>
    <row r="4913" spans="1:6">
      <c r="A4913" s="1704"/>
      <c r="B4913" s="1672" t="s">
        <v>1454</v>
      </c>
      <c r="C4913" s="1829"/>
      <c r="D4913" s="874"/>
      <c r="E4913" s="1707"/>
      <c r="F4913" s="1719">
        <f t="shared" ref="F4913" si="167">D4913*E4913</f>
        <v>0</v>
      </c>
    </row>
    <row r="4914" spans="1:6" ht="41.4">
      <c r="A4914" s="1704" t="s">
        <v>28</v>
      </c>
      <c r="B4914" s="781" t="s">
        <v>1455</v>
      </c>
      <c r="C4914" s="1829">
        <v>35</v>
      </c>
      <c r="D4914" s="874" t="s">
        <v>1456</v>
      </c>
      <c r="E4914" s="1707"/>
      <c r="F4914" s="1719">
        <f t="shared" ref="F4914:F4926" si="168">C4914*E4914</f>
        <v>0</v>
      </c>
    </row>
    <row r="4915" spans="1:6" ht="41.4">
      <c r="A4915" s="1704" t="s">
        <v>30</v>
      </c>
      <c r="B4915" s="781" t="s">
        <v>1457</v>
      </c>
      <c r="C4915" s="1829">
        <v>35</v>
      </c>
      <c r="D4915" s="874" t="s">
        <v>1456</v>
      </c>
      <c r="E4915" s="1707"/>
      <c r="F4915" s="1719">
        <f t="shared" si="168"/>
        <v>0</v>
      </c>
    </row>
    <row r="4916" spans="1:6">
      <c r="A4916" s="1704"/>
      <c r="B4916" s="1672" t="s">
        <v>1458</v>
      </c>
      <c r="C4916" s="1829"/>
      <c r="D4916" s="874"/>
      <c r="E4916" s="1707"/>
      <c r="F4916" s="1719">
        <f t="shared" si="168"/>
        <v>0</v>
      </c>
    </row>
    <row r="4917" spans="1:6" ht="55.2">
      <c r="A4917" s="1704" t="s">
        <v>31</v>
      </c>
      <c r="B4917" s="781" t="s">
        <v>1459</v>
      </c>
      <c r="C4917" s="1829">
        <v>35</v>
      </c>
      <c r="D4917" s="874" t="s">
        <v>1421</v>
      </c>
      <c r="E4917" s="1707"/>
      <c r="F4917" s="1719">
        <f t="shared" si="168"/>
        <v>0</v>
      </c>
    </row>
    <row r="4918" spans="1:6">
      <c r="A4918" s="1704"/>
      <c r="B4918" s="1672" t="s">
        <v>1460</v>
      </c>
      <c r="C4918" s="1829"/>
      <c r="D4918" s="874"/>
      <c r="E4918" s="1707"/>
      <c r="F4918" s="1719">
        <f t="shared" si="168"/>
        <v>0</v>
      </c>
    </row>
    <row r="4919" spans="1:6" ht="41.4">
      <c r="A4919" s="1704" t="s">
        <v>32</v>
      </c>
      <c r="B4919" s="781" t="s">
        <v>1461</v>
      </c>
      <c r="C4919" s="1829">
        <v>2</v>
      </c>
      <c r="D4919" s="874" t="s">
        <v>1421</v>
      </c>
      <c r="E4919" s="1707"/>
      <c r="F4919" s="1719">
        <f t="shared" si="168"/>
        <v>0</v>
      </c>
    </row>
    <row r="4920" spans="1:6">
      <c r="A4920" s="1704"/>
      <c r="B4920" s="781"/>
      <c r="C4920" s="1829"/>
      <c r="D4920" s="874"/>
      <c r="E4920" s="1707"/>
      <c r="F4920" s="1719">
        <f t="shared" si="168"/>
        <v>0</v>
      </c>
    </row>
    <row r="4921" spans="1:6">
      <c r="A4921" s="1704"/>
      <c r="B4921" s="1672" t="s">
        <v>1462</v>
      </c>
      <c r="C4921" s="1829"/>
      <c r="D4921" s="874"/>
      <c r="E4921" s="1707"/>
      <c r="F4921" s="1719">
        <f t="shared" si="168"/>
        <v>0</v>
      </c>
    </row>
    <row r="4922" spans="1:6" ht="69">
      <c r="A4922" s="1704" t="s">
        <v>30</v>
      </c>
      <c r="B4922" s="781" t="s">
        <v>1463</v>
      </c>
      <c r="C4922" s="1829">
        <v>16</v>
      </c>
      <c r="D4922" s="874" t="s">
        <v>1464</v>
      </c>
      <c r="E4922" s="1707"/>
      <c r="F4922" s="1719">
        <f t="shared" si="168"/>
        <v>0</v>
      </c>
    </row>
    <row r="4923" spans="1:6" ht="27.6">
      <c r="A4923" s="1704" t="s">
        <v>31</v>
      </c>
      <c r="B4923" s="781" t="s">
        <v>1465</v>
      </c>
      <c r="C4923" s="1829">
        <v>16</v>
      </c>
      <c r="D4923" s="874" t="s">
        <v>1464</v>
      </c>
      <c r="E4923" s="1707"/>
      <c r="F4923" s="1719">
        <f t="shared" si="168"/>
        <v>0</v>
      </c>
    </row>
    <row r="4924" spans="1:6" ht="27.6">
      <c r="A4924" s="1704" t="s">
        <v>32</v>
      </c>
      <c r="B4924" s="781" t="s">
        <v>1466</v>
      </c>
      <c r="C4924" s="1829">
        <v>16</v>
      </c>
      <c r="D4924" s="874" t="s">
        <v>1464</v>
      </c>
      <c r="E4924" s="1707"/>
      <c r="F4924" s="1719">
        <f t="shared" si="168"/>
        <v>0</v>
      </c>
    </row>
    <row r="4925" spans="1:6" ht="27.6">
      <c r="A4925" s="1704" t="s">
        <v>33</v>
      </c>
      <c r="B4925" s="781" t="s">
        <v>1467</v>
      </c>
      <c r="C4925" s="1829">
        <v>16</v>
      </c>
      <c r="D4925" s="874" t="s">
        <v>1464</v>
      </c>
      <c r="E4925" s="1707"/>
      <c r="F4925" s="1719">
        <f t="shared" si="168"/>
        <v>0</v>
      </c>
    </row>
    <row r="4926" spans="1:6">
      <c r="A4926" s="1704" t="s">
        <v>34</v>
      </c>
      <c r="B4926" s="781" t="s">
        <v>1468</v>
      </c>
      <c r="C4926" s="1829">
        <v>16</v>
      </c>
      <c r="D4926" s="874" t="s">
        <v>1464</v>
      </c>
      <c r="E4926" s="1707"/>
      <c r="F4926" s="1719">
        <f t="shared" si="168"/>
        <v>0</v>
      </c>
    </row>
    <row r="4927" spans="1:6">
      <c r="A4927" s="1704"/>
      <c r="B4927" s="781"/>
      <c r="C4927" s="1830"/>
      <c r="D4927" s="411"/>
      <c r="E4927" s="1707"/>
      <c r="F4927" s="1719"/>
    </row>
    <row r="4928" spans="1:6">
      <c r="A4928" s="1704"/>
      <c r="B4928" s="781"/>
      <c r="C4928" s="1830"/>
      <c r="D4928" s="411"/>
      <c r="E4928" s="1707"/>
      <c r="F4928" s="1719"/>
    </row>
    <row r="4929" spans="1:6">
      <c r="A4929" s="1704"/>
      <c r="B4929" s="781"/>
      <c r="C4929" s="1830"/>
      <c r="D4929" s="411"/>
      <c r="E4929" s="1707"/>
      <c r="F4929" s="1719"/>
    </row>
    <row r="4930" spans="1:6">
      <c r="A4930" s="1704"/>
      <c r="B4930" s="781"/>
      <c r="C4930" s="1830"/>
      <c r="D4930" s="411"/>
      <c r="E4930" s="1707"/>
      <c r="F4930" s="1719"/>
    </row>
    <row r="4931" spans="1:6">
      <c r="A4931" s="1704"/>
      <c r="B4931" s="781"/>
      <c r="C4931" s="1830"/>
      <c r="D4931" s="411"/>
      <c r="E4931" s="1707"/>
      <c r="F4931" s="1719"/>
    </row>
    <row r="4932" spans="1:6">
      <c r="A4932" s="1704"/>
      <c r="B4932" s="781"/>
      <c r="C4932" s="1830"/>
      <c r="D4932" s="411"/>
      <c r="E4932" s="1707"/>
      <c r="F4932" s="1719"/>
    </row>
    <row r="4933" spans="1:6">
      <c r="A4933" s="1704"/>
      <c r="B4933" s="781"/>
      <c r="C4933" s="1830"/>
      <c r="D4933" s="411"/>
      <c r="E4933" s="1707"/>
      <c r="F4933" s="1719"/>
    </row>
    <row r="4934" spans="1:6">
      <c r="A4934" s="1704"/>
      <c r="B4934" s="781"/>
      <c r="C4934" s="1830"/>
      <c r="D4934" s="411"/>
      <c r="E4934" s="1707"/>
      <c r="F4934" s="1719"/>
    </row>
    <row r="4935" spans="1:6">
      <c r="A4935" s="1704"/>
      <c r="B4935" s="781"/>
      <c r="C4935" s="1830"/>
      <c r="D4935" s="411"/>
      <c r="E4935" s="1707"/>
      <c r="F4935" s="1719"/>
    </row>
    <row r="4936" spans="1:6">
      <c r="A4936" s="1704"/>
      <c r="B4936" s="781"/>
      <c r="C4936" s="1830"/>
      <c r="D4936" s="411"/>
      <c r="E4936" s="1707"/>
      <c r="F4936" s="1719"/>
    </row>
    <row r="4937" spans="1:6">
      <c r="A4937" s="1704"/>
      <c r="B4937" s="781"/>
      <c r="C4937" s="1830"/>
      <c r="D4937" s="411"/>
      <c r="E4937" s="1707"/>
      <c r="F4937" s="1719"/>
    </row>
    <row r="4938" spans="1:6">
      <c r="A4938" s="1704"/>
      <c r="B4938" s="781"/>
      <c r="C4938" s="1830"/>
      <c r="D4938" s="411"/>
      <c r="E4938" s="1707"/>
      <c r="F4938" s="1719"/>
    </row>
    <row r="4939" spans="1:6">
      <c r="A4939" s="1704"/>
      <c r="B4939" s="781"/>
      <c r="C4939" s="1830"/>
      <c r="D4939" s="411"/>
      <c r="E4939" s="1707"/>
      <c r="F4939" s="1719"/>
    </row>
    <row r="4940" spans="1:6">
      <c r="A4940" s="1704"/>
      <c r="B4940" s="781"/>
      <c r="C4940" s="1830"/>
      <c r="D4940" s="411"/>
      <c r="E4940" s="1707"/>
      <c r="F4940" s="1719"/>
    </row>
    <row r="4941" spans="1:6">
      <c r="A4941" s="1704"/>
      <c r="B4941" s="781"/>
      <c r="C4941" s="1830"/>
      <c r="D4941" s="411"/>
      <c r="E4941" s="1707"/>
      <c r="F4941" s="1719"/>
    </row>
    <row r="4942" spans="1:6">
      <c r="A4942" s="1704"/>
      <c r="B4942" s="781"/>
      <c r="C4942" s="1830"/>
      <c r="D4942" s="411"/>
      <c r="E4942" s="1707"/>
      <c r="F4942" s="1719"/>
    </row>
    <row r="4943" spans="1:6">
      <c r="A4943" s="1824"/>
      <c r="B4943" s="781"/>
      <c r="C4943" s="1825"/>
      <c r="D4943" s="874"/>
      <c r="E4943" s="1707"/>
      <c r="F4943" s="1719"/>
    </row>
    <row r="4944" spans="1:6">
      <c r="A4944" s="48"/>
      <c r="B4944" s="717"/>
      <c r="C4944" s="47"/>
      <c r="D4944" s="718"/>
      <c r="E4944" s="2014"/>
      <c r="F4944" s="351"/>
    </row>
    <row r="4945" spans="1:6" ht="14.4" thickBot="1">
      <c r="A4945" s="66"/>
      <c r="B4945" s="719" t="s">
        <v>199</v>
      </c>
      <c r="C4945" s="65"/>
      <c r="D4945" s="720"/>
      <c r="E4945" s="2022"/>
      <c r="F4945" s="393">
        <f>SUM(F4912:F4938)</f>
        <v>0</v>
      </c>
    </row>
    <row r="4946" spans="1:6" ht="14.4" thickTop="1">
      <c r="A4946" s="1834"/>
      <c r="B4946" s="1749"/>
      <c r="C4946" s="1835"/>
      <c r="D4946" s="1822"/>
      <c r="E4946" s="2183"/>
      <c r="F4946" s="1781"/>
    </row>
    <row r="4947" spans="1:6">
      <c r="A4947" s="1714"/>
      <c r="B4947" s="802" t="s">
        <v>2950</v>
      </c>
      <c r="C4947" s="1829"/>
      <c r="D4947" s="874"/>
      <c r="E4947" s="1707"/>
      <c r="F4947" s="1717"/>
    </row>
    <row r="4948" spans="1:6">
      <c r="A4948" s="1704"/>
      <c r="B4948" s="1672" t="s">
        <v>1469</v>
      </c>
      <c r="C4948" s="1829"/>
      <c r="D4948" s="874"/>
      <c r="E4948" s="1707"/>
      <c r="F4948" s="1719">
        <f t="shared" ref="F4948" si="169">D4948*E4948</f>
        <v>0</v>
      </c>
    </row>
    <row r="4949" spans="1:6">
      <c r="A4949" s="1704" t="s">
        <v>28</v>
      </c>
      <c r="B4949" s="781" t="s">
        <v>1470</v>
      </c>
      <c r="C4949" s="1829">
        <v>70</v>
      </c>
      <c r="D4949" s="874" t="s">
        <v>1464</v>
      </c>
      <c r="E4949" s="1707"/>
      <c r="F4949" s="1719">
        <f t="shared" ref="F4949:F4963" si="170">C4949*E4949</f>
        <v>0</v>
      </c>
    </row>
    <row r="4950" spans="1:6">
      <c r="A4950" s="1704"/>
      <c r="B4950" s="1672" t="s">
        <v>1471</v>
      </c>
      <c r="C4950" s="1829"/>
      <c r="D4950" s="874"/>
      <c r="E4950" s="1707"/>
      <c r="F4950" s="1719">
        <f t="shared" si="170"/>
        <v>0</v>
      </c>
    </row>
    <row r="4951" spans="1:6" ht="27.6">
      <c r="A4951" s="1704" t="s">
        <v>30</v>
      </c>
      <c r="B4951" s="781" t="s">
        <v>1472</v>
      </c>
      <c r="C4951" s="1830">
        <v>35</v>
      </c>
      <c r="D4951" s="336" t="s">
        <v>1421</v>
      </c>
      <c r="F4951" s="1719">
        <f t="shared" si="170"/>
        <v>0</v>
      </c>
    </row>
    <row r="4952" spans="1:6">
      <c r="A4952" s="1704" t="s">
        <v>31</v>
      </c>
      <c r="B4952" s="781" t="s">
        <v>1473</v>
      </c>
      <c r="C4952" s="1830">
        <v>0</v>
      </c>
      <c r="D4952" s="336" t="s">
        <v>1421</v>
      </c>
      <c r="F4952" s="1719">
        <f t="shared" si="170"/>
        <v>0</v>
      </c>
    </row>
    <row r="4953" spans="1:6">
      <c r="A4953" s="1704" t="s">
        <v>32</v>
      </c>
      <c r="B4953" s="781" t="s">
        <v>1474</v>
      </c>
      <c r="C4953" s="1830">
        <v>0</v>
      </c>
      <c r="D4953" s="336" t="s">
        <v>1421</v>
      </c>
      <c r="F4953" s="1719">
        <f t="shared" si="170"/>
        <v>0</v>
      </c>
    </row>
    <row r="4954" spans="1:6">
      <c r="A4954" s="1704"/>
      <c r="B4954" s="1672" t="s">
        <v>1475</v>
      </c>
      <c r="C4954" s="1829"/>
      <c r="D4954" s="874"/>
      <c r="E4954" s="1707"/>
      <c r="F4954" s="1719">
        <f t="shared" si="170"/>
        <v>0</v>
      </c>
    </row>
    <row r="4955" spans="1:6" ht="41.4">
      <c r="A4955" s="1704" t="s">
        <v>33</v>
      </c>
      <c r="B4955" s="781" t="s">
        <v>1476</v>
      </c>
      <c r="C4955" s="1829">
        <v>3</v>
      </c>
      <c r="D4955" s="874" t="s">
        <v>1421</v>
      </c>
      <c r="E4955" s="1707"/>
      <c r="F4955" s="1719">
        <f t="shared" si="170"/>
        <v>0</v>
      </c>
    </row>
    <row r="4956" spans="1:6" s="524" customFormat="1">
      <c r="A4956" s="1704"/>
      <c r="B4956" s="1832"/>
      <c r="C4956" s="1833"/>
      <c r="D4956" s="336"/>
      <c r="E4956" s="1707"/>
      <c r="F4956" s="1719">
        <f t="shared" si="170"/>
        <v>0</v>
      </c>
    </row>
    <row r="4957" spans="1:6" s="524" customFormat="1">
      <c r="A4957" s="1704"/>
      <c r="B4957" s="1832" t="s">
        <v>1477</v>
      </c>
      <c r="C4957" s="1833"/>
      <c r="D4957" s="336"/>
      <c r="E4957" s="1707"/>
      <c r="F4957" s="1719">
        <f t="shared" si="170"/>
        <v>0</v>
      </c>
    </row>
    <row r="4958" spans="1:6" s="524" customFormat="1" ht="82.8">
      <c r="A4958" s="1704" t="s">
        <v>28</v>
      </c>
      <c r="B4958" s="1831" t="s">
        <v>1478</v>
      </c>
      <c r="C4958" s="1829">
        <v>3</v>
      </c>
      <c r="D4958" s="874" t="s">
        <v>1421</v>
      </c>
      <c r="E4958" s="1707"/>
      <c r="F4958" s="1719">
        <f t="shared" si="170"/>
        <v>0</v>
      </c>
    </row>
    <row r="4959" spans="1:6">
      <c r="A4959" s="1704"/>
      <c r="B4959" s="781"/>
      <c r="C4959" s="1829"/>
      <c r="D4959" s="874"/>
      <c r="E4959" s="1707"/>
      <c r="F4959" s="1719">
        <f t="shared" si="170"/>
        <v>0</v>
      </c>
    </row>
    <row r="4960" spans="1:6" s="524" customFormat="1" ht="96.6">
      <c r="A4960" s="1700" t="s">
        <v>34</v>
      </c>
      <c r="B4960" s="781" t="s">
        <v>2952</v>
      </c>
      <c r="C4960" s="1830">
        <v>6</v>
      </c>
      <c r="D4960" s="336" t="s">
        <v>809</v>
      </c>
      <c r="E4960" s="2177"/>
      <c r="F4960" s="1719">
        <f t="shared" si="170"/>
        <v>0</v>
      </c>
    </row>
    <row r="4961" spans="1:6" s="524" customFormat="1" ht="27.6">
      <c r="A4961" s="1704" t="s">
        <v>36</v>
      </c>
      <c r="B4961" s="1831" t="s">
        <v>1480</v>
      </c>
      <c r="C4961" s="1829">
        <v>6</v>
      </c>
      <c r="D4961" s="874" t="s">
        <v>1421</v>
      </c>
      <c r="E4961" s="1707"/>
      <c r="F4961" s="1719">
        <f t="shared" si="170"/>
        <v>0</v>
      </c>
    </row>
    <row r="4962" spans="1:6" s="524" customFormat="1">
      <c r="A4962" s="1700"/>
      <c r="B4962" s="781"/>
      <c r="C4962" s="1830"/>
      <c r="D4962" s="336"/>
      <c r="E4962" s="2177"/>
      <c r="F4962" s="1719">
        <f t="shared" si="170"/>
        <v>0</v>
      </c>
    </row>
    <row r="4963" spans="1:6" s="524" customFormat="1" ht="41.4">
      <c r="A4963" s="1700" t="s">
        <v>74</v>
      </c>
      <c r="B4963" s="1831" t="s">
        <v>1481</v>
      </c>
      <c r="C4963" s="1829">
        <v>1</v>
      </c>
      <c r="D4963" s="874" t="s">
        <v>1482</v>
      </c>
      <c r="E4963" s="1707"/>
      <c r="F4963" s="1719">
        <f t="shared" si="170"/>
        <v>0</v>
      </c>
    </row>
    <row r="4964" spans="1:6" s="524" customFormat="1">
      <c r="A4964" s="1700"/>
      <c r="B4964" s="1831"/>
      <c r="C4964" s="1829"/>
      <c r="D4964" s="874"/>
      <c r="E4964" s="1707"/>
      <c r="F4964" s="1719"/>
    </row>
    <row r="4965" spans="1:6" s="524" customFormat="1">
      <c r="A4965" s="1700"/>
      <c r="B4965" s="1831"/>
      <c r="C4965" s="1829"/>
      <c r="D4965" s="874"/>
      <c r="E4965" s="1707"/>
      <c r="F4965" s="1719"/>
    </row>
    <row r="4966" spans="1:6" s="524" customFormat="1">
      <c r="A4966" s="1700"/>
      <c r="B4966" s="1831"/>
      <c r="C4966" s="1829"/>
      <c r="D4966" s="874"/>
      <c r="E4966" s="1707"/>
      <c r="F4966" s="1719"/>
    </row>
    <row r="4967" spans="1:6" s="524" customFormat="1">
      <c r="A4967" s="1700"/>
      <c r="B4967" s="1831"/>
      <c r="C4967" s="1829"/>
      <c r="D4967" s="874"/>
      <c r="E4967" s="1707"/>
      <c r="F4967" s="1719"/>
    </row>
    <row r="4968" spans="1:6" s="524" customFormat="1">
      <c r="A4968" s="1700"/>
      <c r="B4968" s="1831"/>
      <c r="C4968" s="1829"/>
      <c r="D4968" s="874"/>
      <c r="E4968" s="1707"/>
      <c r="F4968" s="1719"/>
    </row>
    <row r="4969" spans="1:6" s="524" customFormat="1">
      <c r="A4969" s="1700"/>
      <c r="B4969" s="1831"/>
      <c r="C4969" s="1829"/>
      <c r="D4969" s="874"/>
      <c r="E4969" s="1707"/>
      <c r="F4969" s="1719"/>
    </row>
    <row r="4970" spans="1:6" s="524" customFormat="1">
      <c r="A4970" s="1700"/>
      <c r="B4970" s="1831"/>
      <c r="C4970" s="1829"/>
      <c r="D4970" s="874"/>
      <c r="E4970" s="1707"/>
      <c r="F4970" s="1719"/>
    </row>
    <row r="4971" spans="1:6" s="524" customFormat="1">
      <c r="A4971" s="1700"/>
      <c r="B4971" s="1831"/>
      <c r="C4971" s="1829"/>
      <c r="D4971" s="874"/>
      <c r="E4971" s="1707"/>
      <c r="F4971" s="1719"/>
    </row>
    <row r="4972" spans="1:6" s="524" customFormat="1">
      <c r="A4972" s="1700"/>
      <c r="B4972" s="1831"/>
      <c r="C4972" s="1829"/>
      <c r="D4972" s="874"/>
      <c r="E4972" s="1707"/>
      <c r="F4972" s="1719"/>
    </row>
    <row r="4973" spans="1:6" s="524" customFormat="1">
      <c r="A4973" s="1700"/>
      <c r="B4973" s="1831"/>
      <c r="C4973" s="1829"/>
      <c r="D4973" s="874"/>
      <c r="E4973" s="1707"/>
      <c r="F4973" s="1719"/>
    </row>
    <row r="4974" spans="1:6" s="524" customFormat="1">
      <c r="A4974" s="1700"/>
      <c r="B4974" s="1831"/>
      <c r="C4974" s="1829"/>
      <c r="D4974" s="874"/>
      <c r="E4974" s="1707"/>
      <c r="F4974" s="1719"/>
    </row>
    <row r="4975" spans="1:6" s="524" customFormat="1">
      <c r="A4975" s="1700"/>
      <c r="B4975" s="1831"/>
      <c r="C4975" s="1829"/>
      <c r="D4975" s="874"/>
      <c r="E4975" s="1707"/>
      <c r="F4975" s="1719"/>
    </row>
    <row r="4976" spans="1:6" s="524" customFormat="1">
      <c r="A4976" s="1700"/>
      <c r="B4976" s="1831"/>
      <c r="C4976" s="1829"/>
      <c r="D4976" s="874"/>
      <c r="E4976" s="1707"/>
      <c r="F4976" s="1719"/>
    </row>
    <row r="4977" spans="1:6">
      <c r="A4977" s="1824"/>
      <c r="B4977" s="781"/>
      <c r="C4977" s="1825"/>
      <c r="D4977" s="874"/>
      <c r="E4977" s="1707"/>
      <c r="F4977" s="1719"/>
    </row>
    <row r="4978" spans="1:6">
      <c r="A4978" s="48"/>
      <c r="B4978" s="717"/>
      <c r="C4978" s="47"/>
      <c r="D4978" s="718"/>
      <c r="E4978" s="2014"/>
      <c r="F4978" s="351"/>
    </row>
    <row r="4979" spans="1:6" ht="14.4" thickBot="1">
      <c r="A4979" s="66"/>
      <c r="B4979" s="719" t="s">
        <v>199</v>
      </c>
      <c r="C4979" s="65"/>
      <c r="D4979" s="720"/>
      <c r="E4979" s="2022"/>
      <c r="F4979" s="393">
        <f>SUM(F4947:F4973)</f>
        <v>0</v>
      </c>
    </row>
    <row r="4980" spans="1:6" ht="14.4" thickTop="1">
      <c r="A4980" s="1834"/>
      <c r="B4980" s="1749"/>
      <c r="C4980" s="1835"/>
      <c r="D4980" s="1822"/>
      <c r="E4980" s="2183"/>
      <c r="F4980" s="1781"/>
    </row>
    <row r="4981" spans="1:6">
      <c r="A4981" s="1714" t="s">
        <v>3041</v>
      </c>
      <c r="B4981" s="802" t="s">
        <v>2954</v>
      </c>
      <c r="C4981" s="1829"/>
      <c r="D4981" s="874"/>
      <c r="E4981" s="1707"/>
      <c r="F4981" s="1717"/>
    </row>
    <row r="4982" spans="1:6" s="524" customFormat="1" ht="41.4">
      <c r="A4982" s="1704" t="s">
        <v>28</v>
      </c>
      <c r="B4982" s="1831" t="s">
        <v>2955</v>
      </c>
      <c r="C4982" s="1829">
        <v>0</v>
      </c>
      <c r="D4982" s="874" t="s">
        <v>1421</v>
      </c>
      <c r="E4982" s="1707"/>
      <c r="F4982" s="1719">
        <f t="shared" ref="F4982:F4990" si="171">C4982*E4982</f>
        <v>0</v>
      </c>
    </row>
    <row r="4983" spans="1:6" s="524" customFormat="1" ht="41.4">
      <c r="A4983" s="1704" t="s">
        <v>30</v>
      </c>
      <c r="B4983" s="1831" t="s">
        <v>2956</v>
      </c>
      <c r="C4983" s="1829">
        <v>0</v>
      </c>
      <c r="D4983" s="874" t="s">
        <v>1421</v>
      </c>
      <c r="E4983" s="1707"/>
      <c r="F4983" s="1719">
        <f t="shared" si="171"/>
        <v>0</v>
      </c>
    </row>
    <row r="4984" spans="1:6" s="524" customFormat="1" ht="27.6">
      <c r="A4984" s="1704" t="s">
        <v>31</v>
      </c>
      <c r="B4984" s="1831" t="s">
        <v>2957</v>
      </c>
      <c r="C4984" s="1829">
        <v>0</v>
      </c>
      <c r="D4984" s="874" t="s">
        <v>1421</v>
      </c>
      <c r="E4984" s="1707"/>
      <c r="F4984" s="1719">
        <f t="shared" si="171"/>
        <v>0</v>
      </c>
    </row>
    <row r="4985" spans="1:6" s="524" customFormat="1" ht="55.2">
      <c r="A4985" s="1704" t="s">
        <v>32</v>
      </c>
      <c r="B4985" s="1831" t="s">
        <v>2958</v>
      </c>
      <c r="C4985" s="1829">
        <v>0</v>
      </c>
      <c r="D4985" s="874" t="s">
        <v>1421</v>
      </c>
      <c r="E4985" s="1707"/>
      <c r="F4985" s="1719">
        <f t="shared" si="171"/>
        <v>0</v>
      </c>
    </row>
    <row r="4986" spans="1:6">
      <c r="A4986" s="1704"/>
      <c r="B4986" s="1672" t="s">
        <v>2959</v>
      </c>
      <c r="C4986" s="1829"/>
      <c r="D4986" s="874"/>
      <c r="E4986" s="1707"/>
      <c r="F4986" s="1719">
        <f t="shared" si="171"/>
        <v>0</v>
      </c>
    </row>
    <row r="4987" spans="1:6" ht="69">
      <c r="A4987" s="1704" t="s">
        <v>33</v>
      </c>
      <c r="B4987" s="781" t="s">
        <v>2960</v>
      </c>
      <c r="C4987" s="1829">
        <v>0</v>
      </c>
      <c r="D4987" s="874" t="s">
        <v>1421</v>
      </c>
      <c r="E4987" s="1707"/>
      <c r="F4987" s="1719">
        <f t="shared" si="171"/>
        <v>0</v>
      </c>
    </row>
    <row r="4988" spans="1:6">
      <c r="A4988" s="1704"/>
      <c r="B4988" s="781"/>
      <c r="C4988" s="1829"/>
      <c r="D4988" s="874"/>
      <c r="E4988" s="1707"/>
      <c r="F4988" s="1719">
        <f t="shared" si="171"/>
        <v>0</v>
      </c>
    </row>
    <row r="4989" spans="1:6" ht="165.6">
      <c r="A4989" s="1704" t="s">
        <v>34</v>
      </c>
      <c r="B4989" s="781" t="s">
        <v>2961</v>
      </c>
      <c r="C4989" s="1829">
        <v>0</v>
      </c>
      <c r="D4989" s="874" t="s">
        <v>1464</v>
      </c>
      <c r="E4989" s="1707"/>
      <c r="F4989" s="1719">
        <f t="shared" si="171"/>
        <v>0</v>
      </c>
    </row>
    <row r="4990" spans="1:6">
      <c r="A4990" s="1704" t="s">
        <v>34</v>
      </c>
      <c r="B4990" s="781" t="s">
        <v>2962</v>
      </c>
      <c r="C4990" s="1829">
        <v>0</v>
      </c>
      <c r="D4990" s="874" t="s">
        <v>1421</v>
      </c>
      <c r="E4990" s="1707"/>
      <c r="F4990" s="1719">
        <f t="shared" si="171"/>
        <v>0</v>
      </c>
    </row>
    <row r="4991" spans="1:6">
      <c r="A4991" s="1704"/>
      <c r="B4991" s="781"/>
      <c r="C4991" s="1829"/>
      <c r="D4991" s="874"/>
      <c r="E4991" s="1707"/>
      <c r="F4991" s="1719"/>
    </row>
    <row r="4992" spans="1:6">
      <c r="A4992" s="1704"/>
      <c r="B4992" s="781"/>
      <c r="C4992" s="1829"/>
      <c r="D4992" s="874"/>
      <c r="E4992" s="1707"/>
      <c r="F4992" s="1719"/>
    </row>
    <row r="4993" spans="1:6">
      <c r="A4993" s="1704"/>
      <c r="B4993" s="781"/>
      <c r="C4993" s="1829"/>
      <c r="D4993" s="874"/>
      <c r="E4993" s="1707"/>
      <c r="F4993" s="1719"/>
    </row>
    <row r="4994" spans="1:6">
      <c r="A4994" s="1704"/>
      <c r="B4994" s="781"/>
      <c r="C4994" s="1829"/>
      <c r="D4994" s="874"/>
      <c r="E4994" s="1707"/>
      <c r="F4994" s="1719"/>
    </row>
    <row r="4995" spans="1:6">
      <c r="A4995" s="1704"/>
      <c r="B4995" s="781"/>
      <c r="C4995" s="1829"/>
      <c r="D4995" s="874"/>
      <c r="E4995" s="1707"/>
      <c r="F4995" s="1719"/>
    </row>
    <row r="4996" spans="1:6">
      <c r="A4996" s="1704"/>
      <c r="B4996" s="781"/>
      <c r="C4996" s="1829"/>
      <c r="D4996" s="874"/>
      <c r="E4996" s="1707"/>
      <c r="F4996" s="1719"/>
    </row>
    <row r="4997" spans="1:6">
      <c r="A4997" s="1704"/>
      <c r="B4997" s="781"/>
      <c r="C4997" s="1829"/>
      <c r="D4997" s="874"/>
      <c r="E4997" s="1707"/>
      <c r="F4997" s="1719"/>
    </row>
    <row r="4998" spans="1:6">
      <c r="A4998" s="1704"/>
      <c r="B4998" s="781"/>
      <c r="C4998" s="1829"/>
      <c r="D4998" s="874"/>
      <c r="E4998" s="1707"/>
      <c r="F4998" s="1719"/>
    </row>
    <row r="4999" spans="1:6">
      <c r="A4999" s="1704"/>
      <c r="B4999" s="781"/>
      <c r="C4999" s="1829"/>
      <c r="D4999" s="874"/>
      <c r="E4999" s="1707"/>
      <c r="F4999" s="1719"/>
    </row>
    <row r="5000" spans="1:6">
      <c r="A5000" s="1704"/>
      <c r="B5000" s="781"/>
      <c r="C5000" s="1829"/>
      <c r="D5000" s="874"/>
      <c r="E5000" s="1707"/>
      <c r="F5000" s="1719"/>
    </row>
    <row r="5001" spans="1:6">
      <c r="A5001" s="1704"/>
      <c r="B5001" s="781"/>
      <c r="C5001" s="1829"/>
      <c r="D5001" s="874"/>
      <c r="E5001" s="1707"/>
      <c r="F5001" s="1719"/>
    </row>
    <row r="5002" spans="1:6">
      <c r="A5002" s="1704"/>
      <c r="B5002" s="781"/>
      <c r="C5002" s="1829"/>
      <c r="D5002" s="874"/>
      <c r="E5002" s="1707"/>
      <c r="F5002" s="1719"/>
    </row>
    <row r="5003" spans="1:6">
      <c r="A5003" s="1704"/>
      <c r="B5003" s="781"/>
      <c r="C5003" s="1829"/>
      <c r="D5003" s="874"/>
      <c r="E5003" s="1707"/>
      <c r="F5003" s="1719"/>
    </row>
    <row r="5004" spans="1:6">
      <c r="A5004" s="1704"/>
      <c r="B5004" s="781"/>
      <c r="C5004" s="1829"/>
      <c r="D5004" s="874"/>
      <c r="E5004" s="1707"/>
      <c r="F5004" s="1719"/>
    </row>
    <row r="5005" spans="1:6">
      <c r="A5005" s="1824"/>
      <c r="B5005" s="781"/>
      <c r="C5005" s="1825"/>
      <c r="D5005" s="874"/>
      <c r="E5005" s="1707"/>
      <c r="F5005" s="1719"/>
    </row>
    <row r="5006" spans="1:6">
      <c r="A5006" s="48"/>
      <c r="B5006" s="717"/>
      <c r="C5006" s="47"/>
      <c r="D5006" s="718"/>
      <c r="E5006" s="2014"/>
      <c r="F5006" s="351"/>
    </row>
    <row r="5007" spans="1:6" ht="14.4" thickBot="1">
      <c r="A5007" s="66"/>
      <c r="B5007" s="719" t="s">
        <v>199</v>
      </c>
      <c r="C5007" s="65"/>
      <c r="D5007" s="720"/>
      <c r="E5007" s="2022"/>
      <c r="F5007" s="393">
        <f>SUM(F4981:F5004)</f>
        <v>0</v>
      </c>
    </row>
    <row r="5008" spans="1:6" ht="14.4" thickTop="1">
      <c r="A5008" s="1834"/>
      <c r="B5008" s="1749"/>
      <c r="C5008" s="1835"/>
      <c r="D5008" s="1822"/>
      <c r="E5008" s="2183"/>
      <c r="F5008" s="1781"/>
    </row>
    <row r="5009" spans="1:6">
      <c r="A5009" s="1714"/>
      <c r="B5009" s="802" t="s">
        <v>2964</v>
      </c>
      <c r="C5009" s="1829"/>
      <c r="D5009" s="874"/>
      <c r="E5009" s="1707"/>
      <c r="F5009" s="1717"/>
    </row>
    <row r="5010" spans="1:6" s="524" customFormat="1">
      <c r="A5010" s="1704"/>
      <c r="B5010" s="1832" t="s">
        <v>2965</v>
      </c>
      <c r="C5010" s="1833"/>
      <c r="D5010" s="336"/>
      <c r="E5010" s="1707"/>
      <c r="F5010" s="1719">
        <f t="shared" ref="F5010" si="172">E5010*D5010</f>
        <v>0</v>
      </c>
    </row>
    <row r="5011" spans="1:6" s="524" customFormat="1" ht="69">
      <c r="A5011" s="1700" t="s">
        <v>28</v>
      </c>
      <c r="B5011" s="781" t="s">
        <v>2966</v>
      </c>
      <c r="C5011" s="1830">
        <v>0</v>
      </c>
      <c r="D5011" s="336" t="s">
        <v>809</v>
      </c>
      <c r="E5011" s="2177"/>
      <c r="F5011" s="1719">
        <f t="shared" ref="F5011:F5019" si="173">C5011*E5011</f>
        <v>0</v>
      </c>
    </row>
    <row r="5012" spans="1:6" s="524" customFormat="1" ht="27.6">
      <c r="A5012" s="1704" t="s">
        <v>30</v>
      </c>
      <c r="B5012" s="781" t="s">
        <v>2967</v>
      </c>
      <c r="C5012" s="1829">
        <v>0</v>
      </c>
      <c r="D5012" s="874" t="s">
        <v>1421</v>
      </c>
      <c r="E5012" s="1707"/>
      <c r="F5012" s="1719">
        <f t="shared" si="173"/>
        <v>0</v>
      </c>
    </row>
    <row r="5013" spans="1:6" ht="27.6">
      <c r="A5013" s="1704" t="s">
        <v>31</v>
      </c>
      <c r="B5013" s="781" t="s">
        <v>1451</v>
      </c>
      <c r="C5013" s="1829">
        <v>0</v>
      </c>
      <c r="D5013" s="874" t="s">
        <v>1421</v>
      </c>
      <c r="E5013" s="1707"/>
      <c r="F5013" s="1719">
        <f t="shared" si="173"/>
        <v>0</v>
      </c>
    </row>
    <row r="5014" spans="1:6" ht="27.6">
      <c r="A5014" s="1704" t="s">
        <v>32</v>
      </c>
      <c r="B5014" s="781" t="s">
        <v>1452</v>
      </c>
      <c r="C5014" s="1829">
        <v>0</v>
      </c>
      <c r="D5014" s="874" t="s">
        <v>1421</v>
      </c>
      <c r="E5014" s="1707"/>
      <c r="F5014" s="1719">
        <f t="shared" si="173"/>
        <v>0</v>
      </c>
    </row>
    <row r="5015" spans="1:6" ht="41.4">
      <c r="A5015" s="1704" t="s">
        <v>33</v>
      </c>
      <c r="B5015" s="781" t="s">
        <v>1453</v>
      </c>
      <c r="C5015" s="1829">
        <v>0</v>
      </c>
      <c r="D5015" s="874" t="s">
        <v>1421</v>
      </c>
      <c r="E5015" s="1707"/>
      <c r="F5015" s="1719">
        <f t="shared" si="173"/>
        <v>0</v>
      </c>
    </row>
    <row r="5016" spans="1:6" s="524" customFormat="1" ht="27.6">
      <c r="A5016" s="1700" t="s">
        <v>34</v>
      </c>
      <c r="B5016" s="781" t="s">
        <v>1446</v>
      </c>
      <c r="C5016" s="1830">
        <v>0</v>
      </c>
      <c r="D5016" s="336" t="s">
        <v>1421</v>
      </c>
      <c r="E5016" s="2177"/>
      <c r="F5016" s="1719">
        <f t="shared" si="173"/>
        <v>0</v>
      </c>
    </row>
    <row r="5017" spans="1:6" s="524" customFormat="1">
      <c r="A5017" s="1700" t="s">
        <v>35</v>
      </c>
      <c r="B5017" s="1831" t="s">
        <v>1447</v>
      </c>
      <c r="C5017" s="1830">
        <v>0</v>
      </c>
      <c r="D5017" s="336" t="s">
        <v>1421</v>
      </c>
      <c r="E5017" s="2177"/>
      <c r="F5017" s="1719">
        <f t="shared" si="173"/>
        <v>0</v>
      </c>
    </row>
    <row r="5018" spans="1:6" s="524" customFormat="1" ht="27.6">
      <c r="A5018" s="1700" t="s">
        <v>36</v>
      </c>
      <c r="B5018" s="781" t="s">
        <v>1444</v>
      </c>
      <c r="C5018" s="1829">
        <v>0</v>
      </c>
      <c r="D5018" s="874" t="s">
        <v>1421</v>
      </c>
      <c r="E5018" s="1707"/>
      <c r="F5018" s="1719">
        <f t="shared" si="173"/>
        <v>0</v>
      </c>
    </row>
    <row r="5019" spans="1:6" ht="41.4">
      <c r="A5019" s="1704" t="s">
        <v>74</v>
      </c>
      <c r="B5019" s="781" t="s">
        <v>1445</v>
      </c>
      <c r="C5019" s="1829">
        <v>0</v>
      </c>
      <c r="D5019" s="874" t="s">
        <v>1421</v>
      </c>
      <c r="E5019" s="1707"/>
      <c r="F5019" s="1719">
        <f t="shared" si="173"/>
        <v>0</v>
      </c>
    </row>
    <row r="5020" spans="1:6">
      <c r="A5020" s="1704"/>
      <c r="B5020" s="781"/>
      <c r="C5020" s="1829"/>
      <c r="D5020" s="874"/>
      <c r="E5020" s="1707"/>
      <c r="F5020" s="1719"/>
    </row>
    <row r="5021" spans="1:6">
      <c r="A5021" s="1704"/>
      <c r="B5021" s="781"/>
      <c r="C5021" s="1829"/>
      <c r="D5021" s="874"/>
      <c r="E5021" s="1707"/>
      <c r="F5021" s="1719"/>
    </row>
    <row r="5022" spans="1:6">
      <c r="A5022" s="1704"/>
      <c r="B5022" s="781"/>
      <c r="C5022" s="1829"/>
      <c r="D5022" s="874"/>
      <c r="E5022" s="1707"/>
      <c r="F5022" s="1719"/>
    </row>
    <row r="5023" spans="1:6">
      <c r="A5023" s="1704"/>
      <c r="B5023" s="781"/>
      <c r="C5023" s="1829"/>
      <c r="D5023" s="874"/>
      <c r="E5023" s="1707"/>
      <c r="F5023" s="1719"/>
    </row>
    <row r="5024" spans="1:6">
      <c r="A5024" s="1704"/>
      <c r="B5024" s="781"/>
      <c r="C5024" s="1829"/>
      <c r="D5024" s="874"/>
      <c r="E5024" s="1707"/>
      <c r="F5024" s="1719"/>
    </row>
    <row r="5025" spans="1:6">
      <c r="A5025" s="1704"/>
      <c r="B5025" s="781"/>
      <c r="C5025" s="1829"/>
      <c r="D5025" s="874"/>
      <c r="E5025" s="1707"/>
      <c r="F5025" s="1719"/>
    </row>
    <row r="5026" spans="1:6">
      <c r="A5026" s="1704"/>
      <c r="B5026" s="781"/>
      <c r="C5026" s="1829"/>
      <c r="D5026" s="874"/>
      <c r="E5026" s="1707"/>
      <c r="F5026" s="1719"/>
    </row>
    <row r="5027" spans="1:6">
      <c r="A5027" s="1704"/>
      <c r="B5027" s="781"/>
      <c r="C5027" s="1829"/>
      <c r="D5027" s="874"/>
      <c r="E5027" s="1707"/>
      <c r="F5027" s="1719"/>
    </row>
    <row r="5028" spans="1:6">
      <c r="A5028" s="1704"/>
      <c r="B5028" s="781"/>
      <c r="C5028" s="1829"/>
      <c r="D5028" s="874"/>
      <c r="E5028" s="1707"/>
      <c r="F5028" s="1719"/>
    </row>
    <row r="5029" spans="1:6">
      <c r="A5029" s="1704"/>
      <c r="B5029" s="781"/>
      <c r="C5029" s="1829"/>
      <c r="D5029" s="874"/>
      <c r="E5029" s="1707"/>
      <c r="F5029" s="1719"/>
    </row>
    <row r="5030" spans="1:6">
      <c r="A5030" s="1704"/>
      <c r="B5030" s="781"/>
      <c r="C5030" s="1829"/>
      <c r="D5030" s="874"/>
      <c r="E5030" s="1707"/>
      <c r="F5030" s="1719"/>
    </row>
    <row r="5031" spans="1:6">
      <c r="A5031" s="1704"/>
      <c r="B5031" s="781"/>
      <c r="C5031" s="1829"/>
      <c r="D5031" s="874"/>
      <c r="E5031" s="1707"/>
      <c r="F5031" s="1719"/>
    </row>
    <row r="5032" spans="1:6">
      <c r="A5032" s="1704"/>
      <c r="B5032" s="781"/>
      <c r="C5032" s="1829"/>
      <c r="D5032" s="874"/>
      <c r="E5032" s="1707"/>
      <c r="F5032" s="1719"/>
    </row>
    <row r="5033" spans="1:6">
      <c r="A5033" s="1704"/>
      <c r="B5033" s="781"/>
      <c r="C5033" s="1829"/>
      <c r="D5033" s="874"/>
      <c r="E5033" s="1707"/>
      <c r="F5033" s="1719"/>
    </row>
    <row r="5034" spans="1:6">
      <c r="A5034" s="1704"/>
      <c r="B5034" s="781"/>
      <c r="C5034" s="1829"/>
      <c r="D5034" s="874"/>
      <c r="E5034" s="1707"/>
      <c r="F5034" s="1719"/>
    </row>
    <row r="5035" spans="1:6">
      <c r="A5035" s="1704"/>
      <c r="B5035" s="781"/>
      <c r="C5035" s="1829"/>
      <c r="D5035" s="874"/>
      <c r="E5035" s="1707"/>
      <c r="F5035" s="1719"/>
    </row>
    <row r="5036" spans="1:6">
      <c r="A5036" s="1704"/>
      <c r="B5036" s="781"/>
      <c r="C5036" s="1829"/>
      <c r="D5036" s="874"/>
      <c r="E5036" s="1707"/>
      <c r="F5036" s="1719"/>
    </row>
    <row r="5037" spans="1:6">
      <c r="A5037" s="1704"/>
      <c r="B5037" s="781"/>
      <c r="C5037" s="1829"/>
      <c r="D5037" s="874"/>
      <c r="E5037" s="1707"/>
      <c r="F5037" s="1719"/>
    </row>
    <row r="5038" spans="1:6">
      <c r="A5038" s="1704"/>
      <c r="B5038" s="781"/>
      <c r="C5038" s="1829"/>
      <c r="D5038" s="874"/>
      <c r="E5038" s="1707"/>
      <c r="F5038" s="1719"/>
    </row>
    <row r="5039" spans="1:6">
      <c r="A5039" s="1704"/>
      <c r="B5039" s="781"/>
      <c r="C5039" s="1829"/>
      <c r="D5039" s="874"/>
      <c r="E5039" s="1707"/>
      <c r="F5039" s="1719"/>
    </row>
    <row r="5040" spans="1:6">
      <c r="A5040" s="1704"/>
      <c r="B5040" s="781"/>
      <c r="C5040" s="1829"/>
      <c r="D5040" s="874"/>
      <c r="E5040" s="1707"/>
      <c r="F5040" s="1719"/>
    </row>
    <row r="5041" spans="1:6">
      <c r="A5041" s="1704"/>
      <c r="B5041" s="781"/>
      <c r="C5041" s="1829"/>
      <c r="D5041" s="874"/>
      <c r="E5041" s="1707"/>
      <c r="F5041" s="1719"/>
    </row>
    <row r="5042" spans="1:6">
      <c r="A5042" s="1704"/>
      <c r="B5042" s="781"/>
      <c r="C5042" s="1829"/>
      <c r="D5042" s="874"/>
      <c r="E5042" s="1707"/>
      <c r="F5042" s="1719"/>
    </row>
    <row r="5043" spans="1:6">
      <c r="A5043" s="1704"/>
      <c r="B5043" s="781"/>
      <c r="C5043" s="1829"/>
      <c r="D5043" s="874"/>
      <c r="E5043" s="1707"/>
      <c r="F5043" s="1719"/>
    </row>
    <row r="5044" spans="1:6">
      <c r="A5044" s="48"/>
      <c r="B5044" s="717"/>
      <c r="C5044" s="47"/>
      <c r="D5044" s="718"/>
      <c r="E5044" s="2014"/>
      <c r="F5044" s="351"/>
    </row>
    <row r="5045" spans="1:6" ht="14.4" thickBot="1">
      <c r="A5045" s="66"/>
      <c r="B5045" s="719" t="s">
        <v>199</v>
      </c>
      <c r="C5045" s="65"/>
      <c r="D5045" s="720"/>
      <c r="E5045" s="2022"/>
      <c r="F5045" s="393">
        <f>SUM(F5010:F5043)</f>
        <v>0</v>
      </c>
    </row>
    <row r="5046" spans="1:6" s="72" customFormat="1" ht="14.4" thickTop="1">
      <c r="A5046" s="1821"/>
      <c r="B5046" s="1842"/>
      <c r="C5046" s="1821"/>
      <c r="D5046" s="1822"/>
      <c r="E5046" s="2183"/>
      <c r="F5046" s="1781"/>
    </row>
    <row r="5047" spans="1:6" s="72" customFormat="1">
      <c r="A5047" s="1704"/>
      <c r="B5047" s="802" t="s">
        <v>2934</v>
      </c>
      <c r="C5047" s="1704"/>
      <c r="D5047" s="874"/>
      <c r="E5047" s="1707"/>
      <c r="F5047" s="1719"/>
    </row>
    <row r="5048" spans="1:6" s="72" customFormat="1">
      <c r="A5048" s="1704"/>
      <c r="B5048" s="802"/>
      <c r="C5048" s="1704"/>
      <c r="D5048" s="874"/>
      <c r="E5048" s="1707"/>
      <c r="F5048" s="1719"/>
    </row>
    <row r="5049" spans="1:6" s="72" customFormat="1">
      <c r="A5049" s="1704"/>
      <c r="B5049" s="781"/>
      <c r="C5049" s="1704"/>
      <c r="D5049" s="874"/>
      <c r="E5049" s="1707"/>
      <c r="F5049" s="1719"/>
    </row>
    <row r="5050" spans="1:6" s="72" customFormat="1">
      <c r="A5050" s="1704" t="s">
        <v>3037</v>
      </c>
      <c r="B5050" s="781" t="s">
        <v>2969</v>
      </c>
      <c r="C5050" s="1704"/>
      <c r="D5050" s="874"/>
      <c r="E5050" s="1707"/>
      <c r="F5050" s="1719">
        <f>F4910</f>
        <v>0</v>
      </c>
    </row>
    <row r="5051" spans="1:6" s="72" customFormat="1">
      <c r="A5051" s="1704"/>
      <c r="B5051" s="781"/>
      <c r="C5051" s="1704"/>
      <c r="D5051" s="874"/>
      <c r="E5051" s="1707"/>
      <c r="F5051" s="1719"/>
    </row>
    <row r="5052" spans="1:6" s="72" customFormat="1">
      <c r="A5052" s="1704" t="s">
        <v>3039</v>
      </c>
      <c r="B5052" s="781" t="s">
        <v>2970</v>
      </c>
      <c r="C5052" s="1704"/>
      <c r="D5052" s="874"/>
      <c r="E5052" s="1707"/>
      <c r="F5052" s="1719">
        <f>F4945</f>
        <v>0</v>
      </c>
    </row>
    <row r="5053" spans="1:6" s="72" customFormat="1">
      <c r="A5053" s="1704"/>
      <c r="B5053" s="781"/>
      <c r="C5053" s="1704"/>
      <c r="D5053" s="874"/>
      <c r="E5053" s="1707"/>
      <c r="F5053" s="1719"/>
    </row>
    <row r="5054" spans="1:6" s="72" customFormat="1">
      <c r="A5054" s="1704" t="s">
        <v>3040</v>
      </c>
      <c r="B5054" s="781" t="s">
        <v>2971</v>
      </c>
      <c r="C5054" s="1704"/>
      <c r="D5054" s="874"/>
      <c r="E5054" s="1707"/>
      <c r="F5054" s="1719">
        <f>F4979</f>
        <v>0</v>
      </c>
    </row>
    <row r="5055" spans="1:6" s="72" customFormat="1">
      <c r="A5055" s="1704"/>
      <c r="B5055" s="781"/>
      <c r="C5055" s="1704"/>
      <c r="D5055" s="874"/>
      <c r="E5055" s="1707"/>
      <c r="F5055" s="1719"/>
    </row>
    <row r="5056" spans="1:6" s="72" customFormat="1">
      <c r="A5056" s="1704" t="s">
        <v>3041</v>
      </c>
      <c r="B5056" s="781" t="s">
        <v>2972</v>
      </c>
      <c r="C5056" s="1704"/>
      <c r="D5056" s="874"/>
      <c r="E5056" s="1707"/>
      <c r="F5056" s="1719">
        <f>F5007</f>
        <v>0</v>
      </c>
    </row>
    <row r="5057" spans="1:6" s="72" customFormat="1">
      <c r="A5057" s="1704"/>
      <c r="B5057" s="781"/>
      <c r="C5057" s="1704"/>
      <c r="D5057" s="874"/>
      <c r="E5057" s="1707"/>
      <c r="F5057" s="1719"/>
    </row>
    <row r="5058" spans="1:6" s="72" customFormat="1">
      <c r="A5058" s="1704" t="s">
        <v>3042</v>
      </c>
      <c r="B5058" s="781" t="s">
        <v>2973</v>
      </c>
      <c r="C5058" s="1704"/>
      <c r="D5058" s="874"/>
      <c r="E5058" s="1707"/>
      <c r="F5058" s="1719">
        <f>F5045</f>
        <v>0</v>
      </c>
    </row>
    <row r="5059" spans="1:6" s="72" customFormat="1">
      <c r="A5059" s="1704"/>
      <c r="B5059" s="781"/>
      <c r="C5059" s="1704"/>
      <c r="D5059" s="874"/>
      <c r="E5059" s="1707"/>
      <c r="F5059" s="1719"/>
    </row>
    <row r="5060" spans="1:6" s="72" customFormat="1">
      <c r="A5060" s="1704"/>
      <c r="B5060" s="781"/>
      <c r="C5060" s="1704"/>
      <c r="D5060" s="874"/>
      <c r="E5060" s="1707"/>
      <c r="F5060" s="1719"/>
    </row>
    <row r="5061" spans="1:6" s="72" customFormat="1">
      <c r="A5061" s="1704"/>
      <c r="B5061" s="1836"/>
      <c r="C5061" s="1714"/>
      <c r="D5061" s="1716"/>
      <c r="E5061" s="2174"/>
      <c r="F5061" s="1717"/>
    </row>
    <row r="5062" spans="1:6" s="72" customFormat="1">
      <c r="A5062" s="1704"/>
      <c r="B5062" s="1672"/>
      <c r="C5062" s="1714"/>
      <c r="D5062" s="1716"/>
      <c r="E5062" s="2174"/>
      <c r="F5062" s="1717"/>
    </row>
    <row r="5063" spans="1:6" s="72" customFormat="1">
      <c r="A5063" s="1704"/>
      <c r="B5063" s="1836"/>
      <c r="C5063" s="1714"/>
      <c r="D5063" s="1716"/>
      <c r="E5063" s="2174"/>
      <c r="F5063" s="1717"/>
    </row>
    <row r="5064" spans="1:6" s="72" customFormat="1">
      <c r="A5064" s="1704"/>
      <c r="B5064" s="781"/>
      <c r="C5064" s="1704"/>
      <c r="D5064" s="874"/>
      <c r="E5064" s="1707"/>
      <c r="F5064" s="1719"/>
    </row>
    <row r="5065" spans="1:6" s="72" customFormat="1">
      <c r="A5065" s="1704"/>
      <c r="B5065" s="781"/>
      <c r="C5065" s="1704"/>
      <c r="D5065" s="874"/>
      <c r="E5065" s="1707"/>
      <c r="F5065" s="1719"/>
    </row>
    <row r="5066" spans="1:6" s="72" customFormat="1">
      <c r="A5066" s="1704"/>
      <c r="B5066" s="781"/>
      <c r="C5066" s="1704"/>
      <c r="D5066" s="874"/>
      <c r="E5066" s="1707"/>
      <c r="F5066" s="1719"/>
    </row>
    <row r="5067" spans="1:6" s="72" customFormat="1">
      <c r="A5067" s="1704"/>
      <c r="B5067" s="781"/>
      <c r="C5067" s="1704"/>
      <c r="D5067" s="874"/>
      <c r="E5067" s="1707"/>
      <c r="F5067" s="1719"/>
    </row>
    <row r="5068" spans="1:6" s="72" customFormat="1">
      <c r="A5068" s="1704"/>
      <c r="B5068" s="781"/>
      <c r="C5068" s="1704"/>
      <c r="D5068" s="874"/>
      <c r="E5068" s="1707"/>
      <c r="F5068" s="1719"/>
    </row>
    <row r="5069" spans="1:6" s="72" customFormat="1">
      <c r="A5069" s="1704"/>
      <c r="B5069" s="781"/>
      <c r="C5069" s="1704"/>
      <c r="D5069" s="874"/>
      <c r="E5069" s="1707"/>
      <c r="F5069" s="1719"/>
    </row>
    <row r="5070" spans="1:6" s="72" customFormat="1">
      <c r="A5070" s="1704"/>
      <c r="B5070" s="781"/>
      <c r="C5070" s="1704"/>
      <c r="D5070" s="874"/>
      <c r="E5070" s="1707"/>
      <c r="F5070" s="1719"/>
    </row>
    <row r="5071" spans="1:6" s="72" customFormat="1">
      <c r="A5071" s="1704"/>
      <c r="B5071" s="781"/>
      <c r="C5071" s="1704"/>
      <c r="D5071" s="874"/>
      <c r="E5071" s="1707"/>
      <c r="F5071" s="1719"/>
    </row>
    <row r="5072" spans="1:6" s="72" customFormat="1">
      <c r="A5072" s="1704"/>
      <c r="B5072" s="781"/>
      <c r="C5072" s="1704"/>
      <c r="D5072" s="874"/>
      <c r="E5072" s="1707"/>
      <c r="F5072" s="1719"/>
    </row>
    <row r="5073" spans="1:6" s="72" customFormat="1">
      <c r="A5073" s="1704"/>
      <c r="B5073" s="781"/>
      <c r="C5073" s="1704"/>
      <c r="D5073" s="874"/>
      <c r="E5073" s="1707"/>
      <c r="F5073" s="1719"/>
    </row>
    <row r="5074" spans="1:6" s="72" customFormat="1">
      <c r="A5074" s="1704"/>
      <c r="B5074" s="781"/>
      <c r="C5074" s="1704"/>
      <c r="D5074" s="874"/>
      <c r="E5074" s="1707"/>
      <c r="F5074" s="1719"/>
    </row>
    <row r="5075" spans="1:6" s="72" customFormat="1">
      <c r="A5075" s="1704"/>
      <c r="B5075" s="781"/>
      <c r="C5075" s="1704"/>
      <c r="D5075" s="874"/>
      <c r="E5075" s="1707"/>
      <c r="F5075" s="1719"/>
    </row>
    <row r="5076" spans="1:6" s="72" customFormat="1">
      <c r="A5076" s="1704"/>
      <c r="B5076" s="781"/>
      <c r="C5076" s="1704"/>
      <c r="D5076" s="874"/>
      <c r="E5076" s="1707"/>
      <c r="F5076" s="1719"/>
    </row>
    <row r="5077" spans="1:6" s="72" customFormat="1">
      <c r="A5077" s="1704"/>
      <c r="B5077" s="781"/>
      <c r="C5077" s="1704"/>
      <c r="D5077" s="874"/>
      <c r="E5077" s="1707"/>
      <c r="F5077" s="1719"/>
    </row>
    <row r="5078" spans="1:6" s="72" customFormat="1">
      <c r="A5078" s="1704"/>
      <c r="B5078" s="781"/>
      <c r="C5078" s="1704"/>
      <c r="D5078" s="874"/>
      <c r="E5078" s="1707"/>
      <c r="F5078" s="1719"/>
    </row>
    <row r="5079" spans="1:6" s="72" customFormat="1">
      <c r="A5079" s="1704"/>
      <c r="B5079" s="781"/>
      <c r="C5079" s="1704"/>
      <c r="D5079" s="874"/>
      <c r="E5079" s="1707"/>
      <c r="F5079" s="1719"/>
    </row>
    <row r="5080" spans="1:6" s="72" customFormat="1">
      <c r="A5080" s="1704"/>
      <c r="B5080" s="781"/>
      <c r="C5080" s="1704"/>
      <c r="D5080" s="874"/>
      <c r="E5080" s="1707"/>
      <c r="F5080" s="1719"/>
    </row>
    <row r="5081" spans="1:6" s="72" customFormat="1">
      <c r="A5081" s="1704"/>
      <c r="B5081" s="781"/>
      <c r="C5081" s="1704"/>
      <c r="D5081" s="874"/>
      <c r="E5081" s="1707"/>
      <c r="F5081" s="1719"/>
    </row>
    <row r="5082" spans="1:6" s="72" customFormat="1">
      <c r="A5082" s="1704"/>
      <c r="B5082" s="781"/>
      <c r="C5082" s="1704"/>
      <c r="D5082" s="874"/>
      <c r="E5082" s="1707"/>
      <c r="F5082" s="1719"/>
    </row>
    <row r="5083" spans="1:6" s="72" customFormat="1">
      <c r="A5083" s="1704"/>
      <c r="B5083" s="781"/>
      <c r="C5083" s="1704"/>
      <c r="D5083" s="874"/>
      <c r="E5083" s="1707"/>
      <c r="F5083" s="1719"/>
    </row>
    <row r="5084" spans="1:6" s="72" customFormat="1">
      <c r="A5084" s="1704"/>
      <c r="B5084" s="781"/>
      <c r="C5084" s="1704"/>
      <c r="D5084" s="874"/>
      <c r="E5084" s="1707"/>
      <c r="F5084" s="1719"/>
    </row>
    <row r="5085" spans="1:6" s="72" customFormat="1">
      <c r="A5085" s="1704"/>
      <c r="B5085" s="781"/>
      <c r="C5085" s="1704"/>
      <c r="D5085" s="874"/>
      <c r="E5085" s="1707"/>
      <c r="F5085" s="1719"/>
    </row>
    <row r="5086" spans="1:6" s="72" customFormat="1">
      <c r="A5086" s="1704"/>
      <c r="B5086" s="781"/>
      <c r="C5086" s="1704"/>
      <c r="D5086" s="874"/>
      <c r="E5086" s="1707"/>
      <c r="F5086" s="1719"/>
    </row>
    <row r="5087" spans="1:6" s="72" customFormat="1">
      <c r="A5087" s="1704"/>
      <c r="B5087" s="781"/>
      <c r="C5087" s="1704"/>
      <c r="D5087" s="874"/>
      <c r="E5087" s="1707"/>
      <c r="F5087" s="1719"/>
    </row>
    <row r="5088" spans="1:6" s="72" customFormat="1">
      <c r="A5088" s="1704"/>
      <c r="B5088" s="781"/>
      <c r="C5088" s="1704"/>
      <c r="D5088" s="874"/>
      <c r="E5088" s="1707"/>
      <c r="F5088" s="1719"/>
    </row>
    <row r="5089" spans="1:6" s="72" customFormat="1">
      <c r="A5089" s="1704"/>
      <c r="B5089" s="781"/>
      <c r="C5089" s="1704"/>
      <c r="D5089" s="874"/>
      <c r="E5089" s="1707"/>
      <c r="F5089" s="1719"/>
    </row>
    <row r="5090" spans="1:6" s="72" customFormat="1">
      <c r="A5090" s="1704"/>
      <c r="B5090" s="781"/>
      <c r="C5090" s="1704"/>
      <c r="D5090" s="874"/>
      <c r="E5090" s="1707"/>
      <c r="F5090" s="1719"/>
    </row>
    <row r="5091" spans="1:6" s="72" customFormat="1">
      <c r="A5091" s="1704"/>
      <c r="B5091" s="781"/>
      <c r="C5091" s="1704"/>
      <c r="D5091" s="874"/>
      <c r="E5091" s="1707"/>
      <c r="F5091" s="1719"/>
    </row>
    <row r="5092" spans="1:6" s="72" customFormat="1">
      <c r="A5092" s="1704"/>
      <c r="B5092" s="781"/>
      <c r="C5092" s="1704"/>
      <c r="D5092" s="874"/>
      <c r="E5092" s="1707"/>
      <c r="F5092" s="1719"/>
    </row>
    <row r="5093" spans="1:6" s="72" customFormat="1">
      <c r="A5093" s="1704"/>
      <c r="B5093" s="781"/>
      <c r="C5093" s="1704"/>
      <c r="D5093" s="874"/>
      <c r="E5093" s="1707"/>
      <c r="F5093" s="1719"/>
    </row>
    <row r="5094" spans="1:6" s="72" customFormat="1">
      <c r="A5094" s="1704"/>
      <c r="B5094" s="781"/>
      <c r="C5094" s="1704"/>
      <c r="D5094" s="874"/>
      <c r="E5094" s="1707"/>
      <c r="F5094" s="1719"/>
    </row>
    <row r="5095" spans="1:6" s="72" customFormat="1">
      <c r="A5095" s="48"/>
      <c r="B5095" s="717"/>
      <c r="C5095" s="47"/>
      <c r="D5095" s="718"/>
      <c r="E5095" s="2014"/>
      <c r="F5095" s="351"/>
    </row>
    <row r="5096" spans="1:6" s="72" customFormat="1" ht="14.4" thickBot="1">
      <c r="A5096" s="66"/>
      <c r="B5096" s="719" t="s">
        <v>3435</v>
      </c>
      <c r="C5096" s="65"/>
      <c r="D5096" s="720"/>
      <c r="E5096" s="2022"/>
      <c r="F5096" s="393">
        <f>SUM(F5048:F5075)</f>
        <v>0</v>
      </c>
    </row>
    <row r="5097" spans="1:6" s="72" customFormat="1" ht="14.4" thickTop="1">
      <c r="A5097" s="1722"/>
      <c r="B5097" s="721"/>
      <c r="C5097" s="1759"/>
      <c r="D5097" s="722"/>
      <c r="E5097" s="2173"/>
      <c r="F5097" s="1725"/>
    </row>
    <row r="5098" spans="1:6" s="72" customFormat="1">
      <c r="A5098" s="1722"/>
      <c r="B5098" s="628" t="s">
        <v>1495</v>
      </c>
      <c r="C5098" s="1759"/>
      <c r="D5098" s="722"/>
      <c r="E5098" s="2173"/>
      <c r="F5098" s="1725"/>
    </row>
    <row r="5099" spans="1:6" s="72" customFormat="1">
      <c r="A5099" s="1722"/>
      <c r="B5099" s="628"/>
      <c r="C5099" s="1759"/>
      <c r="D5099" s="722"/>
      <c r="E5099" s="2173"/>
      <c r="F5099" s="1725"/>
    </row>
    <row r="5100" spans="1:6" s="72" customFormat="1" ht="27.6">
      <c r="A5100" s="1704"/>
      <c r="B5100" s="802" t="s">
        <v>1496</v>
      </c>
      <c r="C5100" s="1704"/>
      <c r="D5100" s="874"/>
      <c r="E5100" s="1707"/>
      <c r="F5100" s="1719"/>
    </row>
    <row r="5101" spans="1:6" s="72" customFormat="1" ht="69">
      <c r="A5101" s="1704"/>
      <c r="B5101" s="802" t="s">
        <v>1497</v>
      </c>
      <c r="C5101" s="1704"/>
      <c r="D5101" s="874"/>
      <c r="E5101" s="1707"/>
      <c r="F5101" s="1719"/>
    </row>
    <row r="5102" spans="1:6" s="72" customFormat="1" ht="41.4">
      <c r="A5102" s="1704"/>
      <c r="B5102" s="802" t="s">
        <v>1498</v>
      </c>
      <c r="C5102" s="1704"/>
      <c r="D5102" s="874"/>
      <c r="E5102" s="1707"/>
      <c r="F5102" s="1719"/>
    </row>
    <row r="5103" spans="1:6" s="72" customFormat="1">
      <c r="A5103" s="1704"/>
      <c r="B5103" s="802"/>
      <c r="C5103" s="1704"/>
      <c r="D5103" s="874"/>
      <c r="E5103" s="1707"/>
      <c r="F5103" s="1719">
        <f t="shared" ref="F5103:F5128" si="174">C5103*E5103</f>
        <v>0</v>
      </c>
    </row>
    <row r="5104" spans="1:6" s="72" customFormat="1">
      <c r="A5104" s="1824" t="s">
        <v>28</v>
      </c>
      <c r="B5104" s="781" t="s">
        <v>2977</v>
      </c>
      <c r="C5104" s="1825">
        <v>0</v>
      </c>
      <c r="D5104" s="874" t="s">
        <v>46</v>
      </c>
      <c r="E5104" s="1707"/>
      <c r="F5104" s="1719">
        <f t="shared" si="174"/>
        <v>0</v>
      </c>
    </row>
    <row r="5105" spans="1:6" s="72" customFormat="1">
      <c r="A5105" s="1824" t="s">
        <v>30</v>
      </c>
      <c r="B5105" s="781" t="s">
        <v>1500</v>
      </c>
      <c r="C5105" s="1825">
        <v>120</v>
      </c>
      <c r="D5105" s="874" t="s">
        <v>46</v>
      </c>
      <c r="E5105" s="1707"/>
      <c r="F5105" s="1719">
        <f t="shared" si="174"/>
        <v>0</v>
      </c>
    </row>
    <row r="5106" spans="1:6" s="72" customFormat="1">
      <c r="A5106" s="1824" t="s">
        <v>31</v>
      </c>
      <c r="B5106" s="781" t="s">
        <v>1501</v>
      </c>
      <c r="C5106" s="1825">
        <v>120</v>
      </c>
      <c r="D5106" s="874" t="s">
        <v>46</v>
      </c>
      <c r="E5106" s="1707"/>
      <c r="F5106" s="1719">
        <f t="shared" si="174"/>
        <v>0</v>
      </c>
    </row>
    <row r="5107" spans="1:6" s="72" customFormat="1">
      <c r="A5107" s="1824" t="s">
        <v>32</v>
      </c>
      <c r="B5107" s="781" t="s">
        <v>1502</v>
      </c>
      <c r="C5107" s="1825">
        <v>150</v>
      </c>
      <c r="D5107" s="874" t="s">
        <v>46</v>
      </c>
      <c r="E5107" s="1707"/>
      <c r="F5107" s="1719">
        <f t="shared" si="174"/>
        <v>0</v>
      </c>
    </row>
    <row r="5108" spans="1:6" s="72" customFormat="1">
      <c r="A5108" s="1824" t="s">
        <v>33</v>
      </c>
      <c r="B5108" s="781" t="s">
        <v>1503</v>
      </c>
      <c r="C5108" s="1825">
        <v>150</v>
      </c>
      <c r="D5108" s="874" t="s">
        <v>46</v>
      </c>
      <c r="E5108" s="1707"/>
      <c r="F5108" s="1719">
        <f t="shared" si="174"/>
        <v>0</v>
      </c>
    </row>
    <row r="5109" spans="1:6" s="72" customFormat="1">
      <c r="A5109" s="1824"/>
      <c r="B5109" s="781"/>
      <c r="C5109" s="1825"/>
      <c r="D5109" s="874"/>
      <c r="E5109" s="1707"/>
      <c r="F5109" s="1719">
        <f t="shared" si="174"/>
        <v>0</v>
      </c>
    </row>
    <row r="5110" spans="1:6" s="72" customFormat="1">
      <c r="A5110" s="1824"/>
      <c r="B5110" s="802" t="s">
        <v>1504</v>
      </c>
      <c r="C5110" s="1837"/>
      <c r="D5110" s="874"/>
      <c r="E5110" s="1707"/>
      <c r="F5110" s="1719">
        <f t="shared" si="174"/>
        <v>0</v>
      </c>
    </row>
    <row r="5111" spans="1:6" s="72" customFormat="1">
      <c r="A5111" s="1824" t="s">
        <v>34</v>
      </c>
      <c r="B5111" s="781" t="s">
        <v>1505</v>
      </c>
      <c r="C5111" s="1825">
        <v>0</v>
      </c>
      <c r="D5111" s="874" t="s">
        <v>1421</v>
      </c>
      <c r="E5111" s="1707"/>
      <c r="F5111" s="1719">
        <f t="shared" si="174"/>
        <v>0</v>
      </c>
    </row>
    <row r="5112" spans="1:6" s="72" customFormat="1">
      <c r="A5112" s="1824" t="s">
        <v>35</v>
      </c>
      <c r="B5112" s="781" t="s">
        <v>1506</v>
      </c>
      <c r="C5112" s="1825">
        <v>32</v>
      </c>
      <c r="D5112" s="874" t="s">
        <v>1421</v>
      </c>
      <c r="E5112" s="1707"/>
      <c r="F5112" s="1719">
        <f t="shared" si="174"/>
        <v>0</v>
      </c>
    </row>
    <row r="5113" spans="1:6" s="72" customFormat="1" ht="15.6">
      <c r="A5113" s="1824" t="s">
        <v>36</v>
      </c>
      <c r="B5113" s="781" t="s">
        <v>1507</v>
      </c>
      <c r="C5113" s="1825">
        <v>42</v>
      </c>
      <c r="D5113" s="874" t="s">
        <v>1421</v>
      </c>
      <c r="E5113" s="1707"/>
      <c r="F5113" s="1719">
        <f t="shared" si="174"/>
        <v>0</v>
      </c>
    </row>
    <row r="5114" spans="1:6" s="72" customFormat="1" ht="15.6">
      <c r="A5114" s="1824" t="s">
        <v>74</v>
      </c>
      <c r="B5114" s="781" t="s">
        <v>1508</v>
      </c>
      <c r="C5114" s="1825">
        <v>42</v>
      </c>
      <c r="D5114" s="874" t="s">
        <v>1421</v>
      </c>
      <c r="E5114" s="1707"/>
      <c r="F5114" s="1719">
        <f t="shared" si="174"/>
        <v>0</v>
      </c>
    </row>
    <row r="5115" spans="1:6" s="72" customFormat="1">
      <c r="A5115" s="1824" t="s">
        <v>38</v>
      </c>
      <c r="B5115" s="781" t="s">
        <v>1509</v>
      </c>
      <c r="C5115" s="1825">
        <v>16</v>
      </c>
      <c r="D5115" s="874" t="s">
        <v>1421</v>
      </c>
      <c r="E5115" s="1707"/>
      <c r="F5115" s="1719">
        <f t="shared" si="174"/>
        <v>0</v>
      </c>
    </row>
    <row r="5116" spans="1:6" s="72" customFormat="1">
      <c r="A5116" s="1824" t="s">
        <v>39</v>
      </c>
      <c r="B5116" s="781" t="s">
        <v>1510</v>
      </c>
      <c r="C5116" s="1825">
        <v>32</v>
      </c>
      <c r="D5116" s="874" t="s">
        <v>1421</v>
      </c>
      <c r="E5116" s="1707"/>
      <c r="F5116" s="1719">
        <f t="shared" si="174"/>
        <v>0</v>
      </c>
    </row>
    <row r="5117" spans="1:6" s="72" customFormat="1">
      <c r="A5117" s="1824" t="s">
        <v>40</v>
      </c>
      <c r="B5117" s="781" t="s">
        <v>1511</v>
      </c>
      <c r="C5117" s="1825">
        <v>32</v>
      </c>
      <c r="D5117" s="874" t="s">
        <v>1421</v>
      </c>
      <c r="E5117" s="1707"/>
      <c r="F5117" s="1719">
        <f t="shared" si="174"/>
        <v>0</v>
      </c>
    </row>
    <row r="5118" spans="1:6" s="72" customFormat="1">
      <c r="A5118" s="1824" t="s">
        <v>42</v>
      </c>
      <c r="B5118" s="781" t="s">
        <v>1512</v>
      </c>
      <c r="C5118" s="1825">
        <v>18</v>
      </c>
      <c r="D5118" s="874" t="s">
        <v>1421</v>
      </c>
      <c r="E5118" s="1707"/>
      <c r="F5118" s="1719">
        <f t="shared" si="174"/>
        <v>0</v>
      </c>
    </row>
    <row r="5119" spans="1:6" s="72" customFormat="1">
      <c r="A5119" s="1824" t="s">
        <v>43</v>
      </c>
      <c r="B5119" s="781" t="s">
        <v>1513</v>
      </c>
      <c r="C5119" s="1825">
        <v>18</v>
      </c>
      <c r="D5119" s="874" t="s">
        <v>1421</v>
      </c>
      <c r="E5119" s="1707"/>
      <c r="F5119" s="1719">
        <f t="shared" si="174"/>
        <v>0</v>
      </c>
    </row>
    <row r="5120" spans="1:6" s="72" customFormat="1">
      <c r="A5120" s="1824" t="s">
        <v>613</v>
      </c>
      <c r="B5120" s="781" t="s">
        <v>1514</v>
      </c>
      <c r="C5120" s="1825">
        <v>14</v>
      </c>
      <c r="D5120" s="874" t="s">
        <v>1421</v>
      </c>
      <c r="E5120" s="1707"/>
      <c r="F5120" s="1719">
        <f t="shared" si="174"/>
        <v>0</v>
      </c>
    </row>
    <row r="5121" spans="1:6" s="72" customFormat="1">
      <c r="A5121" s="1824" t="s">
        <v>856</v>
      </c>
      <c r="B5121" s="781" t="s">
        <v>1515</v>
      </c>
      <c r="C5121" s="1825">
        <v>17</v>
      </c>
      <c r="D5121" s="874" t="s">
        <v>1421</v>
      </c>
      <c r="E5121" s="1707"/>
      <c r="F5121" s="1719">
        <f t="shared" si="174"/>
        <v>0</v>
      </c>
    </row>
    <row r="5122" spans="1:6" s="72" customFormat="1">
      <c r="A5122" s="1824" t="s">
        <v>858</v>
      </c>
      <c r="B5122" s="781" t="s">
        <v>1516</v>
      </c>
      <c r="C5122" s="1825">
        <v>0</v>
      </c>
      <c r="D5122" s="874" t="s">
        <v>1421</v>
      </c>
      <c r="E5122" s="1707"/>
      <c r="F5122" s="1719">
        <f t="shared" si="174"/>
        <v>0</v>
      </c>
    </row>
    <row r="5123" spans="1:6" s="72" customFormat="1">
      <c r="A5123" s="1824" t="s">
        <v>860</v>
      </c>
      <c r="B5123" s="781" t="s">
        <v>1517</v>
      </c>
      <c r="C5123" s="1825">
        <v>0</v>
      </c>
      <c r="D5123" s="874" t="s">
        <v>1421</v>
      </c>
      <c r="E5123" s="1707"/>
      <c r="F5123" s="1719">
        <f t="shared" si="174"/>
        <v>0</v>
      </c>
    </row>
    <row r="5124" spans="1:6" s="72" customFormat="1">
      <c r="A5124" s="1824" t="s">
        <v>862</v>
      </c>
      <c r="B5124" s="781" t="s">
        <v>1518</v>
      </c>
      <c r="C5124" s="1825">
        <v>14</v>
      </c>
      <c r="D5124" s="874" t="s">
        <v>1421</v>
      </c>
      <c r="E5124" s="1707"/>
      <c r="F5124" s="1719">
        <f t="shared" si="174"/>
        <v>0</v>
      </c>
    </row>
    <row r="5125" spans="1:6" s="72" customFormat="1" ht="27.6">
      <c r="A5125" s="1824" t="s">
        <v>864</v>
      </c>
      <c r="B5125" s="781" t="s">
        <v>1519</v>
      </c>
      <c r="C5125" s="1825">
        <v>32</v>
      </c>
      <c r="D5125" s="874" t="s">
        <v>1421</v>
      </c>
      <c r="E5125" s="1707"/>
      <c r="F5125" s="1719">
        <f t="shared" si="174"/>
        <v>0</v>
      </c>
    </row>
    <row r="5126" spans="1:6">
      <c r="A5126" s="1704"/>
      <c r="B5126" s="781"/>
      <c r="C5126" s="1825"/>
      <c r="D5126" s="874"/>
      <c r="E5126" s="1707"/>
      <c r="F5126" s="1719">
        <f t="shared" si="174"/>
        <v>0</v>
      </c>
    </row>
    <row r="5127" spans="1:6">
      <c r="A5127" s="1704" t="s">
        <v>866</v>
      </c>
      <c r="B5127" s="781" t="s">
        <v>1520</v>
      </c>
      <c r="C5127" s="1825">
        <v>1</v>
      </c>
      <c r="D5127" s="874" t="s">
        <v>1482</v>
      </c>
      <c r="E5127" s="1707"/>
      <c r="F5127" s="1719">
        <f t="shared" si="174"/>
        <v>0</v>
      </c>
    </row>
    <row r="5128" spans="1:6">
      <c r="A5128" s="1704"/>
      <c r="B5128" s="781"/>
      <c r="C5128" s="1825"/>
      <c r="D5128" s="874"/>
      <c r="E5128" s="1707"/>
      <c r="F5128" s="1719">
        <f t="shared" si="174"/>
        <v>0</v>
      </c>
    </row>
    <row r="5129" spans="1:6">
      <c r="A5129" s="1704"/>
      <c r="B5129" s="781"/>
      <c r="C5129" s="1825"/>
      <c r="D5129" s="874"/>
      <c r="E5129" s="1707"/>
      <c r="F5129" s="1719"/>
    </row>
    <row r="5130" spans="1:6">
      <c r="A5130" s="1704"/>
      <c r="B5130" s="781"/>
      <c r="C5130" s="1825"/>
      <c r="D5130" s="874"/>
      <c r="E5130" s="1707"/>
      <c r="F5130" s="1719"/>
    </row>
    <row r="5131" spans="1:6">
      <c r="A5131" s="1704"/>
      <c r="B5131" s="781"/>
      <c r="C5131" s="1825"/>
      <c r="D5131" s="874"/>
      <c r="E5131" s="1707"/>
      <c r="F5131" s="1719"/>
    </row>
    <row r="5132" spans="1:6">
      <c r="A5132" s="1704"/>
      <c r="B5132" s="781"/>
      <c r="C5132" s="1825"/>
      <c r="D5132" s="874"/>
      <c r="E5132" s="1707"/>
      <c r="F5132" s="1719"/>
    </row>
    <row r="5133" spans="1:6">
      <c r="A5133" s="1704"/>
      <c r="B5133" s="781"/>
      <c r="C5133" s="1825"/>
      <c r="D5133" s="874"/>
      <c r="E5133" s="1707"/>
      <c r="F5133" s="1719"/>
    </row>
    <row r="5134" spans="1:6">
      <c r="A5134" s="1704"/>
      <c r="B5134" s="781"/>
      <c r="C5134" s="1825"/>
      <c r="D5134" s="874"/>
      <c r="E5134" s="1707"/>
      <c r="F5134" s="1719"/>
    </row>
    <row r="5135" spans="1:6">
      <c r="A5135" s="1704"/>
      <c r="B5135" s="781"/>
      <c r="C5135" s="1825"/>
      <c r="D5135" s="874"/>
      <c r="E5135" s="1707"/>
      <c r="F5135" s="1719"/>
    </row>
    <row r="5136" spans="1:6">
      <c r="A5136" s="1704"/>
      <c r="B5136" s="781"/>
      <c r="C5136" s="1825"/>
      <c r="D5136" s="874"/>
      <c r="E5136" s="1707"/>
      <c r="F5136" s="1719"/>
    </row>
    <row r="5137" spans="1:6">
      <c r="A5137" s="1704"/>
      <c r="B5137" s="781"/>
      <c r="C5137" s="1825"/>
      <c r="D5137" s="874"/>
      <c r="E5137" s="1707"/>
      <c r="F5137" s="1719"/>
    </row>
    <row r="5138" spans="1:6">
      <c r="A5138" s="48"/>
      <c r="B5138" s="717"/>
      <c r="C5138" s="47"/>
      <c r="D5138" s="718"/>
      <c r="E5138" s="2014"/>
      <c r="F5138" s="351"/>
    </row>
    <row r="5139" spans="1:6" ht="14.4" thickBot="1">
      <c r="A5139" s="66"/>
      <c r="B5139" s="719" t="s">
        <v>199</v>
      </c>
      <c r="C5139" s="65"/>
      <c r="D5139" s="720"/>
      <c r="E5139" s="2022"/>
      <c r="F5139" s="393">
        <f>SUM(F5102:F5137)</f>
        <v>0</v>
      </c>
    </row>
    <row r="5140" spans="1:6" ht="14.4" thickTop="1">
      <c r="B5140" s="1687"/>
      <c r="C5140" s="1704"/>
      <c r="D5140" s="1838"/>
      <c r="E5140" s="1707"/>
      <c r="F5140" s="1781"/>
    </row>
    <row r="5141" spans="1:6">
      <c r="A5141" s="1704"/>
      <c r="B5141" s="802" t="s">
        <v>2982</v>
      </c>
      <c r="C5141" s="1704"/>
      <c r="D5141" s="874"/>
      <c r="E5141" s="1707"/>
      <c r="F5141" s="1719"/>
    </row>
    <row r="5142" spans="1:6">
      <c r="A5142" s="1704"/>
      <c r="B5142" s="802"/>
      <c r="C5142" s="1704"/>
      <c r="D5142" s="874"/>
      <c r="E5142" s="1707"/>
      <c r="F5142" s="1719"/>
    </row>
    <row r="5143" spans="1:6" ht="41.4">
      <c r="A5143" s="1704" t="s">
        <v>28</v>
      </c>
      <c r="B5143" s="781" t="s">
        <v>1521</v>
      </c>
      <c r="C5143" s="1825">
        <v>0</v>
      </c>
      <c r="D5143" s="874" t="s">
        <v>46</v>
      </c>
      <c r="E5143" s="1707"/>
      <c r="F5143" s="1719">
        <f t="shared" ref="F5143:F5152" si="175">C5143*E5143</f>
        <v>0</v>
      </c>
    </row>
    <row r="5144" spans="1:6" ht="27.6">
      <c r="A5144" s="1704" t="s">
        <v>30</v>
      </c>
      <c r="B5144" s="781" t="s">
        <v>1522</v>
      </c>
      <c r="C5144" s="1704">
        <v>0</v>
      </c>
      <c r="D5144" s="874" t="s">
        <v>7</v>
      </c>
      <c r="E5144" s="1707"/>
      <c r="F5144" s="1719">
        <f t="shared" si="175"/>
        <v>0</v>
      </c>
    </row>
    <row r="5145" spans="1:6">
      <c r="A5145" s="1704" t="s">
        <v>31</v>
      </c>
      <c r="B5145" s="781" t="s">
        <v>1523</v>
      </c>
      <c r="C5145" s="1704">
        <v>0</v>
      </c>
      <c r="D5145" s="874" t="s">
        <v>7</v>
      </c>
      <c r="E5145" s="1707"/>
      <c r="F5145" s="1719">
        <f t="shared" si="175"/>
        <v>0</v>
      </c>
    </row>
    <row r="5146" spans="1:6" ht="55.2">
      <c r="A5146" s="1704" t="s">
        <v>32</v>
      </c>
      <c r="B5146" s="781" t="s">
        <v>1524</v>
      </c>
      <c r="C5146" s="1704">
        <v>0</v>
      </c>
      <c r="D5146" s="874" t="s">
        <v>1421</v>
      </c>
      <c r="E5146" s="1707"/>
      <c r="F5146" s="1719">
        <f t="shared" si="175"/>
        <v>0</v>
      </c>
    </row>
    <row r="5147" spans="1:6" ht="41.4">
      <c r="A5147" s="1704" t="s">
        <v>33</v>
      </c>
      <c r="B5147" s="781" t="s">
        <v>1525</v>
      </c>
      <c r="C5147" s="1704">
        <v>0</v>
      </c>
      <c r="D5147" s="874" t="s">
        <v>1421</v>
      </c>
      <c r="E5147" s="1707"/>
      <c r="F5147" s="1719">
        <f t="shared" si="175"/>
        <v>0</v>
      </c>
    </row>
    <row r="5148" spans="1:6">
      <c r="A5148" s="1704" t="s">
        <v>34</v>
      </c>
      <c r="B5148" s="781" t="s">
        <v>1526</v>
      </c>
      <c r="C5148" s="1704">
        <v>0</v>
      </c>
      <c r="D5148" s="874" t="s">
        <v>1421</v>
      </c>
      <c r="E5148" s="1707"/>
      <c r="F5148" s="1719">
        <f t="shared" si="175"/>
        <v>0</v>
      </c>
    </row>
    <row r="5149" spans="1:6">
      <c r="A5149" s="1704"/>
      <c r="B5149" s="781"/>
      <c r="C5149" s="1704">
        <v>0</v>
      </c>
      <c r="D5149" s="874"/>
      <c r="E5149" s="1707"/>
      <c r="F5149" s="1719">
        <f t="shared" si="175"/>
        <v>0</v>
      </c>
    </row>
    <row r="5150" spans="1:6" ht="27.6">
      <c r="A5150" s="1704" t="s">
        <v>35</v>
      </c>
      <c r="B5150" s="781" t="s">
        <v>1527</v>
      </c>
      <c r="C5150" s="1704">
        <v>0</v>
      </c>
      <c r="D5150" s="874" t="s">
        <v>1421</v>
      </c>
      <c r="E5150" s="1707"/>
      <c r="F5150" s="1719">
        <f t="shared" si="175"/>
        <v>0</v>
      </c>
    </row>
    <row r="5151" spans="1:6">
      <c r="A5151" s="1704"/>
      <c r="B5151" s="781"/>
      <c r="C5151" s="1704"/>
      <c r="D5151" s="874"/>
      <c r="E5151" s="1707"/>
      <c r="F5151" s="1719">
        <f t="shared" si="175"/>
        <v>0</v>
      </c>
    </row>
    <row r="5152" spans="1:6">
      <c r="A5152" s="1704"/>
      <c r="B5152" s="781"/>
      <c r="C5152" s="1704"/>
      <c r="D5152" s="874"/>
      <c r="E5152" s="1707"/>
      <c r="F5152" s="1719">
        <f t="shared" si="175"/>
        <v>0</v>
      </c>
    </row>
    <row r="5153" spans="1:6">
      <c r="A5153" s="1704"/>
      <c r="B5153" s="1743"/>
      <c r="C5153" s="1704"/>
      <c r="D5153" s="874"/>
      <c r="E5153" s="1707"/>
      <c r="F5153" s="1719"/>
    </row>
    <row r="5154" spans="1:6">
      <c r="A5154" s="1704"/>
      <c r="B5154" s="781"/>
      <c r="C5154" s="1704"/>
      <c r="D5154" s="874"/>
      <c r="E5154" s="1707"/>
      <c r="F5154" s="1719"/>
    </row>
    <row r="5155" spans="1:6">
      <c r="A5155" s="1704"/>
      <c r="B5155" s="1743"/>
      <c r="C5155" s="1704"/>
      <c r="D5155" s="874"/>
      <c r="E5155" s="1707"/>
      <c r="F5155" s="1719"/>
    </row>
    <row r="5156" spans="1:6">
      <c r="A5156" s="1704"/>
      <c r="B5156" s="1743"/>
      <c r="C5156" s="1704"/>
      <c r="D5156" s="874"/>
      <c r="E5156" s="1707"/>
      <c r="F5156" s="1719"/>
    </row>
    <row r="5157" spans="1:6">
      <c r="A5157" s="1704"/>
      <c r="B5157" s="802"/>
      <c r="C5157" s="1704"/>
      <c r="D5157" s="874"/>
      <c r="E5157" s="1707"/>
      <c r="F5157" s="1719"/>
    </row>
    <row r="5158" spans="1:6">
      <c r="A5158" s="1704"/>
      <c r="B5158" s="802"/>
      <c r="C5158" s="1704"/>
      <c r="D5158" s="874"/>
      <c r="E5158" s="1707"/>
      <c r="F5158" s="1719"/>
    </row>
    <row r="5159" spans="1:6">
      <c r="A5159" s="1704"/>
      <c r="B5159" s="802"/>
      <c r="C5159" s="1704"/>
      <c r="D5159" s="874"/>
      <c r="E5159" s="1707"/>
      <c r="F5159" s="1719"/>
    </row>
    <row r="5160" spans="1:6">
      <c r="A5160" s="1704"/>
      <c r="B5160" s="781"/>
      <c r="C5160" s="1704"/>
      <c r="D5160" s="874"/>
      <c r="E5160" s="1707"/>
      <c r="F5160" s="1719"/>
    </row>
    <row r="5161" spans="1:6">
      <c r="A5161" s="1704"/>
      <c r="B5161" s="781"/>
      <c r="C5161" s="1704"/>
      <c r="D5161" s="874"/>
      <c r="E5161" s="1707"/>
      <c r="F5161" s="1719"/>
    </row>
    <row r="5162" spans="1:6">
      <c r="A5162" s="1704"/>
      <c r="B5162" s="781"/>
      <c r="C5162" s="1704"/>
      <c r="D5162" s="874"/>
      <c r="E5162" s="1707"/>
      <c r="F5162" s="1719"/>
    </row>
    <row r="5163" spans="1:6">
      <c r="A5163" s="1704"/>
      <c r="B5163" s="781"/>
      <c r="C5163" s="1704"/>
      <c r="D5163" s="874"/>
      <c r="E5163" s="1707"/>
      <c r="F5163" s="1719"/>
    </row>
    <row r="5164" spans="1:6">
      <c r="B5164" s="781"/>
      <c r="C5164" s="1704"/>
      <c r="D5164" s="874"/>
      <c r="E5164" s="1707"/>
      <c r="F5164" s="1719"/>
    </row>
    <row r="5165" spans="1:6">
      <c r="A5165" s="1704"/>
      <c r="B5165" s="1743"/>
      <c r="C5165" s="1704"/>
      <c r="D5165" s="874"/>
      <c r="E5165" s="1707"/>
      <c r="F5165" s="1719"/>
    </row>
    <row r="5166" spans="1:6">
      <c r="A5166" s="1704"/>
      <c r="B5166" s="802"/>
      <c r="C5166" s="1704"/>
      <c r="D5166" s="874"/>
      <c r="E5166" s="1707"/>
      <c r="F5166" s="1719"/>
    </row>
    <row r="5167" spans="1:6">
      <c r="A5167" s="1704"/>
      <c r="B5167" s="802"/>
      <c r="C5167" s="1704"/>
      <c r="D5167" s="874"/>
      <c r="E5167" s="1707"/>
      <c r="F5167" s="1719"/>
    </row>
    <row r="5168" spans="1:6">
      <c r="A5168" s="1704"/>
      <c r="B5168" s="802"/>
      <c r="C5168" s="1704"/>
      <c r="D5168" s="874"/>
      <c r="E5168" s="1707"/>
      <c r="F5168" s="1719"/>
    </row>
    <row r="5169" spans="1:6">
      <c r="A5169" s="1704"/>
      <c r="B5169" s="802"/>
      <c r="C5169" s="1704"/>
      <c r="D5169" s="874"/>
      <c r="E5169" s="1707"/>
      <c r="F5169" s="1719"/>
    </row>
    <row r="5170" spans="1:6">
      <c r="A5170" s="1704"/>
      <c r="B5170" s="802"/>
      <c r="C5170" s="1704"/>
      <c r="D5170" s="874"/>
      <c r="E5170" s="1707"/>
      <c r="F5170" s="1719"/>
    </row>
    <row r="5171" spans="1:6">
      <c r="A5171" s="1704"/>
      <c r="B5171" s="802"/>
      <c r="C5171" s="1704"/>
      <c r="D5171" s="874"/>
      <c r="E5171" s="1707"/>
      <c r="F5171" s="1719"/>
    </row>
    <row r="5172" spans="1:6">
      <c r="A5172" s="1704"/>
      <c r="B5172" s="802"/>
      <c r="C5172" s="1704"/>
      <c r="D5172" s="874"/>
      <c r="E5172" s="1707"/>
      <c r="F5172" s="1719"/>
    </row>
    <row r="5173" spans="1:6">
      <c r="A5173" s="1704"/>
      <c r="B5173" s="802"/>
      <c r="C5173" s="1704"/>
      <c r="D5173" s="874"/>
      <c r="E5173" s="1707"/>
      <c r="F5173" s="1719"/>
    </row>
    <row r="5174" spans="1:6">
      <c r="A5174" s="1704"/>
      <c r="B5174" s="802"/>
      <c r="C5174" s="1704"/>
      <c r="D5174" s="874"/>
      <c r="E5174" s="1707"/>
      <c r="F5174" s="1719"/>
    </row>
    <row r="5175" spans="1:6">
      <c r="A5175" s="1704"/>
      <c r="B5175" s="802"/>
      <c r="C5175" s="1704"/>
      <c r="D5175" s="874"/>
      <c r="E5175" s="1707"/>
      <c r="F5175" s="1719"/>
    </row>
    <row r="5176" spans="1:6">
      <c r="A5176" s="1704"/>
      <c r="B5176" s="802"/>
      <c r="C5176" s="1704"/>
      <c r="D5176" s="874"/>
      <c r="E5176" s="1707"/>
      <c r="F5176" s="1719"/>
    </row>
    <row r="5177" spans="1:6">
      <c r="A5177" s="1704"/>
      <c r="B5177" s="802"/>
      <c r="C5177" s="1704"/>
      <c r="D5177" s="874"/>
      <c r="E5177" s="1707"/>
      <c r="F5177" s="1719"/>
    </row>
    <row r="5178" spans="1:6">
      <c r="A5178" s="1704"/>
      <c r="B5178" s="802"/>
      <c r="C5178" s="1704"/>
      <c r="D5178" s="874"/>
      <c r="E5178" s="1707"/>
      <c r="F5178" s="1719"/>
    </row>
    <row r="5179" spans="1:6">
      <c r="A5179" s="1704"/>
      <c r="B5179" s="802"/>
      <c r="C5179" s="1704"/>
      <c r="D5179" s="874"/>
      <c r="E5179" s="1707"/>
      <c r="F5179" s="1719"/>
    </row>
    <row r="5180" spans="1:6">
      <c r="A5180" s="48"/>
      <c r="B5180" s="717"/>
      <c r="C5180" s="47"/>
      <c r="D5180" s="718"/>
      <c r="E5180" s="2014"/>
      <c r="F5180" s="351"/>
    </row>
    <row r="5181" spans="1:6" ht="14.4" thickBot="1">
      <c r="A5181" s="66"/>
      <c r="B5181" s="719" t="s">
        <v>199</v>
      </c>
      <c r="C5181" s="65"/>
      <c r="D5181" s="720"/>
      <c r="E5181" s="2022"/>
      <c r="F5181" s="393">
        <f>SUM(F5141:F5179)</f>
        <v>0</v>
      </c>
    </row>
    <row r="5182" spans="1:6" ht="14.4" thickTop="1">
      <c r="B5182" s="1687"/>
      <c r="C5182" s="1704"/>
      <c r="D5182" s="874"/>
      <c r="E5182" s="1707"/>
      <c r="F5182" s="1781"/>
    </row>
    <row r="5183" spans="1:6" s="72" customFormat="1">
      <c r="A5183" s="1704"/>
      <c r="B5183" s="802" t="s">
        <v>2934</v>
      </c>
      <c r="C5183" s="1704"/>
      <c r="D5183" s="874"/>
      <c r="E5183" s="1707"/>
      <c r="F5183" s="1719"/>
    </row>
    <row r="5184" spans="1:6" s="72" customFormat="1">
      <c r="A5184" s="1704"/>
      <c r="B5184" s="802"/>
      <c r="C5184" s="1704"/>
      <c r="D5184" s="874"/>
      <c r="E5184" s="1707"/>
      <c r="F5184" s="1719"/>
    </row>
    <row r="5185" spans="1:6" s="72" customFormat="1">
      <c r="A5185" s="1704"/>
      <c r="B5185" s="781"/>
      <c r="C5185" s="1704"/>
      <c r="D5185" s="874"/>
      <c r="E5185" s="1707"/>
      <c r="F5185" s="1719"/>
    </row>
    <row r="5186" spans="1:6" s="72" customFormat="1">
      <c r="A5186" s="1704" t="s">
        <v>3045</v>
      </c>
      <c r="B5186" s="781" t="s">
        <v>2984</v>
      </c>
      <c r="C5186" s="1704"/>
      <c r="D5186" s="874"/>
      <c r="E5186" s="1707"/>
      <c r="F5186" s="1719">
        <f>F5139</f>
        <v>0</v>
      </c>
    </row>
    <row r="5187" spans="1:6" s="72" customFormat="1">
      <c r="A5187" s="1704"/>
      <c r="B5187" s="781"/>
      <c r="C5187" s="1704"/>
      <c r="D5187" s="874"/>
      <c r="E5187" s="1707"/>
      <c r="F5187" s="1719"/>
    </row>
    <row r="5188" spans="1:6" s="72" customFormat="1">
      <c r="A5188" s="1704" t="s">
        <v>3047</v>
      </c>
      <c r="B5188" s="781" t="s">
        <v>2985</v>
      </c>
      <c r="C5188" s="1704"/>
      <c r="D5188" s="874"/>
      <c r="E5188" s="1707"/>
      <c r="F5188" s="1719">
        <f>F5181</f>
        <v>0</v>
      </c>
    </row>
    <row r="5189" spans="1:6" s="72" customFormat="1">
      <c r="A5189" s="1704"/>
      <c r="B5189" s="781"/>
      <c r="C5189" s="1704"/>
      <c r="D5189" s="874"/>
      <c r="E5189" s="1707"/>
      <c r="F5189" s="1719"/>
    </row>
    <row r="5190" spans="1:6" s="72" customFormat="1">
      <c r="A5190" s="1704"/>
      <c r="B5190" s="781"/>
      <c r="C5190" s="1704"/>
      <c r="D5190" s="874"/>
      <c r="E5190" s="1707"/>
      <c r="F5190" s="1719"/>
    </row>
    <row r="5191" spans="1:6" s="72" customFormat="1">
      <c r="A5191" s="1704"/>
      <c r="B5191" s="781"/>
      <c r="C5191" s="1704"/>
      <c r="D5191" s="874"/>
      <c r="E5191" s="1707"/>
      <c r="F5191" s="1719"/>
    </row>
    <row r="5192" spans="1:6" s="72" customFormat="1">
      <c r="A5192" s="1704"/>
      <c r="B5192" s="781"/>
      <c r="C5192" s="1704"/>
      <c r="D5192" s="874"/>
      <c r="E5192" s="1707"/>
      <c r="F5192" s="1719"/>
    </row>
    <row r="5193" spans="1:6" s="72" customFormat="1">
      <c r="A5193" s="1704"/>
      <c r="B5193" s="781"/>
      <c r="C5193" s="1704"/>
      <c r="D5193" s="874"/>
      <c r="E5193" s="1707"/>
      <c r="F5193" s="1719"/>
    </row>
    <row r="5194" spans="1:6" s="72" customFormat="1">
      <c r="A5194" s="1704"/>
      <c r="B5194" s="781"/>
      <c r="C5194" s="1704"/>
      <c r="D5194" s="874"/>
      <c r="E5194" s="1707"/>
      <c r="F5194" s="1719"/>
    </row>
    <row r="5195" spans="1:6" s="72" customFormat="1">
      <c r="A5195" s="1704"/>
      <c r="B5195" s="781"/>
      <c r="C5195" s="1704"/>
      <c r="D5195" s="874"/>
      <c r="E5195" s="1707"/>
      <c r="F5195" s="1719"/>
    </row>
    <row r="5196" spans="1:6" s="72" customFormat="1">
      <c r="A5196" s="1704"/>
      <c r="B5196" s="781"/>
      <c r="C5196" s="1704"/>
      <c r="D5196" s="874"/>
      <c r="E5196" s="1707"/>
      <c r="F5196" s="1719"/>
    </row>
    <row r="5197" spans="1:6" s="72" customFormat="1">
      <c r="A5197" s="1704"/>
      <c r="B5197" s="1836"/>
      <c r="C5197" s="1714"/>
      <c r="D5197" s="1716"/>
      <c r="E5197" s="2174"/>
      <c r="F5197" s="1717"/>
    </row>
    <row r="5198" spans="1:6" s="72" customFormat="1">
      <c r="A5198" s="1704"/>
      <c r="B5198" s="1672"/>
      <c r="C5198" s="1714"/>
      <c r="D5198" s="1716"/>
      <c r="E5198" s="2174"/>
      <c r="F5198" s="1717"/>
    </row>
    <row r="5199" spans="1:6" s="72" customFormat="1">
      <c r="A5199" s="1704"/>
      <c r="B5199" s="1836"/>
      <c r="C5199" s="1714"/>
      <c r="D5199" s="1716"/>
      <c r="E5199" s="2174"/>
      <c r="F5199" s="1717"/>
    </row>
    <row r="5200" spans="1:6" s="72" customFormat="1">
      <c r="A5200" s="1704"/>
      <c r="B5200" s="781"/>
      <c r="C5200" s="1704"/>
      <c r="D5200" s="874"/>
      <c r="E5200" s="1707"/>
      <c r="F5200" s="1719"/>
    </row>
    <row r="5201" spans="1:6" s="72" customFormat="1">
      <c r="A5201" s="1704"/>
      <c r="B5201" s="781"/>
      <c r="C5201" s="1704"/>
      <c r="D5201" s="874"/>
      <c r="E5201" s="1707"/>
      <c r="F5201" s="1719"/>
    </row>
    <row r="5202" spans="1:6" s="72" customFormat="1">
      <c r="A5202" s="1704"/>
      <c r="B5202" s="781"/>
      <c r="C5202" s="1704"/>
      <c r="D5202" s="874"/>
      <c r="E5202" s="1707"/>
      <c r="F5202" s="1719"/>
    </row>
    <row r="5203" spans="1:6" s="72" customFormat="1">
      <c r="A5203" s="1704"/>
      <c r="B5203" s="781"/>
      <c r="C5203" s="1704"/>
      <c r="D5203" s="874"/>
      <c r="E5203" s="1707"/>
      <c r="F5203" s="1719"/>
    </row>
    <row r="5204" spans="1:6" s="72" customFormat="1">
      <c r="A5204" s="1704"/>
      <c r="B5204" s="781"/>
      <c r="C5204" s="1704"/>
      <c r="D5204" s="874"/>
      <c r="E5204" s="1707"/>
      <c r="F5204" s="1719"/>
    </row>
    <row r="5205" spans="1:6" s="72" customFormat="1">
      <c r="A5205" s="1704"/>
      <c r="B5205" s="781"/>
      <c r="C5205" s="1704"/>
      <c r="D5205" s="874"/>
      <c r="E5205" s="1707"/>
      <c r="F5205" s="1719"/>
    </row>
    <row r="5206" spans="1:6" s="72" customFormat="1">
      <c r="A5206" s="1704"/>
      <c r="B5206" s="781"/>
      <c r="C5206" s="1704"/>
      <c r="D5206" s="874"/>
      <c r="E5206" s="1707"/>
      <c r="F5206" s="1719"/>
    </row>
    <row r="5207" spans="1:6" s="72" customFormat="1">
      <c r="A5207" s="1704"/>
      <c r="B5207" s="781"/>
      <c r="C5207" s="1704"/>
      <c r="D5207" s="874"/>
      <c r="E5207" s="1707"/>
      <c r="F5207" s="1719"/>
    </row>
    <row r="5208" spans="1:6" s="72" customFormat="1">
      <c r="A5208" s="1704"/>
      <c r="B5208" s="781"/>
      <c r="C5208" s="1704"/>
      <c r="D5208" s="874"/>
      <c r="E5208" s="1707"/>
      <c r="F5208" s="1719"/>
    </row>
    <row r="5209" spans="1:6" s="72" customFormat="1">
      <c r="A5209" s="1704"/>
      <c r="B5209" s="781"/>
      <c r="C5209" s="1704"/>
      <c r="D5209" s="874"/>
      <c r="E5209" s="1707"/>
      <c r="F5209" s="1719"/>
    </row>
    <row r="5210" spans="1:6" s="72" customFormat="1">
      <c r="A5210" s="1704"/>
      <c r="B5210" s="781"/>
      <c r="C5210" s="1704"/>
      <c r="D5210" s="874"/>
      <c r="E5210" s="1707"/>
      <c r="F5210" s="1719"/>
    </row>
    <row r="5211" spans="1:6" s="72" customFormat="1">
      <c r="A5211" s="1704"/>
      <c r="B5211" s="781"/>
      <c r="C5211" s="1704"/>
      <c r="D5211" s="874"/>
      <c r="E5211" s="1707"/>
      <c r="F5211" s="1719"/>
    </row>
    <row r="5212" spans="1:6" s="72" customFormat="1">
      <c r="A5212" s="1704"/>
      <c r="B5212" s="781"/>
      <c r="C5212" s="1704"/>
      <c r="D5212" s="874"/>
      <c r="E5212" s="1707"/>
      <c r="F5212" s="1719"/>
    </row>
    <row r="5213" spans="1:6" s="72" customFormat="1">
      <c r="A5213" s="1704"/>
      <c r="B5213" s="781"/>
      <c r="C5213" s="1704"/>
      <c r="D5213" s="874"/>
      <c r="E5213" s="1707"/>
      <c r="F5213" s="1719"/>
    </row>
    <row r="5214" spans="1:6" s="72" customFormat="1">
      <c r="A5214" s="1704"/>
      <c r="B5214" s="781"/>
      <c r="C5214" s="1704"/>
      <c r="D5214" s="874"/>
      <c r="E5214" s="1707"/>
      <c r="F5214" s="1719"/>
    </row>
    <row r="5215" spans="1:6" s="72" customFormat="1">
      <c r="A5215" s="1704"/>
      <c r="B5215" s="781"/>
      <c r="C5215" s="1704"/>
      <c r="D5215" s="874"/>
      <c r="E5215" s="1707"/>
      <c r="F5215" s="1719"/>
    </row>
    <row r="5216" spans="1:6" s="72" customFormat="1">
      <c r="A5216" s="1704"/>
      <c r="B5216" s="781"/>
      <c r="C5216" s="1704"/>
      <c r="D5216" s="874"/>
      <c r="E5216" s="1707"/>
      <c r="F5216" s="1719"/>
    </row>
    <row r="5217" spans="1:6" s="72" customFormat="1">
      <c r="A5217" s="1704"/>
      <c r="B5217" s="781"/>
      <c r="C5217" s="1704"/>
      <c r="D5217" s="874"/>
      <c r="E5217" s="1707"/>
      <c r="F5217" s="1719"/>
    </row>
    <row r="5218" spans="1:6" s="72" customFormat="1">
      <c r="A5218" s="1704"/>
      <c r="B5218" s="781"/>
      <c r="C5218" s="1704"/>
      <c r="D5218" s="874"/>
      <c r="E5218" s="1707"/>
      <c r="F5218" s="1719"/>
    </row>
    <row r="5219" spans="1:6" s="72" customFormat="1">
      <c r="A5219" s="1704"/>
      <c r="B5219" s="781"/>
      <c r="C5219" s="1704"/>
      <c r="D5219" s="874"/>
      <c r="E5219" s="1707"/>
      <c r="F5219" s="1719"/>
    </row>
    <row r="5220" spans="1:6" s="72" customFormat="1">
      <c r="A5220" s="1704"/>
      <c r="B5220" s="781"/>
      <c r="C5220" s="1704"/>
      <c r="D5220" s="874"/>
      <c r="E5220" s="1707"/>
      <c r="F5220" s="1719"/>
    </row>
    <row r="5221" spans="1:6" s="72" customFormat="1">
      <c r="A5221" s="1704"/>
      <c r="B5221" s="781"/>
      <c r="C5221" s="1704"/>
      <c r="D5221" s="874"/>
      <c r="E5221" s="1707"/>
      <c r="F5221" s="1719"/>
    </row>
    <row r="5222" spans="1:6" s="72" customFormat="1">
      <c r="A5222" s="1704"/>
      <c r="B5222" s="781"/>
      <c r="C5222" s="1704"/>
      <c r="D5222" s="874"/>
      <c r="E5222" s="1707"/>
      <c r="F5222" s="1719"/>
    </row>
    <row r="5223" spans="1:6" s="72" customFormat="1">
      <c r="A5223" s="1704"/>
      <c r="B5223" s="781"/>
      <c r="C5223" s="1704"/>
      <c r="D5223" s="874"/>
      <c r="E5223" s="1707"/>
      <c r="F5223" s="1719"/>
    </row>
    <row r="5224" spans="1:6" s="72" customFormat="1">
      <c r="A5224" s="1704"/>
      <c r="B5224" s="781"/>
      <c r="C5224" s="1704"/>
      <c r="D5224" s="874"/>
      <c r="E5224" s="1707"/>
      <c r="F5224" s="1719"/>
    </row>
    <row r="5225" spans="1:6" s="72" customFormat="1">
      <c r="A5225" s="1704"/>
      <c r="B5225" s="781"/>
      <c r="C5225" s="1704"/>
      <c r="D5225" s="874"/>
      <c r="E5225" s="1707"/>
      <c r="F5225" s="1719"/>
    </row>
    <row r="5226" spans="1:6" s="72" customFormat="1">
      <c r="A5226" s="1704"/>
      <c r="B5226" s="781"/>
      <c r="C5226" s="1704"/>
      <c r="D5226" s="874"/>
      <c r="E5226" s="1707"/>
      <c r="F5226" s="1719"/>
    </row>
    <row r="5227" spans="1:6" s="72" customFormat="1">
      <c r="A5227" s="1704"/>
      <c r="B5227" s="781"/>
      <c r="C5227" s="1704"/>
      <c r="D5227" s="874"/>
      <c r="E5227" s="1707"/>
      <c r="F5227" s="1719"/>
    </row>
    <row r="5228" spans="1:6" s="72" customFormat="1">
      <c r="A5228" s="1704"/>
      <c r="B5228" s="781"/>
      <c r="C5228" s="1704"/>
      <c r="D5228" s="874"/>
      <c r="E5228" s="1707"/>
      <c r="F5228" s="1719"/>
    </row>
    <row r="5229" spans="1:6" s="72" customFormat="1">
      <c r="A5229" s="1704"/>
      <c r="B5229" s="781"/>
      <c r="C5229" s="1704"/>
      <c r="D5229" s="874"/>
      <c r="E5229" s="1707"/>
      <c r="F5229" s="1719"/>
    </row>
    <row r="5230" spans="1:6" s="72" customFormat="1">
      <c r="A5230" s="1704"/>
      <c r="B5230" s="781"/>
      <c r="C5230" s="1704"/>
      <c r="D5230" s="874"/>
      <c r="E5230" s="1707"/>
      <c r="F5230" s="1719"/>
    </row>
    <row r="5231" spans="1:6" s="72" customFormat="1">
      <c r="A5231" s="48"/>
      <c r="B5231" s="717"/>
      <c r="C5231" s="47"/>
      <c r="D5231" s="718"/>
      <c r="E5231" s="2014"/>
      <c r="F5231" s="351"/>
    </row>
    <row r="5232" spans="1:6" s="72" customFormat="1" ht="14.4" thickBot="1">
      <c r="A5232" s="66"/>
      <c r="B5232" s="719" t="s">
        <v>3436</v>
      </c>
      <c r="C5232" s="65"/>
      <c r="D5232" s="720"/>
      <c r="E5232" s="2022"/>
      <c r="F5232" s="393">
        <f>SUM(F5183:F5210)</f>
        <v>0</v>
      </c>
    </row>
    <row r="5233" spans="1:6" ht="14.4" thickTop="1">
      <c r="B5233" s="1687"/>
      <c r="C5233" s="1704"/>
      <c r="D5233" s="1838"/>
      <c r="E5233" s="1707"/>
      <c r="F5233" s="1719"/>
    </row>
    <row r="5234" spans="1:6" s="72" customFormat="1">
      <c r="A5234" s="1828"/>
      <c r="B5234" s="791" t="s">
        <v>1530</v>
      </c>
      <c r="C5234" s="1704"/>
      <c r="D5234" s="874"/>
      <c r="E5234" s="1707"/>
      <c r="F5234" s="1719"/>
    </row>
    <row r="5235" spans="1:6" s="72" customFormat="1">
      <c r="A5235" s="1714" t="s">
        <v>3049</v>
      </c>
      <c r="B5235" s="791" t="s">
        <v>1531</v>
      </c>
      <c r="C5235" s="1704"/>
      <c r="D5235" s="874"/>
      <c r="E5235" s="1707"/>
      <c r="F5235" s="1719"/>
    </row>
    <row r="5236" spans="1:6" s="72" customFormat="1" ht="110.4">
      <c r="A5236" s="1704" t="s">
        <v>28</v>
      </c>
      <c r="B5236" s="781" t="s">
        <v>1532</v>
      </c>
      <c r="C5236" s="1829">
        <v>0</v>
      </c>
      <c r="D5236" s="874" t="s">
        <v>1421</v>
      </c>
      <c r="E5236" s="1707"/>
      <c r="F5236" s="1719">
        <f t="shared" ref="F5236:F5239" si="176">C5236*E5236</f>
        <v>0</v>
      </c>
    </row>
    <row r="5237" spans="1:6" s="72" customFormat="1" ht="96.6">
      <c r="A5237" s="1704" t="s">
        <v>30</v>
      </c>
      <c r="B5237" s="781" t="s">
        <v>1533</v>
      </c>
      <c r="C5237" s="1829">
        <v>0</v>
      </c>
      <c r="D5237" s="874" t="s">
        <v>1421</v>
      </c>
      <c r="E5237" s="1707"/>
      <c r="F5237" s="1719">
        <f t="shared" si="176"/>
        <v>0</v>
      </c>
    </row>
    <row r="5238" spans="1:6" s="72" customFormat="1">
      <c r="A5238" s="1704"/>
      <c r="B5238" s="781"/>
      <c r="C5238" s="1704"/>
      <c r="D5238" s="874"/>
      <c r="E5238" s="1707"/>
      <c r="F5238" s="1719">
        <f t="shared" si="176"/>
        <v>0</v>
      </c>
    </row>
    <row r="5239" spans="1:6" s="72" customFormat="1" ht="27.6">
      <c r="A5239" s="1839" t="s">
        <v>31</v>
      </c>
      <c r="B5239" s="811" t="s">
        <v>1534</v>
      </c>
      <c r="C5239" s="1829">
        <v>0</v>
      </c>
      <c r="D5239" s="874" t="s">
        <v>1421</v>
      </c>
      <c r="E5239" s="1707"/>
      <c r="F5239" s="1719">
        <f t="shared" si="176"/>
        <v>0</v>
      </c>
    </row>
    <row r="5240" spans="1:6" s="72" customFormat="1">
      <c r="A5240" s="1704"/>
      <c r="B5240" s="781"/>
      <c r="C5240" s="1704"/>
      <c r="D5240" s="874"/>
      <c r="E5240" s="1707"/>
      <c r="F5240" s="1719"/>
    </row>
    <row r="5241" spans="1:6" s="72" customFormat="1">
      <c r="A5241" s="1704"/>
      <c r="B5241" s="781"/>
      <c r="C5241" s="1829"/>
      <c r="D5241" s="874"/>
      <c r="E5241" s="1707"/>
      <c r="F5241" s="1719"/>
    </row>
    <row r="5242" spans="1:6" s="72" customFormat="1">
      <c r="A5242" s="1704"/>
      <c r="B5242" s="811"/>
      <c r="C5242" s="1704"/>
      <c r="D5242" s="874"/>
      <c r="E5242" s="2177"/>
      <c r="F5242" s="1719"/>
    </row>
    <row r="5243" spans="1:6" s="72" customFormat="1">
      <c r="A5243" s="1704"/>
      <c r="B5243" s="781"/>
      <c r="C5243" s="1829"/>
      <c r="D5243" s="874"/>
      <c r="E5243" s="1707"/>
      <c r="F5243" s="1719"/>
    </row>
    <row r="5244" spans="1:6" s="72" customFormat="1">
      <c r="A5244" s="1824"/>
      <c r="B5244" s="811"/>
      <c r="C5244" s="1704"/>
      <c r="D5244" s="874"/>
      <c r="E5244" s="2177"/>
      <c r="F5244" s="1719"/>
    </row>
    <row r="5245" spans="1:6" s="72" customFormat="1">
      <c r="A5245" s="1704"/>
      <c r="B5245" s="811"/>
      <c r="C5245" s="1704"/>
      <c r="D5245" s="874"/>
      <c r="E5245" s="2177"/>
      <c r="F5245" s="1719"/>
    </row>
    <row r="5246" spans="1:6" s="72" customFormat="1">
      <c r="A5246" s="1824"/>
      <c r="B5246" s="811"/>
      <c r="C5246" s="1704"/>
      <c r="D5246" s="874"/>
      <c r="E5246" s="1707"/>
      <c r="F5246" s="661"/>
    </row>
    <row r="5247" spans="1:6" s="72" customFormat="1">
      <c r="A5247" s="1824"/>
      <c r="B5247" s="811"/>
      <c r="C5247" s="1714"/>
      <c r="D5247" s="1716"/>
      <c r="E5247" s="2174"/>
      <c r="F5247" s="1719"/>
    </row>
    <row r="5248" spans="1:6" s="72" customFormat="1">
      <c r="A5248" s="1704"/>
      <c r="B5248" s="811"/>
      <c r="C5248" s="1704"/>
      <c r="D5248" s="874"/>
      <c r="E5248" s="1707"/>
      <c r="F5248" s="1719"/>
    </row>
    <row r="5249" spans="1:6" s="72" customFormat="1">
      <c r="A5249" s="1704"/>
      <c r="B5249" s="811"/>
      <c r="C5249" s="1704"/>
      <c r="D5249" s="874"/>
      <c r="E5249" s="1707"/>
      <c r="F5249" s="1719"/>
    </row>
    <row r="5250" spans="1:6" s="72" customFormat="1">
      <c r="A5250" s="1704"/>
      <c r="B5250" s="811"/>
      <c r="C5250" s="1704"/>
      <c r="D5250" s="874"/>
      <c r="E5250" s="1707"/>
      <c r="F5250" s="1719"/>
    </row>
    <row r="5251" spans="1:6" s="72" customFormat="1">
      <c r="A5251" s="1704"/>
      <c r="B5251" s="811"/>
      <c r="C5251" s="1704"/>
      <c r="D5251" s="874"/>
      <c r="E5251" s="1707"/>
      <c r="F5251" s="1719"/>
    </row>
    <row r="5252" spans="1:6" s="72" customFormat="1">
      <c r="A5252" s="1704"/>
      <c r="B5252" s="811"/>
      <c r="C5252" s="1704"/>
      <c r="D5252" s="874"/>
      <c r="E5252" s="1707"/>
      <c r="F5252" s="1719"/>
    </row>
    <row r="5253" spans="1:6" s="72" customFormat="1">
      <c r="A5253" s="1704"/>
      <c r="B5253" s="811"/>
      <c r="C5253" s="1704"/>
      <c r="D5253" s="874"/>
      <c r="E5253" s="1707"/>
      <c r="F5253" s="1719"/>
    </row>
    <row r="5254" spans="1:6" s="72" customFormat="1">
      <c r="A5254" s="1704"/>
      <c r="B5254" s="811"/>
      <c r="C5254" s="1704"/>
      <c r="D5254" s="874"/>
      <c r="E5254" s="1707"/>
      <c r="F5254" s="1719"/>
    </row>
    <row r="5255" spans="1:6" s="72" customFormat="1">
      <c r="A5255" s="1704"/>
      <c r="B5255" s="811"/>
      <c r="C5255" s="1704"/>
      <c r="D5255" s="874"/>
      <c r="E5255" s="1707"/>
      <c r="F5255" s="1719"/>
    </row>
    <row r="5256" spans="1:6" s="72" customFormat="1">
      <c r="A5256" s="1704"/>
      <c r="B5256" s="811"/>
      <c r="C5256" s="1704"/>
      <c r="D5256" s="874"/>
      <c r="E5256" s="1707"/>
      <c r="F5256" s="1719"/>
    </row>
    <row r="5257" spans="1:6" s="72" customFormat="1">
      <c r="A5257" s="1704"/>
      <c r="B5257" s="811"/>
      <c r="C5257" s="1704"/>
      <c r="D5257" s="874"/>
      <c r="E5257" s="1707"/>
      <c r="F5257" s="1719"/>
    </row>
    <row r="5258" spans="1:6" s="72" customFormat="1">
      <c r="A5258" s="1704"/>
      <c r="B5258" s="811"/>
      <c r="C5258" s="1704"/>
      <c r="D5258" s="874"/>
      <c r="E5258" s="1707"/>
      <c r="F5258" s="1719"/>
    </row>
    <row r="5259" spans="1:6" s="72" customFormat="1">
      <c r="A5259" s="1704"/>
      <c r="B5259" s="811"/>
      <c r="C5259" s="1704"/>
      <c r="D5259" s="874"/>
      <c r="E5259" s="1707"/>
      <c r="F5259" s="1719"/>
    </row>
    <row r="5260" spans="1:6" s="72" customFormat="1">
      <c r="A5260" s="1704"/>
      <c r="B5260" s="811"/>
      <c r="C5260" s="1704"/>
      <c r="D5260" s="874"/>
      <c r="E5260" s="1707"/>
      <c r="F5260" s="1719"/>
    </row>
    <row r="5261" spans="1:6" s="72" customFormat="1">
      <c r="A5261" s="1704"/>
      <c r="B5261" s="811"/>
      <c r="C5261" s="1704"/>
      <c r="D5261" s="874"/>
      <c r="E5261" s="1707"/>
      <c r="F5261" s="1719"/>
    </row>
    <row r="5262" spans="1:6" s="72" customFormat="1">
      <c r="A5262" s="1704"/>
      <c r="B5262" s="811"/>
      <c r="C5262" s="1704"/>
      <c r="D5262" s="874"/>
      <c r="E5262" s="1707"/>
      <c r="F5262" s="1719"/>
    </row>
    <row r="5263" spans="1:6" s="72" customFormat="1">
      <c r="A5263" s="1704"/>
      <c r="B5263" s="811"/>
      <c r="C5263" s="1704"/>
      <c r="D5263" s="874"/>
      <c r="E5263" s="1707"/>
      <c r="F5263" s="1719"/>
    </row>
    <row r="5264" spans="1:6" s="72" customFormat="1">
      <c r="A5264" s="1704"/>
      <c r="B5264" s="811"/>
      <c r="C5264" s="1704"/>
      <c r="D5264" s="874"/>
      <c r="E5264" s="1707"/>
      <c r="F5264" s="1719"/>
    </row>
    <row r="5265" spans="1:6" s="72" customFormat="1">
      <c r="A5265" s="1704"/>
      <c r="B5265" s="811"/>
      <c r="C5265" s="1704"/>
      <c r="D5265" s="874"/>
      <c r="E5265" s="1707"/>
      <c r="F5265" s="1719"/>
    </row>
    <row r="5266" spans="1:6" s="72" customFormat="1">
      <c r="A5266" s="1808"/>
      <c r="B5266" s="1688"/>
      <c r="C5266" s="1704"/>
      <c r="D5266" s="874"/>
      <c r="E5266" s="1707"/>
      <c r="F5266" s="1717"/>
    </row>
    <row r="5267" spans="1:6" s="72" customFormat="1">
      <c r="A5267" s="48"/>
      <c r="B5267" s="717"/>
      <c r="C5267" s="47"/>
      <c r="D5267" s="718"/>
      <c r="E5267" s="2014"/>
      <c r="F5267" s="351"/>
    </row>
    <row r="5268" spans="1:6" s="72" customFormat="1" ht="28.2" thickBot="1">
      <c r="A5268" s="66"/>
      <c r="B5268" s="719" t="s">
        <v>3438</v>
      </c>
      <c r="C5268" s="65"/>
      <c r="D5268" s="720"/>
      <c r="E5268" s="2022"/>
      <c r="F5268" s="393">
        <f>SUM(F5236:F5251)</f>
        <v>0</v>
      </c>
    </row>
    <row r="5269" spans="1:6" s="72" customFormat="1" ht="14.4" thickTop="1">
      <c r="A5269" s="1704"/>
      <c r="B5269" s="811"/>
      <c r="C5269" s="1704"/>
      <c r="D5269" s="1838"/>
      <c r="E5269" s="1707"/>
      <c r="F5269" s="1717"/>
    </row>
    <row r="5270" spans="1:6" s="72" customFormat="1">
      <c r="A5270" s="1704"/>
      <c r="B5270" s="802" t="s">
        <v>2990</v>
      </c>
      <c r="C5270" s="1704"/>
      <c r="D5270" s="1766"/>
      <c r="E5270" s="1707"/>
      <c r="F5270" s="1719"/>
    </row>
    <row r="5271" spans="1:6" s="72" customFormat="1">
      <c r="A5271" s="1704"/>
      <c r="B5271" s="802" t="s">
        <v>2754</v>
      </c>
      <c r="C5271" s="1704"/>
      <c r="D5271" s="874"/>
      <c r="E5271" s="1707"/>
      <c r="F5271" s="1719"/>
    </row>
    <row r="5272" spans="1:6" s="72" customFormat="1">
      <c r="A5272" s="1704"/>
      <c r="B5272" s="802"/>
      <c r="C5272" s="1704"/>
      <c r="D5272" s="874"/>
      <c r="E5272" s="1707"/>
      <c r="F5272" s="1719"/>
    </row>
    <row r="5273" spans="1:6" s="72" customFormat="1">
      <c r="A5273" s="1704"/>
      <c r="B5273" s="781"/>
      <c r="C5273" s="1704"/>
      <c r="D5273" s="336"/>
      <c r="E5273" s="1707"/>
      <c r="F5273" s="1719"/>
    </row>
    <row r="5274" spans="1:6" s="72" customFormat="1">
      <c r="A5274" s="1704">
        <v>4.2</v>
      </c>
      <c r="B5274" s="811" t="s">
        <v>1538</v>
      </c>
      <c r="C5274" s="1704"/>
      <c r="D5274" s="874"/>
      <c r="E5274" s="1707"/>
      <c r="F5274" s="1719">
        <f>F4883</f>
        <v>0</v>
      </c>
    </row>
    <row r="5275" spans="1:6" s="72" customFormat="1">
      <c r="A5275" s="1704"/>
      <c r="B5275" s="811"/>
      <c r="C5275" s="1704"/>
      <c r="D5275" s="1838"/>
      <c r="E5275" s="1707"/>
      <c r="F5275" s="1719"/>
    </row>
    <row r="5276" spans="1:6" s="72" customFormat="1">
      <c r="A5276" s="1704">
        <v>4.3</v>
      </c>
      <c r="B5276" s="811" t="s">
        <v>1539</v>
      </c>
      <c r="C5276" s="1704"/>
      <c r="D5276" s="874"/>
      <c r="E5276" s="1707"/>
      <c r="F5276" s="1719">
        <f>F5096</f>
        <v>0</v>
      </c>
    </row>
    <row r="5277" spans="1:6" s="72" customFormat="1">
      <c r="A5277" s="1704"/>
      <c r="B5277" s="811"/>
      <c r="C5277" s="1704"/>
      <c r="D5277" s="874"/>
      <c r="E5277" s="1707"/>
      <c r="F5277" s="1719"/>
    </row>
    <row r="5278" spans="1:6" s="72" customFormat="1">
      <c r="A5278" s="1704">
        <v>4.4000000000000004</v>
      </c>
      <c r="B5278" s="811" t="s">
        <v>1540</v>
      </c>
      <c r="C5278" s="1704"/>
      <c r="D5278" s="874"/>
      <c r="E5278" s="1707"/>
      <c r="F5278" s="1719">
        <f>F5232</f>
        <v>0</v>
      </c>
    </row>
    <row r="5279" spans="1:6" s="72" customFormat="1">
      <c r="A5279" s="1704"/>
      <c r="B5279" s="811"/>
      <c r="C5279" s="1704"/>
      <c r="D5279" s="1840"/>
      <c r="E5279" s="1707"/>
      <c r="F5279" s="1841"/>
    </row>
    <row r="5280" spans="1:6" s="72" customFormat="1">
      <c r="A5280" s="1704">
        <v>4.5</v>
      </c>
      <c r="B5280" s="811" t="s">
        <v>1541</v>
      </c>
      <c r="C5280" s="1704"/>
      <c r="D5280" s="874"/>
      <c r="E5280" s="1707"/>
      <c r="F5280" s="1719">
        <f>F5268</f>
        <v>0</v>
      </c>
    </row>
    <row r="5281" spans="1:6" s="72" customFormat="1">
      <c r="A5281" s="1704"/>
      <c r="B5281" s="811"/>
      <c r="C5281" s="1700"/>
      <c r="D5281" s="336"/>
      <c r="E5281" s="2177"/>
      <c r="F5281" s="661"/>
    </row>
    <row r="5282" spans="1:6" s="72" customFormat="1">
      <c r="A5282" s="1714"/>
      <c r="B5282" s="1672"/>
      <c r="C5282" s="1714"/>
      <c r="D5282" s="1716"/>
      <c r="E5282" s="2174"/>
      <c r="F5282" s="1717"/>
    </row>
    <row r="5283" spans="1:6" s="72" customFormat="1">
      <c r="A5283" s="1714"/>
      <c r="B5283" s="1672"/>
      <c r="C5283" s="1714"/>
      <c r="D5283" s="1716"/>
      <c r="E5283" s="2174"/>
      <c r="F5283" s="1725"/>
    </row>
    <row r="5284" spans="1:6" s="72" customFormat="1">
      <c r="A5284" s="1704"/>
      <c r="B5284" s="1813"/>
      <c r="C5284" s="1814"/>
      <c r="D5284" s="1815"/>
      <c r="E5284" s="1707"/>
      <c r="F5284" s="1719"/>
    </row>
    <row r="5285" spans="1:6" s="72" customFormat="1">
      <c r="A5285" s="1704"/>
      <c r="B5285" s="1816"/>
      <c r="C5285" s="1817"/>
      <c r="D5285" s="1818"/>
      <c r="E5285" s="2189"/>
      <c r="F5285" s="1819"/>
    </row>
    <row r="5286" spans="1:6" s="72" customFormat="1">
      <c r="A5286" s="1704"/>
      <c r="B5286" s="1816"/>
      <c r="C5286" s="1817"/>
      <c r="D5286" s="1818"/>
      <c r="E5286" s="2189"/>
      <c r="F5286" s="1819"/>
    </row>
    <row r="5287" spans="1:6" s="72" customFormat="1">
      <c r="A5287" s="1704"/>
      <c r="B5287" s="1816"/>
      <c r="C5287" s="1817"/>
      <c r="D5287" s="1818"/>
      <c r="E5287" s="2189"/>
      <c r="F5287" s="1819"/>
    </row>
    <row r="5288" spans="1:6" s="72" customFormat="1">
      <c r="A5288" s="1704"/>
      <c r="B5288" s="1816"/>
      <c r="C5288" s="1817"/>
      <c r="D5288" s="1818"/>
      <c r="E5288" s="2189"/>
      <c r="F5288" s="1819"/>
    </row>
    <row r="5289" spans="1:6" s="72" customFormat="1">
      <c r="A5289" s="1704"/>
      <c r="B5289" s="1816"/>
      <c r="C5289" s="1817"/>
      <c r="D5289" s="1818"/>
      <c r="E5289" s="2189"/>
      <c r="F5289" s="1819"/>
    </row>
    <row r="5290" spans="1:6" s="72" customFormat="1">
      <c r="A5290" s="1704"/>
      <c r="B5290" s="1816"/>
      <c r="C5290" s="1817"/>
      <c r="D5290" s="1818"/>
      <c r="E5290" s="2189"/>
      <c r="F5290" s="1819"/>
    </row>
    <row r="5291" spans="1:6" s="72" customFormat="1">
      <c r="A5291" s="1704"/>
      <c r="B5291" s="1816"/>
      <c r="C5291" s="1817"/>
      <c r="D5291" s="1818"/>
      <c r="E5291" s="2189"/>
      <c r="F5291" s="1819"/>
    </row>
    <row r="5292" spans="1:6" s="72" customFormat="1">
      <c r="A5292" s="1704"/>
      <c r="B5292" s="1816"/>
      <c r="C5292" s="1817"/>
      <c r="D5292" s="1818"/>
      <c r="E5292" s="2189"/>
      <c r="F5292" s="1819"/>
    </row>
    <row r="5293" spans="1:6" s="72" customFormat="1">
      <c r="A5293" s="1704"/>
      <c r="B5293" s="1816"/>
      <c r="C5293" s="1817"/>
      <c r="D5293" s="1818"/>
      <c r="E5293" s="2189"/>
      <c r="F5293" s="1819"/>
    </row>
    <row r="5294" spans="1:6" s="72" customFormat="1">
      <c r="A5294" s="1704"/>
      <c r="B5294" s="1816"/>
      <c r="C5294" s="1817"/>
      <c r="D5294" s="1818"/>
      <c r="E5294" s="2189"/>
      <c r="F5294" s="1819"/>
    </row>
    <row r="5295" spans="1:6" s="72" customFormat="1">
      <c r="A5295" s="1704"/>
      <c r="B5295" s="1816"/>
      <c r="C5295" s="1817"/>
      <c r="D5295" s="1818"/>
      <c r="E5295" s="2189"/>
      <c r="F5295" s="1819"/>
    </row>
    <row r="5296" spans="1:6" s="72" customFormat="1">
      <c r="A5296" s="1704"/>
      <c r="B5296" s="1816"/>
      <c r="C5296" s="1817"/>
      <c r="D5296" s="1818"/>
      <c r="E5296" s="2189"/>
      <c r="F5296" s="1819"/>
    </row>
    <row r="5297" spans="1:6" s="72" customFormat="1">
      <c r="A5297" s="1704"/>
      <c r="B5297" s="1816"/>
      <c r="C5297" s="1817"/>
      <c r="D5297" s="1818"/>
      <c r="E5297" s="2189"/>
      <c r="F5297" s="1819"/>
    </row>
    <row r="5298" spans="1:6" s="72" customFormat="1">
      <c r="A5298" s="1704"/>
      <c r="B5298" s="1816"/>
      <c r="C5298" s="1817"/>
      <c r="D5298" s="1818"/>
      <c r="E5298" s="2189"/>
      <c r="F5298" s="1819"/>
    </row>
    <row r="5299" spans="1:6" s="72" customFormat="1">
      <c r="A5299" s="1704"/>
      <c r="B5299" s="1816"/>
      <c r="C5299" s="1817"/>
      <c r="D5299" s="1818"/>
      <c r="E5299" s="2189"/>
      <c r="F5299" s="1819"/>
    </row>
    <row r="5300" spans="1:6" s="72" customFormat="1">
      <c r="A5300" s="1704"/>
      <c r="B5300" s="1816"/>
      <c r="C5300" s="1817"/>
      <c r="D5300" s="1818"/>
      <c r="E5300" s="2189"/>
      <c r="F5300" s="1819"/>
    </row>
    <row r="5301" spans="1:6" s="72" customFormat="1">
      <c r="A5301" s="1704"/>
      <c r="B5301" s="1816"/>
      <c r="C5301" s="1817"/>
      <c r="D5301" s="1818"/>
      <c r="E5301" s="2189"/>
      <c r="F5301" s="1819"/>
    </row>
    <row r="5302" spans="1:6" s="72" customFormat="1">
      <c r="A5302" s="1704"/>
      <c r="B5302" s="1816"/>
      <c r="C5302" s="1817"/>
      <c r="D5302" s="1818"/>
      <c r="E5302" s="2189"/>
      <c r="F5302" s="1819"/>
    </row>
    <row r="5303" spans="1:6" s="72" customFormat="1">
      <c r="A5303" s="1704"/>
      <c r="B5303" s="1816"/>
      <c r="C5303" s="1817"/>
      <c r="D5303" s="1818"/>
      <c r="E5303" s="2189"/>
      <c r="F5303" s="1819"/>
    </row>
    <row r="5304" spans="1:6" s="72" customFormat="1">
      <c r="A5304" s="1704"/>
      <c r="B5304" s="1816"/>
      <c r="C5304" s="1817"/>
      <c r="D5304" s="1818"/>
      <c r="E5304" s="2189"/>
      <c r="F5304" s="1819"/>
    </row>
    <row r="5305" spans="1:6" s="72" customFormat="1">
      <c r="A5305" s="1704"/>
      <c r="B5305" s="1816"/>
      <c r="C5305" s="1817"/>
      <c r="D5305" s="1818"/>
      <c r="E5305" s="2189"/>
      <c r="F5305" s="1819"/>
    </row>
    <row r="5306" spans="1:6" s="72" customFormat="1">
      <c r="A5306" s="1704"/>
      <c r="B5306" s="1816"/>
      <c r="C5306" s="1817"/>
      <c r="D5306" s="1818"/>
      <c r="E5306" s="2189"/>
      <c r="F5306" s="1819"/>
    </row>
    <row r="5307" spans="1:6" s="72" customFormat="1">
      <c r="A5307" s="1704"/>
      <c r="B5307" s="1816"/>
      <c r="C5307" s="1817"/>
      <c r="D5307" s="1818"/>
      <c r="E5307" s="2189"/>
      <c r="F5307" s="1819"/>
    </row>
    <row r="5308" spans="1:6" s="72" customFormat="1">
      <c r="A5308" s="1704"/>
      <c r="B5308" s="1816"/>
      <c r="C5308" s="1817"/>
      <c r="D5308" s="1818"/>
      <c r="E5308" s="2189"/>
      <c r="F5308" s="1819"/>
    </row>
    <row r="5309" spans="1:6" s="72" customFormat="1">
      <c r="A5309" s="1704"/>
      <c r="B5309" s="1816"/>
      <c r="C5309" s="1817"/>
      <c r="D5309" s="1818"/>
      <c r="E5309" s="2189"/>
      <c r="F5309" s="1819"/>
    </row>
    <row r="5310" spans="1:6" s="72" customFormat="1">
      <c r="A5310" s="1704"/>
      <c r="B5310" s="1816"/>
      <c r="C5310" s="1817"/>
      <c r="D5310" s="1818"/>
      <c r="E5310" s="2189"/>
      <c r="F5310" s="1819"/>
    </row>
    <row r="5311" spans="1:6" s="72" customFormat="1">
      <c r="A5311" s="1704"/>
      <c r="B5311" s="1816"/>
      <c r="C5311" s="1817"/>
      <c r="D5311" s="1818"/>
      <c r="E5311" s="2189"/>
      <c r="F5311" s="1819"/>
    </row>
    <row r="5312" spans="1:6" s="72" customFormat="1">
      <c r="A5312" s="1704"/>
      <c r="B5312" s="1816"/>
      <c r="C5312" s="1817"/>
      <c r="D5312" s="1818"/>
      <c r="E5312" s="2189"/>
      <c r="F5312" s="1819"/>
    </row>
    <row r="5313" spans="1:6" s="72" customFormat="1">
      <c r="A5313" s="1704"/>
      <c r="B5313" s="1816"/>
      <c r="C5313" s="1817"/>
      <c r="D5313" s="1818"/>
      <c r="E5313" s="2189"/>
      <c r="F5313" s="1819"/>
    </row>
    <row r="5314" spans="1:6" s="72" customFormat="1">
      <c r="A5314" s="1704"/>
      <c r="B5314" s="1816"/>
      <c r="C5314" s="1817"/>
      <c r="D5314" s="1818"/>
      <c r="E5314" s="2189"/>
      <c r="F5314" s="1819"/>
    </row>
    <row r="5315" spans="1:6" s="72" customFormat="1">
      <c r="A5315" s="1704"/>
      <c r="B5315" s="1816"/>
      <c r="C5315" s="1817"/>
      <c r="D5315" s="1818"/>
      <c r="E5315" s="2189"/>
      <c r="F5315" s="1819"/>
    </row>
    <row r="5316" spans="1:6" s="72" customFormat="1">
      <c r="A5316" s="1704"/>
      <c r="B5316" s="1816"/>
      <c r="C5316" s="1817"/>
      <c r="D5316" s="1818"/>
      <c r="E5316" s="2189"/>
      <c r="F5316" s="1819"/>
    </row>
    <row r="5317" spans="1:6" s="72" customFormat="1">
      <c r="A5317" s="1704"/>
      <c r="B5317" s="1816"/>
      <c r="C5317" s="1817"/>
      <c r="D5317" s="1818"/>
      <c r="E5317" s="2189"/>
      <c r="F5317" s="1819"/>
    </row>
    <row r="5318" spans="1:6" s="72" customFormat="1">
      <c r="A5318" s="48"/>
      <c r="B5318" s="717"/>
      <c r="C5318" s="47"/>
      <c r="D5318" s="718"/>
      <c r="E5318" s="2014"/>
      <c r="F5318" s="351"/>
    </row>
    <row r="5319" spans="1:6" s="72" customFormat="1" ht="14.4" thickBot="1">
      <c r="A5319" s="66"/>
      <c r="B5319" s="719" t="s">
        <v>3443</v>
      </c>
      <c r="C5319" s="65"/>
      <c r="D5319" s="720"/>
      <c r="E5319" s="2022"/>
      <c r="F5319" s="393">
        <f>SUM(F5271:F5317)</f>
        <v>0</v>
      </c>
    </row>
    <row r="5320" spans="1:6" s="72" customFormat="1" ht="14.4" thickTop="1">
      <c r="A5320" s="1846"/>
      <c r="B5320" s="1847"/>
      <c r="C5320" s="1846"/>
      <c r="D5320" s="1694"/>
      <c r="E5320" s="2190"/>
      <c r="F5320" s="1694"/>
    </row>
    <row r="5321" spans="1:6" ht="12.6" customHeight="1">
      <c r="B5321" s="628" t="s">
        <v>1868</v>
      </c>
    </row>
    <row r="5322" spans="1:6" s="72" customFormat="1" ht="12.6" customHeight="1">
      <c r="A5322" s="1736"/>
      <c r="B5322" s="781"/>
      <c r="C5322" s="1736"/>
      <c r="D5322" s="1737"/>
      <c r="E5322" s="2178"/>
      <c r="F5322" s="1738"/>
    </row>
    <row r="5323" spans="1:6" s="72" customFormat="1">
      <c r="A5323" s="1736"/>
      <c r="B5323" s="1739" t="s">
        <v>3444</v>
      </c>
      <c r="C5323" s="1736"/>
      <c r="D5323" s="1737"/>
      <c r="E5323" s="2178"/>
      <c r="F5323" s="1738"/>
    </row>
    <row r="5324" spans="1:6" s="72" customFormat="1">
      <c r="A5324" s="1714"/>
      <c r="B5324" s="802"/>
      <c r="C5324" s="1704"/>
      <c r="D5324" s="874"/>
      <c r="E5324" s="1707"/>
      <c r="F5324" s="1719"/>
    </row>
    <row r="5325" spans="1:6" s="72" customFormat="1">
      <c r="A5325" s="1823"/>
      <c r="B5325" s="802" t="s">
        <v>1409</v>
      </c>
      <c r="C5325" s="1704"/>
      <c r="D5325" s="874"/>
      <c r="E5325" s="1707"/>
      <c r="F5325" s="1719"/>
    </row>
    <row r="5326" spans="1:6" s="72" customFormat="1">
      <c r="A5326" s="1823"/>
      <c r="B5326" s="802" t="s">
        <v>1410</v>
      </c>
      <c r="C5326" s="1704"/>
      <c r="D5326" s="874"/>
      <c r="E5326" s="1707"/>
      <c r="F5326" s="1719"/>
    </row>
    <row r="5327" spans="1:6" s="72" customFormat="1" ht="27.6">
      <c r="A5327" s="1704"/>
      <c r="B5327" s="802" t="s">
        <v>1411</v>
      </c>
      <c r="C5327" s="1704"/>
      <c r="D5327" s="874"/>
      <c r="E5327" s="1707"/>
      <c r="F5327" s="1719"/>
    </row>
    <row r="5328" spans="1:6" s="72" customFormat="1" ht="41.4">
      <c r="A5328" s="1704"/>
      <c r="B5328" s="802" t="s">
        <v>1412</v>
      </c>
      <c r="C5328" s="1704"/>
      <c r="D5328" s="874"/>
      <c r="E5328" s="1707"/>
      <c r="F5328" s="1719"/>
    </row>
    <row r="5329" spans="1:6" s="72" customFormat="1">
      <c r="A5329" s="1704"/>
      <c r="B5329" s="802" t="s">
        <v>1413</v>
      </c>
      <c r="C5329" s="1704"/>
      <c r="D5329" s="874"/>
      <c r="E5329" s="1707"/>
      <c r="F5329" s="1719"/>
    </row>
    <row r="5330" spans="1:6" s="72" customFormat="1">
      <c r="A5330" s="1704"/>
      <c r="B5330" s="802"/>
      <c r="C5330" s="1704"/>
      <c r="D5330" s="874"/>
      <c r="E5330" s="1707"/>
      <c r="F5330" s="1719"/>
    </row>
    <row r="5331" spans="1:6" s="72" customFormat="1">
      <c r="A5331" s="1824" t="s">
        <v>28</v>
      </c>
      <c r="B5331" s="781" t="s">
        <v>1414</v>
      </c>
      <c r="C5331" s="1825">
        <v>0</v>
      </c>
      <c r="D5331" s="874" t="s">
        <v>46</v>
      </c>
      <c r="E5331" s="1707"/>
      <c r="F5331" s="1719">
        <f t="shared" ref="F5331:F5350" si="177">C5331*E5331</f>
        <v>0</v>
      </c>
    </row>
    <row r="5332" spans="1:6" s="72" customFormat="1">
      <c r="A5332" s="1824" t="s">
        <v>30</v>
      </c>
      <c r="B5332" s="781" t="s">
        <v>1415</v>
      </c>
      <c r="C5332" s="1825">
        <v>0</v>
      </c>
      <c r="D5332" s="874" t="s">
        <v>46</v>
      </c>
      <c r="E5332" s="1707"/>
      <c r="F5332" s="1719">
        <f t="shared" si="177"/>
        <v>0</v>
      </c>
    </row>
    <row r="5333" spans="1:6" s="72" customFormat="1">
      <c r="A5333" s="1824" t="s">
        <v>31</v>
      </c>
      <c r="B5333" s="781" t="s">
        <v>1416</v>
      </c>
      <c r="C5333" s="1825">
        <v>0</v>
      </c>
      <c r="D5333" s="874" t="s">
        <v>46</v>
      </c>
      <c r="E5333" s="1707"/>
      <c r="F5333" s="1719">
        <f t="shared" si="177"/>
        <v>0</v>
      </c>
    </row>
    <row r="5334" spans="1:6" s="72" customFormat="1">
      <c r="A5334" s="1824" t="s">
        <v>32</v>
      </c>
      <c r="B5334" s="781" t="s">
        <v>1417</v>
      </c>
      <c r="C5334" s="1825">
        <v>0</v>
      </c>
      <c r="D5334" s="874" t="s">
        <v>46</v>
      </c>
      <c r="E5334" s="1707"/>
      <c r="F5334" s="1719">
        <f t="shared" si="177"/>
        <v>0</v>
      </c>
    </row>
    <row r="5335" spans="1:6" s="72" customFormat="1">
      <c r="A5335" s="1824" t="s">
        <v>33</v>
      </c>
      <c r="B5335" s="781" t="s">
        <v>1418</v>
      </c>
      <c r="C5335" s="1825">
        <v>0</v>
      </c>
      <c r="D5335" s="874" t="s">
        <v>46</v>
      </c>
      <c r="E5335" s="1707"/>
      <c r="F5335" s="1719">
        <f t="shared" si="177"/>
        <v>0</v>
      </c>
    </row>
    <row r="5336" spans="1:6" s="72" customFormat="1">
      <c r="A5336" s="1700"/>
      <c r="B5336" s="778" t="s">
        <v>1419</v>
      </c>
      <c r="C5336" s="1825"/>
      <c r="D5336" s="874"/>
      <c r="E5336" s="1707"/>
      <c r="F5336" s="1719">
        <f t="shared" si="177"/>
        <v>0</v>
      </c>
    </row>
    <row r="5337" spans="1:6" s="72" customFormat="1">
      <c r="A5337" s="1824" t="s">
        <v>34</v>
      </c>
      <c r="B5337" s="781" t="s">
        <v>1420</v>
      </c>
      <c r="C5337" s="1825">
        <v>0</v>
      </c>
      <c r="D5337" s="874" t="s">
        <v>1421</v>
      </c>
      <c r="E5337" s="1707"/>
      <c r="F5337" s="1719">
        <f t="shared" si="177"/>
        <v>0</v>
      </c>
    </row>
    <row r="5338" spans="1:6" s="72" customFormat="1">
      <c r="A5338" s="1824" t="s">
        <v>35</v>
      </c>
      <c r="B5338" s="781" t="s">
        <v>1422</v>
      </c>
      <c r="C5338" s="1825">
        <v>0</v>
      </c>
      <c r="D5338" s="874" t="s">
        <v>1421</v>
      </c>
      <c r="E5338" s="1707"/>
      <c r="F5338" s="1719">
        <f t="shared" si="177"/>
        <v>0</v>
      </c>
    </row>
    <row r="5339" spans="1:6" s="72" customFormat="1">
      <c r="A5339" s="1824" t="s">
        <v>36</v>
      </c>
      <c r="B5339" s="781" t="s">
        <v>1416</v>
      </c>
      <c r="C5339" s="1825">
        <v>0</v>
      </c>
      <c r="D5339" s="874" t="s">
        <v>1421</v>
      </c>
      <c r="E5339" s="1707"/>
      <c r="F5339" s="1719">
        <f t="shared" si="177"/>
        <v>0</v>
      </c>
    </row>
    <row r="5340" spans="1:6" s="72" customFormat="1">
      <c r="A5340" s="1824" t="s">
        <v>74</v>
      </c>
      <c r="B5340" s="781" t="s">
        <v>1423</v>
      </c>
      <c r="C5340" s="1825">
        <v>0</v>
      </c>
      <c r="D5340" s="874" t="s">
        <v>1421</v>
      </c>
      <c r="E5340" s="1707"/>
      <c r="F5340" s="1719">
        <f t="shared" si="177"/>
        <v>0</v>
      </c>
    </row>
    <row r="5341" spans="1:6" s="72" customFormat="1">
      <c r="A5341" s="1824" t="s">
        <v>38</v>
      </c>
      <c r="B5341" s="781" t="s">
        <v>1418</v>
      </c>
      <c r="C5341" s="1825">
        <v>0</v>
      </c>
      <c r="D5341" s="874" t="s">
        <v>1421</v>
      </c>
      <c r="E5341" s="1707"/>
      <c r="F5341" s="1719">
        <f t="shared" si="177"/>
        <v>0</v>
      </c>
    </row>
    <row r="5342" spans="1:6" s="72" customFormat="1">
      <c r="A5342" s="1824" t="s">
        <v>39</v>
      </c>
      <c r="B5342" s="781" t="s">
        <v>1424</v>
      </c>
      <c r="C5342" s="1825">
        <v>0</v>
      </c>
      <c r="D5342" s="874" t="s">
        <v>1421</v>
      </c>
      <c r="E5342" s="1707"/>
      <c r="F5342" s="1719">
        <f t="shared" si="177"/>
        <v>0</v>
      </c>
    </row>
    <row r="5343" spans="1:6" s="72" customFormat="1">
      <c r="A5343" s="1824" t="s">
        <v>40</v>
      </c>
      <c r="B5343" s="781" t="s">
        <v>1425</v>
      </c>
      <c r="C5343" s="1825">
        <v>0</v>
      </c>
      <c r="D5343" s="874" t="s">
        <v>1421</v>
      </c>
      <c r="E5343" s="1707"/>
      <c r="F5343" s="1719">
        <f t="shared" si="177"/>
        <v>0</v>
      </c>
    </row>
    <row r="5344" spans="1:6" s="72" customFormat="1">
      <c r="A5344" s="1824" t="s">
        <v>42</v>
      </c>
      <c r="B5344" s="781" t="s">
        <v>1416</v>
      </c>
      <c r="C5344" s="1825">
        <v>0</v>
      </c>
      <c r="D5344" s="874" t="s">
        <v>1421</v>
      </c>
      <c r="E5344" s="1707"/>
      <c r="F5344" s="1719">
        <f t="shared" si="177"/>
        <v>0</v>
      </c>
    </row>
    <row r="5345" spans="1:6" s="72" customFormat="1">
      <c r="A5345" s="1824" t="s">
        <v>43</v>
      </c>
      <c r="B5345" s="781" t="s">
        <v>1423</v>
      </c>
      <c r="C5345" s="1825">
        <v>0</v>
      </c>
      <c r="D5345" s="874" t="s">
        <v>1421</v>
      </c>
      <c r="E5345" s="1707"/>
      <c r="F5345" s="1719">
        <f t="shared" si="177"/>
        <v>0</v>
      </c>
    </row>
    <row r="5346" spans="1:6" s="72" customFormat="1">
      <c r="A5346" s="1824" t="s">
        <v>613</v>
      </c>
      <c r="B5346" s="781" t="s">
        <v>1418</v>
      </c>
      <c r="C5346" s="1825">
        <v>0</v>
      </c>
      <c r="D5346" s="874" t="s">
        <v>1421</v>
      </c>
      <c r="E5346" s="1707"/>
      <c r="F5346" s="1719">
        <f t="shared" si="177"/>
        <v>0</v>
      </c>
    </row>
    <row r="5347" spans="1:6" s="72" customFormat="1">
      <c r="A5347" s="1700"/>
      <c r="B5347" s="802" t="s">
        <v>1426</v>
      </c>
      <c r="C5347" s="1704"/>
      <c r="D5347" s="874"/>
      <c r="E5347" s="1707"/>
      <c r="F5347" s="1719">
        <f t="shared" si="177"/>
        <v>0</v>
      </c>
    </row>
    <row r="5348" spans="1:6" s="72" customFormat="1" ht="27.6">
      <c r="A5348" s="1824" t="s">
        <v>856</v>
      </c>
      <c r="B5348" s="781" t="s">
        <v>1427</v>
      </c>
      <c r="C5348" s="1825">
        <v>0</v>
      </c>
      <c r="D5348" s="874" t="s">
        <v>809</v>
      </c>
      <c r="E5348" s="1707"/>
      <c r="F5348" s="1719">
        <f t="shared" si="177"/>
        <v>0</v>
      </c>
    </row>
    <row r="5349" spans="1:6" s="72" customFormat="1">
      <c r="A5349" s="1824" t="s">
        <v>858</v>
      </c>
      <c r="B5349" s="781" t="s">
        <v>1428</v>
      </c>
      <c r="C5349" s="1825">
        <v>0</v>
      </c>
      <c r="D5349" s="874" t="s">
        <v>809</v>
      </c>
      <c r="E5349" s="1707"/>
      <c r="F5349" s="1719">
        <f t="shared" si="177"/>
        <v>0</v>
      </c>
    </row>
    <row r="5350" spans="1:6" s="72" customFormat="1">
      <c r="A5350" s="1824" t="s">
        <v>860</v>
      </c>
      <c r="B5350" s="781" t="s">
        <v>1429</v>
      </c>
      <c r="C5350" s="1825">
        <v>0</v>
      </c>
      <c r="D5350" s="874" t="s">
        <v>809</v>
      </c>
      <c r="E5350" s="1707"/>
      <c r="F5350" s="1719">
        <f t="shared" si="177"/>
        <v>0</v>
      </c>
    </row>
    <row r="5351" spans="1:6" s="72" customFormat="1">
      <c r="A5351" s="1824"/>
      <c r="B5351" s="781"/>
      <c r="C5351" s="1825"/>
      <c r="D5351" s="874"/>
      <c r="E5351" s="1707"/>
      <c r="F5351" s="1719"/>
    </row>
    <row r="5352" spans="1:6" s="72" customFormat="1">
      <c r="A5352" s="1824"/>
      <c r="B5352" s="781"/>
      <c r="C5352" s="1825"/>
      <c r="D5352" s="874"/>
      <c r="E5352" s="2177"/>
      <c r="F5352" s="1719"/>
    </row>
    <row r="5353" spans="1:6" s="72" customFormat="1">
      <c r="A5353" s="1824"/>
      <c r="B5353" s="781"/>
      <c r="C5353" s="1825"/>
      <c r="D5353" s="874"/>
      <c r="E5353" s="2177"/>
      <c r="F5353" s="1719"/>
    </row>
    <row r="5354" spans="1:6" s="72" customFormat="1">
      <c r="A5354" s="1824"/>
      <c r="B5354" s="781"/>
      <c r="C5354" s="1825"/>
      <c r="D5354" s="874"/>
      <c r="E5354" s="2177"/>
      <c r="F5354" s="1719"/>
    </row>
    <row r="5355" spans="1:6" s="72" customFormat="1">
      <c r="A5355" s="1824"/>
      <c r="B5355" s="781"/>
      <c r="C5355" s="1825"/>
      <c r="D5355" s="874"/>
      <c r="E5355" s="2177"/>
      <c r="F5355" s="1719"/>
    </row>
    <row r="5356" spans="1:6" s="72" customFormat="1">
      <c r="A5356" s="1824"/>
      <c r="B5356" s="781"/>
      <c r="C5356" s="1825"/>
      <c r="D5356" s="874"/>
      <c r="E5356" s="2177"/>
      <c r="F5356" s="1719"/>
    </row>
    <row r="5357" spans="1:6" s="72" customFormat="1">
      <c r="A5357" s="1824"/>
      <c r="B5357" s="781"/>
      <c r="C5357" s="1825"/>
      <c r="D5357" s="874"/>
      <c r="E5357" s="2177"/>
      <c r="F5357" s="1719"/>
    </row>
    <row r="5358" spans="1:6" s="72" customFormat="1">
      <c r="A5358" s="1824"/>
      <c r="B5358" s="781"/>
      <c r="C5358" s="1825"/>
      <c r="D5358" s="874"/>
      <c r="E5358" s="2177"/>
      <c r="F5358" s="1719"/>
    </row>
    <row r="5359" spans="1:6" s="72" customFormat="1">
      <c r="A5359" s="1824"/>
      <c r="B5359" s="781"/>
      <c r="C5359" s="1825"/>
      <c r="D5359" s="874"/>
      <c r="E5359" s="2177"/>
      <c r="F5359" s="1719"/>
    </row>
    <row r="5360" spans="1:6" s="72" customFormat="1">
      <c r="A5360" s="1824"/>
      <c r="B5360" s="781"/>
      <c r="C5360" s="1825"/>
      <c r="D5360" s="874"/>
      <c r="E5360" s="2177"/>
      <c r="F5360" s="1719"/>
    </row>
    <row r="5361" spans="1:6" s="72" customFormat="1">
      <c r="A5361" s="1824"/>
      <c r="B5361" s="781"/>
      <c r="C5361" s="1825"/>
      <c r="D5361" s="874"/>
      <c r="E5361" s="2177"/>
      <c r="F5361" s="1719"/>
    </row>
    <row r="5362" spans="1:6" s="72" customFormat="1">
      <c r="A5362" s="1824"/>
      <c r="B5362" s="781"/>
      <c r="C5362" s="1825"/>
      <c r="D5362" s="874"/>
      <c r="E5362" s="2177"/>
      <c r="F5362" s="1719"/>
    </row>
    <row r="5363" spans="1:6" s="72" customFormat="1">
      <c r="A5363" s="1824"/>
      <c r="B5363" s="781"/>
      <c r="C5363" s="1825"/>
      <c r="D5363" s="874"/>
      <c r="E5363" s="2177"/>
      <c r="F5363" s="1719"/>
    </row>
    <row r="5364" spans="1:6" s="72" customFormat="1">
      <c r="A5364" s="1700"/>
      <c r="B5364" s="1831"/>
      <c r="C5364" s="1829"/>
      <c r="D5364" s="874"/>
      <c r="E5364" s="1707"/>
      <c r="F5364" s="1719"/>
    </row>
    <row r="5365" spans="1:6" s="72" customFormat="1">
      <c r="A5365" s="48"/>
      <c r="B5365" s="717"/>
      <c r="C5365" s="47"/>
      <c r="D5365" s="718"/>
      <c r="E5365" s="2014"/>
      <c r="F5365" s="351"/>
    </row>
    <row r="5366" spans="1:6" s="72" customFormat="1" ht="14.4" thickBot="1">
      <c r="A5366" s="66"/>
      <c r="B5366" s="719" t="s">
        <v>199</v>
      </c>
      <c r="C5366" s="65"/>
      <c r="D5366" s="720"/>
      <c r="E5366" s="2022"/>
      <c r="F5366" s="393">
        <f>SUM(F5323:F5360)</f>
        <v>0</v>
      </c>
    </row>
    <row r="5367" spans="1:6" s="72" customFormat="1" ht="14.4" thickTop="1">
      <c r="A5367" s="1714"/>
      <c r="B5367" s="1749"/>
      <c r="C5367" s="1821"/>
      <c r="D5367" s="1822"/>
      <c r="E5367" s="2183"/>
      <c r="F5367" s="1781"/>
    </row>
    <row r="5368" spans="1:6" s="72" customFormat="1">
      <c r="A5368" s="1823" t="s">
        <v>3035</v>
      </c>
      <c r="B5368" s="802" t="s">
        <v>1430</v>
      </c>
      <c r="C5368" s="1704"/>
      <c r="D5368" s="874"/>
      <c r="E5368" s="1707"/>
      <c r="F5368" s="1719"/>
    </row>
    <row r="5369" spans="1:6" s="72" customFormat="1" ht="27.6">
      <c r="A5369" s="1704"/>
      <c r="B5369" s="802" t="s">
        <v>1431</v>
      </c>
      <c r="C5369" s="1704"/>
      <c r="D5369" s="874"/>
      <c r="E5369" s="1707"/>
      <c r="F5369" s="1719"/>
    </row>
    <row r="5370" spans="1:6" s="72" customFormat="1" ht="41.4">
      <c r="A5370" s="1704"/>
      <c r="B5370" s="802" t="s">
        <v>1432</v>
      </c>
      <c r="C5370" s="1704"/>
      <c r="D5370" s="874"/>
      <c r="E5370" s="1707"/>
      <c r="F5370" s="1719"/>
    </row>
    <row r="5371" spans="1:6" s="72" customFormat="1" ht="41.4">
      <c r="A5371" s="1704"/>
      <c r="B5371" s="802" t="s">
        <v>1433</v>
      </c>
      <c r="C5371" s="1704"/>
      <c r="D5371" s="874"/>
      <c r="E5371" s="1707"/>
      <c r="F5371" s="1719"/>
    </row>
    <row r="5372" spans="1:6" s="72" customFormat="1" ht="27.6">
      <c r="A5372" s="1704"/>
      <c r="B5372" s="802" t="s">
        <v>1434</v>
      </c>
      <c r="C5372" s="1704"/>
      <c r="D5372" s="874"/>
      <c r="E5372" s="1707"/>
      <c r="F5372" s="1719"/>
    </row>
    <row r="5373" spans="1:6" s="72" customFormat="1">
      <c r="A5373" s="1704"/>
      <c r="B5373" s="802"/>
      <c r="C5373" s="1704"/>
      <c r="D5373" s="874"/>
      <c r="E5373" s="1707"/>
      <c r="F5373" s="1719">
        <f t="shared" ref="F5373:F5393" si="178">C5373*E5373</f>
        <v>0</v>
      </c>
    </row>
    <row r="5374" spans="1:6" s="72" customFormat="1">
      <c r="A5374" s="1824" t="s">
        <v>28</v>
      </c>
      <c r="B5374" s="781" t="s">
        <v>1414</v>
      </c>
      <c r="C5374" s="1825">
        <v>0</v>
      </c>
      <c r="D5374" s="874" t="s">
        <v>46</v>
      </c>
      <c r="E5374" s="1707"/>
      <c r="F5374" s="1719">
        <f t="shared" si="178"/>
        <v>0</v>
      </c>
    </row>
    <row r="5375" spans="1:6" s="72" customFormat="1">
      <c r="A5375" s="1824" t="s">
        <v>30</v>
      </c>
      <c r="B5375" s="781" t="s">
        <v>1415</v>
      </c>
      <c r="C5375" s="1825">
        <v>0</v>
      </c>
      <c r="D5375" s="874" t="s">
        <v>46</v>
      </c>
      <c r="E5375" s="1707"/>
      <c r="F5375" s="1719">
        <f t="shared" si="178"/>
        <v>0</v>
      </c>
    </row>
    <row r="5376" spans="1:6" s="72" customFormat="1">
      <c r="A5376" s="1824" t="s">
        <v>31</v>
      </c>
      <c r="B5376" s="781" t="s">
        <v>1416</v>
      </c>
      <c r="C5376" s="1825">
        <v>0</v>
      </c>
      <c r="D5376" s="874" t="s">
        <v>46</v>
      </c>
      <c r="E5376" s="1707"/>
      <c r="F5376" s="1719">
        <f t="shared" si="178"/>
        <v>0</v>
      </c>
    </row>
    <row r="5377" spans="1:6" s="72" customFormat="1">
      <c r="A5377" s="1824" t="s">
        <v>32</v>
      </c>
      <c r="B5377" s="781" t="s">
        <v>1417</v>
      </c>
      <c r="C5377" s="1825">
        <v>0</v>
      </c>
      <c r="D5377" s="874" t="s">
        <v>46</v>
      </c>
      <c r="E5377" s="1707"/>
      <c r="F5377" s="1719">
        <f t="shared" si="178"/>
        <v>0</v>
      </c>
    </row>
    <row r="5378" spans="1:6" s="72" customFormat="1">
      <c r="A5378" s="1824" t="s">
        <v>33</v>
      </c>
      <c r="B5378" s="781" t="s">
        <v>1418</v>
      </c>
      <c r="C5378" s="1825">
        <v>0</v>
      </c>
      <c r="D5378" s="874" t="s">
        <v>46</v>
      </c>
      <c r="E5378" s="1707"/>
      <c r="F5378" s="1719">
        <f t="shared" si="178"/>
        <v>0</v>
      </c>
    </row>
    <row r="5379" spans="1:6" s="72" customFormat="1">
      <c r="A5379" s="1700"/>
      <c r="B5379" s="778" t="s">
        <v>1419</v>
      </c>
      <c r="C5379" s="1825"/>
      <c r="D5379" s="874"/>
      <c r="E5379" s="1707"/>
      <c r="F5379" s="1719">
        <f t="shared" si="178"/>
        <v>0</v>
      </c>
    </row>
    <row r="5380" spans="1:6" s="72" customFormat="1">
      <c r="A5380" s="1824" t="s">
        <v>34</v>
      </c>
      <c r="B5380" s="781" t="s">
        <v>1420</v>
      </c>
      <c r="C5380" s="1825">
        <v>0</v>
      </c>
      <c r="D5380" s="874" t="s">
        <v>1421</v>
      </c>
      <c r="E5380" s="1707"/>
      <c r="F5380" s="1719">
        <f t="shared" si="178"/>
        <v>0</v>
      </c>
    </row>
    <row r="5381" spans="1:6" s="72" customFormat="1">
      <c r="A5381" s="1824" t="s">
        <v>35</v>
      </c>
      <c r="B5381" s="781" t="s">
        <v>1422</v>
      </c>
      <c r="C5381" s="1825">
        <v>0</v>
      </c>
      <c r="D5381" s="874" t="s">
        <v>1421</v>
      </c>
      <c r="E5381" s="1707"/>
      <c r="F5381" s="1719">
        <f t="shared" si="178"/>
        <v>0</v>
      </c>
    </row>
    <row r="5382" spans="1:6" s="72" customFormat="1">
      <c r="A5382" s="1824" t="s">
        <v>36</v>
      </c>
      <c r="B5382" s="781" t="s">
        <v>1416</v>
      </c>
      <c r="C5382" s="1825">
        <v>0</v>
      </c>
      <c r="D5382" s="874" t="s">
        <v>1421</v>
      </c>
      <c r="E5382" s="1707"/>
      <c r="F5382" s="1719">
        <f t="shared" si="178"/>
        <v>0</v>
      </c>
    </row>
    <row r="5383" spans="1:6" s="72" customFormat="1">
      <c r="A5383" s="1824" t="s">
        <v>74</v>
      </c>
      <c r="B5383" s="781" t="s">
        <v>1423</v>
      </c>
      <c r="C5383" s="1825">
        <v>0</v>
      </c>
      <c r="D5383" s="874" t="s">
        <v>1421</v>
      </c>
      <c r="E5383" s="1707"/>
      <c r="F5383" s="1719">
        <f t="shared" si="178"/>
        <v>0</v>
      </c>
    </row>
    <row r="5384" spans="1:6" s="72" customFormat="1">
      <c r="A5384" s="1824" t="s">
        <v>38</v>
      </c>
      <c r="B5384" s="781" t="s">
        <v>1418</v>
      </c>
      <c r="C5384" s="1825">
        <v>0</v>
      </c>
      <c r="D5384" s="874" t="s">
        <v>1421</v>
      </c>
      <c r="E5384" s="1707"/>
      <c r="F5384" s="1719">
        <f t="shared" si="178"/>
        <v>0</v>
      </c>
    </row>
    <row r="5385" spans="1:6" s="72" customFormat="1">
      <c r="A5385" s="1824" t="s">
        <v>39</v>
      </c>
      <c r="B5385" s="781" t="s">
        <v>1424</v>
      </c>
      <c r="C5385" s="1825">
        <v>0</v>
      </c>
      <c r="D5385" s="874" t="s">
        <v>1421</v>
      </c>
      <c r="E5385" s="1707"/>
      <c r="F5385" s="1719">
        <f t="shared" si="178"/>
        <v>0</v>
      </c>
    </row>
    <row r="5386" spans="1:6" s="72" customFormat="1">
      <c r="A5386" s="1824" t="s">
        <v>40</v>
      </c>
      <c r="B5386" s="781" t="s">
        <v>1425</v>
      </c>
      <c r="C5386" s="1825">
        <v>0</v>
      </c>
      <c r="D5386" s="874" t="s">
        <v>1421</v>
      </c>
      <c r="E5386" s="1707"/>
      <c r="F5386" s="1719">
        <f t="shared" si="178"/>
        <v>0</v>
      </c>
    </row>
    <row r="5387" spans="1:6" s="72" customFormat="1">
      <c r="A5387" s="1824" t="s">
        <v>42</v>
      </c>
      <c r="B5387" s="781" t="s">
        <v>1416</v>
      </c>
      <c r="C5387" s="1825">
        <v>0</v>
      </c>
      <c r="D5387" s="874" t="s">
        <v>1421</v>
      </c>
      <c r="E5387" s="1707"/>
      <c r="F5387" s="1719">
        <f t="shared" si="178"/>
        <v>0</v>
      </c>
    </row>
    <row r="5388" spans="1:6" s="72" customFormat="1">
      <c r="A5388" s="1824" t="s">
        <v>43</v>
      </c>
      <c r="B5388" s="781" t="s">
        <v>1423</v>
      </c>
      <c r="C5388" s="1825">
        <v>0</v>
      </c>
      <c r="D5388" s="874" t="s">
        <v>1421</v>
      </c>
      <c r="E5388" s="1707"/>
      <c r="F5388" s="1719">
        <f t="shared" si="178"/>
        <v>0</v>
      </c>
    </row>
    <row r="5389" spans="1:6" s="72" customFormat="1">
      <c r="A5389" s="1824" t="s">
        <v>613</v>
      </c>
      <c r="B5389" s="781" t="s">
        <v>1418</v>
      </c>
      <c r="C5389" s="1825">
        <v>0</v>
      </c>
      <c r="D5389" s="874" t="s">
        <v>1421</v>
      </c>
      <c r="E5389" s="1707"/>
      <c r="F5389" s="1719">
        <f t="shared" si="178"/>
        <v>0</v>
      </c>
    </row>
    <row r="5390" spans="1:6" s="72" customFormat="1">
      <c r="A5390" s="1700"/>
      <c r="B5390" s="802" t="s">
        <v>1426</v>
      </c>
      <c r="C5390" s="1704"/>
      <c r="D5390" s="874"/>
      <c r="E5390" s="1707"/>
      <c r="F5390" s="1719">
        <f t="shared" si="178"/>
        <v>0</v>
      </c>
    </row>
    <row r="5391" spans="1:6" s="72" customFormat="1" ht="27.6">
      <c r="A5391" s="1824" t="s">
        <v>856</v>
      </c>
      <c r="B5391" s="781" t="s">
        <v>1427</v>
      </c>
      <c r="C5391" s="1825">
        <v>0</v>
      </c>
      <c r="D5391" s="874" t="s">
        <v>809</v>
      </c>
      <c r="E5391" s="1707"/>
      <c r="F5391" s="1719">
        <f t="shared" si="178"/>
        <v>0</v>
      </c>
    </row>
    <row r="5392" spans="1:6" s="72" customFormat="1">
      <c r="A5392" s="1824" t="s">
        <v>858</v>
      </c>
      <c r="B5392" s="781" t="s">
        <v>1428</v>
      </c>
      <c r="C5392" s="1825">
        <v>0</v>
      </c>
      <c r="D5392" s="874" t="s">
        <v>809</v>
      </c>
      <c r="E5392" s="1707"/>
      <c r="F5392" s="1719">
        <f t="shared" si="178"/>
        <v>0</v>
      </c>
    </row>
    <row r="5393" spans="1:6" s="72" customFormat="1">
      <c r="A5393" s="1824" t="s">
        <v>860</v>
      </c>
      <c r="B5393" s="781" t="s">
        <v>1429</v>
      </c>
      <c r="C5393" s="1825">
        <v>0</v>
      </c>
      <c r="D5393" s="874" t="s">
        <v>809</v>
      </c>
      <c r="E5393" s="1707"/>
      <c r="F5393" s="1719">
        <f t="shared" si="178"/>
        <v>0</v>
      </c>
    </row>
    <row r="5394" spans="1:6" s="72" customFormat="1">
      <c r="A5394" s="1824"/>
      <c r="B5394" s="781"/>
      <c r="C5394" s="1825"/>
      <c r="D5394" s="874"/>
      <c r="E5394" s="1707"/>
      <c r="F5394" s="1719"/>
    </row>
    <row r="5395" spans="1:6" s="72" customFormat="1">
      <c r="A5395" s="1824"/>
      <c r="B5395" s="781"/>
      <c r="C5395" s="1825"/>
      <c r="D5395" s="874"/>
      <c r="E5395" s="1707"/>
      <c r="F5395" s="1719"/>
    </row>
    <row r="5396" spans="1:6" s="72" customFormat="1">
      <c r="A5396" s="1824"/>
      <c r="B5396" s="781"/>
      <c r="C5396" s="1825"/>
      <c r="D5396" s="874"/>
      <c r="E5396" s="1707"/>
      <c r="F5396" s="1719"/>
    </row>
    <row r="5397" spans="1:6" s="72" customFormat="1">
      <c r="A5397" s="1824"/>
      <c r="B5397" s="781"/>
      <c r="C5397" s="1825"/>
      <c r="D5397" s="874"/>
      <c r="E5397" s="1707"/>
      <c r="F5397" s="1719"/>
    </row>
    <row r="5398" spans="1:6" s="72" customFormat="1">
      <c r="A5398" s="1824"/>
      <c r="B5398" s="781"/>
      <c r="C5398" s="1825"/>
      <c r="D5398" s="874"/>
      <c r="E5398" s="1707"/>
      <c r="F5398" s="1719"/>
    </row>
    <row r="5399" spans="1:6" s="72" customFormat="1">
      <c r="A5399" s="1824"/>
      <c r="B5399" s="781"/>
      <c r="C5399" s="1825"/>
      <c r="D5399" s="874"/>
      <c r="E5399" s="1707"/>
      <c r="F5399" s="1719"/>
    </row>
    <row r="5400" spans="1:6" s="72" customFormat="1">
      <c r="A5400" s="1824"/>
      <c r="B5400" s="781"/>
      <c r="C5400" s="1825"/>
      <c r="D5400" s="874"/>
      <c r="E5400" s="1707"/>
      <c r="F5400" s="1719"/>
    </row>
    <row r="5401" spans="1:6" s="72" customFormat="1">
      <c r="A5401" s="1824"/>
      <c r="B5401" s="781"/>
      <c r="C5401" s="1825"/>
      <c r="D5401" s="874"/>
      <c r="E5401" s="1707"/>
      <c r="F5401" s="1719"/>
    </row>
    <row r="5402" spans="1:6" s="72" customFormat="1">
      <c r="A5402" s="1824"/>
      <c r="B5402" s="781"/>
      <c r="C5402" s="1825"/>
      <c r="D5402" s="874"/>
      <c r="E5402" s="1707"/>
      <c r="F5402" s="1719"/>
    </row>
    <row r="5403" spans="1:6" s="72" customFormat="1">
      <c r="A5403" s="1824"/>
      <c r="B5403" s="781"/>
      <c r="C5403" s="1825"/>
      <c r="D5403" s="874"/>
      <c r="E5403" s="1707"/>
      <c r="F5403" s="1719"/>
    </row>
    <row r="5404" spans="1:6" s="72" customFormat="1">
      <c r="A5404" s="1824"/>
      <c r="B5404" s="781"/>
      <c r="C5404" s="1825"/>
      <c r="D5404" s="874"/>
      <c r="E5404" s="1707"/>
      <c r="F5404" s="1719"/>
    </row>
    <row r="5405" spans="1:6" s="72" customFormat="1">
      <c r="A5405" s="1824"/>
      <c r="B5405" s="781"/>
      <c r="C5405" s="1825"/>
      <c r="D5405" s="874"/>
      <c r="E5405" s="1707"/>
      <c r="F5405" s="1719"/>
    </row>
    <row r="5406" spans="1:6" s="72" customFormat="1">
      <c r="A5406" s="1824"/>
      <c r="B5406" s="781"/>
      <c r="C5406" s="1825"/>
      <c r="D5406" s="874"/>
      <c r="E5406" s="1707"/>
      <c r="F5406" s="1719"/>
    </row>
    <row r="5407" spans="1:6" s="72" customFormat="1">
      <c r="A5407" s="1824"/>
      <c r="B5407" s="781"/>
      <c r="C5407" s="1825"/>
      <c r="D5407" s="874"/>
      <c r="E5407" s="1707"/>
      <c r="F5407" s="1719"/>
    </row>
    <row r="5408" spans="1:6" s="72" customFormat="1">
      <c r="A5408" s="1824"/>
      <c r="B5408" s="781"/>
      <c r="C5408" s="1825"/>
      <c r="D5408" s="874"/>
      <c r="E5408" s="1707"/>
      <c r="F5408" s="1719"/>
    </row>
    <row r="5409" spans="1:6" s="72" customFormat="1">
      <c r="A5409" s="48"/>
      <c r="B5409" s="717"/>
      <c r="C5409" s="47"/>
      <c r="D5409" s="718"/>
      <c r="E5409" s="2014"/>
      <c r="F5409" s="351"/>
    </row>
    <row r="5410" spans="1:6" s="72" customFormat="1" ht="14.4" thickBot="1">
      <c r="A5410" s="66"/>
      <c r="B5410" s="719" t="s">
        <v>199</v>
      </c>
      <c r="C5410" s="65"/>
      <c r="D5410" s="720"/>
      <c r="E5410" s="2022"/>
      <c r="F5410" s="393">
        <f>SUM(F5369:F5395)</f>
        <v>0</v>
      </c>
    </row>
    <row r="5411" spans="1:6" s="72" customFormat="1" ht="14.4" thickTop="1">
      <c r="A5411" s="1700"/>
      <c r="B5411" s="849"/>
      <c r="C5411" s="1704"/>
      <c r="D5411" s="1838"/>
      <c r="E5411" s="1707"/>
      <c r="F5411" s="1719"/>
    </row>
    <row r="5412" spans="1:6" s="72" customFormat="1">
      <c r="A5412" s="1704"/>
      <c r="B5412" s="802" t="s">
        <v>2934</v>
      </c>
      <c r="C5412" s="1704"/>
      <c r="D5412" s="874"/>
      <c r="E5412" s="1707"/>
      <c r="F5412" s="1719"/>
    </row>
    <row r="5413" spans="1:6" s="72" customFormat="1">
      <c r="A5413" s="1704"/>
      <c r="B5413" s="802"/>
      <c r="C5413" s="1704"/>
      <c r="D5413" s="874"/>
      <c r="E5413" s="1707"/>
      <c r="F5413" s="1719"/>
    </row>
    <row r="5414" spans="1:6" s="72" customFormat="1">
      <c r="A5414" s="1704"/>
      <c r="B5414" s="781"/>
      <c r="C5414" s="1704"/>
      <c r="D5414" s="874"/>
      <c r="E5414" s="1707"/>
      <c r="F5414" s="1719"/>
    </row>
    <row r="5415" spans="1:6" s="72" customFormat="1">
      <c r="A5415" s="1704" t="s">
        <v>3034</v>
      </c>
      <c r="B5415" s="781" t="s">
        <v>2935</v>
      </c>
      <c r="C5415" s="1704"/>
      <c r="D5415" s="874"/>
      <c r="E5415" s="1707"/>
      <c r="F5415" s="1719">
        <f>F5366</f>
        <v>0</v>
      </c>
    </row>
    <row r="5416" spans="1:6" s="72" customFormat="1">
      <c r="A5416" s="1704"/>
      <c r="B5416" s="781"/>
      <c r="C5416" s="1704"/>
      <c r="D5416" s="874"/>
      <c r="E5416" s="1707"/>
      <c r="F5416" s="1719"/>
    </row>
    <row r="5417" spans="1:6" s="72" customFormat="1">
      <c r="A5417" s="1704" t="s">
        <v>3035</v>
      </c>
      <c r="B5417" s="781" t="s">
        <v>2936</v>
      </c>
      <c r="C5417" s="1704"/>
      <c r="D5417" s="874"/>
      <c r="E5417" s="1707"/>
      <c r="F5417" s="1719">
        <f>F5410</f>
        <v>0</v>
      </c>
    </row>
    <row r="5418" spans="1:6" s="72" customFormat="1">
      <c r="A5418" s="1704"/>
      <c r="B5418" s="1836"/>
      <c r="C5418" s="1714"/>
      <c r="D5418" s="1716"/>
      <c r="E5418" s="2174"/>
      <c r="F5418" s="1717"/>
    </row>
    <row r="5419" spans="1:6" s="72" customFormat="1">
      <c r="A5419" s="1704"/>
      <c r="B5419" s="1672"/>
      <c r="C5419" s="1714"/>
      <c r="D5419" s="1716"/>
      <c r="E5419" s="2174"/>
      <c r="F5419" s="1717"/>
    </row>
    <row r="5420" spans="1:6" s="72" customFormat="1">
      <c r="A5420" s="1704"/>
      <c r="B5420" s="1836"/>
      <c r="C5420" s="1714"/>
      <c r="D5420" s="1716"/>
      <c r="E5420" s="2174"/>
      <c r="F5420" s="1717"/>
    </row>
    <row r="5421" spans="1:6" s="72" customFormat="1">
      <c r="A5421" s="1704"/>
      <c r="B5421" s="781"/>
      <c r="C5421" s="1704"/>
      <c r="D5421" s="874"/>
      <c r="E5421" s="1707"/>
      <c r="F5421" s="1719"/>
    </row>
    <row r="5422" spans="1:6" s="72" customFormat="1">
      <c r="A5422" s="1704"/>
      <c r="B5422" s="781"/>
      <c r="C5422" s="1704"/>
      <c r="D5422" s="874"/>
      <c r="E5422" s="1707"/>
      <c r="F5422" s="1719"/>
    </row>
    <row r="5423" spans="1:6" s="72" customFormat="1">
      <c r="A5423" s="1704"/>
      <c r="B5423" s="781"/>
      <c r="C5423" s="1704"/>
      <c r="D5423" s="874"/>
      <c r="E5423" s="1707"/>
      <c r="F5423" s="1719"/>
    </row>
    <row r="5424" spans="1:6" s="72" customFormat="1">
      <c r="A5424" s="1704"/>
      <c r="B5424" s="781"/>
      <c r="C5424" s="1704"/>
      <c r="D5424" s="874"/>
      <c r="E5424" s="1707"/>
      <c r="F5424" s="1719"/>
    </row>
    <row r="5425" spans="1:6" s="72" customFormat="1">
      <c r="A5425" s="1704"/>
      <c r="B5425" s="781"/>
      <c r="C5425" s="1704"/>
      <c r="D5425" s="874"/>
      <c r="E5425" s="1707"/>
      <c r="F5425" s="1719"/>
    </row>
    <row r="5426" spans="1:6" s="72" customFormat="1">
      <c r="A5426" s="1704"/>
      <c r="B5426" s="781"/>
      <c r="C5426" s="1704"/>
      <c r="D5426" s="874"/>
      <c r="E5426" s="1707"/>
      <c r="F5426" s="1719"/>
    </row>
    <row r="5427" spans="1:6" s="72" customFormat="1">
      <c r="A5427" s="1704"/>
      <c r="B5427" s="781"/>
      <c r="C5427" s="1704"/>
      <c r="D5427" s="874"/>
      <c r="E5427" s="1707"/>
      <c r="F5427" s="1719"/>
    </row>
    <row r="5428" spans="1:6" s="72" customFormat="1">
      <c r="A5428" s="1704"/>
      <c r="B5428" s="781"/>
      <c r="C5428" s="1704"/>
      <c r="D5428" s="874"/>
      <c r="E5428" s="1707"/>
      <c r="F5428" s="1719"/>
    </row>
    <row r="5429" spans="1:6" s="72" customFormat="1">
      <c r="A5429" s="1704"/>
      <c r="B5429" s="781"/>
      <c r="C5429" s="1704"/>
      <c r="D5429" s="874"/>
      <c r="E5429" s="1707"/>
      <c r="F5429" s="1719"/>
    </row>
    <row r="5430" spans="1:6" s="72" customFormat="1">
      <c r="A5430" s="1704"/>
      <c r="B5430" s="781"/>
      <c r="C5430" s="1704"/>
      <c r="D5430" s="874"/>
      <c r="E5430" s="1707"/>
      <c r="F5430" s="1719"/>
    </row>
    <row r="5431" spans="1:6" s="72" customFormat="1">
      <c r="A5431" s="1704"/>
      <c r="B5431" s="781"/>
      <c r="C5431" s="1704"/>
      <c r="D5431" s="874"/>
      <c r="E5431" s="1707"/>
      <c r="F5431" s="1719"/>
    </row>
    <row r="5432" spans="1:6" s="72" customFormat="1">
      <c r="A5432" s="1704"/>
      <c r="B5432" s="781"/>
      <c r="C5432" s="1704"/>
      <c r="D5432" s="874"/>
      <c r="E5432" s="1707"/>
      <c r="F5432" s="1719"/>
    </row>
    <row r="5433" spans="1:6" s="72" customFormat="1">
      <c r="A5433" s="1704"/>
      <c r="B5433" s="781"/>
      <c r="C5433" s="1704"/>
      <c r="D5433" s="874"/>
      <c r="E5433" s="1707"/>
      <c r="F5433" s="1719"/>
    </row>
    <row r="5434" spans="1:6" s="72" customFormat="1">
      <c r="A5434" s="1704"/>
      <c r="B5434" s="781"/>
      <c r="C5434" s="1704"/>
      <c r="D5434" s="874"/>
      <c r="E5434" s="1707"/>
      <c r="F5434" s="1719"/>
    </row>
    <row r="5435" spans="1:6" s="72" customFormat="1">
      <c r="A5435" s="1704"/>
      <c r="B5435" s="781"/>
      <c r="C5435" s="1704"/>
      <c r="D5435" s="874"/>
      <c r="E5435" s="1707"/>
      <c r="F5435" s="1719"/>
    </row>
    <row r="5436" spans="1:6" s="72" customFormat="1">
      <c r="A5436" s="1704"/>
      <c r="B5436" s="781"/>
      <c r="C5436" s="1704"/>
      <c r="D5436" s="874"/>
      <c r="E5436" s="1707"/>
      <c r="F5436" s="1719"/>
    </row>
    <row r="5437" spans="1:6" s="72" customFormat="1">
      <c r="A5437" s="1704"/>
      <c r="B5437" s="781"/>
      <c r="C5437" s="1704"/>
      <c r="D5437" s="874"/>
      <c r="E5437" s="1707"/>
      <c r="F5437" s="1719"/>
    </row>
    <row r="5438" spans="1:6" s="72" customFormat="1">
      <c r="A5438" s="1704"/>
      <c r="B5438" s="781"/>
      <c r="C5438" s="1704"/>
      <c r="D5438" s="874"/>
      <c r="E5438" s="1707"/>
      <c r="F5438" s="1719"/>
    </row>
    <row r="5439" spans="1:6" s="72" customFormat="1">
      <c r="A5439" s="1704"/>
      <c r="B5439" s="781"/>
      <c r="C5439" s="1704"/>
      <c r="D5439" s="874"/>
      <c r="E5439" s="1707"/>
      <c r="F5439" s="1719"/>
    </row>
    <row r="5440" spans="1:6" s="72" customFormat="1">
      <c r="A5440" s="1704"/>
      <c r="B5440" s="781"/>
      <c r="C5440" s="1704"/>
      <c r="D5440" s="874"/>
      <c r="E5440" s="1707"/>
      <c r="F5440" s="1719"/>
    </row>
    <row r="5441" spans="1:6" s="72" customFormat="1">
      <c r="A5441" s="1704"/>
      <c r="B5441" s="781"/>
      <c r="C5441" s="1704"/>
      <c r="D5441" s="874"/>
      <c r="E5441" s="1707"/>
      <c r="F5441" s="1719"/>
    </row>
    <row r="5442" spans="1:6" s="72" customFormat="1">
      <c r="A5442" s="1704"/>
      <c r="B5442" s="781"/>
      <c r="C5442" s="1704"/>
      <c r="D5442" s="874"/>
      <c r="E5442" s="1707"/>
      <c r="F5442" s="1719"/>
    </row>
    <row r="5443" spans="1:6" s="72" customFormat="1">
      <c r="A5443" s="1704"/>
      <c r="B5443" s="781"/>
      <c r="C5443" s="1704"/>
      <c r="D5443" s="874"/>
      <c r="E5443" s="1707"/>
      <c r="F5443" s="1719"/>
    </row>
    <row r="5444" spans="1:6" s="72" customFormat="1">
      <c r="A5444" s="1704"/>
      <c r="B5444" s="781"/>
      <c r="C5444" s="1704"/>
      <c r="D5444" s="874"/>
      <c r="E5444" s="1707"/>
      <c r="F5444" s="1719"/>
    </row>
    <row r="5445" spans="1:6" s="72" customFormat="1">
      <c r="A5445" s="1704"/>
      <c r="B5445" s="781"/>
      <c r="C5445" s="1704"/>
      <c r="D5445" s="874"/>
      <c r="E5445" s="1707"/>
      <c r="F5445" s="1719"/>
    </row>
    <row r="5446" spans="1:6" s="72" customFormat="1">
      <c r="A5446" s="1704"/>
      <c r="B5446" s="781"/>
      <c r="C5446" s="1704"/>
      <c r="D5446" s="874"/>
      <c r="E5446" s="1707"/>
      <c r="F5446" s="1719"/>
    </row>
    <row r="5447" spans="1:6" s="72" customFormat="1">
      <c r="A5447" s="1704"/>
      <c r="B5447" s="781"/>
      <c r="C5447" s="1704"/>
      <c r="D5447" s="874"/>
      <c r="E5447" s="1707"/>
      <c r="F5447" s="1719"/>
    </row>
    <row r="5448" spans="1:6" s="72" customFormat="1">
      <c r="A5448" s="1704"/>
      <c r="B5448" s="781"/>
      <c r="C5448" s="1704"/>
      <c r="D5448" s="874"/>
      <c r="E5448" s="1707"/>
      <c r="F5448" s="1719"/>
    </row>
    <row r="5449" spans="1:6" s="72" customFormat="1">
      <c r="A5449" s="1704"/>
      <c r="B5449" s="781"/>
      <c r="C5449" s="1704"/>
      <c r="D5449" s="874"/>
      <c r="E5449" s="1707"/>
      <c r="F5449" s="1719"/>
    </row>
    <row r="5450" spans="1:6" s="72" customFormat="1">
      <c r="A5450" s="1704"/>
      <c r="B5450" s="781"/>
      <c r="C5450" s="1704"/>
      <c r="D5450" s="874"/>
      <c r="E5450" s="1707"/>
      <c r="F5450" s="1719"/>
    </row>
    <row r="5451" spans="1:6" s="72" customFormat="1">
      <c r="A5451" s="1704"/>
      <c r="B5451" s="781"/>
      <c r="C5451" s="1704"/>
      <c r="D5451" s="874"/>
      <c r="E5451" s="1707"/>
      <c r="F5451" s="1719"/>
    </row>
    <row r="5452" spans="1:6" s="72" customFormat="1">
      <c r="A5452" s="1704"/>
      <c r="B5452" s="781"/>
      <c r="C5452" s="1704"/>
      <c r="D5452" s="874"/>
      <c r="E5452" s="1707"/>
      <c r="F5452" s="1719"/>
    </row>
    <row r="5453" spans="1:6" s="72" customFormat="1">
      <c r="A5453" s="1704"/>
      <c r="B5453" s="781"/>
      <c r="C5453" s="1704"/>
      <c r="D5453" s="874"/>
      <c r="E5453" s="1707"/>
      <c r="F5453" s="1719"/>
    </row>
    <row r="5454" spans="1:6" s="72" customFormat="1">
      <c r="A5454" s="1704"/>
      <c r="B5454" s="781"/>
      <c r="C5454" s="1704"/>
      <c r="D5454" s="874"/>
      <c r="E5454" s="1707"/>
      <c r="F5454" s="1719"/>
    </row>
    <row r="5455" spans="1:6" s="72" customFormat="1">
      <c r="A5455" s="1704"/>
      <c r="B5455" s="781"/>
      <c r="C5455" s="1704"/>
      <c r="D5455" s="874"/>
      <c r="E5455" s="1707"/>
      <c r="F5455" s="1719"/>
    </row>
    <row r="5456" spans="1:6" s="72" customFormat="1">
      <c r="A5456" s="1704"/>
      <c r="B5456" s="781"/>
      <c r="C5456" s="1704"/>
      <c r="D5456" s="874"/>
      <c r="E5456" s="1707"/>
      <c r="F5456" s="1719"/>
    </row>
    <row r="5457" spans="1:6" s="72" customFormat="1">
      <c r="A5457" s="1704"/>
      <c r="B5457" s="781"/>
      <c r="C5457" s="1704"/>
      <c r="D5457" s="874"/>
      <c r="E5457" s="1707"/>
      <c r="F5457" s="1719"/>
    </row>
    <row r="5458" spans="1:6" s="72" customFormat="1">
      <c r="A5458" s="1704"/>
      <c r="B5458" s="781"/>
      <c r="C5458" s="1704"/>
      <c r="D5458" s="874"/>
      <c r="E5458" s="1707"/>
      <c r="F5458" s="1719"/>
    </row>
    <row r="5459" spans="1:6" s="72" customFormat="1">
      <c r="A5459" s="1704"/>
      <c r="B5459" s="781"/>
      <c r="C5459" s="1704"/>
      <c r="D5459" s="874"/>
      <c r="E5459" s="1707"/>
      <c r="F5459" s="1719"/>
    </row>
    <row r="5460" spans="1:6" s="72" customFormat="1">
      <c r="A5460" s="48"/>
      <c r="B5460" s="717"/>
      <c r="C5460" s="47"/>
      <c r="D5460" s="718"/>
      <c r="E5460" s="2014"/>
      <c r="F5460" s="351"/>
    </row>
    <row r="5461" spans="1:6" s="72" customFormat="1" ht="14.4" thickBot="1">
      <c r="A5461" s="66"/>
      <c r="B5461" s="719" t="s">
        <v>3434</v>
      </c>
      <c r="C5461" s="65"/>
      <c r="D5461" s="720"/>
      <c r="E5461" s="2022"/>
      <c r="F5461" s="393">
        <f>SUM(F5412:F5439)</f>
        <v>0</v>
      </c>
    </row>
    <row r="5462" spans="1:6" s="72" customFormat="1" ht="14.4" thickTop="1">
      <c r="A5462" s="1700"/>
      <c r="B5462" s="802"/>
      <c r="C5462" s="1704"/>
      <c r="D5462" s="874"/>
      <c r="E5462" s="1707"/>
      <c r="F5462" s="1719"/>
    </row>
    <row r="5463" spans="1:6">
      <c r="A5463" s="1828" t="s">
        <v>3037</v>
      </c>
      <c r="B5463" s="802" t="s">
        <v>2941</v>
      </c>
      <c r="C5463" s="1829"/>
      <c r="D5463" s="874"/>
      <c r="E5463" s="1707"/>
      <c r="F5463" s="1719"/>
    </row>
    <row r="5464" spans="1:6" ht="69">
      <c r="A5464" s="1704"/>
      <c r="B5464" s="778" t="s">
        <v>1438</v>
      </c>
      <c r="C5464" s="1829"/>
      <c r="D5464" s="874"/>
      <c r="E5464" s="1707"/>
      <c r="F5464" s="1719"/>
    </row>
    <row r="5465" spans="1:6">
      <c r="A5465" s="1704"/>
      <c r="B5465" s="1672" t="s">
        <v>1439</v>
      </c>
      <c r="C5465" s="1829"/>
      <c r="D5465" s="874"/>
      <c r="E5465" s="1707"/>
      <c r="F5465" s="1719"/>
    </row>
    <row r="5466" spans="1:6" s="524" customFormat="1" ht="55.2">
      <c r="A5466" s="1704" t="s">
        <v>28</v>
      </c>
      <c r="B5466" s="781" t="s">
        <v>1440</v>
      </c>
      <c r="C5466" s="1825">
        <v>0</v>
      </c>
      <c r="D5466" s="874" t="s">
        <v>1421</v>
      </c>
      <c r="E5466" s="1707"/>
      <c r="F5466" s="1719">
        <f t="shared" ref="F5466:F5479" si="179">C5466*E5466</f>
        <v>0</v>
      </c>
    </row>
    <row r="5467" spans="1:6" ht="41.4">
      <c r="A5467" s="1704" t="s">
        <v>30</v>
      </c>
      <c r="B5467" s="781" t="s">
        <v>1441</v>
      </c>
      <c r="C5467" s="1825">
        <v>0</v>
      </c>
      <c r="D5467" s="874" t="s">
        <v>1421</v>
      </c>
      <c r="E5467" s="1707"/>
      <c r="F5467" s="1719">
        <f t="shared" si="179"/>
        <v>0</v>
      </c>
    </row>
    <row r="5468" spans="1:6" ht="27.6">
      <c r="A5468" s="1704" t="s">
        <v>31</v>
      </c>
      <c r="B5468" s="781" t="s">
        <v>1442</v>
      </c>
      <c r="C5468" s="1825">
        <v>0</v>
      </c>
      <c r="D5468" s="874" t="s">
        <v>1421</v>
      </c>
      <c r="E5468" s="1707"/>
      <c r="F5468" s="1719">
        <f t="shared" si="179"/>
        <v>0</v>
      </c>
    </row>
    <row r="5469" spans="1:6" ht="27.6">
      <c r="A5469" s="1704" t="s">
        <v>32</v>
      </c>
      <c r="B5469" s="781" t="s">
        <v>1443</v>
      </c>
      <c r="C5469" s="1825">
        <v>0</v>
      </c>
      <c r="D5469" s="874" t="s">
        <v>1421</v>
      </c>
      <c r="E5469" s="1707"/>
      <c r="F5469" s="1719">
        <f t="shared" si="179"/>
        <v>0</v>
      </c>
    </row>
    <row r="5470" spans="1:6" ht="27.6">
      <c r="A5470" s="1704" t="s">
        <v>33</v>
      </c>
      <c r="B5470" s="781" t="s">
        <v>1444</v>
      </c>
      <c r="C5470" s="1825">
        <v>0</v>
      </c>
      <c r="D5470" s="874" t="s">
        <v>1421</v>
      </c>
      <c r="E5470" s="1707"/>
      <c r="F5470" s="1719">
        <f t="shared" si="179"/>
        <v>0</v>
      </c>
    </row>
    <row r="5471" spans="1:6" ht="41.4">
      <c r="A5471" s="1704" t="s">
        <v>34</v>
      </c>
      <c r="B5471" s="781" t="s">
        <v>1445</v>
      </c>
      <c r="C5471" s="1825">
        <v>0</v>
      </c>
      <c r="D5471" s="874" t="s">
        <v>1421</v>
      </c>
      <c r="E5471" s="1707"/>
      <c r="F5471" s="1719">
        <f t="shared" si="179"/>
        <v>0</v>
      </c>
    </row>
    <row r="5472" spans="1:6" s="524" customFormat="1" ht="27.6">
      <c r="A5472" s="1700" t="s">
        <v>38</v>
      </c>
      <c r="B5472" s="781" t="s">
        <v>1446</v>
      </c>
      <c r="C5472" s="1825">
        <v>0</v>
      </c>
      <c r="D5472" s="336" t="s">
        <v>1421</v>
      </c>
      <c r="E5472" s="2177"/>
      <c r="F5472" s="1719">
        <f t="shared" si="179"/>
        <v>0</v>
      </c>
    </row>
    <row r="5473" spans="1:6" s="524" customFormat="1">
      <c r="A5473" s="1700" t="s">
        <v>39</v>
      </c>
      <c r="B5473" s="1831" t="s">
        <v>1447</v>
      </c>
      <c r="C5473" s="1825">
        <v>0</v>
      </c>
      <c r="D5473" s="336" t="s">
        <v>1421</v>
      </c>
      <c r="E5473" s="2177"/>
      <c r="F5473" s="1719">
        <f t="shared" si="179"/>
        <v>0</v>
      </c>
    </row>
    <row r="5474" spans="1:6">
      <c r="A5474" s="1704"/>
      <c r="B5474" s="1672" t="s">
        <v>1448</v>
      </c>
      <c r="C5474" s="1825">
        <v>0</v>
      </c>
      <c r="D5474" s="874"/>
      <c r="E5474" s="1707"/>
      <c r="F5474" s="1719">
        <f t="shared" si="179"/>
        <v>0</v>
      </c>
    </row>
    <row r="5475" spans="1:6" ht="41.4">
      <c r="A5475" s="1704" t="s">
        <v>35</v>
      </c>
      <c r="B5475" s="781" t="s">
        <v>1449</v>
      </c>
      <c r="C5475" s="1825">
        <v>0</v>
      </c>
      <c r="D5475" s="874" t="s">
        <v>1421</v>
      </c>
      <c r="E5475" s="1707"/>
      <c r="F5475" s="1719">
        <f t="shared" si="179"/>
        <v>0</v>
      </c>
    </row>
    <row r="5476" spans="1:6" ht="55.2">
      <c r="A5476" s="1704" t="s">
        <v>36</v>
      </c>
      <c r="B5476" s="781" t="s">
        <v>1450</v>
      </c>
      <c r="C5476" s="1825">
        <v>0</v>
      </c>
      <c r="D5476" s="874" t="s">
        <v>1421</v>
      </c>
      <c r="E5476" s="1707"/>
      <c r="F5476" s="1719">
        <f t="shared" si="179"/>
        <v>0</v>
      </c>
    </row>
    <row r="5477" spans="1:6" ht="27.6">
      <c r="A5477" s="1704" t="s">
        <v>74</v>
      </c>
      <c r="B5477" s="781" t="s">
        <v>1451</v>
      </c>
      <c r="C5477" s="1825">
        <v>0</v>
      </c>
      <c r="D5477" s="874" t="s">
        <v>1421</v>
      </c>
      <c r="E5477" s="1707"/>
      <c r="F5477" s="1719">
        <f t="shared" si="179"/>
        <v>0</v>
      </c>
    </row>
    <row r="5478" spans="1:6" ht="27.6">
      <c r="A5478" s="1704" t="s">
        <v>38</v>
      </c>
      <c r="B5478" s="781" t="s">
        <v>1452</v>
      </c>
      <c r="C5478" s="1825">
        <v>0</v>
      </c>
      <c r="D5478" s="874" t="s">
        <v>1421</v>
      </c>
      <c r="E5478" s="1707"/>
      <c r="F5478" s="1719">
        <f t="shared" si="179"/>
        <v>0</v>
      </c>
    </row>
    <row r="5479" spans="1:6" ht="41.4">
      <c r="A5479" s="1704" t="s">
        <v>39</v>
      </c>
      <c r="B5479" s="781" t="s">
        <v>1453</v>
      </c>
      <c r="C5479" s="1825">
        <v>0</v>
      </c>
      <c r="D5479" s="874" t="s">
        <v>1421</v>
      </c>
      <c r="E5479" s="1707"/>
      <c r="F5479" s="1719">
        <f t="shared" si="179"/>
        <v>0</v>
      </c>
    </row>
    <row r="5480" spans="1:6">
      <c r="A5480" s="1704"/>
      <c r="B5480" s="781"/>
      <c r="C5480" s="1829"/>
      <c r="D5480" s="874"/>
      <c r="E5480" s="1707"/>
      <c r="F5480" s="1719"/>
    </row>
    <row r="5481" spans="1:6">
      <c r="A5481" s="1704"/>
      <c r="B5481" s="781"/>
      <c r="C5481" s="1829"/>
      <c r="D5481" s="874"/>
      <c r="E5481" s="1707"/>
      <c r="F5481" s="1719"/>
    </row>
    <row r="5482" spans="1:6">
      <c r="A5482" s="1704"/>
      <c r="B5482" s="781"/>
      <c r="C5482" s="1829"/>
      <c r="D5482" s="874"/>
      <c r="E5482" s="1707"/>
      <c r="F5482" s="1719"/>
    </row>
    <row r="5483" spans="1:6">
      <c r="A5483" s="1704"/>
      <c r="B5483" s="781"/>
      <c r="C5483" s="1829"/>
      <c r="D5483" s="874"/>
      <c r="E5483" s="1707"/>
      <c r="F5483" s="1719"/>
    </row>
    <row r="5484" spans="1:6">
      <c r="A5484" s="1704"/>
      <c r="B5484" s="781"/>
      <c r="C5484" s="1829"/>
      <c r="D5484" s="874"/>
      <c r="E5484" s="1707"/>
      <c r="F5484" s="1719"/>
    </row>
    <row r="5485" spans="1:6">
      <c r="A5485" s="1704"/>
      <c r="B5485" s="781"/>
      <c r="C5485" s="1829"/>
      <c r="D5485" s="874"/>
      <c r="E5485" s="1707"/>
      <c r="F5485" s="1719"/>
    </row>
    <row r="5486" spans="1:6">
      <c r="A5486" s="1824"/>
      <c r="B5486" s="781"/>
      <c r="C5486" s="1825"/>
      <c r="D5486" s="874"/>
      <c r="E5486" s="1707"/>
      <c r="F5486" s="1719"/>
    </row>
    <row r="5487" spans="1:6">
      <c r="A5487" s="48"/>
      <c r="B5487" s="717"/>
      <c r="C5487" s="47"/>
      <c r="D5487" s="718"/>
      <c r="E5487" s="2014"/>
      <c r="F5487" s="351"/>
    </row>
    <row r="5488" spans="1:6" ht="14.4" thickBot="1">
      <c r="A5488" s="66"/>
      <c r="B5488" s="719" t="s">
        <v>199</v>
      </c>
      <c r="C5488" s="65"/>
      <c r="D5488" s="720"/>
      <c r="E5488" s="2022"/>
      <c r="F5488" s="393">
        <f>SUM(F5464:F5486)</f>
        <v>0</v>
      </c>
    </row>
    <row r="5489" spans="1:6" ht="14.4" thickTop="1">
      <c r="A5489" s="1722"/>
      <c r="B5489" s="721"/>
      <c r="C5489" s="1759"/>
      <c r="D5489" s="722"/>
      <c r="E5489" s="2173"/>
      <c r="F5489" s="1725"/>
    </row>
    <row r="5490" spans="1:6">
      <c r="A5490" s="1828" t="s">
        <v>3039</v>
      </c>
      <c r="B5490" s="802" t="s">
        <v>2947</v>
      </c>
      <c r="C5490" s="1829"/>
      <c r="D5490" s="874"/>
      <c r="E5490" s="1707"/>
      <c r="F5490" s="1719"/>
    </row>
    <row r="5491" spans="1:6">
      <c r="A5491" s="1704"/>
      <c r="B5491" s="1672" t="s">
        <v>1454</v>
      </c>
      <c r="C5491" s="1829"/>
      <c r="D5491" s="874"/>
      <c r="E5491" s="1707"/>
      <c r="F5491" s="1719">
        <f t="shared" ref="F5491" si="180">D5491*E5491</f>
        <v>0</v>
      </c>
    </row>
    <row r="5492" spans="1:6" ht="41.4">
      <c r="A5492" s="1704" t="s">
        <v>28</v>
      </c>
      <c r="B5492" s="781" t="s">
        <v>1455</v>
      </c>
      <c r="C5492" s="1825">
        <v>0</v>
      </c>
      <c r="D5492" s="874" t="s">
        <v>1456</v>
      </c>
      <c r="E5492" s="1707"/>
      <c r="F5492" s="1719">
        <f t="shared" ref="F5492:F5504" si="181">C5492*E5492</f>
        <v>0</v>
      </c>
    </row>
    <row r="5493" spans="1:6" ht="41.4">
      <c r="A5493" s="1704" t="s">
        <v>30</v>
      </c>
      <c r="B5493" s="781" t="s">
        <v>1457</v>
      </c>
      <c r="C5493" s="1825">
        <v>0</v>
      </c>
      <c r="D5493" s="874" t="s">
        <v>1456</v>
      </c>
      <c r="E5493" s="1707"/>
      <c r="F5493" s="1719">
        <f t="shared" si="181"/>
        <v>0</v>
      </c>
    </row>
    <row r="5494" spans="1:6">
      <c r="A5494" s="1704"/>
      <c r="B5494" s="1672" t="s">
        <v>1458</v>
      </c>
      <c r="C5494" s="1825">
        <v>0</v>
      </c>
      <c r="D5494" s="874"/>
      <c r="E5494" s="1707"/>
      <c r="F5494" s="1719">
        <f t="shared" si="181"/>
        <v>0</v>
      </c>
    </row>
    <row r="5495" spans="1:6" ht="55.2">
      <c r="A5495" s="1704" t="s">
        <v>31</v>
      </c>
      <c r="B5495" s="781" t="s">
        <v>1459</v>
      </c>
      <c r="C5495" s="1825">
        <v>0</v>
      </c>
      <c r="D5495" s="874" t="s">
        <v>1421</v>
      </c>
      <c r="E5495" s="1707"/>
      <c r="F5495" s="1719">
        <f t="shared" si="181"/>
        <v>0</v>
      </c>
    </row>
    <row r="5496" spans="1:6">
      <c r="A5496" s="1704"/>
      <c r="B5496" s="1672" t="s">
        <v>1460</v>
      </c>
      <c r="C5496" s="1825">
        <v>0</v>
      </c>
      <c r="D5496" s="874"/>
      <c r="E5496" s="1707"/>
      <c r="F5496" s="1719">
        <f t="shared" si="181"/>
        <v>0</v>
      </c>
    </row>
    <row r="5497" spans="1:6" ht="41.4">
      <c r="A5497" s="1704" t="s">
        <v>32</v>
      </c>
      <c r="B5497" s="781" t="s">
        <v>1461</v>
      </c>
      <c r="C5497" s="1825">
        <v>0</v>
      </c>
      <c r="D5497" s="874" t="s">
        <v>1421</v>
      </c>
      <c r="E5497" s="1707"/>
      <c r="F5497" s="1719">
        <f t="shared" si="181"/>
        <v>0</v>
      </c>
    </row>
    <row r="5498" spans="1:6">
      <c r="A5498" s="1704"/>
      <c r="B5498" s="781"/>
      <c r="C5498" s="1825">
        <v>0</v>
      </c>
      <c r="D5498" s="874"/>
      <c r="E5498" s="1707"/>
      <c r="F5498" s="1719">
        <f t="shared" si="181"/>
        <v>0</v>
      </c>
    </row>
    <row r="5499" spans="1:6">
      <c r="A5499" s="1704"/>
      <c r="B5499" s="1672" t="s">
        <v>1462</v>
      </c>
      <c r="C5499" s="1825">
        <v>0</v>
      </c>
      <c r="D5499" s="874"/>
      <c r="E5499" s="1707"/>
      <c r="F5499" s="1719">
        <f t="shared" si="181"/>
        <v>0</v>
      </c>
    </row>
    <row r="5500" spans="1:6" ht="69">
      <c r="A5500" s="1704" t="s">
        <v>30</v>
      </c>
      <c r="B5500" s="781" t="s">
        <v>1463</v>
      </c>
      <c r="C5500" s="1825">
        <v>0</v>
      </c>
      <c r="D5500" s="874" t="s">
        <v>1464</v>
      </c>
      <c r="E5500" s="1707"/>
      <c r="F5500" s="1719">
        <f t="shared" si="181"/>
        <v>0</v>
      </c>
    </row>
    <row r="5501" spans="1:6" ht="27.6">
      <c r="A5501" s="1704" t="s">
        <v>31</v>
      </c>
      <c r="B5501" s="781" t="s">
        <v>1465</v>
      </c>
      <c r="C5501" s="1825">
        <v>0</v>
      </c>
      <c r="D5501" s="874" t="s">
        <v>1464</v>
      </c>
      <c r="E5501" s="1707"/>
      <c r="F5501" s="1719">
        <f t="shared" si="181"/>
        <v>0</v>
      </c>
    </row>
    <row r="5502" spans="1:6" ht="27.6">
      <c r="A5502" s="1704" t="s">
        <v>32</v>
      </c>
      <c r="B5502" s="781" t="s">
        <v>1466</v>
      </c>
      <c r="C5502" s="1825">
        <v>0</v>
      </c>
      <c r="D5502" s="874" t="s">
        <v>1464</v>
      </c>
      <c r="E5502" s="1707"/>
      <c r="F5502" s="1719">
        <f t="shared" si="181"/>
        <v>0</v>
      </c>
    </row>
    <row r="5503" spans="1:6" ht="27.6">
      <c r="A5503" s="1704" t="s">
        <v>33</v>
      </c>
      <c r="B5503" s="781" t="s">
        <v>1467</v>
      </c>
      <c r="C5503" s="1825">
        <v>0</v>
      </c>
      <c r="D5503" s="874" t="s">
        <v>1464</v>
      </c>
      <c r="E5503" s="1707"/>
      <c r="F5503" s="1719">
        <f t="shared" si="181"/>
        <v>0</v>
      </c>
    </row>
    <row r="5504" spans="1:6">
      <c r="A5504" s="1704" t="s">
        <v>34</v>
      </c>
      <c r="B5504" s="781" t="s">
        <v>1468</v>
      </c>
      <c r="C5504" s="1825">
        <v>0</v>
      </c>
      <c r="D5504" s="874" t="s">
        <v>1464</v>
      </c>
      <c r="E5504" s="1707"/>
      <c r="F5504" s="1719">
        <f t="shared" si="181"/>
        <v>0</v>
      </c>
    </row>
    <row r="5505" spans="1:6">
      <c r="A5505" s="1704"/>
      <c r="B5505" s="781"/>
      <c r="C5505" s="1830"/>
      <c r="D5505" s="411"/>
      <c r="E5505" s="1707"/>
      <c r="F5505" s="1719"/>
    </row>
    <row r="5506" spans="1:6">
      <c r="A5506" s="1704"/>
      <c r="B5506" s="781"/>
      <c r="C5506" s="1830"/>
      <c r="D5506" s="411"/>
      <c r="E5506" s="1707"/>
      <c r="F5506" s="1719"/>
    </row>
    <row r="5507" spans="1:6">
      <c r="A5507" s="1704"/>
      <c r="B5507" s="781"/>
      <c r="C5507" s="1830"/>
      <c r="D5507" s="411"/>
      <c r="E5507" s="1707"/>
      <c r="F5507" s="1719"/>
    </row>
    <row r="5508" spans="1:6">
      <c r="A5508" s="1704"/>
      <c r="B5508" s="781"/>
      <c r="C5508" s="1830"/>
      <c r="D5508" s="411"/>
      <c r="E5508" s="1707"/>
      <c r="F5508" s="1719"/>
    </row>
    <row r="5509" spans="1:6">
      <c r="A5509" s="1704"/>
      <c r="B5509" s="781"/>
      <c r="C5509" s="1830"/>
      <c r="D5509" s="411"/>
      <c r="E5509" s="1707"/>
      <c r="F5509" s="1719"/>
    </row>
    <row r="5510" spans="1:6">
      <c r="A5510" s="1704"/>
      <c r="B5510" s="781"/>
      <c r="C5510" s="1830"/>
      <c r="D5510" s="411"/>
      <c r="E5510" s="1707"/>
      <c r="F5510" s="1719"/>
    </row>
    <row r="5511" spans="1:6">
      <c r="A5511" s="1704"/>
      <c r="B5511" s="781"/>
      <c r="C5511" s="1830"/>
      <c r="D5511" s="411"/>
      <c r="E5511" s="1707"/>
      <c r="F5511" s="1719"/>
    </row>
    <row r="5512" spans="1:6">
      <c r="A5512" s="1704"/>
      <c r="B5512" s="781"/>
      <c r="C5512" s="1830"/>
      <c r="D5512" s="411"/>
      <c r="E5512" s="1707"/>
      <c r="F5512" s="1719"/>
    </row>
    <row r="5513" spans="1:6">
      <c r="A5513" s="1704"/>
      <c r="B5513" s="781"/>
      <c r="C5513" s="1830"/>
      <c r="D5513" s="411"/>
      <c r="E5513" s="1707"/>
      <c r="F5513" s="1719"/>
    </row>
    <row r="5514" spans="1:6">
      <c r="A5514" s="1704"/>
      <c r="B5514" s="781"/>
      <c r="C5514" s="1830"/>
      <c r="D5514" s="411"/>
      <c r="E5514" s="1707"/>
      <c r="F5514" s="1719"/>
    </row>
    <row r="5515" spans="1:6">
      <c r="A5515" s="1704"/>
      <c r="B5515" s="781"/>
      <c r="C5515" s="1830"/>
      <c r="D5515" s="411"/>
      <c r="E5515" s="1707"/>
      <c r="F5515" s="1719"/>
    </row>
    <row r="5516" spans="1:6">
      <c r="A5516" s="1704"/>
      <c r="B5516" s="781"/>
      <c r="C5516" s="1830"/>
      <c r="D5516" s="411"/>
      <c r="E5516" s="1707"/>
      <c r="F5516" s="1719"/>
    </row>
    <row r="5517" spans="1:6">
      <c r="A5517" s="1704"/>
      <c r="B5517" s="781"/>
      <c r="C5517" s="1830"/>
      <c r="D5517" s="411"/>
      <c r="E5517" s="1707"/>
      <c r="F5517" s="1719"/>
    </row>
    <row r="5518" spans="1:6">
      <c r="A5518" s="1704"/>
      <c r="B5518" s="781"/>
      <c r="C5518" s="1830"/>
      <c r="D5518" s="411"/>
      <c r="E5518" s="1707"/>
      <c r="F5518" s="1719"/>
    </row>
    <row r="5519" spans="1:6">
      <c r="A5519" s="1704"/>
      <c r="B5519" s="781"/>
      <c r="C5519" s="1830"/>
      <c r="D5519" s="411"/>
      <c r="E5519" s="1707"/>
      <c r="F5519" s="1719"/>
    </row>
    <row r="5520" spans="1:6">
      <c r="A5520" s="1704"/>
      <c r="B5520" s="781"/>
      <c r="C5520" s="1830"/>
      <c r="D5520" s="411"/>
      <c r="E5520" s="1707"/>
      <c r="F5520" s="1719"/>
    </row>
    <row r="5521" spans="1:6">
      <c r="A5521" s="1824"/>
      <c r="B5521" s="781"/>
      <c r="C5521" s="1825"/>
      <c r="D5521" s="874"/>
      <c r="E5521" s="1707"/>
      <c r="F5521" s="1719"/>
    </row>
    <row r="5522" spans="1:6">
      <c r="A5522" s="48"/>
      <c r="B5522" s="717"/>
      <c r="C5522" s="47"/>
      <c r="D5522" s="718"/>
      <c r="E5522" s="2014"/>
      <c r="F5522" s="351"/>
    </row>
    <row r="5523" spans="1:6" ht="14.4" thickBot="1">
      <c r="A5523" s="66"/>
      <c r="B5523" s="719" t="s">
        <v>199</v>
      </c>
      <c r="C5523" s="65"/>
      <c r="D5523" s="720"/>
      <c r="E5523" s="2022"/>
      <c r="F5523" s="393">
        <f>SUM(F5490:F5516)</f>
        <v>0</v>
      </c>
    </row>
    <row r="5524" spans="1:6" ht="14.4" thickTop="1">
      <c r="A5524" s="1834"/>
      <c r="B5524" s="1749"/>
      <c r="C5524" s="1835"/>
      <c r="D5524" s="1822"/>
      <c r="E5524" s="2183"/>
      <c r="F5524" s="1781"/>
    </row>
    <row r="5525" spans="1:6">
      <c r="A5525" s="1714"/>
      <c r="B5525" s="802" t="s">
        <v>2950</v>
      </c>
      <c r="C5525" s="1829"/>
      <c r="D5525" s="874"/>
      <c r="E5525" s="1707"/>
      <c r="F5525" s="1717"/>
    </row>
    <row r="5526" spans="1:6">
      <c r="A5526" s="1704"/>
      <c r="B5526" s="1672" t="s">
        <v>1469</v>
      </c>
      <c r="C5526" s="1829"/>
      <c r="D5526" s="874"/>
      <c r="E5526" s="1707"/>
      <c r="F5526" s="1719">
        <f t="shared" ref="F5526" si="182">D5526*E5526</f>
        <v>0</v>
      </c>
    </row>
    <row r="5527" spans="1:6">
      <c r="A5527" s="1704" t="s">
        <v>28</v>
      </c>
      <c r="B5527" s="781" t="s">
        <v>1470</v>
      </c>
      <c r="C5527" s="1825">
        <v>0</v>
      </c>
      <c r="D5527" s="874" t="s">
        <v>1464</v>
      </c>
      <c r="E5527" s="1707"/>
      <c r="F5527" s="1719">
        <f t="shared" ref="F5527:F5541" si="183">C5527*E5527</f>
        <v>0</v>
      </c>
    </row>
    <row r="5528" spans="1:6">
      <c r="A5528" s="1704"/>
      <c r="B5528" s="1672" t="s">
        <v>1471</v>
      </c>
      <c r="C5528" s="1829"/>
      <c r="D5528" s="874"/>
      <c r="E5528" s="1707"/>
      <c r="F5528" s="1719">
        <f t="shared" si="183"/>
        <v>0</v>
      </c>
    </row>
    <row r="5529" spans="1:6" ht="27.6">
      <c r="A5529" s="1704" t="s">
        <v>30</v>
      </c>
      <c r="B5529" s="781" t="s">
        <v>1472</v>
      </c>
      <c r="C5529" s="1825">
        <v>0</v>
      </c>
      <c r="D5529" s="336" t="s">
        <v>1421</v>
      </c>
      <c r="F5529" s="1719">
        <f t="shared" si="183"/>
        <v>0</v>
      </c>
    </row>
    <row r="5530" spans="1:6">
      <c r="A5530" s="1704" t="s">
        <v>31</v>
      </c>
      <c r="B5530" s="781" t="s">
        <v>1473</v>
      </c>
      <c r="C5530" s="1830">
        <v>0</v>
      </c>
      <c r="D5530" s="336" t="s">
        <v>1421</v>
      </c>
      <c r="F5530" s="1719">
        <f t="shared" si="183"/>
        <v>0</v>
      </c>
    </row>
    <row r="5531" spans="1:6">
      <c r="A5531" s="1704" t="s">
        <v>32</v>
      </c>
      <c r="B5531" s="781" t="s">
        <v>1474</v>
      </c>
      <c r="C5531" s="1830">
        <v>0</v>
      </c>
      <c r="D5531" s="336" t="s">
        <v>1421</v>
      </c>
      <c r="F5531" s="1719">
        <f t="shared" si="183"/>
        <v>0</v>
      </c>
    </row>
    <row r="5532" spans="1:6">
      <c r="A5532" s="1704"/>
      <c r="B5532" s="1672" t="s">
        <v>1475</v>
      </c>
      <c r="C5532" s="1829"/>
      <c r="D5532" s="874"/>
      <c r="E5532" s="1707"/>
      <c r="F5532" s="1719">
        <f t="shared" si="183"/>
        <v>0</v>
      </c>
    </row>
    <row r="5533" spans="1:6" ht="41.4">
      <c r="A5533" s="1704" t="s">
        <v>33</v>
      </c>
      <c r="B5533" s="781" t="s">
        <v>1476</v>
      </c>
      <c r="C5533" s="1825">
        <v>0</v>
      </c>
      <c r="D5533" s="874" t="s">
        <v>1421</v>
      </c>
      <c r="E5533" s="1707"/>
      <c r="F5533" s="1719">
        <f t="shared" si="183"/>
        <v>0</v>
      </c>
    </row>
    <row r="5534" spans="1:6" s="524" customFormat="1">
      <c r="A5534" s="1704"/>
      <c r="B5534" s="1832"/>
      <c r="C5534" s="1833"/>
      <c r="D5534" s="336"/>
      <c r="E5534" s="1707"/>
      <c r="F5534" s="1719">
        <f t="shared" si="183"/>
        <v>0</v>
      </c>
    </row>
    <row r="5535" spans="1:6" s="524" customFormat="1">
      <c r="A5535" s="1704"/>
      <c r="B5535" s="1832" t="s">
        <v>1477</v>
      </c>
      <c r="C5535" s="1833"/>
      <c r="D5535" s="336"/>
      <c r="E5535" s="1707"/>
      <c r="F5535" s="1719">
        <f t="shared" si="183"/>
        <v>0</v>
      </c>
    </row>
    <row r="5536" spans="1:6" s="524" customFormat="1" ht="82.8">
      <c r="A5536" s="1704" t="s">
        <v>28</v>
      </c>
      <c r="B5536" s="1831" t="s">
        <v>1478</v>
      </c>
      <c r="C5536" s="1825">
        <v>0</v>
      </c>
      <c r="D5536" s="874" t="s">
        <v>1421</v>
      </c>
      <c r="E5536" s="1707"/>
      <c r="F5536" s="1719">
        <f t="shared" si="183"/>
        <v>0</v>
      </c>
    </row>
    <row r="5537" spans="1:6">
      <c r="A5537" s="1704"/>
      <c r="B5537" s="781"/>
      <c r="C5537" s="1829"/>
      <c r="D5537" s="874"/>
      <c r="E5537" s="1707"/>
      <c r="F5537" s="1719">
        <f t="shared" si="183"/>
        <v>0</v>
      </c>
    </row>
    <row r="5538" spans="1:6" s="524" customFormat="1" ht="96.6">
      <c r="A5538" s="1700" t="s">
        <v>34</v>
      </c>
      <c r="B5538" s="781" t="s">
        <v>2952</v>
      </c>
      <c r="C5538" s="1825">
        <v>0</v>
      </c>
      <c r="D5538" s="336" t="s">
        <v>809</v>
      </c>
      <c r="E5538" s="2177"/>
      <c r="F5538" s="1719">
        <f t="shared" si="183"/>
        <v>0</v>
      </c>
    </row>
    <row r="5539" spans="1:6" s="524" customFormat="1" ht="27.6">
      <c r="A5539" s="1704" t="s">
        <v>36</v>
      </c>
      <c r="B5539" s="1831" t="s">
        <v>1480</v>
      </c>
      <c r="C5539" s="1825">
        <v>0</v>
      </c>
      <c r="D5539" s="874" t="s">
        <v>1421</v>
      </c>
      <c r="E5539" s="1707"/>
      <c r="F5539" s="1719">
        <f t="shared" si="183"/>
        <v>0</v>
      </c>
    </row>
    <row r="5540" spans="1:6" s="524" customFormat="1">
      <c r="A5540" s="1700"/>
      <c r="B5540" s="781"/>
      <c r="C5540" s="1830"/>
      <c r="D5540" s="336"/>
      <c r="E5540" s="2177"/>
      <c r="F5540" s="1719">
        <f t="shared" si="183"/>
        <v>0</v>
      </c>
    </row>
    <row r="5541" spans="1:6" s="524" customFormat="1" ht="41.4">
      <c r="A5541" s="1700" t="s">
        <v>74</v>
      </c>
      <c r="B5541" s="1831" t="s">
        <v>1481</v>
      </c>
      <c r="C5541" s="1825">
        <v>0</v>
      </c>
      <c r="D5541" s="874" t="s">
        <v>1482</v>
      </c>
      <c r="E5541" s="1707"/>
      <c r="F5541" s="1719">
        <f t="shared" si="183"/>
        <v>0</v>
      </c>
    </row>
    <row r="5542" spans="1:6" s="524" customFormat="1">
      <c r="A5542" s="1700"/>
      <c r="B5542" s="1831"/>
      <c r="C5542" s="1829"/>
      <c r="D5542" s="874"/>
      <c r="E5542" s="1707"/>
      <c r="F5542" s="1719"/>
    </row>
    <row r="5543" spans="1:6" s="524" customFormat="1">
      <c r="A5543" s="1700"/>
      <c r="B5543" s="1831"/>
      <c r="C5543" s="1829"/>
      <c r="D5543" s="874"/>
      <c r="E5543" s="1707"/>
      <c r="F5543" s="1719"/>
    </row>
    <row r="5544" spans="1:6" s="524" customFormat="1">
      <c r="A5544" s="1700"/>
      <c r="B5544" s="1831"/>
      <c r="C5544" s="1829"/>
      <c r="D5544" s="874"/>
      <c r="E5544" s="1707"/>
      <c r="F5544" s="1719"/>
    </row>
    <row r="5545" spans="1:6" s="524" customFormat="1">
      <c r="A5545" s="1700"/>
      <c r="B5545" s="1831"/>
      <c r="C5545" s="1829"/>
      <c r="D5545" s="874"/>
      <c r="E5545" s="1707"/>
      <c r="F5545" s="1719"/>
    </row>
    <row r="5546" spans="1:6" s="524" customFormat="1">
      <c r="A5546" s="1700"/>
      <c r="B5546" s="1831"/>
      <c r="C5546" s="1829"/>
      <c r="D5546" s="874"/>
      <c r="E5546" s="1707"/>
      <c r="F5546" s="1719"/>
    </row>
    <row r="5547" spans="1:6" s="524" customFormat="1">
      <c r="A5547" s="1700"/>
      <c r="B5547" s="1831"/>
      <c r="C5547" s="1829"/>
      <c r="D5547" s="874"/>
      <c r="E5547" s="1707"/>
      <c r="F5547" s="1719"/>
    </row>
    <row r="5548" spans="1:6" s="524" customFormat="1">
      <c r="A5548" s="1700"/>
      <c r="B5548" s="1831"/>
      <c r="C5548" s="1829"/>
      <c r="D5548" s="874"/>
      <c r="E5548" s="1707"/>
      <c r="F5548" s="1719"/>
    </row>
    <row r="5549" spans="1:6" s="524" customFormat="1">
      <c r="A5549" s="1700"/>
      <c r="B5549" s="1831"/>
      <c r="C5549" s="1829"/>
      <c r="D5549" s="874"/>
      <c r="E5549" s="1707"/>
      <c r="F5549" s="1719"/>
    </row>
    <row r="5550" spans="1:6" s="524" customFormat="1">
      <c r="A5550" s="1700"/>
      <c r="B5550" s="1831"/>
      <c r="C5550" s="1829"/>
      <c r="D5550" s="874"/>
      <c r="E5550" s="1707"/>
      <c r="F5550" s="1719"/>
    </row>
    <row r="5551" spans="1:6" s="524" customFormat="1">
      <c r="A5551" s="1700"/>
      <c r="B5551" s="1831"/>
      <c r="C5551" s="1829"/>
      <c r="D5551" s="874"/>
      <c r="E5551" s="1707"/>
      <c r="F5551" s="1719"/>
    </row>
    <row r="5552" spans="1:6" s="524" customFormat="1">
      <c r="A5552" s="1700"/>
      <c r="B5552" s="1831"/>
      <c r="C5552" s="1829"/>
      <c r="D5552" s="874"/>
      <c r="E5552" s="1707"/>
      <c r="F5552" s="1719"/>
    </row>
    <row r="5553" spans="1:6" s="524" customFormat="1">
      <c r="A5553" s="1700"/>
      <c r="B5553" s="1831"/>
      <c r="C5553" s="1829"/>
      <c r="D5553" s="874"/>
      <c r="E5553" s="1707"/>
      <c r="F5553" s="1719"/>
    </row>
    <row r="5554" spans="1:6" s="524" customFormat="1">
      <c r="A5554" s="1700"/>
      <c r="B5554" s="1831"/>
      <c r="C5554" s="1829"/>
      <c r="D5554" s="874"/>
      <c r="E5554" s="1707"/>
      <c r="F5554" s="1719"/>
    </row>
    <row r="5555" spans="1:6">
      <c r="A5555" s="1824"/>
      <c r="B5555" s="781"/>
      <c r="C5555" s="1825"/>
      <c r="D5555" s="874"/>
      <c r="E5555" s="1707"/>
      <c r="F5555" s="1719"/>
    </row>
    <row r="5556" spans="1:6">
      <c r="A5556" s="48"/>
      <c r="B5556" s="717"/>
      <c r="C5556" s="47"/>
      <c r="D5556" s="718"/>
      <c r="E5556" s="2014"/>
      <c r="F5556" s="351"/>
    </row>
    <row r="5557" spans="1:6" ht="14.4" thickBot="1">
      <c r="A5557" s="66"/>
      <c r="B5557" s="719" t="s">
        <v>199</v>
      </c>
      <c r="C5557" s="65"/>
      <c r="D5557" s="720"/>
      <c r="E5557" s="2022"/>
      <c r="F5557" s="393">
        <f>SUM(F5525:F5551)</f>
        <v>0</v>
      </c>
    </row>
    <row r="5558" spans="1:6" ht="14.4" thickTop="1">
      <c r="A5558" s="1834"/>
      <c r="B5558" s="1749"/>
      <c r="C5558" s="1835"/>
      <c r="D5558" s="1822"/>
      <c r="E5558" s="2183"/>
      <c r="F5558" s="1781"/>
    </row>
    <row r="5559" spans="1:6">
      <c r="A5559" s="1714" t="s">
        <v>3041</v>
      </c>
      <c r="B5559" s="802" t="s">
        <v>2954</v>
      </c>
      <c r="C5559" s="1829"/>
      <c r="D5559" s="874"/>
      <c r="E5559" s="1707"/>
      <c r="F5559" s="1717"/>
    </row>
    <row r="5560" spans="1:6" s="524" customFormat="1" ht="41.4">
      <c r="A5560" s="1704" t="s">
        <v>28</v>
      </c>
      <c r="B5560" s="1831" t="s">
        <v>2955</v>
      </c>
      <c r="C5560" s="1829">
        <v>0</v>
      </c>
      <c r="D5560" s="874" t="s">
        <v>1421</v>
      </c>
      <c r="E5560" s="1707"/>
      <c r="F5560" s="1719">
        <f t="shared" ref="F5560:F5568" si="184">C5560*E5560</f>
        <v>0</v>
      </c>
    </row>
    <row r="5561" spans="1:6" s="524" customFormat="1" ht="41.4">
      <c r="A5561" s="1704" t="s">
        <v>30</v>
      </c>
      <c r="B5561" s="1831" t="s">
        <v>2956</v>
      </c>
      <c r="C5561" s="1829">
        <v>0</v>
      </c>
      <c r="D5561" s="874" t="s">
        <v>1421</v>
      </c>
      <c r="E5561" s="1707"/>
      <c r="F5561" s="1719">
        <f t="shared" si="184"/>
        <v>0</v>
      </c>
    </row>
    <row r="5562" spans="1:6" s="524" customFormat="1" ht="27.6">
      <c r="A5562" s="1704" t="s">
        <v>31</v>
      </c>
      <c r="B5562" s="1831" t="s">
        <v>2957</v>
      </c>
      <c r="C5562" s="1829">
        <v>0</v>
      </c>
      <c r="D5562" s="874" t="s">
        <v>1421</v>
      </c>
      <c r="E5562" s="1707"/>
      <c r="F5562" s="1719">
        <f t="shared" si="184"/>
        <v>0</v>
      </c>
    </row>
    <row r="5563" spans="1:6" s="524" customFormat="1" ht="55.2">
      <c r="A5563" s="1704" t="s">
        <v>32</v>
      </c>
      <c r="B5563" s="1831" t="s">
        <v>2958</v>
      </c>
      <c r="C5563" s="1829">
        <v>0</v>
      </c>
      <c r="D5563" s="874" t="s">
        <v>1421</v>
      </c>
      <c r="E5563" s="1707"/>
      <c r="F5563" s="1719">
        <f t="shared" si="184"/>
        <v>0</v>
      </c>
    </row>
    <row r="5564" spans="1:6">
      <c r="A5564" s="1704"/>
      <c r="B5564" s="1672" t="s">
        <v>2959</v>
      </c>
      <c r="C5564" s="1829"/>
      <c r="D5564" s="874"/>
      <c r="E5564" s="1707"/>
      <c r="F5564" s="1719">
        <f t="shared" si="184"/>
        <v>0</v>
      </c>
    </row>
    <row r="5565" spans="1:6" ht="69">
      <c r="A5565" s="1704" t="s">
        <v>33</v>
      </c>
      <c r="B5565" s="781" t="s">
        <v>2960</v>
      </c>
      <c r="C5565" s="1829">
        <v>0</v>
      </c>
      <c r="D5565" s="874" t="s">
        <v>1421</v>
      </c>
      <c r="E5565" s="1707"/>
      <c r="F5565" s="1719">
        <f t="shared" si="184"/>
        <v>0</v>
      </c>
    </row>
    <row r="5566" spans="1:6">
      <c r="A5566" s="1704"/>
      <c r="B5566" s="781"/>
      <c r="C5566" s="1829"/>
      <c r="D5566" s="874"/>
      <c r="E5566" s="1707"/>
      <c r="F5566" s="1719">
        <f t="shared" si="184"/>
        <v>0</v>
      </c>
    </row>
    <row r="5567" spans="1:6" ht="165.6">
      <c r="A5567" s="1704" t="s">
        <v>34</v>
      </c>
      <c r="B5567" s="781" t="s">
        <v>2961</v>
      </c>
      <c r="C5567" s="1829">
        <v>0</v>
      </c>
      <c r="D5567" s="874" t="s">
        <v>1464</v>
      </c>
      <c r="E5567" s="1707"/>
      <c r="F5567" s="1719">
        <f t="shared" si="184"/>
        <v>0</v>
      </c>
    </row>
    <row r="5568" spans="1:6">
      <c r="A5568" s="1704" t="s">
        <v>34</v>
      </c>
      <c r="B5568" s="781" t="s">
        <v>2962</v>
      </c>
      <c r="C5568" s="1829">
        <v>0</v>
      </c>
      <c r="D5568" s="874" t="s">
        <v>1421</v>
      </c>
      <c r="E5568" s="1707"/>
      <c r="F5568" s="1719">
        <f t="shared" si="184"/>
        <v>0</v>
      </c>
    </row>
    <row r="5569" spans="1:6">
      <c r="A5569" s="1704"/>
      <c r="B5569" s="781"/>
      <c r="C5569" s="1829"/>
      <c r="D5569" s="874"/>
      <c r="E5569" s="1707"/>
      <c r="F5569" s="1719"/>
    </row>
    <row r="5570" spans="1:6">
      <c r="A5570" s="1704"/>
      <c r="B5570" s="781"/>
      <c r="C5570" s="1829"/>
      <c r="D5570" s="874"/>
      <c r="E5570" s="1707"/>
      <c r="F5570" s="1719"/>
    </row>
    <row r="5571" spans="1:6">
      <c r="A5571" s="1704"/>
      <c r="B5571" s="781"/>
      <c r="C5571" s="1829"/>
      <c r="D5571" s="874"/>
      <c r="E5571" s="1707"/>
      <c r="F5571" s="1719"/>
    </row>
    <row r="5572" spans="1:6">
      <c r="A5572" s="1704"/>
      <c r="B5572" s="781"/>
      <c r="C5572" s="1829"/>
      <c r="D5572" s="874"/>
      <c r="E5572" s="1707"/>
      <c r="F5572" s="1719"/>
    </row>
    <row r="5573" spans="1:6">
      <c r="A5573" s="1704"/>
      <c r="B5573" s="781"/>
      <c r="C5573" s="1829"/>
      <c r="D5573" s="874"/>
      <c r="E5573" s="1707"/>
      <c r="F5573" s="1719"/>
    </row>
    <row r="5574" spans="1:6">
      <c r="A5574" s="1704"/>
      <c r="B5574" s="781"/>
      <c r="C5574" s="1829"/>
      <c r="D5574" s="874"/>
      <c r="E5574" s="1707"/>
      <c r="F5574" s="1719"/>
    </row>
    <row r="5575" spans="1:6">
      <c r="A5575" s="1704"/>
      <c r="B5575" s="781"/>
      <c r="C5575" s="1829"/>
      <c r="D5575" s="874"/>
      <c r="E5575" s="1707"/>
      <c r="F5575" s="1719"/>
    </row>
    <row r="5576" spans="1:6">
      <c r="A5576" s="1704"/>
      <c r="B5576" s="781"/>
      <c r="C5576" s="1829"/>
      <c r="D5576" s="874"/>
      <c r="E5576" s="1707"/>
      <c r="F5576" s="1719"/>
    </row>
    <row r="5577" spans="1:6">
      <c r="A5577" s="1704"/>
      <c r="B5577" s="781"/>
      <c r="C5577" s="1829"/>
      <c r="D5577" s="874"/>
      <c r="E5577" s="1707"/>
      <c r="F5577" s="1719"/>
    </row>
    <row r="5578" spans="1:6">
      <c r="A5578" s="1704"/>
      <c r="B5578" s="781"/>
      <c r="C5578" s="1829"/>
      <c r="D5578" s="874"/>
      <c r="E5578" s="1707"/>
      <c r="F5578" s="1719"/>
    </row>
    <row r="5579" spans="1:6">
      <c r="A5579" s="1704"/>
      <c r="B5579" s="781"/>
      <c r="C5579" s="1829"/>
      <c r="D5579" s="874"/>
      <c r="E5579" s="1707"/>
      <c r="F5579" s="1719"/>
    </row>
    <row r="5580" spans="1:6">
      <c r="A5580" s="1704"/>
      <c r="B5580" s="781"/>
      <c r="C5580" s="1829"/>
      <c r="D5580" s="874"/>
      <c r="E5580" s="1707"/>
      <c r="F5580" s="1719"/>
    </row>
    <row r="5581" spans="1:6">
      <c r="A5581" s="1704"/>
      <c r="B5581" s="781"/>
      <c r="C5581" s="1829"/>
      <c r="D5581" s="874"/>
      <c r="E5581" s="1707"/>
      <c r="F5581" s="1719"/>
    </row>
    <row r="5582" spans="1:6">
      <c r="A5582" s="1704"/>
      <c r="B5582" s="781"/>
      <c r="C5582" s="1829"/>
      <c r="D5582" s="874"/>
      <c r="E5582" s="1707"/>
      <c r="F5582" s="1719"/>
    </row>
    <row r="5583" spans="1:6">
      <c r="A5583" s="1824"/>
      <c r="B5583" s="781"/>
      <c r="C5583" s="1825"/>
      <c r="D5583" s="874"/>
      <c r="E5583" s="1707"/>
      <c r="F5583" s="1719"/>
    </row>
    <row r="5584" spans="1:6">
      <c r="A5584" s="48"/>
      <c r="B5584" s="717"/>
      <c r="C5584" s="47"/>
      <c r="D5584" s="718"/>
      <c r="E5584" s="2014"/>
      <c r="F5584" s="351"/>
    </row>
    <row r="5585" spans="1:6" ht="14.4" thickBot="1">
      <c r="A5585" s="66"/>
      <c r="B5585" s="719" t="s">
        <v>199</v>
      </c>
      <c r="C5585" s="65"/>
      <c r="D5585" s="720"/>
      <c r="E5585" s="2022"/>
      <c r="F5585" s="393">
        <f>SUM(F5559:F5582)</f>
        <v>0</v>
      </c>
    </row>
    <row r="5586" spans="1:6" ht="14.4" thickTop="1">
      <c r="A5586" s="1834"/>
      <c r="B5586" s="1749"/>
      <c r="C5586" s="1835"/>
      <c r="D5586" s="1822"/>
      <c r="E5586" s="2183"/>
      <c r="F5586" s="1781"/>
    </row>
    <row r="5587" spans="1:6">
      <c r="A5587" s="1714"/>
      <c r="B5587" s="802" t="s">
        <v>2964</v>
      </c>
      <c r="C5587" s="1829"/>
      <c r="D5587" s="874"/>
      <c r="E5587" s="1707"/>
      <c r="F5587" s="1717"/>
    </row>
    <row r="5588" spans="1:6" s="524" customFormat="1">
      <c r="A5588" s="1704"/>
      <c r="B5588" s="1832" t="s">
        <v>2965</v>
      </c>
      <c r="C5588" s="1833"/>
      <c r="D5588" s="336"/>
      <c r="E5588" s="1707"/>
      <c r="F5588" s="1719">
        <f t="shared" ref="F5588" si="185">E5588*D5588</f>
        <v>0</v>
      </c>
    </row>
    <row r="5589" spans="1:6" s="524" customFormat="1" ht="69">
      <c r="A5589" s="1700" t="s">
        <v>28</v>
      </c>
      <c r="B5589" s="781" t="s">
        <v>2966</v>
      </c>
      <c r="C5589" s="1830">
        <v>0</v>
      </c>
      <c r="D5589" s="336" t="s">
        <v>809</v>
      </c>
      <c r="E5589" s="2177"/>
      <c r="F5589" s="1719">
        <f t="shared" ref="F5589:F5597" si="186">C5589*E5589</f>
        <v>0</v>
      </c>
    </row>
    <row r="5590" spans="1:6" s="524" customFormat="1" ht="27.6">
      <c r="A5590" s="1704" t="s">
        <v>30</v>
      </c>
      <c r="B5590" s="781" t="s">
        <v>2967</v>
      </c>
      <c r="C5590" s="1829">
        <v>0</v>
      </c>
      <c r="D5590" s="874" t="s">
        <v>1421</v>
      </c>
      <c r="E5590" s="1707"/>
      <c r="F5590" s="1719">
        <f t="shared" si="186"/>
        <v>0</v>
      </c>
    </row>
    <row r="5591" spans="1:6" ht="27.6">
      <c r="A5591" s="1704" t="s">
        <v>31</v>
      </c>
      <c r="B5591" s="781" t="s">
        <v>1451</v>
      </c>
      <c r="C5591" s="1829">
        <v>0</v>
      </c>
      <c r="D5591" s="874" t="s">
        <v>1421</v>
      </c>
      <c r="E5591" s="1707"/>
      <c r="F5591" s="1719">
        <f t="shared" si="186"/>
        <v>0</v>
      </c>
    </row>
    <row r="5592" spans="1:6" ht="27.6">
      <c r="A5592" s="1704" t="s">
        <v>32</v>
      </c>
      <c r="B5592" s="781" t="s">
        <v>1452</v>
      </c>
      <c r="C5592" s="1829">
        <v>0</v>
      </c>
      <c r="D5592" s="874" t="s">
        <v>1421</v>
      </c>
      <c r="E5592" s="1707"/>
      <c r="F5592" s="1719">
        <f t="shared" si="186"/>
        <v>0</v>
      </c>
    </row>
    <row r="5593" spans="1:6" ht="41.4">
      <c r="A5593" s="1704" t="s">
        <v>33</v>
      </c>
      <c r="B5593" s="781" t="s">
        <v>1453</v>
      </c>
      <c r="C5593" s="1829">
        <v>0</v>
      </c>
      <c r="D5593" s="874" t="s">
        <v>1421</v>
      </c>
      <c r="E5593" s="1707"/>
      <c r="F5593" s="1719">
        <f t="shared" si="186"/>
        <v>0</v>
      </c>
    </row>
    <row r="5594" spans="1:6" s="524" customFormat="1" ht="27.6">
      <c r="A5594" s="1700" t="s">
        <v>34</v>
      </c>
      <c r="B5594" s="781" t="s">
        <v>1446</v>
      </c>
      <c r="C5594" s="1830">
        <v>0</v>
      </c>
      <c r="D5594" s="336" t="s">
        <v>1421</v>
      </c>
      <c r="E5594" s="2177"/>
      <c r="F5594" s="1719">
        <f t="shared" si="186"/>
        <v>0</v>
      </c>
    </row>
    <row r="5595" spans="1:6" s="524" customFormat="1">
      <c r="A5595" s="1700" t="s">
        <v>35</v>
      </c>
      <c r="B5595" s="1831" t="s">
        <v>1447</v>
      </c>
      <c r="C5595" s="1830">
        <v>0</v>
      </c>
      <c r="D5595" s="336" t="s">
        <v>1421</v>
      </c>
      <c r="E5595" s="2177"/>
      <c r="F5595" s="1719">
        <f t="shared" si="186"/>
        <v>0</v>
      </c>
    </row>
    <row r="5596" spans="1:6" s="524" customFormat="1" ht="27.6">
      <c r="A5596" s="1700" t="s">
        <v>36</v>
      </c>
      <c r="B5596" s="781" t="s">
        <v>1444</v>
      </c>
      <c r="C5596" s="1829">
        <v>0</v>
      </c>
      <c r="D5596" s="874" t="s">
        <v>1421</v>
      </c>
      <c r="E5596" s="1707"/>
      <c r="F5596" s="1719">
        <f t="shared" si="186"/>
        <v>0</v>
      </c>
    </row>
    <row r="5597" spans="1:6" ht="41.4">
      <c r="A5597" s="1704" t="s">
        <v>74</v>
      </c>
      <c r="B5597" s="781" t="s">
        <v>1445</v>
      </c>
      <c r="C5597" s="1829">
        <v>0</v>
      </c>
      <c r="D5597" s="874" t="s">
        <v>1421</v>
      </c>
      <c r="E5597" s="1707"/>
      <c r="F5597" s="1719">
        <f t="shared" si="186"/>
        <v>0</v>
      </c>
    </row>
    <row r="5598" spans="1:6">
      <c r="A5598" s="1704"/>
      <c r="B5598" s="781"/>
      <c r="C5598" s="1829"/>
      <c r="D5598" s="874"/>
      <c r="E5598" s="1707"/>
      <c r="F5598" s="1719"/>
    </row>
    <row r="5599" spans="1:6">
      <c r="A5599" s="1704"/>
      <c r="B5599" s="781"/>
      <c r="C5599" s="1829"/>
      <c r="D5599" s="874"/>
      <c r="E5599" s="1707"/>
      <c r="F5599" s="1719"/>
    </row>
    <row r="5600" spans="1:6">
      <c r="A5600" s="1704"/>
      <c r="B5600" s="781"/>
      <c r="C5600" s="1829"/>
      <c r="D5600" s="874"/>
      <c r="E5600" s="1707"/>
      <c r="F5600" s="1719"/>
    </row>
    <row r="5601" spans="1:6">
      <c r="A5601" s="1704"/>
      <c r="B5601" s="781"/>
      <c r="C5601" s="1829"/>
      <c r="D5601" s="874"/>
      <c r="E5601" s="1707"/>
      <c r="F5601" s="1719"/>
    </row>
    <row r="5602" spans="1:6">
      <c r="A5602" s="1704"/>
      <c r="B5602" s="781"/>
      <c r="C5602" s="1829"/>
      <c r="D5602" s="874"/>
      <c r="E5602" s="1707"/>
      <c r="F5602" s="1719"/>
    </row>
    <row r="5603" spans="1:6">
      <c r="A5603" s="1704"/>
      <c r="B5603" s="781"/>
      <c r="C5603" s="1829"/>
      <c r="D5603" s="874"/>
      <c r="E5603" s="1707"/>
      <c r="F5603" s="1719"/>
    </row>
    <row r="5604" spans="1:6">
      <c r="A5604" s="1704"/>
      <c r="B5604" s="781"/>
      <c r="C5604" s="1829"/>
      <c r="D5604" s="874"/>
      <c r="E5604" s="1707"/>
      <c r="F5604" s="1719"/>
    </row>
    <row r="5605" spans="1:6">
      <c r="A5605" s="1704"/>
      <c r="B5605" s="781"/>
      <c r="C5605" s="1829"/>
      <c r="D5605" s="874"/>
      <c r="E5605" s="1707"/>
      <c r="F5605" s="1719"/>
    </row>
    <row r="5606" spans="1:6">
      <c r="A5606" s="1704"/>
      <c r="B5606" s="781"/>
      <c r="C5606" s="1829"/>
      <c r="D5606" s="874"/>
      <c r="E5606" s="1707"/>
      <c r="F5606" s="1719"/>
    </row>
    <row r="5607" spans="1:6">
      <c r="A5607" s="1704"/>
      <c r="B5607" s="781"/>
      <c r="C5607" s="1829"/>
      <c r="D5607" s="874"/>
      <c r="E5607" s="1707"/>
      <c r="F5607" s="1719"/>
    </row>
    <row r="5608" spans="1:6">
      <c r="A5608" s="1704"/>
      <c r="B5608" s="781"/>
      <c r="C5608" s="1829"/>
      <c r="D5608" s="874"/>
      <c r="E5608" s="1707"/>
      <c r="F5608" s="1719"/>
    </row>
    <row r="5609" spans="1:6">
      <c r="A5609" s="1704"/>
      <c r="B5609" s="781"/>
      <c r="C5609" s="1829"/>
      <c r="D5609" s="874"/>
      <c r="E5609" s="1707"/>
      <c r="F5609" s="1719"/>
    </row>
    <row r="5610" spans="1:6">
      <c r="A5610" s="1704"/>
      <c r="B5610" s="781"/>
      <c r="C5610" s="1829"/>
      <c r="D5610" s="874"/>
      <c r="E5610" s="1707"/>
      <c r="F5610" s="1719"/>
    </row>
    <row r="5611" spans="1:6">
      <c r="A5611" s="1704"/>
      <c r="B5611" s="781"/>
      <c r="C5611" s="1829"/>
      <c r="D5611" s="874"/>
      <c r="E5611" s="1707"/>
      <c r="F5611" s="1719"/>
    </row>
    <row r="5612" spans="1:6">
      <c r="A5612" s="1704"/>
      <c r="B5612" s="781"/>
      <c r="C5612" s="1829"/>
      <c r="D5612" s="874"/>
      <c r="E5612" s="1707"/>
      <c r="F5612" s="1719"/>
    </row>
    <row r="5613" spans="1:6">
      <c r="A5613" s="1704"/>
      <c r="B5613" s="781"/>
      <c r="C5613" s="1829"/>
      <c r="D5613" s="874"/>
      <c r="E5613" s="1707"/>
      <c r="F5613" s="1719"/>
    </row>
    <row r="5614" spans="1:6">
      <c r="A5614" s="1704"/>
      <c r="B5614" s="781"/>
      <c r="C5614" s="1829"/>
      <c r="D5614" s="874"/>
      <c r="E5614" s="1707"/>
      <c r="F5614" s="1719"/>
    </row>
    <row r="5615" spans="1:6">
      <c r="A5615" s="1704"/>
      <c r="B5615" s="781"/>
      <c r="C5615" s="1829"/>
      <c r="D5615" s="874"/>
      <c r="E5615" s="1707"/>
      <c r="F5615" s="1719"/>
    </row>
    <row r="5616" spans="1:6">
      <c r="A5616" s="1704"/>
      <c r="B5616" s="781"/>
      <c r="C5616" s="1829"/>
      <c r="D5616" s="874"/>
      <c r="E5616" s="1707"/>
      <c r="F5616" s="1719"/>
    </row>
    <row r="5617" spans="1:6">
      <c r="A5617" s="1704"/>
      <c r="B5617" s="781"/>
      <c r="C5617" s="1829"/>
      <c r="D5617" s="874"/>
      <c r="E5617" s="1707"/>
      <c r="F5617" s="1719"/>
    </row>
    <row r="5618" spans="1:6">
      <c r="A5618" s="1704"/>
      <c r="B5618" s="781"/>
      <c r="C5618" s="1829"/>
      <c r="D5618" s="874"/>
      <c r="E5618" s="1707"/>
      <c r="F5618" s="1719"/>
    </row>
    <row r="5619" spans="1:6">
      <c r="A5619" s="1704"/>
      <c r="B5619" s="781"/>
      <c r="C5619" s="1829"/>
      <c r="D5619" s="874"/>
      <c r="E5619" s="1707"/>
      <c r="F5619" s="1719"/>
    </row>
    <row r="5620" spans="1:6">
      <c r="A5620" s="1704"/>
      <c r="B5620" s="781"/>
      <c r="C5620" s="1829"/>
      <c r="D5620" s="874"/>
      <c r="E5620" s="1707"/>
      <c r="F5620" s="1719"/>
    </row>
    <row r="5621" spans="1:6">
      <c r="A5621" s="1704"/>
      <c r="B5621" s="781"/>
      <c r="C5621" s="1829"/>
      <c r="D5621" s="874"/>
      <c r="E5621" s="1707"/>
      <c r="F5621" s="1719"/>
    </row>
    <row r="5622" spans="1:6">
      <c r="A5622" s="48"/>
      <c r="B5622" s="717"/>
      <c r="C5622" s="47"/>
      <c r="D5622" s="718"/>
      <c r="E5622" s="2014"/>
      <c r="F5622" s="351"/>
    </row>
    <row r="5623" spans="1:6" ht="14.4" thickBot="1">
      <c r="A5623" s="66"/>
      <c r="B5623" s="719" t="s">
        <v>199</v>
      </c>
      <c r="C5623" s="65"/>
      <c r="D5623" s="720"/>
      <c r="E5623" s="2022"/>
      <c r="F5623" s="393">
        <f>SUM(F5588:F5621)</f>
        <v>0</v>
      </c>
    </row>
    <row r="5624" spans="1:6" s="72" customFormat="1" ht="14.4" thickTop="1">
      <c r="A5624" s="1821"/>
      <c r="B5624" s="1842"/>
      <c r="C5624" s="1821"/>
      <c r="D5624" s="1822"/>
      <c r="E5624" s="2183"/>
      <c r="F5624" s="1781"/>
    </row>
    <row r="5625" spans="1:6" s="72" customFormat="1">
      <c r="A5625" s="1704"/>
      <c r="B5625" s="802" t="s">
        <v>2934</v>
      </c>
      <c r="C5625" s="1704"/>
      <c r="D5625" s="874"/>
      <c r="E5625" s="1707"/>
      <c r="F5625" s="1719"/>
    </row>
    <row r="5626" spans="1:6" s="72" customFormat="1">
      <c r="A5626" s="1704"/>
      <c r="B5626" s="802"/>
      <c r="C5626" s="1704"/>
      <c r="D5626" s="874"/>
      <c r="E5626" s="1707"/>
      <c r="F5626" s="1719"/>
    </row>
    <row r="5627" spans="1:6" s="72" customFormat="1">
      <c r="A5627" s="1704"/>
      <c r="B5627" s="781"/>
      <c r="C5627" s="1704"/>
      <c r="D5627" s="874"/>
      <c r="E5627" s="1707"/>
      <c r="F5627" s="1719"/>
    </row>
    <row r="5628" spans="1:6" s="72" customFormat="1">
      <c r="A5628" s="1704" t="s">
        <v>3037</v>
      </c>
      <c r="B5628" s="781" t="s">
        <v>2969</v>
      </c>
      <c r="C5628" s="1704"/>
      <c r="D5628" s="874"/>
      <c r="E5628" s="1707"/>
      <c r="F5628" s="1719">
        <f>F5488</f>
        <v>0</v>
      </c>
    </row>
    <row r="5629" spans="1:6" s="72" customFormat="1">
      <c r="A5629" s="1704"/>
      <c r="B5629" s="781"/>
      <c r="C5629" s="1704"/>
      <c r="D5629" s="874"/>
      <c r="E5629" s="1707"/>
      <c r="F5629" s="1719"/>
    </row>
    <row r="5630" spans="1:6" s="72" customFormat="1">
      <c r="A5630" s="1704" t="s">
        <v>3039</v>
      </c>
      <c r="B5630" s="781" t="s">
        <v>2970</v>
      </c>
      <c r="C5630" s="1704"/>
      <c r="D5630" s="874"/>
      <c r="E5630" s="1707"/>
      <c r="F5630" s="1719">
        <f>F5523</f>
        <v>0</v>
      </c>
    </row>
    <row r="5631" spans="1:6" s="72" customFormat="1">
      <c r="A5631" s="1704"/>
      <c r="B5631" s="781"/>
      <c r="C5631" s="1704"/>
      <c r="D5631" s="874"/>
      <c r="E5631" s="1707"/>
      <c r="F5631" s="1719"/>
    </row>
    <row r="5632" spans="1:6" s="72" customFormat="1">
      <c r="A5632" s="1704" t="s">
        <v>3040</v>
      </c>
      <c r="B5632" s="781" t="s">
        <v>2971</v>
      </c>
      <c r="C5632" s="1704"/>
      <c r="D5632" s="874"/>
      <c r="E5632" s="1707"/>
      <c r="F5632" s="1719">
        <f>F5557</f>
        <v>0</v>
      </c>
    </row>
    <row r="5633" spans="1:6" s="72" customFormat="1">
      <c r="A5633" s="1704"/>
      <c r="B5633" s="781"/>
      <c r="C5633" s="1704"/>
      <c r="D5633" s="874"/>
      <c r="E5633" s="1707"/>
      <c r="F5633" s="1719"/>
    </row>
    <row r="5634" spans="1:6" s="72" customFormat="1">
      <c r="A5634" s="1704" t="s">
        <v>3041</v>
      </c>
      <c r="B5634" s="781" t="s">
        <v>2972</v>
      </c>
      <c r="C5634" s="1704"/>
      <c r="D5634" s="874"/>
      <c r="E5634" s="1707"/>
      <c r="F5634" s="1719">
        <f>F5585</f>
        <v>0</v>
      </c>
    </row>
    <row r="5635" spans="1:6" s="72" customFormat="1">
      <c r="A5635" s="1704"/>
      <c r="B5635" s="781"/>
      <c r="C5635" s="1704"/>
      <c r="D5635" s="874"/>
      <c r="E5635" s="1707"/>
      <c r="F5635" s="1719"/>
    </row>
    <row r="5636" spans="1:6" s="72" customFormat="1">
      <c r="A5636" s="1704" t="s">
        <v>3042</v>
      </c>
      <c r="B5636" s="781" t="s">
        <v>2973</v>
      </c>
      <c r="C5636" s="1704"/>
      <c r="D5636" s="874"/>
      <c r="E5636" s="1707"/>
      <c r="F5636" s="1719">
        <f>F5623</f>
        <v>0</v>
      </c>
    </row>
    <row r="5637" spans="1:6" s="72" customFormat="1">
      <c r="A5637" s="1704"/>
      <c r="B5637" s="781"/>
      <c r="C5637" s="1704"/>
      <c r="D5637" s="874"/>
      <c r="E5637" s="1707"/>
      <c r="F5637" s="1719"/>
    </row>
    <row r="5638" spans="1:6" s="72" customFormat="1">
      <c r="A5638" s="1704"/>
      <c r="B5638" s="781"/>
      <c r="C5638" s="1704"/>
      <c r="D5638" s="874"/>
      <c r="E5638" s="1707"/>
      <c r="F5638" s="1719"/>
    </row>
    <row r="5639" spans="1:6" s="72" customFormat="1">
      <c r="A5639" s="1704"/>
      <c r="B5639" s="1836"/>
      <c r="C5639" s="1714"/>
      <c r="D5639" s="1716"/>
      <c r="E5639" s="2174"/>
      <c r="F5639" s="1717"/>
    </row>
    <row r="5640" spans="1:6" s="72" customFormat="1">
      <c r="A5640" s="1704"/>
      <c r="B5640" s="1672"/>
      <c r="C5640" s="1714"/>
      <c r="D5640" s="1716"/>
      <c r="E5640" s="2174"/>
      <c r="F5640" s="1717"/>
    </row>
    <row r="5641" spans="1:6" s="72" customFormat="1">
      <c r="A5641" s="1704"/>
      <c r="B5641" s="1836"/>
      <c r="C5641" s="1714"/>
      <c r="D5641" s="1716"/>
      <c r="E5641" s="2174"/>
      <c r="F5641" s="1717"/>
    </row>
    <row r="5642" spans="1:6" s="72" customFormat="1">
      <c r="A5642" s="1704"/>
      <c r="B5642" s="781"/>
      <c r="C5642" s="1704"/>
      <c r="D5642" s="874"/>
      <c r="E5642" s="1707"/>
      <c r="F5642" s="1719"/>
    </row>
    <row r="5643" spans="1:6" s="72" customFormat="1">
      <c r="A5643" s="1704"/>
      <c r="B5643" s="781"/>
      <c r="C5643" s="1704"/>
      <c r="D5643" s="874"/>
      <c r="E5643" s="1707"/>
      <c r="F5643" s="1719"/>
    </row>
    <row r="5644" spans="1:6" s="72" customFormat="1">
      <c r="A5644" s="1704"/>
      <c r="B5644" s="781"/>
      <c r="C5644" s="1704"/>
      <c r="D5644" s="874"/>
      <c r="E5644" s="1707"/>
      <c r="F5644" s="1719"/>
    </row>
    <row r="5645" spans="1:6" s="72" customFormat="1">
      <c r="A5645" s="1704"/>
      <c r="B5645" s="781"/>
      <c r="C5645" s="1704"/>
      <c r="D5645" s="874"/>
      <c r="E5645" s="1707"/>
      <c r="F5645" s="1719"/>
    </row>
    <row r="5646" spans="1:6" s="72" customFormat="1">
      <c r="A5646" s="1704"/>
      <c r="B5646" s="781"/>
      <c r="C5646" s="1704"/>
      <c r="D5646" s="874"/>
      <c r="E5646" s="1707"/>
      <c r="F5646" s="1719"/>
    </row>
    <row r="5647" spans="1:6" s="72" customFormat="1">
      <c r="A5647" s="1704"/>
      <c r="B5647" s="781"/>
      <c r="C5647" s="1704"/>
      <c r="D5647" s="874"/>
      <c r="E5647" s="1707"/>
      <c r="F5647" s="1719"/>
    </row>
    <row r="5648" spans="1:6" s="72" customFormat="1">
      <c r="A5648" s="1704"/>
      <c r="B5648" s="781"/>
      <c r="C5648" s="1704"/>
      <c r="D5648" s="874"/>
      <c r="E5648" s="1707"/>
      <c r="F5648" s="1719"/>
    </row>
    <row r="5649" spans="1:6" s="72" customFormat="1">
      <c r="A5649" s="1704"/>
      <c r="B5649" s="781"/>
      <c r="C5649" s="1704"/>
      <c r="D5649" s="874"/>
      <c r="E5649" s="1707"/>
      <c r="F5649" s="1719"/>
    </row>
    <row r="5650" spans="1:6" s="72" customFormat="1">
      <c r="A5650" s="1704"/>
      <c r="B5650" s="781"/>
      <c r="C5650" s="1704"/>
      <c r="D5650" s="874"/>
      <c r="E5650" s="1707"/>
      <c r="F5650" s="1719"/>
    </row>
    <row r="5651" spans="1:6" s="72" customFormat="1">
      <c r="A5651" s="1704"/>
      <c r="B5651" s="781"/>
      <c r="C5651" s="1704"/>
      <c r="D5651" s="874"/>
      <c r="E5651" s="1707"/>
      <c r="F5651" s="1719"/>
    </row>
    <row r="5652" spans="1:6" s="72" customFormat="1">
      <c r="A5652" s="1704"/>
      <c r="B5652" s="781"/>
      <c r="C5652" s="1704"/>
      <c r="D5652" s="874"/>
      <c r="E5652" s="1707"/>
      <c r="F5652" s="1719"/>
    </row>
    <row r="5653" spans="1:6" s="72" customFormat="1">
      <c r="A5653" s="1704"/>
      <c r="B5653" s="781"/>
      <c r="C5653" s="1704"/>
      <c r="D5653" s="874"/>
      <c r="E5653" s="1707"/>
      <c r="F5653" s="1719"/>
    </row>
    <row r="5654" spans="1:6" s="72" customFormat="1">
      <c r="A5654" s="1704"/>
      <c r="B5654" s="781"/>
      <c r="C5654" s="1704"/>
      <c r="D5654" s="874"/>
      <c r="E5654" s="1707"/>
      <c r="F5654" s="1719"/>
    </row>
    <row r="5655" spans="1:6" s="72" customFormat="1">
      <c r="A5655" s="1704"/>
      <c r="B5655" s="781"/>
      <c r="C5655" s="1704"/>
      <c r="D5655" s="874"/>
      <c r="E5655" s="1707"/>
      <c r="F5655" s="1719"/>
    </row>
    <row r="5656" spans="1:6" s="72" customFormat="1">
      <c r="A5656" s="1704"/>
      <c r="B5656" s="781"/>
      <c r="C5656" s="1704"/>
      <c r="D5656" s="874"/>
      <c r="E5656" s="1707"/>
      <c r="F5656" s="1719"/>
    </row>
    <row r="5657" spans="1:6" s="72" customFormat="1">
      <c r="A5657" s="1704"/>
      <c r="B5657" s="781"/>
      <c r="C5657" s="1704"/>
      <c r="D5657" s="874"/>
      <c r="E5657" s="1707"/>
      <c r="F5657" s="1719"/>
    </row>
    <row r="5658" spans="1:6" s="72" customFormat="1">
      <c r="A5658" s="1704"/>
      <c r="B5658" s="781"/>
      <c r="C5658" s="1704"/>
      <c r="D5658" s="874"/>
      <c r="E5658" s="1707"/>
      <c r="F5658" s="1719"/>
    </row>
    <row r="5659" spans="1:6" s="72" customFormat="1">
      <c r="A5659" s="1704"/>
      <c r="B5659" s="781"/>
      <c r="C5659" s="1704"/>
      <c r="D5659" s="874"/>
      <c r="E5659" s="1707"/>
      <c r="F5659" s="1719"/>
    </row>
    <row r="5660" spans="1:6" s="72" customFormat="1">
      <c r="A5660" s="1704"/>
      <c r="B5660" s="781"/>
      <c r="C5660" s="1704"/>
      <c r="D5660" s="874"/>
      <c r="E5660" s="1707"/>
      <c r="F5660" s="1719"/>
    </row>
    <row r="5661" spans="1:6" s="72" customFormat="1">
      <c r="A5661" s="1704"/>
      <c r="B5661" s="781"/>
      <c r="C5661" s="1704"/>
      <c r="D5661" s="874"/>
      <c r="E5661" s="1707"/>
      <c r="F5661" s="1719"/>
    </row>
    <row r="5662" spans="1:6" s="72" customFormat="1">
      <c r="A5662" s="1704"/>
      <c r="B5662" s="781"/>
      <c r="C5662" s="1704"/>
      <c r="D5662" s="874"/>
      <c r="E5662" s="1707"/>
      <c r="F5662" s="1719"/>
    </row>
    <row r="5663" spans="1:6" s="72" customFormat="1">
      <c r="A5663" s="1704"/>
      <c r="B5663" s="781"/>
      <c r="C5663" s="1704"/>
      <c r="D5663" s="874"/>
      <c r="E5663" s="1707"/>
      <c r="F5663" s="1719"/>
    </row>
    <row r="5664" spans="1:6" s="72" customFormat="1">
      <c r="A5664" s="1704"/>
      <c r="B5664" s="781"/>
      <c r="C5664" s="1704"/>
      <c r="D5664" s="874"/>
      <c r="E5664" s="1707"/>
      <c r="F5664" s="1719"/>
    </row>
    <row r="5665" spans="1:6" s="72" customFormat="1">
      <c r="A5665" s="1704"/>
      <c r="B5665" s="781"/>
      <c r="C5665" s="1704"/>
      <c r="D5665" s="874"/>
      <c r="E5665" s="1707"/>
      <c r="F5665" s="1719"/>
    </row>
    <row r="5666" spans="1:6" s="72" customFormat="1">
      <c r="A5666" s="1704"/>
      <c r="B5666" s="781"/>
      <c r="C5666" s="1704"/>
      <c r="D5666" s="874"/>
      <c r="E5666" s="1707"/>
      <c r="F5666" s="1719"/>
    </row>
    <row r="5667" spans="1:6" s="72" customFormat="1">
      <c r="A5667" s="1704"/>
      <c r="B5667" s="781"/>
      <c r="C5667" s="1704"/>
      <c r="D5667" s="874"/>
      <c r="E5667" s="1707"/>
      <c r="F5667" s="1719"/>
    </row>
    <row r="5668" spans="1:6" s="72" customFormat="1">
      <c r="A5668" s="1704"/>
      <c r="B5668" s="781"/>
      <c r="C5668" s="1704"/>
      <c r="D5668" s="874"/>
      <c r="E5668" s="1707"/>
      <c r="F5668" s="1719"/>
    </row>
    <row r="5669" spans="1:6" s="72" customFormat="1">
      <c r="A5669" s="1704"/>
      <c r="B5669" s="781"/>
      <c r="C5669" s="1704"/>
      <c r="D5669" s="874"/>
      <c r="E5669" s="1707"/>
      <c r="F5669" s="1719"/>
    </row>
    <row r="5670" spans="1:6" s="72" customFormat="1">
      <c r="A5670" s="1704"/>
      <c r="B5670" s="781"/>
      <c r="C5670" s="1704"/>
      <c r="D5670" s="874"/>
      <c r="E5670" s="1707"/>
      <c r="F5670" s="1719"/>
    </row>
    <row r="5671" spans="1:6" s="72" customFormat="1">
      <c r="A5671" s="1704"/>
      <c r="B5671" s="781"/>
      <c r="C5671" s="1704"/>
      <c r="D5671" s="874"/>
      <c r="E5671" s="1707"/>
      <c r="F5671" s="1719"/>
    </row>
    <row r="5672" spans="1:6" s="72" customFormat="1">
      <c r="A5672" s="1704"/>
      <c r="B5672" s="781"/>
      <c r="C5672" s="1704"/>
      <c r="D5672" s="874"/>
      <c r="E5672" s="1707"/>
      <c r="F5672" s="1719"/>
    </row>
    <row r="5673" spans="1:6" s="72" customFormat="1">
      <c r="A5673" s="48"/>
      <c r="B5673" s="717"/>
      <c r="C5673" s="47"/>
      <c r="D5673" s="718"/>
      <c r="E5673" s="2014"/>
      <c r="F5673" s="351"/>
    </row>
    <row r="5674" spans="1:6" s="72" customFormat="1" ht="14.4" thickBot="1">
      <c r="A5674" s="66"/>
      <c r="B5674" s="719" t="s">
        <v>3435</v>
      </c>
      <c r="C5674" s="65"/>
      <c r="D5674" s="720"/>
      <c r="E5674" s="2022"/>
      <c r="F5674" s="393">
        <f>SUM(F5626:F5653)</f>
        <v>0</v>
      </c>
    </row>
    <row r="5675" spans="1:6" s="72" customFormat="1" ht="14.4" thickTop="1">
      <c r="A5675" s="1722"/>
      <c r="B5675" s="721"/>
      <c r="C5675" s="1759"/>
      <c r="D5675" s="722"/>
      <c r="E5675" s="2173"/>
      <c r="F5675" s="1725"/>
    </row>
    <row r="5676" spans="1:6" s="72" customFormat="1">
      <c r="A5676" s="1722"/>
      <c r="B5676" s="628" t="s">
        <v>1495</v>
      </c>
      <c r="C5676" s="1759"/>
      <c r="D5676" s="722"/>
      <c r="E5676" s="2173"/>
      <c r="F5676" s="1725"/>
    </row>
    <row r="5677" spans="1:6" s="72" customFormat="1">
      <c r="A5677" s="1722"/>
      <c r="B5677" s="628"/>
      <c r="C5677" s="1759"/>
      <c r="D5677" s="722"/>
      <c r="E5677" s="2173"/>
      <c r="F5677" s="1725"/>
    </row>
    <row r="5678" spans="1:6" s="72" customFormat="1" ht="27.6">
      <c r="A5678" s="1704"/>
      <c r="B5678" s="802" t="s">
        <v>1496</v>
      </c>
      <c r="C5678" s="1704"/>
      <c r="D5678" s="874"/>
      <c r="E5678" s="1707"/>
      <c r="F5678" s="1719"/>
    </row>
    <row r="5679" spans="1:6" s="72" customFormat="1" ht="69">
      <c r="A5679" s="1704"/>
      <c r="B5679" s="802" t="s">
        <v>1497</v>
      </c>
      <c r="C5679" s="1704"/>
      <c r="D5679" s="874"/>
      <c r="E5679" s="1707"/>
      <c r="F5679" s="1719"/>
    </row>
    <row r="5680" spans="1:6" s="72" customFormat="1" ht="41.4">
      <c r="A5680" s="1704"/>
      <c r="B5680" s="802" t="s">
        <v>1498</v>
      </c>
      <c r="C5680" s="1704"/>
      <c r="D5680" s="874"/>
      <c r="E5680" s="1707"/>
      <c r="F5680" s="1719"/>
    </row>
    <row r="5681" spans="1:6" s="72" customFormat="1">
      <c r="A5681" s="1704"/>
      <c r="B5681" s="802"/>
      <c r="C5681" s="1704"/>
      <c r="D5681" s="874"/>
      <c r="E5681" s="1707"/>
      <c r="F5681" s="1719">
        <f t="shared" ref="F5681:F5706" si="187">C5681*E5681</f>
        <v>0</v>
      </c>
    </row>
    <row r="5682" spans="1:6" s="72" customFormat="1">
      <c r="A5682" s="1824" t="s">
        <v>28</v>
      </c>
      <c r="B5682" s="781" t="s">
        <v>2977</v>
      </c>
      <c r="C5682" s="1825">
        <v>0</v>
      </c>
      <c r="D5682" s="874" t="s">
        <v>46</v>
      </c>
      <c r="E5682" s="1707"/>
      <c r="F5682" s="1719">
        <f t="shared" si="187"/>
        <v>0</v>
      </c>
    </row>
    <row r="5683" spans="1:6" s="72" customFormat="1">
      <c r="A5683" s="1824" t="s">
        <v>30</v>
      </c>
      <c r="B5683" s="781" t="s">
        <v>1500</v>
      </c>
      <c r="C5683" s="1825">
        <v>0</v>
      </c>
      <c r="D5683" s="874" t="s">
        <v>46</v>
      </c>
      <c r="E5683" s="1707"/>
      <c r="F5683" s="1719">
        <f t="shared" si="187"/>
        <v>0</v>
      </c>
    </row>
    <row r="5684" spans="1:6" s="72" customFormat="1">
      <c r="A5684" s="1824" t="s">
        <v>31</v>
      </c>
      <c r="B5684" s="781" t="s">
        <v>1501</v>
      </c>
      <c r="C5684" s="1825">
        <v>0</v>
      </c>
      <c r="D5684" s="874" t="s">
        <v>46</v>
      </c>
      <c r="E5684" s="1707"/>
      <c r="F5684" s="1719">
        <f t="shared" si="187"/>
        <v>0</v>
      </c>
    </row>
    <row r="5685" spans="1:6" s="72" customFormat="1">
      <c r="A5685" s="1824" t="s">
        <v>32</v>
      </c>
      <c r="B5685" s="781" t="s">
        <v>1502</v>
      </c>
      <c r="C5685" s="1825">
        <v>0</v>
      </c>
      <c r="D5685" s="874" t="s">
        <v>46</v>
      </c>
      <c r="E5685" s="1707"/>
      <c r="F5685" s="1719">
        <f t="shared" si="187"/>
        <v>0</v>
      </c>
    </row>
    <row r="5686" spans="1:6" s="72" customFormat="1">
      <c r="A5686" s="1824" t="s">
        <v>33</v>
      </c>
      <c r="B5686" s="781" t="s">
        <v>1503</v>
      </c>
      <c r="C5686" s="1825">
        <v>0</v>
      </c>
      <c r="D5686" s="874" t="s">
        <v>46</v>
      </c>
      <c r="E5686" s="1707"/>
      <c r="F5686" s="1719">
        <f t="shared" si="187"/>
        <v>0</v>
      </c>
    </row>
    <row r="5687" spans="1:6" s="72" customFormat="1">
      <c r="A5687" s="1824"/>
      <c r="B5687" s="781"/>
      <c r="C5687" s="1825"/>
      <c r="D5687" s="874"/>
      <c r="E5687" s="1707"/>
      <c r="F5687" s="1719">
        <f t="shared" si="187"/>
        <v>0</v>
      </c>
    </row>
    <row r="5688" spans="1:6" s="72" customFormat="1">
      <c r="A5688" s="1824"/>
      <c r="B5688" s="802" t="s">
        <v>1504</v>
      </c>
      <c r="C5688" s="1837"/>
      <c r="D5688" s="874"/>
      <c r="E5688" s="1707"/>
      <c r="F5688" s="1719">
        <f t="shared" si="187"/>
        <v>0</v>
      </c>
    </row>
    <row r="5689" spans="1:6" s="72" customFormat="1">
      <c r="A5689" s="1824" t="s">
        <v>34</v>
      </c>
      <c r="B5689" s="781" t="s">
        <v>1505</v>
      </c>
      <c r="C5689" s="1825">
        <v>0</v>
      </c>
      <c r="D5689" s="874" t="s">
        <v>1421</v>
      </c>
      <c r="E5689" s="1707"/>
      <c r="F5689" s="1719">
        <f t="shared" si="187"/>
        <v>0</v>
      </c>
    </row>
    <row r="5690" spans="1:6" s="72" customFormat="1">
      <c r="A5690" s="1824" t="s">
        <v>35</v>
      </c>
      <c r="B5690" s="781" t="s">
        <v>1506</v>
      </c>
      <c r="C5690" s="1825">
        <v>0</v>
      </c>
      <c r="D5690" s="874" t="s">
        <v>1421</v>
      </c>
      <c r="E5690" s="1707"/>
      <c r="F5690" s="1719">
        <f t="shared" si="187"/>
        <v>0</v>
      </c>
    </row>
    <row r="5691" spans="1:6" s="72" customFormat="1" ht="15.6">
      <c r="A5691" s="1824" t="s">
        <v>36</v>
      </c>
      <c r="B5691" s="781" t="s">
        <v>1507</v>
      </c>
      <c r="C5691" s="1825">
        <v>0</v>
      </c>
      <c r="D5691" s="874" t="s">
        <v>1421</v>
      </c>
      <c r="E5691" s="1707"/>
      <c r="F5691" s="1719">
        <f t="shared" si="187"/>
        <v>0</v>
      </c>
    </row>
    <row r="5692" spans="1:6" s="72" customFormat="1" ht="15.6">
      <c r="A5692" s="1824" t="s">
        <v>74</v>
      </c>
      <c r="B5692" s="781" t="s">
        <v>1508</v>
      </c>
      <c r="C5692" s="1825">
        <v>0</v>
      </c>
      <c r="D5692" s="874" t="s">
        <v>1421</v>
      </c>
      <c r="E5692" s="1707"/>
      <c r="F5692" s="1719">
        <f t="shared" si="187"/>
        <v>0</v>
      </c>
    </row>
    <row r="5693" spans="1:6" s="72" customFormat="1">
      <c r="A5693" s="1824" t="s">
        <v>38</v>
      </c>
      <c r="B5693" s="781" t="s">
        <v>1509</v>
      </c>
      <c r="C5693" s="1825">
        <v>0</v>
      </c>
      <c r="D5693" s="874" t="s">
        <v>1421</v>
      </c>
      <c r="E5693" s="1707"/>
      <c r="F5693" s="1719">
        <f t="shared" si="187"/>
        <v>0</v>
      </c>
    </row>
    <row r="5694" spans="1:6" s="72" customFormat="1">
      <c r="A5694" s="1824" t="s">
        <v>39</v>
      </c>
      <c r="B5694" s="781" t="s">
        <v>1510</v>
      </c>
      <c r="C5694" s="1825">
        <v>0</v>
      </c>
      <c r="D5694" s="874" t="s">
        <v>1421</v>
      </c>
      <c r="E5694" s="1707"/>
      <c r="F5694" s="1719">
        <f t="shared" si="187"/>
        <v>0</v>
      </c>
    </row>
    <row r="5695" spans="1:6" s="72" customFormat="1">
      <c r="A5695" s="1824" t="s">
        <v>40</v>
      </c>
      <c r="B5695" s="781" t="s">
        <v>1511</v>
      </c>
      <c r="C5695" s="1825">
        <v>0</v>
      </c>
      <c r="D5695" s="874" t="s">
        <v>1421</v>
      </c>
      <c r="E5695" s="1707"/>
      <c r="F5695" s="1719">
        <f t="shared" si="187"/>
        <v>0</v>
      </c>
    </row>
    <row r="5696" spans="1:6" s="72" customFormat="1">
      <c r="A5696" s="1824" t="s">
        <v>42</v>
      </c>
      <c r="B5696" s="781" t="s">
        <v>1512</v>
      </c>
      <c r="C5696" s="1825">
        <v>0</v>
      </c>
      <c r="D5696" s="874" t="s">
        <v>1421</v>
      </c>
      <c r="E5696" s="1707"/>
      <c r="F5696" s="1719">
        <f t="shared" si="187"/>
        <v>0</v>
      </c>
    </row>
    <row r="5697" spans="1:6" s="72" customFormat="1">
      <c r="A5697" s="1824" t="s">
        <v>43</v>
      </c>
      <c r="B5697" s="781" t="s">
        <v>1513</v>
      </c>
      <c r="C5697" s="1825">
        <v>0</v>
      </c>
      <c r="D5697" s="874" t="s">
        <v>1421</v>
      </c>
      <c r="E5697" s="1707"/>
      <c r="F5697" s="1719">
        <f t="shared" si="187"/>
        <v>0</v>
      </c>
    </row>
    <row r="5698" spans="1:6" s="72" customFormat="1">
      <c r="A5698" s="1824" t="s">
        <v>613</v>
      </c>
      <c r="B5698" s="781" t="s">
        <v>1514</v>
      </c>
      <c r="C5698" s="1825">
        <v>0</v>
      </c>
      <c r="D5698" s="874" t="s">
        <v>1421</v>
      </c>
      <c r="E5698" s="1707"/>
      <c r="F5698" s="1719">
        <f t="shared" si="187"/>
        <v>0</v>
      </c>
    </row>
    <row r="5699" spans="1:6" s="72" customFormat="1">
      <c r="A5699" s="1824" t="s">
        <v>856</v>
      </c>
      <c r="B5699" s="781" t="s">
        <v>1515</v>
      </c>
      <c r="C5699" s="1825">
        <v>0</v>
      </c>
      <c r="D5699" s="874" t="s">
        <v>1421</v>
      </c>
      <c r="E5699" s="1707"/>
      <c r="F5699" s="1719">
        <f t="shared" si="187"/>
        <v>0</v>
      </c>
    </row>
    <row r="5700" spans="1:6" s="72" customFormat="1">
      <c r="A5700" s="1824" t="s">
        <v>858</v>
      </c>
      <c r="B5700" s="781" t="s">
        <v>1516</v>
      </c>
      <c r="C5700" s="1825">
        <v>0</v>
      </c>
      <c r="D5700" s="874" t="s">
        <v>1421</v>
      </c>
      <c r="E5700" s="1707"/>
      <c r="F5700" s="1719">
        <f t="shared" si="187"/>
        <v>0</v>
      </c>
    </row>
    <row r="5701" spans="1:6" s="72" customFormat="1">
      <c r="A5701" s="1824" t="s">
        <v>860</v>
      </c>
      <c r="B5701" s="781" t="s">
        <v>1517</v>
      </c>
      <c r="C5701" s="1825">
        <v>0</v>
      </c>
      <c r="D5701" s="874" t="s">
        <v>1421</v>
      </c>
      <c r="E5701" s="1707"/>
      <c r="F5701" s="1719">
        <f t="shared" si="187"/>
        <v>0</v>
      </c>
    </row>
    <row r="5702" spans="1:6" s="72" customFormat="1">
      <c r="A5702" s="1824" t="s">
        <v>862</v>
      </c>
      <c r="B5702" s="781" t="s">
        <v>1518</v>
      </c>
      <c r="C5702" s="1825">
        <v>0</v>
      </c>
      <c r="D5702" s="874" t="s">
        <v>1421</v>
      </c>
      <c r="E5702" s="1707"/>
      <c r="F5702" s="1719">
        <f t="shared" si="187"/>
        <v>0</v>
      </c>
    </row>
    <row r="5703" spans="1:6" s="72" customFormat="1" ht="27.6">
      <c r="A5703" s="1824" t="s">
        <v>864</v>
      </c>
      <c r="B5703" s="781" t="s">
        <v>1519</v>
      </c>
      <c r="C5703" s="1825">
        <v>0</v>
      </c>
      <c r="D5703" s="874" t="s">
        <v>1421</v>
      </c>
      <c r="E5703" s="1707"/>
      <c r="F5703" s="1719">
        <f t="shared" si="187"/>
        <v>0</v>
      </c>
    </row>
    <row r="5704" spans="1:6">
      <c r="A5704" s="1704"/>
      <c r="B5704" s="781"/>
      <c r="C5704" s="1825"/>
      <c r="D5704" s="874"/>
      <c r="E5704" s="1707"/>
      <c r="F5704" s="1719">
        <f t="shared" si="187"/>
        <v>0</v>
      </c>
    </row>
    <row r="5705" spans="1:6">
      <c r="A5705" s="1704" t="s">
        <v>866</v>
      </c>
      <c r="B5705" s="781" t="s">
        <v>1520</v>
      </c>
      <c r="C5705" s="1825">
        <v>0</v>
      </c>
      <c r="D5705" s="874" t="s">
        <v>1482</v>
      </c>
      <c r="E5705" s="1707"/>
      <c r="F5705" s="1719">
        <f t="shared" si="187"/>
        <v>0</v>
      </c>
    </row>
    <row r="5706" spans="1:6">
      <c r="A5706" s="1704"/>
      <c r="B5706" s="781"/>
      <c r="C5706" s="1825"/>
      <c r="D5706" s="874"/>
      <c r="E5706" s="1707"/>
      <c r="F5706" s="1719">
        <f t="shared" si="187"/>
        <v>0</v>
      </c>
    </row>
    <row r="5707" spans="1:6">
      <c r="A5707" s="1704"/>
      <c r="B5707" s="781"/>
      <c r="C5707" s="1825"/>
      <c r="D5707" s="874"/>
      <c r="E5707" s="1707"/>
      <c r="F5707" s="1719"/>
    </row>
    <row r="5708" spans="1:6">
      <c r="A5708" s="1704"/>
      <c r="B5708" s="781"/>
      <c r="C5708" s="1825"/>
      <c r="D5708" s="874"/>
      <c r="E5708" s="1707"/>
      <c r="F5708" s="1719"/>
    </row>
    <row r="5709" spans="1:6">
      <c r="A5709" s="1704"/>
      <c r="B5709" s="781"/>
      <c r="C5709" s="1825"/>
      <c r="D5709" s="874"/>
      <c r="E5709" s="1707"/>
      <c r="F5709" s="1719"/>
    </row>
    <row r="5710" spans="1:6">
      <c r="A5710" s="1704"/>
      <c r="B5710" s="781"/>
      <c r="C5710" s="1825"/>
      <c r="D5710" s="874"/>
      <c r="E5710" s="1707"/>
      <c r="F5710" s="1719"/>
    </row>
    <row r="5711" spans="1:6">
      <c r="A5711" s="1704"/>
      <c r="B5711" s="781"/>
      <c r="C5711" s="1825"/>
      <c r="D5711" s="874"/>
      <c r="E5711" s="1707"/>
      <c r="F5711" s="1719"/>
    </row>
    <row r="5712" spans="1:6">
      <c r="A5712" s="1704"/>
      <c r="B5712" s="781"/>
      <c r="C5712" s="1825"/>
      <c r="D5712" s="874"/>
      <c r="E5712" s="1707"/>
      <c r="F5712" s="1719"/>
    </row>
    <row r="5713" spans="1:6">
      <c r="A5713" s="1704"/>
      <c r="B5713" s="781"/>
      <c r="C5713" s="1825"/>
      <c r="D5713" s="874"/>
      <c r="E5713" s="1707"/>
      <c r="F5713" s="1719"/>
    </row>
    <row r="5714" spans="1:6">
      <c r="A5714" s="1704"/>
      <c r="B5714" s="781"/>
      <c r="C5714" s="1825"/>
      <c r="D5714" s="874"/>
      <c r="E5714" s="1707"/>
      <c r="F5714" s="1719"/>
    </row>
    <row r="5715" spans="1:6">
      <c r="A5715" s="1704"/>
      <c r="B5715" s="781"/>
      <c r="C5715" s="1825"/>
      <c r="D5715" s="874"/>
      <c r="E5715" s="1707"/>
      <c r="F5715" s="1719"/>
    </row>
    <row r="5716" spans="1:6">
      <c r="A5716" s="48"/>
      <c r="B5716" s="717"/>
      <c r="C5716" s="47"/>
      <c r="D5716" s="718"/>
      <c r="E5716" s="2014"/>
      <c r="F5716" s="351"/>
    </row>
    <row r="5717" spans="1:6" ht="14.4" thickBot="1">
      <c r="A5717" s="66"/>
      <c r="B5717" s="719" t="s">
        <v>199</v>
      </c>
      <c r="C5717" s="65"/>
      <c r="D5717" s="720"/>
      <c r="E5717" s="2022"/>
      <c r="F5717" s="393">
        <f>SUM(F5680:F5715)</f>
        <v>0</v>
      </c>
    </row>
    <row r="5718" spans="1:6" ht="14.4" thickTop="1">
      <c r="B5718" s="1687"/>
      <c r="C5718" s="1704"/>
      <c r="D5718" s="1838"/>
      <c r="E5718" s="1707"/>
      <c r="F5718" s="1781"/>
    </row>
    <row r="5719" spans="1:6">
      <c r="A5719" s="1704"/>
      <c r="B5719" s="802" t="s">
        <v>2982</v>
      </c>
      <c r="C5719" s="1704"/>
      <c r="D5719" s="874"/>
      <c r="E5719" s="1707"/>
      <c r="F5719" s="1719"/>
    </row>
    <row r="5720" spans="1:6">
      <c r="A5720" s="1704"/>
      <c r="B5720" s="802"/>
      <c r="C5720" s="1704"/>
      <c r="D5720" s="874"/>
      <c r="E5720" s="1707"/>
      <c r="F5720" s="1719"/>
    </row>
    <row r="5721" spans="1:6" ht="41.4">
      <c r="A5721" s="1704" t="s">
        <v>28</v>
      </c>
      <c r="B5721" s="781" t="s">
        <v>1521</v>
      </c>
      <c r="C5721" s="1825">
        <v>0</v>
      </c>
      <c r="D5721" s="874" t="s">
        <v>46</v>
      </c>
      <c r="E5721" s="1707"/>
      <c r="F5721" s="1719">
        <f t="shared" ref="F5721:F5730" si="188">C5721*E5721</f>
        <v>0</v>
      </c>
    </row>
    <row r="5722" spans="1:6" ht="27.6">
      <c r="A5722" s="1704" t="s">
        <v>30</v>
      </c>
      <c r="B5722" s="781" t="s">
        <v>1522</v>
      </c>
      <c r="C5722" s="1704">
        <v>0</v>
      </c>
      <c r="D5722" s="874" t="s">
        <v>7</v>
      </c>
      <c r="E5722" s="1707"/>
      <c r="F5722" s="1719">
        <f t="shared" si="188"/>
        <v>0</v>
      </c>
    </row>
    <row r="5723" spans="1:6">
      <c r="A5723" s="1704" t="s">
        <v>31</v>
      </c>
      <c r="B5723" s="781" t="s">
        <v>1523</v>
      </c>
      <c r="C5723" s="1704">
        <v>0</v>
      </c>
      <c r="D5723" s="874" t="s">
        <v>7</v>
      </c>
      <c r="E5723" s="1707"/>
      <c r="F5723" s="1719">
        <f t="shared" si="188"/>
        <v>0</v>
      </c>
    </row>
    <row r="5724" spans="1:6" ht="55.2">
      <c r="A5724" s="1704" t="s">
        <v>32</v>
      </c>
      <c r="B5724" s="781" t="s">
        <v>1524</v>
      </c>
      <c r="C5724" s="1704">
        <v>0</v>
      </c>
      <c r="D5724" s="874" t="s">
        <v>1421</v>
      </c>
      <c r="E5724" s="1707"/>
      <c r="F5724" s="1719">
        <f t="shared" si="188"/>
        <v>0</v>
      </c>
    </row>
    <row r="5725" spans="1:6" ht="41.4">
      <c r="A5725" s="1704" t="s">
        <v>33</v>
      </c>
      <c r="B5725" s="781" t="s">
        <v>1525</v>
      </c>
      <c r="C5725" s="1704">
        <v>0</v>
      </c>
      <c r="D5725" s="874" t="s">
        <v>1421</v>
      </c>
      <c r="E5725" s="1707"/>
      <c r="F5725" s="1719">
        <f t="shared" si="188"/>
        <v>0</v>
      </c>
    </row>
    <row r="5726" spans="1:6">
      <c r="A5726" s="1704" t="s">
        <v>34</v>
      </c>
      <c r="B5726" s="781" t="s">
        <v>1526</v>
      </c>
      <c r="C5726" s="1704">
        <v>0</v>
      </c>
      <c r="D5726" s="874" t="s">
        <v>1421</v>
      </c>
      <c r="E5726" s="1707"/>
      <c r="F5726" s="1719">
        <f t="shared" si="188"/>
        <v>0</v>
      </c>
    </row>
    <row r="5727" spans="1:6">
      <c r="A5727" s="1704"/>
      <c r="B5727" s="781"/>
      <c r="C5727" s="1704">
        <v>0</v>
      </c>
      <c r="D5727" s="874"/>
      <c r="E5727" s="1707"/>
      <c r="F5727" s="1719">
        <f t="shared" si="188"/>
        <v>0</v>
      </c>
    </row>
    <row r="5728" spans="1:6" ht="27.6">
      <c r="A5728" s="1704" t="s">
        <v>35</v>
      </c>
      <c r="B5728" s="781" t="s">
        <v>1527</v>
      </c>
      <c r="C5728" s="1704">
        <v>0</v>
      </c>
      <c r="D5728" s="874" t="s">
        <v>1421</v>
      </c>
      <c r="E5728" s="1707"/>
      <c r="F5728" s="1719">
        <f t="shared" si="188"/>
        <v>0</v>
      </c>
    </row>
    <row r="5729" spans="1:6">
      <c r="A5729" s="1704"/>
      <c r="B5729" s="781"/>
      <c r="C5729" s="1704"/>
      <c r="D5729" s="874"/>
      <c r="E5729" s="1707"/>
      <c r="F5729" s="1719">
        <f t="shared" si="188"/>
        <v>0</v>
      </c>
    </row>
    <row r="5730" spans="1:6">
      <c r="A5730" s="1704"/>
      <c r="B5730" s="781"/>
      <c r="C5730" s="1704"/>
      <c r="D5730" s="874"/>
      <c r="E5730" s="1707"/>
      <c r="F5730" s="1719">
        <f t="shared" si="188"/>
        <v>0</v>
      </c>
    </row>
    <row r="5731" spans="1:6">
      <c r="A5731" s="1704"/>
      <c r="B5731" s="1743"/>
      <c r="C5731" s="1704"/>
      <c r="D5731" s="874"/>
      <c r="E5731" s="1707"/>
      <c r="F5731" s="1719"/>
    </row>
    <row r="5732" spans="1:6">
      <c r="A5732" s="1704"/>
      <c r="B5732" s="781"/>
      <c r="C5732" s="1704"/>
      <c r="D5732" s="874"/>
      <c r="E5732" s="1707"/>
      <c r="F5732" s="1719"/>
    </row>
    <row r="5733" spans="1:6">
      <c r="A5733" s="1704"/>
      <c r="B5733" s="1743"/>
      <c r="C5733" s="1704"/>
      <c r="D5733" s="874"/>
      <c r="E5733" s="1707"/>
      <c r="F5733" s="1719"/>
    </row>
    <row r="5734" spans="1:6">
      <c r="A5734" s="1704"/>
      <c r="B5734" s="1743"/>
      <c r="C5734" s="1704"/>
      <c r="D5734" s="874"/>
      <c r="E5734" s="1707"/>
      <c r="F5734" s="1719"/>
    </row>
    <row r="5735" spans="1:6">
      <c r="A5735" s="1704"/>
      <c r="B5735" s="802"/>
      <c r="C5735" s="1704"/>
      <c r="D5735" s="874"/>
      <c r="E5735" s="1707"/>
      <c r="F5735" s="1719"/>
    </row>
    <row r="5736" spans="1:6">
      <c r="A5736" s="1704"/>
      <c r="B5736" s="802"/>
      <c r="C5736" s="1704"/>
      <c r="D5736" s="874"/>
      <c r="E5736" s="1707"/>
      <c r="F5736" s="1719"/>
    </row>
    <row r="5737" spans="1:6">
      <c r="A5737" s="1704"/>
      <c r="B5737" s="802"/>
      <c r="C5737" s="1704"/>
      <c r="D5737" s="874"/>
      <c r="E5737" s="1707"/>
      <c r="F5737" s="1719"/>
    </row>
    <row r="5738" spans="1:6">
      <c r="A5738" s="1704"/>
      <c r="B5738" s="781"/>
      <c r="C5738" s="1704"/>
      <c r="D5738" s="874"/>
      <c r="E5738" s="1707"/>
      <c r="F5738" s="1719"/>
    </row>
    <row r="5739" spans="1:6">
      <c r="A5739" s="1704"/>
      <c r="B5739" s="781"/>
      <c r="C5739" s="1704"/>
      <c r="D5739" s="874"/>
      <c r="E5739" s="1707"/>
      <c r="F5739" s="1719"/>
    </row>
    <row r="5740" spans="1:6">
      <c r="A5740" s="1704"/>
      <c r="B5740" s="781"/>
      <c r="C5740" s="1704"/>
      <c r="D5740" s="874"/>
      <c r="E5740" s="1707"/>
      <c r="F5740" s="1719"/>
    </row>
    <row r="5741" spans="1:6">
      <c r="A5741" s="1704"/>
      <c r="B5741" s="781"/>
      <c r="C5741" s="1704"/>
      <c r="D5741" s="874"/>
      <c r="E5741" s="1707"/>
      <c r="F5741" s="1719"/>
    </row>
    <row r="5742" spans="1:6">
      <c r="B5742" s="781"/>
      <c r="C5742" s="1704"/>
      <c r="D5742" s="874"/>
      <c r="E5742" s="1707"/>
      <c r="F5742" s="1719"/>
    </row>
    <row r="5743" spans="1:6">
      <c r="A5743" s="1704"/>
      <c r="B5743" s="1743"/>
      <c r="C5743" s="1704"/>
      <c r="D5743" s="874"/>
      <c r="E5743" s="1707"/>
      <c r="F5743" s="1719"/>
    </row>
    <row r="5744" spans="1:6">
      <c r="A5744" s="1704"/>
      <c r="B5744" s="802"/>
      <c r="C5744" s="1704"/>
      <c r="D5744" s="874"/>
      <c r="E5744" s="1707"/>
      <c r="F5744" s="1719"/>
    </row>
    <row r="5745" spans="1:6">
      <c r="A5745" s="1704"/>
      <c r="B5745" s="802"/>
      <c r="C5745" s="1704"/>
      <c r="D5745" s="874"/>
      <c r="E5745" s="1707"/>
      <c r="F5745" s="1719"/>
    </row>
    <row r="5746" spans="1:6">
      <c r="A5746" s="1704"/>
      <c r="B5746" s="802"/>
      <c r="C5746" s="1704"/>
      <c r="D5746" s="874"/>
      <c r="E5746" s="1707"/>
      <c r="F5746" s="1719"/>
    </row>
    <row r="5747" spans="1:6">
      <c r="A5747" s="1704"/>
      <c r="B5747" s="802"/>
      <c r="C5747" s="1704"/>
      <c r="D5747" s="874"/>
      <c r="E5747" s="1707"/>
      <c r="F5747" s="1719"/>
    </row>
    <row r="5748" spans="1:6">
      <c r="A5748" s="1704"/>
      <c r="B5748" s="802"/>
      <c r="C5748" s="1704"/>
      <c r="D5748" s="874"/>
      <c r="E5748" s="1707"/>
      <c r="F5748" s="1719"/>
    </row>
    <row r="5749" spans="1:6">
      <c r="A5749" s="1704"/>
      <c r="B5749" s="802"/>
      <c r="C5749" s="1704"/>
      <c r="D5749" s="874"/>
      <c r="E5749" s="1707"/>
      <c r="F5749" s="1719"/>
    </row>
    <row r="5750" spans="1:6">
      <c r="A5750" s="1704"/>
      <c r="B5750" s="802"/>
      <c r="C5750" s="1704"/>
      <c r="D5750" s="874"/>
      <c r="E5750" s="1707"/>
      <c r="F5750" s="1719"/>
    </row>
    <row r="5751" spans="1:6">
      <c r="A5751" s="1704"/>
      <c r="B5751" s="802"/>
      <c r="C5751" s="1704"/>
      <c r="D5751" s="874"/>
      <c r="E5751" s="1707"/>
      <c r="F5751" s="1719"/>
    </row>
    <row r="5752" spans="1:6">
      <c r="A5752" s="1704"/>
      <c r="B5752" s="802"/>
      <c r="C5752" s="1704"/>
      <c r="D5752" s="874"/>
      <c r="E5752" s="1707"/>
      <c r="F5752" s="1719"/>
    </row>
    <row r="5753" spans="1:6">
      <c r="A5753" s="1704"/>
      <c r="B5753" s="802"/>
      <c r="C5753" s="1704"/>
      <c r="D5753" s="874"/>
      <c r="E5753" s="1707"/>
      <c r="F5753" s="1719"/>
    </row>
    <row r="5754" spans="1:6">
      <c r="A5754" s="1704"/>
      <c r="B5754" s="802"/>
      <c r="C5754" s="1704"/>
      <c r="D5754" s="874"/>
      <c r="E5754" s="1707"/>
      <c r="F5754" s="1719"/>
    </row>
    <row r="5755" spans="1:6">
      <c r="A5755" s="1704"/>
      <c r="B5755" s="802"/>
      <c r="C5755" s="1704"/>
      <c r="D5755" s="874"/>
      <c r="E5755" s="1707"/>
      <c r="F5755" s="1719"/>
    </row>
    <row r="5756" spans="1:6">
      <c r="A5756" s="1704"/>
      <c r="B5756" s="802"/>
      <c r="C5756" s="1704"/>
      <c r="D5756" s="874"/>
      <c r="E5756" s="1707"/>
      <c r="F5756" s="1719"/>
    </row>
    <row r="5757" spans="1:6">
      <c r="A5757" s="1704"/>
      <c r="B5757" s="802"/>
      <c r="C5757" s="1704"/>
      <c r="D5757" s="874"/>
      <c r="E5757" s="1707"/>
      <c r="F5757" s="1719"/>
    </row>
    <row r="5758" spans="1:6">
      <c r="A5758" s="48"/>
      <c r="B5758" s="717"/>
      <c r="C5758" s="47"/>
      <c r="D5758" s="718"/>
      <c r="E5758" s="2014"/>
      <c r="F5758" s="351"/>
    </row>
    <row r="5759" spans="1:6" ht="14.4" thickBot="1">
      <c r="A5759" s="66"/>
      <c r="B5759" s="719" t="s">
        <v>199</v>
      </c>
      <c r="C5759" s="65"/>
      <c r="D5759" s="720"/>
      <c r="E5759" s="2022"/>
      <c r="F5759" s="393">
        <f>SUM(F5719:F5757)</f>
        <v>0</v>
      </c>
    </row>
    <row r="5760" spans="1:6" ht="14.4" thickTop="1">
      <c r="B5760" s="1687"/>
      <c r="C5760" s="1704"/>
      <c r="D5760" s="874"/>
      <c r="E5760" s="1707"/>
      <c r="F5760" s="1781"/>
    </row>
    <row r="5761" spans="1:6" s="72" customFormat="1">
      <c r="A5761" s="1704"/>
      <c r="B5761" s="802" t="s">
        <v>2934</v>
      </c>
      <c r="C5761" s="1704"/>
      <c r="D5761" s="874"/>
      <c r="E5761" s="1707"/>
      <c r="F5761" s="1719"/>
    </row>
    <row r="5762" spans="1:6" s="72" customFormat="1">
      <c r="A5762" s="1704"/>
      <c r="B5762" s="802"/>
      <c r="C5762" s="1704"/>
      <c r="D5762" s="874"/>
      <c r="E5762" s="1707"/>
      <c r="F5762" s="1719"/>
    </row>
    <row r="5763" spans="1:6" s="72" customFormat="1">
      <c r="A5763" s="1704"/>
      <c r="B5763" s="781"/>
      <c r="C5763" s="1704"/>
      <c r="D5763" s="874"/>
      <c r="E5763" s="1707"/>
      <c r="F5763" s="1719"/>
    </row>
    <row r="5764" spans="1:6" s="72" customFormat="1">
      <c r="A5764" s="1704" t="s">
        <v>3045</v>
      </c>
      <c r="B5764" s="781" t="s">
        <v>2984</v>
      </c>
      <c r="C5764" s="1704"/>
      <c r="D5764" s="874"/>
      <c r="E5764" s="1707"/>
      <c r="F5764" s="1719">
        <f>F5717</f>
        <v>0</v>
      </c>
    </row>
    <row r="5765" spans="1:6" s="72" customFormat="1">
      <c r="A5765" s="1704"/>
      <c r="B5765" s="781"/>
      <c r="C5765" s="1704"/>
      <c r="D5765" s="874"/>
      <c r="E5765" s="1707"/>
      <c r="F5765" s="1719"/>
    </row>
    <row r="5766" spans="1:6" s="72" customFormat="1">
      <c r="A5766" s="1704" t="s">
        <v>3047</v>
      </c>
      <c r="B5766" s="781" t="s">
        <v>2985</v>
      </c>
      <c r="C5766" s="1704"/>
      <c r="D5766" s="874"/>
      <c r="E5766" s="1707"/>
      <c r="F5766" s="1719">
        <f>F5759</f>
        <v>0</v>
      </c>
    </row>
    <row r="5767" spans="1:6" s="72" customFormat="1">
      <c r="A5767" s="1704"/>
      <c r="B5767" s="781"/>
      <c r="C5767" s="1704"/>
      <c r="D5767" s="874"/>
      <c r="E5767" s="1707"/>
      <c r="F5767" s="1719"/>
    </row>
    <row r="5768" spans="1:6" s="72" customFormat="1">
      <c r="A5768" s="1704"/>
      <c r="B5768" s="781"/>
      <c r="C5768" s="1704"/>
      <c r="D5768" s="874"/>
      <c r="E5768" s="1707"/>
      <c r="F5768" s="1719"/>
    </row>
    <row r="5769" spans="1:6" s="72" customFormat="1">
      <c r="A5769" s="1704"/>
      <c r="B5769" s="781"/>
      <c r="C5769" s="1704"/>
      <c r="D5769" s="874"/>
      <c r="E5769" s="1707"/>
      <c r="F5769" s="1719"/>
    </row>
    <row r="5770" spans="1:6" s="72" customFormat="1">
      <c r="A5770" s="1704"/>
      <c r="B5770" s="781"/>
      <c r="C5770" s="1704"/>
      <c r="D5770" s="874"/>
      <c r="E5770" s="1707"/>
      <c r="F5770" s="1719"/>
    </row>
    <row r="5771" spans="1:6" s="72" customFormat="1">
      <c r="A5771" s="1704"/>
      <c r="B5771" s="781"/>
      <c r="C5771" s="1704"/>
      <c r="D5771" s="874"/>
      <c r="E5771" s="1707"/>
      <c r="F5771" s="1719"/>
    </row>
    <row r="5772" spans="1:6" s="72" customFormat="1">
      <c r="A5772" s="1704"/>
      <c r="B5772" s="781"/>
      <c r="C5772" s="1704"/>
      <c r="D5772" s="874"/>
      <c r="E5772" s="1707"/>
      <c r="F5772" s="1719"/>
    </row>
    <row r="5773" spans="1:6" s="72" customFormat="1">
      <c r="A5773" s="1704"/>
      <c r="B5773" s="781"/>
      <c r="C5773" s="1704"/>
      <c r="D5773" s="874"/>
      <c r="E5773" s="1707"/>
      <c r="F5773" s="1719"/>
    </row>
    <row r="5774" spans="1:6" s="72" customFormat="1">
      <c r="A5774" s="1704"/>
      <c r="B5774" s="781"/>
      <c r="C5774" s="1704"/>
      <c r="D5774" s="874"/>
      <c r="E5774" s="1707"/>
      <c r="F5774" s="1719"/>
    </row>
    <row r="5775" spans="1:6" s="72" customFormat="1">
      <c r="A5775" s="1704"/>
      <c r="B5775" s="1836"/>
      <c r="C5775" s="1714"/>
      <c r="D5775" s="1716"/>
      <c r="E5775" s="2174"/>
      <c r="F5775" s="1717"/>
    </row>
    <row r="5776" spans="1:6" s="72" customFormat="1">
      <c r="A5776" s="1704"/>
      <c r="B5776" s="1672"/>
      <c r="C5776" s="1714"/>
      <c r="D5776" s="1716"/>
      <c r="E5776" s="2174"/>
      <c r="F5776" s="1717"/>
    </row>
    <row r="5777" spans="1:6" s="72" customFormat="1">
      <c r="A5777" s="1704"/>
      <c r="B5777" s="1836"/>
      <c r="C5777" s="1714"/>
      <c r="D5777" s="1716"/>
      <c r="E5777" s="2174"/>
      <c r="F5777" s="1717"/>
    </row>
    <row r="5778" spans="1:6" s="72" customFormat="1">
      <c r="A5778" s="1704"/>
      <c r="B5778" s="781"/>
      <c r="C5778" s="1704"/>
      <c r="D5778" s="874"/>
      <c r="E5778" s="1707"/>
      <c r="F5778" s="1719"/>
    </row>
    <row r="5779" spans="1:6" s="72" customFormat="1">
      <c r="A5779" s="1704"/>
      <c r="B5779" s="781"/>
      <c r="C5779" s="1704"/>
      <c r="D5779" s="874"/>
      <c r="E5779" s="1707"/>
      <c r="F5779" s="1719"/>
    </row>
    <row r="5780" spans="1:6" s="72" customFormat="1">
      <c r="A5780" s="1704"/>
      <c r="B5780" s="781"/>
      <c r="C5780" s="1704"/>
      <c r="D5780" s="874"/>
      <c r="E5780" s="1707"/>
      <c r="F5780" s="1719"/>
    </row>
    <row r="5781" spans="1:6" s="72" customFormat="1">
      <c r="A5781" s="1704"/>
      <c r="B5781" s="781"/>
      <c r="C5781" s="1704"/>
      <c r="D5781" s="874"/>
      <c r="E5781" s="1707"/>
      <c r="F5781" s="1719"/>
    </row>
    <row r="5782" spans="1:6" s="72" customFormat="1">
      <c r="A5782" s="1704"/>
      <c r="B5782" s="781"/>
      <c r="C5782" s="1704"/>
      <c r="D5782" s="874"/>
      <c r="E5782" s="1707"/>
      <c r="F5782" s="1719"/>
    </row>
    <row r="5783" spans="1:6" s="72" customFormat="1">
      <c r="A5783" s="1704"/>
      <c r="B5783" s="781"/>
      <c r="C5783" s="1704"/>
      <c r="D5783" s="874"/>
      <c r="E5783" s="1707"/>
      <c r="F5783" s="1719"/>
    </row>
    <row r="5784" spans="1:6" s="72" customFormat="1">
      <c r="A5784" s="1704"/>
      <c r="B5784" s="781"/>
      <c r="C5784" s="1704"/>
      <c r="D5784" s="874"/>
      <c r="E5784" s="1707"/>
      <c r="F5784" s="1719"/>
    </row>
    <row r="5785" spans="1:6" s="72" customFormat="1">
      <c r="A5785" s="1704"/>
      <c r="B5785" s="781"/>
      <c r="C5785" s="1704"/>
      <c r="D5785" s="874"/>
      <c r="E5785" s="1707"/>
      <c r="F5785" s="1719"/>
    </row>
    <row r="5786" spans="1:6" s="72" customFormat="1">
      <c r="A5786" s="1704"/>
      <c r="B5786" s="781"/>
      <c r="C5786" s="1704"/>
      <c r="D5786" s="874"/>
      <c r="E5786" s="1707"/>
      <c r="F5786" s="1719"/>
    </row>
    <row r="5787" spans="1:6" s="72" customFormat="1">
      <c r="A5787" s="1704"/>
      <c r="B5787" s="781"/>
      <c r="C5787" s="1704"/>
      <c r="D5787" s="874"/>
      <c r="E5787" s="1707"/>
      <c r="F5787" s="1719"/>
    </row>
    <row r="5788" spans="1:6" s="72" customFormat="1">
      <c r="A5788" s="1704"/>
      <c r="B5788" s="781"/>
      <c r="C5788" s="1704"/>
      <c r="D5788" s="874"/>
      <c r="E5788" s="1707"/>
      <c r="F5788" s="1719"/>
    </row>
    <row r="5789" spans="1:6" s="72" customFormat="1">
      <c r="A5789" s="1704"/>
      <c r="B5789" s="781"/>
      <c r="C5789" s="1704"/>
      <c r="D5789" s="874"/>
      <c r="E5789" s="1707"/>
      <c r="F5789" s="1719"/>
    </row>
    <row r="5790" spans="1:6" s="72" customFormat="1">
      <c r="A5790" s="1704"/>
      <c r="B5790" s="781"/>
      <c r="C5790" s="1704"/>
      <c r="D5790" s="874"/>
      <c r="E5790" s="1707"/>
      <c r="F5790" s="1719"/>
    </row>
    <row r="5791" spans="1:6" s="72" customFormat="1">
      <c r="A5791" s="1704"/>
      <c r="B5791" s="781"/>
      <c r="C5791" s="1704"/>
      <c r="D5791" s="874"/>
      <c r="E5791" s="1707"/>
      <c r="F5791" s="1719"/>
    </row>
    <row r="5792" spans="1:6" s="72" customFormat="1">
      <c r="A5792" s="1704"/>
      <c r="B5792" s="781"/>
      <c r="C5792" s="1704"/>
      <c r="D5792" s="874"/>
      <c r="E5792" s="1707"/>
      <c r="F5792" s="1719"/>
    </row>
    <row r="5793" spans="1:6" s="72" customFormat="1">
      <c r="A5793" s="1704"/>
      <c r="B5793" s="781"/>
      <c r="C5793" s="1704"/>
      <c r="D5793" s="874"/>
      <c r="E5793" s="1707"/>
      <c r="F5793" s="1719"/>
    </row>
    <row r="5794" spans="1:6" s="72" customFormat="1">
      <c r="A5794" s="1704"/>
      <c r="B5794" s="781"/>
      <c r="C5794" s="1704"/>
      <c r="D5794" s="874"/>
      <c r="E5794" s="1707"/>
      <c r="F5794" s="1719"/>
    </row>
    <row r="5795" spans="1:6" s="72" customFormat="1">
      <c r="A5795" s="1704"/>
      <c r="B5795" s="781"/>
      <c r="C5795" s="1704"/>
      <c r="D5795" s="874"/>
      <c r="E5795" s="1707"/>
      <c r="F5795" s="1719"/>
    </row>
    <row r="5796" spans="1:6" s="72" customFormat="1">
      <c r="A5796" s="1704"/>
      <c r="B5796" s="781"/>
      <c r="C5796" s="1704"/>
      <c r="D5796" s="874"/>
      <c r="E5796" s="1707"/>
      <c r="F5796" s="1719"/>
    </row>
    <row r="5797" spans="1:6" s="72" customFormat="1">
      <c r="A5797" s="1704"/>
      <c r="B5797" s="781"/>
      <c r="C5797" s="1704"/>
      <c r="D5797" s="874"/>
      <c r="E5797" s="1707"/>
      <c r="F5797" s="1719"/>
    </row>
    <row r="5798" spans="1:6" s="72" customFormat="1">
      <c r="A5798" s="1704"/>
      <c r="B5798" s="781"/>
      <c r="C5798" s="1704"/>
      <c r="D5798" s="874"/>
      <c r="E5798" s="1707"/>
      <c r="F5798" s="1719"/>
    </row>
    <row r="5799" spans="1:6" s="72" customFormat="1">
      <c r="A5799" s="1704"/>
      <c r="B5799" s="781"/>
      <c r="C5799" s="1704"/>
      <c r="D5799" s="874"/>
      <c r="E5799" s="1707"/>
      <c r="F5799" s="1719"/>
    </row>
    <row r="5800" spans="1:6" s="72" customFormat="1">
      <c r="A5800" s="1704"/>
      <c r="B5800" s="781"/>
      <c r="C5800" s="1704"/>
      <c r="D5800" s="874"/>
      <c r="E5800" s="1707"/>
      <c r="F5800" s="1719"/>
    </row>
    <row r="5801" spans="1:6" s="72" customFormat="1">
      <c r="A5801" s="1704"/>
      <c r="B5801" s="781"/>
      <c r="C5801" s="1704"/>
      <c r="D5801" s="874"/>
      <c r="E5801" s="1707"/>
      <c r="F5801" s="1719"/>
    </row>
    <row r="5802" spans="1:6" s="72" customFormat="1">
      <c r="A5802" s="1704"/>
      <c r="B5802" s="781"/>
      <c r="C5802" s="1704"/>
      <c r="D5802" s="874"/>
      <c r="E5802" s="1707"/>
      <c r="F5802" s="1719"/>
    </row>
    <row r="5803" spans="1:6" s="72" customFormat="1">
      <c r="A5803" s="1704"/>
      <c r="B5803" s="781"/>
      <c r="C5803" s="1704"/>
      <c r="D5803" s="874"/>
      <c r="E5803" s="1707"/>
      <c r="F5803" s="1719"/>
    </row>
    <row r="5804" spans="1:6" s="72" customFormat="1">
      <c r="A5804" s="1704"/>
      <c r="B5804" s="781"/>
      <c r="C5804" s="1704"/>
      <c r="D5804" s="874"/>
      <c r="E5804" s="1707"/>
      <c r="F5804" s="1719"/>
    </row>
    <row r="5805" spans="1:6" s="72" customFormat="1">
      <c r="A5805" s="1704"/>
      <c r="B5805" s="781"/>
      <c r="C5805" s="1704"/>
      <c r="D5805" s="874"/>
      <c r="E5805" s="1707"/>
      <c r="F5805" s="1719"/>
    </row>
    <row r="5806" spans="1:6" s="72" customFormat="1">
      <c r="A5806" s="1704"/>
      <c r="B5806" s="781"/>
      <c r="C5806" s="1704"/>
      <c r="D5806" s="874"/>
      <c r="E5806" s="1707"/>
      <c r="F5806" s="1719"/>
    </row>
    <row r="5807" spans="1:6" s="72" customFormat="1">
      <c r="A5807" s="1704"/>
      <c r="B5807" s="781"/>
      <c r="C5807" s="1704"/>
      <c r="D5807" s="874"/>
      <c r="E5807" s="1707"/>
      <c r="F5807" s="1719"/>
    </row>
    <row r="5808" spans="1:6" s="72" customFormat="1">
      <c r="A5808" s="1704"/>
      <c r="B5808" s="781"/>
      <c r="C5808" s="1704"/>
      <c r="D5808" s="874"/>
      <c r="E5808" s="1707"/>
      <c r="F5808" s="1719"/>
    </row>
    <row r="5809" spans="1:6" s="72" customFormat="1">
      <c r="A5809" s="48"/>
      <c r="B5809" s="717"/>
      <c r="C5809" s="47"/>
      <c r="D5809" s="718"/>
      <c r="E5809" s="2014"/>
      <c r="F5809" s="351"/>
    </row>
    <row r="5810" spans="1:6" s="72" customFormat="1" ht="14.4" thickBot="1">
      <c r="A5810" s="66"/>
      <c r="B5810" s="719" t="s">
        <v>3436</v>
      </c>
      <c r="C5810" s="65"/>
      <c r="D5810" s="720"/>
      <c r="E5810" s="2022"/>
      <c r="F5810" s="393">
        <f>SUM(F5761:F5788)</f>
        <v>0</v>
      </c>
    </row>
    <row r="5811" spans="1:6" ht="14.4" thickTop="1">
      <c r="B5811" s="1687"/>
      <c r="C5811" s="1704"/>
      <c r="D5811" s="1838"/>
      <c r="E5811" s="1707"/>
      <c r="F5811" s="1719"/>
    </row>
    <row r="5812" spans="1:6" s="72" customFormat="1">
      <c r="A5812" s="1828"/>
      <c r="B5812" s="791" t="s">
        <v>1530</v>
      </c>
      <c r="C5812" s="1704"/>
      <c r="D5812" s="874"/>
      <c r="E5812" s="1707"/>
      <c r="F5812" s="1719"/>
    </row>
    <row r="5813" spans="1:6" s="72" customFormat="1">
      <c r="A5813" s="1714" t="s">
        <v>3049</v>
      </c>
      <c r="B5813" s="791" t="s">
        <v>1531</v>
      </c>
      <c r="C5813" s="1704"/>
      <c r="D5813" s="874"/>
      <c r="E5813" s="1707"/>
      <c r="F5813" s="1719"/>
    </row>
    <row r="5814" spans="1:6" s="72" customFormat="1" ht="110.4">
      <c r="A5814" s="1704" t="s">
        <v>28</v>
      </c>
      <c r="B5814" s="781" t="s">
        <v>1532</v>
      </c>
      <c r="C5814" s="1829">
        <v>0</v>
      </c>
      <c r="D5814" s="874" t="s">
        <v>1421</v>
      </c>
      <c r="E5814" s="1707"/>
      <c r="F5814" s="1719">
        <f t="shared" ref="F5814:F5817" si="189">C5814*E5814</f>
        <v>0</v>
      </c>
    </row>
    <row r="5815" spans="1:6" s="72" customFormat="1" ht="96.6">
      <c r="A5815" s="1704" t="s">
        <v>30</v>
      </c>
      <c r="B5815" s="781" t="s">
        <v>1533</v>
      </c>
      <c r="C5815" s="1829">
        <v>0</v>
      </c>
      <c r="D5815" s="874" t="s">
        <v>1421</v>
      </c>
      <c r="E5815" s="1707"/>
      <c r="F5815" s="1719">
        <f t="shared" si="189"/>
        <v>0</v>
      </c>
    </row>
    <row r="5816" spans="1:6" s="72" customFormat="1">
      <c r="A5816" s="1704"/>
      <c r="B5816" s="781"/>
      <c r="C5816" s="1704"/>
      <c r="D5816" s="874"/>
      <c r="E5816" s="1707"/>
      <c r="F5816" s="1719">
        <f t="shared" si="189"/>
        <v>0</v>
      </c>
    </row>
    <row r="5817" spans="1:6" s="72" customFormat="1" ht="27.6">
      <c r="A5817" s="1839" t="s">
        <v>31</v>
      </c>
      <c r="B5817" s="811" t="s">
        <v>1534</v>
      </c>
      <c r="C5817" s="1829">
        <v>0</v>
      </c>
      <c r="D5817" s="874" t="s">
        <v>1421</v>
      </c>
      <c r="E5817" s="1707"/>
      <c r="F5817" s="1719">
        <f t="shared" si="189"/>
        <v>0</v>
      </c>
    </row>
    <row r="5818" spans="1:6" s="72" customFormat="1">
      <c r="A5818" s="1704"/>
      <c r="B5818" s="781"/>
      <c r="C5818" s="1704"/>
      <c r="D5818" s="874"/>
      <c r="E5818" s="1707"/>
      <c r="F5818" s="1719"/>
    </row>
    <row r="5819" spans="1:6" s="72" customFormat="1">
      <c r="A5819" s="1704"/>
      <c r="B5819" s="781"/>
      <c r="C5819" s="1829"/>
      <c r="D5819" s="874"/>
      <c r="E5819" s="1707"/>
      <c r="F5819" s="1719"/>
    </row>
    <row r="5820" spans="1:6" s="72" customFormat="1">
      <c r="A5820" s="1704"/>
      <c r="B5820" s="811"/>
      <c r="C5820" s="1704"/>
      <c r="D5820" s="874"/>
      <c r="E5820" s="2177"/>
      <c r="F5820" s="1719"/>
    </row>
    <row r="5821" spans="1:6" s="72" customFormat="1">
      <c r="A5821" s="1704"/>
      <c r="B5821" s="781"/>
      <c r="C5821" s="1829"/>
      <c r="D5821" s="874"/>
      <c r="E5821" s="1707"/>
      <c r="F5821" s="1719"/>
    </row>
    <row r="5822" spans="1:6" s="72" customFormat="1">
      <c r="A5822" s="1824"/>
      <c r="B5822" s="811"/>
      <c r="C5822" s="1704"/>
      <c r="D5822" s="874"/>
      <c r="E5822" s="2177"/>
      <c r="F5822" s="1719"/>
    </row>
    <row r="5823" spans="1:6" s="72" customFormat="1">
      <c r="A5823" s="1704"/>
      <c r="B5823" s="811"/>
      <c r="C5823" s="1704"/>
      <c r="D5823" s="874"/>
      <c r="E5823" s="2177"/>
      <c r="F5823" s="1719"/>
    </row>
    <row r="5824" spans="1:6" s="72" customFormat="1">
      <c r="A5824" s="1824"/>
      <c r="B5824" s="811"/>
      <c r="C5824" s="1704"/>
      <c r="D5824" s="874"/>
      <c r="E5824" s="1707"/>
      <c r="F5824" s="661"/>
    </row>
    <row r="5825" spans="1:6" s="72" customFormat="1">
      <c r="A5825" s="1824"/>
      <c r="B5825" s="811"/>
      <c r="C5825" s="1714"/>
      <c r="D5825" s="1716"/>
      <c r="E5825" s="2174"/>
      <c r="F5825" s="1719"/>
    </row>
    <row r="5826" spans="1:6" s="72" customFormat="1">
      <c r="A5826" s="1704"/>
      <c r="B5826" s="811"/>
      <c r="C5826" s="1704"/>
      <c r="D5826" s="874"/>
      <c r="E5826" s="1707"/>
      <c r="F5826" s="1719"/>
    </row>
    <row r="5827" spans="1:6" s="72" customFormat="1">
      <c r="A5827" s="1704"/>
      <c r="B5827" s="811"/>
      <c r="C5827" s="1704"/>
      <c r="D5827" s="874"/>
      <c r="E5827" s="1707"/>
      <c r="F5827" s="1719"/>
    </row>
    <row r="5828" spans="1:6" s="72" customFormat="1">
      <c r="A5828" s="1704"/>
      <c r="B5828" s="811"/>
      <c r="C5828" s="1704"/>
      <c r="D5828" s="874"/>
      <c r="E5828" s="1707"/>
      <c r="F5828" s="1719"/>
    </row>
    <row r="5829" spans="1:6" s="72" customFormat="1">
      <c r="A5829" s="1704"/>
      <c r="B5829" s="811"/>
      <c r="C5829" s="1704"/>
      <c r="D5829" s="874"/>
      <c r="E5829" s="1707"/>
      <c r="F5829" s="1719"/>
    </row>
    <row r="5830" spans="1:6" s="72" customFormat="1">
      <c r="A5830" s="1704"/>
      <c r="B5830" s="811"/>
      <c r="C5830" s="1704"/>
      <c r="D5830" s="874"/>
      <c r="E5830" s="1707"/>
      <c r="F5830" s="1719"/>
    </row>
    <row r="5831" spans="1:6" s="72" customFormat="1">
      <c r="A5831" s="1704"/>
      <c r="B5831" s="811"/>
      <c r="C5831" s="1704"/>
      <c r="D5831" s="874"/>
      <c r="E5831" s="1707"/>
      <c r="F5831" s="1719"/>
    </row>
    <row r="5832" spans="1:6" s="72" customFormat="1">
      <c r="A5832" s="1704"/>
      <c r="B5832" s="811"/>
      <c r="C5832" s="1704"/>
      <c r="D5832" s="874"/>
      <c r="E5832" s="1707"/>
      <c r="F5832" s="1719"/>
    </row>
    <row r="5833" spans="1:6" s="72" customFormat="1">
      <c r="A5833" s="1704"/>
      <c r="B5833" s="811"/>
      <c r="C5833" s="1704"/>
      <c r="D5833" s="874"/>
      <c r="E5833" s="1707"/>
      <c r="F5833" s="1719"/>
    </row>
    <row r="5834" spans="1:6" s="72" customFormat="1">
      <c r="A5834" s="1704"/>
      <c r="B5834" s="811"/>
      <c r="C5834" s="1704"/>
      <c r="D5834" s="874"/>
      <c r="E5834" s="1707"/>
      <c r="F5834" s="1719"/>
    </row>
    <row r="5835" spans="1:6" s="72" customFormat="1">
      <c r="A5835" s="1704"/>
      <c r="B5835" s="811"/>
      <c r="C5835" s="1704"/>
      <c r="D5835" s="874"/>
      <c r="E5835" s="1707"/>
      <c r="F5835" s="1719"/>
    </row>
    <row r="5836" spans="1:6" s="72" customFormat="1">
      <c r="A5836" s="1704"/>
      <c r="B5836" s="811"/>
      <c r="C5836" s="1704"/>
      <c r="D5836" s="874"/>
      <c r="E5836" s="1707"/>
      <c r="F5836" s="1719"/>
    </row>
    <row r="5837" spans="1:6" s="72" customFormat="1">
      <c r="A5837" s="1704"/>
      <c r="B5837" s="811"/>
      <c r="C5837" s="1704"/>
      <c r="D5837" s="874"/>
      <c r="E5837" s="1707"/>
      <c r="F5837" s="1719"/>
    </row>
    <row r="5838" spans="1:6" s="72" customFormat="1">
      <c r="A5838" s="1704"/>
      <c r="B5838" s="811"/>
      <c r="C5838" s="1704"/>
      <c r="D5838" s="874"/>
      <c r="E5838" s="1707"/>
      <c r="F5838" s="1719"/>
    </row>
    <row r="5839" spans="1:6" s="72" customFormat="1">
      <c r="A5839" s="1704"/>
      <c r="B5839" s="811"/>
      <c r="C5839" s="1704"/>
      <c r="D5839" s="874"/>
      <c r="E5839" s="1707"/>
      <c r="F5839" s="1719"/>
    </row>
    <row r="5840" spans="1:6" s="72" customFormat="1">
      <c r="A5840" s="1704"/>
      <c r="B5840" s="811"/>
      <c r="C5840" s="1704"/>
      <c r="D5840" s="874"/>
      <c r="E5840" s="1707"/>
      <c r="F5840" s="1719"/>
    </row>
    <row r="5841" spans="1:6" s="72" customFormat="1">
      <c r="A5841" s="1704"/>
      <c r="B5841" s="811"/>
      <c r="C5841" s="1704"/>
      <c r="D5841" s="874"/>
      <c r="E5841" s="1707"/>
      <c r="F5841" s="1719"/>
    </row>
    <row r="5842" spans="1:6" s="72" customFormat="1">
      <c r="A5842" s="1704"/>
      <c r="B5842" s="811"/>
      <c r="C5842" s="1704"/>
      <c r="D5842" s="874"/>
      <c r="E5842" s="1707"/>
      <c r="F5842" s="1719"/>
    </row>
    <row r="5843" spans="1:6" s="72" customFormat="1">
      <c r="A5843" s="1704"/>
      <c r="B5843" s="811"/>
      <c r="C5843" s="1704"/>
      <c r="D5843" s="874"/>
      <c r="E5843" s="1707"/>
      <c r="F5843" s="1719"/>
    </row>
    <row r="5844" spans="1:6" s="72" customFormat="1">
      <c r="A5844" s="1808"/>
      <c r="B5844" s="1688"/>
      <c r="C5844" s="1704"/>
      <c r="D5844" s="874"/>
      <c r="E5844" s="1707"/>
      <c r="F5844" s="1717"/>
    </row>
    <row r="5845" spans="1:6" s="72" customFormat="1">
      <c r="A5845" s="48"/>
      <c r="B5845" s="717"/>
      <c r="C5845" s="47"/>
      <c r="D5845" s="718"/>
      <c r="E5845" s="2014"/>
      <c r="F5845" s="351"/>
    </row>
    <row r="5846" spans="1:6" s="72" customFormat="1" ht="28.2" thickBot="1">
      <c r="A5846" s="66"/>
      <c r="B5846" s="719" t="s">
        <v>3438</v>
      </c>
      <c r="C5846" s="65"/>
      <c r="D5846" s="720"/>
      <c r="E5846" s="2022"/>
      <c r="F5846" s="393">
        <f>SUM(F5814:F5829)</f>
        <v>0</v>
      </c>
    </row>
    <row r="5847" spans="1:6" s="72" customFormat="1" ht="14.4" thickTop="1">
      <c r="A5847" s="1704"/>
      <c r="B5847" s="811"/>
      <c r="C5847" s="1704"/>
      <c r="D5847" s="1838"/>
      <c r="E5847" s="1707"/>
      <c r="F5847" s="1717"/>
    </row>
    <row r="5848" spans="1:6" s="72" customFormat="1">
      <c r="A5848" s="1704"/>
      <c r="B5848" s="802" t="s">
        <v>2990</v>
      </c>
      <c r="C5848" s="1704"/>
      <c r="D5848" s="1766"/>
      <c r="E5848" s="1707"/>
      <c r="F5848" s="1719"/>
    </row>
    <row r="5849" spans="1:6" s="72" customFormat="1">
      <c r="A5849" s="1704"/>
      <c r="B5849" s="802" t="s">
        <v>2754</v>
      </c>
      <c r="C5849" s="1704"/>
      <c r="D5849" s="874"/>
      <c r="E5849" s="1707"/>
      <c r="F5849" s="1719"/>
    </row>
    <row r="5850" spans="1:6" s="72" customFormat="1">
      <c r="A5850" s="1704"/>
      <c r="B5850" s="802"/>
      <c r="C5850" s="1704"/>
      <c r="D5850" s="874"/>
      <c r="E5850" s="1707"/>
      <c r="F5850" s="1719"/>
    </row>
    <row r="5851" spans="1:6" s="72" customFormat="1">
      <c r="A5851" s="1704"/>
      <c r="B5851" s="781"/>
      <c r="C5851" s="1704"/>
      <c r="D5851" s="336"/>
      <c r="E5851" s="1707"/>
      <c r="F5851" s="1719"/>
    </row>
    <row r="5852" spans="1:6" s="72" customFormat="1">
      <c r="A5852" s="1704">
        <v>4.2</v>
      </c>
      <c r="B5852" s="811" t="s">
        <v>1538</v>
      </c>
      <c r="C5852" s="1704"/>
      <c r="D5852" s="874"/>
      <c r="E5852" s="1707"/>
      <c r="F5852" s="1719">
        <f>F5461</f>
        <v>0</v>
      </c>
    </row>
    <row r="5853" spans="1:6" s="72" customFormat="1">
      <c r="A5853" s="1704"/>
      <c r="B5853" s="811"/>
      <c r="C5853" s="1704"/>
      <c r="D5853" s="1838"/>
      <c r="E5853" s="1707"/>
      <c r="F5853" s="1719"/>
    </row>
    <row r="5854" spans="1:6" s="72" customFormat="1">
      <c r="A5854" s="1704">
        <v>4.3</v>
      </c>
      <c r="B5854" s="811" t="s">
        <v>1539</v>
      </c>
      <c r="C5854" s="1704"/>
      <c r="D5854" s="874"/>
      <c r="E5854" s="1707"/>
      <c r="F5854" s="1719">
        <f>F5674</f>
        <v>0</v>
      </c>
    </row>
    <row r="5855" spans="1:6" s="72" customFormat="1">
      <c r="A5855" s="1704"/>
      <c r="B5855" s="811"/>
      <c r="C5855" s="1704"/>
      <c r="D5855" s="874"/>
      <c r="E5855" s="1707"/>
      <c r="F5855" s="1719"/>
    </row>
    <row r="5856" spans="1:6" s="72" customFormat="1">
      <c r="A5856" s="1704">
        <v>4.4000000000000004</v>
      </c>
      <c r="B5856" s="811" t="s">
        <v>1540</v>
      </c>
      <c r="C5856" s="1704"/>
      <c r="D5856" s="874"/>
      <c r="E5856" s="1707"/>
      <c r="F5856" s="1719">
        <f>F5810</f>
        <v>0</v>
      </c>
    </row>
    <row r="5857" spans="1:6" s="72" customFormat="1">
      <c r="A5857" s="1704"/>
      <c r="B5857" s="811"/>
      <c r="C5857" s="1704"/>
      <c r="D5857" s="1840"/>
      <c r="E5857" s="1707"/>
      <c r="F5857" s="1841"/>
    </row>
    <row r="5858" spans="1:6" s="72" customFormat="1">
      <c r="A5858" s="1704">
        <v>4.5</v>
      </c>
      <c r="B5858" s="811" t="s">
        <v>1541</v>
      </c>
      <c r="C5858" s="1704"/>
      <c r="D5858" s="874"/>
      <c r="E5858" s="1707"/>
      <c r="F5858" s="1719">
        <f>F5846</f>
        <v>0</v>
      </c>
    </row>
    <row r="5859" spans="1:6" s="72" customFormat="1">
      <c r="A5859" s="1704"/>
      <c r="B5859" s="811"/>
      <c r="C5859" s="1700"/>
      <c r="D5859" s="336"/>
      <c r="E5859" s="2177"/>
      <c r="F5859" s="661"/>
    </row>
    <row r="5860" spans="1:6" s="72" customFormat="1">
      <c r="A5860" s="1714"/>
      <c r="B5860" s="1672"/>
      <c r="C5860" s="1714"/>
      <c r="D5860" s="1716"/>
      <c r="E5860" s="2174"/>
      <c r="F5860" s="1717"/>
    </row>
    <row r="5861" spans="1:6" s="72" customFormat="1">
      <c r="A5861" s="1714"/>
      <c r="B5861" s="1672"/>
      <c r="C5861" s="1714"/>
      <c r="D5861" s="1716"/>
      <c r="E5861" s="2174"/>
      <c r="F5861" s="1725"/>
    </row>
    <row r="5862" spans="1:6" s="72" customFormat="1">
      <c r="A5862" s="1704"/>
      <c r="B5862" s="1813"/>
      <c r="C5862" s="1814"/>
      <c r="D5862" s="1815"/>
      <c r="E5862" s="1707"/>
      <c r="F5862" s="1719"/>
    </row>
    <row r="5863" spans="1:6" s="72" customFormat="1">
      <c r="A5863" s="1704"/>
      <c r="B5863" s="1816"/>
      <c r="C5863" s="1817"/>
      <c r="D5863" s="1818"/>
      <c r="E5863" s="2189"/>
      <c r="F5863" s="1819"/>
    </row>
    <row r="5864" spans="1:6" s="72" customFormat="1">
      <c r="A5864" s="1704"/>
      <c r="B5864" s="1816"/>
      <c r="C5864" s="1817"/>
      <c r="D5864" s="1818"/>
      <c r="E5864" s="2189"/>
      <c r="F5864" s="1819"/>
    </row>
    <row r="5865" spans="1:6" s="72" customFormat="1">
      <c r="A5865" s="1704"/>
      <c r="B5865" s="1816"/>
      <c r="C5865" s="1817"/>
      <c r="D5865" s="1818"/>
      <c r="E5865" s="2189"/>
      <c r="F5865" s="1819"/>
    </row>
    <row r="5866" spans="1:6" s="72" customFormat="1">
      <c r="A5866" s="1704"/>
      <c r="B5866" s="1816"/>
      <c r="C5866" s="1817"/>
      <c r="D5866" s="1818"/>
      <c r="E5866" s="2189"/>
      <c r="F5866" s="1819"/>
    </row>
    <row r="5867" spans="1:6" s="72" customFormat="1">
      <c r="A5867" s="1704"/>
      <c r="B5867" s="1816"/>
      <c r="C5867" s="1817"/>
      <c r="D5867" s="1818"/>
      <c r="E5867" s="2189"/>
      <c r="F5867" s="1819"/>
    </row>
    <row r="5868" spans="1:6" s="72" customFormat="1">
      <c r="A5868" s="1704"/>
      <c r="B5868" s="1816"/>
      <c r="C5868" s="1817"/>
      <c r="D5868" s="1818"/>
      <c r="E5868" s="2189"/>
      <c r="F5868" s="1819"/>
    </row>
    <row r="5869" spans="1:6" s="72" customFormat="1">
      <c r="A5869" s="1704"/>
      <c r="B5869" s="1816"/>
      <c r="C5869" s="1817"/>
      <c r="D5869" s="1818"/>
      <c r="E5869" s="2189"/>
      <c r="F5869" s="1819"/>
    </row>
    <row r="5870" spans="1:6" s="72" customFormat="1">
      <c r="A5870" s="1704"/>
      <c r="B5870" s="1816"/>
      <c r="C5870" s="1817"/>
      <c r="D5870" s="1818"/>
      <c r="E5870" s="2189"/>
      <c r="F5870" s="1819"/>
    </row>
    <row r="5871" spans="1:6" s="72" customFormat="1">
      <c r="A5871" s="1704"/>
      <c r="B5871" s="1816"/>
      <c r="C5871" s="1817"/>
      <c r="D5871" s="1818"/>
      <c r="E5871" s="2189"/>
      <c r="F5871" s="1819"/>
    </row>
    <row r="5872" spans="1:6" s="72" customFormat="1">
      <c r="A5872" s="1704"/>
      <c r="B5872" s="1816"/>
      <c r="C5872" s="1817"/>
      <c r="D5872" s="1818"/>
      <c r="E5872" s="2189"/>
      <c r="F5872" s="1819"/>
    </row>
    <row r="5873" spans="1:6" s="72" customFormat="1">
      <c r="A5873" s="1704"/>
      <c r="B5873" s="1816"/>
      <c r="C5873" s="1817"/>
      <c r="D5873" s="1818"/>
      <c r="E5873" s="2189"/>
      <c r="F5873" s="1819"/>
    </row>
    <row r="5874" spans="1:6" s="72" customFormat="1">
      <c r="A5874" s="1704"/>
      <c r="B5874" s="1816"/>
      <c r="C5874" s="1817"/>
      <c r="D5874" s="1818"/>
      <c r="E5874" s="2189"/>
      <c r="F5874" s="1819"/>
    </row>
    <row r="5875" spans="1:6" s="72" customFormat="1">
      <c r="A5875" s="1704"/>
      <c r="B5875" s="1816"/>
      <c r="C5875" s="1817"/>
      <c r="D5875" s="1818"/>
      <c r="E5875" s="2189"/>
      <c r="F5875" s="1819"/>
    </row>
    <row r="5876" spans="1:6" s="72" customFormat="1">
      <c r="A5876" s="1704"/>
      <c r="B5876" s="1816"/>
      <c r="C5876" s="1817"/>
      <c r="D5876" s="1818"/>
      <c r="E5876" s="2189"/>
      <c r="F5876" s="1819"/>
    </row>
    <row r="5877" spans="1:6" s="72" customFormat="1">
      <c r="A5877" s="1704"/>
      <c r="B5877" s="1816"/>
      <c r="C5877" s="1817"/>
      <c r="D5877" s="1818"/>
      <c r="E5877" s="2189"/>
      <c r="F5877" s="1819"/>
    </row>
    <row r="5878" spans="1:6" s="72" customFormat="1">
      <c r="A5878" s="1704"/>
      <c r="B5878" s="1816"/>
      <c r="C5878" s="1817"/>
      <c r="D5878" s="1818"/>
      <c r="E5878" s="2189"/>
      <c r="F5878" s="1819"/>
    </row>
    <row r="5879" spans="1:6" s="72" customFormat="1">
      <c r="A5879" s="1704"/>
      <c r="B5879" s="1816"/>
      <c r="C5879" s="1817"/>
      <c r="D5879" s="1818"/>
      <c r="E5879" s="2189"/>
      <c r="F5879" s="1819"/>
    </row>
    <row r="5880" spans="1:6" s="72" customFormat="1">
      <c r="A5880" s="1704"/>
      <c r="B5880" s="1816"/>
      <c r="C5880" s="1817"/>
      <c r="D5880" s="1818"/>
      <c r="E5880" s="2189"/>
      <c r="F5880" s="1819"/>
    </row>
    <row r="5881" spans="1:6" s="72" customFormat="1">
      <c r="A5881" s="1704"/>
      <c r="B5881" s="1816"/>
      <c r="C5881" s="1817"/>
      <c r="D5881" s="1818"/>
      <c r="E5881" s="2189"/>
      <c r="F5881" s="1819"/>
    </row>
    <row r="5882" spans="1:6" s="72" customFormat="1">
      <c r="A5882" s="1704"/>
      <c r="B5882" s="1816"/>
      <c r="C5882" s="1817"/>
      <c r="D5882" s="1818"/>
      <c r="E5882" s="2189"/>
      <c r="F5882" s="1819"/>
    </row>
    <row r="5883" spans="1:6" s="72" customFormat="1">
      <c r="A5883" s="1704"/>
      <c r="B5883" s="1816"/>
      <c r="C5883" s="1817"/>
      <c r="D5883" s="1818"/>
      <c r="E5883" s="2189"/>
      <c r="F5883" s="1819"/>
    </row>
    <row r="5884" spans="1:6" s="72" customFormat="1">
      <c r="A5884" s="1704"/>
      <c r="B5884" s="1816"/>
      <c r="C5884" s="1817"/>
      <c r="D5884" s="1818"/>
      <c r="E5884" s="2189"/>
      <c r="F5884" s="1819"/>
    </row>
    <row r="5885" spans="1:6" s="72" customFormat="1">
      <c r="A5885" s="1704"/>
      <c r="B5885" s="1816"/>
      <c r="C5885" s="1817"/>
      <c r="D5885" s="1818"/>
      <c r="E5885" s="2189"/>
      <c r="F5885" s="1819"/>
    </row>
    <row r="5886" spans="1:6" s="72" customFormat="1">
      <c r="A5886" s="1704"/>
      <c r="B5886" s="1816"/>
      <c r="C5886" s="1817"/>
      <c r="D5886" s="1818"/>
      <c r="E5886" s="2189"/>
      <c r="F5886" s="1819"/>
    </row>
    <row r="5887" spans="1:6" s="72" customFormat="1">
      <c r="A5887" s="1704"/>
      <c r="B5887" s="1816"/>
      <c r="C5887" s="1817"/>
      <c r="D5887" s="1818"/>
      <c r="E5887" s="2189"/>
      <c r="F5887" s="1819"/>
    </row>
    <row r="5888" spans="1:6" s="72" customFormat="1">
      <c r="A5888" s="1704"/>
      <c r="B5888" s="1816"/>
      <c r="C5888" s="1817"/>
      <c r="D5888" s="1818"/>
      <c r="E5888" s="2189"/>
      <c r="F5888" s="1819"/>
    </row>
    <row r="5889" spans="1:6" s="72" customFormat="1">
      <c r="A5889" s="1704"/>
      <c r="B5889" s="1816"/>
      <c r="C5889" s="1817"/>
      <c r="D5889" s="1818"/>
      <c r="E5889" s="2189"/>
      <c r="F5889" s="1819"/>
    </row>
    <row r="5890" spans="1:6" s="72" customFormat="1">
      <c r="A5890" s="1704"/>
      <c r="B5890" s="1816"/>
      <c r="C5890" s="1817"/>
      <c r="D5890" s="1818"/>
      <c r="E5890" s="2189"/>
      <c r="F5890" s="1819"/>
    </row>
    <row r="5891" spans="1:6" s="72" customFormat="1">
      <c r="A5891" s="1704"/>
      <c r="B5891" s="1816"/>
      <c r="C5891" s="1817"/>
      <c r="D5891" s="1818"/>
      <c r="E5891" s="2189"/>
      <c r="F5891" s="1819"/>
    </row>
    <row r="5892" spans="1:6" s="72" customFormat="1">
      <c r="A5892" s="1704"/>
      <c r="B5892" s="1816"/>
      <c r="C5892" s="1817"/>
      <c r="D5892" s="1818"/>
      <c r="E5892" s="2189"/>
      <c r="F5892" s="1819"/>
    </row>
    <row r="5893" spans="1:6" s="72" customFormat="1">
      <c r="A5893" s="1704"/>
      <c r="B5893" s="1816"/>
      <c r="C5893" s="1817"/>
      <c r="D5893" s="1818"/>
      <c r="E5893" s="2189"/>
      <c r="F5893" s="1819"/>
    </row>
    <row r="5894" spans="1:6" s="72" customFormat="1">
      <c r="A5894" s="1704"/>
      <c r="B5894" s="1816"/>
      <c r="C5894" s="1817"/>
      <c r="D5894" s="1818"/>
      <c r="E5894" s="2189"/>
      <c r="F5894" s="1819"/>
    </row>
    <row r="5895" spans="1:6" s="72" customFormat="1">
      <c r="A5895" s="1704"/>
      <c r="B5895" s="1816"/>
      <c r="C5895" s="1817"/>
      <c r="D5895" s="1818"/>
      <c r="E5895" s="2189"/>
      <c r="F5895" s="1819"/>
    </row>
    <row r="5896" spans="1:6" s="72" customFormat="1">
      <c r="A5896" s="48"/>
      <c r="B5896" s="717"/>
      <c r="C5896" s="47"/>
      <c r="D5896" s="718"/>
      <c r="E5896" s="2014"/>
      <c r="F5896" s="351"/>
    </row>
    <row r="5897" spans="1:6" s="72" customFormat="1" ht="14.4" thickBot="1">
      <c r="A5897" s="66"/>
      <c r="B5897" s="719" t="s">
        <v>3445</v>
      </c>
      <c r="C5897" s="65"/>
      <c r="D5897" s="720"/>
      <c r="E5897" s="2022"/>
      <c r="F5897" s="393">
        <f>SUM(F5852:F5895)</f>
        <v>0</v>
      </c>
    </row>
    <row r="5898" spans="1:6" s="72" customFormat="1" ht="14.4" thickTop="1">
      <c r="A5898" s="1846"/>
      <c r="B5898" s="1847"/>
      <c r="C5898" s="1846"/>
      <c r="D5898" s="1694"/>
      <c r="E5898" s="2190"/>
      <c r="F5898" s="1694"/>
    </row>
    <row r="5899" spans="1:6" ht="12.6" customHeight="1">
      <c r="B5899" s="628" t="s">
        <v>1888</v>
      </c>
    </row>
    <row r="5900" spans="1:6" s="72" customFormat="1" ht="12.6" customHeight="1">
      <c r="A5900" s="1736"/>
      <c r="B5900" s="781"/>
      <c r="C5900" s="1736"/>
      <c r="D5900" s="1737"/>
      <c r="E5900" s="2178"/>
      <c r="F5900" s="1738"/>
    </row>
    <row r="5901" spans="1:6" s="72" customFormat="1">
      <c r="A5901" s="1736"/>
      <c r="B5901" s="1739" t="s">
        <v>3446</v>
      </c>
      <c r="C5901" s="1736"/>
      <c r="D5901" s="1737"/>
      <c r="E5901" s="2178"/>
      <c r="F5901" s="1738"/>
    </row>
    <row r="5902" spans="1:6" s="72" customFormat="1">
      <c r="A5902" s="1714"/>
      <c r="B5902" s="802"/>
      <c r="C5902" s="1704"/>
      <c r="D5902" s="874"/>
      <c r="E5902" s="1707"/>
      <c r="F5902" s="1719"/>
    </row>
    <row r="5903" spans="1:6" s="72" customFormat="1">
      <c r="A5903" s="1823"/>
      <c r="B5903" s="802" t="s">
        <v>1409</v>
      </c>
      <c r="C5903" s="1704"/>
      <c r="D5903" s="874"/>
      <c r="E5903" s="1707"/>
      <c r="F5903" s="1719"/>
    </row>
    <row r="5904" spans="1:6" s="72" customFormat="1">
      <c r="A5904" s="1823"/>
      <c r="B5904" s="802" t="s">
        <v>1410</v>
      </c>
      <c r="C5904" s="1704"/>
      <c r="D5904" s="874"/>
      <c r="E5904" s="1707"/>
      <c r="F5904" s="1719"/>
    </row>
    <row r="5905" spans="1:6" s="72" customFormat="1" ht="27.6">
      <c r="A5905" s="1704"/>
      <c r="B5905" s="802" t="s">
        <v>1411</v>
      </c>
      <c r="C5905" s="1704"/>
      <c r="D5905" s="874"/>
      <c r="E5905" s="1707"/>
      <c r="F5905" s="1719"/>
    </row>
    <row r="5906" spans="1:6" s="72" customFormat="1" ht="41.4">
      <c r="A5906" s="1704"/>
      <c r="B5906" s="802" t="s">
        <v>1412</v>
      </c>
      <c r="C5906" s="1704"/>
      <c r="D5906" s="874"/>
      <c r="E5906" s="1707"/>
      <c r="F5906" s="1719"/>
    </row>
    <row r="5907" spans="1:6" s="72" customFormat="1">
      <c r="A5907" s="1704"/>
      <c r="B5907" s="802" t="s">
        <v>1413</v>
      </c>
      <c r="C5907" s="1704"/>
      <c r="D5907" s="874"/>
      <c r="E5907" s="1707"/>
      <c r="F5907" s="1719"/>
    </row>
    <row r="5908" spans="1:6" s="72" customFormat="1">
      <c r="A5908" s="1704"/>
      <c r="B5908" s="802"/>
      <c r="C5908" s="1704"/>
      <c r="D5908" s="874"/>
      <c r="E5908" s="1707"/>
      <c r="F5908" s="1719"/>
    </row>
    <row r="5909" spans="1:6" s="72" customFormat="1">
      <c r="A5909" s="1824" t="s">
        <v>28</v>
      </c>
      <c r="B5909" s="781" t="s">
        <v>1414</v>
      </c>
      <c r="C5909" s="1825">
        <v>0</v>
      </c>
      <c r="D5909" s="874" t="s">
        <v>46</v>
      </c>
      <c r="E5909" s="1707"/>
      <c r="F5909" s="1719">
        <f t="shared" ref="F5909:F5928" si="190">C5909*E5909</f>
        <v>0</v>
      </c>
    </row>
    <row r="5910" spans="1:6" s="72" customFormat="1">
      <c r="A5910" s="1824" t="s">
        <v>30</v>
      </c>
      <c r="B5910" s="781" t="s">
        <v>1415</v>
      </c>
      <c r="C5910" s="1825">
        <v>0</v>
      </c>
      <c r="D5910" s="874" t="s">
        <v>46</v>
      </c>
      <c r="E5910" s="1707"/>
      <c r="F5910" s="1719">
        <f t="shared" si="190"/>
        <v>0</v>
      </c>
    </row>
    <row r="5911" spans="1:6" s="72" customFormat="1">
      <c r="A5911" s="1824" t="s">
        <v>31</v>
      </c>
      <c r="B5911" s="781" t="s">
        <v>1416</v>
      </c>
      <c r="C5911" s="1825">
        <v>40</v>
      </c>
      <c r="D5911" s="874" t="s">
        <v>46</v>
      </c>
      <c r="E5911" s="1707"/>
      <c r="F5911" s="1719">
        <f t="shared" si="190"/>
        <v>0</v>
      </c>
    </row>
    <row r="5912" spans="1:6" s="72" customFormat="1">
      <c r="A5912" s="1824" t="s">
        <v>32</v>
      </c>
      <c r="B5912" s="781" t="s">
        <v>1417</v>
      </c>
      <c r="C5912" s="1825">
        <v>24</v>
      </c>
      <c r="D5912" s="874" t="s">
        <v>46</v>
      </c>
      <c r="E5912" s="1707"/>
      <c r="F5912" s="1719">
        <f t="shared" si="190"/>
        <v>0</v>
      </c>
    </row>
    <row r="5913" spans="1:6" s="72" customFormat="1">
      <c r="A5913" s="1824" t="s">
        <v>33</v>
      </c>
      <c r="B5913" s="781" t="s">
        <v>1418</v>
      </c>
      <c r="C5913" s="1825">
        <v>24</v>
      </c>
      <c r="D5913" s="874" t="s">
        <v>46</v>
      </c>
      <c r="E5913" s="1707"/>
      <c r="F5913" s="1719">
        <f t="shared" si="190"/>
        <v>0</v>
      </c>
    </row>
    <row r="5914" spans="1:6" s="72" customFormat="1">
      <c r="A5914" s="1700"/>
      <c r="B5914" s="778" t="s">
        <v>1419</v>
      </c>
      <c r="C5914" s="1825"/>
      <c r="D5914" s="874"/>
      <c r="E5914" s="1707"/>
      <c r="F5914" s="1719">
        <f t="shared" si="190"/>
        <v>0</v>
      </c>
    </row>
    <row r="5915" spans="1:6" s="72" customFormat="1">
      <c r="A5915" s="1824" t="s">
        <v>34</v>
      </c>
      <c r="B5915" s="781" t="s">
        <v>1420</v>
      </c>
      <c r="C5915" s="1825">
        <v>0</v>
      </c>
      <c r="D5915" s="874" t="s">
        <v>1421</v>
      </c>
      <c r="E5915" s="1707"/>
      <c r="F5915" s="1719">
        <f t="shared" si="190"/>
        <v>0</v>
      </c>
    </row>
    <row r="5916" spans="1:6" s="72" customFormat="1">
      <c r="A5916" s="1824" t="s">
        <v>35</v>
      </c>
      <c r="B5916" s="781" t="s">
        <v>1422</v>
      </c>
      <c r="C5916" s="1825">
        <v>0</v>
      </c>
      <c r="D5916" s="874" t="s">
        <v>1421</v>
      </c>
      <c r="E5916" s="1707"/>
      <c r="F5916" s="1719">
        <f t="shared" si="190"/>
        <v>0</v>
      </c>
    </row>
    <row r="5917" spans="1:6" s="72" customFormat="1">
      <c r="A5917" s="1824" t="s">
        <v>36</v>
      </c>
      <c r="B5917" s="781" t="s">
        <v>1416</v>
      </c>
      <c r="C5917" s="1825">
        <v>6</v>
      </c>
      <c r="D5917" s="874" t="s">
        <v>1421</v>
      </c>
      <c r="E5917" s="1707"/>
      <c r="F5917" s="1719">
        <f t="shared" si="190"/>
        <v>0</v>
      </c>
    </row>
    <row r="5918" spans="1:6" s="72" customFormat="1">
      <c r="A5918" s="1824" t="s">
        <v>74</v>
      </c>
      <c r="B5918" s="781" t="s">
        <v>1423</v>
      </c>
      <c r="C5918" s="1825">
        <v>18</v>
      </c>
      <c r="D5918" s="874" t="s">
        <v>1421</v>
      </c>
      <c r="E5918" s="1707"/>
      <c r="F5918" s="1719">
        <f t="shared" si="190"/>
        <v>0</v>
      </c>
    </row>
    <row r="5919" spans="1:6" s="72" customFormat="1">
      <c r="A5919" s="1824" t="s">
        <v>38</v>
      </c>
      <c r="B5919" s="781" t="s">
        <v>1418</v>
      </c>
      <c r="C5919" s="1825">
        <v>18</v>
      </c>
      <c r="D5919" s="874" t="s">
        <v>1421</v>
      </c>
      <c r="E5919" s="1707"/>
      <c r="F5919" s="1719">
        <f t="shared" si="190"/>
        <v>0</v>
      </c>
    </row>
    <row r="5920" spans="1:6" s="72" customFormat="1">
      <c r="A5920" s="1824" t="s">
        <v>39</v>
      </c>
      <c r="B5920" s="781" t="s">
        <v>1424</v>
      </c>
      <c r="C5920" s="1825">
        <v>0</v>
      </c>
      <c r="D5920" s="874" t="s">
        <v>1421</v>
      </c>
      <c r="E5920" s="1707"/>
      <c r="F5920" s="1719">
        <f t="shared" si="190"/>
        <v>0</v>
      </c>
    </row>
    <row r="5921" spans="1:6" s="72" customFormat="1">
      <c r="A5921" s="1824" t="s">
        <v>40</v>
      </c>
      <c r="B5921" s="781" t="s">
        <v>1425</v>
      </c>
      <c r="C5921" s="1825">
        <v>0</v>
      </c>
      <c r="D5921" s="874" t="s">
        <v>1421</v>
      </c>
      <c r="E5921" s="1707"/>
      <c r="F5921" s="1719">
        <f t="shared" si="190"/>
        <v>0</v>
      </c>
    </row>
    <row r="5922" spans="1:6" s="72" customFormat="1">
      <c r="A5922" s="1824" t="s">
        <v>42</v>
      </c>
      <c r="B5922" s="781" t="s">
        <v>1416</v>
      </c>
      <c r="C5922" s="1825">
        <v>6</v>
      </c>
      <c r="D5922" s="874" t="s">
        <v>1421</v>
      </c>
      <c r="E5922" s="1707"/>
      <c r="F5922" s="1719">
        <f t="shared" si="190"/>
        <v>0</v>
      </c>
    </row>
    <row r="5923" spans="1:6" s="72" customFormat="1">
      <c r="A5923" s="1824" t="s">
        <v>43</v>
      </c>
      <c r="B5923" s="781" t="s">
        <v>1423</v>
      </c>
      <c r="C5923" s="1825">
        <v>18</v>
      </c>
      <c r="D5923" s="874" t="s">
        <v>1421</v>
      </c>
      <c r="E5923" s="1707"/>
      <c r="F5923" s="1719">
        <f t="shared" si="190"/>
        <v>0</v>
      </c>
    </row>
    <row r="5924" spans="1:6" s="72" customFormat="1">
      <c r="A5924" s="1824" t="s">
        <v>613</v>
      </c>
      <c r="B5924" s="781" t="s">
        <v>1418</v>
      </c>
      <c r="C5924" s="1825">
        <v>18</v>
      </c>
      <c r="D5924" s="874" t="s">
        <v>1421</v>
      </c>
      <c r="E5924" s="1707"/>
      <c r="F5924" s="1719">
        <f t="shared" si="190"/>
        <v>0</v>
      </c>
    </row>
    <row r="5925" spans="1:6" s="72" customFormat="1">
      <c r="A5925" s="1700"/>
      <c r="B5925" s="802" t="s">
        <v>1426</v>
      </c>
      <c r="C5925" s="1704"/>
      <c r="D5925" s="874"/>
      <c r="E5925" s="1707"/>
      <c r="F5925" s="1719">
        <f t="shared" si="190"/>
        <v>0</v>
      </c>
    </row>
    <row r="5926" spans="1:6" s="72" customFormat="1" ht="27.6">
      <c r="A5926" s="1824" t="s">
        <v>856</v>
      </c>
      <c r="B5926" s="781" t="s">
        <v>1427</v>
      </c>
      <c r="C5926" s="1825">
        <v>0</v>
      </c>
      <c r="D5926" s="874" t="s">
        <v>809</v>
      </c>
      <c r="E5926" s="1707"/>
      <c r="F5926" s="1719">
        <f t="shared" si="190"/>
        <v>0</v>
      </c>
    </row>
    <row r="5927" spans="1:6" s="72" customFormat="1">
      <c r="A5927" s="1824" t="s">
        <v>858</v>
      </c>
      <c r="B5927" s="781" t="s">
        <v>1428</v>
      </c>
      <c r="C5927" s="1825">
        <v>2</v>
      </c>
      <c r="D5927" s="874" t="s">
        <v>809</v>
      </c>
      <c r="E5927" s="1707"/>
      <c r="F5927" s="1719">
        <f t="shared" si="190"/>
        <v>0</v>
      </c>
    </row>
    <row r="5928" spans="1:6" s="72" customFormat="1">
      <c r="A5928" s="1824" t="s">
        <v>860</v>
      </c>
      <c r="B5928" s="781" t="s">
        <v>1429</v>
      </c>
      <c r="C5928" s="1825">
        <v>6</v>
      </c>
      <c r="D5928" s="874" t="s">
        <v>809</v>
      </c>
      <c r="E5928" s="1707"/>
      <c r="F5928" s="1719">
        <f t="shared" si="190"/>
        <v>0</v>
      </c>
    </row>
    <row r="5929" spans="1:6" s="72" customFormat="1">
      <c r="A5929" s="1824"/>
      <c r="B5929" s="781"/>
      <c r="C5929" s="1825"/>
      <c r="D5929" s="874"/>
      <c r="E5929" s="1707"/>
      <c r="F5929" s="1719"/>
    </row>
    <row r="5930" spans="1:6" s="72" customFormat="1">
      <c r="A5930" s="1824"/>
      <c r="B5930" s="781"/>
      <c r="C5930" s="1825"/>
      <c r="D5930" s="874"/>
      <c r="E5930" s="2177"/>
      <c r="F5930" s="1719"/>
    </row>
    <row r="5931" spans="1:6" s="72" customFormat="1">
      <c r="A5931" s="1824"/>
      <c r="B5931" s="781"/>
      <c r="C5931" s="1825"/>
      <c r="D5931" s="874"/>
      <c r="E5931" s="2177"/>
      <c r="F5931" s="1719"/>
    </row>
    <row r="5932" spans="1:6" s="72" customFormat="1">
      <c r="A5932" s="1824"/>
      <c r="B5932" s="781"/>
      <c r="C5932" s="1825"/>
      <c r="D5932" s="874"/>
      <c r="E5932" s="2177"/>
      <c r="F5932" s="1719"/>
    </row>
    <row r="5933" spans="1:6" s="72" customFormat="1">
      <c r="A5933" s="1824"/>
      <c r="B5933" s="781"/>
      <c r="C5933" s="1825"/>
      <c r="D5933" s="874"/>
      <c r="E5933" s="2177"/>
      <c r="F5933" s="1719"/>
    </row>
    <row r="5934" spans="1:6" s="72" customFormat="1">
      <c r="A5934" s="1824"/>
      <c r="B5934" s="781"/>
      <c r="C5934" s="1825"/>
      <c r="D5934" s="874"/>
      <c r="E5934" s="2177"/>
      <c r="F5934" s="1719"/>
    </row>
    <row r="5935" spans="1:6" s="72" customFormat="1">
      <c r="A5935" s="1824"/>
      <c r="B5935" s="781"/>
      <c r="C5935" s="1825"/>
      <c r="D5935" s="874"/>
      <c r="E5935" s="2177"/>
      <c r="F5935" s="1719"/>
    </row>
    <row r="5936" spans="1:6" s="72" customFormat="1">
      <c r="A5936" s="1824"/>
      <c r="B5936" s="781"/>
      <c r="C5936" s="1825"/>
      <c r="D5936" s="874"/>
      <c r="E5936" s="2177"/>
      <c r="F5936" s="1719"/>
    </row>
    <row r="5937" spans="1:6" s="72" customFormat="1">
      <c r="A5937" s="1824"/>
      <c r="B5937" s="781"/>
      <c r="C5937" s="1825"/>
      <c r="D5937" s="874"/>
      <c r="E5937" s="2177"/>
      <c r="F5937" s="1719"/>
    </row>
    <row r="5938" spans="1:6" s="72" customFormat="1">
      <c r="A5938" s="1824"/>
      <c r="B5938" s="781"/>
      <c r="C5938" s="1825"/>
      <c r="D5938" s="874"/>
      <c r="E5938" s="2177"/>
      <c r="F5938" s="1719"/>
    </row>
    <row r="5939" spans="1:6" s="72" customFormat="1">
      <c r="A5939" s="1824"/>
      <c r="B5939" s="781"/>
      <c r="C5939" s="1825"/>
      <c r="D5939" s="874"/>
      <c r="E5939" s="2177"/>
      <c r="F5939" s="1719"/>
    </row>
    <row r="5940" spans="1:6" s="72" customFormat="1">
      <c r="A5940" s="1824"/>
      <c r="B5940" s="781"/>
      <c r="C5940" s="1825"/>
      <c r="D5940" s="874"/>
      <c r="E5940" s="2177"/>
      <c r="F5940" s="1719"/>
    </row>
    <row r="5941" spans="1:6" s="72" customFormat="1">
      <c r="A5941" s="1824"/>
      <c r="B5941" s="781"/>
      <c r="C5941" s="1825"/>
      <c r="D5941" s="874"/>
      <c r="E5941" s="2177"/>
      <c r="F5941" s="1719"/>
    </row>
    <row r="5942" spans="1:6" s="72" customFormat="1">
      <c r="A5942" s="1700"/>
      <c r="B5942" s="1831"/>
      <c r="C5942" s="1829"/>
      <c r="D5942" s="874"/>
      <c r="E5942" s="1707"/>
      <c r="F5942" s="1719"/>
    </row>
    <row r="5943" spans="1:6" s="72" customFormat="1">
      <c r="A5943" s="48"/>
      <c r="B5943" s="717"/>
      <c r="C5943" s="47"/>
      <c r="D5943" s="718"/>
      <c r="E5943" s="2014"/>
      <c r="F5943" s="351"/>
    </row>
    <row r="5944" spans="1:6" s="72" customFormat="1" ht="14.4" thickBot="1">
      <c r="A5944" s="66"/>
      <c r="B5944" s="719" t="s">
        <v>199</v>
      </c>
      <c r="C5944" s="65"/>
      <c r="D5944" s="720"/>
      <c r="E5944" s="2022"/>
      <c r="F5944" s="393">
        <f>SUM(F5901:F5938)</f>
        <v>0</v>
      </c>
    </row>
    <row r="5945" spans="1:6" s="72" customFormat="1" ht="14.4" thickTop="1">
      <c r="A5945" s="1714"/>
      <c r="B5945" s="1749"/>
      <c r="C5945" s="1821"/>
      <c r="D5945" s="1822"/>
      <c r="E5945" s="2183"/>
      <c r="F5945" s="1781"/>
    </row>
    <row r="5946" spans="1:6" s="72" customFormat="1">
      <c r="A5946" s="1823" t="s">
        <v>3035</v>
      </c>
      <c r="B5946" s="802" t="s">
        <v>1430</v>
      </c>
      <c r="C5946" s="1704"/>
      <c r="D5946" s="874"/>
      <c r="E5946" s="1707"/>
      <c r="F5946" s="1719"/>
    </row>
    <row r="5947" spans="1:6" s="72" customFormat="1" ht="27.6">
      <c r="A5947" s="1704"/>
      <c r="B5947" s="802" t="s">
        <v>1431</v>
      </c>
      <c r="C5947" s="1704"/>
      <c r="D5947" s="874"/>
      <c r="E5947" s="1707"/>
      <c r="F5947" s="1719"/>
    </row>
    <row r="5948" spans="1:6" s="72" customFormat="1" ht="41.4">
      <c r="A5948" s="1704"/>
      <c r="B5948" s="802" t="s">
        <v>1432</v>
      </c>
      <c r="C5948" s="1704"/>
      <c r="D5948" s="874"/>
      <c r="E5948" s="1707"/>
      <c r="F5948" s="1719"/>
    </row>
    <row r="5949" spans="1:6" s="72" customFormat="1" ht="41.4">
      <c r="A5949" s="1704"/>
      <c r="B5949" s="802" t="s">
        <v>1433</v>
      </c>
      <c r="C5949" s="1704"/>
      <c r="D5949" s="874"/>
      <c r="E5949" s="1707"/>
      <c r="F5949" s="1719"/>
    </row>
    <row r="5950" spans="1:6" s="72" customFormat="1" ht="27.6">
      <c r="A5950" s="1704"/>
      <c r="B5950" s="802" t="s">
        <v>1434</v>
      </c>
      <c r="C5950" s="1704"/>
      <c r="D5950" s="874"/>
      <c r="E5950" s="1707"/>
      <c r="F5950" s="1719"/>
    </row>
    <row r="5951" spans="1:6" s="72" customFormat="1">
      <c r="A5951" s="1704"/>
      <c r="B5951" s="802"/>
      <c r="C5951" s="1704"/>
      <c r="D5951" s="874"/>
      <c r="E5951" s="1707"/>
      <c r="F5951" s="1719">
        <f t="shared" ref="F5951:F5971" si="191">C5951*E5951</f>
        <v>0</v>
      </c>
    </row>
    <row r="5952" spans="1:6" s="72" customFormat="1">
      <c r="A5952" s="1824" t="s">
        <v>28</v>
      </c>
      <c r="B5952" s="781" t="s">
        <v>1414</v>
      </c>
      <c r="C5952" s="1825">
        <v>0</v>
      </c>
      <c r="D5952" s="874" t="s">
        <v>46</v>
      </c>
      <c r="E5952" s="1707"/>
      <c r="F5952" s="1719">
        <f t="shared" si="191"/>
        <v>0</v>
      </c>
    </row>
    <row r="5953" spans="1:6" s="72" customFormat="1">
      <c r="A5953" s="1824" t="s">
        <v>30</v>
      </c>
      <c r="B5953" s="781" t="s">
        <v>1415</v>
      </c>
      <c r="C5953" s="1825">
        <v>0</v>
      </c>
      <c r="D5953" s="874" t="s">
        <v>46</v>
      </c>
      <c r="E5953" s="1707"/>
      <c r="F5953" s="1719">
        <f t="shared" si="191"/>
        <v>0</v>
      </c>
    </row>
    <row r="5954" spans="1:6" s="72" customFormat="1">
      <c r="A5954" s="1824" t="s">
        <v>31</v>
      </c>
      <c r="B5954" s="781" t="s">
        <v>1416</v>
      </c>
      <c r="C5954" s="1825">
        <v>40</v>
      </c>
      <c r="D5954" s="874" t="s">
        <v>46</v>
      </c>
      <c r="E5954" s="1707"/>
      <c r="F5954" s="1719">
        <f t="shared" si="191"/>
        <v>0</v>
      </c>
    </row>
    <row r="5955" spans="1:6" s="72" customFormat="1">
      <c r="A5955" s="1824" t="s">
        <v>32</v>
      </c>
      <c r="B5955" s="781" t="s">
        <v>1417</v>
      </c>
      <c r="C5955" s="1825">
        <v>24</v>
      </c>
      <c r="D5955" s="874" t="s">
        <v>46</v>
      </c>
      <c r="E5955" s="1707"/>
      <c r="F5955" s="1719">
        <f t="shared" si="191"/>
        <v>0</v>
      </c>
    </row>
    <row r="5956" spans="1:6" s="72" customFormat="1">
      <c r="A5956" s="1824" t="s">
        <v>33</v>
      </c>
      <c r="B5956" s="781" t="s">
        <v>1418</v>
      </c>
      <c r="C5956" s="1825">
        <v>24</v>
      </c>
      <c r="D5956" s="874" t="s">
        <v>46</v>
      </c>
      <c r="E5956" s="1707"/>
      <c r="F5956" s="1719">
        <f t="shared" si="191"/>
        <v>0</v>
      </c>
    </row>
    <row r="5957" spans="1:6" s="72" customFormat="1">
      <c r="A5957" s="1700"/>
      <c r="B5957" s="778" t="s">
        <v>1419</v>
      </c>
      <c r="C5957" s="1825"/>
      <c r="D5957" s="874"/>
      <c r="E5957" s="1707"/>
      <c r="F5957" s="1719">
        <f t="shared" si="191"/>
        <v>0</v>
      </c>
    </row>
    <row r="5958" spans="1:6" s="72" customFormat="1">
      <c r="A5958" s="1824" t="s">
        <v>34</v>
      </c>
      <c r="B5958" s="781" t="s">
        <v>1420</v>
      </c>
      <c r="C5958" s="1825">
        <v>0</v>
      </c>
      <c r="D5958" s="874" t="s">
        <v>1421</v>
      </c>
      <c r="E5958" s="1707"/>
      <c r="F5958" s="1719">
        <f t="shared" si="191"/>
        <v>0</v>
      </c>
    </row>
    <row r="5959" spans="1:6" s="72" customFormat="1">
      <c r="A5959" s="1824" t="s">
        <v>35</v>
      </c>
      <c r="B5959" s="781" t="s">
        <v>1422</v>
      </c>
      <c r="C5959" s="1825">
        <v>0</v>
      </c>
      <c r="D5959" s="874" t="s">
        <v>1421</v>
      </c>
      <c r="E5959" s="1707"/>
      <c r="F5959" s="1719">
        <f t="shared" si="191"/>
        <v>0</v>
      </c>
    </row>
    <row r="5960" spans="1:6" s="72" customFormat="1">
      <c r="A5960" s="1824" t="s">
        <v>36</v>
      </c>
      <c r="B5960" s="781" t="s">
        <v>1416</v>
      </c>
      <c r="C5960" s="1825">
        <v>6</v>
      </c>
      <c r="D5960" s="874" t="s">
        <v>1421</v>
      </c>
      <c r="E5960" s="1707"/>
      <c r="F5960" s="1719">
        <f t="shared" si="191"/>
        <v>0</v>
      </c>
    </row>
    <row r="5961" spans="1:6" s="72" customFormat="1">
      <c r="A5961" s="1824" t="s">
        <v>74</v>
      </c>
      <c r="B5961" s="781" t="s">
        <v>1423</v>
      </c>
      <c r="C5961" s="1825">
        <v>18</v>
      </c>
      <c r="D5961" s="874" t="s">
        <v>1421</v>
      </c>
      <c r="E5961" s="1707"/>
      <c r="F5961" s="1719">
        <f t="shared" si="191"/>
        <v>0</v>
      </c>
    </row>
    <row r="5962" spans="1:6" s="72" customFormat="1">
      <c r="A5962" s="1824" t="s">
        <v>38</v>
      </c>
      <c r="B5962" s="781" t="s">
        <v>1418</v>
      </c>
      <c r="C5962" s="1825">
        <v>18</v>
      </c>
      <c r="D5962" s="874" t="s">
        <v>1421</v>
      </c>
      <c r="E5962" s="1707"/>
      <c r="F5962" s="1719">
        <f t="shared" si="191"/>
        <v>0</v>
      </c>
    </row>
    <row r="5963" spans="1:6" s="72" customFormat="1">
      <c r="A5963" s="1824" t="s">
        <v>39</v>
      </c>
      <c r="B5963" s="781" t="s">
        <v>1424</v>
      </c>
      <c r="C5963" s="1825">
        <v>0</v>
      </c>
      <c r="D5963" s="874" t="s">
        <v>1421</v>
      </c>
      <c r="E5963" s="1707"/>
      <c r="F5963" s="1719">
        <f t="shared" si="191"/>
        <v>0</v>
      </c>
    </row>
    <row r="5964" spans="1:6" s="72" customFormat="1">
      <c r="A5964" s="1824" t="s">
        <v>40</v>
      </c>
      <c r="B5964" s="781" t="s">
        <v>1425</v>
      </c>
      <c r="C5964" s="1825">
        <v>0</v>
      </c>
      <c r="D5964" s="874" t="s">
        <v>1421</v>
      </c>
      <c r="E5964" s="1707"/>
      <c r="F5964" s="1719">
        <f t="shared" si="191"/>
        <v>0</v>
      </c>
    </row>
    <row r="5965" spans="1:6" s="72" customFormat="1">
      <c r="A5965" s="1824" t="s">
        <v>42</v>
      </c>
      <c r="B5965" s="781" t="s">
        <v>1416</v>
      </c>
      <c r="C5965" s="1825">
        <v>6</v>
      </c>
      <c r="D5965" s="874" t="s">
        <v>1421</v>
      </c>
      <c r="E5965" s="1707"/>
      <c r="F5965" s="1719">
        <f t="shared" si="191"/>
        <v>0</v>
      </c>
    </row>
    <row r="5966" spans="1:6" s="72" customFormat="1">
      <c r="A5966" s="1824" t="s">
        <v>43</v>
      </c>
      <c r="B5966" s="781" t="s">
        <v>1423</v>
      </c>
      <c r="C5966" s="1825">
        <v>18</v>
      </c>
      <c r="D5966" s="874" t="s">
        <v>1421</v>
      </c>
      <c r="E5966" s="1707"/>
      <c r="F5966" s="1719">
        <f t="shared" si="191"/>
        <v>0</v>
      </c>
    </row>
    <row r="5967" spans="1:6" s="72" customFormat="1">
      <c r="A5967" s="1824" t="s">
        <v>613</v>
      </c>
      <c r="B5967" s="781" t="s">
        <v>1418</v>
      </c>
      <c r="C5967" s="1825">
        <v>18</v>
      </c>
      <c r="D5967" s="874" t="s">
        <v>1421</v>
      </c>
      <c r="E5967" s="1707"/>
      <c r="F5967" s="1719">
        <f t="shared" si="191"/>
        <v>0</v>
      </c>
    </row>
    <row r="5968" spans="1:6" s="72" customFormat="1">
      <c r="A5968" s="1700"/>
      <c r="B5968" s="802" t="s">
        <v>1426</v>
      </c>
      <c r="C5968" s="1704"/>
      <c r="D5968" s="874"/>
      <c r="E5968" s="1707"/>
      <c r="F5968" s="1719">
        <f t="shared" si="191"/>
        <v>0</v>
      </c>
    </row>
    <row r="5969" spans="1:6" s="72" customFormat="1" ht="27.6">
      <c r="A5969" s="1824" t="s">
        <v>856</v>
      </c>
      <c r="B5969" s="781" t="s">
        <v>1427</v>
      </c>
      <c r="C5969" s="1825">
        <v>0</v>
      </c>
      <c r="D5969" s="874" t="s">
        <v>809</v>
      </c>
      <c r="E5969" s="1707"/>
      <c r="F5969" s="1719">
        <f t="shared" si="191"/>
        <v>0</v>
      </c>
    </row>
    <row r="5970" spans="1:6" s="72" customFormat="1">
      <c r="A5970" s="1824" t="s">
        <v>858</v>
      </c>
      <c r="B5970" s="781" t="s">
        <v>1428</v>
      </c>
      <c r="C5970" s="1825">
        <v>2</v>
      </c>
      <c r="D5970" s="874" t="s">
        <v>809</v>
      </c>
      <c r="E5970" s="1707"/>
      <c r="F5970" s="1719">
        <f t="shared" si="191"/>
        <v>0</v>
      </c>
    </row>
    <row r="5971" spans="1:6" s="72" customFormat="1">
      <c r="A5971" s="1824" t="s">
        <v>860</v>
      </c>
      <c r="B5971" s="781" t="s">
        <v>1429</v>
      </c>
      <c r="C5971" s="1825">
        <v>6</v>
      </c>
      <c r="D5971" s="874" t="s">
        <v>809</v>
      </c>
      <c r="E5971" s="1707"/>
      <c r="F5971" s="1719">
        <f t="shared" si="191"/>
        <v>0</v>
      </c>
    </row>
    <row r="5972" spans="1:6" s="72" customFormat="1">
      <c r="A5972" s="1824"/>
      <c r="B5972" s="781"/>
      <c r="C5972" s="1825"/>
      <c r="D5972" s="874"/>
      <c r="E5972" s="1707"/>
      <c r="F5972" s="1719"/>
    </row>
    <row r="5973" spans="1:6" s="72" customFormat="1">
      <c r="A5973" s="1824"/>
      <c r="B5973" s="781"/>
      <c r="C5973" s="1825"/>
      <c r="D5973" s="874"/>
      <c r="E5973" s="1707"/>
      <c r="F5973" s="1719"/>
    </row>
    <row r="5974" spans="1:6" s="72" customFormat="1">
      <c r="A5974" s="1824"/>
      <c r="B5974" s="781"/>
      <c r="C5974" s="1825"/>
      <c r="D5974" s="874"/>
      <c r="E5974" s="1707"/>
      <c r="F5974" s="1719"/>
    </row>
    <row r="5975" spans="1:6" s="72" customFormat="1">
      <c r="A5975" s="1824"/>
      <c r="B5975" s="781"/>
      <c r="C5975" s="1825"/>
      <c r="D5975" s="874"/>
      <c r="E5975" s="1707"/>
      <c r="F5975" s="1719"/>
    </row>
    <row r="5976" spans="1:6" s="72" customFormat="1">
      <c r="A5976" s="1824"/>
      <c r="B5976" s="781"/>
      <c r="C5976" s="1825"/>
      <c r="D5976" s="874"/>
      <c r="E5976" s="1707"/>
      <c r="F5976" s="1719"/>
    </row>
    <row r="5977" spans="1:6" s="72" customFormat="1">
      <c r="A5977" s="1824"/>
      <c r="B5977" s="781"/>
      <c r="C5977" s="1825"/>
      <c r="D5977" s="874"/>
      <c r="E5977" s="1707"/>
      <c r="F5977" s="1719"/>
    </row>
    <row r="5978" spans="1:6" s="72" customFormat="1">
      <c r="A5978" s="1824"/>
      <c r="B5978" s="781"/>
      <c r="C5978" s="1825"/>
      <c r="D5978" s="874"/>
      <c r="E5978" s="1707"/>
      <c r="F5978" s="1719"/>
    </row>
    <row r="5979" spans="1:6" s="72" customFormat="1">
      <c r="A5979" s="1824"/>
      <c r="B5979" s="781"/>
      <c r="C5979" s="1825"/>
      <c r="D5979" s="874"/>
      <c r="E5979" s="1707"/>
      <c r="F5979" s="1719"/>
    </row>
    <row r="5980" spans="1:6" s="72" customFormat="1">
      <c r="A5980" s="1824"/>
      <c r="B5980" s="781"/>
      <c r="C5980" s="1825"/>
      <c r="D5980" s="874"/>
      <c r="E5980" s="1707"/>
      <c r="F5980" s="1719"/>
    </row>
    <row r="5981" spans="1:6" s="72" customFormat="1">
      <c r="A5981" s="1824"/>
      <c r="B5981" s="781"/>
      <c r="C5981" s="1825"/>
      <c r="D5981" s="874"/>
      <c r="E5981" s="1707"/>
      <c r="F5981" s="1719"/>
    </row>
    <row r="5982" spans="1:6" s="72" customFormat="1">
      <c r="A5982" s="1824"/>
      <c r="B5982" s="781"/>
      <c r="C5982" s="1825"/>
      <c r="D5982" s="874"/>
      <c r="E5982" s="1707"/>
      <c r="F5982" s="1719"/>
    </row>
    <row r="5983" spans="1:6" s="72" customFormat="1">
      <c r="A5983" s="1824"/>
      <c r="B5983" s="781"/>
      <c r="C5983" s="1825"/>
      <c r="D5983" s="874"/>
      <c r="E5983" s="1707"/>
      <c r="F5983" s="1719"/>
    </row>
    <row r="5984" spans="1:6" s="72" customFormat="1">
      <c r="A5984" s="1824"/>
      <c r="B5984" s="781"/>
      <c r="C5984" s="1825"/>
      <c r="D5984" s="874"/>
      <c r="E5984" s="1707"/>
      <c r="F5984" s="1719"/>
    </row>
    <row r="5985" spans="1:6" s="72" customFormat="1">
      <c r="A5985" s="1824"/>
      <c r="B5985" s="781"/>
      <c r="C5985" s="1825"/>
      <c r="D5985" s="874"/>
      <c r="E5985" s="1707"/>
      <c r="F5985" s="1719"/>
    </row>
    <row r="5986" spans="1:6" s="72" customFormat="1">
      <c r="A5986" s="1824"/>
      <c r="B5986" s="781"/>
      <c r="C5986" s="1825"/>
      <c r="D5986" s="874"/>
      <c r="E5986" s="1707"/>
      <c r="F5986" s="1719"/>
    </row>
    <row r="5987" spans="1:6" s="72" customFormat="1">
      <c r="A5987" s="48"/>
      <c r="B5987" s="717"/>
      <c r="C5987" s="47"/>
      <c r="D5987" s="718"/>
      <c r="E5987" s="2014"/>
      <c r="F5987" s="351"/>
    </row>
    <row r="5988" spans="1:6" s="72" customFormat="1" ht="14.4" thickBot="1">
      <c r="A5988" s="66"/>
      <c r="B5988" s="719" t="s">
        <v>199</v>
      </c>
      <c r="C5988" s="65"/>
      <c r="D5988" s="720"/>
      <c r="E5988" s="2022"/>
      <c r="F5988" s="393">
        <f>SUM(F5947:F5973)</f>
        <v>0</v>
      </c>
    </row>
    <row r="5989" spans="1:6" s="72" customFormat="1" ht="14.4" thickTop="1">
      <c r="A5989" s="1700"/>
      <c r="B5989" s="849"/>
      <c r="C5989" s="1704"/>
      <c r="D5989" s="1838"/>
      <c r="E5989" s="1707"/>
      <c r="F5989" s="1719"/>
    </row>
    <row r="5990" spans="1:6" s="72" customFormat="1">
      <c r="A5990" s="1704"/>
      <c r="B5990" s="802" t="s">
        <v>2934</v>
      </c>
      <c r="C5990" s="1704"/>
      <c r="D5990" s="874"/>
      <c r="E5990" s="1707"/>
      <c r="F5990" s="1719"/>
    </row>
    <row r="5991" spans="1:6" s="72" customFormat="1">
      <c r="A5991" s="1704"/>
      <c r="B5991" s="802"/>
      <c r="C5991" s="1704"/>
      <c r="D5991" s="874"/>
      <c r="E5991" s="1707"/>
      <c r="F5991" s="1719"/>
    </row>
    <row r="5992" spans="1:6" s="72" customFormat="1">
      <c r="A5992" s="1704"/>
      <c r="B5992" s="781"/>
      <c r="C5992" s="1704"/>
      <c r="D5992" s="874"/>
      <c r="E5992" s="1707"/>
      <c r="F5992" s="1719"/>
    </row>
    <row r="5993" spans="1:6" s="72" customFormat="1">
      <c r="A5993" s="1704" t="s">
        <v>3034</v>
      </c>
      <c r="B5993" s="781" t="s">
        <v>2935</v>
      </c>
      <c r="C5993" s="1704"/>
      <c r="D5993" s="874"/>
      <c r="E5993" s="1707"/>
      <c r="F5993" s="1719">
        <f>F5944</f>
        <v>0</v>
      </c>
    </row>
    <row r="5994" spans="1:6" s="72" customFormat="1">
      <c r="A5994" s="1704"/>
      <c r="B5994" s="781"/>
      <c r="C5994" s="1704"/>
      <c r="D5994" s="874"/>
      <c r="E5994" s="1707"/>
      <c r="F5994" s="1719"/>
    </row>
    <row r="5995" spans="1:6" s="72" customFormat="1">
      <c r="A5995" s="1704" t="s">
        <v>3035</v>
      </c>
      <c r="B5995" s="781" t="s">
        <v>2936</v>
      </c>
      <c r="C5995" s="1704"/>
      <c r="D5995" s="874"/>
      <c r="E5995" s="1707"/>
      <c r="F5995" s="1719">
        <f>F5988</f>
        <v>0</v>
      </c>
    </row>
    <row r="5996" spans="1:6" s="72" customFormat="1">
      <c r="A5996" s="1704"/>
      <c r="B5996" s="1836"/>
      <c r="C5996" s="1714"/>
      <c r="D5996" s="1716"/>
      <c r="E5996" s="2174"/>
      <c r="F5996" s="1717"/>
    </row>
    <row r="5997" spans="1:6" s="72" customFormat="1">
      <c r="A5997" s="1704"/>
      <c r="B5997" s="1672"/>
      <c r="C5997" s="1714"/>
      <c r="D5997" s="1716"/>
      <c r="E5997" s="2174"/>
      <c r="F5997" s="1717"/>
    </row>
    <row r="5998" spans="1:6" s="72" customFormat="1">
      <c r="A5998" s="1704"/>
      <c r="B5998" s="1836"/>
      <c r="C5998" s="1714"/>
      <c r="D5998" s="1716"/>
      <c r="E5998" s="2174"/>
      <c r="F5998" s="1717"/>
    </row>
    <row r="5999" spans="1:6" s="72" customFormat="1">
      <c r="A5999" s="1704"/>
      <c r="B5999" s="781"/>
      <c r="C5999" s="1704"/>
      <c r="D5999" s="874"/>
      <c r="E5999" s="1707"/>
      <c r="F5999" s="1719"/>
    </row>
    <row r="6000" spans="1:6" s="72" customFormat="1">
      <c r="A6000" s="1704"/>
      <c r="B6000" s="781"/>
      <c r="C6000" s="1704"/>
      <c r="D6000" s="874"/>
      <c r="E6000" s="1707"/>
      <c r="F6000" s="1719"/>
    </row>
    <row r="6001" spans="1:6" s="72" customFormat="1">
      <c r="A6001" s="1704"/>
      <c r="B6001" s="781"/>
      <c r="C6001" s="1704"/>
      <c r="D6001" s="874"/>
      <c r="E6001" s="1707"/>
      <c r="F6001" s="1719"/>
    </row>
    <row r="6002" spans="1:6" s="72" customFormat="1">
      <c r="A6002" s="1704"/>
      <c r="B6002" s="781"/>
      <c r="C6002" s="1704"/>
      <c r="D6002" s="874"/>
      <c r="E6002" s="1707"/>
      <c r="F6002" s="1719"/>
    </row>
    <row r="6003" spans="1:6" s="72" customFormat="1">
      <c r="A6003" s="1704"/>
      <c r="B6003" s="781"/>
      <c r="C6003" s="1704"/>
      <c r="D6003" s="874"/>
      <c r="E6003" s="1707"/>
      <c r="F6003" s="1719"/>
    </row>
    <row r="6004" spans="1:6" s="72" customFormat="1">
      <c r="A6004" s="1704"/>
      <c r="B6004" s="781"/>
      <c r="C6004" s="1704"/>
      <c r="D6004" s="874"/>
      <c r="E6004" s="1707"/>
      <c r="F6004" s="1719"/>
    </row>
    <row r="6005" spans="1:6" s="72" customFormat="1">
      <c r="A6005" s="1704"/>
      <c r="B6005" s="781"/>
      <c r="C6005" s="1704"/>
      <c r="D6005" s="874"/>
      <c r="E6005" s="1707"/>
      <c r="F6005" s="1719"/>
    </row>
    <row r="6006" spans="1:6" s="72" customFormat="1">
      <c r="A6006" s="1704"/>
      <c r="B6006" s="781"/>
      <c r="C6006" s="1704"/>
      <c r="D6006" s="874"/>
      <c r="E6006" s="1707"/>
      <c r="F6006" s="1719"/>
    </row>
    <row r="6007" spans="1:6" s="72" customFormat="1">
      <c r="A6007" s="1704"/>
      <c r="B6007" s="781"/>
      <c r="C6007" s="1704"/>
      <c r="D6007" s="874"/>
      <c r="E6007" s="1707"/>
      <c r="F6007" s="1719"/>
    </row>
    <row r="6008" spans="1:6" s="72" customFormat="1">
      <c r="A6008" s="1704"/>
      <c r="B6008" s="781"/>
      <c r="C6008" s="1704"/>
      <c r="D6008" s="874"/>
      <c r="E6008" s="1707"/>
      <c r="F6008" s="1719"/>
    </row>
    <row r="6009" spans="1:6" s="72" customFormat="1">
      <c r="A6009" s="1704"/>
      <c r="B6009" s="781"/>
      <c r="C6009" s="1704"/>
      <c r="D6009" s="874"/>
      <c r="E6009" s="1707"/>
      <c r="F6009" s="1719"/>
    </row>
    <row r="6010" spans="1:6" s="72" customFormat="1">
      <c r="A6010" s="1704"/>
      <c r="B6010" s="781"/>
      <c r="C6010" s="1704"/>
      <c r="D6010" s="874"/>
      <c r="E6010" s="1707"/>
      <c r="F6010" s="1719"/>
    </row>
    <row r="6011" spans="1:6" s="72" customFormat="1">
      <c r="A6011" s="1704"/>
      <c r="B6011" s="781"/>
      <c r="C6011" s="1704"/>
      <c r="D6011" s="874"/>
      <c r="E6011" s="1707"/>
      <c r="F6011" s="1719"/>
    </row>
    <row r="6012" spans="1:6" s="72" customFormat="1">
      <c r="A6012" s="1704"/>
      <c r="B6012" s="781"/>
      <c r="C6012" s="1704"/>
      <c r="D6012" s="874"/>
      <c r="E6012" s="1707"/>
      <c r="F6012" s="1719"/>
    </row>
    <row r="6013" spans="1:6" s="72" customFormat="1">
      <c r="A6013" s="1704"/>
      <c r="B6013" s="781"/>
      <c r="C6013" s="1704"/>
      <c r="D6013" s="874"/>
      <c r="E6013" s="1707"/>
      <c r="F6013" s="1719"/>
    </row>
    <row r="6014" spans="1:6" s="72" customFormat="1">
      <c r="A6014" s="1704"/>
      <c r="B6014" s="781"/>
      <c r="C6014" s="1704"/>
      <c r="D6014" s="874"/>
      <c r="E6014" s="1707"/>
      <c r="F6014" s="1719"/>
    </row>
    <row r="6015" spans="1:6" s="72" customFormat="1">
      <c r="A6015" s="1704"/>
      <c r="B6015" s="781"/>
      <c r="C6015" s="1704"/>
      <c r="D6015" s="874"/>
      <c r="E6015" s="1707"/>
      <c r="F6015" s="1719"/>
    </row>
    <row r="6016" spans="1:6" s="72" customFormat="1">
      <c r="A6016" s="1704"/>
      <c r="B6016" s="781"/>
      <c r="C6016" s="1704"/>
      <c r="D6016" s="874"/>
      <c r="E6016" s="1707"/>
      <c r="F6016" s="1719"/>
    </row>
    <row r="6017" spans="1:6" s="72" customFormat="1">
      <c r="A6017" s="1704"/>
      <c r="B6017" s="781"/>
      <c r="C6017" s="1704"/>
      <c r="D6017" s="874"/>
      <c r="E6017" s="1707"/>
      <c r="F6017" s="1719"/>
    </row>
    <row r="6018" spans="1:6" s="72" customFormat="1">
      <c r="A6018" s="1704"/>
      <c r="B6018" s="781"/>
      <c r="C6018" s="1704"/>
      <c r="D6018" s="874"/>
      <c r="E6018" s="1707"/>
      <c r="F6018" s="1719"/>
    </row>
    <row r="6019" spans="1:6" s="72" customFormat="1">
      <c r="A6019" s="1704"/>
      <c r="B6019" s="781"/>
      <c r="C6019" s="1704"/>
      <c r="D6019" s="874"/>
      <c r="E6019" s="1707"/>
      <c r="F6019" s="1719"/>
    </row>
    <row r="6020" spans="1:6" s="72" customFormat="1">
      <c r="A6020" s="1704"/>
      <c r="B6020" s="781"/>
      <c r="C6020" s="1704"/>
      <c r="D6020" s="874"/>
      <c r="E6020" s="1707"/>
      <c r="F6020" s="1719"/>
    </row>
    <row r="6021" spans="1:6" s="72" customFormat="1">
      <c r="A6021" s="1704"/>
      <c r="B6021" s="781"/>
      <c r="C6021" s="1704"/>
      <c r="D6021" s="874"/>
      <c r="E6021" s="1707"/>
      <c r="F6021" s="1719"/>
    </row>
    <row r="6022" spans="1:6" s="72" customFormat="1">
      <c r="A6022" s="1704"/>
      <c r="B6022" s="781"/>
      <c r="C6022" s="1704"/>
      <c r="D6022" s="874"/>
      <c r="E6022" s="1707"/>
      <c r="F6022" s="1719"/>
    </row>
    <row r="6023" spans="1:6" s="72" customFormat="1">
      <c r="A6023" s="1704"/>
      <c r="B6023" s="781"/>
      <c r="C6023" s="1704"/>
      <c r="D6023" s="874"/>
      <c r="E6023" s="1707"/>
      <c r="F6023" s="1719"/>
    </row>
    <row r="6024" spans="1:6" s="72" customFormat="1">
      <c r="A6024" s="1704"/>
      <c r="B6024" s="781"/>
      <c r="C6024" s="1704"/>
      <c r="D6024" s="874"/>
      <c r="E6024" s="1707"/>
      <c r="F6024" s="1719"/>
    </row>
    <row r="6025" spans="1:6" s="72" customFormat="1">
      <c r="A6025" s="1704"/>
      <c r="B6025" s="781"/>
      <c r="C6025" s="1704"/>
      <c r="D6025" s="874"/>
      <c r="E6025" s="1707"/>
      <c r="F6025" s="1719"/>
    </row>
    <row r="6026" spans="1:6" s="72" customFormat="1">
      <c r="A6026" s="1704"/>
      <c r="B6026" s="781"/>
      <c r="C6026" s="1704"/>
      <c r="D6026" s="874"/>
      <c r="E6026" s="1707"/>
      <c r="F6026" s="1719"/>
    </row>
    <row r="6027" spans="1:6" s="72" customFormat="1">
      <c r="A6027" s="1704"/>
      <c r="B6027" s="781"/>
      <c r="C6027" s="1704"/>
      <c r="D6027" s="874"/>
      <c r="E6027" s="1707"/>
      <c r="F6027" s="1719"/>
    </row>
    <row r="6028" spans="1:6" s="72" customFormat="1">
      <c r="A6028" s="1704"/>
      <c r="B6028" s="781"/>
      <c r="C6028" s="1704"/>
      <c r="D6028" s="874"/>
      <c r="E6028" s="1707"/>
      <c r="F6028" s="1719"/>
    </row>
    <row r="6029" spans="1:6" s="72" customFormat="1">
      <c r="A6029" s="1704"/>
      <c r="B6029" s="781"/>
      <c r="C6029" s="1704"/>
      <c r="D6029" s="874"/>
      <c r="E6029" s="1707"/>
      <c r="F6029" s="1719"/>
    </row>
    <row r="6030" spans="1:6" s="72" customFormat="1">
      <c r="A6030" s="1704"/>
      <c r="B6030" s="781"/>
      <c r="C6030" s="1704"/>
      <c r="D6030" s="874"/>
      <c r="E6030" s="1707"/>
      <c r="F6030" s="1719"/>
    </row>
    <row r="6031" spans="1:6" s="72" customFormat="1">
      <c r="A6031" s="1704"/>
      <c r="B6031" s="781"/>
      <c r="C6031" s="1704"/>
      <c r="D6031" s="874"/>
      <c r="E6031" s="1707"/>
      <c r="F6031" s="1719"/>
    </row>
    <row r="6032" spans="1:6" s="72" customFormat="1">
      <c r="A6032" s="1704"/>
      <c r="B6032" s="781"/>
      <c r="C6032" s="1704"/>
      <c r="D6032" s="874"/>
      <c r="E6032" s="1707"/>
      <c r="F6032" s="1719"/>
    </row>
    <row r="6033" spans="1:6" s="72" customFormat="1">
      <c r="A6033" s="1704"/>
      <c r="B6033" s="781"/>
      <c r="C6033" s="1704"/>
      <c r="D6033" s="874"/>
      <c r="E6033" s="1707"/>
      <c r="F6033" s="1719"/>
    </row>
    <row r="6034" spans="1:6" s="72" customFormat="1">
      <c r="A6034" s="1704"/>
      <c r="B6034" s="781"/>
      <c r="C6034" s="1704"/>
      <c r="D6034" s="874"/>
      <c r="E6034" s="1707"/>
      <c r="F6034" s="1719"/>
    </row>
    <row r="6035" spans="1:6" s="72" customFormat="1">
      <c r="A6035" s="1704"/>
      <c r="B6035" s="781"/>
      <c r="C6035" s="1704"/>
      <c r="D6035" s="874"/>
      <c r="E6035" s="1707"/>
      <c r="F6035" s="1719"/>
    </row>
    <row r="6036" spans="1:6" s="72" customFormat="1">
      <c r="A6036" s="1704"/>
      <c r="B6036" s="781"/>
      <c r="C6036" s="1704"/>
      <c r="D6036" s="874"/>
      <c r="E6036" s="1707"/>
      <c r="F6036" s="1719"/>
    </row>
    <row r="6037" spans="1:6" s="72" customFormat="1">
      <c r="A6037" s="1704"/>
      <c r="B6037" s="781"/>
      <c r="C6037" s="1704"/>
      <c r="D6037" s="874"/>
      <c r="E6037" s="1707"/>
      <c r="F6037" s="1719"/>
    </row>
    <row r="6038" spans="1:6" s="72" customFormat="1">
      <c r="A6038" s="48"/>
      <c r="B6038" s="717"/>
      <c r="C6038" s="47"/>
      <c r="D6038" s="718"/>
      <c r="E6038" s="2014"/>
      <c r="F6038" s="351"/>
    </row>
    <row r="6039" spans="1:6" s="72" customFormat="1" ht="14.4" thickBot="1">
      <c r="A6039" s="66"/>
      <c r="B6039" s="719" t="s">
        <v>3434</v>
      </c>
      <c r="C6039" s="65"/>
      <c r="D6039" s="720"/>
      <c r="E6039" s="2022"/>
      <c r="F6039" s="393">
        <f>SUM(F5990:F6017)</f>
        <v>0</v>
      </c>
    </row>
    <row r="6040" spans="1:6" s="72" customFormat="1" ht="14.4" thickTop="1">
      <c r="A6040" s="1700"/>
      <c r="B6040" s="802"/>
      <c r="C6040" s="1704"/>
      <c r="D6040" s="874"/>
      <c r="E6040" s="1707"/>
      <c r="F6040" s="1719"/>
    </row>
    <row r="6041" spans="1:6">
      <c r="A6041" s="1828" t="s">
        <v>3037</v>
      </c>
      <c r="B6041" s="802" t="s">
        <v>2941</v>
      </c>
      <c r="C6041" s="1829"/>
      <c r="D6041" s="874"/>
      <c r="E6041" s="1707"/>
      <c r="F6041" s="1719"/>
    </row>
    <row r="6042" spans="1:6" ht="69">
      <c r="A6042" s="1704"/>
      <c r="B6042" s="778" t="s">
        <v>1438</v>
      </c>
      <c r="C6042" s="1829"/>
      <c r="D6042" s="874"/>
      <c r="E6042" s="1707"/>
      <c r="F6042" s="1719"/>
    </row>
    <row r="6043" spans="1:6">
      <c r="A6043" s="1704"/>
      <c r="B6043" s="1672" t="s">
        <v>1439</v>
      </c>
      <c r="C6043" s="1829"/>
      <c r="D6043" s="874"/>
      <c r="E6043" s="1707"/>
      <c r="F6043" s="1719"/>
    </row>
    <row r="6044" spans="1:6" s="524" customFormat="1" ht="55.2">
      <c r="A6044" s="1704" t="s">
        <v>28</v>
      </c>
      <c r="B6044" s="781" t="s">
        <v>1440</v>
      </c>
      <c r="C6044" s="1829">
        <v>3</v>
      </c>
      <c r="D6044" s="874" t="s">
        <v>1421</v>
      </c>
      <c r="E6044" s="1707"/>
      <c r="F6044" s="1719">
        <f t="shared" ref="F6044:F6057" si="192">C6044*E6044</f>
        <v>0</v>
      </c>
    </row>
    <row r="6045" spans="1:6" ht="41.4">
      <c r="A6045" s="1704" t="s">
        <v>30</v>
      </c>
      <c r="B6045" s="781" t="s">
        <v>1441</v>
      </c>
      <c r="C6045" s="1829">
        <v>3</v>
      </c>
      <c r="D6045" s="874" t="s">
        <v>1421</v>
      </c>
      <c r="E6045" s="1707"/>
      <c r="F6045" s="1719">
        <f t="shared" si="192"/>
        <v>0</v>
      </c>
    </row>
    <row r="6046" spans="1:6" ht="27.6">
      <c r="A6046" s="1704" t="s">
        <v>31</v>
      </c>
      <c r="B6046" s="781" t="s">
        <v>1442</v>
      </c>
      <c r="C6046" s="1829">
        <v>3</v>
      </c>
      <c r="D6046" s="874" t="s">
        <v>1421</v>
      </c>
      <c r="E6046" s="1707"/>
      <c r="F6046" s="1719">
        <f t="shared" si="192"/>
        <v>0</v>
      </c>
    </row>
    <row r="6047" spans="1:6" ht="27.6">
      <c r="A6047" s="1704" t="s">
        <v>32</v>
      </c>
      <c r="B6047" s="781" t="s">
        <v>1443</v>
      </c>
      <c r="C6047" s="1829">
        <v>3</v>
      </c>
      <c r="D6047" s="874" t="s">
        <v>1421</v>
      </c>
      <c r="E6047" s="1707"/>
      <c r="F6047" s="1719">
        <f t="shared" si="192"/>
        <v>0</v>
      </c>
    </row>
    <row r="6048" spans="1:6" ht="27.6">
      <c r="A6048" s="1704" t="s">
        <v>33</v>
      </c>
      <c r="B6048" s="781" t="s">
        <v>1444</v>
      </c>
      <c r="C6048" s="1829">
        <v>3</v>
      </c>
      <c r="D6048" s="874" t="s">
        <v>1421</v>
      </c>
      <c r="E6048" s="1707"/>
      <c r="F6048" s="1719">
        <f t="shared" si="192"/>
        <v>0</v>
      </c>
    </row>
    <row r="6049" spans="1:6" ht="41.4">
      <c r="A6049" s="1704" t="s">
        <v>34</v>
      </c>
      <c r="B6049" s="781" t="s">
        <v>1445</v>
      </c>
      <c r="C6049" s="1829">
        <v>3</v>
      </c>
      <c r="D6049" s="874" t="s">
        <v>1421</v>
      </c>
      <c r="E6049" s="1707"/>
      <c r="F6049" s="1719">
        <f t="shared" si="192"/>
        <v>0</v>
      </c>
    </row>
    <row r="6050" spans="1:6" s="524" customFormat="1" ht="27.6">
      <c r="A6050" s="1700" t="s">
        <v>38</v>
      </c>
      <c r="B6050" s="781" t="s">
        <v>1446</v>
      </c>
      <c r="C6050" s="1830">
        <v>3</v>
      </c>
      <c r="D6050" s="336" t="s">
        <v>1421</v>
      </c>
      <c r="E6050" s="2177"/>
      <c r="F6050" s="1719">
        <f t="shared" si="192"/>
        <v>0</v>
      </c>
    </row>
    <row r="6051" spans="1:6" s="524" customFormat="1">
      <c r="A6051" s="1700" t="s">
        <v>39</v>
      </c>
      <c r="B6051" s="1831" t="s">
        <v>1447</v>
      </c>
      <c r="C6051" s="1830">
        <v>9</v>
      </c>
      <c r="D6051" s="336" t="s">
        <v>1421</v>
      </c>
      <c r="E6051" s="2177"/>
      <c r="F6051" s="1719">
        <f t="shared" si="192"/>
        <v>0</v>
      </c>
    </row>
    <row r="6052" spans="1:6">
      <c r="A6052" s="1704"/>
      <c r="B6052" s="1672" t="s">
        <v>1448</v>
      </c>
      <c r="C6052" s="1829"/>
      <c r="D6052" s="874"/>
      <c r="E6052" s="1707"/>
      <c r="F6052" s="1719">
        <f t="shared" si="192"/>
        <v>0</v>
      </c>
    </row>
    <row r="6053" spans="1:6" ht="41.4">
      <c r="A6053" s="1704" t="s">
        <v>35</v>
      </c>
      <c r="B6053" s="781" t="s">
        <v>1449</v>
      </c>
      <c r="C6053" s="1829">
        <v>0</v>
      </c>
      <c r="D6053" s="874" t="s">
        <v>1421</v>
      </c>
      <c r="E6053" s="1707"/>
      <c r="F6053" s="1719">
        <f t="shared" si="192"/>
        <v>0</v>
      </c>
    </row>
    <row r="6054" spans="1:6" ht="55.2">
      <c r="A6054" s="1704" t="s">
        <v>36</v>
      </c>
      <c r="B6054" s="781" t="s">
        <v>1450</v>
      </c>
      <c r="C6054" s="1829">
        <v>7</v>
      </c>
      <c r="D6054" s="874" t="s">
        <v>1421</v>
      </c>
      <c r="E6054" s="1707"/>
      <c r="F6054" s="1719">
        <f t="shared" si="192"/>
        <v>0</v>
      </c>
    </row>
    <row r="6055" spans="1:6" ht="27.6">
      <c r="A6055" s="1704" t="s">
        <v>74</v>
      </c>
      <c r="B6055" s="781" t="s">
        <v>1451</v>
      </c>
      <c r="C6055" s="1829">
        <v>7</v>
      </c>
      <c r="D6055" s="874" t="s">
        <v>1421</v>
      </c>
      <c r="E6055" s="1707"/>
      <c r="F6055" s="1719">
        <f t="shared" si="192"/>
        <v>0</v>
      </c>
    </row>
    <row r="6056" spans="1:6" ht="27.6">
      <c r="A6056" s="1704" t="s">
        <v>38</v>
      </c>
      <c r="B6056" s="781" t="s">
        <v>1452</v>
      </c>
      <c r="C6056" s="1829">
        <v>7</v>
      </c>
      <c r="D6056" s="874" t="s">
        <v>1421</v>
      </c>
      <c r="E6056" s="1707"/>
      <c r="F6056" s="1719">
        <f t="shared" si="192"/>
        <v>0</v>
      </c>
    </row>
    <row r="6057" spans="1:6" ht="41.4">
      <c r="A6057" s="1704" t="s">
        <v>39</v>
      </c>
      <c r="B6057" s="781" t="s">
        <v>1453</v>
      </c>
      <c r="C6057" s="1829">
        <v>7</v>
      </c>
      <c r="D6057" s="874" t="s">
        <v>1421</v>
      </c>
      <c r="E6057" s="1707"/>
      <c r="F6057" s="1719">
        <f t="shared" si="192"/>
        <v>0</v>
      </c>
    </row>
    <row r="6058" spans="1:6">
      <c r="A6058" s="1704"/>
      <c r="B6058" s="781"/>
      <c r="C6058" s="1829"/>
      <c r="D6058" s="874"/>
      <c r="E6058" s="1707"/>
      <c r="F6058" s="1719"/>
    </row>
    <row r="6059" spans="1:6">
      <c r="A6059" s="1704"/>
      <c r="B6059" s="781"/>
      <c r="C6059" s="1829"/>
      <c r="D6059" s="874"/>
      <c r="E6059" s="1707"/>
      <c r="F6059" s="1719"/>
    </row>
    <row r="6060" spans="1:6">
      <c r="A6060" s="1704"/>
      <c r="B6060" s="781"/>
      <c r="C6060" s="1829"/>
      <c r="D6060" s="874"/>
      <c r="E6060" s="1707"/>
      <c r="F6060" s="1719"/>
    </row>
    <row r="6061" spans="1:6">
      <c r="A6061" s="1704"/>
      <c r="B6061" s="781"/>
      <c r="C6061" s="1829"/>
      <c r="D6061" s="874"/>
      <c r="E6061" s="1707"/>
      <c r="F6061" s="1719"/>
    </row>
    <row r="6062" spans="1:6">
      <c r="A6062" s="1704"/>
      <c r="B6062" s="781"/>
      <c r="C6062" s="1829"/>
      <c r="D6062" s="874"/>
      <c r="E6062" s="1707"/>
      <c r="F6062" s="1719"/>
    </row>
    <row r="6063" spans="1:6">
      <c r="A6063" s="1704"/>
      <c r="B6063" s="781"/>
      <c r="C6063" s="1829"/>
      <c r="D6063" s="874"/>
      <c r="E6063" s="1707"/>
      <c r="F6063" s="1719"/>
    </row>
    <row r="6064" spans="1:6">
      <c r="A6064" s="1824"/>
      <c r="B6064" s="781"/>
      <c r="C6064" s="1825"/>
      <c r="D6064" s="874"/>
      <c r="E6064" s="1707"/>
      <c r="F6064" s="1719"/>
    </row>
    <row r="6065" spans="1:6">
      <c r="A6065" s="48"/>
      <c r="B6065" s="717"/>
      <c r="C6065" s="47"/>
      <c r="D6065" s="718"/>
      <c r="E6065" s="2014"/>
      <c r="F6065" s="351"/>
    </row>
    <row r="6066" spans="1:6" ht="14.4" thickBot="1">
      <c r="A6066" s="66"/>
      <c r="B6066" s="719" t="s">
        <v>199</v>
      </c>
      <c r="C6066" s="65"/>
      <c r="D6066" s="720"/>
      <c r="E6066" s="2022"/>
      <c r="F6066" s="393">
        <f>SUM(F6042:F6064)</f>
        <v>0</v>
      </c>
    </row>
    <row r="6067" spans="1:6" ht="14.4" thickTop="1">
      <c r="A6067" s="1722"/>
      <c r="B6067" s="721"/>
      <c r="C6067" s="1759"/>
      <c r="D6067" s="722"/>
      <c r="E6067" s="2173"/>
      <c r="F6067" s="1725"/>
    </row>
    <row r="6068" spans="1:6">
      <c r="A6068" s="1828" t="s">
        <v>3039</v>
      </c>
      <c r="B6068" s="802" t="s">
        <v>2947</v>
      </c>
      <c r="C6068" s="1829"/>
      <c r="D6068" s="874"/>
      <c r="E6068" s="1707"/>
      <c r="F6068" s="1719"/>
    </row>
    <row r="6069" spans="1:6">
      <c r="A6069" s="1704"/>
      <c r="B6069" s="1672" t="s">
        <v>1454</v>
      </c>
      <c r="C6069" s="1829"/>
      <c r="D6069" s="874"/>
      <c r="E6069" s="1707"/>
      <c r="F6069" s="1719">
        <f t="shared" ref="F6069" si="193">D6069*E6069</f>
        <v>0</v>
      </c>
    </row>
    <row r="6070" spans="1:6" ht="41.4">
      <c r="A6070" s="1704" t="s">
        <v>28</v>
      </c>
      <c r="B6070" s="781" t="s">
        <v>1455</v>
      </c>
      <c r="C6070" s="1829">
        <v>7</v>
      </c>
      <c r="D6070" s="874" t="s">
        <v>1456</v>
      </c>
      <c r="E6070" s="1707"/>
      <c r="F6070" s="1719">
        <f t="shared" ref="F6070:F6082" si="194">C6070*E6070</f>
        <v>0</v>
      </c>
    </row>
    <row r="6071" spans="1:6" ht="41.4">
      <c r="A6071" s="1704" t="s">
        <v>30</v>
      </c>
      <c r="B6071" s="781" t="s">
        <v>1457</v>
      </c>
      <c r="C6071" s="1829">
        <v>7</v>
      </c>
      <c r="D6071" s="874" t="s">
        <v>1456</v>
      </c>
      <c r="E6071" s="1707"/>
      <c r="F6071" s="1719">
        <f t="shared" si="194"/>
        <v>0</v>
      </c>
    </row>
    <row r="6072" spans="1:6">
      <c r="A6072" s="1704"/>
      <c r="B6072" s="1672" t="s">
        <v>1458</v>
      </c>
      <c r="C6072" s="1829"/>
      <c r="D6072" s="874"/>
      <c r="E6072" s="1707"/>
      <c r="F6072" s="1719">
        <f t="shared" si="194"/>
        <v>0</v>
      </c>
    </row>
    <row r="6073" spans="1:6" ht="55.2">
      <c r="A6073" s="1704" t="s">
        <v>31</v>
      </c>
      <c r="B6073" s="781" t="s">
        <v>1459</v>
      </c>
      <c r="C6073" s="1829">
        <v>7</v>
      </c>
      <c r="D6073" s="874" t="s">
        <v>1421</v>
      </c>
      <c r="E6073" s="1707"/>
      <c r="F6073" s="1719">
        <f t="shared" si="194"/>
        <v>0</v>
      </c>
    </row>
    <row r="6074" spans="1:6">
      <c r="A6074" s="1704"/>
      <c r="B6074" s="1672" t="s">
        <v>1460</v>
      </c>
      <c r="C6074" s="1829"/>
      <c r="D6074" s="874"/>
      <c r="E6074" s="1707"/>
      <c r="F6074" s="1719">
        <f t="shared" si="194"/>
        <v>0</v>
      </c>
    </row>
    <row r="6075" spans="1:6" ht="41.4">
      <c r="A6075" s="1704" t="s">
        <v>32</v>
      </c>
      <c r="B6075" s="781" t="s">
        <v>1461</v>
      </c>
      <c r="C6075" s="1829">
        <v>2</v>
      </c>
      <c r="D6075" s="874" t="s">
        <v>1421</v>
      </c>
      <c r="E6075" s="1707"/>
      <c r="F6075" s="1719">
        <f t="shared" si="194"/>
        <v>0</v>
      </c>
    </row>
    <row r="6076" spans="1:6">
      <c r="A6076" s="1704"/>
      <c r="B6076" s="781"/>
      <c r="C6076" s="1829"/>
      <c r="D6076" s="874"/>
      <c r="E6076" s="1707"/>
      <c r="F6076" s="1719">
        <f t="shared" si="194"/>
        <v>0</v>
      </c>
    </row>
    <row r="6077" spans="1:6">
      <c r="A6077" s="1704"/>
      <c r="B6077" s="1672" t="s">
        <v>1462</v>
      </c>
      <c r="C6077" s="1829"/>
      <c r="D6077" s="874"/>
      <c r="E6077" s="1707"/>
      <c r="F6077" s="1719">
        <f t="shared" si="194"/>
        <v>0</v>
      </c>
    </row>
    <row r="6078" spans="1:6" ht="69">
      <c r="A6078" s="1704" t="s">
        <v>30</v>
      </c>
      <c r="B6078" s="781" t="s">
        <v>1463</v>
      </c>
      <c r="C6078" s="1829">
        <v>0</v>
      </c>
      <c r="D6078" s="874" t="s">
        <v>1464</v>
      </c>
      <c r="E6078" s="1707"/>
      <c r="F6078" s="1719">
        <f t="shared" si="194"/>
        <v>0</v>
      </c>
    </row>
    <row r="6079" spans="1:6" ht="27.6">
      <c r="A6079" s="1704" t="s">
        <v>31</v>
      </c>
      <c r="B6079" s="781" t="s">
        <v>1465</v>
      </c>
      <c r="C6079" s="1829">
        <v>0</v>
      </c>
      <c r="D6079" s="874" t="s">
        <v>1464</v>
      </c>
      <c r="E6079" s="1707"/>
      <c r="F6079" s="1719">
        <f t="shared" si="194"/>
        <v>0</v>
      </c>
    </row>
    <row r="6080" spans="1:6" ht="27.6">
      <c r="A6080" s="1704" t="s">
        <v>32</v>
      </c>
      <c r="B6080" s="781" t="s">
        <v>1466</v>
      </c>
      <c r="C6080" s="1829">
        <v>0</v>
      </c>
      <c r="D6080" s="874" t="s">
        <v>1464</v>
      </c>
      <c r="E6080" s="1707"/>
      <c r="F6080" s="1719">
        <f t="shared" si="194"/>
        <v>0</v>
      </c>
    </row>
    <row r="6081" spans="1:6" ht="27.6">
      <c r="A6081" s="1704" t="s">
        <v>33</v>
      </c>
      <c r="B6081" s="781" t="s">
        <v>1467</v>
      </c>
      <c r="C6081" s="1829">
        <v>0</v>
      </c>
      <c r="D6081" s="874" t="s">
        <v>1464</v>
      </c>
      <c r="E6081" s="1707"/>
      <c r="F6081" s="1719">
        <f t="shared" si="194"/>
        <v>0</v>
      </c>
    </row>
    <row r="6082" spans="1:6">
      <c r="A6082" s="1704" t="s">
        <v>34</v>
      </c>
      <c r="B6082" s="781" t="s">
        <v>1468</v>
      </c>
      <c r="C6082" s="1829">
        <v>0</v>
      </c>
      <c r="D6082" s="874" t="s">
        <v>1464</v>
      </c>
      <c r="E6082" s="1707"/>
      <c r="F6082" s="1719">
        <f t="shared" si="194"/>
        <v>0</v>
      </c>
    </row>
    <row r="6083" spans="1:6">
      <c r="A6083" s="1704"/>
      <c r="B6083" s="781"/>
      <c r="C6083" s="1830"/>
      <c r="D6083" s="411"/>
      <c r="E6083" s="1707"/>
      <c r="F6083" s="1719"/>
    </row>
    <row r="6084" spans="1:6">
      <c r="A6084" s="1704"/>
      <c r="B6084" s="781"/>
      <c r="C6084" s="1830"/>
      <c r="D6084" s="411"/>
      <c r="E6084" s="1707"/>
      <c r="F6084" s="1719"/>
    </row>
    <row r="6085" spans="1:6">
      <c r="A6085" s="1704"/>
      <c r="B6085" s="781"/>
      <c r="C6085" s="1830"/>
      <c r="D6085" s="411"/>
      <c r="E6085" s="1707"/>
      <c r="F6085" s="1719"/>
    </row>
    <row r="6086" spans="1:6">
      <c r="A6086" s="1704"/>
      <c r="B6086" s="781"/>
      <c r="C6086" s="1830"/>
      <c r="D6086" s="411"/>
      <c r="E6086" s="1707"/>
      <c r="F6086" s="1719"/>
    </row>
    <row r="6087" spans="1:6">
      <c r="A6087" s="1704"/>
      <c r="B6087" s="781"/>
      <c r="C6087" s="1830"/>
      <c r="D6087" s="411"/>
      <c r="E6087" s="1707"/>
      <c r="F6087" s="1719"/>
    </row>
    <row r="6088" spans="1:6">
      <c r="A6088" s="1704"/>
      <c r="B6088" s="781"/>
      <c r="C6088" s="1830"/>
      <c r="D6088" s="411"/>
      <c r="E6088" s="1707"/>
      <c r="F6088" s="1719"/>
    </row>
    <row r="6089" spans="1:6">
      <c r="A6089" s="1704"/>
      <c r="B6089" s="781"/>
      <c r="C6089" s="1830"/>
      <c r="D6089" s="411"/>
      <c r="E6089" s="1707"/>
      <c r="F6089" s="1719"/>
    </row>
    <row r="6090" spans="1:6">
      <c r="A6090" s="1704"/>
      <c r="B6090" s="781"/>
      <c r="C6090" s="1830"/>
      <c r="D6090" s="411"/>
      <c r="E6090" s="1707"/>
      <c r="F6090" s="1719"/>
    </row>
    <row r="6091" spans="1:6">
      <c r="A6091" s="1704"/>
      <c r="B6091" s="781"/>
      <c r="C6091" s="1830"/>
      <c r="D6091" s="411"/>
      <c r="E6091" s="1707"/>
      <c r="F6091" s="1719"/>
    </row>
    <row r="6092" spans="1:6">
      <c r="A6092" s="1704"/>
      <c r="B6092" s="781"/>
      <c r="C6092" s="1830"/>
      <c r="D6092" s="411"/>
      <c r="E6092" s="1707"/>
      <c r="F6092" s="1719"/>
    </row>
    <row r="6093" spans="1:6">
      <c r="A6093" s="1704"/>
      <c r="B6093" s="781"/>
      <c r="C6093" s="1830"/>
      <c r="D6093" s="411"/>
      <c r="E6093" s="1707"/>
      <c r="F6093" s="1719"/>
    </row>
    <row r="6094" spans="1:6">
      <c r="A6094" s="1704"/>
      <c r="B6094" s="781"/>
      <c r="C6094" s="1830"/>
      <c r="D6094" s="411"/>
      <c r="E6094" s="1707"/>
      <c r="F6094" s="1719"/>
    </row>
    <row r="6095" spans="1:6">
      <c r="A6095" s="1704"/>
      <c r="B6095" s="781"/>
      <c r="C6095" s="1830"/>
      <c r="D6095" s="411"/>
      <c r="E6095" s="1707"/>
      <c r="F6095" s="1719"/>
    </row>
    <row r="6096" spans="1:6">
      <c r="A6096" s="1704"/>
      <c r="B6096" s="781"/>
      <c r="C6096" s="1830"/>
      <c r="D6096" s="411"/>
      <c r="E6096" s="1707"/>
      <c r="F6096" s="1719"/>
    </row>
    <row r="6097" spans="1:6">
      <c r="A6097" s="1704"/>
      <c r="B6097" s="781"/>
      <c r="C6097" s="1830"/>
      <c r="D6097" s="411"/>
      <c r="E6097" s="1707"/>
      <c r="F6097" s="1719"/>
    </row>
    <row r="6098" spans="1:6">
      <c r="A6098" s="1704"/>
      <c r="B6098" s="781"/>
      <c r="C6098" s="1830"/>
      <c r="D6098" s="411"/>
      <c r="E6098" s="1707"/>
      <c r="F6098" s="1719"/>
    </row>
    <row r="6099" spans="1:6">
      <c r="A6099" s="1824"/>
      <c r="B6099" s="781"/>
      <c r="C6099" s="1825"/>
      <c r="D6099" s="874"/>
      <c r="E6099" s="1707"/>
      <c r="F6099" s="1719"/>
    </row>
    <row r="6100" spans="1:6">
      <c r="A6100" s="48"/>
      <c r="B6100" s="717"/>
      <c r="C6100" s="47"/>
      <c r="D6100" s="718"/>
      <c r="E6100" s="2014"/>
      <c r="F6100" s="351"/>
    </row>
    <row r="6101" spans="1:6" ht="14.4" thickBot="1">
      <c r="A6101" s="66"/>
      <c r="B6101" s="719" t="s">
        <v>199</v>
      </c>
      <c r="C6101" s="65"/>
      <c r="D6101" s="720"/>
      <c r="E6101" s="2022"/>
      <c r="F6101" s="393">
        <f>SUM(F6068:F6094)</f>
        <v>0</v>
      </c>
    </row>
    <row r="6102" spans="1:6" ht="14.4" thickTop="1">
      <c r="A6102" s="1834"/>
      <c r="B6102" s="1749"/>
      <c r="C6102" s="1835"/>
      <c r="D6102" s="1822"/>
      <c r="E6102" s="2183"/>
      <c r="F6102" s="1781"/>
    </row>
    <row r="6103" spans="1:6">
      <c r="A6103" s="1714"/>
      <c r="B6103" s="802" t="s">
        <v>2950</v>
      </c>
      <c r="C6103" s="1829"/>
      <c r="D6103" s="874"/>
      <c r="E6103" s="1707"/>
      <c r="F6103" s="1717"/>
    </row>
    <row r="6104" spans="1:6">
      <c r="A6104" s="1704"/>
      <c r="B6104" s="1672" t="s">
        <v>1469</v>
      </c>
      <c r="C6104" s="1829"/>
      <c r="D6104" s="874"/>
      <c r="E6104" s="1707"/>
      <c r="F6104" s="1719">
        <f t="shared" ref="F6104" si="195">D6104*E6104</f>
        <v>0</v>
      </c>
    </row>
    <row r="6105" spans="1:6">
      <c r="A6105" s="1704" t="s">
        <v>28</v>
      </c>
      <c r="B6105" s="781" t="s">
        <v>1470</v>
      </c>
      <c r="C6105" s="1829">
        <v>14</v>
      </c>
      <c r="D6105" s="874" t="s">
        <v>1464</v>
      </c>
      <c r="E6105" s="1707"/>
      <c r="F6105" s="1719">
        <f t="shared" ref="F6105:F6119" si="196">C6105*E6105</f>
        <v>0</v>
      </c>
    </row>
    <row r="6106" spans="1:6">
      <c r="A6106" s="1704"/>
      <c r="B6106" s="1672" t="s">
        <v>1471</v>
      </c>
      <c r="C6106" s="1829"/>
      <c r="D6106" s="874"/>
      <c r="E6106" s="1707"/>
      <c r="F6106" s="1719">
        <f t="shared" si="196"/>
        <v>0</v>
      </c>
    </row>
    <row r="6107" spans="1:6" ht="27.6">
      <c r="A6107" s="1704" t="s">
        <v>30</v>
      </c>
      <c r="B6107" s="781" t="s">
        <v>1472</v>
      </c>
      <c r="C6107" s="1830">
        <v>7</v>
      </c>
      <c r="D6107" s="336" t="s">
        <v>1421</v>
      </c>
      <c r="F6107" s="1719">
        <f t="shared" si="196"/>
        <v>0</v>
      </c>
    </row>
    <row r="6108" spans="1:6">
      <c r="A6108" s="1704" t="s">
        <v>31</v>
      </c>
      <c r="B6108" s="781" t="s">
        <v>1473</v>
      </c>
      <c r="C6108" s="1830">
        <v>0</v>
      </c>
      <c r="D6108" s="336" t="s">
        <v>1421</v>
      </c>
      <c r="F6108" s="1719">
        <f t="shared" si="196"/>
        <v>0</v>
      </c>
    </row>
    <row r="6109" spans="1:6">
      <c r="A6109" s="1704" t="s">
        <v>32</v>
      </c>
      <c r="B6109" s="781" t="s">
        <v>1474</v>
      </c>
      <c r="C6109" s="1830">
        <v>0</v>
      </c>
      <c r="D6109" s="336" t="s">
        <v>1421</v>
      </c>
      <c r="F6109" s="1719">
        <f t="shared" si="196"/>
        <v>0</v>
      </c>
    </row>
    <row r="6110" spans="1:6">
      <c r="A6110" s="1704"/>
      <c r="B6110" s="1672" t="s">
        <v>1475</v>
      </c>
      <c r="C6110" s="1829"/>
      <c r="D6110" s="874"/>
      <c r="E6110" s="1707"/>
      <c r="F6110" s="1719">
        <f t="shared" si="196"/>
        <v>0</v>
      </c>
    </row>
    <row r="6111" spans="1:6" ht="41.4">
      <c r="A6111" s="1704" t="s">
        <v>33</v>
      </c>
      <c r="B6111" s="781" t="s">
        <v>1476</v>
      </c>
      <c r="C6111" s="1829">
        <v>3</v>
      </c>
      <c r="D6111" s="874" t="s">
        <v>1421</v>
      </c>
      <c r="E6111" s="1707"/>
      <c r="F6111" s="1719">
        <f t="shared" si="196"/>
        <v>0</v>
      </c>
    </row>
    <row r="6112" spans="1:6" s="524" customFormat="1">
      <c r="A6112" s="1704"/>
      <c r="B6112" s="1832"/>
      <c r="C6112" s="1833"/>
      <c r="D6112" s="336"/>
      <c r="E6112" s="1707"/>
      <c r="F6112" s="1719">
        <f t="shared" si="196"/>
        <v>0</v>
      </c>
    </row>
    <row r="6113" spans="1:6" s="524" customFormat="1">
      <c r="A6113" s="1704"/>
      <c r="B6113" s="1832" t="s">
        <v>1477</v>
      </c>
      <c r="C6113" s="1833"/>
      <c r="D6113" s="336"/>
      <c r="E6113" s="1707"/>
      <c r="F6113" s="1719">
        <f t="shared" si="196"/>
        <v>0</v>
      </c>
    </row>
    <row r="6114" spans="1:6" s="524" customFormat="1" ht="82.8">
      <c r="A6114" s="1704" t="s">
        <v>28</v>
      </c>
      <c r="B6114" s="1831" t="s">
        <v>1478</v>
      </c>
      <c r="C6114" s="1829">
        <v>1</v>
      </c>
      <c r="D6114" s="874" t="s">
        <v>1421</v>
      </c>
      <c r="E6114" s="1707"/>
      <c r="F6114" s="1719">
        <f t="shared" si="196"/>
        <v>0</v>
      </c>
    </row>
    <row r="6115" spans="1:6">
      <c r="A6115" s="1704"/>
      <c r="B6115" s="781"/>
      <c r="C6115" s="1829"/>
      <c r="D6115" s="874"/>
      <c r="E6115" s="1707"/>
      <c r="F6115" s="1719">
        <f t="shared" si="196"/>
        <v>0</v>
      </c>
    </row>
    <row r="6116" spans="1:6" s="524" customFormat="1" ht="96.6">
      <c r="A6116" s="1700" t="s">
        <v>34</v>
      </c>
      <c r="B6116" s="781" t="s">
        <v>2952</v>
      </c>
      <c r="C6116" s="1830">
        <v>1</v>
      </c>
      <c r="D6116" s="336" t="s">
        <v>809</v>
      </c>
      <c r="E6116" s="2177"/>
      <c r="F6116" s="1719">
        <f t="shared" si="196"/>
        <v>0</v>
      </c>
    </row>
    <row r="6117" spans="1:6" s="524" customFormat="1" ht="27.6">
      <c r="A6117" s="1704" t="s">
        <v>36</v>
      </c>
      <c r="B6117" s="1831" t="s">
        <v>1480</v>
      </c>
      <c r="C6117" s="1829">
        <v>1</v>
      </c>
      <c r="D6117" s="874" t="s">
        <v>1421</v>
      </c>
      <c r="E6117" s="1707"/>
      <c r="F6117" s="1719">
        <f t="shared" si="196"/>
        <v>0</v>
      </c>
    </row>
    <row r="6118" spans="1:6" s="524" customFormat="1">
      <c r="A6118" s="1700"/>
      <c r="B6118" s="781"/>
      <c r="C6118" s="1830"/>
      <c r="D6118" s="336"/>
      <c r="E6118" s="2177"/>
      <c r="F6118" s="1719">
        <f t="shared" si="196"/>
        <v>0</v>
      </c>
    </row>
    <row r="6119" spans="1:6" s="524" customFormat="1" ht="41.4">
      <c r="A6119" s="1700" t="s">
        <v>74</v>
      </c>
      <c r="B6119" s="1831" t="s">
        <v>1481</v>
      </c>
      <c r="C6119" s="1829">
        <v>1</v>
      </c>
      <c r="D6119" s="874" t="s">
        <v>1482</v>
      </c>
      <c r="E6119" s="1707"/>
      <c r="F6119" s="1719">
        <f t="shared" si="196"/>
        <v>0</v>
      </c>
    </row>
    <row r="6120" spans="1:6" s="524" customFormat="1">
      <c r="A6120" s="1700"/>
      <c r="B6120" s="1831"/>
      <c r="C6120" s="1829"/>
      <c r="D6120" s="874"/>
      <c r="E6120" s="1707"/>
      <c r="F6120" s="1719"/>
    </row>
    <row r="6121" spans="1:6" s="524" customFormat="1">
      <c r="A6121" s="1700"/>
      <c r="B6121" s="1831"/>
      <c r="C6121" s="1829"/>
      <c r="D6121" s="874"/>
      <c r="E6121" s="1707"/>
      <c r="F6121" s="1719"/>
    </row>
    <row r="6122" spans="1:6" s="524" customFormat="1">
      <c r="A6122" s="1700"/>
      <c r="B6122" s="1831"/>
      <c r="C6122" s="1829"/>
      <c r="D6122" s="874"/>
      <c r="E6122" s="1707"/>
      <c r="F6122" s="1719"/>
    </row>
    <row r="6123" spans="1:6" s="524" customFormat="1">
      <c r="A6123" s="1700"/>
      <c r="B6123" s="1831"/>
      <c r="C6123" s="1829"/>
      <c r="D6123" s="874"/>
      <c r="E6123" s="1707"/>
      <c r="F6123" s="1719"/>
    </row>
    <row r="6124" spans="1:6" s="524" customFormat="1">
      <c r="A6124" s="1700"/>
      <c r="B6124" s="1831"/>
      <c r="C6124" s="1829"/>
      <c r="D6124" s="874"/>
      <c r="E6124" s="1707"/>
      <c r="F6124" s="1719"/>
    </row>
    <row r="6125" spans="1:6" s="524" customFormat="1">
      <c r="A6125" s="1700"/>
      <c r="B6125" s="1831"/>
      <c r="C6125" s="1829"/>
      <c r="D6125" s="874"/>
      <c r="E6125" s="1707"/>
      <c r="F6125" s="1719"/>
    </row>
    <row r="6126" spans="1:6" s="524" customFormat="1">
      <c r="A6126" s="1700"/>
      <c r="B6126" s="1831"/>
      <c r="C6126" s="1829"/>
      <c r="D6126" s="874"/>
      <c r="E6126" s="1707"/>
      <c r="F6126" s="1719"/>
    </row>
    <row r="6127" spans="1:6" s="524" customFormat="1">
      <c r="A6127" s="1700"/>
      <c r="B6127" s="1831"/>
      <c r="C6127" s="1829"/>
      <c r="D6127" s="874"/>
      <c r="E6127" s="1707"/>
      <c r="F6127" s="1719"/>
    </row>
    <row r="6128" spans="1:6" s="524" customFormat="1">
      <c r="A6128" s="1700"/>
      <c r="B6128" s="1831"/>
      <c r="C6128" s="1829"/>
      <c r="D6128" s="874"/>
      <c r="E6128" s="1707"/>
      <c r="F6128" s="1719"/>
    </row>
    <row r="6129" spans="1:6" s="524" customFormat="1">
      <c r="A6129" s="1700"/>
      <c r="B6129" s="1831"/>
      <c r="C6129" s="1829"/>
      <c r="D6129" s="874"/>
      <c r="E6129" s="1707"/>
      <c r="F6129" s="1719"/>
    </row>
    <row r="6130" spans="1:6" s="524" customFormat="1">
      <c r="A6130" s="1700"/>
      <c r="B6130" s="1831"/>
      <c r="C6130" s="1829"/>
      <c r="D6130" s="874"/>
      <c r="E6130" s="1707"/>
      <c r="F6130" s="1719"/>
    </row>
    <row r="6131" spans="1:6" s="524" customFormat="1">
      <c r="A6131" s="1700"/>
      <c r="B6131" s="1831"/>
      <c r="C6131" s="1829"/>
      <c r="D6131" s="874"/>
      <c r="E6131" s="1707"/>
      <c r="F6131" s="1719"/>
    </row>
    <row r="6132" spans="1:6" s="524" customFormat="1">
      <c r="A6132" s="1700"/>
      <c r="B6132" s="1831"/>
      <c r="C6132" s="1829"/>
      <c r="D6132" s="874"/>
      <c r="E6132" s="1707"/>
      <c r="F6132" s="1719"/>
    </row>
    <row r="6133" spans="1:6">
      <c r="A6133" s="1824"/>
      <c r="B6133" s="781"/>
      <c r="C6133" s="1825"/>
      <c r="D6133" s="874"/>
      <c r="E6133" s="1707"/>
      <c r="F6133" s="1719"/>
    </row>
    <row r="6134" spans="1:6">
      <c r="A6134" s="48"/>
      <c r="B6134" s="717"/>
      <c r="C6134" s="47"/>
      <c r="D6134" s="718"/>
      <c r="E6134" s="2014"/>
      <c r="F6134" s="351"/>
    </row>
    <row r="6135" spans="1:6" ht="14.4" thickBot="1">
      <c r="A6135" s="66"/>
      <c r="B6135" s="719" t="s">
        <v>199</v>
      </c>
      <c r="C6135" s="65"/>
      <c r="D6135" s="720"/>
      <c r="E6135" s="2022"/>
      <c r="F6135" s="393">
        <f>SUM(F6103:F6129)</f>
        <v>0</v>
      </c>
    </row>
    <row r="6136" spans="1:6" ht="14.4" thickTop="1">
      <c r="A6136" s="1834"/>
      <c r="B6136" s="1749"/>
      <c r="C6136" s="1835"/>
      <c r="D6136" s="1822"/>
      <c r="E6136" s="2183"/>
      <c r="F6136" s="1781"/>
    </row>
    <row r="6137" spans="1:6">
      <c r="A6137" s="1714" t="s">
        <v>3041</v>
      </c>
      <c r="B6137" s="802" t="s">
        <v>2954</v>
      </c>
      <c r="C6137" s="1829"/>
      <c r="D6137" s="874"/>
      <c r="E6137" s="1707"/>
      <c r="F6137" s="1717"/>
    </row>
    <row r="6138" spans="1:6" s="524" customFormat="1" ht="41.4">
      <c r="A6138" s="1704" t="s">
        <v>28</v>
      </c>
      <c r="B6138" s="1831" t="s">
        <v>2955</v>
      </c>
      <c r="C6138" s="1829">
        <v>0</v>
      </c>
      <c r="D6138" s="874" t="s">
        <v>1421</v>
      </c>
      <c r="E6138" s="1707"/>
      <c r="F6138" s="1719">
        <f t="shared" ref="F6138:F6146" si="197">C6138*E6138</f>
        <v>0</v>
      </c>
    </row>
    <row r="6139" spans="1:6" s="524" customFormat="1" ht="41.4">
      <c r="A6139" s="1704" t="s">
        <v>30</v>
      </c>
      <c r="B6139" s="1831" t="s">
        <v>2956</v>
      </c>
      <c r="C6139" s="1829">
        <v>0</v>
      </c>
      <c r="D6139" s="874" t="s">
        <v>1421</v>
      </c>
      <c r="E6139" s="1707"/>
      <c r="F6139" s="1719">
        <f t="shared" si="197"/>
        <v>0</v>
      </c>
    </row>
    <row r="6140" spans="1:6" s="524" customFormat="1" ht="27.6">
      <c r="A6140" s="1704" t="s">
        <v>31</v>
      </c>
      <c r="B6140" s="1831" t="s">
        <v>2957</v>
      </c>
      <c r="C6140" s="1829">
        <v>0</v>
      </c>
      <c r="D6140" s="874" t="s">
        <v>1421</v>
      </c>
      <c r="E6140" s="1707"/>
      <c r="F6140" s="1719">
        <f t="shared" si="197"/>
        <v>0</v>
      </c>
    </row>
    <row r="6141" spans="1:6" s="524" customFormat="1" ht="55.2">
      <c r="A6141" s="1704" t="s">
        <v>32</v>
      </c>
      <c r="B6141" s="1831" t="s">
        <v>2958</v>
      </c>
      <c r="C6141" s="1829">
        <v>0</v>
      </c>
      <c r="D6141" s="874" t="s">
        <v>1421</v>
      </c>
      <c r="E6141" s="1707"/>
      <c r="F6141" s="1719">
        <f t="shared" si="197"/>
        <v>0</v>
      </c>
    </row>
    <row r="6142" spans="1:6">
      <c r="A6142" s="1704"/>
      <c r="B6142" s="1672" t="s">
        <v>2959</v>
      </c>
      <c r="C6142" s="1829"/>
      <c r="D6142" s="874"/>
      <c r="E6142" s="1707"/>
      <c r="F6142" s="1719">
        <f t="shared" si="197"/>
        <v>0</v>
      </c>
    </row>
    <row r="6143" spans="1:6" ht="69">
      <c r="A6143" s="1704" t="s">
        <v>33</v>
      </c>
      <c r="B6143" s="781" t="s">
        <v>2960</v>
      </c>
      <c r="C6143" s="1829">
        <v>2</v>
      </c>
      <c r="D6143" s="874" t="s">
        <v>1421</v>
      </c>
      <c r="E6143" s="1707"/>
      <c r="F6143" s="1719">
        <f t="shared" si="197"/>
        <v>0</v>
      </c>
    </row>
    <row r="6144" spans="1:6">
      <c r="A6144" s="1704"/>
      <c r="B6144" s="781"/>
      <c r="C6144" s="1829"/>
      <c r="D6144" s="874"/>
      <c r="E6144" s="1707"/>
      <c r="F6144" s="1719">
        <f t="shared" si="197"/>
        <v>0</v>
      </c>
    </row>
    <row r="6145" spans="1:6" ht="165.6">
      <c r="A6145" s="1704" t="s">
        <v>34</v>
      </c>
      <c r="B6145" s="781" t="s">
        <v>2961</v>
      </c>
      <c r="C6145" s="1829">
        <v>2</v>
      </c>
      <c r="D6145" s="874" t="s">
        <v>1464</v>
      </c>
      <c r="E6145" s="1707"/>
      <c r="F6145" s="1719">
        <f t="shared" si="197"/>
        <v>0</v>
      </c>
    </row>
    <row r="6146" spans="1:6">
      <c r="A6146" s="1704" t="s">
        <v>34</v>
      </c>
      <c r="B6146" s="781" t="s">
        <v>2962</v>
      </c>
      <c r="C6146" s="1829">
        <v>2</v>
      </c>
      <c r="D6146" s="874" t="s">
        <v>1421</v>
      </c>
      <c r="E6146" s="1707"/>
      <c r="F6146" s="1719">
        <f t="shared" si="197"/>
        <v>0</v>
      </c>
    </row>
    <row r="6147" spans="1:6">
      <c r="A6147" s="1704"/>
      <c r="B6147" s="781"/>
      <c r="C6147" s="1829"/>
      <c r="D6147" s="874"/>
      <c r="E6147" s="1707"/>
      <c r="F6147" s="1719"/>
    </row>
    <row r="6148" spans="1:6">
      <c r="A6148" s="1704"/>
      <c r="B6148" s="781"/>
      <c r="C6148" s="1829"/>
      <c r="D6148" s="874"/>
      <c r="E6148" s="1707"/>
      <c r="F6148" s="1719"/>
    </row>
    <row r="6149" spans="1:6">
      <c r="A6149" s="1704"/>
      <c r="B6149" s="781"/>
      <c r="C6149" s="1829"/>
      <c r="D6149" s="874"/>
      <c r="E6149" s="1707"/>
      <c r="F6149" s="1719"/>
    </row>
    <row r="6150" spans="1:6">
      <c r="A6150" s="1704"/>
      <c r="B6150" s="781"/>
      <c r="C6150" s="1829"/>
      <c r="D6150" s="874"/>
      <c r="E6150" s="1707"/>
      <c r="F6150" s="1719"/>
    </row>
    <row r="6151" spans="1:6">
      <c r="A6151" s="1704"/>
      <c r="B6151" s="781"/>
      <c r="C6151" s="1829"/>
      <c r="D6151" s="874"/>
      <c r="E6151" s="1707"/>
      <c r="F6151" s="1719"/>
    </row>
    <row r="6152" spans="1:6">
      <c r="A6152" s="1704"/>
      <c r="B6152" s="781"/>
      <c r="C6152" s="1829"/>
      <c r="D6152" s="874"/>
      <c r="E6152" s="1707"/>
      <c r="F6152" s="1719"/>
    </row>
    <row r="6153" spans="1:6">
      <c r="A6153" s="1704"/>
      <c r="B6153" s="781"/>
      <c r="C6153" s="1829"/>
      <c r="D6153" s="874"/>
      <c r="E6153" s="1707"/>
      <c r="F6153" s="1719"/>
    </row>
    <row r="6154" spans="1:6">
      <c r="A6154" s="1704"/>
      <c r="B6154" s="781"/>
      <c r="C6154" s="1829"/>
      <c r="D6154" s="874"/>
      <c r="E6154" s="1707"/>
      <c r="F6154" s="1719"/>
    </row>
    <row r="6155" spans="1:6">
      <c r="A6155" s="1704"/>
      <c r="B6155" s="781"/>
      <c r="C6155" s="1829"/>
      <c r="D6155" s="874"/>
      <c r="E6155" s="1707"/>
      <c r="F6155" s="1719"/>
    </row>
    <row r="6156" spans="1:6">
      <c r="A6156" s="1704"/>
      <c r="B6156" s="781"/>
      <c r="C6156" s="1829"/>
      <c r="D6156" s="874"/>
      <c r="E6156" s="1707"/>
      <c r="F6156" s="1719"/>
    </row>
    <row r="6157" spans="1:6">
      <c r="A6157" s="1704"/>
      <c r="B6157" s="781"/>
      <c r="C6157" s="1829"/>
      <c r="D6157" s="874"/>
      <c r="E6157" s="1707"/>
      <c r="F6157" s="1719"/>
    </row>
    <row r="6158" spans="1:6">
      <c r="A6158" s="1704"/>
      <c r="B6158" s="781"/>
      <c r="C6158" s="1829"/>
      <c r="D6158" s="874"/>
      <c r="E6158" s="1707"/>
      <c r="F6158" s="1719"/>
    </row>
    <row r="6159" spans="1:6">
      <c r="A6159" s="1704"/>
      <c r="B6159" s="781"/>
      <c r="C6159" s="1829"/>
      <c r="D6159" s="874"/>
      <c r="E6159" s="1707"/>
      <c r="F6159" s="1719"/>
    </row>
    <row r="6160" spans="1:6">
      <c r="A6160" s="1704"/>
      <c r="B6160" s="781"/>
      <c r="C6160" s="1829"/>
      <c r="D6160" s="874"/>
      <c r="E6160" s="1707"/>
      <c r="F6160" s="1719"/>
    </row>
    <row r="6161" spans="1:6">
      <c r="A6161" s="1824"/>
      <c r="B6161" s="781"/>
      <c r="C6161" s="1825"/>
      <c r="D6161" s="874"/>
      <c r="E6161" s="1707"/>
      <c r="F6161" s="1719"/>
    </row>
    <row r="6162" spans="1:6">
      <c r="A6162" s="48"/>
      <c r="B6162" s="717"/>
      <c r="C6162" s="47"/>
      <c r="D6162" s="718"/>
      <c r="E6162" s="2014"/>
      <c r="F6162" s="351"/>
    </row>
    <row r="6163" spans="1:6" ht="14.4" thickBot="1">
      <c r="A6163" s="66"/>
      <c r="B6163" s="719" t="s">
        <v>199</v>
      </c>
      <c r="C6163" s="65"/>
      <c r="D6163" s="720"/>
      <c r="E6163" s="2022"/>
      <c r="F6163" s="393">
        <f>SUM(F6137:F6160)</f>
        <v>0</v>
      </c>
    </row>
    <row r="6164" spans="1:6" ht="14.4" thickTop="1">
      <c r="A6164" s="1834"/>
      <c r="B6164" s="1749"/>
      <c r="C6164" s="1835"/>
      <c r="D6164" s="1822"/>
      <c r="E6164" s="2183"/>
      <c r="F6164" s="1781"/>
    </row>
    <row r="6165" spans="1:6">
      <c r="A6165" s="1714"/>
      <c r="B6165" s="802" t="s">
        <v>2964</v>
      </c>
      <c r="C6165" s="1829"/>
      <c r="D6165" s="874"/>
      <c r="E6165" s="1707"/>
      <c r="F6165" s="1717"/>
    </row>
    <row r="6166" spans="1:6" s="524" customFormat="1">
      <c r="A6166" s="1704"/>
      <c r="B6166" s="1832" t="s">
        <v>2965</v>
      </c>
      <c r="C6166" s="1833"/>
      <c r="D6166" s="336"/>
      <c r="E6166" s="1707"/>
      <c r="F6166" s="1719">
        <f t="shared" ref="F6166" si="198">E6166*D6166</f>
        <v>0</v>
      </c>
    </row>
    <row r="6167" spans="1:6" s="524" customFormat="1" ht="69">
      <c r="A6167" s="1700" t="s">
        <v>28</v>
      </c>
      <c r="B6167" s="781" t="s">
        <v>2966</v>
      </c>
      <c r="C6167" s="1830">
        <v>1</v>
      </c>
      <c r="D6167" s="336" t="s">
        <v>809</v>
      </c>
      <c r="E6167" s="2177"/>
      <c r="F6167" s="1719">
        <f t="shared" ref="F6167:F6175" si="199">C6167*E6167</f>
        <v>0</v>
      </c>
    </row>
    <row r="6168" spans="1:6" s="524" customFormat="1" ht="27.6">
      <c r="A6168" s="1704" t="s">
        <v>30</v>
      </c>
      <c r="B6168" s="781" t="s">
        <v>2967</v>
      </c>
      <c r="C6168" s="1829">
        <v>1</v>
      </c>
      <c r="D6168" s="874" t="s">
        <v>1421</v>
      </c>
      <c r="E6168" s="1707"/>
      <c r="F6168" s="1719">
        <f t="shared" si="199"/>
        <v>0</v>
      </c>
    </row>
    <row r="6169" spans="1:6" ht="27.6">
      <c r="A6169" s="1704" t="s">
        <v>31</v>
      </c>
      <c r="B6169" s="781" t="s">
        <v>1451</v>
      </c>
      <c r="C6169" s="1829">
        <v>1</v>
      </c>
      <c r="D6169" s="874" t="s">
        <v>1421</v>
      </c>
      <c r="E6169" s="1707"/>
      <c r="F6169" s="1719">
        <f t="shared" si="199"/>
        <v>0</v>
      </c>
    </row>
    <row r="6170" spans="1:6" ht="27.6">
      <c r="A6170" s="1704" t="s">
        <v>32</v>
      </c>
      <c r="B6170" s="781" t="s">
        <v>1452</v>
      </c>
      <c r="C6170" s="1829">
        <v>1</v>
      </c>
      <c r="D6170" s="874" t="s">
        <v>1421</v>
      </c>
      <c r="E6170" s="1707"/>
      <c r="F6170" s="1719">
        <f t="shared" si="199"/>
        <v>0</v>
      </c>
    </row>
    <row r="6171" spans="1:6" ht="41.4">
      <c r="A6171" s="1704" t="s">
        <v>33</v>
      </c>
      <c r="B6171" s="781" t="s">
        <v>1453</v>
      </c>
      <c r="C6171" s="1829">
        <v>1</v>
      </c>
      <c r="D6171" s="874" t="s">
        <v>1421</v>
      </c>
      <c r="E6171" s="1707"/>
      <c r="F6171" s="1719">
        <f t="shared" si="199"/>
        <v>0</v>
      </c>
    </row>
    <row r="6172" spans="1:6" s="524" customFormat="1" ht="27.6">
      <c r="A6172" s="1700" t="s">
        <v>34</v>
      </c>
      <c r="B6172" s="781" t="s">
        <v>1446</v>
      </c>
      <c r="C6172" s="1830">
        <v>1</v>
      </c>
      <c r="D6172" s="336" t="s">
        <v>1421</v>
      </c>
      <c r="E6172" s="2177"/>
      <c r="F6172" s="1719">
        <f t="shared" si="199"/>
        <v>0</v>
      </c>
    </row>
    <row r="6173" spans="1:6" s="524" customFormat="1">
      <c r="A6173" s="1700" t="s">
        <v>35</v>
      </c>
      <c r="B6173" s="1831" t="s">
        <v>1447</v>
      </c>
      <c r="C6173" s="1830">
        <v>3</v>
      </c>
      <c r="D6173" s="336" t="s">
        <v>1421</v>
      </c>
      <c r="E6173" s="2177"/>
      <c r="F6173" s="1719">
        <f t="shared" si="199"/>
        <v>0</v>
      </c>
    </row>
    <row r="6174" spans="1:6" s="524" customFormat="1" ht="27.6">
      <c r="A6174" s="1700" t="s">
        <v>36</v>
      </c>
      <c r="B6174" s="781" t="s">
        <v>1444</v>
      </c>
      <c r="C6174" s="1829">
        <v>1</v>
      </c>
      <c r="D6174" s="874" t="s">
        <v>1421</v>
      </c>
      <c r="E6174" s="1707"/>
      <c r="F6174" s="1719">
        <f t="shared" si="199"/>
        <v>0</v>
      </c>
    </row>
    <row r="6175" spans="1:6" ht="41.4">
      <c r="A6175" s="1704" t="s">
        <v>74</v>
      </c>
      <c r="B6175" s="781" t="s">
        <v>1445</v>
      </c>
      <c r="C6175" s="1829">
        <v>1</v>
      </c>
      <c r="D6175" s="874" t="s">
        <v>1421</v>
      </c>
      <c r="E6175" s="1707"/>
      <c r="F6175" s="1719">
        <f t="shared" si="199"/>
        <v>0</v>
      </c>
    </row>
    <row r="6176" spans="1:6">
      <c r="A6176" s="1704"/>
      <c r="B6176" s="781"/>
      <c r="C6176" s="1829"/>
      <c r="D6176" s="874"/>
      <c r="E6176" s="1707"/>
      <c r="F6176" s="1719"/>
    </row>
    <row r="6177" spans="1:6">
      <c r="A6177" s="1704"/>
      <c r="B6177" s="781"/>
      <c r="C6177" s="1829"/>
      <c r="D6177" s="874"/>
      <c r="E6177" s="1707"/>
      <c r="F6177" s="1719"/>
    </row>
    <row r="6178" spans="1:6">
      <c r="A6178" s="1704"/>
      <c r="B6178" s="781"/>
      <c r="C6178" s="1829"/>
      <c r="D6178" s="874"/>
      <c r="E6178" s="1707"/>
      <c r="F6178" s="1719"/>
    </row>
    <row r="6179" spans="1:6">
      <c r="A6179" s="1704"/>
      <c r="B6179" s="781"/>
      <c r="C6179" s="1829"/>
      <c r="D6179" s="874"/>
      <c r="E6179" s="1707"/>
      <c r="F6179" s="1719"/>
    </row>
    <row r="6180" spans="1:6">
      <c r="A6180" s="1704"/>
      <c r="B6180" s="781"/>
      <c r="C6180" s="1829"/>
      <c r="D6180" s="874"/>
      <c r="E6180" s="1707"/>
      <c r="F6180" s="1719"/>
    </row>
    <row r="6181" spans="1:6">
      <c r="A6181" s="1704"/>
      <c r="B6181" s="781"/>
      <c r="C6181" s="1829"/>
      <c r="D6181" s="874"/>
      <c r="E6181" s="1707"/>
      <c r="F6181" s="1719"/>
    </row>
    <row r="6182" spans="1:6">
      <c r="A6182" s="1704"/>
      <c r="B6182" s="781"/>
      <c r="C6182" s="1829"/>
      <c r="D6182" s="874"/>
      <c r="E6182" s="1707"/>
      <c r="F6182" s="1719"/>
    </row>
    <row r="6183" spans="1:6">
      <c r="A6183" s="1704"/>
      <c r="B6183" s="781"/>
      <c r="C6183" s="1829"/>
      <c r="D6183" s="874"/>
      <c r="E6183" s="1707"/>
      <c r="F6183" s="1719"/>
    </row>
    <row r="6184" spans="1:6">
      <c r="A6184" s="1704"/>
      <c r="B6184" s="781"/>
      <c r="C6184" s="1829"/>
      <c r="D6184" s="874"/>
      <c r="E6184" s="1707"/>
      <c r="F6184" s="1719"/>
    </row>
    <row r="6185" spans="1:6">
      <c r="A6185" s="1704"/>
      <c r="B6185" s="781"/>
      <c r="C6185" s="1829"/>
      <c r="D6185" s="874"/>
      <c r="E6185" s="1707"/>
      <c r="F6185" s="1719"/>
    </row>
    <row r="6186" spans="1:6">
      <c r="A6186" s="1704"/>
      <c r="B6186" s="781"/>
      <c r="C6186" s="1829"/>
      <c r="D6186" s="874"/>
      <c r="E6186" s="1707"/>
      <c r="F6186" s="1719"/>
    </row>
    <row r="6187" spans="1:6">
      <c r="A6187" s="1704"/>
      <c r="B6187" s="781"/>
      <c r="C6187" s="1829"/>
      <c r="D6187" s="874"/>
      <c r="E6187" s="1707"/>
      <c r="F6187" s="1719"/>
    </row>
    <row r="6188" spans="1:6">
      <c r="A6188" s="1704"/>
      <c r="B6188" s="781"/>
      <c r="C6188" s="1829"/>
      <c r="D6188" s="874"/>
      <c r="E6188" s="1707"/>
      <c r="F6188" s="1719"/>
    </row>
    <row r="6189" spans="1:6">
      <c r="A6189" s="1704"/>
      <c r="B6189" s="781"/>
      <c r="C6189" s="1829"/>
      <c r="D6189" s="874"/>
      <c r="E6189" s="1707"/>
      <c r="F6189" s="1719"/>
    </row>
    <row r="6190" spans="1:6">
      <c r="A6190" s="1704"/>
      <c r="B6190" s="781"/>
      <c r="C6190" s="1829"/>
      <c r="D6190" s="874"/>
      <c r="E6190" s="1707"/>
      <c r="F6190" s="1719"/>
    </row>
    <row r="6191" spans="1:6">
      <c r="A6191" s="1704"/>
      <c r="B6191" s="781"/>
      <c r="C6191" s="1829"/>
      <c r="D6191" s="874"/>
      <c r="E6191" s="1707"/>
      <c r="F6191" s="1719"/>
    </row>
    <row r="6192" spans="1:6">
      <c r="A6192" s="1704"/>
      <c r="B6192" s="781"/>
      <c r="C6192" s="1829"/>
      <c r="D6192" s="874"/>
      <c r="E6192" s="1707"/>
      <c r="F6192" s="1719"/>
    </row>
    <row r="6193" spans="1:6">
      <c r="A6193" s="1704"/>
      <c r="B6193" s="781"/>
      <c r="C6193" s="1829"/>
      <c r="D6193" s="874"/>
      <c r="E6193" s="1707"/>
      <c r="F6193" s="1719"/>
    </row>
    <row r="6194" spans="1:6">
      <c r="A6194" s="1704"/>
      <c r="B6194" s="781"/>
      <c r="C6194" s="1829"/>
      <c r="D6194" s="874"/>
      <c r="E6194" s="1707"/>
      <c r="F6194" s="1719"/>
    </row>
    <row r="6195" spans="1:6">
      <c r="A6195" s="1704"/>
      <c r="B6195" s="781"/>
      <c r="C6195" s="1829"/>
      <c r="D6195" s="874"/>
      <c r="E6195" s="1707"/>
      <c r="F6195" s="1719"/>
    </row>
    <row r="6196" spans="1:6">
      <c r="A6196" s="1704"/>
      <c r="B6196" s="781"/>
      <c r="C6196" s="1829"/>
      <c r="D6196" s="874"/>
      <c r="E6196" s="1707"/>
      <c r="F6196" s="1719"/>
    </row>
    <row r="6197" spans="1:6">
      <c r="A6197" s="1704"/>
      <c r="B6197" s="781"/>
      <c r="C6197" s="1829"/>
      <c r="D6197" s="874"/>
      <c r="E6197" s="1707"/>
      <c r="F6197" s="1719"/>
    </row>
    <row r="6198" spans="1:6">
      <c r="A6198" s="1704"/>
      <c r="B6198" s="781"/>
      <c r="C6198" s="1829"/>
      <c r="D6198" s="874"/>
      <c r="E6198" s="1707"/>
      <c r="F6198" s="1719"/>
    </row>
    <row r="6199" spans="1:6">
      <c r="A6199" s="1704"/>
      <c r="B6199" s="781"/>
      <c r="C6199" s="1829"/>
      <c r="D6199" s="874"/>
      <c r="E6199" s="1707"/>
      <c r="F6199" s="1719"/>
    </row>
    <row r="6200" spans="1:6">
      <c r="A6200" s="48"/>
      <c r="B6200" s="717"/>
      <c r="C6200" s="47"/>
      <c r="D6200" s="718"/>
      <c r="E6200" s="2014"/>
      <c r="F6200" s="351"/>
    </row>
    <row r="6201" spans="1:6" ht="14.4" thickBot="1">
      <c r="A6201" s="66"/>
      <c r="B6201" s="719" t="s">
        <v>199</v>
      </c>
      <c r="C6201" s="65"/>
      <c r="D6201" s="720"/>
      <c r="E6201" s="2022"/>
      <c r="F6201" s="393">
        <f>SUM(F6166:F6199)</f>
        <v>0</v>
      </c>
    </row>
    <row r="6202" spans="1:6" s="72" customFormat="1" ht="14.4" thickTop="1">
      <c r="A6202" s="1821"/>
      <c r="B6202" s="1842"/>
      <c r="C6202" s="1821"/>
      <c r="D6202" s="1822"/>
      <c r="E6202" s="2183"/>
      <c r="F6202" s="1781"/>
    </row>
    <row r="6203" spans="1:6" s="72" customFormat="1">
      <c r="A6203" s="1704"/>
      <c r="B6203" s="802" t="s">
        <v>2934</v>
      </c>
      <c r="C6203" s="1704"/>
      <c r="D6203" s="874"/>
      <c r="E6203" s="1707"/>
      <c r="F6203" s="1719"/>
    </row>
    <row r="6204" spans="1:6" s="72" customFormat="1">
      <c r="A6204" s="1704"/>
      <c r="B6204" s="802"/>
      <c r="C6204" s="1704"/>
      <c r="D6204" s="874"/>
      <c r="E6204" s="1707"/>
      <c r="F6204" s="1719"/>
    </row>
    <row r="6205" spans="1:6" s="72" customFormat="1">
      <c r="A6205" s="1704"/>
      <c r="B6205" s="781"/>
      <c r="C6205" s="1704"/>
      <c r="D6205" s="874"/>
      <c r="E6205" s="1707"/>
      <c r="F6205" s="1719"/>
    </row>
    <row r="6206" spans="1:6" s="72" customFormat="1">
      <c r="A6206" s="1704" t="s">
        <v>3037</v>
      </c>
      <c r="B6206" s="781" t="s">
        <v>2969</v>
      </c>
      <c r="C6206" s="1704"/>
      <c r="D6206" s="874"/>
      <c r="E6206" s="1707"/>
      <c r="F6206" s="1719">
        <f>F6066</f>
        <v>0</v>
      </c>
    </row>
    <row r="6207" spans="1:6" s="72" customFormat="1">
      <c r="A6207" s="1704"/>
      <c r="B6207" s="781"/>
      <c r="C6207" s="1704"/>
      <c r="D6207" s="874"/>
      <c r="E6207" s="1707"/>
      <c r="F6207" s="1719"/>
    </row>
    <row r="6208" spans="1:6" s="72" customFormat="1">
      <c r="A6208" s="1704" t="s">
        <v>3039</v>
      </c>
      <c r="B6208" s="781" t="s">
        <v>2970</v>
      </c>
      <c r="C6208" s="1704"/>
      <c r="D6208" s="874"/>
      <c r="E6208" s="1707"/>
      <c r="F6208" s="1719">
        <f>F6101</f>
        <v>0</v>
      </c>
    </row>
    <row r="6209" spans="1:6" s="72" customFormat="1">
      <c r="A6209" s="1704"/>
      <c r="B6209" s="781"/>
      <c r="C6209" s="1704"/>
      <c r="D6209" s="874"/>
      <c r="E6209" s="1707"/>
      <c r="F6209" s="1719"/>
    </row>
    <row r="6210" spans="1:6" s="72" customFormat="1">
      <c r="A6210" s="1704" t="s">
        <v>3040</v>
      </c>
      <c r="B6210" s="781" t="s">
        <v>2971</v>
      </c>
      <c r="C6210" s="1704"/>
      <c r="D6210" s="874"/>
      <c r="E6210" s="1707"/>
      <c r="F6210" s="1719">
        <f>F6135</f>
        <v>0</v>
      </c>
    </row>
    <row r="6211" spans="1:6" s="72" customFormat="1">
      <c r="A6211" s="1704"/>
      <c r="B6211" s="781"/>
      <c r="C6211" s="1704"/>
      <c r="D6211" s="874"/>
      <c r="E6211" s="1707"/>
      <c r="F6211" s="1719"/>
    </row>
    <row r="6212" spans="1:6" s="72" customFormat="1">
      <c r="A6212" s="1704" t="s">
        <v>3041</v>
      </c>
      <c r="B6212" s="781" t="s">
        <v>2972</v>
      </c>
      <c r="C6212" s="1704"/>
      <c r="D6212" s="874"/>
      <c r="E6212" s="1707"/>
      <c r="F6212" s="1719">
        <f>F6163</f>
        <v>0</v>
      </c>
    </row>
    <row r="6213" spans="1:6" s="72" customFormat="1">
      <c r="A6213" s="1704"/>
      <c r="B6213" s="781"/>
      <c r="C6213" s="1704"/>
      <c r="D6213" s="874"/>
      <c r="E6213" s="1707"/>
      <c r="F6213" s="1719"/>
    </row>
    <row r="6214" spans="1:6" s="72" customFormat="1">
      <c r="A6214" s="1704" t="s">
        <v>3042</v>
      </c>
      <c r="B6214" s="781" t="s">
        <v>2973</v>
      </c>
      <c r="C6214" s="1704"/>
      <c r="D6214" s="874"/>
      <c r="E6214" s="1707"/>
      <c r="F6214" s="1719">
        <f>F6201</f>
        <v>0</v>
      </c>
    </row>
    <row r="6215" spans="1:6" s="72" customFormat="1">
      <c r="A6215" s="1704"/>
      <c r="B6215" s="781"/>
      <c r="C6215" s="1704"/>
      <c r="D6215" s="874"/>
      <c r="E6215" s="1707"/>
      <c r="F6215" s="1719"/>
    </row>
    <row r="6216" spans="1:6" s="72" customFormat="1">
      <c r="A6216" s="1704"/>
      <c r="B6216" s="781"/>
      <c r="C6216" s="1704"/>
      <c r="D6216" s="874"/>
      <c r="E6216" s="1707"/>
      <c r="F6216" s="1719"/>
    </row>
    <row r="6217" spans="1:6" s="72" customFormat="1">
      <c r="A6217" s="1704"/>
      <c r="B6217" s="1836"/>
      <c r="C6217" s="1714"/>
      <c r="D6217" s="1716"/>
      <c r="E6217" s="2174"/>
      <c r="F6217" s="1717"/>
    </row>
    <row r="6218" spans="1:6" s="72" customFormat="1">
      <c r="A6218" s="1704"/>
      <c r="B6218" s="1672"/>
      <c r="C6218" s="1714"/>
      <c r="D6218" s="1716"/>
      <c r="E6218" s="2174"/>
      <c r="F6218" s="1717"/>
    </row>
    <row r="6219" spans="1:6" s="72" customFormat="1">
      <c r="A6219" s="1704"/>
      <c r="B6219" s="1836"/>
      <c r="C6219" s="1714"/>
      <c r="D6219" s="1716"/>
      <c r="E6219" s="2174"/>
      <c r="F6219" s="1717"/>
    </row>
    <row r="6220" spans="1:6" s="72" customFormat="1">
      <c r="A6220" s="1704"/>
      <c r="B6220" s="781"/>
      <c r="C6220" s="1704"/>
      <c r="D6220" s="874"/>
      <c r="E6220" s="1707"/>
      <c r="F6220" s="1719"/>
    </row>
    <row r="6221" spans="1:6" s="72" customFormat="1">
      <c r="A6221" s="1704"/>
      <c r="B6221" s="781"/>
      <c r="C6221" s="1704"/>
      <c r="D6221" s="874"/>
      <c r="E6221" s="1707"/>
      <c r="F6221" s="1719"/>
    </row>
    <row r="6222" spans="1:6" s="72" customFormat="1">
      <c r="A6222" s="1704"/>
      <c r="B6222" s="781"/>
      <c r="C6222" s="1704"/>
      <c r="D6222" s="874"/>
      <c r="E6222" s="1707"/>
      <c r="F6222" s="1719"/>
    </row>
    <row r="6223" spans="1:6" s="72" customFormat="1">
      <c r="A6223" s="1704"/>
      <c r="B6223" s="781"/>
      <c r="C6223" s="1704"/>
      <c r="D6223" s="874"/>
      <c r="E6223" s="1707"/>
      <c r="F6223" s="1719"/>
    </row>
    <row r="6224" spans="1:6" s="72" customFormat="1">
      <c r="A6224" s="1704"/>
      <c r="B6224" s="781"/>
      <c r="C6224" s="1704"/>
      <c r="D6224" s="874"/>
      <c r="E6224" s="1707"/>
      <c r="F6224" s="1719"/>
    </row>
    <row r="6225" spans="1:6" s="72" customFormat="1">
      <c r="A6225" s="1704"/>
      <c r="B6225" s="781"/>
      <c r="C6225" s="1704"/>
      <c r="D6225" s="874"/>
      <c r="E6225" s="1707"/>
      <c r="F6225" s="1719"/>
    </row>
    <row r="6226" spans="1:6" s="72" customFormat="1">
      <c r="A6226" s="1704"/>
      <c r="B6226" s="781"/>
      <c r="C6226" s="1704"/>
      <c r="D6226" s="874"/>
      <c r="E6226" s="1707"/>
      <c r="F6226" s="1719"/>
    </row>
    <row r="6227" spans="1:6" s="72" customFormat="1">
      <c r="A6227" s="1704"/>
      <c r="B6227" s="781"/>
      <c r="C6227" s="1704"/>
      <c r="D6227" s="874"/>
      <c r="E6227" s="1707"/>
      <c r="F6227" s="1719"/>
    </row>
    <row r="6228" spans="1:6" s="72" customFormat="1">
      <c r="A6228" s="1704"/>
      <c r="B6228" s="781"/>
      <c r="C6228" s="1704"/>
      <c r="D6228" s="874"/>
      <c r="E6228" s="1707"/>
      <c r="F6228" s="1719"/>
    </row>
    <row r="6229" spans="1:6" s="72" customFormat="1">
      <c r="A6229" s="1704"/>
      <c r="B6229" s="781"/>
      <c r="C6229" s="1704"/>
      <c r="D6229" s="874"/>
      <c r="E6229" s="1707"/>
      <c r="F6229" s="1719"/>
    </row>
    <row r="6230" spans="1:6" s="72" customFormat="1">
      <c r="A6230" s="1704"/>
      <c r="B6230" s="781"/>
      <c r="C6230" s="1704"/>
      <c r="D6230" s="874"/>
      <c r="E6230" s="1707"/>
      <c r="F6230" s="1719"/>
    </row>
    <row r="6231" spans="1:6" s="72" customFormat="1">
      <c r="A6231" s="1704"/>
      <c r="B6231" s="781"/>
      <c r="C6231" s="1704"/>
      <c r="D6231" s="874"/>
      <c r="E6231" s="1707"/>
      <c r="F6231" s="1719"/>
    </row>
    <row r="6232" spans="1:6" s="72" customFormat="1">
      <c r="A6232" s="1704"/>
      <c r="B6232" s="781"/>
      <c r="C6232" s="1704"/>
      <c r="D6232" s="874"/>
      <c r="E6232" s="1707"/>
      <c r="F6232" s="1719"/>
    </row>
    <row r="6233" spans="1:6" s="72" customFormat="1">
      <c r="A6233" s="1704"/>
      <c r="B6233" s="781"/>
      <c r="C6233" s="1704"/>
      <c r="D6233" s="874"/>
      <c r="E6233" s="1707"/>
      <c r="F6233" s="1719"/>
    </row>
    <row r="6234" spans="1:6" s="72" customFormat="1">
      <c r="A6234" s="1704"/>
      <c r="B6234" s="781"/>
      <c r="C6234" s="1704"/>
      <c r="D6234" s="874"/>
      <c r="E6234" s="1707"/>
      <c r="F6234" s="1719"/>
    </row>
    <row r="6235" spans="1:6" s="72" customFormat="1">
      <c r="A6235" s="1704"/>
      <c r="B6235" s="781"/>
      <c r="C6235" s="1704"/>
      <c r="D6235" s="874"/>
      <c r="E6235" s="1707"/>
      <c r="F6235" s="1719"/>
    </row>
    <row r="6236" spans="1:6" s="72" customFormat="1">
      <c r="A6236" s="1704"/>
      <c r="B6236" s="781"/>
      <c r="C6236" s="1704"/>
      <c r="D6236" s="874"/>
      <c r="E6236" s="1707"/>
      <c r="F6236" s="1719"/>
    </row>
    <row r="6237" spans="1:6" s="72" customFormat="1">
      <c r="A6237" s="1704"/>
      <c r="B6237" s="781"/>
      <c r="C6237" s="1704"/>
      <c r="D6237" s="874"/>
      <c r="E6237" s="1707"/>
      <c r="F6237" s="1719"/>
    </row>
    <row r="6238" spans="1:6" s="72" customFormat="1">
      <c r="A6238" s="1704"/>
      <c r="B6238" s="781"/>
      <c r="C6238" s="1704"/>
      <c r="D6238" s="874"/>
      <c r="E6238" s="1707"/>
      <c r="F6238" s="1719"/>
    </row>
    <row r="6239" spans="1:6" s="72" customFormat="1">
      <c r="A6239" s="1704"/>
      <c r="B6239" s="781"/>
      <c r="C6239" s="1704"/>
      <c r="D6239" s="874"/>
      <c r="E6239" s="1707"/>
      <c r="F6239" s="1719"/>
    </row>
    <row r="6240" spans="1:6" s="72" customFormat="1">
      <c r="A6240" s="1704"/>
      <c r="B6240" s="781"/>
      <c r="C6240" s="1704"/>
      <c r="D6240" s="874"/>
      <c r="E6240" s="1707"/>
      <c r="F6240" s="1719"/>
    </row>
    <row r="6241" spans="1:6" s="72" customFormat="1">
      <c r="A6241" s="1704"/>
      <c r="B6241" s="781"/>
      <c r="C6241" s="1704"/>
      <c r="D6241" s="874"/>
      <c r="E6241" s="1707"/>
      <c r="F6241" s="1719"/>
    </row>
    <row r="6242" spans="1:6" s="72" customFormat="1">
      <c r="A6242" s="1704"/>
      <c r="B6242" s="781"/>
      <c r="C6242" s="1704"/>
      <c r="D6242" s="874"/>
      <c r="E6242" s="1707"/>
      <c r="F6242" s="1719"/>
    </row>
    <row r="6243" spans="1:6" s="72" customFormat="1">
      <c r="A6243" s="1704"/>
      <c r="B6243" s="781"/>
      <c r="C6243" s="1704"/>
      <c r="D6243" s="874"/>
      <c r="E6243" s="1707"/>
      <c r="F6243" s="1719"/>
    </row>
    <row r="6244" spans="1:6" s="72" customFormat="1">
      <c r="A6244" s="1704"/>
      <c r="B6244" s="781"/>
      <c r="C6244" s="1704"/>
      <c r="D6244" s="874"/>
      <c r="E6244" s="1707"/>
      <c r="F6244" s="1719"/>
    </row>
    <row r="6245" spans="1:6" s="72" customFormat="1">
      <c r="A6245" s="1704"/>
      <c r="B6245" s="781"/>
      <c r="C6245" s="1704"/>
      <c r="D6245" s="874"/>
      <c r="E6245" s="1707"/>
      <c r="F6245" s="1719"/>
    </row>
    <row r="6246" spans="1:6" s="72" customFormat="1">
      <c r="A6246" s="1704"/>
      <c r="B6246" s="781"/>
      <c r="C6246" s="1704"/>
      <c r="D6246" s="874"/>
      <c r="E6246" s="1707"/>
      <c r="F6246" s="1719"/>
    </row>
    <row r="6247" spans="1:6" s="72" customFormat="1">
      <c r="A6247" s="1704"/>
      <c r="B6247" s="781"/>
      <c r="C6247" s="1704"/>
      <c r="D6247" s="874"/>
      <c r="E6247" s="1707"/>
      <c r="F6247" s="1719"/>
    </row>
    <row r="6248" spans="1:6" s="72" customFormat="1">
      <c r="A6248" s="1704"/>
      <c r="B6248" s="781"/>
      <c r="C6248" s="1704"/>
      <c r="D6248" s="874"/>
      <c r="E6248" s="1707"/>
      <c r="F6248" s="1719"/>
    </row>
    <row r="6249" spans="1:6" s="72" customFormat="1">
      <c r="A6249" s="1704"/>
      <c r="B6249" s="781"/>
      <c r="C6249" s="1704"/>
      <c r="D6249" s="874"/>
      <c r="E6249" s="1707"/>
      <c r="F6249" s="1719"/>
    </row>
    <row r="6250" spans="1:6" s="72" customFormat="1">
      <c r="A6250" s="1704"/>
      <c r="B6250" s="781"/>
      <c r="C6250" s="1704"/>
      <c r="D6250" s="874"/>
      <c r="E6250" s="1707"/>
      <c r="F6250" s="1719"/>
    </row>
    <row r="6251" spans="1:6" s="72" customFormat="1">
      <c r="A6251" s="48"/>
      <c r="B6251" s="717"/>
      <c r="C6251" s="47"/>
      <c r="D6251" s="718"/>
      <c r="E6251" s="2014"/>
      <c r="F6251" s="351"/>
    </row>
    <row r="6252" spans="1:6" s="72" customFormat="1" ht="14.4" thickBot="1">
      <c r="A6252" s="66"/>
      <c r="B6252" s="719" t="s">
        <v>3435</v>
      </c>
      <c r="C6252" s="65"/>
      <c r="D6252" s="720"/>
      <c r="E6252" s="2022"/>
      <c r="F6252" s="393">
        <f>SUM(F6204:F6231)</f>
        <v>0</v>
      </c>
    </row>
    <row r="6253" spans="1:6" s="72" customFormat="1" ht="14.4" thickTop="1">
      <c r="A6253" s="1722"/>
      <c r="B6253" s="721"/>
      <c r="C6253" s="1759"/>
      <c r="D6253" s="722"/>
      <c r="E6253" s="2173"/>
      <c r="F6253" s="1725"/>
    </row>
    <row r="6254" spans="1:6" s="72" customFormat="1">
      <c r="A6254" s="1722"/>
      <c r="B6254" s="628" t="s">
        <v>1495</v>
      </c>
      <c r="C6254" s="1759"/>
      <c r="D6254" s="722"/>
      <c r="E6254" s="2173"/>
      <c r="F6254" s="1725"/>
    </row>
    <row r="6255" spans="1:6" s="72" customFormat="1">
      <c r="A6255" s="1722"/>
      <c r="B6255" s="628"/>
      <c r="C6255" s="1759"/>
      <c r="D6255" s="722"/>
      <c r="E6255" s="2173"/>
      <c r="F6255" s="1725"/>
    </row>
    <row r="6256" spans="1:6" s="72" customFormat="1" ht="27.6">
      <c r="A6256" s="1704"/>
      <c r="B6256" s="802" t="s">
        <v>1496</v>
      </c>
      <c r="C6256" s="1704"/>
      <c r="D6256" s="874"/>
      <c r="E6256" s="1707"/>
      <c r="F6256" s="1719"/>
    </row>
    <row r="6257" spans="1:6" s="72" customFormat="1" ht="69">
      <c r="A6257" s="1704"/>
      <c r="B6257" s="802" t="s">
        <v>1497</v>
      </c>
      <c r="C6257" s="1704"/>
      <c r="D6257" s="874"/>
      <c r="E6257" s="1707"/>
      <c r="F6257" s="1719"/>
    </row>
    <row r="6258" spans="1:6" s="72" customFormat="1" ht="41.4">
      <c r="A6258" s="1704"/>
      <c r="B6258" s="802" t="s">
        <v>1498</v>
      </c>
      <c r="C6258" s="1704"/>
      <c r="D6258" s="874"/>
      <c r="E6258" s="1707"/>
      <c r="F6258" s="1719"/>
    </row>
    <row r="6259" spans="1:6" s="72" customFormat="1">
      <c r="A6259" s="1704"/>
      <c r="B6259" s="802"/>
      <c r="C6259" s="1704"/>
      <c r="D6259" s="874"/>
      <c r="E6259" s="1707"/>
      <c r="F6259" s="1719">
        <f t="shared" ref="F6259:F6284" si="200">C6259*E6259</f>
        <v>0</v>
      </c>
    </row>
    <row r="6260" spans="1:6" s="72" customFormat="1">
      <c r="A6260" s="1824" t="s">
        <v>28</v>
      </c>
      <c r="B6260" s="781" t="s">
        <v>2977</v>
      </c>
      <c r="C6260" s="1825">
        <v>0</v>
      </c>
      <c r="D6260" s="874" t="s">
        <v>46</v>
      </c>
      <c r="E6260" s="1707"/>
      <c r="F6260" s="1719">
        <f t="shared" si="200"/>
        <v>0</v>
      </c>
    </row>
    <row r="6261" spans="1:6" s="72" customFormat="1">
      <c r="A6261" s="1824" t="s">
        <v>30</v>
      </c>
      <c r="B6261" s="781" t="s">
        <v>1500</v>
      </c>
      <c r="C6261" s="1825">
        <v>30</v>
      </c>
      <c r="D6261" s="874" t="s">
        <v>46</v>
      </c>
      <c r="E6261" s="1707"/>
      <c r="F6261" s="1719">
        <f t="shared" si="200"/>
        <v>0</v>
      </c>
    </row>
    <row r="6262" spans="1:6" s="72" customFormat="1">
      <c r="A6262" s="1824" t="s">
        <v>31</v>
      </c>
      <c r="B6262" s="781" t="s">
        <v>1501</v>
      </c>
      <c r="C6262" s="1825">
        <v>30</v>
      </c>
      <c r="D6262" s="874" t="s">
        <v>46</v>
      </c>
      <c r="E6262" s="1707"/>
      <c r="F6262" s="1719">
        <f t="shared" si="200"/>
        <v>0</v>
      </c>
    </row>
    <row r="6263" spans="1:6" s="72" customFormat="1">
      <c r="A6263" s="1824" t="s">
        <v>32</v>
      </c>
      <c r="B6263" s="781" t="s">
        <v>1502</v>
      </c>
      <c r="C6263" s="1825">
        <v>60</v>
      </c>
      <c r="D6263" s="874" t="s">
        <v>46</v>
      </c>
      <c r="E6263" s="1707"/>
      <c r="F6263" s="1719">
        <f t="shared" si="200"/>
        <v>0</v>
      </c>
    </row>
    <row r="6264" spans="1:6" s="72" customFormat="1">
      <c r="A6264" s="1824" t="s">
        <v>33</v>
      </c>
      <c r="B6264" s="781" t="s">
        <v>1503</v>
      </c>
      <c r="C6264" s="1825">
        <v>60</v>
      </c>
      <c r="D6264" s="874" t="s">
        <v>46</v>
      </c>
      <c r="E6264" s="1707"/>
      <c r="F6264" s="1719">
        <f t="shared" si="200"/>
        <v>0</v>
      </c>
    </row>
    <row r="6265" spans="1:6" s="72" customFormat="1">
      <c r="A6265" s="1824"/>
      <c r="B6265" s="781"/>
      <c r="C6265" s="1825"/>
      <c r="D6265" s="874"/>
      <c r="E6265" s="1707"/>
      <c r="F6265" s="1719">
        <f t="shared" si="200"/>
        <v>0</v>
      </c>
    </row>
    <row r="6266" spans="1:6" s="72" customFormat="1">
      <c r="A6266" s="1824"/>
      <c r="B6266" s="802" t="s">
        <v>1504</v>
      </c>
      <c r="C6266" s="1837"/>
      <c r="D6266" s="874"/>
      <c r="E6266" s="1707"/>
      <c r="F6266" s="1719">
        <f t="shared" si="200"/>
        <v>0</v>
      </c>
    </row>
    <row r="6267" spans="1:6" s="72" customFormat="1">
      <c r="A6267" s="1824" t="s">
        <v>34</v>
      </c>
      <c r="B6267" s="781" t="s">
        <v>1505</v>
      </c>
      <c r="C6267" s="1825">
        <v>0</v>
      </c>
      <c r="D6267" s="874" t="s">
        <v>1421</v>
      </c>
      <c r="E6267" s="1707"/>
      <c r="F6267" s="1719">
        <f t="shared" si="200"/>
        <v>0</v>
      </c>
    </row>
    <row r="6268" spans="1:6" s="72" customFormat="1">
      <c r="A6268" s="1824" t="s">
        <v>35</v>
      </c>
      <c r="B6268" s="781" t="s">
        <v>1506</v>
      </c>
      <c r="C6268" s="1825">
        <v>12</v>
      </c>
      <c r="D6268" s="874" t="s">
        <v>1421</v>
      </c>
      <c r="E6268" s="1707"/>
      <c r="F6268" s="1719">
        <f t="shared" si="200"/>
        <v>0</v>
      </c>
    </row>
    <row r="6269" spans="1:6" s="72" customFormat="1" ht="15.6">
      <c r="A6269" s="1824" t="s">
        <v>36</v>
      </c>
      <c r="B6269" s="781" t="s">
        <v>1507</v>
      </c>
      <c r="C6269" s="1825">
        <v>12</v>
      </c>
      <c r="D6269" s="874" t="s">
        <v>1421</v>
      </c>
      <c r="E6269" s="1707"/>
      <c r="F6269" s="1719">
        <f t="shared" si="200"/>
        <v>0</v>
      </c>
    </row>
    <row r="6270" spans="1:6" s="72" customFormat="1" ht="15.6">
      <c r="A6270" s="1824" t="s">
        <v>74</v>
      </c>
      <c r="B6270" s="781" t="s">
        <v>1508</v>
      </c>
      <c r="C6270" s="1825">
        <v>12</v>
      </c>
      <c r="D6270" s="874" t="s">
        <v>1421</v>
      </c>
      <c r="E6270" s="1707"/>
      <c r="F6270" s="1719">
        <f t="shared" si="200"/>
        <v>0</v>
      </c>
    </row>
    <row r="6271" spans="1:6" s="72" customFormat="1">
      <c r="A6271" s="1824" t="s">
        <v>38</v>
      </c>
      <c r="B6271" s="781" t="s">
        <v>1509</v>
      </c>
      <c r="C6271" s="1825">
        <v>6</v>
      </c>
      <c r="D6271" s="874" t="s">
        <v>1421</v>
      </c>
      <c r="E6271" s="1707"/>
      <c r="F6271" s="1719">
        <f t="shared" si="200"/>
        <v>0</v>
      </c>
    </row>
    <row r="6272" spans="1:6" s="72" customFormat="1">
      <c r="A6272" s="1824" t="s">
        <v>39</v>
      </c>
      <c r="B6272" s="781" t="s">
        <v>1510</v>
      </c>
      <c r="C6272" s="1825">
        <v>16</v>
      </c>
      <c r="D6272" s="874" t="s">
        <v>1421</v>
      </c>
      <c r="E6272" s="1707"/>
      <c r="F6272" s="1719">
        <f t="shared" si="200"/>
        <v>0</v>
      </c>
    </row>
    <row r="6273" spans="1:6" s="72" customFormat="1">
      <c r="A6273" s="1824" t="s">
        <v>40</v>
      </c>
      <c r="B6273" s="781" t="s">
        <v>1511</v>
      </c>
      <c r="C6273" s="1825">
        <v>16</v>
      </c>
      <c r="D6273" s="874" t="s">
        <v>1421</v>
      </c>
      <c r="E6273" s="1707"/>
      <c r="F6273" s="1719">
        <f t="shared" si="200"/>
        <v>0</v>
      </c>
    </row>
    <row r="6274" spans="1:6" s="72" customFormat="1">
      <c r="A6274" s="1824" t="s">
        <v>42</v>
      </c>
      <c r="B6274" s="781" t="s">
        <v>1512</v>
      </c>
      <c r="C6274" s="1825">
        <v>8</v>
      </c>
      <c r="D6274" s="874" t="s">
        <v>1421</v>
      </c>
      <c r="E6274" s="1707"/>
      <c r="F6274" s="1719">
        <f t="shared" si="200"/>
        <v>0</v>
      </c>
    </row>
    <row r="6275" spans="1:6" s="72" customFormat="1">
      <c r="A6275" s="1824" t="s">
        <v>43</v>
      </c>
      <c r="B6275" s="781" t="s">
        <v>1513</v>
      </c>
      <c r="C6275" s="1825">
        <v>8</v>
      </c>
      <c r="D6275" s="874" t="s">
        <v>1421</v>
      </c>
      <c r="E6275" s="1707"/>
      <c r="F6275" s="1719">
        <f t="shared" si="200"/>
        <v>0</v>
      </c>
    </row>
    <row r="6276" spans="1:6" s="72" customFormat="1">
      <c r="A6276" s="1824" t="s">
        <v>613</v>
      </c>
      <c r="B6276" s="781" t="s">
        <v>1514</v>
      </c>
      <c r="C6276" s="1825">
        <v>4</v>
      </c>
      <c r="D6276" s="874" t="s">
        <v>1421</v>
      </c>
      <c r="E6276" s="1707"/>
      <c r="F6276" s="1719">
        <f t="shared" si="200"/>
        <v>0</v>
      </c>
    </row>
    <row r="6277" spans="1:6" s="72" customFormat="1">
      <c r="A6277" s="1824" t="s">
        <v>856</v>
      </c>
      <c r="B6277" s="781" t="s">
        <v>1515</v>
      </c>
      <c r="C6277" s="1825">
        <v>7</v>
      </c>
      <c r="D6277" s="874" t="s">
        <v>1421</v>
      </c>
      <c r="E6277" s="1707"/>
      <c r="F6277" s="1719">
        <f t="shared" si="200"/>
        <v>0</v>
      </c>
    </row>
    <row r="6278" spans="1:6" s="72" customFormat="1">
      <c r="A6278" s="1824" t="s">
        <v>858</v>
      </c>
      <c r="B6278" s="781" t="s">
        <v>1516</v>
      </c>
      <c r="C6278" s="1825">
        <v>0</v>
      </c>
      <c r="D6278" s="874" t="s">
        <v>1421</v>
      </c>
      <c r="E6278" s="1707"/>
      <c r="F6278" s="1719">
        <f t="shared" si="200"/>
        <v>0</v>
      </c>
    </row>
    <row r="6279" spans="1:6" s="72" customFormat="1">
      <c r="A6279" s="1824" t="s">
        <v>860</v>
      </c>
      <c r="B6279" s="781" t="s">
        <v>1517</v>
      </c>
      <c r="C6279" s="1825">
        <v>0</v>
      </c>
      <c r="D6279" s="874" t="s">
        <v>1421</v>
      </c>
      <c r="E6279" s="1707"/>
      <c r="F6279" s="1719">
        <f t="shared" si="200"/>
        <v>0</v>
      </c>
    </row>
    <row r="6280" spans="1:6" s="72" customFormat="1">
      <c r="A6280" s="1824" t="s">
        <v>862</v>
      </c>
      <c r="B6280" s="781" t="s">
        <v>1518</v>
      </c>
      <c r="C6280" s="1825">
        <v>4</v>
      </c>
      <c r="D6280" s="874" t="s">
        <v>1421</v>
      </c>
      <c r="E6280" s="1707"/>
      <c r="F6280" s="1719">
        <f t="shared" si="200"/>
        <v>0</v>
      </c>
    </row>
    <row r="6281" spans="1:6" s="72" customFormat="1" ht="27.6">
      <c r="A6281" s="1824" t="s">
        <v>864</v>
      </c>
      <c r="B6281" s="781" t="s">
        <v>1519</v>
      </c>
      <c r="C6281" s="1825">
        <v>7</v>
      </c>
      <c r="D6281" s="874" t="s">
        <v>1421</v>
      </c>
      <c r="E6281" s="1707"/>
      <c r="F6281" s="1719">
        <f t="shared" si="200"/>
        <v>0</v>
      </c>
    </row>
    <row r="6282" spans="1:6">
      <c r="A6282" s="1704"/>
      <c r="B6282" s="781"/>
      <c r="C6282" s="1825"/>
      <c r="D6282" s="874"/>
      <c r="E6282" s="1707"/>
      <c r="F6282" s="1719">
        <f t="shared" si="200"/>
        <v>0</v>
      </c>
    </row>
    <row r="6283" spans="1:6">
      <c r="A6283" s="1704" t="s">
        <v>866</v>
      </c>
      <c r="B6283" s="781" t="s">
        <v>1520</v>
      </c>
      <c r="C6283" s="1825">
        <v>1</v>
      </c>
      <c r="D6283" s="874" t="s">
        <v>1482</v>
      </c>
      <c r="E6283" s="1707"/>
      <c r="F6283" s="1719">
        <f t="shared" si="200"/>
        <v>0</v>
      </c>
    </row>
    <row r="6284" spans="1:6">
      <c r="A6284" s="1704"/>
      <c r="B6284" s="781"/>
      <c r="C6284" s="1825"/>
      <c r="D6284" s="874"/>
      <c r="E6284" s="1707"/>
      <c r="F6284" s="1719">
        <f t="shared" si="200"/>
        <v>0</v>
      </c>
    </row>
    <row r="6285" spans="1:6">
      <c r="A6285" s="1704"/>
      <c r="B6285" s="781"/>
      <c r="C6285" s="1825"/>
      <c r="D6285" s="874"/>
      <c r="E6285" s="1707"/>
      <c r="F6285" s="1719"/>
    </row>
    <row r="6286" spans="1:6">
      <c r="A6286" s="1704"/>
      <c r="B6286" s="781"/>
      <c r="C6286" s="1825"/>
      <c r="D6286" s="874"/>
      <c r="E6286" s="1707"/>
      <c r="F6286" s="1719"/>
    </row>
    <row r="6287" spans="1:6">
      <c r="A6287" s="1704"/>
      <c r="B6287" s="781"/>
      <c r="C6287" s="1825"/>
      <c r="D6287" s="874"/>
      <c r="E6287" s="1707"/>
      <c r="F6287" s="1719"/>
    </row>
    <row r="6288" spans="1:6">
      <c r="A6288" s="1704"/>
      <c r="B6288" s="781"/>
      <c r="C6288" s="1825"/>
      <c r="D6288" s="874"/>
      <c r="E6288" s="1707"/>
      <c r="F6288" s="1719"/>
    </row>
    <row r="6289" spans="1:6">
      <c r="A6289" s="1704"/>
      <c r="B6289" s="781"/>
      <c r="C6289" s="1825"/>
      <c r="D6289" s="874"/>
      <c r="E6289" s="1707"/>
      <c r="F6289" s="1719"/>
    </row>
    <row r="6290" spans="1:6">
      <c r="A6290" s="1704"/>
      <c r="B6290" s="781"/>
      <c r="C6290" s="1825"/>
      <c r="D6290" s="874"/>
      <c r="E6290" s="1707"/>
      <c r="F6290" s="1719"/>
    </row>
    <row r="6291" spans="1:6">
      <c r="A6291" s="1704"/>
      <c r="B6291" s="781"/>
      <c r="C6291" s="1825"/>
      <c r="D6291" s="874"/>
      <c r="E6291" s="1707"/>
      <c r="F6291" s="1719"/>
    </row>
    <row r="6292" spans="1:6">
      <c r="A6292" s="1704"/>
      <c r="B6292" s="781"/>
      <c r="C6292" s="1825"/>
      <c r="D6292" s="874"/>
      <c r="E6292" s="1707"/>
      <c r="F6292" s="1719"/>
    </row>
    <row r="6293" spans="1:6">
      <c r="A6293" s="1704"/>
      <c r="B6293" s="781"/>
      <c r="C6293" s="1825"/>
      <c r="D6293" s="874"/>
      <c r="E6293" s="1707"/>
      <c r="F6293" s="1719"/>
    </row>
    <row r="6294" spans="1:6">
      <c r="A6294" s="48"/>
      <c r="B6294" s="717"/>
      <c r="C6294" s="47"/>
      <c r="D6294" s="718"/>
      <c r="E6294" s="2014"/>
      <c r="F6294" s="351"/>
    </row>
    <row r="6295" spans="1:6" ht="14.4" thickBot="1">
      <c r="A6295" s="66"/>
      <c r="B6295" s="719" t="s">
        <v>199</v>
      </c>
      <c r="C6295" s="65"/>
      <c r="D6295" s="720"/>
      <c r="E6295" s="2022"/>
      <c r="F6295" s="393">
        <f>SUM(F6258:F6293)</f>
        <v>0</v>
      </c>
    </row>
    <row r="6296" spans="1:6" ht="14.4" thickTop="1">
      <c r="B6296" s="1687"/>
      <c r="C6296" s="1704"/>
      <c r="D6296" s="1838"/>
      <c r="E6296" s="1707"/>
      <c r="F6296" s="1781"/>
    </row>
    <row r="6297" spans="1:6">
      <c r="A6297" s="1704"/>
      <c r="B6297" s="802" t="s">
        <v>2982</v>
      </c>
      <c r="C6297" s="1704"/>
      <c r="D6297" s="874"/>
      <c r="E6297" s="1707"/>
      <c r="F6297" s="1719"/>
    </row>
    <row r="6298" spans="1:6">
      <c r="A6298" s="1704"/>
      <c r="B6298" s="802"/>
      <c r="C6298" s="1704"/>
      <c r="D6298" s="874"/>
      <c r="E6298" s="1707"/>
      <c r="F6298" s="1719"/>
    </row>
    <row r="6299" spans="1:6" ht="41.4">
      <c r="A6299" s="1704" t="s">
        <v>28</v>
      </c>
      <c r="B6299" s="781" t="s">
        <v>1521</v>
      </c>
      <c r="C6299" s="1825">
        <v>0</v>
      </c>
      <c r="D6299" s="874" t="s">
        <v>46</v>
      </c>
      <c r="E6299" s="1707"/>
      <c r="F6299" s="1719">
        <f t="shared" ref="F6299:F6308" si="201">C6299*E6299</f>
        <v>0</v>
      </c>
    </row>
    <row r="6300" spans="1:6" ht="27.6">
      <c r="A6300" s="1704" t="s">
        <v>30</v>
      </c>
      <c r="B6300" s="781" t="s">
        <v>1522</v>
      </c>
      <c r="C6300" s="1704">
        <v>0</v>
      </c>
      <c r="D6300" s="874" t="s">
        <v>7</v>
      </c>
      <c r="E6300" s="1707"/>
      <c r="F6300" s="1719">
        <f t="shared" si="201"/>
        <v>0</v>
      </c>
    </row>
    <row r="6301" spans="1:6">
      <c r="A6301" s="1704" t="s">
        <v>31</v>
      </c>
      <c r="B6301" s="781" t="s">
        <v>1523</v>
      </c>
      <c r="C6301" s="1704">
        <v>0</v>
      </c>
      <c r="D6301" s="874" t="s">
        <v>7</v>
      </c>
      <c r="E6301" s="1707"/>
      <c r="F6301" s="1719">
        <f t="shared" si="201"/>
        <v>0</v>
      </c>
    </row>
    <row r="6302" spans="1:6" ht="55.2">
      <c r="A6302" s="1704" t="s">
        <v>32</v>
      </c>
      <c r="B6302" s="781" t="s">
        <v>1524</v>
      </c>
      <c r="C6302" s="1704">
        <v>0</v>
      </c>
      <c r="D6302" s="874" t="s">
        <v>1421</v>
      </c>
      <c r="E6302" s="1707"/>
      <c r="F6302" s="1719">
        <f t="shared" si="201"/>
        <v>0</v>
      </c>
    </row>
    <row r="6303" spans="1:6" ht="41.4">
      <c r="A6303" s="1704" t="s">
        <v>33</v>
      </c>
      <c r="B6303" s="781" t="s">
        <v>1525</v>
      </c>
      <c r="C6303" s="1704">
        <v>0</v>
      </c>
      <c r="D6303" s="874" t="s">
        <v>1421</v>
      </c>
      <c r="E6303" s="1707"/>
      <c r="F6303" s="1719">
        <f t="shared" si="201"/>
        <v>0</v>
      </c>
    </row>
    <row r="6304" spans="1:6">
      <c r="A6304" s="1704" t="s">
        <v>34</v>
      </c>
      <c r="B6304" s="781" t="s">
        <v>1526</v>
      </c>
      <c r="C6304" s="1704">
        <v>0</v>
      </c>
      <c r="D6304" s="874" t="s">
        <v>1421</v>
      </c>
      <c r="E6304" s="1707"/>
      <c r="F6304" s="1719">
        <f t="shared" si="201"/>
        <v>0</v>
      </c>
    </row>
    <row r="6305" spans="1:6">
      <c r="A6305" s="1704"/>
      <c r="B6305" s="781"/>
      <c r="C6305" s="1704">
        <v>0</v>
      </c>
      <c r="D6305" s="874"/>
      <c r="E6305" s="1707"/>
      <c r="F6305" s="1719">
        <f t="shared" si="201"/>
        <v>0</v>
      </c>
    </row>
    <row r="6306" spans="1:6" ht="27.6">
      <c r="A6306" s="1704" t="s">
        <v>35</v>
      </c>
      <c r="B6306" s="781" t="s">
        <v>1527</v>
      </c>
      <c r="C6306" s="1704">
        <v>0</v>
      </c>
      <c r="D6306" s="874" t="s">
        <v>1421</v>
      </c>
      <c r="E6306" s="1707"/>
      <c r="F6306" s="1719">
        <f t="shared" si="201"/>
        <v>0</v>
      </c>
    </row>
    <row r="6307" spans="1:6">
      <c r="A6307" s="1704"/>
      <c r="B6307" s="781"/>
      <c r="C6307" s="1704"/>
      <c r="D6307" s="874"/>
      <c r="E6307" s="1707"/>
      <c r="F6307" s="1719">
        <f t="shared" si="201"/>
        <v>0</v>
      </c>
    </row>
    <row r="6308" spans="1:6">
      <c r="A6308" s="1704"/>
      <c r="B6308" s="781"/>
      <c r="C6308" s="1704"/>
      <c r="D6308" s="874"/>
      <c r="E6308" s="1707"/>
      <c r="F6308" s="1719">
        <f t="shared" si="201"/>
        <v>0</v>
      </c>
    </row>
    <row r="6309" spans="1:6">
      <c r="A6309" s="1704"/>
      <c r="B6309" s="1743"/>
      <c r="C6309" s="1704"/>
      <c r="D6309" s="874"/>
      <c r="E6309" s="1707"/>
      <c r="F6309" s="1719"/>
    </row>
    <row r="6310" spans="1:6">
      <c r="A6310" s="1704"/>
      <c r="B6310" s="781"/>
      <c r="C6310" s="1704"/>
      <c r="D6310" s="874"/>
      <c r="E6310" s="1707"/>
      <c r="F6310" s="1719"/>
    </row>
    <row r="6311" spans="1:6">
      <c r="A6311" s="1704"/>
      <c r="B6311" s="1743"/>
      <c r="C6311" s="1704"/>
      <c r="D6311" s="874"/>
      <c r="E6311" s="1707"/>
      <c r="F6311" s="1719"/>
    </row>
    <row r="6312" spans="1:6">
      <c r="A6312" s="1704"/>
      <c r="B6312" s="1743"/>
      <c r="C6312" s="1704"/>
      <c r="D6312" s="874"/>
      <c r="E6312" s="1707"/>
      <c r="F6312" s="1719"/>
    </row>
    <row r="6313" spans="1:6">
      <c r="A6313" s="1704"/>
      <c r="B6313" s="802"/>
      <c r="C6313" s="1704"/>
      <c r="D6313" s="874"/>
      <c r="E6313" s="1707"/>
      <c r="F6313" s="1719"/>
    </row>
    <row r="6314" spans="1:6">
      <c r="A6314" s="1704"/>
      <c r="B6314" s="802"/>
      <c r="C6314" s="1704"/>
      <c r="D6314" s="874"/>
      <c r="E6314" s="1707"/>
      <c r="F6314" s="1719"/>
    </row>
    <row r="6315" spans="1:6">
      <c r="A6315" s="1704"/>
      <c r="B6315" s="802"/>
      <c r="C6315" s="1704"/>
      <c r="D6315" s="874"/>
      <c r="E6315" s="1707"/>
      <c r="F6315" s="1719"/>
    </row>
    <row r="6316" spans="1:6">
      <c r="A6316" s="1704"/>
      <c r="B6316" s="781"/>
      <c r="C6316" s="1704"/>
      <c r="D6316" s="874"/>
      <c r="E6316" s="1707"/>
      <c r="F6316" s="1719"/>
    </row>
    <row r="6317" spans="1:6">
      <c r="A6317" s="1704"/>
      <c r="B6317" s="781"/>
      <c r="C6317" s="1704"/>
      <c r="D6317" s="874"/>
      <c r="E6317" s="1707"/>
      <c r="F6317" s="1719"/>
    </row>
    <row r="6318" spans="1:6">
      <c r="A6318" s="1704"/>
      <c r="B6318" s="781"/>
      <c r="C6318" s="1704"/>
      <c r="D6318" s="874"/>
      <c r="E6318" s="1707"/>
      <c r="F6318" s="1719"/>
    </row>
    <row r="6319" spans="1:6">
      <c r="A6319" s="1704"/>
      <c r="B6319" s="781"/>
      <c r="C6319" s="1704"/>
      <c r="D6319" s="874"/>
      <c r="E6319" s="1707"/>
      <c r="F6319" s="1719"/>
    </row>
    <row r="6320" spans="1:6">
      <c r="B6320" s="781"/>
      <c r="C6320" s="1704"/>
      <c r="D6320" s="874"/>
      <c r="E6320" s="1707"/>
      <c r="F6320" s="1719"/>
    </row>
    <row r="6321" spans="1:6">
      <c r="A6321" s="1704"/>
      <c r="B6321" s="1743"/>
      <c r="C6321" s="1704"/>
      <c r="D6321" s="874"/>
      <c r="E6321" s="1707"/>
      <c r="F6321" s="1719"/>
    </row>
    <row r="6322" spans="1:6">
      <c r="A6322" s="1704"/>
      <c r="B6322" s="802"/>
      <c r="C6322" s="1704"/>
      <c r="D6322" s="874"/>
      <c r="E6322" s="1707"/>
      <c r="F6322" s="1719"/>
    </row>
    <row r="6323" spans="1:6">
      <c r="A6323" s="1704"/>
      <c r="B6323" s="802"/>
      <c r="C6323" s="1704"/>
      <c r="D6323" s="874"/>
      <c r="E6323" s="1707"/>
      <c r="F6323" s="1719"/>
    </row>
    <row r="6324" spans="1:6">
      <c r="A6324" s="1704"/>
      <c r="B6324" s="802"/>
      <c r="C6324" s="1704"/>
      <c r="D6324" s="874"/>
      <c r="E6324" s="1707"/>
      <c r="F6324" s="1719"/>
    </row>
    <row r="6325" spans="1:6">
      <c r="A6325" s="1704"/>
      <c r="B6325" s="802"/>
      <c r="C6325" s="1704"/>
      <c r="D6325" s="874"/>
      <c r="E6325" s="1707"/>
      <c r="F6325" s="1719"/>
    </row>
    <row r="6326" spans="1:6">
      <c r="A6326" s="1704"/>
      <c r="B6326" s="802"/>
      <c r="C6326" s="1704"/>
      <c r="D6326" s="874"/>
      <c r="E6326" s="1707"/>
      <c r="F6326" s="1719"/>
    </row>
    <row r="6327" spans="1:6">
      <c r="A6327" s="1704"/>
      <c r="B6327" s="802"/>
      <c r="C6327" s="1704"/>
      <c r="D6327" s="874"/>
      <c r="E6327" s="1707"/>
      <c r="F6327" s="1719"/>
    </row>
    <row r="6328" spans="1:6">
      <c r="A6328" s="1704"/>
      <c r="B6328" s="802"/>
      <c r="C6328" s="1704"/>
      <c r="D6328" s="874"/>
      <c r="E6328" s="1707"/>
      <c r="F6328" s="1719"/>
    </row>
    <row r="6329" spans="1:6">
      <c r="A6329" s="1704"/>
      <c r="B6329" s="802"/>
      <c r="C6329" s="1704"/>
      <c r="D6329" s="874"/>
      <c r="E6329" s="1707"/>
      <c r="F6329" s="1719"/>
    </row>
    <row r="6330" spans="1:6">
      <c r="A6330" s="1704"/>
      <c r="B6330" s="802"/>
      <c r="C6330" s="1704"/>
      <c r="D6330" s="874"/>
      <c r="E6330" s="1707"/>
      <c r="F6330" s="1719"/>
    </row>
    <row r="6331" spans="1:6">
      <c r="A6331" s="1704"/>
      <c r="B6331" s="802"/>
      <c r="C6331" s="1704"/>
      <c r="D6331" s="874"/>
      <c r="E6331" s="1707"/>
      <c r="F6331" s="1719"/>
    </row>
    <row r="6332" spans="1:6">
      <c r="A6332" s="1704"/>
      <c r="B6332" s="802"/>
      <c r="C6332" s="1704"/>
      <c r="D6332" s="874"/>
      <c r="E6332" s="1707"/>
      <c r="F6332" s="1719"/>
    </row>
    <row r="6333" spans="1:6">
      <c r="A6333" s="1704"/>
      <c r="B6333" s="802"/>
      <c r="C6333" s="1704"/>
      <c r="D6333" s="874"/>
      <c r="E6333" s="1707"/>
      <c r="F6333" s="1719"/>
    </row>
    <row r="6334" spans="1:6">
      <c r="A6334" s="1704"/>
      <c r="B6334" s="802"/>
      <c r="C6334" s="1704"/>
      <c r="D6334" s="874"/>
      <c r="E6334" s="1707"/>
      <c r="F6334" s="1719"/>
    </row>
    <row r="6335" spans="1:6">
      <c r="A6335" s="1704"/>
      <c r="B6335" s="802"/>
      <c r="C6335" s="1704"/>
      <c r="D6335" s="874"/>
      <c r="E6335" s="1707"/>
      <c r="F6335" s="1719"/>
    </row>
    <row r="6336" spans="1:6">
      <c r="A6336" s="48"/>
      <c r="B6336" s="717"/>
      <c r="C6336" s="47"/>
      <c r="D6336" s="718"/>
      <c r="E6336" s="2014"/>
      <c r="F6336" s="351"/>
    </row>
    <row r="6337" spans="1:6" ht="14.4" thickBot="1">
      <c r="A6337" s="66"/>
      <c r="B6337" s="719" t="s">
        <v>199</v>
      </c>
      <c r="C6337" s="65"/>
      <c r="D6337" s="720"/>
      <c r="E6337" s="2022"/>
      <c r="F6337" s="393">
        <f>SUM(F6297:F6335)</f>
        <v>0</v>
      </c>
    </row>
    <row r="6338" spans="1:6" ht="14.4" thickTop="1">
      <c r="B6338" s="1687"/>
      <c r="C6338" s="1704"/>
      <c r="D6338" s="874"/>
      <c r="E6338" s="1707"/>
      <c r="F6338" s="1781"/>
    </row>
    <row r="6339" spans="1:6" s="72" customFormat="1">
      <c r="A6339" s="1704"/>
      <c r="B6339" s="802" t="s">
        <v>2934</v>
      </c>
      <c r="C6339" s="1704"/>
      <c r="D6339" s="874"/>
      <c r="E6339" s="1707"/>
      <c r="F6339" s="1719"/>
    </row>
    <row r="6340" spans="1:6" s="72" customFormat="1">
      <c r="A6340" s="1704"/>
      <c r="B6340" s="802"/>
      <c r="C6340" s="1704"/>
      <c r="D6340" s="874"/>
      <c r="E6340" s="1707"/>
      <c r="F6340" s="1719"/>
    </row>
    <row r="6341" spans="1:6" s="72" customFormat="1">
      <c r="A6341" s="1704"/>
      <c r="B6341" s="781"/>
      <c r="C6341" s="1704"/>
      <c r="D6341" s="874"/>
      <c r="E6341" s="1707"/>
      <c r="F6341" s="1719"/>
    </row>
    <row r="6342" spans="1:6" s="72" customFormat="1">
      <c r="A6342" s="1704" t="s">
        <v>3045</v>
      </c>
      <c r="B6342" s="781" t="s">
        <v>2984</v>
      </c>
      <c r="C6342" s="1704"/>
      <c r="D6342" s="874"/>
      <c r="E6342" s="1707"/>
      <c r="F6342" s="1719">
        <f>F6295</f>
        <v>0</v>
      </c>
    </row>
    <row r="6343" spans="1:6" s="72" customFormat="1">
      <c r="A6343" s="1704"/>
      <c r="B6343" s="781"/>
      <c r="C6343" s="1704"/>
      <c r="D6343" s="874"/>
      <c r="E6343" s="1707"/>
      <c r="F6343" s="1719"/>
    </row>
    <row r="6344" spans="1:6" s="72" customFormat="1">
      <c r="A6344" s="1704" t="s">
        <v>3047</v>
      </c>
      <c r="B6344" s="781" t="s">
        <v>2985</v>
      </c>
      <c r="C6344" s="1704"/>
      <c r="D6344" s="874"/>
      <c r="E6344" s="1707"/>
      <c r="F6344" s="1719">
        <f>F6337</f>
        <v>0</v>
      </c>
    </row>
    <row r="6345" spans="1:6" s="72" customFormat="1">
      <c r="A6345" s="1704"/>
      <c r="B6345" s="781"/>
      <c r="C6345" s="1704"/>
      <c r="D6345" s="874"/>
      <c r="E6345" s="1707"/>
      <c r="F6345" s="1719"/>
    </row>
    <row r="6346" spans="1:6" s="72" customFormat="1">
      <c r="A6346" s="1704"/>
      <c r="B6346" s="781"/>
      <c r="C6346" s="1704"/>
      <c r="D6346" s="874"/>
      <c r="E6346" s="1707"/>
      <c r="F6346" s="1719"/>
    </row>
    <row r="6347" spans="1:6" s="72" customFormat="1">
      <c r="A6347" s="1704"/>
      <c r="B6347" s="781"/>
      <c r="C6347" s="1704"/>
      <c r="D6347" s="874"/>
      <c r="E6347" s="1707"/>
      <c r="F6347" s="1719"/>
    </row>
    <row r="6348" spans="1:6" s="72" customFormat="1">
      <c r="A6348" s="1704"/>
      <c r="B6348" s="781"/>
      <c r="C6348" s="1704"/>
      <c r="D6348" s="874"/>
      <c r="E6348" s="1707"/>
      <c r="F6348" s="1719"/>
    </row>
    <row r="6349" spans="1:6" s="72" customFormat="1">
      <c r="A6349" s="1704"/>
      <c r="B6349" s="781"/>
      <c r="C6349" s="1704"/>
      <c r="D6349" s="874"/>
      <c r="E6349" s="1707"/>
      <c r="F6349" s="1719"/>
    </row>
    <row r="6350" spans="1:6" s="72" customFormat="1">
      <c r="A6350" s="1704"/>
      <c r="B6350" s="781"/>
      <c r="C6350" s="1704"/>
      <c r="D6350" s="874"/>
      <c r="E6350" s="1707"/>
      <c r="F6350" s="1719"/>
    </row>
    <row r="6351" spans="1:6" s="72" customFormat="1">
      <c r="A6351" s="1704"/>
      <c r="B6351" s="781"/>
      <c r="C6351" s="1704"/>
      <c r="D6351" s="874"/>
      <c r="E6351" s="1707"/>
      <c r="F6351" s="1719"/>
    </row>
    <row r="6352" spans="1:6" s="72" customFormat="1">
      <c r="A6352" s="1704"/>
      <c r="B6352" s="781"/>
      <c r="C6352" s="1704"/>
      <c r="D6352" s="874"/>
      <c r="E6352" s="1707"/>
      <c r="F6352" s="1719"/>
    </row>
    <row r="6353" spans="1:6" s="72" customFormat="1">
      <c r="A6353" s="1704"/>
      <c r="B6353" s="1836"/>
      <c r="C6353" s="1714"/>
      <c r="D6353" s="1716"/>
      <c r="E6353" s="2174"/>
      <c r="F6353" s="1717"/>
    </row>
    <row r="6354" spans="1:6" s="72" customFormat="1">
      <c r="A6354" s="1704"/>
      <c r="B6354" s="1672"/>
      <c r="C6354" s="1714"/>
      <c r="D6354" s="1716"/>
      <c r="E6354" s="2174"/>
      <c r="F6354" s="1717"/>
    </row>
    <row r="6355" spans="1:6" s="72" customFormat="1">
      <c r="A6355" s="1704"/>
      <c r="B6355" s="1836"/>
      <c r="C6355" s="1714"/>
      <c r="D6355" s="1716"/>
      <c r="E6355" s="2174"/>
      <c r="F6355" s="1717"/>
    </row>
    <row r="6356" spans="1:6" s="72" customFormat="1">
      <c r="A6356" s="1704"/>
      <c r="B6356" s="781"/>
      <c r="C6356" s="1704"/>
      <c r="D6356" s="874"/>
      <c r="E6356" s="1707"/>
      <c r="F6356" s="1719"/>
    </row>
    <row r="6357" spans="1:6" s="72" customFormat="1">
      <c r="A6357" s="1704"/>
      <c r="B6357" s="781"/>
      <c r="C6357" s="1704"/>
      <c r="D6357" s="874"/>
      <c r="E6357" s="1707"/>
      <c r="F6357" s="1719"/>
    </row>
    <row r="6358" spans="1:6" s="72" customFormat="1">
      <c r="A6358" s="1704"/>
      <c r="B6358" s="781"/>
      <c r="C6358" s="1704"/>
      <c r="D6358" s="874"/>
      <c r="E6358" s="1707"/>
      <c r="F6358" s="1719"/>
    </row>
    <row r="6359" spans="1:6" s="72" customFormat="1">
      <c r="A6359" s="1704"/>
      <c r="B6359" s="781"/>
      <c r="C6359" s="1704"/>
      <c r="D6359" s="874"/>
      <c r="E6359" s="1707"/>
      <c r="F6359" s="1719"/>
    </row>
    <row r="6360" spans="1:6" s="72" customFormat="1">
      <c r="A6360" s="1704"/>
      <c r="B6360" s="781"/>
      <c r="C6360" s="1704"/>
      <c r="D6360" s="874"/>
      <c r="E6360" s="1707"/>
      <c r="F6360" s="1719"/>
    </row>
    <row r="6361" spans="1:6" s="72" customFormat="1">
      <c r="A6361" s="1704"/>
      <c r="B6361" s="781"/>
      <c r="C6361" s="1704"/>
      <c r="D6361" s="874"/>
      <c r="E6361" s="1707"/>
      <c r="F6361" s="1719"/>
    </row>
    <row r="6362" spans="1:6" s="72" customFormat="1">
      <c r="A6362" s="1704"/>
      <c r="B6362" s="781"/>
      <c r="C6362" s="1704"/>
      <c r="D6362" s="874"/>
      <c r="E6362" s="1707"/>
      <c r="F6362" s="1719"/>
    </row>
    <row r="6363" spans="1:6" s="72" customFormat="1">
      <c r="A6363" s="1704"/>
      <c r="B6363" s="781"/>
      <c r="C6363" s="1704"/>
      <c r="D6363" s="874"/>
      <c r="E6363" s="1707"/>
      <c r="F6363" s="1719"/>
    </row>
    <row r="6364" spans="1:6" s="72" customFormat="1">
      <c r="A6364" s="1704"/>
      <c r="B6364" s="781"/>
      <c r="C6364" s="1704"/>
      <c r="D6364" s="874"/>
      <c r="E6364" s="1707"/>
      <c r="F6364" s="1719"/>
    </row>
    <row r="6365" spans="1:6" s="72" customFormat="1">
      <c r="A6365" s="1704"/>
      <c r="B6365" s="781"/>
      <c r="C6365" s="1704"/>
      <c r="D6365" s="874"/>
      <c r="E6365" s="1707"/>
      <c r="F6365" s="1719"/>
    </row>
    <row r="6366" spans="1:6" s="72" customFormat="1">
      <c r="A6366" s="1704"/>
      <c r="B6366" s="781"/>
      <c r="C6366" s="1704"/>
      <c r="D6366" s="874"/>
      <c r="E6366" s="1707"/>
      <c r="F6366" s="1719"/>
    </row>
    <row r="6367" spans="1:6" s="72" customFormat="1">
      <c r="A6367" s="1704"/>
      <c r="B6367" s="781"/>
      <c r="C6367" s="1704"/>
      <c r="D6367" s="874"/>
      <c r="E6367" s="1707"/>
      <c r="F6367" s="1719"/>
    </row>
    <row r="6368" spans="1:6" s="72" customFormat="1">
      <c r="A6368" s="1704"/>
      <c r="B6368" s="781"/>
      <c r="C6368" s="1704"/>
      <c r="D6368" s="874"/>
      <c r="E6368" s="1707"/>
      <c r="F6368" s="1719"/>
    </row>
    <row r="6369" spans="1:6" s="72" customFormat="1">
      <c r="A6369" s="1704"/>
      <c r="B6369" s="781"/>
      <c r="C6369" s="1704"/>
      <c r="D6369" s="874"/>
      <c r="E6369" s="1707"/>
      <c r="F6369" s="1719"/>
    </row>
    <row r="6370" spans="1:6" s="72" customFormat="1">
      <c r="A6370" s="1704"/>
      <c r="B6370" s="781"/>
      <c r="C6370" s="1704"/>
      <c r="D6370" s="874"/>
      <c r="E6370" s="1707"/>
      <c r="F6370" s="1719"/>
    </row>
    <row r="6371" spans="1:6" s="72" customFormat="1">
      <c r="A6371" s="1704"/>
      <c r="B6371" s="781"/>
      <c r="C6371" s="1704"/>
      <c r="D6371" s="874"/>
      <c r="E6371" s="1707"/>
      <c r="F6371" s="1719"/>
    </row>
    <row r="6372" spans="1:6" s="72" customFormat="1">
      <c r="A6372" s="1704"/>
      <c r="B6372" s="781"/>
      <c r="C6372" s="1704"/>
      <c r="D6372" s="874"/>
      <c r="E6372" s="1707"/>
      <c r="F6372" s="1719"/>
    </row>
    <row r="6373" spans="1:6" s="72" customFormat="1">
      <c r="A6373" s="1704"/>
      <c r="B6373" s="781"/>
      <c r="C6373" s="1704"/>
      <c r="D6373" s="874"/>
      <c r="E6373" s="1707"/>
      <c r="F6373" s="1719"/>
    </row>
    <row r="6374" spans="1:6" s="72" customFormat="1">
      <c r="A6374" s="1704"/>
      <c r="B6374" s="781"/>
      <c r="C6374" s="1704"/>
      <c r="D6374" s="874"/>
      <c r="E6374" s="1707"/>
      <c r="F6374" s="1719"/>
    </row>
    <row r="6375" spans="1:6" s="72" customFormat="1">
      <c r="A6375" s="1704"/>
      <c r="B6375" s="781"/>
      <c r="C6375" s="1704"/>
      <c r="D6375" s="874"/>
      <c r="E6375" s="1707"/>
      <c r="F6375" s="1719"/>
    </row>
    <row r="6376" spans="1:6" s="72" customFormat="1">
      <c r="A6376" s="1704"/>
      <c r="B6376" s="781"/>
      <c r="C6376" s="1704"/>
      <c r="D6376" s="874"/>
      <c r="E6376" s="1707"/>
      <c r="F6376" s="1719"/>
    </row>
    <row r="6377" spans="1:6" s="72" customFormat="1">
      <c r="A6377" s="1704"/>
      <c r="B6377" s="781"/>
      <c r="C6377" s="1704"/>
      <c r="D6377" s="874"/>
      <c r="E6377" s="1707"/>
      <c r="F6377" s="1719"/>
    </row>
    <row r="6378" spans="1:6" s="72" customFormat="1">
      <c r="A6378" s="1704"/>
      <c r="B6378" s="781"/>
      <c r="C6378" s="1704"/>
      <c r="D6378" s="874"/>
      <c r="E6378" s="1707"/>
      <c r="F6378" s="1719"/>
    </row>
    <row r="6379" spans="1:6" s="72" customFormat="1">
      <c r="A6379" s="1704"/>
      <c r="B6379" s="781"/>
      <c r="C6379" s="1704"/>
      <c r="D6379" s="874"/>
      <c r="E6379" s="1707"/>
      <c r="F6379" s="1719"/>
    </row>
    <row r="6380" spans="1:6" s="72" customFormat="1">
      <c r="A6380" s="1704"/>
      <c r="B6380" s="781"/>
      <c r="C6380" s="1704"/>
      <c r="D6380" s="874"/>
      <c r="E6380" s="1707"/>
      <c r="F6380" s="1719"/>
    </row>
    <row r="6381" spans="1:6" s="72" customFormat="1">
      <c r="A6381" s="1704"/>
      <c r="B6381" s="781"/>
      <c r="C6381" s="1704"/>
      <c r="D6381" s="874"/>
      <c r="E6381" s="1707"/>
      <c r="F6381" s="1719"/>
    </row>
    <row r="6382" spans="1:6" s="72" customFormat="1">
      <c r="A6382" s="1704"/>
      <c r="B6382" s="781"/>
      <c r="C6382" s="1704"/>
      <c r="D6382" s="874"/>
      <c r="E6382" s="1707"/>
      <c r="F6382" s="1719"/>
    </row>
    <row r="6383" spans="1:6" s="72" customFormat="1">
      <c r="A6383" s="1704"/>
      <c r="B6383" s="781"/>
      <c r="C6383" s="1704"/>
      <c r="D6383" s="874"/>
      <c r="E6383" s="1707"/>
      <c r="F6383" s="1719"/>
    </row>
    <row r="6384" spans="1:6" s="72" customFormat="1">
      <c r="A6384" s="1704"/>
      <c r="B6384" s="781"/>
      <c r="C6384" s="1704"/>
      <c r="D6384" s="874"/>
      <c r="E6384" s="1707"/>
      <c r="F6384" s="1719"/>
    </row>
    <row r="6385" spans="1:6" s="72" customFormat="1">
      <c r="A6385" s="1704"/>
      <c r="B6385" s="781"/>
      <c r="C6385" s="1704"/>
      <c r="D6385" s="874"/>
      <c r="E6385" s="1707"/>
      <c r="F6385" s="1719"/>
    </row>
    <row r="6386" spans="1:6" s="72" customFormat="1">
      <c r="A6386" s="1704"/>
      <c r="B6386" s="781"/>
      <c r="C6386" s="1704"/>
      <c r="D6386" s="874"/>
      <c r="E6386" s="1707"/>
      <c r="F6386" s="1719"/>
    </row>
    <row r="6387" spans="1:6" s="72" customFormat="1">
      <c r="A6387" s="48"/>
      <c r="B6387" s="717"/>
      <c r="C6387" s="47"/>
      <c r="D6387" s="718"/>
      <c r="E6387" s="2014"/>
      <c r="F6387" s="351"/>
    </row>
    <row r="6388" spans="1:6" s="72" customFormat="1" ht="14.4" thickBot="1">
      <c r="A6388" s="66"/>
      <c r="B6388" s="719" t="s">
        <v>3436</v>
      </c>
      <c r="C6388" s="65"/>
      <c r="D6388" s="720"/>
      <c r="E6388" s="2022"/>
      <c r="F6388" s="393">
        <f>SUM(F6339:F6366)</f>
        <v>0</v>
      </c>
    </row>
    <row r="6389" spans="1:6" ht="14.4" thickTop="1">
      <c r="B6389" s="1687"/>
      <c r="C6389" s="1704"/>
      <c r="D6389" s="1838"/>
      <c r="E6389" s="1707"/>
      <c r="F6389" s="1719"/>
    </row>
    <row r="6390" spans="1:6" s="72" customFormat="1">
      <c r="A6390" s="1828"/>
      <c r="B6390" s="791" t="s">
        <v>1530</v>
      </c>
      <c r="C6390" s="1704"/>
      <c r="D6390" s="874"/>
      <c r="E6390" s="1707"/>
      <c r="F6390" s="1719"/>
    </row>
    <row r="6391" spans="1:6" s="72" customFormat="1">
      <c r="A6391" s="1714" t="s">
        <v>3049</v>
      </c>
      <c r="B6391" s="791" t="s">
        <v>1531</v>
      </c>
      <c r="C6391" s="1704"/>
      <c r="D6391" s="874"/>
      <c r="E6391" s="1707"/>
      <c r="F6391" s="1719"/>
    </row>
    <row r="6392" spans="1:6" s="72" customFormat="1" ht="110.4">
      <c r="A6392" s="1704" t="s">
        <v>28</v>
      </c>
      <c r="B6392" s="781" t="s">
        <v>1532</v>
      </c>
      <c r="C6392" s="1829">
        <v>0</v>
      </c>
      <c r="D6392" s="874" t="s">
        <v>1421</v>
      </c>
      <c r="E6392" s="1707"/>
      <c r="F6392" s="1719">
        <f t="shared" ref="F6392:F6395" si="202">C6392*E6392</f>
        <v>0</v>
      </c>
    </row>
    <row r="6393" spans="1:6" s="72" customFormat="1" ht="96.6">
      <c r="A6393" s="1704" t="s">
        <v>30</v>
      </c>
      <c r="B6393" s="781" t="s">
        <v>1533</v>
      </c>
      <c r="C6393" s="1829">
        <v>0</v>
      </c>
      <c r="D6393" s="874" t="s">
        <v>1421</v>
      </c>
      <c r="E6393" s="1707"/>
      <c r="F6393" s="1719">
        <f t="shared" si="202"/>
        <v>0</v>
      </c>
    </row>
    <row r="6394" spans="1:6" s="72" customFormat="1">
      <c r="A6394" s="1704"/>
      <c r="B6394" s="781"/>
      <c r="C6394" s="1704"/>
      <c r="D6394" s="874"/>
      <c r="E6394" s="1707"/>
      <c r="F6394" s="1719">
        <f t="shared" si="202"/>
        <v>0</v>
      </c>
    </row>
    <row r="6395" spans="1:6" s="72" customFormat="1" ht="27.6">
      <c r="A6395" s="1839" t="s">
        <v>31</v>
      </c>
      <c r="B6395" s="811" t="s">
        <v>1534</v>
      </c>
      <c r="C6395" s="1829">
        <v>0</v>
      </c>
      <c r="D6395" s="874" t="s">
        <v>1421</v>
      </c>
      <c r="E6395" s="1707"/>
      <c r="F6395" s="1719">
        <f t="shared" si="202"/>
        <v>0</v>
      </c>
    </row>
    <row r="6396" spans="1:6" s="72" customFormat="1">
      <c r="A6396" s="1704"/>
      <c r="B6396" s="781"/>
      <c r="C6396" s="1704"/>
      <c r="D6396" s="874"/>
      <c r="E6396" s="1707"/>
      <c r="F6396" s="1719"/>
    </row>
    <row r="6397" spans="1:6" s="72" customFormat="1">
      <c r="A6397" s="1704"/>
      <c r="B6397" s="781"/>
      <c r="C6397" s="1829"/>
      <c r="D6397" s="874"/>
      <c r="E6397" s="1707"/>
      <c r="F6397" s="1719"/>
    </row>
    <row r="6398" spans="1:6" s="72" customFormat="1">
      <c r="A6398" s="1704"/>
      <c r="B6398" s="811"/>
      <c r="C6398" s="1704"/>
      <c r="D6398" s="874"/>
      <c r="E6398" s="2177"/>
      <c r="F6398" s="1719"/>
    </row>
    <row r="6399" spans="1:6" s="72" customFormat="1">
      <c r="A6399" s="1704"/>
      <c r="B6399" s="781"/>
      <c r="C6399" s="1829"/>
      <c r="D6399" s="874"/>
      <c r="E6399" s="1707"/>
      <c r="F6399" s="1719"/>
    </row>
    <row r="6400" spans="1:6" s="72" customFormat="1">
      <c r="A6400" s="1824"/>
      <c r="B6400" s="811"/>
      <c r="C6400" s="1704"/>
      <c r="D6400" s="874"/>
      <c r="E6400" s="2177"/>
      <c r="F6400" s="1719"/>
    </row>
    <row r="6401" spans="1:6" s="72" customFormat="1">
      <c r="A6401" s="1704"/>
      <c r="B6401" s="811"/>
      <c r="C6401" s="1704"/>
      <c r="D6401" s="874"/>
      <c r="E6401" s="2177"/>
      <c r="F6401" s="1719"/>
    </row>
    <row r="6402" spans="1:6" s="72" customFormat="1">
      <c r="A6402" s="1824"/>
      <c r="B6402" s="811"/>
      <c r="C6402" s="1704"/>
      <c r="D6402" s="874"/>
      <c r="E6402" s="1707"/>
      <c r="F6402" s="661"/>
    </row>
    <row r="6403" spans="1:6" s="72" customFormat="1">
      <c r="A6403" s="1824"/>
      <c r="B6403" s="811"/>
      <c r="C6403" s="1714"/>
      <c r="D6403" s="1716"/>
      <c r="E6403" s="2174"/>
      <c r="F6403" s="1719"/>
    </row>
    <row r="6404" spans="1:6" s="72" customFormat="1">
      <c r="A6404" s="1704"/>
      <c r="B6404" s="811"/>
      <c r="C6404" s="1704"/>
      <c r="D6404" s="874"/>
      <c r="E6404" s="1707"/>
      <c r="F6404" s="1719"/>
    </row>
    <row r="6405" spans="1:6" s="72" customFormat="1">
      <c r="A6405" s="1704"/>
      <c r="B6405" s="811"/>
      <c r="C6405" s="1704"/>
      <c r="D6405" s="874"/>
      <c r="E6405" s="1707"/>
      <c r="F6405" s="1719"/>
    </row>
    <row r="6406" spans="1:6" s="72" customFormat="1">
      <c r="A6406" s="1704"/>
      <c r="B6406" s="811"/>
      <c r="C6406" s="1704"/>
      <c r="D6406" s="874"/>
      <c r="E6406" s="1707"/>
      <c r="F6406" s="1719"/>
    </row>
    <row r="6407" spans="1:6" s="72" customFormat="1">
      <c r="A6407" s="1704"/>
      <c r="B6407" s="811"/>
      <c r="C6407" s="1704"/>
      <c r="D6407" s="874"/>
      <c r="E6407" s="1707"/>
      <c r="F6407" s="1719"/>
    </row>
    <row r="6408" spans="1:6" s="72" customFormat="1">
      <c r="A6408" s="1704"/>
      <c r="B6408" s="811"/>
      <c r="C6408" s="1704"/>
      <c r="D6408" s="874"/>
      <c r="E6408" s="1707"/>
      <c r="F6408" s="1719"/>
    </row>
    <row r="6409" spans="1:6" s="72" customFormat="1">
      <c r="A6409" s="1704"/>
      <c r="B6409" s="811"/>
      <c r="C6409" s="1704"/>
      <c r="D6409" s="874"/>
      <c r="E6409" s="1707"/>
      <c r="F6409" s="1719"/>
    </row>
    <row r="6410" spans="1:6" s="72" customFormat="1">
      <c r="A6410" s="1704"/>
      <c r="B6410" s="811"/>
      <c r="C6410" s="1704"/>
      <c r="D6410" s="874"/>
      <c r="E6410" s="1707"/>
      <c r="F6410" s="1719"/>
    </row>
    <row r="6411" spans="1:6" s="72" customFormat="1">
      <c r="A6411" s="1704"/>
      <c r="B6411" s="811"/>
      <c r="C6411" s="1704"/>
      <c r="D6411" s="874"/>
      <c r="E6411" s="1707"/>
      <c r="F6411" s="1719"/>
    </row>
    <row r="6412" spans="1:6" s="72" customFormat="1">
      <c r="A6412" s="1704"/>
      <c r="B6412" s="811"/>
      <c r="C6412" s="1704"/>
      <c r="D6412" s="874"/>
      <c r="E6412" s="1707"/>
      <c r="F6412" s="1719"/>
    </row>
    <row r="6413" spans="1:6" s="72" customFormat="1">
      <c r="A6413" s="1704"/>
      <c r="B6413" s="811"/>
      <c r="C6413" s="1704"/>
      <c r="D6413" s="874"/>
      <c r="E6413" s="1707"/>
      <c r="F6413" s="1719"/>
    </row>
    <row r="6414" spans="1:6" s="72" customFormat="1">
      <c r="A6414" s="1704"/>
      <c r="B6414" s="811"/>
      <c r="C6414" s="1704"/>
      <c r="D6414" s="874"/>
      <c r="E6414" s="1707"/>
      <c r="F6414" s="1719"/>
    </row>
    <row r="6415" spans="1:6" s="72" customFormat="1">
      <c r="A6415" s="1704"/>
      <c r="B6415" s="811"/>
      <c r="C6415" s="1704"/>
      <c r="D6415" s="874"/>
      <c r="E6415" s="1707"/>
      <c r="F6415" s="1719"/>
    </row>
    <row r="6416" spans="1:6" s="72" customFormat="1">
      <c r="A6416" s="1704"/>
      <c r="B6416" s="811"/>
      <c r="C6416" s="1704"/>
      <c r="D6416" s="874"/>
      <c r="E6416" s="1707"/>
      <c r="F6416" s="1719"/>
    </row>
    <row r="6417" spans="1:6" s="72" customFormat="1">
      <c r="A6417" s="1704"/>
      <c r="B6417" s="811"/>
      <c r="C6417" s="1704"/>
      <c r="D6417" s="874"/>
      <c r="E6417" s="1707"/>
      <c r="F6417" s="1719"/>
    </row>
    <row r="6418" spans="1:6" s="72" customFormat="1">
      <c r="A6418" s="1704"/>
      <c r="B6418" s="811"/>
      <c r="C6418" s="1704"/>
      <c r="D6418" s="874"/>
      <c r="E6418" s="1707"/>
      <c r="F6418" s="1719"/>
    </row>
    <row r="6419" spans="1:6" s="72" customFormat="1">
      <c r="A6419" s="1704"/>
      <c r="B6419" s="811"/>
      <c r="C6419" s="1704"/>
      <c r="D6419" s="874"/>
      <c r="E6419" s="1707"/>
      <c r="F6419" s="1719"/>
    </row>
    <row r="6420" spans="1:6" s="72" customFormat="1">
      <c r="A6420" s="1704"/>
      <c r="B6420" s="811"/>
      <c r="C6420" s="1704"/>
      <c r="D6420" s="874"/>
      <c r="E6420" s="1707"/>
      <c r="F6420" s="1719"/>
    </row>
    <row r="6421" spans="1:6" s="72" customFormat="1">
      <c r="A6421" s="1704"/>
      <c r="B6421" s="811"/>
      <c r="C6421" s="1704"/>
      <c r="D6421" s="874"/>
      <c r="E6421" s="1707"/>
      <c r="F6421" s="1719"/>
    </row>
    <row r="6422" spans="1:6" s="72" customFormat="1">
      <c r="A6422" s="1808"/>
      <c r="B6422" s="1688"/>
      <c r="C6422" s="1704"/>
      <c r="D6422" s="874"/>
      <c r="E6422" s="1707"/>
      <c r="F6422" s="1717"/>
    </row>
    <row r="6423" spans="1:6" s="72" customFormat="1">
      <c r="A6423" s="48"/>
      <c r="B6423" s="717"/>
      <c r="C6423" s="47"/>
      <c r="D6423" s="718"/>
      <c r="E6423" s="2014"/>
      <c r="F6423" s="351"/>
    </row>
    <row r="6424" spans="1:6" s="72" customFormat="1" ht="28.2" thickBot="1">
      <c r="A6424" s="66"/>
      <c r="B6424" s="719" t="s">
        <v>3438</v>
      </c>
      <c r="C6424" s="65"/>
      <c r="D6424" s="720"/>
      <c r="E6424" s="2022"/>
      <c r="F6424" s="393">
        <f>SUM(F6392:F6407)</f>
        <v>0</v>
      </c>
    </row>
    <row r="6425" spans="1:6" s="72" customFormat="1" ht="14.4" thickTop="1">
      <c r="A6425" s="1704"/>
      <c r="B6425" s="811"/>
      <c r="C6425" s="1704"/>
      <c r="D6425" s="1838"/>
      <c r="E6425" s="1707"/>
      <c r="F6425" s="1717"/>
    </row>
    <row r="6426" spans="1:6" s="72" customFormat="1">
      <c r="A6426" s="1704"/>
      <c r="B6426" s="802" t="s">
        <v>2990</v>
      </c>
      <c r="C6426" s="1704"/>
      <c r="D6426" s="1766"/>
      <c r="E6426" s="1707"/>
      <c r="F6426" s="1719"/>
    </row>
    <row r="6427" spans="1:6" s="72" customFormat="1">
      <c r="A6427" s="1704"/>
      <c r="B6427" s="802" t="s">
        <v>2754</v>
      </c>
      <c r="C6427" s="1704"/>
      <c r="D6427" s="874"/>
      <c r="E6427" s="1707"/>
      <c r="F6427" s="1719"/>
    </row>
    <row r="6428" spans="1:6" s="72" customFormat="1">
      <c r="A6428" s="1704"/>
      <c r="B6428" s="802"/>
      <c r="C6428" s="1704"/>
      <c r="D6428" s="874"/>
      <c r="E6428" s="1707"/>
      <c r="F6428" s="1719"/>
    </row>
    <row r="6429" spans="1:6" s="72" customFormat="1">
      <c r="A6429" s="1704"/>
      <c r="B6429" s="781"/>
      <c r="C6429" s="1704"/>
      <c r="D6429" s="336"/>
      <c r="E6429" s="1707"/>
      <c r="F6429" s="1719"/>
    </row>
    <row r="6430" spans="1:6" s="72" customFormat="1">
      <c r="A6430" s="1704">
        <v>4.2</v>
      </c>
      <c r="B6430" s="811" t="s">
        <v>1538</v>
      </c>
      <c r="C6430" s="1704"/>
      <c r="D6430" s="874"/>
      <c r="E6430" s="1707"/>
      <c r="F6430" s="1719">
        <f>F6039</f>
        <v>0</v>
      </c>
    </row>
    <row r="6431" spans="1:6" s="72" customFormat="1">
      <c r="A6431" s="1704"/>
      <c r="B6431" s="811"/>
      <c r="C6431" s="1704"/>
      <c r="D6431" s="1838"/>
      <c r="E6431" s="1707"/>
      <c r="F6431" s="1719"/>
    </row>
    <row r="6432" spans="1:6" s="72" customFormat="1">
      <c r="A6432" s="1704">
        <v>4.3</v>
      </c>
      <c r="B6432" s="811" t="s">
        <v>1539</v>
      </c>
      <c r="C6432" s="1704"/>
      <c r="D6432" s="874"/>
      <c r="E6432" s="1707"/>
      <c r="F6432" s="1719">
        <f>F6252</f>
        <v>0</v>
      </c>
    </row>
    <row r="6433" spans="1:6" s="72" customFormat="1">
      <c r="A6433" s="1704"/>
      <c r="B6433" s="811"/>
      <c r="C6433" s="1704"/>
      <c r="D6433" s="874"/>
      <c r="E6433" s="1707"/>
      <c r="F6433" s="1719"/>
    </row>
    <row r="6434" spans="1:6" s="72" customFormat="1">
      <c r="A6434" s="1704">
        <v>4.4000000000000004</v>
      </c>
      <c r="B6434" s="811" t="s">
        <v>1540</v>
      </c>
      <c r="C6434" s="1704"/>
      <c r="D6434" s="874"/>
      <c r="E6434" s="1707"/>
      <c r="F6434" s="1719">
        <f>F6388</f>
        <v>0</v>
      </c>
    </row>
    <row r="6435" spans="1:6" s="72" customFormat="1">
      <c r="A6435" s="1704"/>
      <c r="B6435" s="811"/>
      <c r="C6435" s="1704"/>
      <c r="D6435" s="1840"/>
      <c r="E6435" s="1707"/>
      <c r="F6435" s="1841"/>
    </row>
    <row r="6436" spans="1:6" s="72" customFormat="1">
      <c r="A6436" s="1704">
        <v>4.5</v>
      </c>
      <c r="B6436" s="811" t="s">
        <v>1541</v>
      </c>
      <c r="C6436" s="1704"/>
      <c r="D6436" s="874"/>
      <c r="E6436" s="1707"/>
      <c r="F6436" s="1719">
        <f>F6424</f>
        <v>0</v>
      </c>
    </row>
    <row r="6437" spans="1:6" s="72" customFormat="1">
      <c r="A6437" s="1704"/>
      <c r="B6437" s="811"/>
      <c r="C6437" s="1700"/>
      <c r="D6437" s="336"/>
      <c r="E6437" s="2177"/>
      <c r="F6437" s="661"/>
    </row>
    <row r="6438" spans="1:6" s="72" customFormat="1">
      <c r="A6438" s="1714"/>
      <c r="B6438" s="1672"/>
      <c r="C6438" s="1714"/>
      <c r="D6438" s="1716"/>
      <c r="E6438" s="2174"/>
      <c r="F6438" s="1717"/>
    </row>
    <row r="6439" spans="1:6" s="72" customFormat="1">
      <c r="A6439" s="1714"/>
      <c r="B6439" s="1672"/>
      <c r="C6439" s="1714"/>
      <c r="D6439" s="1716"/>
      <c r="E6439" s="2174"/>
      <c r="F6439" s="1725"/>
    </row>
    <row r="6440" spans="1:6" s="72" customFormat="1">
      <c r="A6440" s="1704"/>
      <c r="B6440" s="1813"/>
      <c r="C6440" s="1814"/>
      <c r="D6440" s="1815"/>
      <c r="E6440" s="1707"/>
      <c r="F6440" s="1719"/>
    </row>
    <row r="6441" spans="1:6" s="72" customFormat="1">
      <c r="A6441" s="1704"/>
      <c r="B6441" s="1816"/>
      <c r="C6441" s="1817"/>
      <c r="D6441" s="1818"/>
      <c r="E6441" s="2189"/>
      <c r="F6441" s="1819"/>
    </row>
    <row r="6442" spans="1:6" s="72" customFormat="1">
      <c r="A6442" s="1704"/>
      <c r="B6442" s="1816"/>
      <c r="C6442" s="1817"/>
      <c r="D6442" s="1818"/>
      <c r="E6442" s="2189"/>
      <c r="F6442" s="1819"/>
    </row>
    <row r="6443" spans="1:6" s="72" customFormat="1">
      <c r="A6443" s="1704"/>
      <c r="B6443" s="1816"/>
      <c r="C6443" s="1817"/>
      <c r="D6443" s="1818"/>
      <c r="E6443" s="2189"/>
      <c r="F6443" s="1819"/>
    </row>
    <row r="6444" spans="1:6" s="72" customFormat="1">
      <c r="A6444" s="1704"/>
      <c r="B6444" s="1816"/>
      <c r="C6444" s="1817"/>
      <c r="D6444" s="1818"/>
      <c r="E6444" s="2189"/>
      <c r="F6444" s="1819"/>
    </row>
    <row r="6445" spans="1:6" s="72" customFormat="1">
      <c r="A6445" s="1704"/>
      <c r="B6445" s="1816"/>
      <c r="C6445" s="1817"/>
      <c r="D6445" s="1818"/>
      <c r="E6445" s="2189"/>
      <c r="F6445" s="1819"/>
    </row>
    <row r="6446" spans="1:6" s="72" customFormat="1">
      <c r="A6446" s="1704"/>
      <c r="B6446" s="1816"/>
      <c r="C6446" s="1817"/>
      <c r="D6446" s="1818"/>
      <c r="E6446" s="2189"/>
      <c r="F6446" s="1819"/>
    </row>
    <row r="6447" spans="1:6" s="72" customFormat="1">
      <c r="A6447" s="1704"/>
      <c r="B6447" s="1816"/>
      <c r="C6447" s="1817"/>
      <c r="D6447" s="1818"/>
      <c r="E6447" s="2189"/>
      <c r="F6447" s="1819"/>
    </row>
    <row r="6448" spans="1:6" s="72" customFormat="1">
      <c r="A6448" s="1704"/>
      <c r="B6448" s="1816"/>
      <c r="C6448" s="1817"/>
      <c r="D6448" s="1818"/>
      <c r="E6448" s="2189"/>
      <c r="F6448" s="1819"/>
    </row>
    <row r="6449" spans="1:6" s="72" customFormat="1">
      <c r="A6449" s="1704"/>
      <c r="B6449" s="1816"/>
      <c r="C6449" s="1817"/>
      <c r="D6449" s="1818"/>
      <c r="E6449" s="2189"/>
      <c r="F6449" s="1819"/>
    </row>
    <row r="6450" spans="1:6" s="72" customFormat="1">
      <c r="A6450" s="1704"/>
      <c r="B6450" s="1816"/>
      <c r="C6450" s="1817"/>
      <c r="D6450" s="1818"/>
      <c r="E6450" s="2189"/>
      <c r="F6450" s="1819"/>
    </row>
    <row r="6451" spans="1:6" s="72" customFormat="1">
      <c r="A6451" s="1704"/>
      <c r="B6451" s="1816"/>
      <c r="C6451" s="1817"/>
      <c r="D6451" s="1818"/>
      <c r="E6451" s="2189"/>
      <c r="F6451" s="1819"/>
    </row>
    <row r="6452" spans="1:6" s="72" customFormat="1">
      <c r="A6452" s="1704"/>
      <c r="B6452" s="1816"/>
      <c r="C6452" s="1817"/>
      <c r="D6452" s="1818"/>
      <c r="E6452" s="2189"/>
      <c r="F6452" s="1819"/>
    </row>
    <row r="6453" spans="1:6" s="72" customFormat="1">
      <c r="A6453" s="1704"/>
      <c r="B6453" s="1816"/>
      <c r="C6453" s="1817"/>
      <c r="D6453" s="1818"/>
      <c r="E6453" s="2189"/>
      <c r="F6453" s="1819"/>
    </row>
    <row r="6454" spans="1:6" s="72" customFormat="1">
      <c r="A6454" s="1704"/>
      <c r="B6454" s="1816"/>
      <c r="C6454" s="1817"/>
      <c r="D6454" s="1818"/>
      <c r="E6454" s="2189"/>
      <c r="F6454" s="1819"/>
    </row>
    <row r="6455" spans="1:6" s="72" customFormat="1">
      <c r="A6455" s="1704"/>
      <c r="B6455" s="1816"/>
      <c r="C6455" s="1817"/>
      <c r="D6455" s="1818"/>
      <c r="E6455" s="2189"/>
      <c r="F6455" s="1819"/>
    </row>
    <row r="6456" spans="1:6" s="72" customFormat="1">
      <c r="A6456" s="1704"/>
      <c r="B6456" s="1816"/>
      <c r="C6456" s="1817"/>
      <c r="D6456" s="1818"/>
      <c r="E6456" s="2189"/>
      <c r="F6456" s="1819"/>
    </row>
    <row r="6457" spans="1:6" s="72" customFormat="1">
      <c r="A6457" s="1704"/>
      <c r="B6457" s="1816"/>
      <c r="C6457" s="1817"/>
      <c r="D6457" s="1818"/>
      <c r="E6457" s="2189"/>
      <c r="F6457" s="1819"/>
    </row>
    <row r="6458" spans="1:6" s="72" customFormat="1">
      <c r="A6458" s="1704"/>
      <c r="B6458" s="1816"/>
      <c r="C6458" s="1817"/>
      <c r="D6458" s="1818"/>
      <c r="E6458" s="2189"/>
      <c r="F6458" s="1819"/>
    </row>
    <row r="6459" spans="1:6" s="72" customFormat="1">
      <c r="A6459" s="1704"/>
      <c r="B6459" s="1816"/>
      <c r="C6459" s="1817"/>
      <c r="D6459" s="1818"/>
      <c r="E6459" s="2189"/>
      <c r="F6459" s="1819"/>
    </row>
    <row r="6460" spans="1:6" s="72" customFormat="1">
      <c r="A6460" s="1704"/>
      <c r="B6460" s="1816"/>
      <c r="C6460" s="1817"/>
      <c r="D6460" s="1818"/>
      <c r="E6460" s="2189"/>
      <c r="F6460" s="1819"/>
    </row>
    <row r="6461" spans="1:6" s="72" customFormat="1">
      <c r="A6461" s="1704"/>
      <c r="B6461" s="1816"/>
      <c r="C6461" s="1817"/>
      <c r="D6461" s="1818"/>
      <c r="E6461" s="2189"/>
      <c r="F6461" s="1819"/>
    </row>
    <row r="6462" spans="1:6" s="72" customFormat="1">
      <c r="A6462" s="1704"/>
      <c r="B6462" s="1816"/>
      <c r="C6462" s="1817"/>
      <c r="D6462" s="1818"/>
      <c r="E6462" s="2189"/>
      <c r="F6462" s="1819"/>
    </row>
    <row r="6463" spans="1:6" s="72" customFormat="1">
      <c r="A6463" s="1704"/>
      <c r="B6463" s="1816"/>
      <c r="C6463" s="1817"/>
      <c r="D6463" s="1818"/>
      <c r="E6463" s="2189"/>
      <c r="F6463" s="1819"/>
    </row>
    <row r="6464" spans="1:6" s="72" customFormat="1">
      <c r="A6464" s="1704"/>
      <c r="B6464" s="1816"/>
      <c r="C6464" s="1817"/>
      <c r="D6464" s="1818"/>
      <c r="E6464" s="2189"/>
      <c r="F6464" s="1819"/>
    </row>
    <row r="6465" spans="1:6" s="72" customFormat="1">
      <c r="A6465" s="1704"/>
      <c r="B6465" s="1816"/>
      <c r="C6465" s="1817"/>
      <c r="D6465" s="1818"/>
      <c r="E6465" s="2189"/>
      <c r="F6465" s="1819"/>
    </row>
    <row r="6466" spans="1:6" s="72" customFormat="1">
      <c r="A6466" s="1704"/>
      <c r="B6466" s="1816"/>
      <c r="C6466" s="1817"/>
      <c r="D6466" s="1818"/>
      <c r="E6466" s="2189"/>
      <c r="F6466" s="1819"/>
    </row>
    <row r="6467" spans="1:6" s="72" customFormat="1">
      <c r="A6467" s="1704"/>
      <c r="B6467" s="1816"/>
      <c r="C6467" s="1817"/>
      <c r="D6467" s="1818"/>
      <c r="E6467" s="2189"/>
      <c r="F6467" s="1819"/>
    </row>
    <row r="6468" spans="1:6" s="72" customFormat="1">
      <c r="A6468" s="1704"/>
      <c r="B6468" s="1816"/>
      <c r="C6468" s="1817"/>
      <c r="D6468" s="1818"/>
      <c r="E6468" s="2189"/>
      <c r="F6468" s="1819"/>
    </row>
    <row r="6469" spans="1:6" s="72" customFormat="1">
      <c r="A6469" s="1704"/>
      <c r="B6469" s="1816"/>
      <c r="C6469" s="1817"/>
      <c r="D6469" s="1818"/>
      <c r="E6469" s="2189"/>
      <c r="F6469" s="1819"/>
    </row>
    <row r="6470" spans="1:6" s="72" customFormat="1">
      <c r="A6470" s="1704"/>
      <c r="B6470" s="1816"/>
      <c r="C6470" s="1817"/>
      <c r="D6470" s="1818"/>
      <c r="E6470" s="2189"/>
      <c r="F6470" s="1819"/>
    </row>
    <row r="6471" spans="1:6" s="72" customFormat="1">
      <c r="A6471" s="1704"/>
      <c r="B6471" s="1816"/>
      <c r="C6471" s="1817"/>
      <c r="D6471" s="1818"/>
      <c r="E6471" s="2189"/>
      <c r="F6471" s="1819"/>
    </row>
    <row r="6472" spans="1:6" s="72" customFormat="1">
      <c r="A6472" s="1704"/>
      <c r="B6472" s="1816"/>
      <c r="C6472" s="1817"/>
      <c r="D6472" s="1818"/>
      <c r="E6472" s="2189"/>
      <c r="F6472" s="1819"/>
    </row>
    <row r="6473" spans="1:6" s="72" customFormat="1">
      <c r="A6473" s="1704"/>
      <c r="B6473" s="1816"/>
      <c r="C6473" s="1817"/>
      <c r="D6473" s="1818"/>
      <c r="E6473" s="2189"/>
      <c r="F6473" s="1819"/>
    </row>
    <row r="6474" spans="1:6" s="72" customFormat="1">
      <c r="A6474" s="48"/>
      <c r="B6474" s="717"/>
      <c r="C6474" s="47"/>
      <c r="D6474" s="718"/>
      <c r="E6474" s="2014"/>
      <c r="F6474" s="351"/>
    </row>
    <row r="6475" spans="1:6" s="72" customFormat="1" ht="14.4" thickBot="1">
      <c r="A6475" s="66"/>
      <c r="B6475" s="719" t="s">
        <v>3447</v>
      </c>
      <c r="C6475" s="65"/>
      <c r="D6475" s="720"/>
      <c r="E6475" s="2022"/>
      <c r="F6475" s="393">
        <f>SUM(F6428:F6469)</f>
        <v>0</v>
      </c>
    </row>
    <row r="6476" spans="1:6" s="72" customFormat="1" ht="14.4" thickTop="1">
      <c r="A6476" s="1846"/>
      <c r="B6476" s="1847"/>
      <c r="C6476" s="1846"/>
      <c r="D6476" s="1694"/>
      <c r="E6476" s="2190"/>
      <c r="F6476" s="1694"/>
    </row>
    <row r="6477" spans="1:6" ht="12.6" customHeight="1">
      <c r="B6477" s="628" t="s">
        <v>3448</v>
      </c>
    </row>
    <row r="6478" spans="1:6" s="72" customFormat="1" ht="12.6" customHeight="1">
      <c r="A6478" s="1736"/>
      <c r="B6478" s="781"/>
      <c r="C6478" s="1736"/>
      <c r="D6478" s="1737"/>
      <c r="E6478" s="2178"/>
      <c r="F6478" s="1738"/>
    </row>
    <row r="6479" spans="1:6" s="72" customFormat="1">
      <c r="A6479" s="1736"/>
      <c r="B6479" s="1739" t="s">
        <v>3449</v>
      </c>
      <c r="C6479" s="1736"/>
      <c r="D6479" s="1737"/>
      <c r="E6479" s="2178"/>
      <c r="F6479" s="1738"/>
    </row>
    <row r="6480" spans="1:6" s="72" customFormat="1">
      <c r="A6480" s="1714"/>
      <c r="B6480" s="802"/>
      <c r="C6480" s="1704"/>
      <c r="D6480" s="874"/>
      <c r="E6480" s="1707"/>
      <c r="F6480" s="1719"/>
    </row>
    <row r="6481" spans="1:6" s="72" customFormat="1">
      <c r="A6481" s="1823"/>
      <c r="B6481" s="802" t="s">
        <v>1409</v>
      </c>
      <c r="C6481" s="1704"/>
      <c r="D6481" s="874"/>
      <c r="E6481" s="1707"/>
      <c r="F6481" s="1719"/>
    </row>
    <row r="6482" spans="1:6" s="72" customFormat="1">
      <c r="A6482" s="1823"/>
      <c r="B6482" s="802" t="s">
        <v>1410</v>
      </c>
      <c r="C6482" s="1704"/>
      <c r="D6482" s="874"/>
      <c r="E6482" s="1707"/>
      <c r="F6482" s="1719"/>
    </row>
    <row r="6483" spans="1:6" s="72" customFormat="1" ht="27.6">
      <c r="A6483" s="1704"/>
      <c r="B6483" s="802" t="s">
        <v>1411</v>
      </c>
      <c r="C6483" s="1704"/>
      <c r="D6483" s="874"/>
      <c r="E6483" s="1707"/>
      <c r="F6483" s="1719"/>
    </row>
    <row r="6484" spans="1:6" s="72" customFormat="1" ht="41.4">
      <c r="A6484" s="1704"/>
      <c r="B6484" s="802" t="s">
        <v>1412</v>
      </c>
      <c r="C6484" s="1704"/>
      <c r="D6484" s="874"/>
      <c r="E6484" s="1707"/>
      <c r="F6484" s="1719"/>
    </row>
    <row r="6485" spans="1:6" s="72" customFormat="1">
      <c r="A6485" s="1704"/>
      <c r="B6485" s="802" t="s">
        <v>1413</v>
      </c>
      <c r="C6485" s="1704"/>
      <c r="D6485" s="874"/>
      <c r="E6485" s="1707"/>
      <c r="F6485" s="1719"/>
    </row>
    <row r="6486" spans="1:6" s="72" customFormat="1">
      <c r="A6486" s="1704"/>
      <c r="B6486" s="802"/>
      <c r="C6486" s="1704"/>
      <c r="D6486" s="874"/>
      <c r="E6486" s="1707"/>
      <c r="F6486" s="1719"/>
    </row>
    <row r="6487" spans="1:6" s="72" customFormat="1">
      <c r="A6487" s="1824" t="s">
        <v>28</v>
      </c>
      <c r="B6487" s="781" t="s">
        <v>1414</v>
      </c>
      <c r="C6487" s="1825">
        <v>0</v>
      </c>
      <c r="D6487" s="874" t="s">
        <v>46</v>
      </c>
      <c r="E6487" s="1707"/>
      <c r="F6487" s="1719">
        <f t="shared" ref="F6487:F6506" si="203">C6487*E6487</f>
        <v>0</v>
      </c>
    </row>
    <row r="6488" spans="1:6" s="72" customFormat="1">
      <c r="A6488" s="1824" t="s">
        <v>30</v>
      </c>
      <c r="B6488" s="781" t="s">
        <v>1415</v>
      </c>
      <c r="C6488" s="1825">
        <v>0</v>
      </c>
      <c r="D6488" s="874" t="s">
        <v>46</v>
      </c>
      <c r="E6488" s="1707"/>
      <c r="F6488" s="1719">
        <f t="shared" si="203"/>
        <v>0</v>
      </c>
    </row>
    <row r="6489" spans="1:6" s="72" customFormat="1">
      <c r="A6489" s="1824" t="s">
        <v>31</v>
      </c>
      <c r="B6489" s="781" t="s">
        <v>1416</v>
      </c>
      <c r="C6489" s="1825">
        <v>6</v>
      </c>
      <c r="D6489" s="874" t="s">
        <v>46</v>
      </c>
      <c r="E6489" s="1707"/>
      <c r="F6489" s="1719">
        <f t="shared" si="203"/>
        <v>0</v>
      </c>
    </row>
    <row r="6490" spans="1:6" s="72" customFormat="1">
      <c r="A6490" s="1824" t="s">
        <v>32</v>
      </c>
      <c r="B6490" s="781" t="s">
        <v>1417</v>
      </c>
      <c r="C6490" s="1825">
        <v>6</v>
      </c>
      <c r="D6490" s="874" t="s">
        <v>46</v>
      </c>
      <c r="E6490" s="1707"/>
      <c r="F6490" s="1719">
        <f t="shared" si="203"/>
        <v>0</v>
      </c>
    </row>
    <row r="6491" spans="1:6" s="72" customFormat="1">
      <c r="A6491" s="1824" t="s">
        <v>33</v>
      </c>
      <c r="B6491" s="781" t="s">
        <v>1418</v>
      </c>
      <c r="C6491" s="1825">
        <v>6</v>
      </c>
      <c r="D6491" s="874" t="s">
        <v>46</v>
      </c>
      <c r="E6491" s="1707"/>
      <c r="F6491" s="1719">
        <f t="shared" si="203"/>
        <v>0</v>
      </c>
    </row>
    <row r="6492" spans="1:6" s="72" customFormat="1">
      <c r="A6492" s="1700"/>
      <c r="B6492" s="778" t="s">
        <v>1419</v>
      </c>
      <c r="C6492" s="1825"/>
      <c r="D6492" s="874"/>
      <c r="E6492" s="1707"/>
      <c r="F6492" s="1719">
        <f t="shared" si="203"/>
        <v>0</v>
      </c>
    </row>
    <row r="6493" spans="1:6" s="72" customFormat="1">
      <c r="A6493" s="1824" t="s">
        <v>34</v>
      </c>
      <c r="B6493" s="781" t="s">
        <v>1420</v>
      </c>
      <c r="C6493" s="1825">
        <v>0</v>
      </c>
      <c r="D6493" s="874" t="s">
        <v>1421</v>
      </c>
      <c r="E6493" s="1707"/>
      <c r="F6493" s="1719">
        <f t="shared" si="203"/>
        <v>0</v>
      </c>
    </row>
    <row r="6494" spans="1:6" s="72" customFormat="1">
      <c r="A6494" s="1824" t="s">
        <v>35</v>
      </c>
      <c r="B6494" s="781" t="s">
        <v>1422</v>
      </c>
      <c r="C6494" s="1825">
        <v>0</v>
      </c>
      <c r="D6494" s="874" t="s">
        <v>1421</v>
      </c>
      <c r="E6494" s="1707"/>
      <c r="F6494" s="1719">
        <f t="shared" si="203"/>
        <v>0</v>
      </c>
    </row>
    <row r="6495" spans="1:6" s="72" customFormat="1">
      <c r="A6495" s="1824" t="s">
        <v>36</v>
      </c>
      <c r="B6495" s="781" t="s">
        <v>1416</v>
      </c>
      <c r="C6495" s="1825">
        <v>6</v>
      </c>
      <c r="D6495" s="874" t="s">
        <v>1421</v>
      </c>
      <c r="E6495" s="1707"/>
      <c r="F6495" s="1719">
        <f t="shared" si="203"/>
        <v>0</v>
      </c>
    </row>
    <row r="6496" spans="1:6" s="72" customFormat="1">
      <c r="A6496" s="1824" t="s">
        <v>74</v>
      </c>
      <c r="B6496" s="781" t="s">
        <v>1423</v>
      </c>
      <c r="C6496" s="1825">
        <v>6</v>
      </c>
      <c r="D6496" s="874" t="s">
        <v>1421</v>
      </c>
      <c r="E6496" s="1707"/>
      <c r="F6496" s="1719">
        <f t="shared" si="203"/>
        <v>0</v>
      </c>
    </row>
    <row r="6497" spans="1:6" s="72" customFormat="1">
      <c r="A6497" s="1824" t="s">
        <v>38</v>
      </c>
      <c r="B6497" s="781" t="s">
        <v>1418</v>
      </c>
      <c r="C6497" s="1825">
        <v>6</v>
      </c>
      <c r="D6497" s="874" t="s">
        <v>1421</v>
      </c>
      <c r="E6497" s="1707"/>
      <c r="F6497" s="1719">
        <f t="shared" si="203"/>
        <v>0</v>
      </c>
    </row>
    <row r="6498" spans="1:6" s="72" customFormat="1">
      <c r="A6498" s="1824" t="s">
        <v>39</v>
      </c>
      <c r="B6498" s="781" t="s">
        <v>1424</v>
      </c>
      <c r="C6498" s="1825">
        <v>0</v>
      </c>
      <c r="D6498" s="874" t="s">
        <v>1421</v>
      </c>
      <c r="E6498" s="1707"/>
      <c r="F6498" s="1719">
        <f t="shared" si="203"/>
        <v>0</v>
      </c>
    </row>
    <row r="6499" spans="1:6" s="72" customFormat="1">
      <c r="A6499" s="1824" t="s">
        <v>40</v>
      </c>
      <c r="B6499" s="781" t="s">
        <v>1425</v>
      </c>
      <c r="C6499" s="1825">
        <v>0</v>
      </c>
      <c r="D6499" s="874" t="s">
        <v>1421</v>
      </c>
      <c r="E6499" s="1707"/>
      <c r="F6499" s="1719">
        <f t="shared" si="203"/>
        <v>0</v>
      </c>
    </row>
    <row r="6500" spans="1:6" s="72" customFormat="1">
      <c r="A6500" s="1824" t="s">
        <v>42</v>
      </c>
      <c r="B6500" s="781" t="s">
        <v>1416</v>
      </c>
      <c r="C6500" s="1825">
        <v>6</v>
      </c>
      <c r="D6500" s="874" t="s">
        <v>1421</v>
      </c>
      <c r="E6500" s="1707"/>
      <c r="F6500" s="1719">
        <f t="shared" si="203"/>
        <v>0</v>
      </c>
    </row>
    <row r="6501" spans="1:6" s="72" customFormat="1">
      <c r="A6501" s="1824" t="s">
        <v>43</v>
      </c>
      <c r="B6501" s="781" t="s">
        <v>1423</v>
      </c>
      <c r="C6501" s="1825">
        <v>6</v>
      </c>
      <c r="D6501" s="874" t="s">
        <v>1421</v>
      </c>
      <c r="E6501" s="1707"/>
      <c r="F6501" s="1719">
        <f t="shared" si="203"/>
        <v>0</v>
      </c>
    </row>
    <row r="6502" spans="1:6" s="72" customFormat="1">
      <c r="A6502" s="1824" t="s">
        <v>613</v>
      </c>
      <c r="B6502" s="781" t="s">
        <v>1418</v>
      </c>
      <c r="C6502" s="1825">
        <v>6</v>
      </c>
      <c r="D6502" s="874" t="s">
        <v>1421</v>
      </c>
      <c r="E6502" s="1707"/>
      <c r="F6502" s="1719">
        <f t="shared" si="203"/>
        <v>0</v>
      </c>
    </row>
    <row r="6503" spans="1:6" s="72" customFormat="1">
      <c r="A6503" s="1700"/>
      <c r="B6503" s="802" t="s">
        <v>1426</v>
      </c>
      <c r="C6503" s="1704"/>
      <c r="D6503" s="874"/>
      <c r="E6503" s="1707"/>
      <c r="F6503" s="1719">
        <f t="shared" si="203"/>
        <v>0</v>
      </c>
    </row>
    <row r="6504" spans="1:6" s="72" customFormat="1" ht="27.6">
      <c r="A6504" s="1824" t="s">
        <v>856</v>
      </c>
      <c r="B6504" s="781" t="s">
        <v>1427</v>
      </c>
      <c r="C6504" s="1825">
        <v>0</v>
      </c>
      <c r="D6504" s="874" t="s">
        <v>809</v>
      </c>
      <c r="E6504" s="1707"/>
      <c r="F6504" s="1719">
        <f t="shared" si="203"/>
        <v>0</v>
      </c>
    </row>
    <row r="6505" spans="1:6" s="72" customFormat="1">
      <c r="A6505" s="1824" t="s">
        <v>858</v>
      </c>
      <c r="B6505" s="781" t="s">
        <v>1428</v>
      </c>
      <c r="C6505" s="1825">
        <v>1</v>
      </c>
      <c r="D6505" s="874" t="s">
        <v>809</v>
      </c>
      <c r="E6505" s="1707"/>
      <c r="F6505" s="1719">
        <f t="shared" si="203"/>
        <v>0</v>
      </c>
    </row>
    <row r="6506" spans="1:6" s="72" customFormat="1">
      <c r="A6506" s="1824" t="s">
        <v>860</v>
      </c>
      <c r="B6506" s="781" t="s">
        <v>1429</v>
      </c>
      <c r="C6506" s="1825">
        <v>1</v>
      </c>
      <c r="D6506" s="874" t="s">
        <v>809</v>
      </c>
      <c r="E6506" s="1707"/>
      <c r="F6506" s="1719">
        <f t="shared" si="203"/>
        <v>0</v>
      </c>
    </row>
    <row r="6507" spans="1:6" s="72" customFormat="1">
      <c r="A6507" s="1824"/>
      <c r="B6507" s="781"/>
      <c r="C6507" s="1825"/>
      <c r="D6507" s="874"/>
      <c r="E6507" s="1707"/>
      <c r="F6507" s="1719"/>
    </row>
    <row r="6508" spans="1:6" s="72" customFormat="1">
      <c r="A6508" s="1824"/>
      <c r="B6508" s="781"/>
      <c r="C6508" s="1825"/>
      <c r="D6508" s="874"/>
      <c r="E6508" s="2177"/>
      <c r="F6508" s="1719"/>
    </row>
    <row r="6509" spans="1:6" s="72" customFormat="1">
      <c r="A6509" s="1824"/>
      <c r="B6509" s="781"/>
      <c r="C6509" s="1825"/>
      <c r="D6509" s="874"/>
      <c r="E6509" s="2177"/>
      <c r="F6509" s="1719"/>
    </row>
    <row r="6510" spans="1:6" s="72" customFormat="1">
      <c r="A6510" s="1824"/>
      <c r="B6510" s="781"/>
      <c r="C6510" s="1825"/>
      <c r="D6510" s="874"/>
      <c r="E6510" s="2177"/>
      <c r="F6510" s="1719"/>
    </row>
    <row r="6511" spans="1:6" s="72" customFormat="1">
      <c r="A6511" s="1824"/>
      <c r="B6511" s="781"/>
      <c r="C6511" s="1825"/>
      <c r="D6511" s="874"/>
      <c r="E6511" s="2177"/>
      <c r="F6511" s="1719"/>
    </row>
    <row r="6512" spans="1:6" s="72" customFormat="1">
      <c r="A6512" s="1824"/>
      <c r="B6512" s="781"/>
      <c r="C6512" s="1825"/>
      <c r="D6512" s="874"/>
      <c r="E6512" s="2177"/>
      <c r="F6512" s="1719"/>
    </row>
    <row r="6513" spans="1:6" s="72" customFormat="1">
      <c r="A6513" s="1824"/>
      <c r="B6513" s="781"/>
      <c r="C6513" s="1825"/>
      <c r="D6513" s="874"/>
      <c r="E6513" s="2177"/>
      <c r="F6513" s="1719"/>
    </row>
    <row r="6514" spans="1:6" s="72" customFormat="1">
      <c r="A6514" s="1824"/>
      <c r="B6514" s="781"/>
      <c r="C6514" s="1825"/>
      <c r="D6514" s="874"/>
      <c r="E6514" s="2177"/>
      <c r="F6514" s="1719"/>
    </row>
    <row r="6515" spans="1:6" s="72" customFormat="1">
      <c r="A6515" s="1824"/>
      <c r="B6515" s="781"/>
      <c r="C6515" s="1825"/>
      <c r="D6515" s="874"/>
      <c r="E6515" s="2177"/>
      <c r="F6515" s="1719"/>
    </row>
    <row r="6516" spans="1:6" s="72" customFormat="1">
      <c r="A6516" s="1824"/>
      <c r="B6516" s="781"/>
      <c r="C6516" s="1825"/>
      <c r="D6516" s="874"/>
      <c r="E6516" s="2177"/>
      <c r="F6516" s="1719"/>
    </row>
    <row r="6517" spans="1:6" s="72" customFormat="1">
      <c r="A6517" s="1824"/>
      <c r="B6517" s="781"/>
      <c r="C6517" s="1825"/>
      <c r="D6517" s="874"/>
      <c r="E6517" s="2177"/>
      <c r="F6517" s="1719"/>
    </row>
    <row r="6518" spans="1:6" s="72" customFormat="1">
      <c r="A6518" s="1824"/>
      <c r="B6518" s="781"/>
      <c r="C6518" s="1825"/>
      <c r="D6518" s="874"/>
      <c r="E6518" s="2177"/>
      <c r="F6518" s="1719"/>
    </row>
    <row r="6519" spans="1:6" s="72" customFormat="1">
      <c r="A6519" s="1824"/>
      <c r="B6519" s="781"/>
      <c r="C6519" s="1825"/>
      <c r="D6519" s="874"/>
      <c r="E6519" s="2177"/>
      <c r="F6519" s="1719"/>
    </row>
    <row r="6520" spans="1:6" s="72" customFormat="1">
      <c r="A6520" s="1700"/>
      <c r="B6520" s="1831"/>
      <c r="C6520" s="1829"/>
      <c r="D6520" s="874"/>
      <c r="E6520" s="1707"/>
      <c r="F6520" s="1719"/>
    </row>
    <row r="6521" spans="1:6" s="72" customFormat="1">
      <c r="A6521" s="48"/>
      <c r="B6521" s="717"/>
      <c r="C6521" s="47"/>
      <c r="D6521" s="718"/>
      <c r="E6521" s="2014"/>
      <c r="F6521" s="351"/>
    </row>
    <row r="6522" spans="1:6" s="72" customFormat="1" ht="14.4" thickBot="1">
      <c r="A6522" s="66"/>
      <c r="B6522" s="719" t="s">
        <v>199</v>
      </c>
      <c r="C6522" s="65"/>
      <c r="D6522" s="720"/>
      <c r="E6522" s="2022"/>
      <c r="F6522" s="393">
        <f>SUM(F6479:F6516)</f>
        <v>0</v>
      </c>
    </row>
    <row r="6523" spans="1:6" s="72" customFormat="1" ht="14.4" thickTop="1">
      <c r="A6523" s="1714"/>
      <c r="B6523" s="1749"/>
      <c r="C6523" s="1821"/>
      <c r="D6523" s="1822"/>
      <c r="E6523" s="2183"/>
      <c r="F6523" s="1781"/>
    </row>
    <row r="6524" spans="1:6" s="72" customFormat="1">
      <c r="A6524" s="1823" t="s">
        <v>3035</v>
      </c>
      <c r="B6524" s="802" t="s">
        <v>1430</v>
      </c>
      <c r="C6524" s="1704"/>
      <c r="D6524" s="874"/>
      <c r="E6524" s="1707"/>
      <c r="F6524" s="1719"/>
    </row>
    <row r="6525" spans="1:6" s="72" customFormat="1" ht="27.6">
      <c r="A6525" s="1704"/>
      <c r="B6525" s="802" t="s">
        <v>1431</v>
      </c>
      <c r="C6525" s="1704"/>
      <c r="D6525" s="874"/>
      <c r="E6525" s="1707"/>
      <c r="F6525" s="1719"/>
    </row>
    <row r="6526" spans="1:6" s="72" customFormat="1" ht="41.4">
      <c r="A6526" s="1704"/>
      <c r="B6526" s="802" t="s">
        <v>1432</v>
      </c>
      <c r="C6526" s="1704"/>
      <c r="D6526" s="874"/>
      <c r="E6526" s="1707"/>
      <c r="F6526" s="1719"/>
    </row>
    <row r="6527" spans="1:6" s="72" customFormat="1" ht="41.4">
      <c r="A6527" s="1704"/>
      <c r="B6527" s="802" t="s">
        <v>1433</v>
      </c>
      <c r="C6527" s="1704"/>
      <c r="D6527" s="874"/>
      <c r="E6527" s="1707"/>
      <c r="F6527" s="1719"/>
    </row>
    <row r="6528" spans="1:6" s="72" customFormat="1" ht="27.6">
      <c r="A6528" s="1704"/>
      <c r="B6528" s="802" t="s">
        <v>1434</v>
      </c>
      <c r="C6528" s="1704"/>
      <c r="D6528" s="874"/>
      <c r="E6528" s="1707"/>
      <c r="F6528" s="1719"/>
    </row>
    <row r="6529" spans="1:6" s="72" customFormat="1">
      <c r="A6529" s="1704"/>
      <c r="B6529" s="802"/>
      <c r="C6529" s="1704"/>
      <c r="D6529" s="874"/>
      <c r="E6529" s="1707"/>
      <c r="F6529" s="1719">
        <f t="shared" ref="F6529:F6549" si="204">C6529*E6529</f>
        <v>0</v>
      </c>
    </row>
    <row r="6530" spans="1:6" s="72" customFormat="1">
      <c r="A6530" s="1824" t="s">
        <v>28</v>
      </c>
      <c r="B6530" s="781" t="s">
        <v>1414</v>
      </c>
      <c r="C6530" s="1825">
        <v>0</v>
      </c>
      <c r="D6530" s="874" t="s">
        <v>46</v>
      </c>
      <c r="E6530" s="1707"/>
      <c r="F6530" s="1719">
        <f t="shared" si="204"/>
        <v>0</v>
      </c>
    </row>
    <row r="6531" spans="1:6" s="72" customFormat="1">
      <c r="A6531" s="1824" t="s">
        <v>30</v>
      </c>
      <c r="B6531" s="781" t="s">
        <v>1415</v>
      </c>
      <c r="C6531" s="1825">
        <v>0</v>
      </c>
      <c r="D6531" s="874" t="s">
        <v>46</v>
      </c>
      <c r="E6531" s="1707"/>
      <c r="F6531" s="1719">
        <f t="shared" si="204"/>
        <v>0</v>
      </c>
    </row>
    <row r="6532" spans="1:6" s="72" customFormat="1">
      <c r="A6532" s="1824" t="s">
        <v>31</v>
      </c>
      <c r="B6532" s="781" t="s">
        <v>1416</v>
      </c>
      <c r="C6532" s="1825">
        <v>6</v>
      </c>
      <c r="D6532" s="874" t="s">
        <v>46</v>
      </c>
      <c r="E6532" s="1707"/>
      <c r="F6532" s="1719">
        <f t="shared" si="204"/>
        <v>0</v>
      </c>
    </row>
    <row r="6533" spans="1:6" s="72" customFormat="1">
      <c r="A6533" s="1824" t="s">
        <v>32</v>
      </c>
      <c r="B6533" s="781" t="s">
        <v>1417</v>
      </c>
      <c r="C6533" s="1825">
        <v>6</v>
      </c>
      <c r="D6533" s="874" t="s">
        <v>46</v>
      </c>
      <c r="E6533" s="1707"/>
      <c r="F6533" s="1719">
        <f t="shared" si="204"/>
        <v>0</v>
      </c>
    </row>
    <row r="6534" spans="1:6" s="72" customFormat="1">
      <c r="A6534" s="1824" t="s">
        <v>33</v>
      </c>
      <c r="B6534" s="781" t="s">
        <v>1418</v>
      </c>
      <c r="C6534" s="1825">
        <v>6</v>
      </c>
      <c r="D6534" s="874" t="s">
        <v>46</v>
      </c>
      <c r="E6534" s="1707"/>
      <c r="F6534" s="1719">
        <f t="shared" si="204"/>
        <v>0</v>
      </c>
    </row>
    <row r="6535" spans="1:6" s="72" customFormat="1">
      <c r="A6535" s="1700"/>
      <c r="B6535" s="778" t="s">
        <v>1419</v>
      </c>
      <c r="C6535" s="1825"/>
      <c r="D6535" s="874"/>
      <c r="E6535" s="1707"/>
      <c r="F6535" s="1719">
        <f t="shared" si="204"/>
        <v>0</v>
      </c>
    </row>
    <row r="6536" spans="1:6" s="72" customFormat="1">
      <c r="A6536" s="1824" t="s">
        <v>34</v>
      </c>
      <c r="B6536" s="781" t="s">
        <v>1420</v>
      </c>
      <c r="C6536" s="1825">
        <v>0</v>
      </c>
      <c r="D6536" s="874" t="s">
        <v>1421</v>
      </c>
      <c r="E6536" s="1707"/>
      <c r="F6536" s="1719">
        <f t="shared" si="204"/>
        <v>0</v>
      </c>
    </row>
    <row r="6537" spans="1:6" s="72" customFormat="1">
      <c r="A6537" s="1824" t="s">
        <v>35</v>
      </c>
      <c r="B6537" s="781" t="s">
        <v>1422</v>
      </c>
      <c r="C6537" s="1825">
        <v>0</v>
      </c>
      <c r="D6537" s="874" t="s">
        <v>1421</v>
      </c>
      <c r="E6537" s="1707"/>
      <c r="F6537" s="1719">
        <f t="shared" si="204"/>
        <v>0</v>
      </c>
    </row>
    <row r="6538" spans="1:6" s="72" customFormat="1">
      <c r="A6538" s="1824" t="s">
        <v>36</v>
      </c>
      <c r="B6538" s="781" t="s">
        <v>1416</v>
      </c>
      <c r="C6538" s="1825">
        <v>6</v>
      </c>
      <c r="D6538" s="874" t="s">
        <v>1421</v>
      </c>
      <c r="E6538" s="1707"/>
      <c r="F6538" s="1719">
        <f t="shared" si="204"/>
        <v>0</v>
      </c>
    </row>
    <row r="6539" spans="1:6" s="72" customFormat="1">
      <c r="A6539" s="1824" t="s">
        <v>74</v>
      </c>
      <c r="B6539" s="781" t="s">
        <v>1423</v>
      </c>
      <c r="C6539" s="1825">
        <v>6</v>
      </c>
      <c r="D6539" s="874" t="s">
        <v>1421</v>
      </c>
      <c r="E6539" s="1707"/>
      <c r="F6539" s="1719">
        <f t="shared" si="204"/>
        <v>0</v>
      </c>
    </row>
    <row r="6540" spans="1:6" s="72" customFormat="1">
      <c r="A6540" s="1824" t="s">
        <v>38</v>
      </c>
      <c r="B6540" s="781" t="s">
        <v>1418</v>
      </c>
      <c r="C6540" s="1825">
        <v>6</v>
      </c>
      <c r="D6540" s="874" t="s">
        <v>1421</v>
      </c>
      <c r="E6540" s="1707"/>
      <c r="F6540" s="1719">
        <f t="shared" si="204"/>
        <v>0</v>
      </c>
    </row>
    <row r="6541" spans="1:6" s="72" customFormat="1">
      <c r="A6541" s="1824" t="s">
        <v>39</v>
      </c>
      <c r="B6541" s="781" t="s">
        <v>1424</v>
      </c>
      <c r="C6541" s="1825">
        <v>0</v>
      </c>
      <c r="D6541" s="874" t="s">
        <v>1421</v>
      </c>
      <c r="E6541" s="1707"/>
      <c r="F6541" s="1719">
        <f t="shared" si="204"/>
        <v>0</v>
      </c>
    </row>
    <row r="6542" spans="1:6" s="72" customFormat="1">
      <c r="A6542" s="1824" t="s">
        <v>40</v>
      </c>
      <c r="B6542" s="781" t="s">
        <v>1425</v>
      </c>
      <c r="C6542" s="1825">
        <v>0</v>
      </c>
      <c r="D6542" s="874" t="s">
        <v>1421</v>
      </c>
      <c r="E6542" s="1707"/>
      <c r="F6542" s="1719">
        <f t="shared" si="204"/>
        <v>0</v>
      </c>
    </row>
    <row r="6543" spans="1:6" s="72" customFormat="1">
      <c r="A6543" s="1824" t="s">
        <v>42</v>
      </c>
      <c r="B6543" s="781" t="s">
        <v>1416</v>
      </c>
      <c r="C6543" s="1825">
        <v>6</v>
      </c>
      <c r="D6543" s="874" t="s">
        <v>1421</v>
      </c>
      <c r="E6543" s="1707"/>
      <c r="F6543" s="1719">
        <f t="shared" si="204"/>
        <v>0</v>
      </c>
    </row>
    <row r="6544" spans="1:6" s="72" customFormat="1">
      <c r="A6544" s="1824" t="s">
        <v>43</v>
      </c>
      <c r="B6544" s="781" t="s">
        <v>1423</v>
      </c>
      <c r="C6544" s="1825">
        <v>6</v>
      </c>
      <c r="D6544" s="874" t="s">
        <v>1421</v>
      </c>
      <c r="E6544" s="1707"/>
      <c r="F6544" s="1719">
        <f t="shared" si="204"/>
        <v>0</v>
      </c>
    </row>
    <row r="6545" spans="1:6" s="72" customFormat="1">
      <c r="A6545" s="1824" t="s">
        <v>613</v>
      </c>
      <c r="B6545" s="781" t="s">
        <v>1418</v>
      </c>
      <c r="C6545" s="1825">
        <v>6</v>
      </c>
      <c r="D6545" s="874" t="s">
        <v>1421</v>
      </c>
      <c r="E6545" s="1707"/>
      <c r="F6545" s="1719">
        <f t="shared" si="204"/>
        <v>0</v>
      </c>
    </row>
    <row r="6546" spans="1:6" s="72" customFormat="1">
      <c r="A6546" s="1700"/>
      <c r="B6546" s="802" t="s">
        <v>1426</v>
      </c>
      <c r="C6546" s="1704"/>
      <c r="D6546" s="874"/>
      <c r="E6546" s="1707"/>
      <c r="F6546" s="1719">
        <f t="shared" si="204"/>
        <v>0</v>
      </c>
    </row>
    <row r="6547" spans="1:6" s="72" customFormat="1" ht="27.6">
      <c r="A6547" s="1824" t="s">
        <v>856</v>
      </c>
      <c r="B6547" s="781" t="s">
        <v>1427</v>
      </c>
      <c r="C6547" s="1825">
        <v>0</v>
      </c>
      <c r="D6547" s="874" t="s">
        <v>809</v>
      </c>
      <c r="E6547" s="1707"/>
      <c r="F6547" s="1719">
        <f t="shared" si="204"/>
        <v>0</v>
      </c>
    </row>
    <row r="6548" spans="1:6" s="72" customFormat="1">
      <c r="A6548" s="1824" t="s">
        <v>858</v>
      </c>
      <c r="B6548" s="781" t="s">
        <v>1428</v>
      </c>
      <c r="C6548" s="1825">
        <v>1</v>
      </c>
      <c r="D6548" s="874" t="s">
        <v>809</v>
      </c>
      <c r="E6548" s="1707"/>
      <c r="F6548" s="1719">
        <f t="shared" si="204"/>
        <v>0</v>
      </c>
    </row>
    <row r="6549" spans="1:6" s="72" customFormat="1">
      <c r="A6549" s="1824" t="s">
        <v>860</v>
      </c>
      <c r="B6549" s="781" t="s">
        <v>1429</v>
      </c>
      <c r="C6549" s="1825">
        <v>1</v>
      </c>
      <c r="D6549" s="874" t="s">
        <v>809</v>
      </c>
      <c r="E6549" s="1707"/>
      <c r="F6549" s="1719">
        <f t="shared" si="204"/>
        <v>0</v>
      </c>
    </row>
    <row r="6550" spans="1:6" s="72" customFormat="1">
      <c r="A6550" s="1824"/>
      <c r="B6550" s="781"/>
      <c r="C6550" s="1825"/>
      <c r="D6550" s="874"/>
      <c r="E6550" s="1707"/>
      <c r="F6550" s="1719"/>
    </row>
    <row r="6551" spans="1:6" s="72" customFormat="1">
      <c r="A6551" s="1824"/>
      <c r="B6551" s="781"/>
      <c r="C6551" s="1825"/>
      <c r="D6551" s="874"/>
      <c r="E6551" s="1707"/>
      <c r="F6551" s="1719"/>
    </row>
    <row r="6552" spans="1:6" s="72" customFormat="1">
      <c r="A6552" s="1824"/>
      <c r="B6552" s="781"/>
      <c r="C6552" s="1825"/>
      <c r="D6552" s="874"/>
      <c r="E6552" s="1707"/>
      <c r="F6552" s="1719"/>
    </row>
    <row r="6553" spans="1:6" s="72" customFormat="1">
      <c r="A6553" s="1824"/>
      <c r="B6553" s="781"/>
      <c r="C6553" s="1825"/>
      <c r="D6553" s="874"/>
      <c r="E6553" s="1707"/>
      <c r="F6553" s="1719"/>
    </row>
    <row r="6554" spans="1:6" s="72" customFormat="1">
      <c r="A6554" s="1824"/>
      <c r="B6554" s="781"/>
      <c r="C6554" s="1825"/>
      <c r="D6554" s="874"/>
      <c r="E6554" s="1707"/>
      <c r="F6554" s="1719"/>
    </row>
    <row r="6555" spans="1:6" s="72" customFormat="1">
      <c r="A6555" s="1824"/>
      <c r="B6555" s="781"/>
      <c r="C6555" s="1825"/>
      <c r="D6555" s="874"/>
      <c r="E6555" s="1707"/>
      <c r="F6555" s="1719"/>
    </row>
    <row r="6556" spans="1:6" s="72" customFormat="1">
      <c r="A6556" s="1824"/>
      <c r="B6556" s="781"/>
      <c r="C6556" s="1825"/>
      <c r="D6556" s="874"/>
      <c r="E6556" s="1707"/>
      <c r="F6556" s="1719"/>
    </row>
    <row r="6557" spans="1:6" s="72" customFormat="1">
      <c r="A6557" s="1824"/>
      <c r="B6557" s="781"/>
      <c r="C6557" s="1825"/>
      <c r="D6557" s="874"/>
      <c r="E6557" s="1707"/>
      <c r="F6557" s="1719"/>
    </row>
    <row r="6558" spans="1:6" s="72" customFormat="1">
      <c r="A6558" s="1824"/>
      <c r="B6558" s="781"/>
      <c r="C6558" s="1825"/>
      <c r="D6558" s="874"/>
      <c r="E6558" s="1707"/>
      <c r="F6558" s="1719"/>
    </row>
    <row r="6559" spans="1:6" s="72" customFormat="1">
      <c r="A6559" s="1824"/>
      <c r="B6559" s="781"/>
      <c r="C6559" s="1825"/>
      <c r="D6559" s="874"/>
      <c r="E6559" s="1707"/>
      <c r="F6559" s="1719"/>
    </row>
    <row r="6560" spans="1:6" s="72" customFormat="1">
      <c r="A6560" s="1824"/>
      <c r="B6560" s="781"/>
      <c r="C6560" s="1825"/>
      <c r="D6560" s="874"/>
      <c r="E6560" s="1707"/>
      <c r="F6560" s="1719"/>
    </row>
    <row r="6561" spans="1:6" s="72" customFormat="1">
      <c r="A6561" s="1824"/>
      <c r="B6561" s="781"/>
      <c r="C6561" s="1825"/>
      <c r="D6561" s="874"/>
      <c r="E6561" s="1707"/>
      <c r="F6561" s="1719"/>
    </row>
    <row r="6562" spans="1:6" s="72" customFormat="1">
      <c r="A6562" s="1824"/>
      <c r="B6562" s="781"/>
      <c r="C6562" s="1825"/>
      <c r="D6562" s="874"/>
      <c r="E6562" s="1707"/>
      <c r="F6562" s="1719"/>
    </row>
    <row r="6563" spans="1:6" s="72" customFormat="1">
      <c r="A6563" s="1824"/>
      <c r="B6563" s="781"/>
      <c r="C6563" s="1825"/>
      <c r="D6563" s="874"/>
      <c r="E6563" s="1707"/>
      <c r="F6563" s="1719"/>
    </row>
    <row r="6564" spans="1:6" s="72" customFormat="1">
      <c r="A6564" s="1824"/>
      <c r="B6564" s="781"/>
      <c r="C6564" s="1825"/>
      <c r="D6564" s="874"/>
      <c r="E6564" s="1707"/>
      <c r="F6564" s="1719"/>
    </row>
    <row r="6565" spans="1:6" s="72" customFormat="1">
      <c r="A6565" s="48"/>
      <c r="B6565" s="717"/>
      <c r="C6565" s="47"/>
      <c r="D6565" s="718"/>
      <c r="E6565" s="2014"/>
      <c r="F6565" s="351"/>
    </row>
    <row r="6566" spans="1:6" s="72" customFormat="1" ht="14.4" thickBot="1">
      <c r="A6566" s="66"/>
      <c r="B6566" s="719" t="s">
        <v>199</v>
      </c>
      <c r="C6566" s="65"/>
      <c r="D6566" s="720"/>
      <c r="E6566" s="2022"/>
      <c r="F6566" s="393">
        <f>SUM(F6525:F6551)</f>
        <v>0</v>
      </c>
    </row>
    <row r="6567" spans="1:6" s="72" customFormat="1" ht="14.4" thickTop="1">
      <c r="A6567" s="1700"/>
      <c r="B6567" s="849"/>
      <c r="C6567" s="1704"/>
      <c r="D6567" s="1838"/>
      <c r="E6567" s="1707"/>
      <c r="F6567" s="1719"/>
    </row>
    <row r="6568" spans="1:6" s="72" customFormat="1">
      <c r="A6568" s="1704"/>
      <c r="B6568" s="802" t="s">
        <v>2934</v>
      </c>
      <c r="C6568" s="1704"/>
      <c r="D6568" s="874"/>
      <c r="E6568" s="1707"/>
      <c r="F6568" s="1719"/>
    </row>
    <row r="6569" spans="1:6" s="72" customFormat="1">
      <c r="A6569" s="1704"/>
      <c r="B6569" s="802"/>
      <c r="C6569" s="1704"/>
      <c r="D6569" s="874"/>
      <c r="E6569" s="1707"/>
      <c r="F6569" s="1719"/>
    </row>
    <row r="6570" spans="1:6" s="72" customFormat="1">
      <c r="A6570" s="1704"/>
      <c r="B6570" s="781"/>
      <c r="C6570" s="1704"/>
      <c r="D6570" s="874"/>
      <c r="E6570" s="1707"/>
      <c r="F6570" s="1719"/>
    </row>
    <row r="6571" spans="1:6" s="72" customFormat="1">
      <c r="A6571" s="1704" t="s">
        <v>3034</v>
      </c>
      <c r="B6571" s="781" t="s">
        <v>2935</v>
      </c>
      <c r="C6571" s="1704"/>
      <c r="D6571" s="874"/>
      <c r="E6571" s="1707"/>
      <c r="F6571" s="1719">
        <f>F6522</f>
        <v>0</v>
      </c>
    </row>
    <row r="6572" spans="1:6" s="72" customFormat="1">
      <c r="A6572" s="1704"/>
      <c r="B6572" s="781"/>
      <c r="C6572" s="1704"/>
      <c r="D6572" s="874"/>
      <c r="E6572" s="1707"/>
      <c r="F6572" s="1719"/>
    </row>
    <row r="6573" spans="1:6" s="72" customFormat="1">
      <c r="A6573" s="1704" t="s">
        <v>3035</v>
      </c>
      <c r="B6573" s="781" t="s">
        <v>2936</v>
      </c>
      <c r="C6573" s="1704"/>
      <c r="D6573" s="874"/>
      <c r="E6573" s="1707"/>
      <c r="F6573" s="1719">
        <f>F6566</f>
        <v>0</v>
      </c>
    </row>
    <row r="6574" spans="1:6" s="72" customFormat="1">
      <c r="A6574" s="1704"/>
      <c r="B6574" s="1836"/>
      <c r="C6574" s="1714"/>
      <c r="D6574" s="1716"/>
      <c r="E6574" s="2174"/>
      <c r="F6574" s="1717"/>
    </row>
    <row r="6575" spans="1:6" s="72" customFormat="1">
      <c r="A6575" s="1704"/>
      <c r="B6575" s="1672"/>
      <c r="C6575" s="1714"/>
      <c r="D6575" s="1716"/>
      <c r="E6575" s="2174"/>
      <c r="F6575" s="1717"/>
    </row>
    <row r="6576" spans="1:6" s="72" customFormat="1">
      <c r="A6576" s="1704"/>
      <c r="B6576" s="1836"/>
      <c r="C6576" s="1714"/>
      <c r="D6576" s="1716"/>
      <c r="E6576" s="2174"/>
      <c r="F6576" s="1717"/>
    </row>
    <row r="6577" spans="1:6" s="72" customFormat="1">
      <c r="A6577" s="1704"/>
      <c r="B6577" s="781"/>
      <c r="C6577" s="1704"/>
      <c r="D6577" s="874"/>
      <c r="E6577" s="1707"/>
      <c r="F6577" s="1719"/>
    </row>
    <row r="6578" spans="1:6" s="72" customFormat="1">
      <c r="A6578" s="1704"/>
      <c r="B6578" s="781"/>
      <c r="C6578" s="1704"/>
      <c r="D6578" s="874"/>
      <c r="E6578" s="1707"/>
      <c r="F6578" s="1719"/>
    </row>
    <row r="6579" spans="1:6" s="72" customFormat="1">
      <c r="A6579" s="1704"/>
      <c r="B6579" s="781"/>
      <c r="C6579" s="1704"/>
      <c r="D6579" s="874"/>
      <c r="E6579" s="1707"/>
      <c r="F6579" s="1719"/>
    </row>
    <row r="6580" spans="1:6" s="72" customFormat="1">
      <c r="A6580" s="1704"/>
      <c r="B6580" s="781"/>
      <c r="C6580" s="1704"/>
      <c r="D6580" s="874"/>
      <c r="E6580" s="1707"/>
      <c r="F6580" s="1719"/>
    </row>
    <row r="6581" spans="1:6" s="72" customFormat="1">
      <c r="A6581" s="1704"/>
      <c r="B6581" s="781"/>
      <c r="C6581" s="1704"/>
      <c r="D6581" s="874"/>
      <c r="E6581" s="1707"/>
      <c r="F6581" s="1719"/>
    </row>
    <row r="6582" spans="1:6" s="72" customFormat="1">
      <c r="A6582" s="1704"/>
      <c r="B6582" s="781"/>
      <c r="C6582" s="1704"/>
      <c r="D6582" s="874"/>
      <c r="E6582" s="1707"/>
      <c r="F6582" s="1719"/>
    </row>
    <row r="6583" spans="1:6" s="72" customFormat="1">
      <c r="A6583" s="1704"/>
      <c r="B6583" s="781"/>
      <c r="C6583" s="1704"/>
      <c r="D6583" s="874"/>
      <c r="E6583" s="1707"/>
      <c r="F6583" s="1719"/>
    </row>
    <row r="6584" spans="1:6" s="72" customFormat="1">
      <c r="A6584" s="1704"/>
      <c r="B6584" s="781"/>
      <c r="C6584" s="1704"/>
      <c r="D6584" s="874"/>
      <c r="E6584" s="1707"/>
      <c r="F6584" s="1719"/>
    </row>
    <row r="6585" spans="1:6" s="72" customFormat="1">
      <c r="A6585" s="1704"/>
      <c r="B6585" s="781"/>
      <c r="C6585" s="1704"/>
      <c r="D6585" s="874"/>
      <c r="E6585" s="1707"/>
      <c r="F6585" s="1719"/>
    </row>
    <row r="6586" spans="1:6" s="72" customFormat="1">
      <c r="A6586" s="1704"/>
      <c r="B6586" s="781"/>
      <c r="C6586" s="1704"/>
      <c r="D6586" s="874"/>
      <c r="E6586" s="1707"/>
      <c r="F6586" s="1719"/>
    </row>
    <row r="6587" spans="1:6" s="72" customFormat="1">
      <c r="A6587" s="1704"/>
      <c r="B6587" s="781"/>
      <c r="C6587" s="1704"/>
      <c r="D6587" s="874"/>
      <c r="E6587" s="1707"/>
      <c r="F6587" s="1719"/>
    </row>
    <row r="6588" spans="1:6" s="72" customFormat="1">
      <c r="A6588" s="1704"/>
      <c r="B6588" s="781"/>
      <c r="C6588" s="1704"/>
      <c r="D6588" s="874"/>
      <c r="E6588" s="1707"/>
      <c r="F6588" s="1719"/>
    </row>
    <row r="6589" spans="1:6" s="72" customFormat="1">
      <c r="A6589" s="1704"/>
      <c r="B6589" s="781"/>
      <c r="C6589" s="1704"/>
      <c r="D6589" s="874"/>
      <c r="E6589" s="1707"/>
      <c r="F6589" s="1719"/>
    </row>
    <row r="6590" spans="1:6" s="72" customFormat="1">
      <c r="A6590" s="1704"/>
      <c r="B6590" s="781"/>
      <c r="C6590" s="1704"/>
      <c r="D6590" s="874"/>
      <c r="E6590" s="1707"/>
      <c r="F6590" s="1719"/>
    </row>
    <row r="6591" spans="1:6" s="72" customFormat="1">
      <c r="A6591" s="1704"/>
      <c r="B6591" s="781"/>
      <c r="C6591" s="1704"/>
      <c r="D6591" s="874"/>
      <c r="E6591" s="1707"/>
      <c r="F6591" s="1719"/>
    </row>
    <row r="6592" spans="1:6" s="72" customFormat="1">
      <c r="A6592" s="1704"/>
      <c r="B6592" s="781"/>
      <c r="C6592" s="1704"/>
      <c r="D6592" s="874"/>
      <c r="E6592" s="1707"/>
      <c r="F6592" s="1719"/>
    </row>
    <row r="6593" spans="1:6" s="72" customFormat="1">
      <c r="A6593" s="1704"/>
      <c r="B6593" s="781"/>
      <c r="C6593" s="1704"/>
      <c r="D6593" s="874"/>
      <c r="E6593" s="1707"/>
      <c r="F6593" s="1719"/>
    </row>
    <row r="6594" spans="1:6" s="72" customFormat="1">
      <c r="A6594" s="1704"/>
      <c r="B6594" s="781"/>
      <c r="C6594" s="1704"/>
      <c r="D6594" s="874"/>
      <c r="E6594" s="1707"/>
      <c r="F6594" s="1719"/>
    </row>
    <row r="6595" spans="1:6" s="72" customFormat="1">
      <c r="A6595" s="1704"/>
      <c r="B6595" s="781"/>
      <c r="C6595" s="1704"/>
      <c r="D6595" s="874"/>
      <c r="E6595" s="1707"/>
      <c r="F6595" s="1719"/>
    </row>
    <row r="6596" spans="1:6" s="72" customFormat="1">
      <c r="A6596" s="1704"/>
      <c r="B6596" s="781"/>
      <c r="C6596" s="1704"/>
      <c r="D6596" s="874"/>
      <c r="E6596" s="1707"/>
      <c r="F6596" s="1719"/>
    </row>
    <row r="6597" spans="1:6" s="72" customFormat="1">
      <c r="A6597" s="1704"/>
      <c r="B6597" s="781"/>
      <c r="C6597" s="1704"/>
      <c r="D6597" s="874"/>
      <c r="E6597" s="1707"/>
      <c r="F6597" s="1719"/>
    </row>
    <row r="6598" spans="1:6" s="72" customFormat="1">
      <c r="A6598" s="1704"/>
      <c r="B6598" s="781"/>
      <c r="C6598" s="1704"/>
      <c r="D6598" s="874"/>
      <c r="E6598" s="1707"/>
      <c r="F6598" s="1719"/>
    </row>
    <row r="6599" spans="1:6" s="72" customFormat="1">
      <c r="A6599" s="1704"/>
      <c r="B6599" s="781"/>
      <c r="C6599" s="1704"/>
      <c r="D6599" s="874"/>
      <c r="E6599" s="1707"/>
      <c r="F6599" s="1719"/>
    </row>
    <row r="6600" spans="1:6" s="72" customFormat="1">
      <c r="A6600" s="1704"/>
      <c r="B6600" s="781"/>
      <c r="C6600" s="1704"/>
      <c r="D6600" s="874"/>
      <c r="E6600" s="1707"/>
      <c r="F6600" s="1719"/>
    </row>
    <row r="6601" spans="1:6" s="72" customFormat="1">
      <c r="A6601" s="1704"/>
      <c r="B6601" s="781"/>
      <c r="C6601" s="1704"/>
      <c r="D6601" s="874"/>
      <c r="E6601" s="1707"/>
      <c r="F6601" s="1719"/>
    </row>
    <row r="6602" spans="1:6" s="72" customFormat="1">
      <c r="A6602" s="1704"/>
      <c r="B6602" s="781"/>
      <c r="C6602" s="1704"/>
      <c r="D6602" s="874"/>
      <c r="E6602" s="1707"/>
      <c r="F6602" s="1719"/>
    </row>
    <row r="6603" spans="1:6" s="72" customFormat="1">
      <c r="A6603" s="1704"/>
      <c r="B6603" s="781"/>
      <c r="C6603" s="1704"/>
      <c r="D6603" s="874"/>
      <c r="E6603" s="1707"/>
      <c r="F6603" s="1719"/>
    </row>
    <row r="6604" spans="1:6" s="72" customFormat="1">
      <c r="A6604" s="1704"/>
      <c r="B6604" s="781"/>
      <c r="C6604" s="1704"/>
      <c r="D6604" s="874"/>
      <c r="E6604" s="1707"/>
      <c r="F6604" s="1719"/>
    </row>
    <row r="6605" spans="1:6" s="72" customFormat="1">
      <c r="A6605" s="1704"/>
      <c r="B6605" s="781"/>
      <c r="C6605" s="1704"/>
      <c r="D6605" s="874"/>
      <c r="E6605" s="1707"/>
      <c r="F6605" s="1719"/>
    </row>
    <row r="6606" spans="1:6" s="72" customFormat="1">
      <c r="A6606" s="1704"/>
      <c r="B6606" s="781"/>
      <c r="C6606" s="1704"/>
      <c r="D6606" s="874"/>
      <c r="E6606" s="1707"/>
      <c r="F6606" s="1719"/>
    </row>
    <row r="6607" spans="1:6" s="72" customFormat="1">
      <c r="A6607" s="1704"/>
      <c r="B6607" s="781"/>
      <c r="C6607" s="1704"/>
      <c r="D6607" s="874"/>
      <c r="E6607" s="1707"/>
      <c r="F6607" s="1719"/>
    </row>
    <row r="6608" spans="1:6" s="72" customFormat="1">
      <c r="A6608" s="1704"/>
      <c r="B6608" s="781"/>
      <c r="C6608" s="1704"/>
      <c r="D6608" s="874"/>
      <c r="E6608" s="1707"/>
      <c r="F6608" s="1719"/>
    </row>
    <row r="6609" spans="1:6" s="72" customFormat="1">
      <c r="A6609" s="1704"/>
      <c r="B6609" s="781"/>
      <c r="C6609" s="1704"/>
      <c r="D6609" s="874"/>
      <c r="E6609" s="1707"/>
      <c r="F6609" s="1719"/>
    </row>
    <row r="6610" spans="1:6" s="72" customFormat="1">
      <c r="A6610" s="1704"/>
      <c r="B6610" s="781"/>
      <c r="C6610" s="1704"/>
      <c r="D6610" s="874"/>
      <c r="E6610" s="1707"/>
      <c r="F6610" s="1719"/>
    </row>
    <row r="6611" spans="1:6" s="72" customFormat="1">
      <c r="A6611" s="1704"/>
      <c r="B6611" s="781"/>
      <c r="C6611" s="1704"/>
      <c r="D6611" s="874"/>
      <c r="E6611" s="1707"/>
      <c r="F6611" s="1719"/>
    </row>
    <row r="6612" spans="1:6" s="72" customFormat="1">
      <c r="A6612" s="1704"/>
      <c r="B6612" s="781"/>
      <c r="C6612" s="1704"/>
      <c r="D6612" s="874"/>
      <c r="E6612" s="1707"/>
      <c r="F6612" s="1719"/>
    </row>
    <row r="6613" spans="1:6" s="72" customFormat="1">
      <c r="A6613" s="1704"/>
      <c r="B6613" s="781"/>
      <c r="C6613" s="1704"/>
      <c r="D6613" s="874"/>
      <c r="E6613" s="1707"/>
      <c r="F6613" s="1719"/>
    </row>
    <row r="6614" spans="1:6" s="72" customFormat="1">
      <c r="A6614" s="1704"/>
      <c r="B6614" s="781"/>
      <c r="C6614" s="1704"/>
      <c r="D6614" s="874"/>
      <c r="E6614" s="1707"/>
      <c r="F6614" s="1719"/>
    </row>
    <row r="6615" spans="1:6" s="72" customFormat="1">
      <c r="A6615" s="1704"/>
      <c r="B6615" s="781"/>
      <c r="C6615" s="1704"/>
      <c r="D6615" s="874"/>
      <c r="E6615" s="1707"/>
      <c r="F6615" s="1719"/>
    </row>
    <row r="6616" spans="1:6" s="72" customFormat="1">
      <c r="A6616" s="48"/>
      <c r="B6616" s="717"/>
      <c r="C6616" s="47"/>
      <c r="D6616" s="718"/>
      <c r="E6616" s="2014"/>
      <c r="F6616" s="351"/>
    </row>
    <row r="6617" spans="1:6" s="72" customFormat="1" ht="14.4" thickBot="1">
      <c r="A6617" s="66"/>
      <c r="B6617" s="719" t="s">
        <v>3434</v>
      </c>
      <c r="C6617" s="65"/>
      <c r="D6617" s="720"/>
      <c r="E6617" s="2022"/>
      <c r="F6617" s="393">
        <f>SUM(F6568:F6595)</f>
        <v>0</v>
      </c>
    </row>
    <row r="6618" spans="1:6" s="72" customFormat="1" ht="14.4" thickTop="1">
      <c r="A6618" s="1700"/>
      <c r="B6618" s="802"/>
      <c r="C6618" s="1704"/>
      <c r="D6618" s="874"/>
      <c r="E6618" s="1707"/>
      <c r="F6618" s="1719"/>
    </row>
    <row r="6619" spans="1:6">
      <c r="A6619" s="1828" t="s">
        <v>3037</v>
      </c>
      <c r="B6619" s="802" t="s">
        <v>2941</v>
      </c>
      <c r="C6619" s="1829"/>
      <c r="D6619" s="874"/>
      <c r="E6619" s="1707"/>
      <c r="F6619" s="1719"/>
    </row>
    <row r="6620" spans="1:6" ht="69">
      <c r="A6620" s="1704"/>
      <c r="B6620" s="778" t="s">
        <v>1438</v>
      </c>
      <c r="C6620" s="1829"/>
      <c r="D6620" s="874"/>
      <c r="E6620" s="1707"/>
      <c r="F6620" s="1719"/>
    </row>
    <row r="6621" spans="1:6">
      <c r="A6621" s="1704"/>
      <c r="B6621" s="1672" t="s">
        <v>1439</v>
      </c>
      <c r="C6621" s="1829"/>
      <c r="D6621" s="874"/>
      <c r="E6621" s="1707"/>
      <c r="F6621" s="1719"/>
    </row>
    <row r="6622" spans="1:6" s="524" customFormat="1" ht="55.2">
      <c r="A6622" s="1704" t="s">
        <v>28</v>
      </c>
      <c r="B6622" s="781" t="s">
        <v>1440</v>
      </c>
      <c r="C6622" s="1825">
        <v>0</v>
      </c>
      <c r="D6622" s="874" t="s">
        <v>1421</v>
      </c>
      <c r="E6622" s="1707"/>
      <c r="F6622" s="1719">
        <f t="shared" ref="F6622:F6635" si="205">C6622*E6622</f>
        <v>0</v>
      </c>
    </row>
    <row r="6623" spans="1:6" ht="41.4">
      <c r="A6623" s="1704" t="s">
        <v>30</v>
      </c>
      <c r="B6623" s="781" t="s">
        <v>1441</v>
      </c>
      <c r="C6623" s="1825">
        <v>0</v>
      </c>
      <c r="D6623" s="874" t="s">
        <v>1421</v>
      </c>
      <c r="E6623" s="1707"/>
      <c r="F6623" s="1719">
        <f t="shared" si="205"/>
        <v>0</v>
      </c>
    </row>
    <row r="6624" spans="1:6" ht="27.6">
      <c r="A6624" s="1704" t="s">
        <v>31</v>
      </c>
      <c r="B6624" s="781" t="s">
        <v>1442</v>
      </c>
      <c r="C6624" s="1825">
        <v>0</v>
      </c>
      <c r="D6624" s="874" t="s">
        <v>1421</v>
      </c>
      <c r="E6624" s="1707"/>
      <c r="F6624" s="1719">
        <f t="shared" si="205"/>
        <v>0</v>
      </c>
    </row>
    <row r="6625" spans="1:6" ht="27.6">
      <c r="A6625" s="1704" t="s">
        <v>32</v>
      </c>
      <c r="B6625" s="781" t="s">
        <v>1443</v>
      </c>
      <c r="C6625" s="1825">
        <v>0</v>
      </c>
      <c r="D6625" s="874" t="s">
        <v>1421</v>
      </c>
      <c r="E6625" s="1707"/>
      <c r="F6625" s="1719">
        <f t="shared" si="205"/>
        <v>0</v>
      </c>
    </row>
    <row r="6626" spans="1:6" ht="27.6">
      <c r="A6626" s="1704" t="s">
        <v>33</v>
      </c>
      <c r="B6626" s="781" t="s">
        <v>1444</v>
      </c>
      <c r="C6626" s="1825">
        <v>0</v>
      </c>
      <c r="D6626" s="874" t="s">
        <v>1421</v>
      </c>
      <c r="E6626" s="1707"/>
      <c r="F6626" s="1719">
        <f t="shared" si="205"/>
        <v>0</v>
      </c>
    </row>
    <row r="6627" spans="1:6" ht="41.4">
      <c r="A6627" s="1704" t="s">
        <v>34</v>
      </c>
      <c r="B6627" s="781" t="s">
        <v>1445</v>
      </c>
      <c r="C6627" s="1825">
        <v>0</v>
      </c>
      <c r="D6627" s="874" t="s">
        <v>1421</v>
      </c>
      <c r="E6627" s="1707"/>
      <c r="F6627" s="1719">
        <f t="shared" si="205"/>
        <v>0</v>
      </c>
    </row>
    <row r="6628" spans="1:6" s="524" customFormat="1" ht="27.6">
      <c r="A6628" s="1700" t="s">
        <v>38</v>
      </c>
      <c r="B6628" s="781" t="s">
        <v>1446</v>
      </c>
      <c r="C6628" s="1825">
        <v>0</v>
      </c>
      <c r="D6628" s="336" t="s">
        <v>1421</v>
      </c>
      <c r="E6628" s="2177"/>
      <c r="F6628" s="1719">
        <f t="shared" si="205"/>
        <v>0</v>
      </c>
    </row>
    <row r="6629" spans="1:6" s="524" customFormat="1">
      <c r="A6629" s="1700" t="s">
        <v>39</v>
      </c>
      <c r="B6629" s="1831" t="s">
        <v>1447</v>
      </c>
      <c r="C6629" s="1825">
        <v>0</v>
      </c>
      <c r="D6629" s="336" t="s">
        <v>1421</v>
      </c>
      <c r="E6629" s="2177"/>
      <c r="F6629" s="1719">
        <f t="shared" si="205"/>
        <v>0</v>
      </c>
    </row>
    <row r="6630" spans="1:6">
      <c r="A6630" s="1704"/>
      <c r="B6630" s="1672" t="s">
        <v>1448</v>
      </c>
      <c r="C6630" s="1825"/>
      <c r="D6630" s="874"/>
      <c r="E6630" s="1707"/>
      <c r="F6630" s="1719">
        <f t="shared" si="205"/>
        <v>0</v>
      </c>
    </row>
    <row r="6631" spans="1:6" ht="41.4">
      <c r="A6631" s="1704" t="s">
        <v>35</v>
      </c>
      <c r="B6631" s="781" t="s">
        <v>1449</v>
      </c>
      <c r="C6631" s="1825">
        <v>0</v>
      </c>
      <c r="D6631" s="874" t="s">
        <v>1421</v>
      </c>
      <c r="E6631" s="1707"/>
      <c r="F6631" s="1719">
        <f t="shared" si="205"/>
        <v>0</v>
      </c>
    </row>
    <row r="6632" spans="1:6" ht="55.2">
      <c r="A6632" s="1704" t="s">
        <v>36</v>
      </c>
      <c r="B6632" s="781" t="s">
        <v>1450</v>
      </c>
      <c r="C6632" s="1825">
        <v>3</v>
      </c>
      <c r="D6632" s="874" t="s">
        <v>1421</v>
      </c>
      <c r="E6632" s="1707"/>
      <c r="F6632" s="1719">
        <f t="shared" si="205"/>
        <v>0</v>
      </c>
    </row>
    <row r="6633" spans="1:6" ht="27.6">
      <c r="A6633" s="1704" t="s">
        <v>74</v>
      </c>
      <c r="B6633" s="781" t="s">
        <v>1451</v>
      </c>
      <c r="C6633" s="1825">
        <v>3</v>
      </c>
      <c r="D6633" s="874" t="s">
        <v>1421</v>
      </c>
      <c r="E6633" s="1707"/>
      <c r="F6633" s="1719">
        <f t="shared" si="205"/>
        <v>0</v>
      </c>
    </row>
    <row r="6634" spans="1:6" ht="27.6">
      <c r="A6634" s="1704" t="s">
        <v>38</v>
      </c>
      <c r="B6634" s="781" t="s">
        <v>1452</v>
      </c>
      <c r="C6634" s="1825">
        <v>3</v>
      </c>
      <c r="D6634" s="874" t="s">
        <v>1421</v>
      </c>
      <c r="E6634" s="1707"/>
      <c r="F6634" s="1719">
        <f t="shared" si="205"/>
        <v>0</v>
      </c>
    </row>
    <row r="6635" spans="1:6" ht="41.4">
      <c r="A6635" s="1704" t="s">
        <v>39</v>
      </c>
      <c r="B6635" s="781" t="s">
        <v>1453</v>
      </c>
      <c r="C6635" s="1825">
        <v>3</v>
      </c>
      <c r="D6635" s="874" t="s">
        <v>1421</v>
      </c>
      <c r="E6635" s="1707"/>
      <c r="F6635" s="1719">
        <f t="shared" si="205"/>
        <v>0</v>
      </c>
    </row>
    <row r="6636" spans="1:6">
      <c r="A6636" s="1704"/>
      <c r="B6636" s="781"/>
      <c r="C6636" s="1829"/>
      <c r="D6636" s="874"/>
      <c r="E6636" s="1707"/>
      <c r="F6636" s="1719"/>
    </row>
    <row r="6637" spans="1:6">
      <c r="A6637" s="1704"/>
      <c r="B6637" s="781"/>
      <c r="C6637" s="1829"/>
      <c r="D6637" s="874"/>
      <c r="E6637" s="1707"/>
      <c r="F6637" s="1719"/>
    </row>
    <row r="6638" spans="1:6">
      <c r="A6638" s="1704"/>
      <c r="B6638" s="781"/>
      <c r="C6638" s="1829"/>
      <c r="D6638" s="874"/>
      <c r="E6638" s="1707"/>
      <c r="F6638" s="1719"/>
    </row>
    <row r="6639" spans="1:6">
      <c r="A6639" s="1704"/>
      <c r="B6639" s="781"/>
      <c r="C6639" s="1829"/>
      <c r="D6639" s="874"/>
      <c r="E6639" s="1707"/>
      <c r="F6639" s="1719"/>
    </row>
    <row r="6640" spans="1:6">
      <c r="A6640" s="1704"/>
      <c r="B6640" s="781"/>
      <c r="C6640" s="1829"/>
      <c r="D6640" s="874"/>
      <c r="E6640" s="1707"/>
      <c r="F6640" s="1719"/>
    </row>
    <row r="6641" spans="1:6">
      <c r="A6641" s="1704"/>
      <c r="B6641" s="781"/>
      <c r="C6641" s="1829"/>
      <c r="D6641" s="874"/>
      <c r="E6641" s="1707"/>
      <c r="F6641" s="1719"/>
    </row>
    <row r="6642" spans="1:6">
      <c r="A6642" s="1824"/>
      <c r="B6642" s="781"/>
      <c r="C6642" s="1825"/>
      <c r="D6642" s="874"/>
      <c r="E6642" s="1707"/>
      <c r="F6642" s="1719"/>
    </row>
    <row r="6643" spans="1:6">
      <c r="A6643" s="48"/>
      <c r="B6643" s="717"/>
      <c r="C6643" s="47"/>
      <c r="D6643" s="718"/>
      <c r="E6643" s="2014"/>
      <c r="F6643" s="351"/>
    </row>
    <row r="6644" spans="1:6" ht="14.4" thickBot="1">
      <c r="A6644" s="66"/>
      <c r="B6644" s="719" t="s">
        <v>199</v>
      </c>
      <c r="C6644" s="65"/>
      <c r="D6644" s="720"/>
      <c r="E6644" s="2022"/>
      <c r="F6644" s="393">
        <f>SUM(F6620:F6642)</f>
        <v>0</v>
      </c>
    </row>
    <row r="6645" spans="1:6" ht="14.4" thickTop="1">
      <c r="A6645" s="1722"/>
      <c r="B6645" s="721"/>
      <c r="C6645" s="1759"/>
      <c r="D6645" s="722"/>
      <c r="E6645" s="2173"/>
      <c r="F6645" s="1725"/>
    </row>
    <row r="6646" spans="1:6">
      <c r="A6646" s="1828" t="s">
        <v>3039</v>
      </c>
      <c r="B6646" s="802" t="s">
        <v>2947</v>
      </c>
      <c r="C6646" s="1829"/>
      <c r="D6646" s="874"/>
      <c r="E6646" s="1707"/>
      <c r="F6646" s="1719"/>
    </row>
    <row r="6647" spans="1:6">
      <c r="A6647" s="1704"/>
      <c r="B6647" s="1672" t="s">
        <v>1454</v>
      </c>
      <c r="C6647" s="1829"/>
      <c r="D6647" s="874"/>
      <c r="E6647" s="1707"/>
      <c r="F6647" s="1719">
        <f t="shared" ref="F6647" si="206">D6647*E6647</f>
        <v>0</v>
      </c>
    </row>
    <row r="6648" spans="1:6" ht="41.4">
      <c r="A6648" s="1704" t="s">
        <v>28</v>
      </c>
      <c r="B6648" s="781" t="s">
        <v>1455</v>
      </c>
      <c r="C6648" s="1825">
        <v>3</v>
      </c>
      <c r="D6648" s="874" t="s">
        <v>1456</v>
      </c>
      <c r="E6648" s="1707"/>
      <c r="F6648" s="1719">
        <f t="shared" ref="F6648:F6660" si="207">C6648*E6648</f>
        <v>0</v>
      </c>
    </row>
    <row r="6649" spans="1:6" ht="41.4">
      <c r="A6649" s="1704" t="s">
        <v>30</v>
      </c>
      <c r="B6649" s="781" t="s">
        <v>1457</v>
      </c>
      <c r="C6649" s="1825">
        <v>3</v>
      </c>
      <c r="D6649" s="874" t="s">
        <v>1456</v>
      </c>
      <c r="E6649" s="1707"/>
      <c r="F6649" s="1719">
        <f t="shared" si="207"/>
        <v>0</v>
      </c>
    </row>
    <row r="6650" spans="1:6">
      <c r="A6650" s="1704"/>
      <c r="B6650" s="1672" t="s">
        <v>1458</v>
      </c>
      <c r="C6650" s="1825"/>
      <c r="D6650" s="874"/>
      <c r="E6650" s="1707"/>
      <c r="F6650" s="1719">
        <f t="shared" si="207"/>
        <v>0</v>
      </c>
    </row>
    <row r="6651" spans="1:6" ht="55.2">
      <c r="A6651" s="1704" t="s">
        <v>31</v>
      </c>
      <c r="B6651" s="781" t="s">
        <v>1459</v>
      </c>
      <c r="C6651" s="1825">
        <v>3</v>
      </c>
      <c r="D6651" s="874" t="s">
        <v>1421</v>
      </c>
      <c r="E6651" s="1707"/>
      <c r="F6651" s="1719">
        <f t="shared" si="207"/>
        <v>0</v>
      </c>
    </row>
    <row r="6652" spans="1:6">
      <c r="A6652" s="1704"/>
      <c r="B6652" s="1672" t="s">
        <v>1460</v>
      </c>
      <c r="C6652" s="1825"/>
      <c r="D6652" s="874"/>
      <c r="E6652" s="1707"/>
      <c r="F6652" s="1719">
        <f t="shared" si="207"/>
        <v>0</v>
      </c>
    </row>
    <row r="6653" spans="1:6" ht="41.4">
      <c r="A6653" s="1704" t="s">
        <v>32</v>
      </c>
      <c r="B6653" s="781" t="s">
        <v>1461</v>
      </c>
      <c r="C6653" s="1825">
        <v>0</v>
      </c>
      <c r="D6653" s="874" t="s">
        <v>1421</v>
      </c>
      <c r="E6653" s="1707"/>
      <c r="F6653" s="1719">
        <f t="shared" si="207"/>
        <v>0</v>
      </c>
    </row>
    <row r="6654" spans="1:6">
      <c r="A6654" s="1704"/>
      <c r="B6654" s="781"/>
      <c r="C6654" s="1825"/>
      <c r="D6654" s="874"/>
      <c r="E6654" s="1707"/>
      <c r="F6654" s="1719">
        <f t="shared" si="207"/>
        <v>0</v>
      </c>
    </row>
    <row r="6655" spans="1:6">
      <c r="A6655" s="1704"/>
      <c r="B6655" s="1672" t="s">
        <v>1462</v>
      </c>
      <c r="C6655" s="1825"/>
      <c r="D6655" s="874"/>
      <c r="E6655" s="1707"/>
      <c r="F6655" s="1719">
        <f t="shared" si="207"/>
        <v>0</v>
      </c>
    </row>
    <row r="6656" spans="1:6" ht="69">
      <c r="A6656" s="1704" t="s">
        <v>30</v>
      </c>
      <c r="B6656" s="781" t="s">
        <v>1463</v>
      </c>
      <c r="C6656" s="1825">
        <v>0</v>
      </c>
      <c r="D6656" s="874" t="s">
        <v>1464</v>
      </c>
      <c r="E6656" s="1707"/>
      <c r="F6656" s="1719">
        <f t="shared" si="207"/>
        <v>0</v>
      </c>
    </row>
    <row r="6657" spans="1:6" ht="27.6">
      <c r="A6657" s="1704" t="s">
        <v>31</v>
      </c>
      <c r="B6657" s="781" t="s">
        <v>1465</v>
      </c>
      <c r="C6657" s="1825">
        <v>0</v>
      </c>
      <c r="D6657" s="874" t="s">
        <v>1464</v>
      </c>
      <c r="E6657" s="1707"/>
      <c r="F6657" s="1719">
        <f t="shared" si="207"/>
        <v>0</v>
      </c>
    </row>
    <row r="6658" spans="1:6" ht="27.6">
      <c r="A6658" s="1704" t="s">
        <v>32</v>
      </c>
      <c r="B6658" s="781" t="s">
        <v>1466</v>
      </c>
      <c r="C6658" s="1825">
        <v>0</v>
      </c>
      <c r="D6658" s="874" t="s">
        <v>1464</v>
      </c>
      <c r="E6658" s="1707"/>
      <c r="F6658" s="1719">
        <f t="shared" si="207"/>
        <v>0</v>
      </c>
    </row>
    <row r="6659" spans="1:6" ht="27.6">
      <c r="A6659" s="1704" t="s">
        <v>33</v>
      </c>
      <c r="B6659" s="781" t="s">
        <v>1467</v>
      </c>
      <c r="C6659" s="1825">
        <v>0</v>
      </c>
      <c r="D6659" s="874" t="s">
        <v>1464</v>
      </c>
      <c r="E6659" s="1707"/>
      <c r="F6659" s="1719">
        <f t="shared" si="207"/>
        <v>0</v>
      </c>
    </row>
    <row r="6660" spans="1:6">
      <c r="A6660" s="1704" t="s">
        <v>34</v>
      </c>
      <c r="B6660" s="781" t="s">
        <v>1468</v>
      </c>
      <c r="C6660" s="1825">
        <v>0</v>
      </c>
      <c r="D6660" s="874" t="s">
        <v>1464</v>
      </c>
      <c r="E6660" s="1707"/>
      <c r="F6660" s="1719">
        <f t="shared" si="207"/>
        <v>0</v>
      </c>
    </row>
    <row r="6661" spans="1:6">
      <c r="A6661" s="1704"/>
      <c r="B6661" s="781"/>
      <c r="C6661" s="1830"/>
      <c r="D6661" s="411"/>
      <c r="E6661" s="1707"/>
      <c r="F6661" s="1719"/>
    </row>
    <row r="6662" spans="1:6">
      <c r="A6662" s="1704"/>
      <c r="B6662" s="781"/>
      <c r="C6662" s="1830"/>
      <c r="D6662" s="411"/>
      <c r="E6662" s="1707"/>
      <c r="F6662" s="1719"/>
    </row>
    <row r="6663" spans="1:6">
      <c r="A6663" s="1704"/>
      <c r="B6663" s="781"/>
      <c r="C6663" s="1830"/>
      <c r="D6663" s="411"/>
      <c r="E6663" s="1707"/>
      <c r="F6663" s="1719"/>
    </row>
    <row r="6664" spans="1:6">
      <c r="A6664" s="1704"/>
      <c r="B6664" s="781"/>
      <c r="C6664" s="1830"/>
      <c r="D6664" s="411"/>
      <c r="E6664" s="1707"/>
      <c r="F6664" s="1719"/>
    </row>
    <row r="6665" spans="1:6">
      <c r="A6665" s="1704"/>
      <c r="B6665" s="781"/>
      <c r="C6665" s="1830"/>
      <c r="D6665" s="411"/>
      <c r="E6665" s="1707"/>
      <c r="F6665" s="1719"/>
    </row>
    <row r="6666" spans="1:6">
      <c r="A6666" s="1704"/>
      <c r="B6666" s="781"/>
      <c r="C6666" s="1830"/>
      <c r="D6666" s="411"/>
      <c r="E6666" s="1707"/>
      <c r="F6666" s="1719"/>
    </row>
    <row r="6667" spans="1:6">
      <c r="A6667" s="1704"/>
      <c r="B6667" s="781"/>
      <c r="C6667" s="1830"/>
      <c r="D6667" s="411"/>
      <c r="E6667" s="1707"/>
      <c r="F6667" s="1719"/>
    </row>
    <row r="6668" spans="1:6">
      <c r="A6668" s="1704"/>
      <c r="B6668" s="781"/>
      <c r="C6668" s="1830"/>
      <c r="D6668" s="411"/>
      <c r="E6668" s="1707"/>
      <c r="F6668" s="1719"/>
    </row>
    <row r="6669" spans="1:6">
      <c r="A6669" s="1704"/>
      <c r="B6669" s="781"/>
      <c r="C6669" s="1830"/>
      <c r="D6669" s="411"/>
      <c r="E6669" s="1707"/>
      <c r="F6669" s="1719"/>
    </row>
    <row r="6670" spans="1:6">
      <c r="A6670" s="1704"/>
      <c r="B6670" s="781"/>
      <c r="C6670" s="1830"/>
      <c r="D6670" s="411"/>
      <c r="E6670" s="1707"/>
      <c r="F6670" s="1719"/>
    </row>
    <row r="6671" spans="1:6">
      <c r="A6671" s="1704"/>
      <c r="B6671" s="781"/>
      <c r="C6671" s="1830"/>
      <c r="D6671" s="411"/>
      <c r="E6671" s="1707"/>
      <c r="F6671" s="1719"/>
    </row>
    <row r="6672" spans="1:6">
      <c r="A6672" s="1704"/>
      <c r="B6672" s="781"/>
      <c r="C6672" s="1830"/>
      <c r="D6672" s="411"/>
      <c r="E6672" s="1707"/>
      <c r="F6672" s="1719"/>
    </row>
    <row r="6673" spans="1:6">
      <c r="A6673" s="1704"/>
      <c r="B6673" s="781"/>
      <c r="C6673" s="1830"/>
      <c r="D6673" s="411"/>
      <c r="E6673" s="1707"/>
      <c r="F6673" s="1719"/>
    </row>
    <row r="6674" spans="1:6">
      <c r="A6674" s="1704"/>
      <c r="B6674" s="781"/>
      <c r="C6674" s="1830"/>
      <c r="D6674" s="411"/>
      <c r="E6674" s="1707"/>
      <c r="F6674" s="1719"/>
    </row>
    <row r="6675" spans="1:6">
      <c r="A6675" s="1704"/>
      <c r="B6675" s="781"/>
      <c r="C6675" s="1830"/>
      <c r="D6675" s="411"/>
      <c r="E6675" s="1707"/>
      <c r="F6675" s="1719"/>
    </row>
    <row r="6676" spans="1:6">
      <c r="A6676" s="1704"/>
      <c r="B6676" s="781"/>
      <c r="C6676" s="1830"/>
      <c r="D6676" s="411"/>
      <c r="E6676" s="1707"/>
      <c r="F6676" s="1719"/>
    </row>
    <row r="6677" spans="1:6">
      <c r="A6677" s="1824"/>
      <c r="B6677" s="781"/>
      <c r="C6677" s="1825"/>
      <c r="D6677" s="874"/>
      <c r="E6677" s="1707"/>
      <c r="F6677" s="1719"/>
    </row>
    <row r="6678" spans="1:6">
      <c r="A6678" s="48"/>
      <c r="B6678" s="717"/>
      <c r="C6678" s="47"/>
      <c r="D6678" s="718"/>
      <c r="E6678" s="2014"/>
      <c r="F6678" s="351"/>
    </row>
    <row r="6679" spans="1:6" ht="14.4" thickBot="1">
      <c r="A6679" s="66"/>
      <c r="B6679" s="719" t="s">
        <v>199</v>
      </c>
      <c r="C6679" s="65"/>
      <c r="D6679" s="720"/>
      <c r="E6679" s="2022"/>
      <c r="F6679" s="393">
        <f>SUM(F6646:F6672)</f>
        <v>0</v>
      </c>
    </row>
    <row r="6680" spans="1:6" ht="14.4" thickTop="1">
      <c r="A6680" s="1834"/>
      <c r="B6680" s="1749"/>
      <c r="C6680" s="1835"/>
      <c r="D6680" s="1822"/>
      <c r="E6680" s="2183"/>
      <c r="F6680" s="1781"/>
    </row>
    <row r="6681" spans="1:6">
      <c r="A6681" s="1714"/>
      <c r="B6681" s="802" t="s">
        <v>2950</v>
      </c>
      <c r="C6681" s="1829"/>
      <c r="D6681" s="874"/>
      <c r="E6681" s="1707"/>
      <c r="F6681" s="1717"/>
    </row>
    <row r="6682" spans="1:6">
      <c r="A6682" s="1704"/>
      <c r="B6682" s="1672" t="s">
        <v>1469</v>
      </c>
      <c r="C6682" s="1829"/>
      <c r="D6682" s="874"/>
      <c r="E6682" s="1707"/>
      <c r="F6682" s="1719">
        <f t="shared" ref="F6682" si="208">D6682*E6682</f>
        <v>0</v>
      </c>
    </row>
    <row r="6683" spans="1:6">
      <c r="A6683" s="1704" t="s">
        <v>28</v>
      </c>
      <c r="B6683" s="781" t="s">
        <v>1470</v>
      </c>
      <c r="C6683" s="1825">
        <v>6</v>
      </c>
      <c r="D6683" s="874" t="s">
        <v>1464</v>
      </c>
      <c r="E6683" s="1707"/>
      <c r="F6683" s="1719">
        <f t="shared" ref="F6683:F6697" si="209">C6683*E6683</f>
        <v>0</v>
      </c>
    </row>
    <row r="6684" spans="1:6">
      <c r="A6684" s="1704"/>
      <c r="B6684" s="1672" t="s">
        <v>1471</v>
      </c>
      <c r="C6684" s="1829"/>
      <c r="D6684" s="874"/>
      <c r="E6684" s="1707"/>
      <c r="F6684" s="1719">
        <f t="shared" si="209"/>
        <v>0</v>
      </c>
    </row>
    <row r="6685" spans="1:6" ht="27.6">
      <c r="A6685" s="1704" t="s">
        <v>30</v>
      </c>
      <c r="B6685" s="781" t="s">
        <v>1472</v>
      </c>
      <c r="C6685" s="1825">
        <v>3</v>
      </c>
      <c r="D6685" s="336" t="s">
        <v>1421</v>
      </c>
      <c r="F6685" s="1719">
        <f t="shared" si="209"/>
        <v>0</v>
      </c>
    </row>
    <row r="6686" spans="1:6">
      <c r="A6686" s="1704" t="s">
        <v>31</v>
      </c>
      <c r="B6686" s="781" t="s">
        <v>1473</v>
      </c>
      <c r="C6686" s="1830">
        <v>0</v>
      </c>
      <c r="D6686" s="336" t="s">
        <v>1421</v>
      </c>
      <c r="F6686" s="1719">
        <f t="shared" si="209"/>
        <v>0</v>
      </c>
    </row>
    <row r="6687" spans="1:6">
      <c r="A6687" s="1704" t="s">
        <v>32</v>
      </c>
      <c r="B6687" s="781" t="s">
        <v>1474</v>
      </c>
      <c r="C6687" s="1830">
        <v>0</v>
      </c>
      <c r="D6687" s="336" t="s">
        <v>1421</v>
      </c>
      <c r="F6687" s="1719">
        <f t="shared" si="209"/>
        <v>0</v>
      </c>
    </row>
    <row r="6688" spans="1:6">
      <c r="A6688" s="1704"/>
      <c r="B6688" s="1672" t="s">
        <v>1475</v>
      </c>
      <c r="C6688" s="1829"/>
      <c r="D6688" s="874"/>
      <c r="E6688" s="1707"/>
      <c r="F6688" s="1719">
        <f t="shared" si="209"/>
        <v>0</v>
      </c>
    </row>
    <row r="6689" spans="1:6" ht="41.4">
      <c r="A6689" s="1704" t="s">
        <v>33</v>
      </c>
      <c r="B6689" s="781" t="s">
        <v>1476</v>
      </c>
      <c r="C6689" s="1825">
        <v>1</v>
      </c>
      <c r="D6689" s="874" t="s">
        <v>1421</v>
      </c>
      <c r="E6689" s="1707"/>
      <c r="F6689" s="1719">
        <f t="shared" si="209"/>
        <v>0</v>
      </c>
    </row>
    <row r="6690" spans="1:6" s="524" customFormat="1">
      <c r="A6690" s="1704"/>
      <c r="B6690" s="1832"/>
      <c r="C6690" s="1833"/>
      <c r="D6690" s="336"/>
      <c r="E6690" s="1707"/>
      <c r="F6690" s="1719">
        <f t="shared" si="209"/>
        <v>0</v>
      </c>
    </row>
    <row r="6691" spans="1:6" s="524" customFormat="1">
      <c r="A6691" s="1704"/>
      <c r="B6691" s="1832" t="s">
        <v>1477</v>
      </c>
      <c r="C6691" s="1833"/>
      <c r="D6691" s="336"/>
      <c r="E6691" s="1707"/>
      <c r="F6691" s="1719">
        <f t="shared" si="209"/>
        <v>0</v>
      </c>
    </row>
    <row r="6692" spans="1:6" s="524" customFormat="1" ht="82.8">
      <c r="A6692" s="1704" t="s">
        <v>28</v>
      </c>
      <c r="B6692" s="1831" t="s">
        <v>1478</v>
      </c>
      <c r="C6692" s="1825">
        <v>0</v>
      </c>
      <c r="D6692" s="874" t="s">
        <v>1421</v>
      </c>
      <c r="E6692" s="1707"/>
      <c r="F6692" s="1719">
        <f t="shared" si="209"/>
        <v>0</v>
      </c>
    </row>
    <row r="6693" spans="1:6">
      <c r="A6693" s="1704"/>
      <c r="B6693" s="781"/>
      <c r="C6693" s="1829"/>
      <c r="D6693" s="874"/>
      <c r="E6693" s="1707"/>
      <c r="F6693" s="1719">
        <f t="shared" si="209"/>
        <v>0</v>
      </c>
    </row>
    <row r="6694" spans="1:6" s="524" customFormat="1" ht="96.6">
      <c r="A6694" s="1700" t="s">
        <v>34</v>
      </c>
      <c r="B6694" s="781" t="s">
        <v>2952</v>
      </c>
      <c r="C6694" s="1825">
        <v>0</v>
      </c>
      <c r="D6694" s="336" t="s">
        <v>809</v>
      </c>
      <c r="E6694" s="2177"/>
      <c r="F6694" s="1719">
        <f t="shared" si="209"/>
        <v>0</v>
      </c>
    </row>
    <row r="6695" spans="1:6" s="524" customFormat="1" ht="27.6">
      <c r="A6695" s="1704" t="s">
        <v>36</v>
      </c>
      <c r="B6695" s="1831" t="s">
        <v>1480</v>
      </c>
      <c r="C6695" s="1825">
        <v>0</v>
      </c>
      <c r="D6695" s="874" t="s">
        <v>1421</v>
      </c>
      <c r="E6695" s="1707"/>
      <c r="F6695" s="1719">
        <f t="shared" si="209"/>
        <v>0</v>
      </c>
    </row>
    <row r="6696" spans="1:6" s="524" customFormat="1">
      <c r="A6696" s="1700"/>
      <c r="B6696" s="781"/>
      <c r="C6696" s="1830"/>
      <c r="D6696" s="336"/>
      <c r="E6696" s="2177"/>
      <c r="F6696" s="1719">
        <f t="shared" si="209"/>
        <v>0</v>
      </c>
    </row>
    <row r="6697" spans="1:6" s="524" customFormat="1" ht="41.4">
      <c r="A6697" s="1700" t="s">
        <v>74</v>
      </c>
      <c r="B6697" s="1831" t="s">
        <v>1481</v>
      </c>
      <c r="C6697" s="1825">
        <v>1</v>
      </c>
      <c r="D6697" s="874" t="s">
        <v>1482</v>
      </c>
      <c r="E6697" s="1707"/>
      <c r="F6697" s="1719">
        <f t="shared" si="209"/>
        <v>0</v>
      </c>
    </row>
    <row r="6698" spans="1:6" s="524" customFormat="1">
      <c r="A6698" s="1700"/>
      <c r="B6698" s="1831"/>
      <c r="C6698" s="1829"/>
      <c r="D6698" s="874"/>
      <c r="E6698" s="1707"/>
      <c r="F6698" s="1719"/>
    </row>
    <row r="6699" spans="1:6" s="524" customFormat="1">
      <c r="A6699" s="1700"/>
      <c r="B6699" s="1831"/>
      <c r="C6699" s="1829"/>
      <c r="D6699" s="874"/>
      <c r="E6699" s="1707"/>
      <c r="F6699" s="1719"/>
    </row>
    <row r="6700" spans="1:6" s="524" customFormat="1">
      <c r="A6700" s="1700"/>
      <c r="B6700" s="1831"/>
      <c r="C6700" s="1829"/>
      <c r="D6700" s="874"/>
      <c r="E6700" s="1707"/>
      <c r="F6700" s="1719"/>
    </row>
    <row r="6701" spans="1:6" s="524" customFormat="1">
      <c r="A6701" s="1700"/>
      <c r="B6701" s="1831"/>
      <c r="C6701" s="1829"/>
      <c r="D6701" s="874"/>
      <c r="E6701" s="1707"/>
      <c r="F6701" s="1719"/>
    </row>
    <row r="6702" spans="1:6" s="524" customFormat="1">
      <c r="A6702" s="1700"/>
      <c r="B6702" s="1831"/>
      <c r="C6702" s="1829"/>
      <c r="D6702" s="874"/>
      <c r="E6702" s="1707"/>
      <c r="F6702" s="1719"/>
    </row>
    <row r="6703" spans="1:6" s="524" customFormat="1">
      <c r="A6703" s="1700"/>
      <c r="B6703" s="1831"/>
      <c r="C6703" s="1829"/>
      <c r="D6703" s="874"/>
      <c r="E6703" s="1707"/>
      <c r="F6703" s="1719"/>
    </row>
    <row r="6704" spans="1:6" s="524" customFormat="1">
      <c r="A6704" s="1700"/>
      <c r="B6704" s="1831"/>
      <c r="C6704" s="1829"/>
      <c r="D6704" s="874"/>
      <c r="E6704" s="1707"/>
      <c r="F6704" s="1719"/>
    </row>
    <row r="6705" spans="1:6" s="524" customFormat="1">
      <c r="A6705" s="1700"/>
      <c r="B6705" s="1831"/>
      <c r="C6705" s="1829"/>
      <c r="D6705" s="874"/>
      <c r="E6705" s="1707"/>
      <c r="F6705" s="1719"/>
    </row>
    <row r="6706" spans="1:6" s="524" customFormat="1">
      <c r="A6706" s="1700"/>
      <c r="B6706" s="1831"/>
      <c r="C6706" s="1829"/>
      <c r="D6706" s="874"/>
      <c r="E6706" s="1707"/>
      <c r="F6706" s="1719"/>
    </row>
    <row r="6707" spans="1:6" s="524" customFormat="1">
      <c r="A6707" s="1700"/>
      <c r="B6707" s="1831"/>
      <c r="C6707" s="1829"/>
      <c r="D6707" s="874"/>
      <c r="E6707" s="1707"/>
      <c r="F6707" s="1719"/>
    </row>
    <row r="6708" spans="1:6" s="524" customFormat="1">
      <c r="A6708" s="1700"/>
      <c r="B6708" s="1831"/>
      <c r="C6708" s="1829"/>
      <c r="D6708" s="874"/>
      <c r="E6708" s="1707"/>
      <c r="F6708" s="1719"/>
    </row>
    <row r="6709" spans="1:6" s="524" customFormat="1">
      <c r="A6709" s="1700"/>
      <c r="B6709" s="1831"/>
      <c r="C6709" s="1829"/>
      <c r="D6709" s="874"/>
      <c r="E6709" s="1707"/>
      <c r="F6709" s="1719"/>
    </row>
    <row r="6710" spans="1:6" s="524" customFormat="1">
      <c r="A6710" s="1700"/>
      <c r="B6710" s="1831"/>
      <c r="C6710" s="1829"/>
      <c r="D6710" s="874"/>
      <c r="E6710" s="1707"/>
      <c r="F6710" s="1719"/>
    </row>
    <row r="6711" spans="1:6">
      <c r="A6711" s="1824"/>
      <c r="B6711" s="781"/>
      <c r="C6711" s="1825"/>
      <c r="D6711" s="874"/>
      <c r="E6711" s="1707"/>
      <c r="F6711" s="1719"/>
    </row>
    <row r="6712" spans="1:6">
      <c r="A6712" s="48"/>
      <c r="B6712" s="717"/>
      <c r="C6712" s="47"/>
      <c r="D6712" s="718"/>
      <c r="E6712" s="2014"/>
      <c r="F6712" s="351"/>
    </row>
    <row r="6713" spans="1:6" ht="14.4" thickBot="1">
      <c r="A6713" s="66"/>
      <c r="B6713" s="719" t="s">
        <v>199</v>
      </c>
      <c r="C6713" s="65"/>
      <c r="D6713" s="720"/>
      <c r="E6713" s="2022"/>
      <c r="F6713" s="393">
        <f>SUM(F6681:F6707)</f>
        <v>0</v>
      </c>
    </row>
    <row r="6714" spans="1:6" ht="14.4" thickTop="1">
      <c r="A6714" s="1834"/>
      <c r="B6714" s="1749"/>
      <c r="C6714" s="1835"/>
      <c r="D6714" s="1822"/>
      <c r="E6714" s="2183"/>
      <c r="F6714" s="1781"/>
    </row>
    <row r="6715" spans="1:6">
      <c r="A6715" s="1714" t="s">
        <v>3041</v>
      </c>
      <c r="B6715" s="802" t="s">
        <v>2954</v>
      </c>
      <c r="C6715" s="1829"/>
      <c r="D6715" s="874"/>
      <c r="E6715" s="1707"/>
      <c r="F6715" s="1717"/>
    </row>
    <row r="6716" spans="1:6" s="524" customFormat="1" ht="41.4">
      <c r="A6716" s="1704" t="s">
        <v>28</v>
      </c>
      <c r="B6716" s="1831" t="s">
        <v>2955</v>
      </c>
      <c r="C6716" s="1829">
        <v>0</v>
      </c>
      <c r="D6716" s="874" t="s">
        <v>1421</v>
      </c>
      <c r="E6716" s="1707"/>
      <c r="F6716" s="1719">
        <f t="shared" ref="F6716:F6724" si="210">C6716*E6716</f>
        <v>0</v>
      </c>
    </row>
    <row r="6717" spans="1:6" s="524" customFormat="1" ht="41.4">
      <c r="A6717" s="1704" t="s">
        <v>30</v>
      </c>
      <c r="B6717" s="1831" t="s">
        <v>2956</v>
      </c>
      <c r="C6717" s="1829">
        <v>0</v>
      </c>
      <c r="D6717" s="874" t="s">
        <v>1421</v>
      </c>
      <c r="E6717" s="1707"/>
      <c r="F6717" s="1719">
        <f t="shared" si="210"/>
        <v>0</v>
      </c>
    </row>
    <row r="6718" spans="1:6" s="524" customFormat="1" ht="27.6">
      <c r="A6718" s="1704" t="s">
        <v>31</v>
      </c>
      <c r="B6718" s="1831" t="s">
        <v>2957</v>
      </c>
      <c r="C6718" s="1829">
        <v>0</v>
      </c>
      <c r="D6718" s="874" t="s">
        <v>1421</v>
      </c>
      <c r="E6718" s="1707"/>
      <c r="F6718" s="1719">
        <f t="shared" si="210"/>
        <v>0</v>
      </c>
    </row>
    <row r="6719" spans="1:6" s="524" customFormat="1" ht="55.2">
      <c r="A6719" s="1704" t="s">
        <v>32</v>
      </c>
      <c r="B6719" s="1831" t="s">
        <v>2958</v>
      </c>
      <c r="C6719" s="1829">
        <v>0</v>
      </c>
      <c r="D6719" s="874" t="s">
        <v>1421</v>
      </c>
      <c r="E6719" s="1707"/>
      <c r="F6719" s="1719">
        <f t="shared" si="210"/>
        <v>0</v>
      </c>
    </row>
    <row r="6720" spans="1:6">
      <c r="A6720" s="1704"/>
      <c r="B6720" s="1672" t="s">
        <v>2959</v>
      </c>
      <c r="C6720" s="1829"/>
      <c r="D6720" s="874"/>
      <c r="E6720" s="1707"/>
      <c r="F6720" s="1719">
        <f t="shared" si="210"/>
        <v>0</v>
      </c>
    </row>
    <row r="6721" spans="1:6" ht="69">
      <c r="A6721" s="1704" t="s">
        <v>33</v>
      </c>
      <c r="B6721" s="781" t="s">
        <v>2960</v>
      </c>
      <c r="C6721" s="1829">
        <v>0</v>
      </c>
      <c r="D6721" s="874" t="s">
        <v>1421</v>
      </c>
      <c r="E6721" s="1707"/>
      <c r="F6721" s="1719">
        <f t="shared" si="210"/>
        <v>0</v>
      </c>
    </row>
    <row r="6722" spans="1:6">
      <c r="A6722" s="1704"/>
      <c r="B6722" s="781"/>
      <c r="C6722" s="1829"/>
      <c r="D6722" s="874"/>
      <c r="E6722" s="1707"/>
      <c r="F6722" s="1719">
        <f t="shared" si="210"/>
        <v>0</v>
      </c>
    </row>
    <row r="6723" spans="1:6" ht="165.6">
      <c r="A6723" s="1704" t="s">
        <v>34</v>
      </c>
      <c r="B6723" s="781" t="s">
        <v>2961</v>
      </c>
      <c r="C6723" s="1829">
        <v>0</v>
      </c>
      <c r="D6723" s="874" t="s">
        <v>1464</v>
      </c>
      <c r="E6723" s="1707"/>
      <c r="F6723" s="1719">
        <f t="shared" si="210"/>
        <v>0</v>
      </c>
    </row>
    <row r="6724" spans="1:6">
      <c r="A6724" s="1704" t="s">
        <v>34</v>
      </c>
      <c r="B6724" s="781" t="s">
        <v>2962</v>
      </c>
      <c r="C6724" s="1829">
        <v>0</v>
      </c>
      <c r="D6724" s="874" t="s">
        <v>1421</v>
      </c>
      <c r="E6724" s="1707"/>
      <c r="F6724" s="1719">
        <f t="shared" si="210"/>
        <v>0</v>
      </c>
    </row>
    <row r="6725" spans="1:6">
      <c r="A6725" s="1704"/>
      <c r="B6725" s="781"/>
      <c r="C6725" s="1829"/>
      <c r="D6725" s="874"/>
      <c r="E6725" s="1707"/>
      <c r="F6725" s="1719"/>
    </row>
    <row r="6726" spans="1:6">
      <c r="A6726" s="1704"/>
      <c r="B6726" s="781"/>
      <c r="C6726" s="1829"/>
      <c r="D6726" s="874"/>
      <c r="E6726" s="1707"/>
      <c r="F6726" s="1719"/>
    </row>
    <row r="6727" spans="1:6">
      <c r="A6727" s="1704"/>
      <c r="B6727" s="781"/>
      <c r="C6727" s="1829"/>
      <c r="D6727" s="874"/>
      <c r="E6727" s="1707"/>
      <c r="F6727" s="1719"/>
    </row>
    <row r="6728" spans="1:6">
      <c r="A6728" s="1704"/>
      <c r="B6728" s="781"/>
      <c r="C6728" s="1829"/>
      <c r="D6728" s="874"/>
      <c r="E6728" s="1707"/>
      <c r="F6728" s="1719"/>
    </row>
    <row r="6729" spans="1:6">
      <c r="A6729" s="1704"/>
      <c r="B6729" s="781"/>
      <c r="C6729" s="1829"/>
      <c r="D6729" s="874"/>
      <c r="E6729" s="1707"/>
      <c r="F6729" s="1719"/>
    </row>
    <row r="6730" spans="1:6">
      <c r="A6730" s="1704"/>
      <c r="B6730" s="781"/>
      <c r="C6730" s="1829"/>
      <c r="D6730" s="874"/>
      <c r="E6730" s="1707"/>
      <c r="F6730" s="1719"/>
    </row>
    <row r="6731" spans="1:6">
      <c r="A6731" s="1704"/>
      <c r="B6731" s="781"/>
      <c r="C6731" s="1829"/>
      <c r="D6731" s="874"/>
      <c r="E6731" s="1707"/>
      <c r="F6731" s="1719"/>
    </row>
    <row r="6732" spans="1:6">
      <c r="A6732" s="1704"/>
      <c r="B6732" s="781"/>
      <c r="C6732" s="1829"/>
      <c r="D6732" s="874"/>
      <c r="E6732" s="1707"/>
      <c r="F6732" s="1719"/>
    </row>
    <row r="6733" spans="1:6">
      <c r="A6733" s="1704"/>
      <c r="B6733" s="781"/>
      <c r="C6733" s="1829"/>
      <c r="D6733" s="874"/>
      <c r="E6733" s="1707"/>
      <c r="F6733" s="1719"/>
    </row>
    <row r="6734" spans="1:6">
      <c r="A6734" s="1704"/>
      <c r="B6734" s="781"/>
      <c r="C6734" s="1829"/>
      <c r="D6734" s="874"/>
      <c r="E6734" s="1707"/>
      <c r="F6734" s="1719"/>
    </row>
    <row r="6735" spans="1:6">
      <c r="A6735" s="1704"/>
      <c r="B6735" s="781"/>
      <c r="C6735" s="1829"/>
      <c r="D6735" s="874"/>
      <c r="E6735" s="1707"/>
      <c r="F6735" s="1719"/>
    </row>
    <row r="6736" spans="1:6">
      <c r="A6736" s="1704"/>
      <c r="B6736" s="781"/>
      <c r="C6736" s="1829"/>
      <c r="D6736" s="874"/>
      <c r="E6736" s="1707"/>
      <c r="F6736" s="1719"/>
    </row>
    <row r="6737" spans="1:6">
      <c r="A6737" s="1704"/>
      <c r="B6737" s="781"/>
      <c r="C6737" s="1829"/>
      <c r="D6737" s="874"/>
      <c r="E6737" s="1707"/>
      <c r="F6737" s="1719"/>
    </row>
    <row r="6738" spans="1:6">
      <c r="A6738" s="1704"/>
      <c r="B6738" s="781"/>
      <c r="C6738" s="1829"/>
      <c r="D6738" s="874"/>
      <c r="E6738" s="1707"/>
      <c r="F6738" s="1719"/>
    </row>
    <row r="6739" spans="1:6">
      <c r="A6739" s="1824"/>
      <c r="B6739" s="781"/>
      <c r="C6739" s="1825"/>
      <c r="D6739" s="874"/>
      <c r="E6739" s="1707"/>
      <c r="F6739" s="1719"/>
    </row>
    <row r="6740" spans="1:6">
      <c r="A6740" s="48"/>
      <c r="B6740" s="717"/>
      <c r="C6740" s="47"/>
      <c r="D6740" s="718"/>
      <c r="E6740" s="2014"/>
      <c r="F6740" s="351"/>
    </row>
    <row r="6741" spans="1:6" ht="14.4" thickBot="1">
      <c r="A6741" s="66"/>
      <c r="B6741" s="719" t="s">
        <v>199</v>
      </c>
      <c r="C6741" s="65"/>
      <c r="D6741" s="720"/>
      <c r="E6741" s="2022"/>
      <c r="F6741" s="393">
        <f>SUM(F6715:F6738)</f>
        <v>0</v>
      </c>
    </row>
    <row r="6742" spans="1:6" ht="14.4" thickTop="1">
      <c r="A6742" s="1834"/>
      <c r="B6742" s="1749"/>
      <c r="C6742" s="1835"/>
      <c r="D6742" s="1822"/>
      <c r="E6742" s="2183"/>
      <c r="F6742" s="1781"/>
    </row>
    <row r="6743" spans="1:6">
      <c r="A6743" s="1714"/>
      <c r="B6743" s="802" t="s">
        <v>2964</v>
      </c>
      <c r="C6743" s="1829"/>
      <c r="D6743" s="874"/>
      <c r="E6743" s="1707"/>
      <c r="F6743" s="1717"/>
    </row>
    <row r="6744" spans="1:6" s="524" customFormat="1">
      <c r="A6744" s="1704"/>
      <c r="B6744" s="1832" t="s">
        <v>2965</v>
      </c>
      <c r="C6744" s="1833"/>
      <c r="D6744" s="336"/>
      <c r="E6744" s="1707"/>
      <c r="F6744" s="1719">
        <f t="shared" ref="F6744" si="211">E6744*D6744</f>
        <v>0</v>
      </c>
    </row>
    <row r="6745" spans="1:6" s="524" customFormat="1" ht="69">
      <c r="A6745" s="1700" t="s">
        <v>28</v>
      </c>
      <c r="B6745" s="781" t="s">
        <v>2966</v>
      </c>
      <c r="C6745" s="1830">
        <v>0</v>
      </c>
      <c r="D6745" s="336" t="s">
        <v>809</v>
      </c>
      <c r="E6745" s="2177"/>
      <c r="F6745" s="1719">
        <f t="shared" ref="F6745:F6753" si="212">C6745*E6745</f>
        <v>0</v>
      </c>
    </row>
    <row r="6746" spans="1:6" s="524" customFormat="1" ht="27.6">
      <c r="A6746" s="1704" t="s">
        <v>30</v>
      </c>
      <c r="B6746" s="781" t="s">
        <v>2967</v>
      </c>
      <c r="C6746" s="1829">
        <v>0</v>
      </c>
      <c r="D6746" s="874" t="s">
        <v>1421</v>
      </c>
      <c r="E6746" s="1707"/>
      <c r="F6746" s="1719">
        <f t="shared" si="212"/>
        <v>0</v>
      </c>
    </row>
    <row r="6747" spans="1:6" ht="27.6">
      <c r="A6747" s="1704" t="s">
        <v>31</v>
      </c>
      <c r="B6747" s="781" t="s">
        <v>1451</v>
      </c>
      <c r="C6747" s="1829">
        <v>0</v>
      </c>
      <c r="D6747" s="874" t="s">
        <v>1421</v>
      </c>
      <c r="E6747" s="1707"/>
      <c r="F6747" s="1719">
        <f t="shared" si="212"/>
        <v>0</v>
      </c>
    </row>
    <row r="6748" spans="1:6" ht="27.6">
      <c r="A6748" s="1704" t="s">
        <v>32</v>
      </c>
      <c r="B6748" s="781" t="s">
        <v>1452</v>
      </c>
      <c r="C6748" s="1829">
        <v>0</v>
      </c>
      <c r="D6748" s="874" t="s">
        <v>1421</v>
      </c>
      <c r="E6748" s="1707"/>
      <c r="F6748" s="1719">
        <f t="shared" si="212"/>
        <v>0</v>
      </c>
    </row>
    <row r="6749" spans="1:6" ht="41.4">
      <c r="A6749" s="1704" t="s">
        <v>33</v>
      </c>
      <c r="B6749" s="781" t="s">
        <v>1453</v>
      </c>
      <c r="C6749" s="1829">
        <v>0</v>
      </c>
      <c r="D6749" s="874" t="s">
        <v>1421</v>
      </c>
      <c r="E6749" s="1707"/>
      <c r="F6749" s="1719">
        <f t="shared" si="212"/>
        <v>0</v>
      </c>
    </row>
    <row r="6750" spans="1:6" s="524" customFormat="1" ht="27.6">
      <c r="A6750" s="1700" t="s">
        <v>34</v>
      </c>
      <c r="B6750" s="781" t="s">
        <v>1446</v>
      </c>
      <c r="C6750" s="1830">
        <v>0</v>
      </c>
      <c r="D6750" s="336" t="s">
        <v>1421</v>
      </c>
      <c r="E6750" s="2177"/>
      <c r="F6750" s="1719">
        <f t="shared" si="212"/>
        <v>0</v>
      </c>
    </row>
    <row r="6751" spans="1:6" s="524" customFormat="1">
      <c r="A6751" s="1700" t="s">
        <v>35</v>
      </c>
      <c r="B6751" s="1831" t="s">
        <v>1447</v>
      </c>
      <c r="C6751" s="1830">
        <v>0</v>
      </c>
      <c r="D6751" s="336" t="s">
        <v>1421</v>
      </c>
      <c r="E6751" s="2177"/>
      <c r="F6751" s="1719">
        <f t="shared" si="212"/>
        <v>0</v>
      </c>
    </row>
    <row r="6752" spans="1:6" s="524" customFormat="1" ht="27.6">
      <c r="A6752" s="1700" t="s">
        <v>36</v>
      </c>
      <c r="B6752" s="781" t="s">
        <v>1444</v>
      </c>
      <c r="C6752" s="1829">
        <v>0</v>
      </c>
      <c r="D6752" s="874" t="s">
        <v>1421</v>
      </c>
      <c r="E6752" s="1707"/>
      <c r="F6752" s="1719">
        <f t="shared" si="212"/>
        <v>0</v>
      </c>
    </row>
    <row r="6753" spans="1:6" ht="41.4">
      <c r="A6753" s="1704" t="s">
        <v>74</v>
      </c>
      <c r="B6753" s="781" t="s">
        <v>1445</v>
      </c>
      <c r="C6753" s="1829">
        <v>0</v>
      </c>
      <c r="D6753" s="874" t="s">
        <v>1421</v>
      </c>
      <c r="E6753" s="1707"/>
      <c r="F6753" s="1719">
        <f t="shared" si="212"/>
        <v>0</v>
      </c>
    </row>
    <row r="6754" spans="1:6">
      <c r="A6754" s="1704"/>
      <c r="B6754" s="781"/>
      <c r="C6754" s="1829"/>
      <c r="D6754" s="874"/>
      <c r="E6754" s="1707"/>
      <c r="F6754" s="1719"/>
    </row>
    <row r="6755" spans="1:6">
      <c r="A6755" s="1704"/>
      <c r="B6755" s="781"/>
      <c r="C6755" s="1829"/>
      <c r="D6755" s="874"/>
      <c r="E6755" s="1707"/>
      <c r="F6755" s="1719"/>
    </row>
    <row r="6756" spans="1:6">
      <c r="A6756" s="1704"/>
      <c r="B6756" s="781"/>
      <c r="C6756" s="1829"/>
      <c r="D6756" s="874"/>
      <c r="E6756" s="1707"/>
      <c r="F6756" s="1719"/>
    </row>
    <row r="6757" spans="1:6">
      <c r="A6757" s="1704"/>
      <c r="B6757" s="781"/>
      <c r="C6757" s="1829"/>
      <c r="D6757" s="874"/>
      <c r="E6757" s="1707"/>
      <c r="F6757" s="1719"/>
    </row>
    <row r="6758" spans="1:6">
      <c r="A6758" s="1704"/>
      <c r="B6758" s="781"/>
      <c r="C6758" s="1829"/>
      <c r="D6758" s="874"/>
      <c r="E6758" s="1707"/>
      <c r="F6758" s="1719"/>
    </row>
    <row r="6759" spans="1:6">
      <c r="A6759" s="1704"/>
      <c r="B6759" s="781"/>
      <c r="C6759" s="1829"/>
      <c r="D6759" s="874"/>
      <c r="E6759" s="1707"/>
      <c r="F6759" s="1719"/>
    </row>
    <row r="6760" spans="1:6">
      <c r="A6760" s="1704"/>
      <c r="B6760" s="781"/>
      <c r="C6760" s="1829"/>
      <c r="D6760" s="874"/>
      <c r="E6760" s="1707"/>
      <c r="F6760" s="1719"/>
    </row>
    <row r="6761" spans="1:6">
      <c r="A6761" s="1704"/>
      <c r="B6761" s="781"/>
      <c r="C6761" s="1829"/>
      <c r="D6761" s="874"/>
      <c r="E6761" s="1707"/>
      <c r="F6761" s="1719"/>
    </row>
    <row r="6762" spans="1:6">
      <c r="A6762" s="1704"/>
      <c r="B6762" s="781"/>
      <c r="C6762" s="1829"/>
      <c r="D6762" s="874"/>
      <c r="E6762" s="1707"/>
      <c r="F6762" s="1719"/>
    </row>
    <row r="6763" spans="1:6">
      <c r="A6763" s="1704"/>
      <c r="B6763" s="781"/>
      <c r="C6763" s="1829"/>
      <c r="D6763" s="874"/>
      <c r="E6763" s="1707"/>
      <c r="F6763" s="1719"/>
    </row>
    <row r="6764" spans="1:6">
      <c r="A6764" s="1704"/>
      <c r="B6764" s="781"/>
      <c r="C6764" s="1829"/>
      <c r="D6764" s="874"/>
      <c r="E6764" s="1707"/>
      <c r="F6764" s="1719"/>
    </row>
    <row r="6765" spans="1:6">
      <c r="A6765" s="1704"/>
      <c r="B6765" s="781"/>
      <c r="C6765" s="1829"/>
      <c r="D6765" s="874"/>
      <c r="E6765" s="1707"/>
      <c r="F6765" s="1719"/>
    </row>
    <row r="6766" spans="1:6">
      <c r="A6766" s="1704"/>
      <c r="B6766" s="781"/>
      <c r="C6766" s="1829"/>
      <c r="D6766" s="874"/>
      <c r="E6766" s="1707"/>
      <c r="F6766" s="1719"/>
    </row>
    <row r="6767" spans="1:6">
      <c r="A6767" s="1704"/>
      <c r="B6767" s="781"/>
      <c r="C6767" s="1829"/>
      <c r="D6767" s="874"/>
      <c r="E6767" s="1707"/>
      <c r="F6767" s="1719"/>
    </row>
    <row r="6768" spans="1:6">
      <c r="A6768" s="1704"/>
      <c r="B6768" s="781"/>
      <c r="C6768" s="1829"/>
      <c r="D6768" s="874"/>
      <c r="E6768" s="1707"/>
      <c r="F6768" s="1719"/>
    </row>
    <row r="6769" spans="1:6">
      <c r="A6769" s="1704"/>
      <c r="B6769" s="781"/>
      <c r="C6769" s="1829"/>
      <c r="D6769" s="874"/>
      <c r="E6769" s="1707"/>
      <c r="F6769" s="1719"/>
    </row>
    <row r="6770" spans="1:6">
      <c r="A6770" s="1704"/>
      <c r="B6770" s="781"/>
      <c r="C6770" s="1829"/>
      <c r="D6770" s="874"/>
      <c r="E6770" s="1707"/>
      <c r="F6770" s="1719"/>
    </row>
    <row r="6771" spans="1:6">
      <c r="A6771" s="1704"/>
      <c r="B6771" s="781"/>
      <c r="C6771" s="1829"/>
      <c r="D6771" s="874"/>
      <c r="E6771" s="1707"/>
      <c r="F6771" s="1719"/>
    </row>
    <row r="6772" spans="1:6">
      <c r="A6772" s="1704"/>
      <c r="B6772" s="781"/>
      <c r="C6772" s="1829"/>
      <c r="D6772" s="874"/>
      <c r="E6772" s="1707"/>
      <c r="F6772" s="1719"/>
    </row>
    <row r="6773" spans="1:6">
      <c r="A6773" s="1704"/>
      <c r="B6773" s="781"/>
      <c r="C6773" s="1829"/>
      <c r="D6773" s="874"/>
      <c r="E6773" s="1707"/>
      <c r="F6773" s="1719"/>
    </row>
    <row r="6774" spans="1:6">
      <c r="A6774" s="1704"/>
      <c r="B6774" s="781"/>
      <c r="C6774" s="1829"/>
      <c r="D6774" s="874"/>
      <c r="E6774" s="1707"/>
      <c r="F6774" s="1719"/>
    </row>
    <row r="6775" spans="1:6">
      <c r="A6775" s="1704"/>
      <c r="B6775" s="781"/>
      <c r="C6775" s="1829"/>
      <c r="D6775" s="874"/>
      <c r="E6775" s="1707"/>
      <c r="F6775" s="1719"/>
    </row>
    <row r="6776" spans="1:6">
      <c r="A6776" s="1704"/>
      <c r="B6776" s="781"/>
      <c r="C6776" s="1829"/>
      <c r="D6776" s="874"/>
      <c r="E6776" s="1707"/>
      <c r="F6776" s="1719"/>
    </row>
    <row r="6777" spans="1:6">
      <c r="A6777" s="1704"/>
      <c r="B6777" s="781"/>
      <c r="C6777" s="1829"/>
      <c r="D6777" s="874"/>
      <c r="E6777" s="1707"/>
      <c r="F6777" s="1719"/>
    </row>
    <row r="6778" spans="1:6">
      <c r="A6778" s="48"/>
      <c r="B6778" s="717"/>
      <c r="C6778" s="47"/>
      <c r="D6778" s="718"/>
      <c r="E6778" s="2014"/>
      <c r="F6778" s="351"/>
    </row>
    <row r="6779" spans="1:6" ht="14.4" thickBot="1">
      <c r="A6779" s="66"/>
      <c r="B6779" s="719" t="s">
        <v>199</v>
      </c>
      <c r="C6779" s="65"/>
      <c r="D6779" s="720"/>
      <c r="E6779" s="2022"/>
      <c r="F6779" s="393">
        <f>SUM(F6744:F6777)</f>
        <v>0</v>
      </c>
    </row>
    <row r="6780" spans="1:6" s="72" customFormat="1" ht="14.4" thickTop="1">
      <c r="A6780" s="1821"/>
      <c r="B6780" s="1842"/>
      <c r="C6780" s="1821"/>
      <c r="D6780" s="1822"/>
      <c r="E6780" s="2183"/>
      <c r="F6780" s="1781"/>
    </row>
    <row r="6781" spans="1:6" s="72" customFormat="1">
      <c r="A6781" s="1704"/>
      <c r="B6781" s="802" t="s">
        <v>2934</v>
      </c>
      <c r="C6781" s="1704"/>
      <c r="D6781" s="874"/>
      <c r="E6781" s="1707"/>
      <c r="F6781" s="1719"/>
    </row>
    <row r="6782" spans="1:6" s="72" customFormat="1">
      <c r="A6782" s="1704"/>
      <c r="B6782" s="802"/>
      <c r="C6782" s="1704"/>
      <c r="D6782" s="874"/>
      <c r="E6782" s="1707"/>
      <c r="F6782" s="1719"/>
    </row>
    <row r="6783" spans="1:6" s="72" customFormat="1">
      <c r="A6783" s="1704"/>
      <c r="B6783" s="781"/>
      <c r="C6783" s="1704"/>
      <c r="D6783" s="874"/>
      <c r="E6783" s="1707"/>
      <c r="F6783" s="1719"/>
    </row>
    <row r="6784" spans="1:6" s="72" customFormat="1">
      <c r="A6784" s="1704" t="s">
        <v>3037</v>
      </c>
      <c r="B6784" s="781" t="s">
        <v>2969</v>
      </c>
      <c r="C6784" s="1704"/>
      <c r="D6784" s="874"/>
      <c r="E6784" s="1707"/>
      <c r="F6784" s="1719">
        <f>F6644</f>
        <v>0</v>
      </c>
    </row>
    <row r="6785" spans="1:6" s="72" customFormat="1">
      <c r="A6785" s="1704"/>
      <c r="B6785" s="781"/>
      <c r="C6785" s="1704"/>
      <c r="D6785" s="874"/>
      <c r="E6785" s="1707"/>
      <c r="F6785" s="1719"/>
    </row>
    <row r="6786" spans="1:6" s="72" customFormat="1">
      <c r="A6786" s="1704" t="s">
        <v>3039</v>
      </c>
      <c r="B6786" s="781" t="s">
        <v>2970</v>
      </c>
      <c r="C6786" s="1704"/>
      <c r="D6786" s="874"/>
      <c r="E6786" s="1707"/>
      <c r="F6786" s="1719">
        <f>F6679</f>
        <v>0</v>
      </c>
    </row>
    <row r="6787" spans="1:6" s="72" customFormat="1">
      <c r="A6787" s="1704"/>
      <c r="B6787" s="781"/>
      <c r="C6787" s="1704"/>
      <c r="D6787" s="874"/>
      <c r="E6787" s="1707"/>
      <c r="F6787" s="1719"/>
    </row>
    <row r="6788" spans="1:6" s="72" customFormat="1">
      <c r="A6788" s="1704" t="s">
        <v>3040</v>
      </c>
      <c r="B6788" s="781" t="s">
        <v>2971</v>
      </c>
      <c r="C6788" s="1704"/>
      <c r="D6788" s="874"/>
      <c r="E6788" s="1707"/>
      <c r="F6788" s="1719">
        <f>F6713</f>
        <v>0</v>
      </c>
    </row>
    <row r="6789" spans="1:6" s="72" customFormat="1">
      <c r="A6789" s="1704"/>
      <c r="B6789" s="781"/>
      <c r="C6789" s="1704"/>
      <c r="D6789" s="874"/>
      <c r="E6789" s="1707"/>
      <c r="F6789" s="1719"/>
    </row>
    <row r="6790" spans="1:6" s="72" customFormat="1">
      <c r="A6790" s="1704" t="s">
        <v>3041</v>
      </c>
      <c r="B6790" s="781" t="s">
        <v>2972</v>
      </c>
      <c r="C6790" s="1704"/>
      <c r="D6790" s="874"/>
      <c r="E6790" s="1707"/>
      <c r="F6790" s="1719">
        <f>F6741</f>
        <v>0</v>
      </c>
    </row>
    <row r="6791" spans="1:6" s="72" customFormat="1">
      <c r="A6791" s="1704"/>
      <c r="B6791" s="781"/>
      <c r="C6791" s="1704"/>
      <c r="D6791" s="874"/>
      <c r="E6791" s="1707"/>
      <c r="F6791" s="1719"/>
    </row>
    <row r="6792" spans="1:6" s="72" customFormat="1">
      <c r="A6792" s="1704" t="s">
        <v>3042</v>
      </c>
      <c r="B6792" s="781" t="s">
        <v>2973</v>
      </c>
      <c r="C6792" s="1704"/>
      <c r="D6792" s="874"/>
      <c r="E6792" s="1707"/>
      <c r="F6792" s="1719">
        <f>F6779</f>
        <v>0</v>
      </c>
    </row>
    <row r="6793" spans="1:6" s="72" customFormat="1">
      <c r="A6793" s="1704"/>
      <c r="B6793" s="781"/>
      <c r="C6793" s="1704"/>
      <c r="D6793" s="874"/>
      <c r="E6793" s="1707"/>
      <c r="F6793" s="1719"/>
    </row>
    <row r="6794" spans="1:6" s="72" customFormat="1">
      <c r="A6794" s="1704"/>
      <c r="B6794" s="781"/>
      <c r="C6794" s="1704"/>
      <c r="D6794" s="874"/>
      <c r="E6794" s="1707"/>
      <c r="F6794" s="1719"/>
    </row>
    <row r="6795" spans="1:6" s="72" customFormat="1">
      <c r="A6795" s="1704"/>
      <c r="B6795" s="1836"/>
      <c r="C6795" s="1714"/>
      <c r="D6795" s="1716"/>
      <c r="E6795" s="2174"/>
      <c r="F6795" s="1717"/>
    </row>
    <row r="6796" spans="1:6" s="72" customFormat="1">
      <c r="A6796" s="1704"/>
      <c r="B6796" s="1672"/>
      <c r="C6796" s="1714"/>
      <c r="D6796" s="1716"/>
      <c r="E6796" s="2174"/>
      <c r="F6796" s="1717"/>
    </row>
    <row r="6797" spans="1:6" s="72" customFormat="1">
      <c r="A6797" s="1704"/>
      <c r="B6797" s="1836"/>
      <c r="C6797" s="1714"/>
      <c r="D6797" s="1716"/>
      <c r="E6797" s="2174"/>
      <c r="F6797" s="1717"/>
    </row>
    <row r="6798" spans="1:6" s="72" customFormat="1">
      <c r="A6798" s="1704"/>
      <c r="B6798" s="781"/>
      <c r="C6798" s="1704"/>
      <c r="D6798" s="874"/>
      <c r="E6798" s="1707"/>
      <c r="F6798" s="1719"/>
    </row>
    <row r="6799" spans="1:6" s="72" customFormat="1">
      <c r="A6799" s="1704"/>
      <c r="B6799" s="781"/>
      <c r="C6799" s="1704"/>
      <c r="D6799" s="874"/>
      <c r="E6799" s="1707"/>
      <c r="F6799" s="1719"/>
    </row>
    <row r="6800" spans="1:6" s="72" customFormat="1">
      <c r="A6800" s="1704"/>
      <c r="B6800" s="781"/>
      <c r="C6800" s="1704"/>
      <c r="D6800" s="874"/>
      <c r="E6800" s="1707"/>
      <c r="F6800" s="1719"/>
    </row>
    <row r="6801" spans="1:6" s="72" customFormat="1">
      <c r="A6801" s="1704"/>
      <c r="B6801" s="781"/>
      <c r="C6801" s="1704"/>
      <c r="D6801" s="874"/>
      <c r="E6801" s="1707"/>
      <c r="F6801" s="1719"/>
    </row>
    <row r="6802" spans="1:6" s="72" customFormat="1">
      <c r="A6802" s="1704"/>
      <c r="B6802" s="781"/>
      <c r="C6802" s="1704"/>
      <c r="D6802" s="874"/>
      <c r="E6802" s="1707"/>
      <c r="F6802" s="1719"/>
    </row>
    <row r="6803" spans="1:6" s="72" customFormat="1">
      <c r="A6803" s="1704"/>
      <c r="B6803" s="781"/>
      <c r="C6803" s="1704"/>
      <c r="D6803" s="874"/>
      <c r="E6803" s="1707"/>
      <c r="F6803" s="1719"/>
    </row>
    <row r="6804" spans="1:6" s="72" customFormat="1">
      <c r="A6804" s="1704"/>
      <c r="B6804" s="781"/>
      <c r="C6804" s="1704"/>
      <c r="D6804" s="874"/>
      <c r="E6804" s="1707"/>
      <c r="F6804" s="1719"/>
    </row>
    <row r="6805" spans="1:6" s="72" customFormat="1">
      <c r="A6805" s="1704"/>
      <c r="B6805" s="781"/>
      <c r="C6805" s="1704"/>
      <c r="D6805" s="874"/>
      <c r="E6805" s="1707"/>
      <c r="F6805" s="1719"/>
    </row>
    <row r="6806" spans="1:6" s="72" customFormat="1">
      <c r="A6806" s="1704"/>
      <c r="B6806" s="781"/>
      <c r="C6806" s="1704"/>
      <c r="D6806" s="874"/>
      <c r="E6806" s="1707"/>
      <c r="F6806" s="1719"/>
    </row>
    <row r="6807" spans="1:6" s="72" customFormat="1">
      <c r="A6807" s="1704"/>
      <c r="B6807" s="781"/>
      <c r="C6807" s="1704"/>
      <c r="D6807" s="874"/>
      <c r="E6807" s="1707"/>
      <c r="F6807" s="1719"/>
    </row>
    <row r="6808" spans="1:6" s="72" customFormat="1">
      <c r="A6808" s="1704"/>
      <c r="B6808" s="781"/>
      <c r="C6808" s="1704"/>
      <c r="D6808" s="874"/>
      <c r="E6808" s="1707"/>
      <c r="F6808" s="1719"/>
    </row>
    <row r="6809" spans="1:6" s="72" customFormat="1">
      <c r="A6809" s="1704"/>
      <c r="B6809" s="781"/>
      <c r="C6809" s="1704"/>
      <c r="D6809" s="874"/>
      <c r="E6809" s="1707"/>
      <c r="F6809" s="1719"/>
    </row>
    <row r="6810" spans="1:6" s="72" customFormat="1">
      <c r="A6810" s="1704"/>
      <c r="B6810" s="781"/>
      <c r="C6810" s="1704"/>
      <c r="D6810" s="874"/>
      <c r="E6810" s="1707"/>
      <c r="F6810" s="1719"/>
    </row>
    <row r="6811" spans="1:6" s="72" customFormat="1">
      <c r="A6811" s="1704"/>
      <c r="B6811" s="781"/>
      <c r="C6811" s="1704"/>
      <c r="D6811" s="874"/>
      <c r="E6811" s="1707"/>
      <c r="F6811" s="1719"/>
    </row>
    <row r="6812" spans="1:6" s="72" customFormat="1">
      <c r="A6812" s="1704"/>
      <c r="B6812" s="781"/>
      <c r="C6812" s="1704"/>
      <c r="D6812" s="874"/>
      <c r="E6812" s="1707"/>
      <c r="F6812" s="1719"/>
    </row>
    <row r="6813" spans="1:6" s="72" customFormat="1">
      <c r="A6813" s="1704"/>
      <c r="B6813" s="781"/>
      <c r="C6813" s="1704"/>
      <c r="D6813" s="874"/>
      <c r="E6813" s="1707"/>
      <c r="F6813" s="1719"/>
    </row>
    <row r="6814" spans="1:6" s="72" customFormat="1">
      <c r="A6814" s="1704"/>
      <c r="B6814" s="781"/>
      <c r="C6814" s="1704"/>
      <c r="D6814" s="874"/>
      <c r="E6814" s="1707"/>
      <c r="F6814" s="1719"/>
    </row>
    <row r="6815" spans="1:6" s="72" customFormat="1">
      <c r="A6815" s="1704"/>
      <c r="B6815" s="781"/>
      <c r="C6815" s="1704"/>
      <c r="D6815" s="874"/>
      <c r="E6815" s="1707"/>
      <c r="F6815" s="1719"/>
    </row>
    <row r="6816" spans="1:6" s="72" customFormat="1">
      <c r="A6816" s="1704"/>
      <c r="B6816" s="781"/>
      <c r="C6816" s="1704"/>
      <c r="D6816" s="874"/>
      <c r="E6816" s="1707"/>
      <c r="F6816" s="1719"/>
    </row>
    <row r="6817" spans="1:6" s="72" customFormat="1">
      <c r="A6817" s="1704"/>
      <c r="B6817" s="781"/>
      <c r="C6817" s="1704"/>
      <c r="D6817" s="874"/>
      <c r="E6817" s="1707"/>
      <c r="F6817" s="1719"/>
    </row>
    <row r="6818" spans="1:6" s="72" customFormat="1">
      <c r="A6818" s="1704"/>
      <c r="B6818" s="781"/>
      <c r="C6818" s="1704"/>
      <c r="D6818" s="874"/>
      <c r="E6818" s="1707"/>
      <c r="F6818" s="1719"/>
    </row>
    <row r="6819" spans="1:6" s="72" customFormat="1">
      <c r="A6819" s="1704"/>
      <c r="B6819" s="781"/>
      <c r="C6819" s="1704"/>
      <c r="D6819" s="874"/>
      <c r="E6819" s="1707"/>
      <c r="F6819" s="1719"/>
    </row>
    <row r="6820" spans="1:6" s="72" customFormat="1">
      <c r="A6820" s="1704"/>
      <c r="B6820" s="781"/>
      <c r="C6820" s="1704"/>
      <c r="D6820" s="874"/>
      <c r="E6820" s="1707"/>
      <c r="F6820" s="1719"/>
    </row>
    <row r="6821" spans="1:6" s="72" customFormat="1">
      <c r="A6821" s="1704"/>
      <c r="B6821" s="781"/>
      <c r="C6821" s="1704"/>
      <c r="D6821" s="874"/>
      <c r="E6821" s="1707"/>
      <c r="F6821" s="1719"/>
    </row>
    <row r="6822" spans="1:6" s="72" customFormat="1">
      <c r="A6822" s="1704"/>
      <c r="B6822" s="781"/>
      <c r="C6822" s="1704"/>
      <c r="D6822" s="874"/>
      <c r="E6822" s="1707"/>
      <c r="F6822" s="1719"/>
    </row>
    <row r="6823" spans="1:6" s="72" customFormat="1">
      <c r="A6823" s="1704"/>
      <c r="B6823" s="781"/>
      <c r="C6823" s="1704"/>
      <c r="D6823" s="874"/>
      <c r="E6823" s="1707"/>
      <c r="F6823" s="1719"/>
    </row>
    <row r="6824" spans="1:6" s="72" customFormat="1">
      <c r="A6824" s="1704"/>
      <c r="B6824" s="781"/>
      <c r="C6824" s="1704"/>
      <c r="D6824" s="874"/>
      <c r="E6824" s="1707"/>
      <c r="F6824" s="1719"/>
    </row>
    <row r="6825" spans="1:6" s="72" customFormat="1">
      <c r="A6825" s="1704"/>
      <c r="B6825" s="781"/>
      <c r="C6825" s="1704"/>
      <c r="D6825" s="874"/>
      <c r="E6825" s="1707"/>
      <c r="F6825" s="1719"/>
    </row>
    <row r="6826" spans="1:6" s="72" customFormat="1">
      <c r="A6826" s="1704"/>
      <c r="B6826" s="781"/>
      <c r="C6826" s="1704"/>
      <c r="D6826" s="874"/>
      <c r="E6826" s="1707"/>
      <c r="F6826" s="1719"/>
    </row>
    <row r="6827" spans="1:6" s="72" customFormat="1">
      <c r="A6827" s="1704"/>
      <c r="B6827" s="781"/>
      <c r="C6827" s="1704"/>
      <c r="D6827" s="874"/>
      <c r="E6827" s="1707"/>
      <c r="F6827" s="1719"/>
    </row>
    <row r="6828" spans="1:6" s="72" customFormat="1">
      <c r="A6828" s="1704"/>
      <c r="B6828" s="781"/>
      <c r="C6828" s="1704"/>
      <c r="D6828" s="874"/>
      <c r="E6828" s="1707"/>
      <c r="F6828" s="1719"/>
    </row>
    <row r="6829" spans="1:6" s="72" customFormat="1">
      <c r="A6829" s="48"/>
      <c r="B6829" s="717"/>
      <c r="C6829" s="47"/>
      <c r="D6829" s="718"/>
      <c r="E6829" s="2014"/>
      <c r="F6829" s="351"/>
    </row>
    <row r="6830" spans="1:6" s="72" customFormat="1" ht="14.4" thickBot="1">
      <c r="A6830" s="66"/>
      <c r="B6830" s="719" t="s">
        <v>3435</v>
      </c>
      <c r="C6830" s="65"/>
      <c r="D6830" s="720"/>
      <c r="E6830" s="2022"/>
      <c r="F6830" s="393">
        <f>SUM(F6782:F6809)</f>
        <v>0</v>
      </c>
    </row>
    <row r="6831" spans="1:6" s="72" customFormat="1" ht="14.4" thickTop="1">
      <c r="A6831" s="1722"/>
      <c r="B6831" s="721"/>
      <c r="C6831" s="1759"/>
      <c r="D6831" s="722"/>
      <c r="E6831" s="2173"/>
      <c r="F6831" s="1725"/>
    </row>
    <row r="6832" spans="1:6" s="72" customFormat="1">
      <c r="A6832" s="1722"/>
      <c r="B6832" s="628" t="s">
        <v>1495</v>
      </c>
      <c r="C6832" s="1759"/>
      <c r="D6832" s="722"/>
      <c r="E6832" s="2173"/>
      <c r="F6832" s="1725"/>
    </row>
    <row r="6833" spans="1:6" s="72" customFormat="1">
      <c r="A6833" s="1722"/>
      <c r="B6833" s="628"/>
      <c r="C6833" s="1759"/>
      <c r="D6833" s="722"/>
      <c r="E6833" s="2173"/>
      <c r="F6833" s="1725"/>
    </row>
    <row r="6834" spans="1:6" s="72" customFormat="1" ht="27.6">
      <c r="A6834" s="1704"/>
      <c r="B6834" s="802" t="s">
        <v>1496</v>
      </c>
      <c r="C6834" s="1704"/>
      <c r="D6834" s="874"/>
      <c r="E6834" s="1707"/>
      <c r="F6834" s="1719"/>
    </row>
    <row r="6835" spans="1:6" s="72" customFormat="1" ht="69">
      <c r="A6835" s="1704"/>
      <c r="B6835" s="802" t="s">
        <v>1497</v>
      </c>
      <c r="C6835" s="1704"/>
      <c r="D6835" s="874"/>
      <c r="E6835" s="1707"/>
      <c r="F6835" s="1719"/>
    </row>
    <row r="6836" spans="1:6" s="72" customFormat="1" ht="41.4">
      <c r="A6836" s="1704"/>
      <c r="B6836" s="802" t="s">
        <v>1498</v>
      </c>
      <c r="C6836" s="1704"/>
      <c r="D6836" s="874"/>
      <c r="E6836" s="1707"/>
      <c r="F6836" s="1719"/>
    </row>
    <row r="6837" spans="1:6" s="72" customFormat="1">
      <c r="A6837" s="1704"/>
      <c r="B6837" s="802"/>
      <c r="C6837" s="1704"/>
      <c r="D6837" s="874"/>
      <c r="E6837" s="1707"/>
      <c r="F6837" s="1719">
        <f t="shared" ref="F6837:F6862" si="213">C6837*E6837</f>
        <v>0</v>
      </c>
    </row>
    <row r="6838" spans="1:6" s="72" customFormat="1">
      <c r="A6838" s="1824" t="s">
        <v>28</v>
      </c>
      <c r="B6838" s="781" t="s">
        <v>2977</v>
      </c>
      <c r="C6838" s="1825">
        <v>0</v>
      </c>
      <c r="D6838" s="874" t="s">
        <v>46</v>
      </c>
      <c r="E6838" s="1707"/>
      <c r="F6838" s="1719">
        <f t="shared" si="213"/>
        <v>0</v>
      </c>
    </row>
    <row r="6839" spans="1:6" s="72" customFormat="1">
      <c r="A6839" s="1824" t="s">
        <v>30</v>
      </c>
      <c r="B6839" s="781" t="s">
        <v>1500</v>
      </c>
      <c r="C6839" s="1825">
        <v>0</v>
      </c>
      <c r="D6839" s="874" t="s">
        <v>46</v>
      </c>
      <c r="E6839" s="1707"/>
      <c r="F6839" s="1719">
        <f t="shared" si="213"/>
        <v>0</v>
      </c>
    </row>
    <row r="6840" spans="1:6" s="72" customFormat="1">
      <c r="A6840" s="1824" t="s">
        <v>31</v>
      </c>
      <c r="B6840" s="781" t="s">
        <v>1501</v>
      </c>
      <c r="C6840" s="1825">
        <v>8</v>
      </c>
      <c r="D6840" s="874" t="s">
        <v>46</v>
      </c>
      <c r="E6840" s="1707"/>
      <c r="F6840" s="1719">
        <f t="shared" si="213"/>
        <v>0</v>
      </c>
    </row>
    <row r="6841" spans="1:6" s="72" customFormat="1">
      <c r="A6841" s="1824" t="s">
        <v>32</v>
      </c>
      <c r="B6841" s="781" t="s">
        <v>1502</v>
      </c>
      <c r="C6841" s="1825">
        <v>18</v>
      </c>
      <c r="D6841" s="874" t="s">
        <v>46</v>
      </c>
      <c r="E6841" s="1707"/>
      <c r="F6841" s="1719">
        <f t="shared" si="213"/>
        <v>0</v>
      </c>
    </row>
    <row r="6842" spans="1:6" s="72" customFormat="1">
      <c r="A6842" s="1824" t="s">
        <v>33</v>
      </c>
      <c r="B6842" s="781" t="s">
        <v>1503</v>
      </c>
      <c r="C6842" s="1825">
        <v>18</v>
      </c>
      <c r="D6842" s="874" t="s">
        <v>46</v>
      </c>
      <c r="E6842" s="1707"/>
      <c r="F6842" s="1719">
        <f t="shared" si="213"/>
        <v>0</v>
      </c>
    </row>
    <row r="6843" spans="1:6" s="72" customFormat="1">
      <c r="A6843" s="1824"/>
      <c r="B6843" s="781"/>
      <c r="C6843" s="1825"/>
      <c r="D6843" s="874"/>
      <c r="E6843" s="1707"/>
      <c r="F6843" s="1719">
        <f t="shared" si="213"/>
        <v>0</v>
      </c>
    </row>
    <row r="6844" spans="1:6" s="72" customFormat="1">
      <c r="A6844" s="1824"/>
      <c r="B6844" s="802" t="s">
        <v>1504</v>
      </c>
      <c r="C6844" s="1837"/>
      <c r="D6844" s="874"/>
      <c r="E6844" s="1707"/>
      <c r="F6844" s="1719">
        <f t="shared" si="213"/>
        <v>0</v>
      </c>
    </row>
    <row r="6845" spans="1:6" s="72" customFormat="1">
      <c r="A6845" s="1824" t="s">
        <v>34</v>
      </c>
      <c r="B6845" s="781" t="s">
        <v>1505</v>
      </c>
      <c r="C6845" s="1825">
        <v>0</v>
      </c>
      <c r="D6845" s="874" t="s">
        <v>1421</v>
      </c>
      <c r="E6845" s="1707"/>
      <c r="F6845" s="1719">
        <f t="shared" si="213"/>
        <v>0</v>
      </c>
    </row>
    <row r="6846" spans="1:6" s="72" customFormat="1">
      <c r="A6846" s="1824" t="s">
        <v>35</v>
      </c>
      <c r="B6846" s="781" t="s">
        <v>1506</v>
      </c>
      <c r="C6846" s="1825">
        <v>1</v>
      </c>
      <c r="D6846" s="874" t="s">
        <v>1421</v>
      </c>
      <c r="E6846" s="1707"/>
      <c r="F6846" s="1719">
        <f t="shared" si="213"/>
        <v>0</v>
      </c>
    </row>
    <row r="6847" spans="1:6" s="72" customFormat="1" ht="15.6">
      <c r="A6847" s="1824" t="s">
        <v>36</v>
      </c>
      <c r="B6847" s="781" t="s">
        <v>1507</v>
      </c>
      <c r="C6847" s="1825">
        <v>3</v>
      </c>
      <c r="D6847" s="874" t="s">
        <v>1421</v>
      </c>
      <c r="E6847" s="1707"/>
      <c r="F6847" s="1719">
        <f t="shared" si="213"/>
        <v>0</v>
      </c>
    </row>
    <row r="6848" spans="1:6" s="72" customFormat="1" ht="15.6">
      <c r="A6848" s="1824" t="s">
        <v>74</v>
      </c>
      <c r="B6848" s="781" t="s">
        <v>1508</v>
      </c>
      <c r="C6848" s="1825">
        <v>3</v>
      </c>
      <c r="D6848" s="874" t="s">
        <v>1421</v>
      </c>
      <c r="E6848" s="1707"/>
      <c r="F6848" s="1719">
        <f t="shared" si="213"/>
        <v>0</v>
      </c>
    </row>
    <row r="6849" spans="1:6" s="72" customFormat="1">
      <c r="A6849" s="1824" t="s">
        <v>38</v>
      </c>
      <c r="B6849" s="781" t="s">
        <v>1509</v>
      </c>
      <c r="C6849" s="1825">
        <v>3</v>
      </c>
      <c r="D6849" s="874" t="s">
        <v>1421</v>
      </c>
      <c r="E6849" s="1707"/>
      <c r="F6849" s="1719">
        <f t="shared" si="213"/>
        <v>0</v>
      </c>
    </row>
    <row r="6850" spans="1:6" s="72" customFormat="1">
      <c r="A6850" s="1824" t="s">
        <v>39</v>
      </c>
      <c r="B6850" s="781" t="s">
        <v>1510</v>
      </c>
      <c r="C6850" s="1825">
        <v>2</v>
      </c>
      <c r="D6850" s="874" t="s">
        <v>1421</v>
      </c>
      <c r="E6850" s="1707"/>
      <c r="F6850" s="1719">
        <f t="shared" si="213"/>
        <v>0</v>
      </c>
    </row>
    <row r="6851" spans="1:6" s="72" customFormat="1">
      <c r="A6851" s="1824" t="s">
        <v>40</v>
      </c>
      <c r="B6851" s="781" t="s">
        <v>1511</v>
      </c>
      <c r="C6851" s="1825">
        <v>2</v>
      </c>
      <c r="D6851" s="874" t="s">
        <v>1421</v>
      </c>
      <c r="E6851" s="1707"/>
      <c r="F6851" s="1719">
        <f t="shared" si="213"/>
        <v>0</v>
      </c>
    </row>
    <row r="6852" spans="1:6" s="72" customFormat="1">
      <c r="A6852" s="1824" t="s">
        <v>42</v>
      </c>
      <c r="B6852" s="781" t="s">
        <v>1512</v>
      </c>
      <c r="C6852" s="1825">
        <v>2</v>
      </c>
      <c r="D6852" s="874" t="s">
        <v>1421</v>
      </c>
      <c r="E6852" s="1707"/>
      <c r="F6852" s="1719">
        <f t="shared" si="213"/>
        <v>0</v>
      </c>
    </row>
    <row r="6853" spans="1:6" s="72" customFormat="1">
      <c r="A6853" s="1824" t="s">
        <v>43</v>
      </c>
      <c r="B6853" s="781" t="s">
        <v>1513</v>
      </c>
      <c r="C6853" s="1825">
        <v>2</v>
      </c>
      <c r="D6853" s="874" t="s">
        <v>1421</v>
      </c>
      <c r="E6853" s="1707"/>
      <c r="F6853" s="1719">
        <f t="shared" si="213"/>
        <v>0</v>
      </c>
    </row>
    <row r="6854" spans="1:6" s="72" customFormat="1">
      <c r="A6854" s="1824" t="s">
        <v>613</v>
      </c>
      <c r="B6854" s="781" t="s">
        <v>1514</v>
      </c>
      <c r="C6854" s="1825">
        <v>4</v>
      </c>
      <c r="D6854" s="874" t="s">
        <v>1421</v>
      </c>
      <c r="E6854" s="1707"/>
      <c r="F6854" s="1719">
        <f t="shared" si="213"/>
        <v>0</v>
      </c>
    </row>
    <row r="6855" spans="1:6" s="72" customFormat="1">
      <c r="A6855" s="1824" t="s">
        <v>856</v>
      </c>
      <c r="B6855" s="781" t="s">
        <v>1515</v>
      </c>
      <c r="C6855" s="1825">
        <v>0</v>
      </c>
      <c r="D6855" s="874" t="s">
        <v>1421</v>
      </c>
      <c r="E6855" s="1707"/>
      <c r="F6855" s="1719">
        <f t="shared" si="213"/>
        <v>0</v>
      </c>
    </row>
    <row r="6856" spans="1:6" s="72" customFormat="1">
      <c r="A6856" s="1824" t="s">
        <v>858</v>
      </c>
      <c r="B6856" s="781" t="s">
        <v>1516</v>
      </c>
      <c r="C6856" s="1825">
        <v>0</v>
      </c>
      <c r="D6856" s="874" t="s">
        <v>1421</v>
      </c>
      <c r="E6856" s="1707"/>
      <c r="F6856" s="1719">
        <f t="shared" si="213"/>
        <v>0</v>
      </c>
    </row>
    <row r="6857" spans="1:6" s="72" customFormat="1">
      <c r="A6857" s="1824" t="s">
        <v>860</v>
      </c>
      <c r="B6857" s="781" t="s">
        <v>1517</v>
      </c>
      <c r="C6857" s="1825">
        <v>0</v>
      </c>
      <c r="D6857" s="874" t="s">
        <v>1421</v>
      </c>
      <c r="E6857" s="1707"/>
      <c r="F6857" s="1719">
        <f t="shared" si="213"/>
        <v>0</v>
      </c>
    </row>
    <row r="6858" spans="1:6" s="72" customFormat="1">
      <c r="A6858" s="1824" t="s">
        <v>862</v>
      </c>
      <c r="B6858" s="781" t="s">
        <v>1518</v>
      </c>
      <c r="C6858" s="1825">
        <v>1</v>
      </c>
      <c r="D6858" s="874" t="s">
        <v>1421</v>
      </c>
      <c r="E6858" s="1707"/>
      <c r="F6858" s="1719">
        <f t="shared" si="213"/>
        <v>0</v>
      </c>
    </row>
    <row r="6859" spans="1:6" s="72" customFormat="1" ht="27.6">
      <c r="A6859" s="1824" t="s">
        <v>864</v>
      </c>
      <c r="B6859" s="781" t="s">
        <v>1519</v>
      </c>
      <c r="C6859" s="1825">
        <v>7</v>
      </c>
      <c r="D6859" s="874" t="s">
        <v>1421</v>
      </c>
      <c r="E6859" s="1707"/>
      <c r="F6859" s="1719">
        <f t="shared" si="213"/>
        <v>0</v>
      </c>
    </row>
    <row r="6860" spans="1:6">
      <c r="A6860" s="1704"/>
      <c r="B6860" s="781"/>
      <c r="C6860" s="1825"/>
      <c r="D6860" s="874"/>
      <c r="E6860" s="1707"/>
      <c r="F6860" s="1719">
        <f t="shared" si="213"/>
        <v>0</v>
      </c>
    </row>
    <row r="6861" spans="1:6">
      <c r="A6861" s="1704" t="s">
        <v>866</v>
      </c>
      <c r="B6861" s="781" t="s">
        <v>1520</v>
      </c>
      <c r="C6861" s="1825">
        <v>0</v>
      </c>
      <c r="D6861" s="874" t="s">
        <v>1482</v>
      </c>
      <c r="E6861" s="1707"/>
      <c r="F6861" s="1719">
        <f t="shared" si="213"/>
        <v>0</v>
      </c>
    </row>
    <row r="6862" spans="1:6">
      <c r="A6862" s="1704"/>
      <c r="B6862" s="781"/>
      <c r="C6862" s="1825"/>
      <c r="D6862" s="874"/>
      <c r="E6862" s="1707"/>
      <c r="F6862" s="1719">
        <f t="shared" si="213"/>
        <v>0</v>
      </c>
    </row>
    <row r="6863" spans="1:6">
      <c r="A6863" s="1704"/>
      <c r="B6863" s="781"/>
      <c r="C6863" s="1825"/>
      <c r="D6863" s="874"/>
      <c r="E6863" s="1707"/>
      <c r="F6863" s="1719"/>
    </row>
    <row r="6864" spans="1:6">
      <c r="A6864" s="1704"/>
      <c r="B6864" s="781"/>
      <c r="C6864" s="1825"/>
      <c r="D6864" s="874"/>
      <c r="E6864" s="1707"/>
      <c r="F6864" s="1719"/>
    </row>
    <row r="6865" spans="1:6">
      <c r="A6865" s="1704"/>
      <c r="B6865" s="781"/>
      <c r="C6865" s="1825"/>
      <c r="D6865" s="874"/>
      <c r="E6865" s="1707"/>
      <c r="F6865" s="1719"/>
    </row>
    <row r="6866" spans="1:6">
      <c r="A6866" s="1704"/>
      <c r="B6866" s="781"/>
      <c r="C6866" s="1825"/>
      <c r="D6866" s="874"/>
      <c r="E6866" s="1707"/>
      <c r="F6866" s="1719"/>
    </row>
    <row r="6867" spans="1:6">
      <c r="A6867" s="1704"/>
      <c r="B6867" s="781"/>
      <c r="C6867" s="1825"/>
      <c r="D6867" s="874"/>
      <c r="E6867" s="1707"/>
      <c r="F6867" s="1719"/>
    </row>
    <row r="6868" spans="1:6">
      <c r="A6868" s="1704"/>
      <c r="B6868" s="781"/>
      <c r="C6868" s="1825"/>
      <c r="D6868" s="874"/>
      <c r="E6868" s="1707"/>
      <c r="F6868" s="1719"/>
    </row>
    <row r="6869" spans="1:6">
      <c r="A6869" s="1704"/>
      <c r="B6869" s="781"/>
      <c r="C6869" s="1825"/>
      <c r="D6869" s="874"/>
      <c r="E6869" s="1707"/>
      <c r="F6869" s="1719"/>
    </row>
    <row r="6870" spans="1:6">
      <c r="A6870" s="1704"/>
      <c r="B6870" s="781"/>
      <c r="C6870" s="1825"/>
      <c r="D6870" s="874"/>
      <c r="E6870" s="1707"/>
      <c r="F6870" s="1719"/>
    </row>
    <row r="6871" spans="1:6">
      <c r="A6871" s="1704"/>
      <c r="B6871" s="781"/>
      <c r="C6871" s="1825"/>
      <c r="D6871" s="874"/>
      <c r="E6871" s="1707"/>
      <c r="F6871" s="1719"/>
    </row>
    <row r="6872" spans="1:6">
      <c r="A6872" s="48"/>
      <c r="B6872" s="717"/>
      <c r="C6872" s="47"/>
      <c r="D6872" s="718"/>
      <c r="E6872" s="2014"/>
      <c r="F6872" s="351"/>
    </row>
    <row r="6873" spans="1:6" ht="14.4" thickBot="1">
      <c r="A6873" s="66"/>
      <c r="B6873" s="719" t="s">
        <v>199</v>
      </c>
      <c r="C6873" s="65"/>
      <c r="D6873" s="720"/>
      <c r="E6873" s="2022"/>
      <c r="F6873" s="393">
        <f>SUM(F6836:F6871)</f>
        <v>0</v>
      </c>
    </row>
    <row r="6874" spans="1:6" ht="14.4" thickTop="1">
      <c r="B6874" s="1687"/>
      <c r="C6874" s="1704"/>
      <c r="D6874" s="1838"/>
      <c r="E6874" s="1707"/>
      <c r="F6874" s="1781"/>
    </row>
    <row r="6875" spans="1:6">
      <c r="A6875" s="1704"/>
      <c r="B6875" s="802" t="s">
        <v>2982</v>
      </c>
      <c r="C6875" s="1704"/>
      <c r="D6875" s="874"/>
      <c r="E6875" s="1707"/>
      <c r="F6875" s="1719"/>
    </row>
    <row r="6876" spans="1:6">
      <c r="A6876" s="1704"/>
      <c r="B6876" s="802"/>
      <c r="C6876" s="1704"/>
      <c r="D6876" s="874"/>
      <c r="E6876" s="1707"/>
      <c r="F6876" s="1719"/>
    </row>
    <row r="6877" spans="1:6" ht="41.4">
      <c r="A6877" s="1704" t="s">
        <v>28</v>
      </c>
      <c r="B6877" s="781" t="s">
        <v>1521</v>
      </c>
      <c r="C6877" s="1825">
        <v>0</v>
      </c>
      <c r="D6877" s="874" t="s">
        <v>46</v>
      </c>
      <c r="E6877" s="1707"/>
      <c r="F6877" s="1719">
        <f t="shared" ref="F6877:F6886" si="214">C6877*E6877</f>
        <v>0</v>
      </c>
    </row>
    <row r="6878" spans="1:6" ht="27.6">
      <c r="A6878" s="1704" t="s">
        <v>30</v>
      </c>
      <c r="B6878" s="781" t="s">
        <v>1522</v>
      </c>
      <c r="C6878" s="1704">
        <v>0</v>
      </c>
      <c r="D6878" s="874" t="s">
        <v>7</v>
      </c>
      <c r="E6878" s="1707"/>
      <c r="F6878" s="1719">
        <f t="shared" si="214"/>
        <v>0</v>
      </c>
    </row>
    <row r="6879" spans="1:6">
      <c r="A6879" s="1704" t="s">
        <v>31</v>
      </c>
      <c r="B6879" s="781" t="s">
        <v>1523</v>
      </c>
      <c r="C6879" s="1704">
        <v>0</v>
      </c>
      <c r="D6879" s="874" t="s">
        <v>7</v>
      </c>
      <c r="E6879" s="1707"/>
      <c r="F6879" s="1719">
        <f t="shared" si="214"/>
        <v>0</v>
      </c>
    </row>
    <row r="6880" spans="1:6" ht="55.2">
      <c r="A6880" s="1704" t="s">
        <v>32</v>
      </c>
      <c r="B6880" s="781" t="s">
        <v>1524</v>
      </c>
      <c r="C6880" s="1704">
        <v>0</v>
      </c>
      <c r="D6880" s="874" t="s">
        <v>1421</v>
      </c>
      <c r="E6880" s="1707"/>
      <c r="F6880" s="1719">
        <f t="shared" si="214"/>
        <v>0</v>
      </c>
    </row>
    <row r="6881" spans="1:6" ht="41.4">
      <c r="A6881" s="1704" t="s">
        <v>33</v>
      </c>
      <c r="B6881" s="781" t="s">
        <v>1525</v>
      </c>
      <c r="C6881" s="1704">
        <v>0</v>
      </c>
      <c r="D6881" s="874" t="s">
        <v>1421</v>
      </c>
      <c r="E6881" s="1707"/>
      <c r="F6881" s="1719">
        <f t="shared" si="214"/>
        <v>0</v>
      </c>
    </row>
    <row r="6882" spans="1:6">
      <c r="A6882" s="1704" t="s">
        <v>34</v>
      </c>
      <c r="B6882" s="781" t="s">
        <v>1526</v>
      </c>
      <c r="C6882" s="1704">
        <v>0</v>
      </c>
      <c r="D6882" s="874" t="s">
        <v>1421</v>
      </c>
      <c r="E6882" s="1707"/>
      <c r="F6882" s="1719">
        <f t="shared" si="214"/>
        <v>0</v>
      </c>
    </row>
    <row r="6883" spans="1:6">
      <c r="A6883" s="1704"/>
      <c r="B6883" s="781"/>
      <c r="C6883" s="1704">
        <v>0</v>
      </c>
      <c r="D6883" s="874"/>
      <c r="E6883" s="1707"/>
      <c r="F6883" s="1719">
        <f t="shared" si="214"/>
        <v>0</v>
      </c>
    </row>
    <row r="6884" spans="1:6" ht="27.6">
      <c r="A6884" s="1704" t="s">
        <v>35</v>
      </c>
      <c r="B6884" s="781" t="s">
        <v>1527</v>
      </c>
      <c r="C6884" s="1704">
        <v>0</v>
      </c>
      <c r="D6884" s="874" t="s">
        <v>1421</v>
      </c>
      <c r="E6884" s="1707"/>
      <c r="F6884" s="1719">
        <f t="shared" si="214"/>
        <v>0</v>
      </c>
    </row>
    <row r="6885" spans="1:6">
      <c r="A6885" s="1704"/>
      <c r="B6885" s="781"/>
      <c r="C6885" s="1704"/>
      <c r="D6885" s="874"/>
      <c r="E6885" s="1707"/>
      <c r="F6885" s="1719">
        <f t="shared" si="214"/>
        <v>0</v>
      </c>
    </row>
    <row r="6886" spans="1:6">
      <c r="A6886" s="1704"/>
      <c r="B6886" s="781"/>
      <c r="C6886" s="1704"/>
      <c r="D6886" s="874"/>
      <c r="E6886" s="1707"/>
      <c r="F6886" s="1719">
        <f t="shared" si="214"/>
        <v>0</v>
      </c>
    </row>
    <row r="6887" spans="1:6">
      <c r="A6887" s="1704"/>
      <c r="B6887" s="1743"/>
      <c r="C6887" s="1704"/>
      <c r="D6887" s="874"/>
      <c r="E6887" s="1707"/>
      <c r="F6887" s="1719"/>
    </row>
    <row r="6888" spans="1:6">
      <c r="A6888" s="1704"/>
      <c r="B6888" s="781"/>
      <c r="C6888" s="1704"/>
      <c r="D6888" s="874"/>
      <c r="E6888" s="1707"/>
      <c r="F6888" s="1719"/>
    </row>
    <row r="6889" spans="1:6">
      <c r="A6889" s="1704"/>
      <c r="B6889" s="1743"/>
      <c r="C6889" s="1704"/>
      <c r="D6889" s="874"/>
      <c r="E6889" s="1707"/>
      <c r="F6889" s="1719"/>
    </row>
    <row r="6890" spans="1:6">
      <c r="A6890" s="1704"/>
      <c r="B6890" s="1743"/>
      <c r="C6890" s="1704"/>
      <c r="D6890" s="874"/>
      <c r="E6890" s="1707"/>
      <c r="F6890" s="1719"/>
    </row>
    <row r="6891" spans="1:6">
      <c r="A6891" s="1704"/>
      <c r="B6891" s="802"/>
      <c r="C6891" s="1704"/>
      <c r="D6891" s="874"/>
      <c r="E6891" s="1707"/>
      <c r="F6891" s="1719"/>
    </row>
    <row r="6892" spans="1:6">
      <c r="A6892" s="1704"/>
      <c r="B6892" s="802"/>
      <c r="C6892" s="1704"/>
      <c r="D6892" s="874"/>
      <c r="E6892" s="1707"/>
      <c r="F6892" s="1719"/>
    </row>
    <row r="6893" spans="1:6">
      <c r="A6893" s="1704"/>
      <c r="B6893" s="802"/>
      <c r="C6893" s="1704"/>
      <c r="D6893" s="874"/>
      <c r="E6893" s="1707"/>
      <c r="F6893" s="1719"/>
    </row>
    <row r="6894" spans="1:6">
      <c r="A6894" s="1704"/>
      <c r="B6894" s="781"/>
      <c r="C6894" s="1704"/>
      <c r="D6894" s="874"/>
      <c r="E6894" s="1707"/>
      <c r="F6894" s="1719"/>
    </row>
    <row r="6895" spans="1:6">
      <c r="A6895" s="1704"/>
      <c r="B6895" s="781"/>
      <c r="C6895" s="1704"/>
      <c r="D6895" s="874"/>
      <c r="E6895" s="1707"/>
      <c r="F6895" s="1719"/>
    </row>
    <row r="6896" spans="1:6">
      <c r="A6896" s="1704"/>
      <c r="B6896" s="781"/>
      <c r="C6896" s="1704"/>
      <c r="D6896" s="874"/>
      <c r="E6896" s="1707"/>
      <c r="F6896" s="1719"/>
    </row>
    <row r="6897" spans="1:6">
      <c r="A6897" s="1704"/>
      <c r="B6897" s="781"/>
      <c r="C6897" s="1704"/>
      <c r="D6897" s="874"/>
      <c r="E6897" s="1707"/>
      <c r="F6897" s="1719"/>
    </row>
    <row r="6898" spans="1:6">
      <c r="B6898" s="781"/>
      <c r="C6898" s="1704"/>
      <c r="D6898" s="874"/>
      <c r="E6898" s="1707"/>
      <c r="F6898" s="1719"/>
    </row>
    <row r="6899" spans="1:6">
      <c r="A6899" s="1704"/>
      <c r="B6899" s="1743"/>
      <c r="C6899" s="1704"/>
      <c r="D6899" s="874"/>
      <c r="E6899" s="1707"/>
      <c r="F6899" s="1719"/>
    </row>
    <row r="6900" spans="1:6">
      <c r="A6900" s="1704"/>
      <c r="B6900" s="802"/>
      <c r="C6900" s="1704"/>
      <c r="D6900" s="874"/>
      <c r="E6900" s="1707"/>
      <c r="F6900" s="1719"/>
    </row>
    <row r="6901" spans="1:6">
      <c r="A6901" s="1704"/>
      <c r="B6901" s="802"/>
      <c r="C6901" s="1704"/>
      <c r="D6901" s="874"/>
      <c r="E6901" s="1707"/>
      <c r="F6901" s="1719"/>
    </row>
    <row r="6902" spans="1:6">
      <c r="A6902" s="1704"/>
      <c r="B6902" s="802"/>
      <c r="C6902" s="1704"/>
      <c r="D6902" s="874"/>
      <c r="E6902" s="1707"/>
      <c r="F6902" s="1719"/>
    </row>
    <row r="6903" spans="1:6">
      <c r="A6903" s="1704"/>
      <c r="B6903" s="802"/>
      <c r="C6903" s="1704"/>
      <c r="D6903" s="874"/>
      <c r="E6903" s="1707"/>
      <c r="F6903" s="1719"/>
    </row>
    <row r="6904" spans="1:6">
      <c r="A6904" s="1704"/>
      <c r="B6904" s="802"/>
      <c r="C6904" s="1704"/>
      <c r="D6904" s="874"/>
      <c r="E6904" s="1707"/>
      <c r="F6904" s="1719"/>
    </row>
    <row r="6905" spans="1:6">
      <c r="A6905" s="1704"/>
      <c r="B6905" s="802"/>
      <c r="C6905" s="1704"/>
      <c r="D6905" s="874"/>
      <c r="E6905" s="1707"/>
      <c r="F6905" s="1719"/>
    </row>
    <row r="6906" spans="1:6">
      <c r="A6906" s="1704"/>
      <c r="B6906" s="802"/>
      <c r="C6906" s="1704"/>
      <c r="D6906" s="874"/>
      <c r="E6906" s="1707"/>
      <c r="F6906" s="1719"/>
    </row>
    <row r="6907" spans="1:6">
      <c r="A6907" s="1704"/>
      <c r="B6907" s="802"/>
      <c r="C6907" s="1704"/>
      <c r="D6907" s="874"/>
      <c r="E6907" s="1707"/>
      <c r="F6907" s="1719"/>
    </row>
    <row r="6908" spans="1:6">
      <c r="A6908" s="1704"/>
      <c r="B6908" s="802"/>
      <c r="C6908" s="1704"/>
      <c r="D6908" s="874"/>
      <c r="E6908" s="1707"/>
      <c r="F6908" s="1719"/>
    </row>
    <row r="6909" spans="1:6">
      <c r="A6909" s="1704"/>
      <c r="B6909" s="802"/>
      <c r="C6909" s="1704"/>
      <c r="D6909" s="874"/>
      <c r="E6909" s="1707"/>
      <c r="F6909" s="1719"/>
    </row>
    <row r="6910" spans="1:6">
      <c r="A6910" s="1704"/>
      <c r="B6910" s="802"/>
      <c r="C6910" s="1704"/>
      <c r="D6910" s="874"/>
      <c r="E6910" s="1707"/>
      <c r="F6910" s="1719"/>
    </row>
    <row r="6911" spans="1:6">
      <c r="A6911" s="1704"/>
      <c r="B6911" s="802"/>
      <c r="C6911" s="1704"/>
      <c r="D6911" s="874"/>
      <c r="E6911" s="1707"/>
      <c r="F6911" s="1719"/>
    </row>
    <row r="6912" spans="1:6">
      <c r="A6912" s="1704"/>
      <c r="B6912" s="802"/>
      <c r="C6912" s="1704"/>
      <c r="D6912" s="874"/>
      <c r="E6912" s="1707"/>
      <c r="F6912" s="1719"/>
    </row>
    <row r="6913" spans="1:6">
      <c r="A6913" s="1704"/>
      <c r="B6913" s="802"/>
      <c r="C6913" s="1704"/>
      <c r="D6913" s="874"/>
      <c r="E6913" s="1707"/>
      <c r="F6913" s="1719"/>
    </row>
    <row r="6914" spans="1:6">
      <c r="A6914" s="48"/>
      <c r="B6914" s="717"/>
      <c r="C6914" s="47"/>
      <c r="D6914" s="718"/>
      <c r="E6914" s="2014"/>
      <c r="F6914" s="351"/>
    </row>
    <row r="6915" spans="1:6" ht="14.4" thickBot="1">
      <c r="A6915" s="66"/>
      <c r="B6915" s="719" t="s">
        <v>199</v>
      </c>
      <c r="C6915" s="65"/>
      <c r="D6915" s="720"/>
      <c r="E6915" s="2022"/>
      <c r="F6915" s="393">
        <f>SUM(F6875:F6913)</f>
        <v>0</v>
      </c>
    </row>
    <row r="6916" spans="1:6" ht="14.4" thickTop="1">
      <c r="B6916" s="1687"/>
      <c r="C6916" s="1704"/>
      <c r="D6916" s="874"/>
      <c r="E6916" s="1707"/>
      <c r="F6916" s="1781"/>
    </row>
    <row r="6917" spans="1:6" s="72" customFormat="1">
      <c r="A6917" s="1704"/>
      <c r="B6917" s="802" t="s">
        <v>2934</v>
      </c>
      <c r="C6917" s="1704"/>
      <c r="D6917" s="874"/>
      <c r="E6917" s="1707"/>
      <c r="F6917" s="1719"/>
    </row>
    <row r="6918" spans="1:6" s="72" customFormat="1">
      <c r="A6918" s="1704"/>
      <c r="B6918" s="802"/>
      <c r="C6918" s="1704"/>
      <c r="D6918" s="874"/>
      <c r="E6918" s="1707"/>
      <c r="F6918" s="1719"/>
    </row>
    <row r="6919" spans="1:6" s="72" customFormat="1">
      <c r="A6919" s="1704"/>
      <c r="B6919" s="781"/>
      <c r="C6919" s="1704"/>
      <c r="D6919" s="874"/>
      <c r="E6919" s="1707"/>
      <c r="F6919" s="1719"/>
    </row>
    <row r="6920" spans="1:6" s="72" customFormat="1">
      <c r="A6920" s="1704" t="s">
        <v>3045</v>
      </c>
      <c r="B6920" s="781" t="s">
        <v>2984</v>
      </c>
      <c r="C6920" s="1704"/>
      <c r="D6920" s="874"/>
      <c r="E6920" s="1707"/>
      <c r="F6920" s="1719">
        <f>F6873</f>
        <v>0</v>
      </c>
    </row>
    <row r="6921" spans="1:6" s="72" customFormat="1">
      <c r="A6921" s="1704"/>
      <c r="B6921" s="781"/>
      <c r="C6921" s="1704"/>
      <c r="D6921" s="874"/>
      <c r="E6921" s="1707"/>
      <c r="F6921" s="1719"/>
    </row>
    <row r="6922" spans="1:6" s="72" customFormat="1">
      <c r="A6922" s="1704" t="s">
        <v>3047</v>
      </c>
      <c r="B6922" s="781" t="s">
        <v>2985</v>
      </c>
      <c r="C6922" s="1704"/>
      <c r="D6922" s="874"/>
      <c r="E6922" s="1707"/>
      <c r="F6922" s="1719">
        <f>F6915</f>
        <v>0</v>
      </c>
    </row>
    <row r="6923" spans="1:6" s="72" customFormat="1">
      <c r="A6923" s="1704"/>
      <c r="B6923" s="781"/>
      <c r="C6923" s="1704"/>
      <c r="D6923" s="874"/>
      <c r="E6923" s="1707"/>
      <c r="F6923" s="1719"/>
    </row>
    <row r="6924" spans="1:6" s="72" customFormat="1">
      <c r="A6924" s="1704"/>
      <c r="B6924" s="781"/>
      <c r="C6924" s="1704"/>
      <c r="D6924" s="874"/>
      <c r="E6924" s="1707"/>
      <c r="F6924" s="1719"/>
    </row>
    <row r="6925" spans="1:6" s="72" customFormat="1">
      <c r="A6925" s="1704"/>
      <c r="B6925" s="781"/>
      <c r="C6925" s="1704"/>
      <c r="D6925" s="874"/>
      <c r="E6925" s="1707"/>
      <c r="F6925" s="1719"/>
    </row>
    <row r="6926" spans="1:6" s="72" customFormat="1">
      <c r="A6926" s="1704"/>
      <c r="B6926" s="781"/>
      <c r="C6926" s="1704"/>
      <c r="D6926" s="874"/>
      <c r="E6926" s="1707"/>
      <c r="F6926" s="1719"/>
    </row>
    <row r="6927" spans="1:6" s="72" customFormat="1">
      <c r="A6927" s="1704"/>
      <c r="B6927" s="781"/>
      <c r="C6927" s="1704"/>
      <c r="D6927" s="874"/>
      <c r="E6927" s="1707"/>
      <c r="F6927" s="1719"/>
    </row>
    <row r="6928" spans="1:6" s="72" customFormat="1">
      <c r="A6928" s="1704"/>
      <c r="B6928" s="781"/>
      <c r="C6928" s="1704"/>
      <c r="D6928" s="874"/>
      <c r="E6928" s="1707"/>
      <c r="F6928" s="1719"/>
    </row>
    <row r="6929" spans="1:6" s="72" customFormat="1">
      <c r="A6929" s="1704"/>
      <c r="B6929" s="781"/>
      <c r="C6929" s="1704"/>
      <c r="D6929" s="874"/>
      <c r="E6929" s="1707"/>
      <c r="F6929" s="1719"/>
    </row>
    <row r="6930" spans="1:6" s="72" customFormat="1">
      <c r="A6930" s="1704"/>
      <c r="B6930" s="781"/>
      <c r="C6930" s="1704"/>
      <c r="D6930" s="874"/>
      <c r="E6930" s="1707"/>
      <c r="F6930" s="1719"/>
    </row>
    <row r="6931" spans="1:6" s="72" customFormat="1">
      <c r="A6931" s="1704"/>
      <c r="B6931" s="1836"/>
      <c r="C6931" s="1714"/>
      <c r="D6931" s="1716"/>
      <c r="E6931" s="2174"/>
      <c r="F6931" s="1717"/>
    </row>
    <row r="6932" spans="1:6" s="72" customFormat="1">
      <c r="A6932" s="1704"/>
      <c r="B6932" s="1672"/>
      <c r="C6932" s="1714"/>
      <c r="D6932" s="1716"/>
      <c r="E6932" s="2174"/>
      <c r="F6932" s="1717"/>
    </row>
    <row r="6933" spans="1:6" s="72" customFormat="1">
      <c r="A6933" s="1704"/>
      <c r="B6933" s="1836"/>
      <c r="C6933" s="1714"/>
      <c r="D6933" s="1716"/>
      <c r="E6933" s="2174"/>
      <c r="F6933" s="1717"/>
    </row>
    <row r="6934" spans="1:6" s="72" customFormat="1">
      <c r="A6934" s="1704"/>
      <c r="B6934" s="781"/>
      <c r="C6934" s="1704"/>
      <c r="D6934" s="874"/>
      <c r="E6934" s="1707"/>
      <c r="F6934" s="1719"/>
    </row>
    <row r="6935" spans="1:6" s="72" customFormat="1">
      <c r="A6935" s="1704"/>
      <c r="B6935" s="781"/>
      <c r="C6935" s="1704"/>
      <c r="D6935" s="874"/>
      <c r="E6935" s="1707"/>
      <c r="F6935" s="1719"/>
    </row>
    <row r="6936" spans="1:6" s="72" customFormat="1">
      <c r="A6936" s="1704"/>
      <c r="B6936" s="781"/>
      <c r="C6936" s="1704"/>
      <c r="D6936" s="874"/>
      <c r="E6936" s="1707"/>
      <c r="F6936" s="1719"/>
    </row>
    <row r="6937" spans="1:6" s="72" customFormat="1">
      <c r="A6937" s="1704"/>
      <c r="B6937" s="781"/>
      <c r="C6937" s="1704"/>
      <c r="D6937" s="874"/>
      <c r="E6937" s="1707"/>
      <c r="F6937" s="1719"/>
    </row>
    <row r="6938" spans="1:6" s="72" customFormat="1">
      <c r="A6938" s="1704"/>
      <c r="B6938" s="781"/>
      <c r="C6938" s="1704"/>
      <c r="D6938" s="874"/>
      <c r="E6938" s="1707"/>
      <c r="F6938" s="1719"/>
    </row>
    <row r="6939" spans="1:6" s="72" customFormat="1">
      <c r="A6939" s="1704"/>
      <c r="B6939" s="781"/>
      <c r="C6939" s="1704"/>
      <c r="D6939" s="874"/>
      <c r="E6939" s="1707"/>
      <c r="F6939" s="1719"/>
    </row>
    <row r="6940" spans="1:6" s="72" customFormat="1">
      <c r="A6940" s="1704"/>
      <c r="B6940" s="781"/>
      <c r="C6940" s="1704"/>
      <c r="D6940" s="874"/>
      <c r="E6940" s="1707"/>
      <c r="F6940" s="1719"/>
    </row>
    <row r="6941" spans="1:6" s="72" customFormat="1">
      <c r="A6941" s="1704"/>
      <c r="B6941" s="781"/>
      <c r="C6941" s="1704"/>
      <c r="D6941" s="874"/>
      <c r="E6941" s="1707"/>
      <c r="F6941" s="1719"/>
    </row>
    <row r="6942" spans="1:6" s="72" customFormat="1">
      <c r="A6942" s="1704"/>
      <c r="B6942" s="781"/>
      <c r="C6942" s="1704"/>
      <c r="D6942" s="874"/>
      <c r="E6942" s="1707"/>
      <c r="F6942" s="1719"/>
    </row>
    <row r="6943" spans="1:6" s="72" customFormat="1">
      <c r="A6943" s="1704"/>
      <c r="B6943" s="781"/>
      <c r="C6943" s="1704"/>
      <c r="D6943" s="874"/>
      <c r="E6943" s="1707"/>
      <c r="F6943" s="1719"/>
    </row>
    <row r="6944" spans="1:6" s="72" customFormat="1">
      <c r="A6944" s="1704"/>
      <c r="B6944" s="781"/>
      <c r="C6944" s="1704"/>
      <c r="D6944" s="874"/>
      <c r="E6944" s="1707"/>
      <c r="F6944" s="1719"/>
    </row>
    <row r="6945" spans="1:6" s="72" customFormat="1">
      <c r="A6945" s="1704"/>
      <c r="B6945" s="781"/>
      <c r="C6945" s="1704"/>
      <c r="D6945" s="874"/>
      <c r="E6945" s="1707"/>
      <c r="F6945" s="1719"/>
    </row>
    <row r="6946" spans="1:6" s="72" customFormat="1">
      <c r="A6946" s="1704"/>
      <c r="B6946" s="781"/>
      <c r="C6946" s="1704"/>
      <c r="D6946" s="874"/>
      <c r="E6946" s="1707"/>
      <c r="F6946" s="1719"/>
    </row>
    <row r="6947" spans="1:6" s="72" customFormat="1">
      <c r="A6947" s="1704"/>
      <c r="B6947" s="781"/>
      <c r="C6947" s="1704"/>
      <c r="D6947" s="874"/>
      <c r="E6947" s="1707"/>
      <c r="F6947" s="1719"/>
    </row>
    <row r="6948" spans="1:6" s="72" customFormat="1">
      <c r="A6948" s="1704"/>
      <c r="B6948" s="781"/>
      <c r="C6948" s="1704"/>
      <c r="D6948" s="874"/>
      <c r="E6948" s="1707"/>
      <c r="F6948" s="1719"/>
    </row>
    <row r="6949" spans="1:6" s="72" customFormat="1">
      <c r="A6949" s="1704"/>
      <c r="B6949" s="781"/>
      <c r="C6949" s="1704"/>
      <c r="D6949" s="874"/>
      <c r="E6949" s="1707"/>
      <c r="F6949" s="1719"/>
    </row>
    <row r="6950" spans="1:6" s="72" customFormat="1">
      <c r="A6950" s="1704"/>
      <c r="B6950" s="781"/>
      <c r="C6950" s="1704"/>
      <c r="D6950" s="874"/>
      <c r="E6950" s="1707"/>
      <c r="F6950" s="1719"/>
    </row>
    <row r="6951" spans="1:6" s="72" customFormat="1">
      <c r="A6951" s="1704"/>
      <c r="B6951" s="781"/>
      <c r="C6951" s="1704"/>
      <c r="D6951" s="874"/>
      <c r="E6951" s="1707"/>
      <c r="F6951" s="1719"/>
    </row>
    <row r="6952" spans="1:6" s="72" customFormat="1">
      <c r="A6952" s="1704"/>
      <c r="B6952" s="781"/>
      <c r="C6952" s="1704"/>
      <c r="D6952" s="874"/>
      <c r="E6952" s="1707"/>
      <c r="F6952" s="1719"/>
    </row>
    <row r="6953" spans="1:6" s="72" customFormat="1">
      <c r="A6953" s="1704"/>
      <c r="B6953" s="781"/>
      <c r="C6953" s="1704"/>
      <c r="D6953" s="874"/>
      <c r="E6953" s="1707"/>
      <c r="F6953" s="1719"/>
    </row>
    <row r="6954" spans="1:6" s="72" customFormat="1">
      <c r="A6954" s="1704"/>
      <c r="B6954" s="781"/>
      <c r="C6954" s="1704"/>
      <c r="D6954" s="874"/>
      <c r="E6954" s="1707"/>
      <c r="F6954" s="1719"/>
    </row>
    <row r="6955" spans="1:6" s="72" customFormat="1">
      <c r="A6955" s="1704"/>
      <c r="B6955" s="781"/>
      <c r="C6955" s="1704"/>
      <c r="D6955" s="874"/>
      <c r="E6955" s="1707"/>
      <c r="F6955" s="1719"/>
    </row>
    <row r="6956" spans="1:6" s="72" customFormat="1">
      <c r="A6956" s="1704"/>
      <c r="B6956" s="781"/>
      <c r="C6956" s="1704"/>
      <c r="D6956" s="874"/>
      <c r="E6956" s="1707"/>
      <c r="F6956" s="1719"/>
    </row>
    <row r="6957" spans="1:6" s="72" customFormat="1">
      <c r="A6957" s="1704"/>
      <c r="B6957" s="781"/>
      <c r="C6957" s="1704"/>
      <c r="D6957" s="874"/>
      <c r="E6957" s="1707"/>
      <c r="F6957" s="1719"/>
    </row>
    <row r="6958" spans="1:6" s="72" customFormat="1">
      <c r="A6958" s="1704"/>
      <c r="B6958" s="781"/>
      <c r="C6958" s="1704"/>
      <c r="D6958" s="874"/>
      <c r="E6958" s="1707"/>
      <c r="F6958" s="1719"/>
    </row>
    <row r="6959" spans="1:6" s="72" customFormat="1">
      <c r="A6959" s="1704"/>
      <c r="B6959" s="781"/>
      <c r="C6959" s="1704"/>
      <c r="D6959" s="874"/>
      <c r="E6959" s="1707"/>
      <c r="F6959" s="1719"/>
    </row>
    <row r="6960" spans="1:6" s="72" customFormat="1">
      <c r="A6960" s="1704"/>
      <c r="B6960" s="781"/>
      <c r="C6960" s="1704"/>
      <c r="D6960" s="874"/>
      <c r="E6960" s="1707"/>
      <c r="F6960" s="1719"/>
    </row>
    <row r="6961" spans="1:6" s="72" customFormat="1">
      <c r="A6961" s="1704"/>
      <c r="B6961" s="781"/>
      <c r="C6961" s="1704"/>
      <c r="D6961" s="874"/>
      <c r="E6961" s="1707"/>
      <c r="F6961" s="1719"/>
    </row>
    <row r="6962" spans="1:6" s="72" customFormat="1">
      <c r="A6962" s="1704"/>
      <c r="B6962" s="781"/>
      <c r="C6962" s="1704"/>
      <c r="D6962" s="874"/>
      <c r="E6962" s="1707"/>
      <c r="F6962" s="1719"/>
    </row>
    <row r="6963" spans="1:6" s="72" customFormat="1">
      <c r="A6963" s="1704"/>
      <c r="B6963" s="781"/>
      <c r="C6963" s="1704"/>
      <c r="D6963" s="874"/>
      <c r="E6963" s="1707"/>
      <c r="F6963" s="1719"/>
    </row>
    <row r="6964" spans="1:6" s="72" customFormat="1">
      <c r="A6964" s="1704"/>
      <c r="B6964" s="781"/>
      <c r="C6964" s="1704"/>
      <c r="D6964" s="874"/>
      <c r="E6964" s="1707"/>
      <c r="F6964" s="1719"/>
    </row>
    <row r="6965" spans="1:6" s="72" customFormat="1">
      <c r="A6965" s="48"/>
      <c r="B6965" s="717"/>
      <c r="C6965" s="47"/>
      <c r="D6965" s="718"/>
      <c r="E6965" s="2014"/>
      <c r="F6965" s="351"/>
    </row>
    <row r="6966" spans="1:6" s="72" customFormat="1" ht="14.4" thickBot="1">
      <c r="A6966" s="66"/>
      <c r="B6966" s="719" t="s">
        <v>3436</v>
      </c>
      <c r="C6966" s="65"/>
      <c r="D6966" s="720"/>
      <c r="E6966" s="2022"/>
      <c r="F6966" s="393">
        <f>SUM(F6917:F6944)</f>
        <v>0</v>
      </c>
    </row>
    <row r="6967" spans="1:6" ht="14.4" thickTop="1">
      <c r="B6967" s="1687"/>
      <c r="C6967" s="1704"/>
      <c r="D6967" s="1838"/>
      <c r="E6967" s="1707"/>
      <c r="F6967" s="1719"/>
    </row>
    <row r="6968" spans="1:6" s="72" customFormat="1">
      <c r="A6968" s="1828"/>
      <c r="B6968" s="791" t="s">
        <v>1530</v>
      </c>
      <c r="C6968" s="1704"/>
      <c r="D6968" s="874"/>
      <c r="E6968" s="1707"/>
      <c r="F6968" s="1719"/>
    </row>
    <row r="6969" spans="1:6" s="72" customFormat="1">
      <c r="A6969" s="1714" t="s">
        <v>3049</v>
      </c>
      <c r="B6969" s="791" t="s">
        <v>1531</v>
      </c>
      <c r="C6969" s="1704"/>
      <c r="D6969" s="874"/>
      <c r="E6969" s="1707"/>
      <c r="F6969" s="1719"/>
    </row>
    <row r="6970" spans="1:6" s="72" customFormat="1" ht="110.4">
      <c r="A6970" s="1704" t="s">
        <v>28</v>
      </c>
      <c r="B6970" s="781" t="s">
        <v>1532</v>
      </c>
      <c r="C6970" s="1829">
        <v>0</v>
      </c>
      <c r="D6970" s="874" t="s">
        <v>1421</v>
      </c>
      <c r="E6970" s="1707"/>
      <c r="F6970" s="1719">
        <f t="shared" ref="F6970:F6973" si="215">C6970*E6970</f>
        <v>0</v>
      </c>
    </row>
    <row r="6971" spans="1:6" s="72" customFormat="1" ht="96.6">
      <c r="A6971" s="1704" t="s">
        <v>30</v>
      </c>
      <c r="B6971" s="781" t="s">
        <v>1533</v>
      </c>
      <c r="C6971" s="1829">
        <v>0</v>
      </c>
      <c r="D6971" s="874" t="s">
        <v>1421</v>
      </c>
      <c r="E6971" s="1707"/>
      <c r="F6971" s="1719">
        <f t="shared" si="215"/>
        <v>0</v>
      </c>
    </row>
    <row r="6972" spans="1:6" s="72" customFormat="1">
      <c r="A6972" s="1704"/>
      <c r="B6972" s="781"/>
      <c r="C6972" s="1704"/>
      <c r="D6972" s="874"/>
      <c r="E6972" s="1707"/>
      <c r="F6972" s="1719">
        <f t="shared" si="215"/>
        <v>0</v>
      </c>
    </row>
    <row r="6973" spans="1:6" s="72" customFormat="1" ht="27.6">
      <c r="A6973" s="1839" t="s">
        <v>31</v>
      </c>
      <c r="B6973" s="811" t="s">
        <v>1534</v>
      </c>
      <c r="C6973" s="1829">
        <v>0</v>
      </c>
      <c r="D6973" s="874" t="s">
        <v>1421</v>
      </c>
      <c r="E6973" s="1707"/>
      <c r="F6973" s="1719">
        <f t="shared" si="215"/>
        <v>0</v>
      </c>
    </row>
    <row r="6974" spans="1:6" s="72" customFormat="1">
      <c r="A6974" s="1704"/>
      <c r="B6974" s="781"/>
      <c r="C6974" s="1704"/>
      <c r="D6974" s="874"/>
      <c r="E6974" s="1707"/>
      <c r="F6974" s="1719"/>
    </row>
    <row r="6975" spans="1:6" s="72" customFormat="1">
      <c r="A6975" s="1704"/>
      <c r="B6975" s="781"/>
      <c r="C6975" s="1829"/>
      <c r="D6975" s="874"/>
      <c r="E6975" s="1707"/>
      <c r="F6975" s="1719"/>
    </row>
    <row r="6976" spans="1:6" s="72" customFormat="1">
      <c r="A6976" s="1704"/>
      <c r="B6976" s="811"/>
      <c r="C6976" s="1704"/>
      <c r="D6976" s="874"/>
      <c r="E6976" s="2177"/>
      <c r="F6976" s="1719"/>
    </row>
    <row r="6977" spans="1:6" s="72" customFormat="1">
      <c r="A6977" s="1704"/>
      <c r="B6977" s="781"/>
      <c r="C6977" s="1829"/>
      <c r="D6977" s="874"/>
      <c r="E6977" s="1707"/>
      <c r="F6977" s="1719"/>
    </row>
    <row r="6978" spans="1:6" s="72" customFormat="1">
      <c r="A6978" s="1824"/>
      <c r="B6978" s="811"/>
      <c r="C6978" s="1704"/>
      <c r="D6978" s="874"/>
      <c r="E6978" s="2177"/>
      <c r="F6978" s="1719"/>
    </row>
    <row r="6979" spans="1:6" s="72" customFormat="1">
      <c r="A6979" s="1704"/>
      <c r="B6979" s="811"/>
      <c r="C6979" s="1704"/>
      <c r="D6979" s="874"/>
      <c r="E6979" s="2177"/>
      <c r="F6979" s="1719"/>
    </row>
    <row r="6980" spans="1:6" s="72" customFormat="1">
      <c r="A6980" s="1824"/>
      <c r="B6980" s="811"/>
      <c r="C6980" s="1704"/>
      <c r="D6980" s="874"/>
      <c r="E6980" s="1707"/>
      <c r="F6980" s="661"/>
    </row>
    <row r="6981" spans="1:6" s="72" customFormat="1">
      <c r="A6981" s="1824"/>
      <c r="B6981" s="811"/>
      <c r="C6981" s="1714"/>
      <c r="D6981" s="1716"/>
      <c r="E6981" s="2174"/>
      <c r="F6981" s="1719"/>
    </row>
    <row r="6982" spans="1:6" s="72" customFormat="1">
      <c r="A6982" s="1704"/>
      <c r="B6982" s="811"/>
      <c r="C6982" s="1704"/>
      <c r="D6982" s="874"/>
      <c r="E6982" s="1707"/>
      <c r="F6982" s="1719"/>
    </row>
    <row r="6983" spans="1:6" s="72" customFormat="1">
      <c r="A6983" s="1704"/>
      <c r="B6983" s="811"/>
      <c r="C6983" s="1704"/>
      <c r="D6983" s="874"/>
      <c r="E6983" s="1707"/>
      <c r="F6983" s="1719"/>
    </row>
    <row r="6984" spans="1:6" s="72" customFormat="1">
      <c r="A6984" s="1704"/>
      <c r="B6984" s="811"/>
      <c r="C6984" s="1704"/>
      <c r="D6984" s="874"/>
      <c r="E6984" s="1707"/>
      <c r="F6984" s="1719"/>
    </row>
    <row r="6985" spans="1:6" s="72" customFormat="1">
      <c r="A6985" s="1704"/>
      <c r="B6985" s="811"/>
      <c r="C6985" s="1704"/>
      <c r="D6985" s="874"/>
      <c r="E6985" s="1707"/>
      <c r="F6985" s="1719"/>
    </row>
    <row r="6986" spans="1:6" s="72" customFormat="1">
      <c r="A6986" s="1704"/>
      <c r="B6986" s="811"/>
      <c r="C6986" s="1704"/>
      <c r="D6986" s="874"/>
      <c r="E6986" s="1707"/>
      <c r="F6986" s="1719"/>
    </row>
    <row r="6987" spans="1:6" s="72" customFormat="1">
      <c r="A6987" s="1704"/>
      <c r="B6987" s="811"/>
      <c r="C6987" s="1704"/>
      <c r="D6987" s="874"/>
      <c r="E6987" s="1707"/>
      <c r="F6987" s="1719"/>
    </row>
    <row r="6988" spans="1:6" s="72" customFormat="1">
      <c r="A6988" s="1704"/>
      <c r="B6988" s="811"/>
      <c r="C6988" s="1704"/>
      <c r="D6988" s="874"/>
      <c r="E6988" s="1707"/>
      <c r="F6988" s="1719"/>
    </row>
    <row r="6989" spans="1:6" s="72" customFormat="1">
      <c r="A6989" s="1704"/>
      <c r="B6989" s="811"/>
      <c r="C6989" s="1704"/>
      <c r="D6989" s="874"/>
      <c r="E6989" s="1707"/>
      <c r="F6989" s="1719"/>
    </row>
    <row r="6990" spans="1:6" s="72" customFormat="1">
      <c r="A6990" s="1704"/>
      <c r="B6990" s="811"/>
      <c r="C6990" s="1704"/>
      <c r="D6990" s="874"/>
      <c r="E6990" s="1707"/>
      <c r="F6990" s="1719"/>
    </row>
    <row r="6991" spans="1:6" s="72" customFormat="1">
      <c r="A6991" s="1704"/>
      <c r="B6991" s="811"/>
      <c r="C6991" s="1704"/>
      <c r="D6991" s="874"/>
      <c r="E6991" s="1707"/>
      <c r="F6991" s="1719"/>
    </row>
    <row r="6992" spans="1:6" s="72" customFormat="1">
      <c r="A6992" s="1704"/>
      <c r="B6992" s="811"/>
      <c r="C6992" s="1704"/>
      <c r="D6992" s="874"/>
      <c r="E6992" s="1707"/>
      <c r="F6992" s="1719"/>
    </row>
    <row r="6993" spans="1:6" s="72" customFormat="1">
      <c r="A6993" s="1704"/>
      <c r="B6993" s="811"/>
      <c r="C6993" s="1704"/>
      <c r="D6993" s="874"/>
      <c r="E6993" s="1707"/>
      <c r="F6993" s="1719"/>
    </row>
    <row r="6994" spans="1:6" s="72" customFormat="1">
      <c r="A6994" s="1704"/>
      <c r="B6994" s="811"/>
      <c r="C6994" s="1704"/>
      <c r="D6994" s="874"/>
      <c r="E6994" s="1707"/>
      <c r="F6994" s="1719"/>
    </row>
    <row r="6995" spans="1:6" s="72" customFormat="1">
      <c r="A6995" s="1704"/>
      <c r="B6995" s="811"/>
      <c r="C6995" s="1704"/>
      <c r="D6995" s="874"/>
      <c r="E6995" s="1707"/>
      <c r="F6995" s="1719"/>
    </row>
    <row r="6996" spans="1:6" s="72" customFormat="1">
      <c r="A6996" s="1704"/>
      <c r="B6996" s="811"/>
      <c r="C6996" s="1704"/>
      <c r="D6996" s="874"/>
      <c r="E6996" s="1707"/>
      <c r="F6996" s="1719"/>
    </row>
    <row r="6997" spans="1:6" s="72" customFormat="1">
      <c r="A6997" s="1704"/>
      <c r="B6997" s="811"/>
      <c r="C6997" s="1704"/>
      <c r="D6997" s="874"/>
      <c r="E6997" s="1707"/>
      <c r="F6997" s="1719"/>
    </row>
    <row r="6998" spans="1:6" s="72" customFormat="1">
      <c r="A6998" s="1704"/>
      <c r="B6998" s="811"/>
      <c r="C6998" s="1704"/>
      <c r="D6998" s="874"/>
      <c r="E6998" s="1707"/>
      <c r="F6998" s="1719"/>
    </row>
    <row r="6999" spans="1:6" s="72" customFormat="1">
      <c r="A6999" s="1704"/>
      <c r="B6999" s="811"/>
      <c r="C6999" s="1704"/>
      <c r="D6999" s="874"/>
      <c r="E6999" s="1707"/>
      <c r="F6999" s="1719"/>
    </row>
    <row r="7000" spans="1:6" s="72" customFormat="1">
      <c r="A7000" s="1808"/>
      <c r="B7000" s="1688"/>
      <c r="C7000" s="1704"/>
      <c r="D7000" s="874"/>
      <c r="E7000" s="1707"/>
      <c r="F7000" s="1717"/>
    </row>
    <row r="7001" spans="1:6" s="72" customFormat="1">
      <c r="A7001" s="48"/>
      <c r="B7001" s="717"/>
      <c r="C7001" s="47"/>
      <c r="D7001" s="718"/>
      <c r="E7001" s="2014"/>
      <c r="F7001" s="351"/>
    </row>
    <row r="7002" spans="1:6" s="72" customFormat="1" ht="28.2" thickBot="1">
      <c r="A7002" s="66"/>
      <c r="B7002" s="719" t="s">
        <v>3438</v>
      </c>
      <c r="C7002" s="65"/>
      <c r="D7002" s="720"/>
      <c r="E7002" s="2022"/>
      <c r="F7002" s="393">
        <f>SUM(F6970:F6985)</f>
        <v>0</v>
      </c>
    </row>
    <row r="7003" spans="1:6" s="72" customFormat="1" ht="14.4" thickTop="1">
      <c r="A7003" s="1704"/>
      <c r="B7003" s="811"/>
      <c r="C7003" s="1704"/>
      <c r="D7003" s="1838"/>
      <c r="E7003" s="1707"/>
      <c r="F7003" s="1717"/>
    </row>
    <row r="7004" spans="1:6" s="72" customFormat="1">
      <c r="A7004" s="1704"/>
      <c r="B7004" s="802" t="s">
        <v>2990</v>
      </c>
      <c r="C7004" s="1704"/>
      <c r="D7004" s="1766"/>
      <c r="E7004" s="1707"/>
      <c r="F7004" s="1719"/>
    </row>
    <row r="7005" spans="1:6" s="72" customFormat="1">
      <c r="A7005" s="1704"/>
      <c r="B7005" s="802" t="s">
        <v>2754</v>
      </c>
      <c r="C7005" s="1704"/>
      <c r="D7005" s="874"/>
      <c r="E7005" s="1707"/>
      <c r="F7005" s="1719"/>
    </row>
    <row r="7006" spans="1:6" s="72" customFormat="1">
      <c r="A7006" s="1704"/>
      <c r="B7006" s="802"/>
      <c r="C7006" s="1704"/>
      <c r="D7006" s="874"/>
      <c r="E7006" s="1707"/>
      <c r="F7006" s="1719"/>
    </row>
    <row r="7007" spans="1:6" s="72" customFormat="1">
      <c r="A7007" s="1704"/>
      <c r="B7007" s="781"/>
      <c r="C7007" s="1704"/>
      <c r="D7007" s="336"/>
      <c r="E7007" s="1707"/>
      <c r="F7007" s="1719"/>
    </row>
    <row r="7008" spans="1:6" s="72" customFormat="1">
      <c r="A7008" s="1704">
        <v>4.2</v>
      </c>
      <c r="B7008" s="811" t="s">
        <v>1538</v>
      </c>
      <c r="C7008" s="1704"/>
      <c r="D7008" s="874"/>
      <c r="E7008" s="1707"/>
      <c r="F7008" s="1719">
        <f>F6617</f>
        <v>0</v>
      </c>
    </row>
    <row r="7009" spans="1:6" s="72" customFormat="1">
      <c r="A7009" s="1704"/>
      <c r="B7009" s="811"/>
      <c r="C7009" s="1704"/>
      <c r="D7009" s="1838"/>
      <c r="E7009" s="1707"/>
      <c r="F7009" s="1719"/>
    </row>
    <row r="7010" spans="1:6" s="72" customFormat="1">
      <c r="A7010" s="1704">
        <v>4.3</v>
      </c>
      <c r="B7010" s="811" t="s">
        <v>1539</v>
      </c>
      <c r="C7010" s="1704"/>
      <c r="D7010" s="874"/>
      <c r="E7010" s="1707"/>
      <c r="F7010" s="1719">
        <f>F6830</f>
        <v>0</v>
      </c>
    </row>
    <row r="7011" spans="1:6" s="72" customFormat="1">
      <c r="A7011" s="1704"/>
      <c r="B7011" s="811"/>
      <c r="C7011" s="1704"/>
      <c r="D7011" s="874"/>
      <c r="E7011" s="1707"/>
      <c r="F7011" s="1719"/>
    </row>
    <row r="7012" spans="1:6" s="72" customFormat="1">
      <c r="A7012" s="1704">
        <v>4.4000000000000004</v>
      </c>
      <c r="B7012" s="811" t="s">
        <v>1540</v>
      </c>
      <c r="C7012" s="1704"/>
      <c r="D7012" s="874"/>
      <c r="E7012" s="1707"/>
      <c r="F7012" s="1719">
        <f>F6966</f>
        <v>0</v>
      </c>
    </row>
    <row r="7013" spans="1:6" s="72" customFormat="1">
      <c r="A7013" s="1704"/>
      <c r="B7013" s="811"/>
      <c r="C7013" s="1704"/>
      <c r="D7013" s="1840"/>
      <c r="E7013" s="1707"/>
      <c r="F7013" s="1841"/>
    </row>
    <row r="7014" spans="1:6" s="72" customFormat="1">
      <c r="A7014" s="1704">
        <v>4.5</v>
      </c>
      <c r="B7014" s="811" t="s">
        <v>1541</v>
      </c>
      <c r="C7014" s="1704"/>
      <c r="D7014" s="874"/>
      <c r="E7014" s="1707"/>
      <c r="F7014" s="1719">
        <f>F7002</f>
        <v>0</v>
      </c>
    </row>
    <row r="7015" spans="1:6" s="72" customFormat="1">
      <c r="A7015" s="1704"/>
      <c r="B7015" s="811"/>
      <c r="C7015" s="1700"/>
      <c r="D7015" s="336"/>
      <c r="E7015" s="2177"/>
      <c r="F7015" s="661"/>
    </row>
    <row r="7016" spans="1:6" s="72" customFormat="1">
      <c r="A7016" s="1714"/>
      <c r="B7016" s="1672"/>
      <c r="C7016" s="1714"/>
      <c r="D7016" s="1716"/>
      <c r="E7016" s="2174"/>
      <c r="F7016" s="1717"/>
    </row>
    <row r="7017" spans="1:6" s="72" customFormat="1">
      <c r="A7017" s="1714"/>
      <c r="B7017" s="1672"/>
      <c r="C7017" s="1714"/>
      <c r="D7017" s="1716"/>
      <c r="E7017" s="2174"/>
      <c r="F7017" s="1725"/>
    </row>
    <row r="7018" spans="1:6" s="72" customFormat="1">
      <c r="A7018" s="1704"/>
      <c r="B7018" s="1813"/>
      <c r="C7018" s="1814"/>
      <c r="D7018" s="1815"/>
      <c r="E7018" s="1707"/>
      <c r="F7018" s="1719"/>
    </row>
    <row r="7019" spans="1:6" s="72" customFormat="1">
      <c r="A7019" s="1704"/>
      <c r="B7019" s="1816"/>
      <c r="C7019" s="1817"/>
      <c r="D7019" s="1818"/>
      <c r="E7019" s="2189"/>
      <c r="F7019" s="1819"/>
    </row>
    <row r="7020" spans="1:6" s="72" customFormat="1">
      <c r="A7020" s="1704"/>
      <c r="B7020" s="1816"/>
      <c r="C7020" s="1817"/>
      <c r="D7020" s="1818"/>
      <c r="E7020" s="2189"/>
      <c r="F7020" s="1819"/>
    </row>
    <row r="7021" spans="1:6" s="72" customFormat="1">
      <c r="A7021" s="1704"/>
      <c r="B7021" s="1816"/>
      <c r="C7021" s="1817"/>
      <c r="D7021" s="1818"/>
      <c r="E7021" s="2189"/>
      <c r="F7021" s="1819"/>
    </row>
    <row r="7022" spans="1:6" s="72" customFormat="1">
      <c r="A7022" s="1704"/>
      <c r="B7022" s="1816"/>
      <c r="C7022" s="1817"/>
      <c r="D7022" s="1818"/>
      <c r="E7022" s="2189"/>
      <c r="F7022" s="1819"/>
    </row>
    <row r="7023" spans="1:6" s="72" customFormat="1">
      <c r="A7023" s="1704"/>
      <c r="B7023" s="1816"/>
      <c r="C7023" s="1817"/>
      <c r="D7023" s="1818"/>
      <c r="E7023" s="2189"/>
      <c r="F7023" s="1819"/>
    </row>
    <row r="7024" spans="1:6" s="72" customFormat="1">
      <c r="A7024" s="1704"/>
      <c r="B7024" s="1816"/>
      <c r="C7024" s="1817"/>
      <c r="D7024" s="1818"/>
      <c r="E7024" s="2189"/>
      <c r="F7024" s="1819"/>
    </row>
    <row r="7025" spans="1:6" s="72" customFormat="1">
      <c r="A7025" s="1704"/>
      <c r="B7025" s="1816"/>
      <c r="C7025" s="1817"/>
      <c r="D7025" s="1818"/>
      <c r="E7025" s="2189"/>
      <c r="F7025" s="1819"/>
    </row>
    <row r="7026" spans="1:6" s="72" customFormat="1">
      <c r="A7026" s="1704"/>
      <c r="B7026" s="1816"/>
      <c r="C7026" s="1817"/>
      <c r="D7026" s="1818"/>
      <c r="E7026" s="2189"/>
      <c r="F7026" s="1819"/>
    </row>
    <row r="7027" spans="1:6" s="72" customFormat="1">
      <c r="A7027" s="1704"/>
      <c r="B7027" s="1816"/>
      <c r="C7027" s="1817"/>
      <c r="D7027" s="1818"/>
      <c r="E7027" s="2189"/>
      <c r="F7027" s="1819"/>
    </row>
    <row r="7028" spans="1:6" s="72" customFormat="1">
      <c r="A7028" s="1704"/>
      <c r="B7028" s="1816"/>
      <c r="C7028" s="1817"/>
      <c r="D7028" s="1818"/>
      <c r="E7028" s="2189"/>
      <c r="F7028" s="1819"/>
    </row>
    <row r="7029" spans="1:6" s="72" customFormat="1">
      <c r="A7029" s="1704"/>
      <c r="B7029" s="1816"/>
      <c r="C7029" s="1817"/>
      <c r="D7029" s="1818"/>
      <c r="E7029" s="2189"/>
      <c r="F7029" s="1819"/>
    </row>
    <row r="7030" spans="1:6" s="72" customFormat="1">
      <c r="A7030" s="1704"/>
      <c r="B7030" s="1816"/>
      <c r="C7030" s="1817"/>
      <c r="D7030" s="1818"/>
      <c r="E7030" s="2189"/>
      <c r="F7030" s="1819"/>
    </row>
    <row r="7031" spans="1:6" s="72" customFormat="1">
      <c r="A7031" s="1704"/>
      <c r="B7031" s="1816"/>
      <c r="C7031" s="1817"/>
      <c r="D7031" s="1818"/>
      <c r="E7031" s="2189"/>
      <c r="F7031" s="1819"/>
    </row>
    <row r="7032" spans="1:6" s="72" customFormat="1">
      <c r="A7032" s="1704"/>
      <c r="B7032" s="1816"/>
      <c r="C7032" s="1817"/>
      <c r="D7032" s="1818"/>
      <c r="E7032" s="2189"/>
      <c r="F7032" s="1819"/>
    </row>
    <row r="7033" spans="1:6" s="72" customFormat="1">
      <c r="A7033" s="1704"/>
      <c r="B7033" s="1816"/>
      <c r="C7033" s="1817"/>
      <c r="D7033" s="1818"/>
      <c r="E7033" s="2189"/>
      <c r="F7033" s="1819"/>
    </row>
    <row r="7034" spans="1:6" s="72" customFormat="1">
      <c r="A7034" s="1704"/>
      <c r="B7034" s="1816"/>
      <c r="C7034" s="1817"/>
      <c r="D7034" s="1818"/>
      <c r="E7034" s="2189"/>
      <c r="F7034" s="1819"/>
    </row>
    <row r="7035" spans="1:6" s="72" customFormat="1">
      <c r="A7035" s="1704"/>
      <c r="B7035" s="1816"/>
      <c r="C7035" s="1817"/>
      <c r="D7035" s="1818"/>
      <c r="E7035" s="2189"/>
      <c r="F7035" s="1819"/>
    </row>
    <row r="7036" spans="1:6" s="72" customFormat="1">
      <c r="A7036" s="1704"/>
      <c r="B7036" s="1816"/>
      <c r="C7036" s="1817"/>
      <c r="D7036" s="1818"/>
      <c r="E7036" s="2189"/>
      <c r="F7036" s="1819"/>
    </row>
    <row r="7037" spans="1:6" s="72" customFormat="1">
      <c r="A7037" s="1704"/>
      <c r="B7037" s="1816"/>
      <c r="C7037" s="1817"/>
      <c r="D7037" s="1818"/>
      <c r="E7037" s="2189"/>
      <c r="F7037" s="1819"/>
    </row>
    <row r="7038" spans="1:6" s="72" customFormat="1">
      <c r="A7038" s="1704"/>
      <c r="B7038" s="1816"/>
      <c r="C7038" s="1817"/>
      <c r="D7038" s="1818"/>
      <c r="E7038" s="2189"/>
      <c r="F7038" s="1819"/>
    </row>
    <row r="7039" spans="1:6" s="72" customFormat="1">
      <c r="A7039" s="1704"/>
      <c r="B7039" s="1816"/>
      <c r="C7039" s="1817"/>
      <c r="D7039" s="1818"/>
      <c r="E7039" s="2189"/>
      <c r="F7039" s="1819"/>
    </row>
    <row r="7040" spans="1:6" s="72" customFormat="1">
      <c r="A7040" s="1704"/>
      <c r="B7040" s="1816"/>
      <c r="C7040" s="1817"/>
      <c r="D7040" s="1818"/>
      <c r="E7040" s="2189"/>
      <c r="F7040" s="1819"/>
    </row>
    <row r="7041" spans="1:6" s="72" customFormat="1">
      <c r="A7041" s="1704"/>
      <c r="B7041" s="1816"/>
      <c r="C7041" s="1817"/>
      <c r="D7041" s="1818"/>
      <c r="E7041" s="2189"/>
      <c r="F7041" s="1819"/>
    </row>
    <row r="7042" spans="1:6" s="72" customFormat="1">
      <c r="A7042" s="1704"/>
      <c r="B7042" s="1816"/>
      <c r="C7042" s="1817"/>
      <c r="D7042" s="1818"/>
      <c r="E7042" s="2189"/>
      <c r="F7042" s="1819"/>
    </row>
    <row r="7043" spans="1:6" s="72" customFormat="1">
      <c r="A7043" s="1704"/>
      <c r="B7043" s="1816"/>
      <c r="C7043" s="1817"/>
      <c r="D7043" s="1818"/>
      <c r="E7043" s="2189"/>
      <c r="F7043" s="1819"/>
    </row>
    <row r="7044" spans="1:6" s="72" customFormat="1">
      <c r="A7044" s="1704"/>
      <c r="B7044" s="1816"/>
      <c r="C7044" s="1817"/>
      <c r="D7044" s="1818"/>
      <c r="E7044" s="2189"/>
      <c r="F7044" s="1819"/>
    </row>
    <row r="7045" spans="1:6" s="72" customFormat="1">
      <c r="A7045" s="1704"/>
      <c r="B7045" s="1816"/>
      <c r="C7045" s="1817"/>
      <c r="D7045" s="1818"/>
      <c r="E7045" s="2189"/>
      <c r="F7045" s="1819"/>
    </row>
    <row r="7046" spans="1:6" s="72" customFormat="1">
      <c r="A7046" s="1704"/>
      <c r="B7046" s="1816"/>
      <c r="C7046" s="1817"/>
      <c r="D7046" s="1818"/>
      <c r="E7046" s="2189"/>
      <c r="F7046" s="1819"/>
    </row>
    <row r="7047" spans="1:6" s="72" customFormat="1">
      <c r="A7047" s="1704"/>
      <c r="B7047" s="1816"/>
      <c r="C7047" s="1817"/>
      <c r="D7047" s="1818"/>
      <c r="E7047" s="2189"/>
      <c r="F7047" s="1819"/>
    </row>
    <row r="7048" spans="1:6" s="72" customFormat="1">
      <c r="A7048" s="1704"/>
      <c r="B7048" s="1816"/>
      <c r="C7048" s="1817"/>
      <c r="D7048" s="1818"/>
      <c r="E7048" s="2189"/>
      <c r="F7048" s="1819"/>
    </row>
    <row r="7049" spans="1:6" s="72" customFormat="1">
      <c r="A7049" s="1704"/>
      <c r="B7049" s="1816"/>
      <c r="C7049" s="1817"/>
      <c r="D7049" s="1818"/>
      <c r="E7049" s="2189"/>
      <c r="F7049" s="1819"/>
    </row>
    <row r="7050" spans="1:6" s="72" customFormat="1">
      <c r="A7050" s="1704"/>
      <c r="B7050" s="1816"/>
      <c r="C7050" s="1817"/>
      <c r="D7050" s="1818"/>
      <c r="E7050" s="2189"/>
      <c r="F7050" s="1819"/>
    </row>
    <row r="7051" spans="1:6" s="72" customFormat="1">
      <c r="A7051" s="1704"/>
      <c r="B7051" s="1816"/>
      <c r="C7051" s="1817"/>
      <c r="D7051" s="1818"/>
      <c r="E7051" s="2189"/>
      <c r="F7051" s="1819"/>
    </row>
    <row r="7052" spans="1:6" s="72" customFormat="1">
      <c r="A7052" s="48"/>
      <c r="B7052" s="717"/>
      <c r="C7052" s="47"/>
      <c r="D7052" s="718"/>
      <c r="E7052" s="2014"/>
      <c r="F7052" s="351"/>
    </row>
    <row r="7053" spans="1:6" s="72" customFormat="1" ht="14.4" thickBot="1">
      <c r="A7053" s="66"/>
      <c r="B7053" s="719" t="s">
        <v>3450</v>
      </c>
      <c r="C7053" s="65"/>
      <c r="D7053" s="720"/>
      <c r="E7053" s="2022"/>
      <c r="F7053" s="393">
        <f>SUM(F7008:F7051)</f>
        <v>0</v>
      </c>
    </row>
    <row r="7054" spans="1:6" s="72" customFormat="1" ht="14.4" thickTop="1">
      <c r="A7054" s="1846"/>
      <c r="B7054" s="1847"/>
      <c r="C7054" s="1846"/>
      <c r="D7054" s="1694"/>
      <c r="E7054" s="2190"/>
      <c r="F7054" s="1694"/>
    </row>
    <row r="7055" spans="1:6" s="72" customFormat="1">
      <c r="A7055" s="1704"/>
      <c r="B7055" s="802" t="s">
        <v>1075</v>
      </c>
      <c r="C7055" s="1704"/>
      <c r="D7055" s="1766"/>
      <c r="E7055" s="1707"/>
      <c r="F7055" s="1719"/>
    </row>
    <row r="7056" spans="1:6" s="72" customFormat="1">
      <c r="A7056" s="1704"/>
      <c r="B7056" s="802"/>
      <c r="C7056" s="1704"/>
      <c r="D7056" s="1766"/>
      <c r="E7056" s="1707"/>
      <c r="F7056" s="1719"/>
    </row>
    <row r="7057" spans="1:6" s="72" customFormat="1">
      <c r="A7057" s="1704"/>
      <c r="B7057" s="802" t="s">
        <v>2990</v>
      </c>
      <c r="C7057" s="1704"/>
      <c r="D7057" s="1766"/>
      <c r="E7057" s="1707"/>
      <c r="F7057" s="1719"/>
    </row>
    <row r="7058" spans="1:6" s="72" customFormat="1">
      <c r="A7058" s="1704"/>
      <c r="B7058" s="802"/>
      <c r="C7058" s="1704"/>
      <c r="D7058" s="1766"/>
      <c r="E7058" s="1707"/>
      <c r="F7058" s="1719"/>
    </row>
    <row r="7059" spans="1:6" s="72" customFormat="1">
      <c r="A7059" s="1714" t="s">
        <v>1586</v>
      </c>
      <c r="B7059" s="1810" t="s">
        <v>1636</v>
      </c>
      <c r="C7059" s="1714"/>
      <c r="D7059" s="1716"/>
      <c r="E7059" s="2174"/>
      <c r="F7059" s="1717">
        <f>F2428</f>
        <v>0</v>
      </c>
    </row>
    <row r="7060" spans="1:6" s="72" customFormat="1">
      <c r="A7060" s="1714"/>
      <c r="B7060" s="1672"/>
      <c r="C7060" s="1714"/>
      <c r="D7060" s="1811"/>
      <c r="E7060" s="2174"/>
      <c r="F7060" s="1717"/>
    </row>
    <row r="7061" spans="1:6" s="72" customFormat="1">
      <c r="A7061" s="1714">
        <v>1</v>
      </c>
      <c r="B7061" s="1672" t="s">
        <v>3120</v>
      </c>
      <c r="C7061" s="1714"/>
      <c r="D7061" s="1811"/>
      <c r="E7061" s="2174"/>
      <c r="F7061" s="1717">
        <f>F3004</f>
        <v>0</v>
      </c>
    </row>
    <row r="7062" spans="1:6" s="72" customFormat="1">
      <c r="A7062" s="1714">
        <v>2</v>
      </c>
      <c r="B7062" s="1672" t="s">
        <v>3121</v>
      </c>
      <c r="C7062" s="1714"/>
      <c r="D7062" s="1811"/>
      <c r="E7062" s="2174"/>
      <c r="F7062" s="1717">
        <f>F3584</f>
        <v>0</v>
      </c>
    </row>
    <row r="7063" spans="1:6" s="72" customFormat="1">
      <c r="A7063" s="1714">
        <v>3</v>
      </c>
      <c r="B7063" s="735" t="s">
        <v>2923</v>
      </c>
      <c r="C7063" s="1714"/>
      <c r="D7063" s="1716"/>
      <c r="E7063" s="2174"/>
      <c r="F7063" s="1717">
        <f>F4163</f>
        <v>0</v>
      </c>
    </row>
    <row r="7064" spans="1:6" s="72" customFormat="1">
      <c r="A7064" s="1714">
        <v>4</v>
      </c>
      <c r="B7064" s="735" t="s">
        <v>3122</v>
      </c>
      <c r="C7064" s="1714"/>
      <c r="D7064" s="1848"/>
      <c r="E7064" s="2174"/>
      <c r="F7064" s="1717">
        <f>F4741</f>
        <v>0</v>
      </c>
    </row>
    <row r="7065" spans="1:6" s="72" customFormat="1">
      <c r="A7065" s="1714">
        <v>5</v>
      </c>
      <c r="B7065" s="735" t="s">
        <v>2924</v>
      </c>
      <c r="C7065" s="1714"/>
      <c r="D7065" s="1716"/>
      <c r="E7065" s="2174"/>
      <c r="F7065" s="1717">
        <f>F5319</f>
        <v>0</v>
      </c>
    </row>
    <row r="7066" spans="1:6" s="72" customFormat="1">
      <c r="A7066" s="1714">
        <v>6</v>
      </c>
      <c r="B7066" s="735" t="s">
        <v>3123</v>
      </c>
      <c r="C7066" s="1714"/>
      <c r="D7066" s="1716"/>
      <c r="E7066" s="2174"/>
      <c r="F7066" s="1717">
        <f>F5897</f>
        <v>0</v>
      </c>
    </row>
    <row r="7067" spans="1:6" s="72" customFormat="1">
      <c r="A7067" s="1714">
        <v>7</v>
      </c>
      <c r="B7067" s="735" t="s">
        <v>3124</v>
      </c>
      <c r="C7067" s="1714"/>
      <c r="D7067" s="1716"/>
      <c r="E7067" s="2174"/>
      <c r="F7067" s="1717">
        <f>F6475</f>
        <v>0</v>
      </c>
    </row>
    <row r="7068" spans="1:6" s="72" customFormat="1">
      <c r="A7068" s="1714">
        <v>8</v>
      </c>
      <c r="B7068" s="735" t="s">
        <v>3125</v>
      </c>
      <c r="C7068" s="1714"/>
      <c r="D7068" s="1716"/>
      <c r="E7068" s="2174"/>
      <c r="F7068" s="1717">
        <f>F7053</f>
        <v>0</v>
      </c>
    </row>
    <row r="7069" spans="1:6" s="72" customFormat="1">
      <c r="A7069" s="1714"/>
      <c r="B7069" s="735"/>
      <c r="C7069" s="1714"/>
      <c r="D7069" s="1716"/>
      <c r="E7069" s="2174"/>
      <c r="F7069" s="1717"/>
    </row>
    <row r="7070" spans="1:6" s="72" customFormat="1" ht="27.6">
      <c r="A7070" s="1714" t="s">
        <v>1588</v>
      </c>
      <c r="B7070" s="735" t="s">
        <v>3126</v>
      </c>
      <c r="C7070" s="1714"/>
      <c r="D7070" s="1716"/>
      <c r="E7070" s="2174"/>
      <c r="F7070" s="1717">
        <v>600000</v>
      </c>
    </row>
    <row r="7071" spans="1:6" s="72" customFormat="1" ht="27.6">
      <c r="A7071" s="1714" t="s">
        <v>1590</v>
      </c>
      <c r="B7071" s="735" t="s">
        <v>3127</v>
      </c>
      <c r="C7071" s="1714"/>
      <c r="D7071" s="1812"/>
      <c r="E7071" s="2174"/>
      <c r="F7071" s="1717">
        <v>1500000</v>
      </c>
    </row>
    <row r="7072" spans="1:6" s="72" customFormat="1">
      <c r="A7072" s="1714"/>
      <c r="B7072" s="735"/>
      <c r="C7072" s="1714"/>
      <c r="D7072" s="1812"/>
      <c r="E7072" s="2174"/>
      <c r="F7072" s="1771"/>
    </row>
    <row r="7073" spans="1:6" s="72" customFormat="1">
      <c r="A7073" s="1714"/>
      <c r="B7073" s="1672"/>
      <c r="C7073" s="1704"/>
      <c r="D7073" s="1716"/>
      <c r="E7073" s="1707"/>
      <c r="F7073" s="1717"/>
    </row>
    <row r="7074" spans="1:6" s="72" customFormat="1">
      <c r="A7074" s="1704"/>
      <c r="B7074" s="1813"/>
      <c r="C7074" s="1814"/>
      <c r="D7074" s="1815"/>
      <c r="E7074" s="1707"/>
      <c r="F7074" s="1719"/>
    </row>
    <row r="7075" spans="1:6" s="72" customFormat="1">
      <c r="A7075" s="1704"/>
      <c r="B7075" s="1816"/>
      <c r="C7075" s="1817"/>
      <c r="D7075" s="1818"/>
      <c r="E7075" s="2189"/>
      <c r="F7075" s="1819"/>
    </row>
    <row r="7076" spans="1:6" s="72" customFormat="1">
      <c r="A7076" s="1704"/>
      <c r="B7076" s="781"/>
      <c r="C7076" s="1704"/>
      <c r="D7076" s="874"/>
      <c r="E7076" s="1707"/>
      <c r="F7076" s="1719"/>
    </row>
    <row r="7077" spans="1:6" s="72" customFormat="1">
      <c r="A7077" s="1704"/>
      <c r="B7077" s="781"/>
      <c r="C7077" s="1704"/>
      <c r="D7077" s="874"/>
      <c r="E7077" s="1707"/>
      <c r="F7077" s="1719"/>
    </row>
    <row r="7078" spans="1:6" s="72" customFormat="1">
      <c r="A7078" s="1704"/>
      <c r="B7078" s="781"/>
      <c r="C7078" s="1704"/>
      <c r="D7078" s="874"/>
      <c r="E7078" s="1707"/>
      <c r="F7078" s="1719"/>
    </row>
    <row r="7079" spans="1:6" s="72" customFormat="1">
      <c r="A7079" s="1704"/>
      <c r="B7079" s="781"/>
      <c r="C7079" s="1704"/>
      <c r="D7079" s="874"/>
      <c r="E7079" s="1707"/>
      <c r="F7079" s="1719"/>
    </row>
    <row r="7080" spans="1:6" s="72" customFormat="1">
      <c r="A7080" s="1704"/>
      <c r="B7080" s="781"/>
      <c r="C7080" s="1704"/>
      <c r="D7080" s="874"/>
      <c r="E7080" s="1707"/>
      <c r="F7080" s="1719"/>
    </row>
    <row r="7081" spans="1:6" s="72" customFormat="1">
      <c r="A7081" s="1704"/>
      <c r="B7081" s="781"/>
      <c r="C7081" s="1704"/>
      <c r="D7081" s="874"/>
      <c r="E7081" s="1707"/>
      <c r="F7081" s="1719"/>
    </row>
    <row r="7082" spans="1:6" s="72" customFormat="1">
      <c r="A7082" s="1704"/>
      <c r="B7082" s="781"/>
      <c r="C7082" s="1704"/>
      <c r="D7082" s="874"/>
      <c r="E7082" s="1707"/>
      <c r="F7082" s="1719"/>
    </row>
    <row r="7083" spans="1:6" s="72" customFormat="1">
      <c r="A7083" s="1704"/>
      <c r="B7083" s="781"/>
      <c r="C7083" s="1704"/>
      <c r="D7083" s="874"/>
      <c r="E7083" s="1707"/>
      <c r="F7083" s="1719"/>
    </row>
    <row r="7084" spans="1:6" s="72" customFormat="1">
      <c r="A7084" s="1704"/>
      <c r="B7084" s="781"/>
      <c r="C7084" s="1704"/>
      <c r="D7084" s="874"/>
      <c r="E7084" s="1707"/>
      <c r="F7084" s="1719"/>
    </row>
    <row r="7085" spans="1:6" s="72" customFormat="1">
      <c r="A7085" s="1704"/>
      <c r="B7085" s="781"/>
      <c r="C7085" s="1704"/>
      <c r="D7085" s="874"/>
      <c r="E7085" s="1707"/>
      <c r="F7085" s="1719"/>
    </row>
    <row r="7086" spans="1:6" s="72" customFormat="1">
      <c r="A7086" s="1704"/>
      <c r="B7086" s="781"/>
      <c r="C7086" s="1704"/>
      <c r="D7086" s="874"/>
      <c r="E7086" s="1707"/>
      <c r="F7086" s="1719"/>
    </row>
    <row r="7087" spans="1:6" s="72" customFormat="1">
      <c r="A7087" s="1704"/>
      <c r="B7087" s="781"/>
      <c r="C7087" s="1704"/>
      <c r="D7087" s="874"/>
      <c r="E7087" s="1707"/>
      <c r="F7087" s="1719"/>
    </row>
    <row r="7088" spans="1:6" s="72" customFormat="1">
      <c r="A7088" s="1704"/>
      <c r="B7088" s="781"/>
      <c r="C7088" s="1704"/>
      <c r="D7088" s="874"/>
      <c r="E7088" s="1707"/>
      <c r="F7088" s="1719"/>
    </row>
    <row r="7089" spans="1:7" s="72" customFormat="1">
      <c r="A7089" s="1704"/>
      <c r="B7089" s="781"/>
      <c r="C7089" s="1704"/>
      <c r="D7089" s="874"/>
      <c r="E7089" s="1707"/>
      <c r="F7089" s="1719"/>
    </row>
    <row r="7090" spans="1:7" s="72" customFormat="1">
      <c r="A7090" s="1704"/>
      <c r="B7090" s="781"/>
      <c r="C7090" s="1704"/>
      <c r="D7090" s="874"/>
      <c r="E7090" s="1707"/>
      <c r="F7090" s="1719"/>
    </row>
    <row r="7091" spans="1:7" s="72" customFormat="1">
      <c r="A7091" s="1704"/>
      <c r="B7091" s="781"/>
      <c r="C7091" s="1704"/>
      <c r="D7091" s="874"/>
      <c r="E7091" s="1707"/>
      <c r="F7091" s="1719"/>
    </row>
    <row r="7092" spans="1:7" s="72" customFormat="1">
      <c r="A7092" s="1704"/>
      <c r="B7092" s="781"/>
      <c r="C7092" s="1704"/>
      <c r="D7092" s="874"/>
      <c r="E7092" s="1707"/>
      <c r="F7092" s="1719"/>
    </row>
    <row r="7093" spans="1:7" s="72" customFormat="1">
      <c r="A7093" s="1704"/>
      <c r="B7093" s="781"/>
      <c r="C7093" s="1704"/>
      <c r="D7093" s="874"/>
      <c r="E7093" s="1707"/>
      <c r="F7093" s="1719"/>
    </row>
    <row r="7094" spans="1:7" s="72" customFormat="1">
      <c r="A7094" s="1704"/>
      <c r="B7094" s="781"/>
      <c r="C7094" s="1704"/>
      <c r="D7094" s="874"/>
      <c r="E7094" s="1707"/>
      <c r="F7094" s="1719"/>
    </row>
    <row r="7095" spans="1:7" s="72" customFormat="1">
      <c r="A7095" s="1704"/>
      <c r="B7095" s="781"/>
      <c r="C7095" s="1704"/>
      <c r="D7095" s="874"/>
      <c r="E7095" s="1707"/>
      <c r="F7095" s="1719"/>
    </row>
    <row r="7096" spans="1:7" s="72" customFormat="1">
      <c r="A7096" s="1704"/>
      <c r="B7096" s="781"/>
      <c r="C7096" s="1704"/>
      <c r="D7096" s="874"/>
      <c r="E7096" s="1707"/>
      <c r="F7096" s="1719"/>
    </row>
    <row r="7097" spans="1:7" s="72" customFormat="1">
      <c r="A7097" s="1704"/>
      <c r="B7097" s="781"/>
      <c r="C7097" s="1704"/>
      <c r="D7097" s="874"/>
      <c r="E7097" s="1707"/>
      <c r="F7097" s="1719"/>
    </row>
    <row r="7098" spans="1:7" s="72" customFormat="1">
      <c r="A7098" s="1704"/>
      <c r="B7098" s="781"/>
      <c r="C7098" s="1704"/>
      <c r="D7098" s="874"/>
      <c r="E7098" s="1707"/>
      <c r="F7098" s="1719"/>
    </row>
    <row r="7099" spans="1:7" s="72" customFormat="1">
      <c r="A7099" s="1704"/>
      <c r="B7099" s="781"/>
      <c r="C7099" s="1704"/>
      <c r="D7099" s="874"/>
      <c r="E7099" s="1707"/>
      <c r="F7099" s="1719"/>
    </row>
    <row r="7100" spans="1:7" s="72" customFormat="1">
      <c r="A7100" s="1704"/>
      <c r="B7100" s="781"/>
      <c r="C7100" s="1704"/>
      <c r="D7100" s="874"/>
      <c r="E7100" s="1707"/>
      <c r="F7100" s="1719"/>
    </row>
    <row r="7101" spans="1:7" s="1674" customFormat="1">
      <c r="A7101" s="1820"/>
      <c r="B7101" s="2568" t="s">
        <v>3451</v>
      </c>
      <c r="C7101" s="47"/>
      <c r="D7101" s="718"/>
      <c r="E7101" s="2014"/>
      <c r="F7101" s="351"/>
    </row>
    <row r="7102" spans="1:7" s="1674" customFormat="1" ht="14.4" thickBot="1">
      <c r="A7102" s="664"/>
      <c r="B7102" s="2569"/>
      <c r="C7102" s="764"/>
      <c r="D7102" s="765"/>
      <c r="E7102" s="2181"/>
      <c r="F7102" s="393">
        <f>SUM(F7057:F7076)</f>
        <v>2100000</v>
      </c>
      <c r="G7102" s="1807"/>
    </row>
    <row r="7103" spans="1:7" s="72" customFormat="1" ht="14.4" thickTop="1">
      <c r="A7103" s="1704"/>
      <c r="B7103" s="811"/>
      <c r="C7103" s="1704"/>
      <c r="D7103" s="1838"/>
      <c r="E7103" s="1707"/>
      <c r="F7103" s="1717"/>
    </row>
    <row r="7104" spans="1:7" s="1674" customFormat="1">
      <c r="A7104" s="1733"/>
      <c r="B7104" s="802" t="s">
        <v>2202</v>
      </c>
      <c r="C7104" s="1733"/>
      <c r="D7104" s="1734"/>
      <c r="E7104" s="1761"/>
      <c r="F7104" s="1735"/>
    </row>
    <row r="7105" spans="1:6" s="1674" customFormat="1">
      <c r="A7105" s="1733"/>
      <c r="B7105" s="1673"/>
      <c r="C7105" s="1733"/>
      <c r="D7105" s="1734"/>
      <c r="E7105" s="1761"/>
      <c r="F7105" s="1735"/>
    </row>
    <row r="7106" spans="1:6" s="1674" customFormat="1">
      <c r="A7106" s="1733"/>
      <c r="B7106" s="802" t="s">
        <v>3478</v>
      </c>
      <c r="C7106" s="1733"/>
      <c r="D7106" s="1734"/>
      <c r="E7106" s="1761"/>
      <c r="F7106" s="1735"/>
    </row>
    <row r="7107" spans="1:6" s="1674" customFormat="1">
      <c r="A7107" s="1733"/>
      <c r="B7107" s="1673"/>
      <c r="C7107" s="1733"/>
      <c r="D7107" s="1734"/>
      <c r="E7107" s="1761"/>
      <c r="F7107" s="1735"/>
    </row>
    <row r="7108" spans="1:6" s="1674" customFormat="1">
      <c r="A7108" s="1733"/>
      <c r="B7108" s="802" t="s">
        <v>3479</v>
      </c>
      <c r="C7108" s="1733"/>
      <c r="D7108" s="1734"/>
      <c r="E7108" s="1761"/>
      <c r="F7108" s="1735"/>
    </row>
    <row r="7109" spans="1:6">
      <c r="A7109" s="1704"/>
      <c r="B7109" s="781"/>
      <c r="C7109" s="1704"/>
      <c r="D7109" s="874"/>
      <c r="E7109" s="1707"/>
      <c r="F7109" s="1703"/>
    </row>
    <row r="7110" spans="1:6">
      <c r="A7110" s="1714"/>
      <c r="B7110" s="802" t="s">
        <v>3480</v>
      </c>
      <c r="C7110" s="1704"/>
      <c r="D7110" s="874"/>
      <c r="E7110" s="1707"/>
      <c r="F7110" s="1719"/>
    </row>
    <row r="7111" spans="1:6">
      <c r="A7111" s="1704"/>
      <c r="B7111" s="781"/>
      <c r="C7111" s="1704"/>
      <c r="D7111" s="874"/>
      <c r="E7111" s="1707"/>
      <c r="F7111" s="1719"/>
    </row>
    <row r="7112" spans="1:6">
      <c r="A7112" s="1704" t="s">
        <v>28</v>
      </c>
      <c r="B7112" s="781" t="s">
        <v>1399</v>
      </c>
      <c r="C7112" s="1704"/>
      <c r="D7112" s="874" t="s">
        <v>58</v>
      </c>
      <c r="E7112" s="1707"/>
      <c r="F7112" s="1719">
        <f t="shared" ref="F7112:F7122" si="216">E7112</f>
        <v>0</v>
      </c>
    </row>
    <row r="7113" spans="1:6">
      <c r="A7113" s="1704"/>
      <c r="B7113" s="781"/>
      <c r="C7113" s="1704"/>
      <c r="D7113" s="874"/>
      <c r="E7113" s="1707"/>
      <c r="F7113" s="1719">
        <f t="shared" si="216"/>
        <v>0</v>
      </c>
    </row>
    <row r="7114" spans="1:6" ht="27.6">
      <c r="A7114" s="1704" t="s">
        <v>30</v>
      </c>
      <c r="B7114" s="781" t="s">
        <v>1401</v>
      </c>
      <c r="C7114" s="1704"/>
      <c r="D7114" s="874"/>
      <c r="E7114" s="1707"/>
      <c r="F7114" s="1719">
        <f t="shared" si="216"/>
        <v>0</v>
      </c>
    </row>
    <row r="7115" spans="1:6">
      <c r="A7115" s="1704"/>
      <c r="B7115" s="781" t="s">
        <v>1402</v>
      </c>
      <c r="C7115" s="1704"/>
      <c r="D7115" s="874" t="s">
        <v>58</v>
      </c>
      <c r="E7115" s="1707"/>
      <c r="F7115" s="1719">
        <f t="shared" si="216"/>
        <v>0</v>
      </c>
    </row>
    <row r="7116" spans="1:6">
      <c r="A7116" s="1704"/>
      <c r="B7116" s="781" t="s">
        <v>1403</v>
      </c>
      <c r="C7116" s="1704"/>
      <c r="D7116" s="874" t="s">
        <v>58</v>
      </c>
      <c r="E7116" s="1707"/>
      <c r="F7116" s="1719">
        <f t="shared" si="216"/>
        <v>0</v>
      </c>
    </row>
    <row r="7117" spans="1:6">
      <c r="A7117" s="1704"/>
      <c r="B7117" s="781" t="s">
        <v>1404</v>
      </c>
      <c r="C7117" s="1704"/>
      <c r="D7117" s="874" t="s">
        <v>58</v>
      </c>
      <c r="E7117" s="1707"/>
      <c r="F7117" s="1719">
        <f t="shared" si="216"/>
        <v>0</v>
      </c>
    </row>
    <row r="7118" spans="1:6">
      <c r="A7118" s="1704"/>
      <c r="B7118" s="781"/>
      <c r="C7118" s="1704"/>
      <c r="D7118" s="874"/>
      <c r="E7118" s="1707"/>
      <c r="F7118" s="1719">
        <f t="shared" si="216"/>
        <v>0</v>
      </c>
    </row>
    <row r="7119" spans="1:6">
      <c r="A7119" s="1704" t="s">
        <v>33</v>
      </c>
      <c r="B7119" s="781" t="s">
        <v>1405</v>
      </c>
      <c r="C7119" s="1704"/>
      <c r="D7119" s="874" t="s">
        <v>58</v>
      </c>
      <c r="E7119" s="1707"/>
      <c r="F7119" s="1719">
        <f t="shared" si="216"/>
        <v>0</v>
      </c>
    </row>
    <row r="7120" spans="1:6">
      <c r="A7120" s="1704"/>
      <c r="B7120" s="781"/>
      <c r="C7120" s="1704"/>
      <c r="D7120" s="874"/>
      <c r="E7120" s="1707"/>
      <c r="F7120" s="1719">
        <f t="shared" si="216"/>
        <v>0</v>
      </c>
    </row>
    <row r="7121" spans="1:6" ht="27.6">
      <c r="A7121" s="1704" t="s">
        <v>34</v>
      </c>
      <c r="B7121" s="1710" t="s">
        <v>1406</v>
      </c>
      <c r="C7121" s="1704"/>
      <c r="D7121" s="874" t="s">
        <v>58</v>
      </c>
      <c r="E7121" s="1707"/>
      <c r="F7121" s="1719">
        <f t="shared" si="216"/>
        <v>0</v>
      </c>
    </row>
    <row r="7122" spans="1:6">
      <c r="A7122" s="1704"/>
      <c r="B7122" s="781"/>
      <c r="C7122" s="1704"/>
      <c r="D7122" s="874"/>
      <c r="E7122" s="1707"/>
      <c r="F7122" s="1719">
        <f t="shared" si="216"/>
        <v>0</v>
      </c>
    </row>
    <row r="7123" spans="1:6">
      <c r="A7123" s="1704"/>
      <c r="B7123" s="781"/>
      <c r="C7123" s="1704"/>
      <c r="D7123" s="874"/>
      <c r="E7123" s="1707"/>
      <c r="F7123" s="1719"/>
    </row>
    <row r="7124" spans="1:6">
      <c r="A7124" s="1704"/>
      <c r="B7124" s="781"/>
      <c r="C7124" s="1704"/>
      <c r="D7124" s="874"/>
      <c r="E7124" s="1707"/>
      <c r="F7124" s="1719"/>
    </row>
    <row r="7125" spans="1:6">
      <c r="A7125" s="1704"/>
      <c r="B7125" s="781"/>
      <c r="C7125" s="1704"/>
      <c r="D7125" s="874"/>
      <c r="E7125" s="1707"/>
      <c r="F7125" s="1719"/>
    </row>
    <row r="7126" spans="1:6">
      <c r="A7126" s="1704"/>
      <c r="B7126" s="781"/>
      <c r="C7126" s="1704"/>
      <c r="D7126" s="874"/>
      <c r="E7126" s="1707"/>
      <c r="F7126" s="1719"/>
    </row>
    <row r="7127" spans="1:6">
      <c r="A7127" s="1704"/>
      <c r="B7127" s="781"/>
      <c r="C7127" s="1704"/>
      <c r="D7127" s="874"/>
      <c r="E7127" s="1707"/>
      <c r="F7127" s="1719"/>
    </row>
    <row r="7128" spans="1:6">
      <c r="A7128" s="1704"/>
      <c r="B7128" s="781"/>
      <c r="C7128" s="1704"/>
      <c r="D7128" s="874"/>
      <c r="E7128" s="1707"/>
      <c r="F7128" s="1719"/>
    </row>
    <row r="7129" spans="1:6">
      <c r="A7129" s="1704"/>
      <c r="B7129" s="781"/>
      <c r="C7129" s="1704"/>
      <c r="D7129" s="874"/>
      <c r="E7129" s="1707"/>
      <c r="F7129" s="1719"/>
    </row>
    <row r="7130" spans="1:6">
      <c r="A7130" s="1704"/>
      <c r="B7130" s="781"/>
      <c r="C7130" s="1704"/>
      <c r="D7130" s="874"/>
      <c r="E7130" s="1707"/>
      <c r="F7130" s="1719"/>
    </row>
    <row r="7131" spans="1:6">
      <c r="A7131" s="1704"/>
      <c r="B7131" s="781"/>
      <c r="C7131" s="1704"/>
      <c r="D7131" s="874"/>
      <c r="E7131" s="1707"/>
      <c r="F7131" s="1719"/>
    </row>
    <row r="7132" spans="1:6">
      <c r="A7132" s="1704"/>
      <c r="B7132" s="781"/>
      <c r="C7132" s="1704"/>
      <c r="D7132" s="874"/>
      <c r="E7132" s="1707"/>
      <c r="F7132" s="1719"/>
    </row>
    <row r="7133" spans="1:6">
      <c r="A7133" s="1704"/>
      <c r="B7133" s="781"/>
      <c r="C7133" s="1704"/>
      <c r="D7133" s="874"/>
      <c r="E7133" s="1707"/>
      <c r="F7133" s="1719"/>
    </row>
    <row r="7134" spans="1:6">
      <c r="A7134" s="1704"/>
      <c r="B7134" s="781"/>
      <c r="C7134" s="1704"/>
      <c r="D7134" s="874"/>
      <c r="E7134" s="1707"/>
      <c r="F7134" s="1719"/>
    </row>
    <row r="7135" spans="1:6">
      <c r="A7135" s="1704"/>
      <c r="B7135" s="781"/>
      <c r="C7135" s="1704"/>
      <c r="D7135" s="874"/>
      <c r="E7135" s="1707"/>
      <c r="F7135" s="1719"/>
    </row>
    <row r="7136" spans="1:6">
      <c r="A7136" s="1704"/>
      <c r="B7136" s="781"/>
      <c r="C7136" s="1704"/>
      <c r="D7136" s="874"/>
      <c r="E7136" s="1707"/>
      <c r="F7136" s="1719"/>
    </row>
    <row r="7137" spans="1:6">
      <c r="A7137" s="1704"/>
      <c r="B7137" s="781"/>
      <c r="C7137" s="1704"/>
      <c r="D7137" s="874"/>
      <c r="E7137" s="1707"/>
      <c r="F7137" s="1719"/>
    </row>
    <row r="7138" spans="1:6">
      <c r="A7138" s="1704"/>
      <c r="B7138" s="781"/>
      <c r="C7138" s="1704"/>
      <c r="D7138" s="874"/>
      <c r="E7138" s="1707"/>
      <c r="F7138" s="1719"/>
    </row>
    <row r="7139" spans="1:6">
      <c r="A7139" s="1704"/>
      <c r="B7139" s="781"/>
      <c r="C7139" s="1704"/>
      <c r="D7139" s="874"/>
      <c r="E7139" s="1707"/>
      <c r="F7139" s="1719"/>
    </row>
    <row r="7140" spans="1:6">
      <c r="A7140" s="1704"/>
      <c r="B7140" s="781"/>
      <c r="C7140" s="1704"/>
      <c r="D7140" s="874"/>
      <c r="E7140" s="1707"/>
      <c r="F7140" s="1719"/>
    </row>
    <row r="7141" spans="1:6">
      <c r="A7141" s="1704"/>
      <c r="B7141" s="781"/>
      <c r="C7141" s="1704"/>
      <c r="D7141" s="874"/>
      <c r="E7141" s="1707"/>
      <c r="F7141" s="1719"/>
    </row>
    <row r="7142" spans="1:6">
      <c r="A7142" s="1704"/>
      <c r="B7142" s="781"/>
      <c r="C7142" s="1704"/>
      <c r="D7142" s="874"/>
      <c r="E7142" s="1707"/>
      <c r="F7142" s="1719"/>
    </row>
    <row r="7143" spans="1:6">
      <c r="A7143" s="1704"/>
      <c r="B7143" s="781"/>
      <c r="C7143" s="1704"/>
      <c r="D7143" s="874"/>
      <c r="E7143" s="1707"/>
      <c r="F7143" s="1719"/>
    </row>
    <row r="7144" spans="1:6">
      <c r="A7144" s="1704"/>
      <c r="B7144" s="781"/>
      <c r="C7144" s="1704"/>
      <c r="D7144" s="874"/>
      <c r="E7144" s="1707"/>
      <c r="F7144" s="1719"/>
    </row>
    <row r="7145" spans="1:6">
      <c r="A7145" s="1704"/>
      <c r="B7145" s="781"/>
      <c r="C7145" s="1704"/>
      <c r="D7145" s="874"/>
      <c r="E7145" s="1707"/>
      <c r="F7145" s="1719"/>
    </row>
    <row r="7146" spans="1:6">
      <c r="A7146" s="1704"/>
      <c r="B7146" s="781"/>
      <c r="C7146" s="1704"/>
      <c r="D7146" s="874"/>
      <c r="E7146" s="1707"/>
      <c r="F7146" s="1719"/>
    </row>
    <row r="7147" spans="1:6">
      <c r="A7147" s="1704"/>
      <c r="B7147" s="781"/>
      <c r="C7147" s="1704"/>
      <c r="D7147" s="874"/>
      <c r="E7147" s="1707"/>
      <c r="F7147" s="1719"/>
    </row>
    <row r="7148" spans="1:6">
      <c r="A7148" s="1704"/>
      <c r="B7148" s="781"/>
      <c r="C7148" s="1704"/>
      <c r="D7148" s="874"/>
      <c r="E7148" s="1707"/>
      <c r="F7148" s="1719"/>
    </row>
    <row r="7149" spans="1:6">
      <c r="A7149" s="1704"/>
      <c r="B7149" s="781"/>
      <c r="C7149" s="1704"/>
      <c r="D7149" s="874"/>
      <c r="E7149" s="1707"/>
      <c r="F7149" s="1719"/>
    </row>
    <row r="7150" spans="1:6">
      <c r="A7150" s="48"/>
      <c r="B7150" s="717"/>
      <c r="C7150" s="47"/>
      <c r="D7150" s="718"/>
      <c r="E7150" s="2014"/>
      <c r="F7150" s="351"/>
    </row>
    <row r="7151" spans="1:6" ht="14.4" thickBot="1">
      <c r="A7151" s="66"/>
      <c r="B7151" s="719" t="s">
        <v>3481</v>
      </c>
      <c r="C7151" s="65"/>
      <c r="D7151" s="720"/>
      <c r="E7151" s="2022"/>
      <c r="F7151" s="393">
        <f>SUM(F7105:F7149)</f>
        <v>0</v>
      </c>
    </row>
    <row r="7152" spans="1:6" ht="14.4" thickTop="1">
      <c r="B7152" s="781"/>
    </row>
    <row r="7153" spans="1:6" ht="12.6" customHeight="1">
      <c r="B7153" s="628" t="s">
        <v>1408</v>
      </c>
    </row>
    <row r="7154" spans="1:6" s="72" customFormat="1" ht="12.6" customHeight="1">
      <c r="A7154" s="1736"/>
      <c r="B7154" s="781"/>
      <c r="C7154" s="1736"/>
      <c r="D7154" s="1737"/>
      <c r="E7154" s="2178"/>
      <c r="F7154" s="1738"/>
    </row>
    <row r="7155" spans="1:6" s="72" customFormat="1" ht="12.6" customHeight="1">
      <c r="A7155" s="1736"/>
      <c r="B7155" s="1739" t="s">
        <v>3243</v>
      </c>
      <c r="C7155" s="1736"/>
      <c r="D7155" s="1737"/>
      <c r="E7155" s="2178"/>
      <c r="F7155" s="1738"/>
    </row>
    <row r="7156" spans="1:6" s="1674" customFormat="1">
      <c r="A7156" s="1849"/>
      <c r="B7156" s="79"/>
      <c r="C7156" s="1799"/>
      <c r="D7156" s="1734"/>
      <c r="E7156" s="2191"/>
      <c r="F7156" s="1734"/>
    </row>
    <row r="7157" spans="1:6" s="1674" customFormat="1">
      <c r="A7157" s="1733"/>
      <c r="B7157" s="1959" t="s">
        <v>3482</v>
      </c>
      <c r="C7157" s="1733"/>
      <c r="D7157" s="1734"/>
      <c r="E7157" s="1761"/>
      <c r="F7157" s="1735"/>
    </row>
    <row r="7158" spans="1:6" s="1674" customFormat="1">
      <c r="A7158" s="1733"/>
      <c r="B7158" s="1673"/>
      <c r="C7158" s="1733"/>
      <c r="D7158" s="1734"/>
      <c r="E7158" s="1761"/>
      <c r="F7158" s="1735"/>
    </row>
    <row r="7159" spans="1:6" s="1690" customFormat="1" ht="55.2">
      <c r="A7159" s="1850"/>
      <c r="B7159" s="1855" t="s">
        <v>1644</v>
      </c>
      <c r="C7159" s="1856"/>
      <c r="D7159" s="1857"/>
      <c r="E7159" s="1707"/>
      <c r="F7159" s="1719"/>
    </row>
    <row r="7160" spans="1:6" s="1690" customFormat="1" ht="55.2">
      <c r="A7160" s="1850"/>
      <c r="B7160" s="1693" t="s">
        <v>1645</v>
      </c>
      <c r="C7160" s="1856"/>
      <c r="D7160" s="1857"/>
      <c r="E7160" s="1707"/>
      <c r="F7160" s="1719"/>
    </row>
    <row r="7161" spans="1:6" s="1690" customFormat="1" ht="110.4">
      <c r="A7161" s="1850"/>
      <c r="B7161" s="1693" t="s">
        <v>1646</v>
      </c>
      <c r="C7161" s="1856"/>
      <c r="D7161" s="1857"/>
      <c r="E7161" s="1707"/>
      <c r="F7161" s="1719"/>
    </row>
    <row r="7162" spans="1:6" s="1690" customFormat="1">
      <c r="A7162" s="1850" t="s">
        <v>28</v>
      </c>
      <c r="B7162" s="1693" t="s">
        <v>1647</v>
      </c>
      <c r="C7162" s="1858">
        <v>255</v>
      </c>
      <c r="D7162" s="1857" t="s">
        <v>46</v>
      </c>
      <c r="E7162" s="1707"/>
      <c r="F7162" s="1719">
        <f>C7162*E7162</f>
        <v>0</v>
      </c>
    </row>
    <row r="7163" spans="1:6" s="1690" customFormat="1">
      <c r="A7163" s="1850" t="s">
        <v>30</v>
      </c>
      <c r="B7163" s="1693" t="s">
        <v>1648</v>
      </c>
      <c r="C7163" s="1858">
        <v>156</v>
      </c>
      <c r="D7163" s="1857" t="s">
        <v>46</v>
      </c>
      <c r="E7163" s="1707"/>
      <c r="F7163" s="1719">
        <f>C7163*E7163</f>
        <v>0</v>
      </c>
    </row>
    <row r="7164" spans="1:6" s="1690" customFormat="1">
      <c r="A7164" s="1850"/>
      <c r="B7164" s="1693"/>
      <c r="C7164" s="1858"/>
      <c r="D7164" s="1857"/>
      <c r="E7164" s="1707"/>
      <c r="F7164" s="1719"/>
    </row>
    <row r="7165" spans="1:6" s="1690" customFormat="1">
      <c r="A7165" s="1850"/>
      <c r="B7165" s="1693"/>
      <c r="C7165" s="1858"/>
      <c r="D7165" s="1857"/>
      <c r="E7165" s="1707"/>
      <c r="F7165" s="1719"/>
    </row>
    <row r="7166" spans="1:6" s="1690" customFormat="1" ht="27.6">
      <c r="A7166" s="1850"/>
      <c r="B7166" s="1855" t="s">
        <v>1649</v>
      </c>
      <c r="C7166" s="1859"/>
      <c r="D7166" s="1854"/>
      <c r="E7166" s="1707"/>
      <c r="F7166" s="1719"/>
    </row>
    <row r="7167" spans="1:6" s="1690" customFormat="1">
      <c r="A7167" s="1850"/>
      <c r="B7167" s="1860"/>
      <c r="C7167" s="1859"/>
      <c r="D7167" s="1854"/>
      <c r="E7167" s="1707"/>
      <c r="F7167" s="1719"/>
    </row>
    <row r="7168" spans="1:6" s="1690" customFormat="1">
      <c r="A7168" s="1850" t="s">
        <v>31</v>
      </c>
      <c r="B7168" s="1693" t="s">
        <v>1650</v>
      </c>
      <c r="C7168" s="1861">
        <v>42</v>
      </c>
      <c r="D7168" s="1857" t="s">
        <v>1421</v>
      </c>
      <c r="E7168" s="1707"/>
      <c r="F7168" s="1719">
        <f t="shared" ref="F7168:F7169" si="217">C7168*E7168</f>
        <v>0</v>
      </c>
    </row>
    <row r="7169" spans="1:6" s="1690" customFormat="1">
      <c r="A7169" s="1850" t="s">
        <v>32</v>
      </c>
      <c r="B7169" s="1693" t="s">
        <v>1648</v>
      </c>
      <c r="C7169" s="1858">
        <v>35</v>
      </c>
      <c r="D7169" s="1857" t="s">
        <v>1421</v>
      </c>
      <c r="E7169" s="1707"/>
      <c r="F7169" s="1719">
        <f t="shared" si="217"/>
        <v>0</v>
      </c>
    </row>
    <row r="7170" spans="1:6" s="1690" customFormat="1">
      <c r="A7170" s="1850"/>
      <c r="B7170" s="1693"/>
      <c r="C7170" s="1858"/>
      <c r="D7170" s="1857"/>
      <c r="E7170" s="1707"/>
      <c r="F7170" s="1719"/>
    </row>
    <row r="7171" spans="1:6" s="1690" customFormat="1">
      <c r="A7171" s="1850"/>
      <c r="B7171" s="1693"/>
      <c r="C7171" s="1858"/>
      <c r="D7171" s="1857"/>
      <c r="E7171" s="1707"/>
      <c r="F7171" s="1719"/>
    </row>
    <row r="7172" spans="1:6" s="1690" customFormat="1">
      <c r="A7172" s="1850" t="s">
        <v>33</v>
      </c>
      <c r="B7172" s="1693" t="s">
        <v>1651</v>
      </c>
      <c r="C7172" s="1858">
        <v>42</v>
      </c>
      <c r="D7172" s="1857" t="s">
        <v>1421</v>
      </c>
      <c r="E7172" s="1707"/>
      <c r="F7172" s="1719">
        <f t="shared" ref="F7172:F7175" si="218">C7172*E7172</f>
        <v>0</v>
      </c>
    </row>
    <row r="7173" spans="1:6" s="1690" customFormat="1">
      <c r="A7173" s="1850" t="s">
        <v>34</v>
      </c>
      <c r="B7173" s="1693" t="s">
        <v>1648</v>
      </c>
      <c r="C7173" s="1858">
        <v>9</v>
      </c>
      <c r="D7173" s="1857" t="s">
        <v>1421</v>
      </c>
      <c r="E7173" s="1707"/>
      <c r="F7173" s="1719">
        <f t="shared" si="218"/>
        <v>0</v>
      </c>
    </row>
    <row r="7174" spans="1:6" s="1690" customFormat="1">
      <c r="A7174" s="1850"/>
      <c r="B7174" s="1693"/>
      <c r="C7174" s="1858"/>
      <c r="D7174" s="1857"/>
      <c r="E7174" s="1707"/>
      <c r="F7174" s="1719">
        <f t="shared" si="218"/>
        <v>0</v>
      </c>
    </row>
    <row r="7175" spans="1:6" s="1691" customFormat="1">
      <c r="A7175" s="1850" t="s">
        <v>35</v>
      </c>
      <c r="B7175" s="1693" t="s">
        <v>1652</v>
      </c>
      <c r="C7175" s="1858">
        <v>9</v>
      </c>
      <c r="D7175" s="1857" t="s">
        <v>1421</v>
      </c>
      <c r="E7175" s="1707"/>
      <c r="F7175" s="1719">
        <f t="shared" si="218"/>
        <v>0</v>
      </c>
    </row>
    <row r="7176" spans="1:6" s="1691" customFormat="1">
      <c r="A7176" s="1850"/>
      <c r="B7176" s="1693"/>
      <c r="C7176" s="1858"/>
      <c r="D7176" s="1857"/>
      <c r="E7176" s="1707"/>
      <c r="F7176" s="1719"/>
    </row>
    <row r="7177" spans="1:6" s="1692" customFormat="1">
      <c r="A7177" s="1853"/>
      <c r="B7177" s="1862"/>
      <c r="C7177" s="1863"/>
      <c r="D7177" s="1864"/>
      <c r="E7177" s="2174"/>
      <c r="F7177" s="1717"/>
    </row>
    <row r="7178" spans="1:6" s="1692" customFormat="1">
      <c r="A7178" s="1853"/>
      <c r="B7178" s="1862"/>
      <c r="C7178" s="1863"/>
      <c r="D7178" s="1864"/>
      <c r="E7178" s="2174"/>
      <c r="F7178" s="1717"/>
    </row>
    <row r="7179" spans="1:6" s="1692" customFormat="1">
      <c r="A7179" s="1853"/>
      <c r="B7179" s="1862"/>
      <c r="C7179" s="1863"/>
      <c r="D7179" s="1864"/>
      <c r="E7179" s="2174"/>
      <c r="F7179" s="1717"/>
    </row>
    <row r="7180" spans="1:6" s="1692" customFormat="1">
      <c r="A7180" s="1853"/>
      <c r="B7180" s="1862"/>
      <c r="C7180" s="1863"/>
      <c r="D7180" s="1864"/>
      <c r="E7180" s="2174"/>
      <c r="F7180" s="1717"/>
    </row>
    <row r="7181" spans="1:6" s="1692" customFormat="1">
      <c r="A7181" s="1853"/>
      <c r="B7181" s="1862"/>
      <c r="C7181" s="1863"/>
      <c r="D7181" s="1864"/>
      <c r="E7181" s="2174"/>
      <c r="F7181" s="1717"/>
    </row>
    <row r="7182" spans="1:6" s="1692" customFormat="1">
      <c r="A7182" s="1853"/>
      <c r="B7182" s="1862"/>
      <c r="C7182" s="1863"/>
      <c r="D7182" s="1864"/>
      <c r="E7182" s="2174"/>
      <c r="F7182" s="1717"/>
    </row>
    <row r="7183" spans="1:6" s="1692" customFormat="1">
      <c r="A7183" s="1853"/>
      <c r="B7183" s="1862"/>
      <c r="C7183" s="1863"/>
      <c r="D7183" s="1864"/>
      <c r="E7183" s="2174"/>
      <c r="F7183" s="1717"/>
    </row>
    <row r="7184" spans="1:6" s="1692" customFormat="1">
      <c r="A7184" s="1853"/>
      <c r="B7184" s="1862"/>
      <c r="C7184" s="1863"/>
      <c r="D7184" s="1864"/>
      <c r="E7184" s="2174"/>
      <c r="F7184" s="1717"/>
    </row>
    <row r="7185" spans="1:6" s="1692" customFormat="1">
      <c r="A7185" s="1853"/>
      <c r="B7185" s="1862"/>
      <c r="C7185" s="1863"/>
      <c r="D7185" s="1864"/>
      <c r="E7185" s="2174"/>
      <c r="F7185" s="1717"/>
    </row>
    <row r="7186" spans="1:6" s="1692" customFormat="1">
      <c r="A7186" s="1853"/>
      <c r="B7186" s="1862"/>
      <c r="C7186" s="1863"/>
      <c r="D7186" s="1864"/>
      <c r="E7186" s="2174"/>
      <c r="F7186" s="1717"/>
    </row>
    <row r="7187" spans="1:6" s="1690" customFormat="1">
      <c r="A7187" s="48"/>
      <c r="B7187" s="717"/>
      <c r="C7187" s="47"/>
      <c r="D7187" s="718"/>
      <c r="E7187" s="2014"/>
      <c r="F7187" s="351"/>
    </row>
    <row r="7188" spans="1:6" s="1690" customFormat="1" ht="15" customHeight="1" thickBot="1">
      <c r="A7188" s="66"/>
      <c r="B7188" s="719" t="s">
        <v>3483</v>
      </c>
      <c r="C7188" s="65"/>
      <c r="D7188" s="720"/>
      <c r="E7188" s="2022"/>
      <c r="F7188" s="393">
        <f>SUM(F7154:F7181)</f>
        <v>0</v>
      </c>
    </row>
    <row r="7189" spans="1:6" s="1690" customFormat="1" ht="14.4" thickTop="1">
      <c r="A7189" s="1850"/>
      <c r="B7189" s="1689"/>
      <c r="C7189" s="1851"/>
      <c r="D7189" s="1852"/>
      <c r="E7189" s="2177"/>
      <c r="F7189" s="661"/>
    </row>
    <row r="7190" spans="1:6" s="1690" customFormat="1">
      <c r="A7190" s="1850"/>
      <c r="B7190" s="1959" t="s">
        <v>3484</v>
      </c>
      <c r="C7190" s="1851"/>
      <c r="D7190" s="1852"/>
      <c r="E7190" s="2177"/>
      <c r="F7190" s="661"/>
    </row>
    <row r="7191" spans="1:6" s="1690" customFormat="1">
      <c r="A7191" s="1850"/>
      <c r="B7191" s="1960"/>
      <c r="C7191" s="1851"/>
      <c r="D7191" s="1852"/>
      <c r="E7191" s="2177"/>
      <c r="F7191" s="661"/>
    </row>
    <row r="7192" spans="1:6" s="1690" customFormat="1">
      <c r="A7192" s="1850"/>
      <c r="B7192" s="1855" t="s">
        <v>1659</v>
      </c>
      <c r="C7192" s="1856"/>
      <c r="D7192" s="1857"/>
      <c r="E7192" s="1707"/>
      <c r="F7192" s="1719"/>
    </row>
    <row r="7193" spans="1:6" s="1690" customFormat="1" ht="41.4" customHeight="1">
      <c r="A7193" s="1850"/>
      <c r="B7193" s="1855" t="s">
        <v>1644</v>
      </c>
      <c r="C7193" s="1856"/>
      <c r="D7193" s="1857"/>
      <c r="E7193" s="1707"/>
      <c r="F7193" s="1719"/>
    </row>
    <row r="7194" spans="1:6" s="1690" customFormat="1">
      <c r="A7194" s="1850"/>
      <c r="B7194" s="1855"/>
      <c r="C7194" s="1856"/>
      <c r="D7194" s="1857"/>
      <c r="E7194" s="1707"/>
      <c r="F7194" s="1719"/>
    </row>
    <row r="7195" spans="1:6" s="1691" customFormat="1" ht="82.8">
      <c r="A7195" s="1850" t="s">
        <v>28</v>
      </c>
      <c r="B7195" s="1693" t="s">
        <v>1660</v>
      </c>
      <c r="C7195" s="1856">
        <v>0</v>
      </c>
      <c r="D7195" s="1857" t="s">
        <v>1421</v>
      </c>
      <c r="E7195" s="1707"/>
      <c r="F7195" s="1719">
        <f t="shared" ref="F7195:F7205" si="219">C7195*E7195</f>
        <v>0</v>
      </c>
    </row>
    <row r="7196" spans="1:6" s="1690" customFormat="1" ht="41.4">
      <c r="A7196" s="1850" t="s">
        <v>30</v>
      </c>
      <c r="B7196" s="1693" t="s">
        <v>1661</v>
      </c>
      <c r="C7196" s="1856"/>
      <c r="D7196" s="1857"/>
      <c r="E7196" s="1707"/>
      <c r="F7196" s="1719">
        <f t="shared" si="219"/>
        <v>0</v>
      </c>
    </row>
    <row r="7197" spans="1:6" s="1690" customFormat="1">
      <c r="A7197" s="1850"/>
      <c r="B7197" s="1693"/>
      <c r="C7197" s="1856"/>
      <c r="D7197" s="1857"/>
      <c r="E7197" s="1707"/>
      <c r="F7197" s="1719">
        <f t="shared" si="219"/>
        <v>0</v>
      </c>
    </row>
    <row r="7198" spans="1:6" s="1690" customFormat="1">
      <c r="A7198" s="1850"/>
      <c r="B7198" s="1693" t="s">
        <v>1662</v>
      </c>
      <c r="C7198" s="1856">
        <v>7</v>
      </c>
      <c r="D7198" s="1857" t="s">
        <v>1421</v>
      </c>
      <c r="E7198" s="1707"/>
      <c r="F7198" s="1719">
        <f t="shared" si="219"/>
        <v>0</v>
      </c>
    </row>
    <row r="7199" spans="1:6" s="1690" customFormat="1">
      <c r="A7199" s="1850"/>
      <c r="B7199" s="1693" t="s">
        <v>1663</v>
      </c>
      <c r="C7199" s="1856">
        <v>7</v>
      </c>
      <c r="D7199" s="1857" t="s">
        <v>1421</v>
      </c>
      <c r="E7199" s="1707"/>
      <c r="F7199" s="1719">
        <f t="shared" si="219"/>
        <v>0</v>
      </c>
    </row>
    <row r="7200" spans="1:6" s="1690" customFormat="1">
      <c r="A7200" s="1850"/>
      <c r="B7200" s="1693" t="s">
        <v>1664</v>
      </c>
      <c r="C7200" s="1856">
        <v>7</v>
      </c>
      <c r="D7200" s="1857" t="s">
        <v>1421</v>
      </c>
      <c r="E7200" s="1707"/>
      <c r="F7200" s="1719">
        <f t="shared" si="219"/>
        <v>0</v>
      </c>
    </row>
    <row r="7201" spans="1:6" s="1690" customFormat="1">
      <c r="A7201" s="1850"/>
      <c r="B7201" s="1693"/>
      <c r="C7201" s="1856"/>
      <c r="D7201" s="1857"/>
      <c r="E7201" s="1707"/>
      <c r="F7201" s="1719">
        <f t="shared" si="219"/>
        <v>0</v>
      </c>
    </row>
    <row r="7202" spans="1:6" s="1690" customFormat="1" ht="41.4">
      <c r="A7202" s="1850" t="s">
        <v>31</v>
      </c>
      <c r="B7202" s="1693" t="s">
        <v>1665</v>
      </c>
      <c r="C7202" s="1856">
        <v>0</v>
      </c>
      <c r="D7202" s="1857" t="s">
        <v>1421</v>
      </c>
      <c r="E7202" s="1707"/>
      <c r="F7202" s="1719">
        <f t="shared" si="219"/>
        <v>0</v>
      </c>
    </row>
    <row r="7203" spans="1:6" s="1690" customFormat="1" ht="27.6">
      <c r="A7203" s="1850" t="s">
        <v>32</v>
      </c>
      <c r="B7203" s="1693" t="s">
        <v>1666</v>
      </c>
      <c r="C7203" s="1856">
        <v>7</v>
      </c>
      <c r="D7203" s="1857" t="s">
        <v>1421</v>
      </c>
      <c r="E7203" s="1707"/>
      <c r="F7203" s="1719">
        <f t="shared" si="219"/>
        <v>0</v>
      </c>
    </row>
    <row r="7204" spans="1:6" s="1690" customFormat="1">
      <c r="A7204" s="1850"/>
      <c r="B7204" s="1693"/>
      <c r="C7204" s="1856"/>
      <c r="D7204" s="1857"/>
      <c r="E7204" s="1707"/>
      <c r="F7204" s="1719">
        <f t="shared" si="219"/>
        <v>0</v>
      </c>
    </row>
    <row r="7205" spans="1:6" s="524" customFormat="1" ht="41.4">
      <c r="A7205" s="1700" t="s">
        <v>33</v>
      </c>
      <c r="B7205" s="1831" t="s">
        <v>3133</v>
      </c>
      <c r="C7205" s="1829">
        <v>1</v>
      </c>
      <c r="D7205" s="874" t="s">
        <v>1482</v>
      </c>
      <c r="E7205" s="1707"/>
      <c r="F7205" s="1719">
        <f t="shared" si="219"/>
        <v>0</v>
      </c>
    </row>
    <row r="7206" spans="1:6" s="524" customFormat="1">
      <c r="A7206" s="1700"/>
      <c r="B7206" s="1831"/>
      <c r="C7206" s="1829"/>
      <c r="D7206" s="874"/>
      <c r="E7206" s="1707"/>
      <c r="F7206" s="1719"/>
    </row>
    <row r="7207" spans="1:6" s="1690" customFormat="1">
      <c r="A7207" s="1850"/>
      <c r="B7207" s="1855" t="s">
        <v>1667</v>
      </c>
      <c r="C7207" s="1856"/>
      <c r="D7207" s="1857"/>
      <c r="E7207" s="1707"/>
      <c r="F7207" s="1719"/>
    </row>
    <row r="7208" spans="1:6" s="1690" customFormat="1" ht="96.6">
      <c r="A7208" s="1850" t="s">
        <v>34</v>
      </c>
      <c r="B7208" s="1693" t="s">
        <v>1668</v>
      </c>
      <c r="C7208" s="1856">
        <v>1</v>
      </c>
      <c r="D7208" s="1857" t="s">
        <v>1421</v>
      </c>
      <c r="E7208" s="1707"/>
      <c r="F7208" s="1719">
        <f t="shared" ref="F7208:F7211" si="220">C7208*E7208</f>
        <v>0</v>
      </c>
    </row>
    <row r="7209" spans="1:6" s="1690" customFormat="1">
      <c r="A7209" s="1850"/>
      <c r="B7209" s="1693"/>
      <c r="C7209" s="1856"/>
      <c r="D7209" s="1857"/>
      <c r="E7209" s="1707"/>
      <c r="F7209" s="1719">
        <f t="shared" si="220"/>
        <v>0</v>
      </c>
    </row>
    <row r="7210" spans="1:6" s="1690" customFormat="1">
      <c r="A7210" s="1850"/>
      <c r="B7210" s="1862" t="s">
        <v>1669</v>
      </c>
      <c r="C7210" s="1856"/>
      <c r="D7210" s="1857"/>
      <c r="E7210" s="1707"/>
      <c r="F7210" s="1719">
        <f t="shared" si="220"/>
        <v>0</v>
      </c>
    </row>
    <row r="7211" spans="1:6" s="1690" customFormat="1" ht="69">
      <c r="A7211" s="1850" t="s">
        <v>35</v>
      </c>
      <c r="B7211" s="1693" t="s">
        <v>1670</v>
      </c>
      <c r="C7211" s="1856">
        <v>1</v>
      </c>
      <c r="D7211" s="1857" t="s">
        <v>1421</v>
      </c>
      <c r="E7211" s="1707"/>
      <c r="F7211" s="1719">
        <f t="shared" si="220"/>
        <v>0</v>
      </c>
    </row>
    <row r="7212" spans="1:6" s="1690" customFormat="1">
      <c r="A7212" s="1850"/>
      <c r="B7212" s="1693"/>
      <c r="C7212" s="1856"/>
      <c r="D7212" s="1857"/>
      <c r="E7212" s="1707"/>
      <c r="F7212" s="1719"/>
    </row>
    <row r="7213" spans="1:6" s="524" customFormat="1">
      <c r="A7213" s="1700"/>
      <c r="B7213" s="1831"/>
      <c r="C7213" s="1829"/>
      <c r="D7213" s="874"/>
      <c r="E7213" s="1707"/>
      <c r="F7213" s="1719"/>
    </row>
    <row r="7214" spans="1:6" s="1690" customFormat="1">
      <c r="A7214" s="48"/>
      <c r="B7214" s="717"/>
      <c r="C7214" s="47"/>
      <c r="D7214" s="718"/>
      <c r="E7214" s="2014"/>
      <c r="F7214" s="351"/>
    </row>
    <row r="7215" spans="1:6" s="1690" customFormat="1" ht="15" customHeight="1" thickBot="1">
      <c r="A7215" s="66"/>
      <c r="B7215" s="719" t="s">
        <v>3485</v>
      </c>
      <c r="C7215" s="65"/>
      <c r="D7215" s="720"/>
      <c r="E7215" s="2022"/>
      <c r="F7215" s="393">
        <f>SUM(F7192:F7211)</f>
        <v>0</v>
      </c>
    </row>
    <row r="7216" spans="1:6" s="1690" customFormat="1" ht="14.4" thickTop="1">
      <c r="A7216" s="1850"/>
      <c r="B7216" s="1689"/>
      <c r="C7216" s="1851"/>
      <c r="D7216" s="1852"/>
      <c r="E7216" s="2177"/>
      <c r="F7216" s="661"/>
    </row>
    <row r="7217" spans="1:7" s="72" customFormat="1">
      <c r="A7217" s="1704"/>
      <c r="B7217" s="802" t="s">
        <v>45</v>
      </c>
      <c r="C7217" s="1704"/>
      <c r="D7217" s="1766"/>
      <c r="E7217" s="1707"/>
      <c r="F7217" s="1719"/>
    </row>
    <row r="7218" spans="1:7" s="72" customFormat="1">
      <c r="A7218" s="1704"/>
      <c r="B7218" s="802"/>
      <c r="C7218" s="1704"/>
      <c r="D7218" s="1766"/>
      <c r="E7218" s="1707"/>
      <c r="F7218" s="1719"/>
    </row>
    <row r="7219" spans="1:7" s="72" customFormat="1">
      <c r="A7219" s="1704"/>
      <c r="B7219" s="802" t="s">
        <v>3486</v>
      </c>
      <c r="C7219" s="1704"/>
      <c r="D7219" s="874"/>
      <c r="E7219" s="1707"/>
      <c r="F7219" s="1719"/>
    </row>
    <row r="7220" spans="1:7" s="72" customFormat="1">
      <c r="A7220" s="1704"/>
      <c r="B7220" s="781"/>
      <c r="C7220" s="1704"/>
      <c r="D7220" s="336"/>
      <c r="E7220" s="1707"/>
      <c r="F7220" s="1719"/>
    </row>
    <row r="7221" spans="1:7" s="72" customFormat="1">
      <c r="A7221" s="1704">
        <v>1</v>
      </c>
      <c r="B7221" s="811" t="s">
        <v>1674</v>
      </c>
      <c r="C7221" s="1704"/>
      <c r="D7221" s="874"/>
      <c r="E7221" s="1707"/>
      <c r="F7221" s="1719">
        <f>F7188</f>
        <v>0</v>
      </c>
    </row>
    <row r="7222" spans="1:7" s="72" customFormat="1">
      <c r="A7222" s="1704"/>
      <c r="B7222" s="811"/>
      <c r="C7222" s="1704"/>
      <c r="D7222" s="1838"/>
      <c r="E7222" s="1707"/>
      <c r="F7222" s="1719"/>
    </row>
    <row r="7223" spans="1:7" s="72" customFormat="1">
      <c r="A7223" s="1704">
        <v>2</v>
      </c>
      <c r="B7223" s="811" t="s">
        <v>1675</v>
      </c>
      <c r="C7223" s="1704"/>
      <c r="D7223" s="874"/>
      <c r="E7223" s="1707"/>
      <c r="F7223" s="1719">
        <f>F7215</f>
        <v>0</v>
      </c>
    </row>
    <row r="7224" spans="1:7" s="72" customFormat="1">
      <c r="A7224" s="1714"/>
      <c r="B7224" s="735"/>
      <c r="C7224" s="1714"/>
      <c r="D7224" s="1716"/>
      <c r="E7224" s="2174"/>
      <c r="F7224" s="1717"/>
    </row>
    <row r="7225" spans="1:7" s="72" customFormat="1">
      <c r="A7225" s="1714"/>
      <c r="B7225" s="1672"/>
      <c r="C7225" s="1714"/>
      <c r="D7225" s="1716"/>
      <c r="E7225" s="2174"/>
      <c r="F7225" s="1725"/>
      <c r="G7225" s="866"/>
    </row>
    <row r="7226" spans="1:7" s="72" customFormat="1">
      <c r="A7226" s="1714"/>
      <c r="B7226" s="1672"/>
      <c r="C7226" s="1704"/>
      <c r="D7226" s="1716"/>
      <c r="E7226" s="1707"/>
      <c r="F7226" s="1717"/>
    </row>
    <row r="7227" spans="1:7" s="72" customFormat="1">
      <c r="A7227" s="1714"/>
      <c r="B7227" s="1672"/>
      <c r="C7227" s="1704"/>
      <c r="D7227" s="1716"/>
      <c r="E7227" s="1707"/>
      <c r="F7227" s="1717"/>
    </row>
    <row r="7228" spans="1:7" s="72" customFormat="1">
      <c r="A7228" s="1714"/>
      <c r="B7228" s="1672"/>
      <c r="C7228" s="1704"/>
      <c r="D7228" s="1716"/>
      <c r="E7228" s="1707"/>
      <c r="F7228" s="1717"/>
    </row>
    <row r="7229" spans="1:7" s="72" customFormat="1">
      <c r="A7229" s="1714"/>
      <c r="B7229" s="1672"/>
      <c r="C7229" s="1704"/>
      <c r="D7229" s="1716"/>
      <c r="E7229" s="1707"/>
      <c r="F7229" s="1717"/>
    </row>
    <row r="7230" spans="1:7" s="72" customFormat="1">
      <c r="A7230" s="1714"/>
      <c r="B7230" s="1672"/>
      <c r="C7230" s="1704"/>
      <c r="D7230" s="1716"/>
      <c r="E7230" s="1707"/>
      <c r="F7230" s="1717"/>
    </row>
    <row r="7231" spans="1:7" s="72" customFormat="1">
      <c r="A7231" s="1714"/>
      <c r="B7231" s="1672"/>
      <c r="C7231" s="1704"/>
      <c r="D7231" s="1716"/>
      <c r="E7231" s="1707"/>
      <c r="F7231" s="1717"/>
    </row>
    <row r="7232" spans="1:7" s="72" customFormat="1">
      <c r="A7232" s="1714"/>
      <c r="B7232" s="1672"/>
      <c r="C7232" s="1704"/>
      <c r="D7232" s="1716"/>
      <c r="E7232" s="1707"/>
      <c r="F7232" s="1717"/>
    </row>
    <row r="7233" spans="1:6" s="72" customFormat="1">
      <c r="A7233" s="1704"/>
      <c r="B7233" s="781"/>
      <c r="C7233" s="1704"/>
      <c r="D7233" s="874"/>
      <c r="E7233" s="1707"/>
      <c r="F7233" s="1719"/>
    </row>
    <row r="7234" spans="1:6" s="72" customFormat="1">
      <c r="A7234" s="1704"/>
      <c r="B7234" s="781"/>
      <c r="C7234" s="1704"/>
      <c r="D7234" s="874"/>
      <c r="E7234" s="1707"/>
      <c r="F7234" s="1719"/>
    </row>
    <row r="7235" spans="1:6" s="72" customFormat="1">
      <c r="A7235" s="1704"/>
      <c r="B7235" s="781"/>
      <c r="C7235" s="1704"/>
      <c r="D7235" s="874"/>
      <c r="E7235" s="1707"/>
      <c r="F7235" s="1719"/>
    </row>
    <row r="7236" spans="1:6" s="72" customFormat="1">
      <c r="A7236" s="1704"/>
      <c r="B7236" s="781"/>
      <c r="C7236" s="1704"/>
      <c r="D7236" s="874"/>
      <c r="E7236" s="1707"/>
      <c r="F7236" s="1719"/>
    </row>
    <row r="7237" spans="1:6" s="72" customFormat="1">
      <c r="A7237" s="1704"/>
      <c r="B7237" s="781"/>
      <c r="C7237" s="1704"/>
      <c r="D7237" s="874"/>
      <c r="E7237" s="1707"/>
      <c r="F7237" s="1719"/>
    </row>
    <row r="7238" spans="1:6" s="72" customFormat="1">
      <c r="A7238" s="1704"/>
      <c r="B7238" s="781"/>
      <c r="C7238" s="1704"/>
      <c r="D7238" s="874"/>
      <c r="E7238" s="1707"/>
      <c r="F7238" s="1719"/>
    </row>
    <row r="7239" spans="1:6" s="72" customFormat="1">
      <c r="A7239" s="1704"/>
      <c r="B7239" s="781"/>
      <c r="C7239" s="1704"/>
      <c r="D7239" s="874"/>
      <c r="E7239" s="1707"/>
      <c r="F7239" s="1719"/>
    </row>
    <row r="7240" spans="1:6" s="72" customFormat="1">
      <c r="A7240" s="1704"/>
      <c r="B7240" s="781"/>
      <c r="C7240" s="1704"/>
      <c r="D7240" s="874"/>
      <c r="E7240" s="1707"/>
      <c r="F7240" s="1719"/>
    </row>
    <row r="7241" spans="1:6" s="72" customFormat="1">
      <c r="A7241" s="1704"/>
      <c r="B7241" s="781"/>
      <c r="C7241" s="1704"/>
      <c r="D7241" s="874"/>
      <c r="E7241" s="1707"/>
      <c r="F7241" s="1719"/>
    </row>
    <row r="7242" spans="1:6" s="72" customFormat="1">
      <c r="A7242" s="1704"/>
      <c r="B7242" s="781"/>
      <c r="C7242" s="1704"/>
      <c r="D7242" s="874"/>
      <c r="E7242" s="1707"/>
      <c r="F7242" s="1719"/>
    </row>
    <row r="7243" spans="1:6" s="72" customFormat="1">
      <c r="A7243" s="1704"/>
      <c r="B7243" s="781"/>
      <c r="C7243" s="1704"/>
      <c r="D7243" s="874"/>
      <c r="E7243" s="1707"/>
      <c r="F7243" s="1719"/>
    </row>
    <row r="7244" spans="1:6" s="72" customFormat="1">
      <c r="A7244" s="1704"/>
      <c r="B7244" s="781"/>
      <c r="C7244" s="1704"/>
      <c r="D7244" s="874"/>
      <c r="E7244" s="1707"/>
      <c r="F7244" s="1719"/>
    </row>
    <row r="7245" spans="1:6" s="72" customFormat="1">
      <c r="A7245" s="1704"/>
      <c r="B7245" s="781"/>
      <c r="C7245" s="1704"/>
      <c r="D7245" s="874"/>
      <c r="E7245" s="1707"/>
      <c r="F7245" s="1719"/>
    </row>
    <row r="7246" spans="1:6" s="72" customFormat="1">
      <c r="A7246" s="1704"/>
      <c r="B7246" s="781"/>
      <c r="C7246" s="1704"/>
      <c r="D7246" s="874"/>
      <c r="E7246" s="1707"/>
      <c r="F7246" s="1719"/>
    </row>
    <row r="7247" spans="1:6" s="72" customFormat="1">
      <c r="A7247" s="1704"/>
      <c r="B7247" s="781"/>
      <c r="C7247" s="1704"/>
      <c r="D7247" s="874"/>
      <c r="E7247" s="1707"/>
      <c r="F7247" s="1719"/>
    </row>
    <row r="7248" spans="1:6" s="72" customFormat="1">
      <c r="A7248" s="1704"/>
      <c r="B7248" s="781"/>
      <c r="C7248" s="1704"/>
      <c r="D7248" s="874"/>
      <c r="E7248" s="1707"/>
      <c r="F7248" s="1719"/>
    </row>
    <row r="7249" spans="1:6" s="72" customFormat="1">
      <c r="A7249" s="1704"/>
      <c r="B7249" s="781"/>
      <c r="C7249" s="1704"/>
      <c r="D7249" s="874"/>
      <c r="E7249" s="1707"/>
      <c r="F7249" s="1719"/>
    </row>
    <row r="7250" spans="1:6" s="72" customFormat="1">
      <c r="A7250" s="1704"/>
      <c r="B7250" s="781"/>
      <c r="C7250" s="1704"/>
      <c r="D7250" s="874"/>
      <c r="E7250" s="1707"/>
      <c r="F7250" s="1719"/>
    </row>
    <row r="7251" spans="1:6" s="72" customFormat="1">
      <c r="A7251" s="1704"/>
      <c r="B7251" s="781"/>
      <c r="C7251" s="1704"/>
      <c r="D7251" s="874"/>
      <c r="E7251" s="1707"/>
      <c r="F7251" s="1719"/>
    </row>
    <row r="7252" spans="1:6" s="72" customFormat="1">
      <c r="A7252" s="1704"/>
      <c r="B7252" s="781"/>
      <c r="C7252" s="1704"/>
      <c r="D7252" s="874"/>
      <c r="E7252" s="1707"/>
      <c r="F7252" s="1719"/>
    </row>
    <row r="7253" spans="1:6" s="72" customFormat="1">
      <c r="A7253" s="1704"/>
      <c r="B7253" s="781"/>
      <c r="C7253" s="1704"/>
      <c r="D7253" s="874"/>
      <c r="E7253" s="1707"/>
      <c r="F7253" s="1719"/>
    </row>
    <row r="7254" spans="1:6" s="72" customFormat="1">
      <c r="A7254" s="1704"/>
      <c r="B7254" s="781"/>
      <c r="C7254" s="1704"/>
      <c r="D7254" s="874"/>
      <c r="E7254" s="1707"/>
      <c r="F7254" s="1719"/>
    </row>
    <row r="7255" spans="1:6" s="72" customFormat="1">
      <c r="A7255" s="1704"/>
      <c r="B7255" s="781"/>
      <c r="C7255" s="1704"/>
      <c r="D7255" s="874"/>
      <c r="E7255" s="1707"/>
      <c r="F7255" s="1719"/>
    </row>
    <row r="7256" spans="1:6" s="72" customFormat="1">
      <c r="A7256" s="1704"/>
      <c r="B7256" s="781"/>
      <c r="C7256" s="1704"/>
      <c r="D7256" s="874"/>
      <c r="E7256" s="1707"/>
      <c r="F7256" s="1719"/>
    </row>
    <row r="7257" spans="1:6" s="72" customFormat="1">
      <c r="A7257" s="1704"/>
      <c r="B7257" s="781"/>
      <c r="C7257" s="1704"/>
      <c r="D7257" s="874"/>
      <c r="E7257" s="1707"/>
      <c r="F7257" s="1719"/>
    </row>
    <row r="7258" spans="1:6" s="72" customFormat="1">
      <c r="A7258" s="1704"/>
      <c r="B7258" s="781"/>
      <c r="C7258" s="1704"/>
      <c r="D7258" s="874"/>
      <c r="E7258" s="1707"/>
      <c r="F7258" s="1719"/>
    </row>
    <row r="7259" spans="1:6" s="72" customFormat="1">
      <c r="A7259" s="1704"/>
      <c r="B7259" s="781"/>
      <c r="C7259" s="1704"/>
      <c r="D7259" s="874"/>
      <c r="E7259" s="1707"/>
      <c r="F7259" s="1719"/>
    </row>
    <row r="7260" spans="1:6" s="72" customFormat="1">
      <c r="A7260" s="1704"/>
      <c r="B7260" s="781"/>
      <c r="C7260" s="1704"/>
      <c r="D7260" s="874"/>
      <c r="E7260" s="1707"/>
      <c r="F7260" s="1719"/>
    </row>
    <row r="7261" spans="1:6" s="72" customFormat="1">
      <c r="A7261" s="1704"/>
      <c r="B7261" s="781"/>
      <c r="C7261" s="1704"/>
      <c r="D7261" s="874"/>
      <c r="E7261" s="1707"/>
      <c r="F7261" s="1719"/>
    </row>
    <row r="7262" spans="1:6" s="72" customFormat="1">
      <c r="A7262" s="1704"/>
      <c r="B7262" s="781"/>
      <c r="C7262" s="1704"/>
      <c r="D7262" s="874"/>
      <c r="E7262" s="1707"/>
      <c r="F7262" s="1719"/>
    </row>
    <row r="7263" spans="1:6" s="72" customFormat="1">
      <c r="A7263" s="1704"/>
      <c r="B7263" s="781"/>
      <c r="C7263" s="1704"/>
      <c r="D7263" s="874"/>
      <c r="E7263" s="1707"/>
      <c r="F7263" s="1719"/>
    </row>
    <row r="7264" spans="1:6" s="72" customFormat="1">
      <c r="A7264" s="1714"/>
      <c r="B7264" s="1672"/>
      <c r="C7264" s="1714"/>
      <c r="D7264" s="1716"/>
      <c r="E7264" s="2174"/>
      <c r="F7264" s="1717"/>
    </row>
    <row r="7265" spans="1:6" s="1690" customFormat="1">
      <c r="A7265" s="48"/>
      <c r="B7265" s="717"/>
      <c r="C7265" s="47"/>
      <c r="D7265" s="718"/>
      <c r="E7265" s="2014"/>
      <c r="F7265" s="351"/>
    </row>
    <row r="7266" spans="1:6" s="1690" customFormat="1" ht="15" customHeight="1" thickBot="1">
      <c r="A7266" s="66"/>
      <c r="B7266" s="719" t="s">
        <v>3487</v>
      </c>
      <c r="C7266" s="65"/>
      <c r="D7266" s="720"/>
      <c r="E7266" s="2022"/>
      <c r="F7266" s="393">
        <f>SUM(F7217:F7264)</f>
        <v>0</v>
      </c>
    </row>
    <row r="7267" spans="1:6" s="72" customFormat="1" ht="14.4" thickTop="1">
      <c r="A7267" s="1736"/>
      <c r="B7267" s="883"/>
      <c r="C7267" s="1736"/>
      <c r="D7267" s="1737"/>
      <c r="E7267" s="2178"/>
      <c r="F7267" s="1738"/>
    </row>
    <row r="7268" spans="1:6" ht="12.6" customHeight="1">
      <c r="B7268" s="628" t="s">
        <v>1436</v>
      </c>
    </row>
    <row r="7269" spans="1:6" s="72" customFormat="1" ht="12.6" customHeight="1">
      <c r="A7269" s="1736"/>
      <c r="B7269" s="781"/>
      <c r="C7269" s="1736"/>
      <c r="D7269" s="1737"/>
      <c r="E7269" s="2178"/>
      <c r="F7269" s="1738"/>
    </row>
    <row r="7270" spans="1:6" s="72" customFormat="1" ht="12.6" customHeight="1">
      <c r="A7270" s="1736"/>
      <c r="B7270" s="1739" t="s">
        <v>3488</v>
      </c>
      <c r="C7270" s="1736"/>
      <c r="D7270" s="1737"/>
      <c r="E7270" s="2178"/>
      <c r="F7270" s="1738"/>
    </row>
    <row r="7271" spans="1:6" s="1674" customFormat="1">
      <c r="A7271" s="1849"/>
      <c r="B7271" s="79"/>
      <c r="C7271" s="1799"/>
      <c r="D7271" s="1734"/>
      <c r="E7271" s="2191"/>
      <c r="F7271" s="1734"/>
    </row>
    <row r="7272" spans="1:6" s="1674" customFormat="1">
      <c r="A7272" s="1733"/>
      <c r="B7272" s="1959" t="s">
        <v>3482</v>
      </c>
      <c r="C7272" s="1733"/>
      <c r="D7272" s="1734"/>
      <c r="E7272" s="1761"/>
      <c r="F7272" s="1735"/>
    </row>
    <row r="7273" spans="1:6" s="1674" customFormat="1">
      <c r="A7273" s="1733"/>
      <c r="B7273" s="1673"/>
      <c r="C7273" s="1733"/>
      <c r="D7273" s="1734"/>
      <c r="E7273" s="1761"/>
      <c r="F7273" s="1735"/>
    </row>
    <row r="7274" spans="1:6" s="1690" customFormat="1" ht="55.2">
      <c r="A7274" s="1850"/>
      <c r="B7274" s="1855" t="s">
        <v>1644</v>
      </c>
      <c r="C7274" s="1856"/>
      <c r="D7274" s="1857"/>
      <c r="E7274" s="1707"/>
      <c r="F7274" s="1719"/>
    </row>
    <row r="7275" spans="1:6" s="1690" customFormat="1" ht="55.2">
      <c r="A7275" s="1850"/>
      <c r="B7275" s="1693" t="s">
        <v>1645</v>
      </c>
      <c r="C7275" s="1856"/>
      <c r="D7275" s="1857"/>
      <c r="E7275" s="1707"/>
      <c r="F7275" s="1719"/>
    </row>
    <row r="7276" spans="1:6" s="1690" customFormat="1" ht="110.4">
      <c r="A7276" s="1850"/>
      <c r="B7276" s="1693" t="s">
        <v>1646</v>
      </c>
      <c r="C7276" s="1856"/>
      <c r="D7276" s="1857"/>
      <c r="E7276" s="1707"/>
      <c r="F7276" s="1719"/>
    </row>
    <row r="7277" spans="1:6" s="1690" customFormat="1">
      <c r="A7277" s="1850" t="s">
        <v>28</v>
      </c>
      <c r="B7277" s="1693" t="s">
        <v>1647</v>
      </c>
      <c r="C7277" s="1858">
        <v>204</v>
      </c>
      <c r="D7277" s="1857" t="s">
        <v>46</v>
      </c>
      <c r="E7277" s="1707"/>
      <c r="F7277" s="1719">
        <f>C7277*E7277</f>
        <v>0</v>
      </c>
    </row>
    <row r="7278" spans="1:6" s="1690" customFormat="1">
      <c r="A7278" s="1850" t="s">
        <v>30</v>
      </c>
      <c r="B7278" s="1693" t="s">
        <v>1648</v>
      </c>
      <c r="C7278" s="1858">
        <v>252</v>
      </c>
      <c r="D7278" s="1857" t="s">
        <v>46</v>
      </c>
      <c r="E7278" s="1707"/>
      <c r="F7278" s="1719">
        <f>C7278*E7278</f>
        <v>0</v>
      </c>
    </row>
    <row r="7279" spans="1:6" s="1690" customFormat="1">
      <c r="A7279" s="1850"/>
      <c r="B7279" s="1693"/>
      <c r="C7279" s="1858"/>
      <c r="D7279" s="1857"/>
      <c r="E7279" s="1707"/>
      <c r="F7279" s="1719"/>
    </row>
    <row r="7280" spans="1:6" s="1690" customFormat="1">
      <c r="A7280" s="1850"/>
      <c r="B7280" s="1693"/>
      <c r="C7280" s="1858"/>
      <c r="D7280" s="1857"/>
      <c r="E7280" s="1707"/>
      <c r="F7280" s="1719"/>
    </row>
    <row r="7281" spans="1:6" s="1690" customFormat="1" ht="27.6">
      <c r="A7281" s="1850"/>
      <c r="B7281" s="1855" t="s">
        <v>1649</v>
      </c>
      <c r="C7281" s="1859"/>
      <c r="D7281" s="1854"/>
      <c r="E7281" s="1707"/>
      <c r="F7281" s="1719"/>
    </row>
    <row r="7282" spans="1:6" s="1690" customFormat="1">
      <c r="A7282" s="1850"/>
      <c r="B7282" s="1860"/>
      <c r="C7282" s="1859"/>
      <c r="D7282" s="1854"/>
      <c r="E7282" s="1707"/>
      <c r="F7282" s="1719"/>
    </row>
    <row r="7283" spans="1:6" s="1690" customFormat="1">
      <c r="A7283" s="1850" t="s">
        <v>31</v>
      </c>
      <c r="B7283" s="1693" t="s">
        <v>1650</v>
      </c>
      <c r="C7283" s="1856">
        <v>96</v>
      </c>
      <c r="D7283" s="1857" t="s">
        <v>1421</v>
      </c>
      <c r="E7283" s="1707"/>
      <c r="F7283" s="1719">
        <f t="shared" ref="F7283:F7284" si="221">C7283*E7283</f>
        <v>0</v>
      </c>
    </row>
    <row r="7284" spans="1:6" s="1690" customFormat="1">
      <c r="A7284" s="1850" t="s">
        <v>32</v>
      </c>
      <c r="B7284" s="1693" t="s">
        <v>1648</v>
      </c>
      <c r="C7284" s="1856">
        <v>35</v>
      </c>
      <c r="D7284" s="1857" t="s">
        <v>1421</v>
      </c>
      <c r="E7284" s="1707"/>
      <c r="F7284" s="1719">
        <f t="shared" si="221"/>
        <v>0</v>
      </c>
    </row>
    <row r="7285" spans="1:6" s="1690" customFormat="1">
      <c r="A7285" s="1850"/>
      <c r="B7285" s="1693"/>
      <c r="C7285" s="1856"/>
      <c r="D7285" s="1857"/>
      <c r="E7285" s="1707"/>
      <c r="F7285" s="1719"/>
    </row>
    <row r="7286" spans="1:6" s="1690" customFormat="1">
      <c r="A7286" s="1850"/>
      <c r="B7286" s="1693"/>
      <c r="C7286" s="1856"/>
      <c r="D7286" s="1857"/>
      <c r="E7286" s="1707"/>
      <c r="F7286" s="1719"/>
    </row>
    <row r="7287" spans="1:6" s="1690" customFormat="1">
      <c r="A7287" s="1850" t="s">
        <v>33</v>
      </c>
      <c r="B7287" s="1693" t="s">
        <v>1651</v>
      </c>
      <c r="C7287" s="1856">
        <v>48</v>
      </c>
      <c r="D7287" s="1857" t="s">
        <v>1421</v>
      </c>
      <c r="E7287" s="1707"/>
      <c r="F7287" s="1719">
        <f t="shared" ref="F7287:F7290" si="222">C7287*E7287</f>
        <v>0</v>
      </c>
    </row>
    <row r="7288" spans="1:6" s="1690" customFormat="1">
      <c r="A7288" s="1850" t="s">
        <v>34</v>
      </c>
      <c r="B7288" s="1693" t="s">
        <v>1648</v>
      </c>
      <c r="C7288" s="1856">
        <v>9</v>
      </c>
      <c r="D7288" s="1857" t="s">
        <v>1421</v>
      </c>
      <c r="E7288" s="1707"/>
      <c r="F7288" s="1719">
        <f t="shared" si="222"/>
        <v>0</v>
      </c>
    </row>
    <row r="7289" spans="1:6" s="1690" customFormat="1">
      <c r="A7289" s="1850"/>
      <c r="B7289" s="1693"/>
      <c r="C7289" s="1856"/>
      <c r="D7289" s="1857"/>
      <c r="E7289" s="1707"/>
      <c r="F7289" s="1719">
        <f t="shared" si="222"/>
        <v>0</v>
      </c>
    </row>
    <row r="7290" spans="1:6" s="1691" customFormat="1">
      <c r="A7290" s="1850" t="s">
        <v>35</v>
      </c>
      <c r="B7290" s="1693" t="s">
        <v>1652</v>
      </c>
      <c r="C7290" s="1856">
        <v>12</v>
      </c>
      <c r="D7290" s="1857" t="s">
        <v>1421</v>
      </c>
      <c r="E7290" s="1707"/>
      <c r="F7290" s="1719">
        <f t="shared" si="222"/>
        <v>0</v>
      </c>
    </row>
    <row r="7291" spans="1:6" s="1691" customFormat="1">
      <c r="A7291" s="1850"/>
      <c r="B7291" s="1693"/>
      <c r="C7291" s="1858"/>
      <c r="D7291" s="1857"/>
      <c r="E7291" s="1707"/>
      <c r="F7291" s="1719"/>
    </row>
    <row r="7292" spans="1:6" s="1692" customFormat="1">
      <c r="A7292" s="1853"/>
      <c r="B7292" s="1862"/>
      <c r="C7292" s="1863"/>
      <c r="D7292" s="1864"/>
      <c r="E7292" s="2174"/>
      <c r="F7292" s="1717"/>
    </row>
    <row r="7293" spans="1:6" s="1692" customFormat="1">
      <c r="A7293" s="1853"/>
      <c r="B7293" s="1862"/>
      <c r="C7293" s="1863"/>
      <c r="D7293" s="1864"/>
      <c r="E7293" s="2174"/>
      <c r="F7293" s="1717"/>
    </row>
    <row r="7294" spans="1:6" s="1692" customFormat="1">
      <c r="A7294" s="1853"/>
      <c r="B7294" s="1862"/>
      <c r="C7294" s="1863"/>
      <c r="D7294" s="1864"/>
      <c r="E7294" s="2174"/>
      <c r="F7294" s="1717"/>
    </row>
    <row r="7295" spans="1:6" s="1692" customFormat="1">
      <c r="A7295" s="1853"/>
      <c r="B7295" s="1862"/>
      <c r="C7295" s="1863"/>
      <c r="D7295" s="1864"/>
      <c r="E7295" s="2174"/>
      <c r="F7295" s="1717"/>
    </row>
    <row r="7296" spans="1:6" s="1692" customFormat="1">
      <c r="A7296" s="1853"/>
      <c r="B7296" s="1862"/>
      <c r="C7296" s="1863"/>
      <c r="D7296" s="1864"/>
      <c r="E7296" s="2174"/>
      <c r="F7296" s="1717"/>
    </row>
    <row r="7297" spans="1:6" s="1692" customFormat="1">
      <c r="A7297" s="1853"/>
      <c r="B7297" s="1862"/>
      <c r="C7297" s="1863"/>
      <c r="D7297" s="1864"/>
      <c r="E7297" s="2174"/>
      <c r="F7297" s="1717"/>
    </row>
    <row r="7298" spans="1:6" s="1692" customFormat="1">
      <c r="A7298" s="1853"/>
      <c r="B7298" s="1862"/>
      <c r="C7298" s="1863"/>
      <c r="D7298" s="1864"/>
      <c r="E7298" s="2174"/>
      <c r="F7298" s="1717"/>
    </row>
    <row r="7299" spans="1:6" s="1692" customFormat="1">
      <c r="A7299" s="1853"/>
      <c r="B7299" s="1862"/>
      <c r="C7299" s="1863"/>
      <c r="D7299" s="1864"/>
      <c r="E7299" s="2174"/>
      <c r="F7299" s="1717"/>
    </row>
    <row r="7300" spans="1:6" s="1692" customFormat="1">
      <c r="A7300" s="1853"/>
      <c r="B7300" s="1862"/>
      <c r="C7300" s="1863"/>
      <c r="D7300" s="1864"/>
      <c r="E7300" s="2174"/>
      <c r="F7300" s="1717"/>
    </row>
    <row r="7301" spans="1:6" s="1692" customFormat="1">
      <c r="A7301" s="1853"/>
      <c r="B7301" s="1862"/>
      <c r="C7301" s="1863"/>
      <c r="D7301" s="1864"/>
      <c r="E7301" s="2174"/>
      <c r="F7301" s="1717"/>
    </row>
    <row r="7302" spans="1:6" s="1690" customFormat="1">
      <c r="A7302" s="48"/>
      <c r="B7302" s="717"/>
      <c r="C7302" s="47"/>
      <c r="D7302" s="718"/>
      <c r="E7302" s="2014"/>
      <c r="F7302" s="351"/>
    </row>
    <row r="7303" spans="1:6" s="1690" customFormat="1" ht="15" customHeight="1" thickBot="1">
      <c r="A7303" s="66"/>
      <c r="B7303" s="719" t="s">
        <v>3489</v>
      </c>
      <c r="C7303" s="65"/>
      <c r="D7303" s="720"/>
      <c r="E7303" s="2022"/>
      <c r="F7303" s="393">
        <f>SUM(F7269:F7296)</f>
        <v>0</v>
      </c>
    </row>
    <row r="7304" spans="1:6" s="1690" customFormat="1" ht="14.4" thickTop="1">
      <c r="A7304" s="1850"/>
      <c r="B7304" s="1689"/>
      <c r="C7304" s="1851"/>
      <c r="D7304" s="1852"/>
      <c r="E7304" s="2177"/>
      <c r="F7304" s="661"/>
    </row>
    <row r="7305" spans="1:6" s="1690" customFormat="1">
      <c r="A7305" s="1850"/>
      <c r="B7305" s="1959" t="s">
        <v>3484</v>
      </c>
      <c r="C7305" s="1851"/>
      <c r="D7305" s="1852"/>
      <c r="E7305" s="2177"/>
      <c r="F7305" s="661"/>
    </row>
    <row r="7306" spans="1:6" s="1690" customFormat="1">
      <c r="A7306" s="1850"/>
      <c r="B7306" s="1960"/>
      <c r="C7306" s="1851"/>
      <c r="D7306" s="1852"/>
      <c r="E7306" s="2177"/>
      <c r="F7306" s="661"/>
    </row>
    <row r="7307" spans="1:6" s="1690" customFormat="1">
      <c r="A7307" s="1850"/>
      <c r="B7307" s="1855" t="s">
        <v>1659</v>
      </c>
      <c r="C7307" s="1856"/>
      <c r="D7307" s="1857"/>
      <c r="E7307" s="1707"/>
      <c r="F7307" s="1719"/>
    </row>
    <row r="7308" spans="1:6" s="1690" customFormat="1" ht="41.4" customHeight="1">
      <c r="A7308" s="1850"/>
      <c r="B7308" s="1855" t="s">
        <v>1644</v>
      </c>
      <c r="C7308" s="1856"/>
      <c r="D7308" s="1857"/>
      <c r="E7308" s="1707"/>
      <c r="F7308" s="1719"/>
    </row>
    <row r="7309" spans="1:6" s="1690" customFormat="1">
      <c r="A7309" s="1850"/>
      <c r="B7309" s="1855"/>
      <c r="C7309" s="1856"/>
      <c r="D7309" s="1857"/>
      <c r="E7309" s="1707"/>
      <c r="F7309" s="1719"/>
    </row>
    <row r="7310" spans="1:6" s="1691" customFormat="1" ht="96.6">
      <c r="A7310" s="1850" t="s">
        <v>28</v>
      </c>
      <c r="B7310" s="1693" t="s">
        <v>3490</v>
      </c>
      <c r="C7310" s="1856">
        <v>0</v>
      </c>
      <c r="D7310" s="1857" t="s">
        <v>1421</v>
      </c>
      <c r="E7310" s="1707"/>
      <c r="F7310" s="1719">
        <f t="shared" ref="F7310:F7320" si="223">C7310*E7310</f>
        <v>0</v>
      </c>
    </row>
    <row r="7311" spans="1:6" s="1690" customFormat="1">
      <c r="A7311" s="1850"/>
      <c r="B7311" s="1693"/>
      <c r="C7311" s="1856"/>
      <c r="D7311" s="1857"/>
      <c r="E7311" s="1707"/>
      <c r="F7311" s="1719"/>
    </row>
    <row r="7312" spans="1:6" s="1690" customFormat="1" ht="55.2">
      <c r="A7312" s="1850" t="s">
        <v>30</v>
      </c>
      <c r="B7312" s="1693" t="s">
        <v>3491</v>
      </c>
      <c r="C7312" s="1856">
        <v>7</v>
      </c>
      <c r="D7312" s="1857" t="s">
        <v>1421</v>
      </c>
      <c r="E7312" s="1707"/>
      <c r="F7312" s="1719">
        <f t="shared" si="223"/>
        <v>0</v>
      </c>
    </row>
    <row r="7313" spans="1:6" s="1690" customFormat="1">
      <c r="A7313" s="1850"/>
      <c r="B7313" s="1693"/>
      <c r="C7313" s="1856"/>
      <c r="D7313" s="1857"/>
      <c r="E7313" s="1707"/>
      <c r="F7313" s="1719"/>
    </row>
    <row r="7314" spans="1:6" s="1690" customFormat="1" ht="27.6">
      <c r="A7314" s="1850" t="s">
        <v>31</v>
      </c>
      <c r="B7314" s="1693" t="s">
        <v>1666</v>
      </c>
      <c r="C7314" s="1856">
        <v>4</v>
      </c>
      <c r="D7314" s="1857" t="s">
        <v>1421</v>
      </c>
      <c r="E7314" s="1707"/>
      <c r="F7314" s="1719">
        <f t="shared" si="223"/>
        <v>0</v>
      </c>
    </row>
    <row r="7315" spans="1:6" s="1690" customFormat="1">
      <c r="A7315" s="1850"/>
      <c r="B7315" s="1693"/>
      <c r="C7315" s="1856"/>
      <c r="D7315" s="1857"/>
      <c r="E7315" s="1707"/>
      <c r="F7315" s="1719"/>
    </row>
    <row r="7316" spans="1:6" s="1690" customFormat="1" ht="41.4">
      <c r="A7316" s="1850" t="s">
        <v>32</v>
      </c>
      <c r="B7316" s="1693" t="s">
        <v>1661</v>
      </c>
      <c r="C7316" s="1856"/>
      <c r="D7316" s="1857"/>
      <c r="E7316" s="1707"/>
      <c r="F7316" s="1719">
        <f t="shared" si="223"/>
        <v>0</v>
      </c>
    </row>
    <row r="7317" spans="1:6" s="1690" customFormat="1">
      <c r="A7317" s="1850"/>
      <c r="B7317" s="1693"/>
      <c r="C7317" s="1856"/>
      <c r="D7317" s="1857"/>
      <c r="E7317" s="1707"/>
      <c r="F7317" s="1719"/>
    </row>
    <row r="7318" spans="1:6" s="1690" customFormat="1">
      <c r="A7318" s="1850"/>
      <c r="B7318" s="1693" t="s">
        <v>1662</v>
      </c>
      <c r="C7318" s="1856">
        <v>4</v>
      </c>
      <c r="D7318" s="1857" t="s">
        <v>1421</v>
      </c>
      <c r="E7318" s="1707"/>
      <c r="F7318" s="1719">
        <f t="shared" si="223"/>
        <v>0</v>
      </c>
    </row>
    <row r="7319" spans="1:6" s="1690" customFormat="1">
      <c r="A7319" s="1850"/>
      <c r="B7319" s="1693" t="s">
        <v>1663</v>
      </c>
      <c r="C7319" s="1856">
        <v>4</v>
      </c>
      <c r="D7319" s="1857" t="s">
        <v>1421</v>
      </c>
      <c r="E7319" s="1707"/>
      <c r="F7319" s="1719">
        <f t="shared" si="223"/>
        <v>0</v>
      </c>
    </row>
    <row r="7320" spans="1:6" s="524" customFormat="1">
      <c r="A7320" s="1700"/>
      <c r="B7320" s="1831" t="s">
        <v>1664</v>
      </c>
      <c r="C7320" s="1829">
        <v>4</v>
      </c>
      <c r="D7320" s="874" t="s">
        <v>1421</v>
      </c>
      <c r="E7320" s="1707"/>
      <c r="F7320" s="1719">
        <f t="shared" si="223"/>
        <v>0</v>
      </c>
    </row>
    <row r="7321" spans="1:6" s="524" customFormat="1">
      <c r="A7321" s="1700"/>
      <c r="B7321" s="1831"/>
      <c r="C7321" s="1829"/>
      <c r="D7321" s="874"/>
      <c r="E7321" s="1707"/>
      <c r="F7321" s="1719"/>
    </row>
    <row r="7322" spans="1:6" s="524" customFormat="1">
      <c r="A7322" s="1700"/>
      <c r="B7322" s="1831"/>
      <c r="C7322" s="1829"/>
      <c r="D7322" s="874"/>
      <c r="E7322" s="1707"/>
      <c r="F7322" s="1719"/>
    </row>
    <row r="7323" spans="1:6" s="524" customFormat="1">
      <c r="A7323" s="1700"/>
      <c r="B7323" s="1831"/>
      <c r="C7323" s="1829"/>
      <c r="D7323" s="874"/>
      <c r="E7323" s="1707"/>
      <c r="F7323" s="1719"/>
    </row>
    <row r="7324" spans="1:6" s="524" customFormat="1">
      <c r="A7324" s="1700"/>
      <c r="B7324" s="1831"/>
      <c r="C7324" s="1829"/>
      <c r="D7324" s="874"/>
      <c r="E7324" s="1707"/>
      <c r="F7324" s="1719"/>
    </row>
    <row r="7325" spans="1:6" s="524" customFormat="1">
      <c r="A7325" s="1700"/>
      <c r="B7325" s="1831"/>
      <c r="C7325" s="1829"/>
      <c r="D7325" s="874"/>
      <c r="E7325" s="1707"/>
      <c r="F7325" s="1719"/>
    </row>
    <row r="7326" spans="1:6" s="524" customFormat="1">
      <c r="A7326" s="1700"/>
      <c r="B7326" s="1831"/>
      <c r="C7326" s="1829"/>
      <c r="D7326" s="874"/>
      <c r="E7326" s="1707"/>
      <c r="F7326" s="1719"/>
    </row>
    <row r="7327" spans="1:6" s="524" customFormat="1">
      <c r="A7327" s="1700"/>
      <c r="B7327" s="1831"/>
      <c r="C7327" s="1829"/>
      <c r="D7327" s="874"/>
      <c r="E7327" s="1707"/>
      <c r="F7327" s="1719"/>
    </row>
    <row r="7328" spans="1:6" s="524" customFormat="1">
      <c r="A7328" s="1700"/>
      <c r="B7328" s="1831"/>
      <c r="C7328" s="1829"/>
      <c r="D7328" s="874"/>
      <c r="E7328" s="1707"/>
      <c r="F7328" s="1719"/>
    </row>
    <row r="7329" spans="1:6" s="524" customFormat="1">
      <c r="A7329" s="1700"/>
      <c r="B7329" s="1831"/>
      <c r="C7329" s="1829"/>
      <c r="D7329" s="874"/>
      <c r="E7329" s="1707"/>
      <c r="F7329" s="1719"/>
    </row>
    <row r="7330" spans="1:6" s="524" customFormat="1">
      <c r="A7330" s="1700"/>
      <c r="B7330" s="1831"/>
      <c r="C7330" s="1829"/>
      <c r="D7330" s="874"/>
      <c r="E7330" s="1707"/>
      <c r="F7330" s="1719"/>
    </row>
    <row r="7331" spans="1:6" s="524" customFormat="1">
      <c r="A7331" s="1700"/>
      <c r="B7331" s="1831"/>
      <c r="C7331" s="1829"/>
      <c r="D7331" s="874"/>
      <c r="E7331" s="1707"/>
      <c r="F7331" s="1719"/>
    </row>
    <row r="7332" spans="1:6" s="524" customFormat="1">
      <c r="A7332" s="1700"/>
      <c r="B7332" s="1831"/>
      <c r="C7332" s="1829"/>
      <c r="D7332" s="874"/>
      <c r="E7332" s="1707"/>
      <c r="F7332" s="1719"/>
    </row>
    <row r="7333" spans="1:6" s="524" customFormat="1">
      <c r="A7333" s="1700"/>
      <c r="B7333" s="1831"/>
      <c r="C7333" s="1829"/>
      <c r="D7333" s="874"/>
      <c r="E7333" s="1707"/>
      <c r="F7333" s="1719"/>
    </row>
    <row r="7334" spans="1:6" s="524" customFormat="1">
      <c r="A7334" s="1700"/>
      <c r="B7334" s="1831"/>
      <c r="C7334" s="1829"/>
      <c r="D7334" s="874"/>
      <c r="E7334" s="1707"/>
      <c r="F7334" s="1719"/>
    </row>
    <row r="7335" spans="1:6" s="524" customFormat="1">
      <c r="A7335" s="1700"/>
      <c r="B7335" s="1831"/>
      <c r="C7335" s="1829"/>
      <c r="D7335" s="874"/>
      <c r="E7335" s="1707"/>
      <c r="F7335" s="1719"/>
    </row>
    <row r="7336" spans="1:6" s="524" customFormat="1">
      <c r="A7336" s="1700"/>
      <c r="B7336" s="1831"/>
      <c r="C7336" s="1829"/>
      <c r="D7336" s="874"/>
      <c r="E7336" s="1707"/>
      <c r="F7336" s="1719"/>
    </row>
    <row r="7337" spans="1:6" s="524" customFormat="1">
      <c r="A7337" s="1700"/>
      <c r="B7337" s="1831"/>
      <c r="C7337" s="1829"/>
      <c r="D7337" s="874"/>
      <c r="E7337" s="1707"/>
      <c r="F7337" s="1719"/>
    </row>
    <row r="7338" spans="1:6" s="524" customFormat="1">
      <c r="A7338" s="1700"/>
      <c r="B7338" s="1831"/>
      <c r="C7338" s="1829"/>
      <c r="D7338" s="874"/>
      <c r="E7338" s="1707"/>
      <c r="F7338" s="1719"/>
    </row>
    <row r="7339" spans="1:6" s="1690" customFormat="1">
      <c r="A7339" s="48"/>
      <c r="B7339" s="717"/>
      <c r="C7339" s="47"/>
      <c r="D7339" s="718"/>
      <c r="E7339" s="2014"/>
      <c r="F7339" s="351"/>
    </row>
    <row r="7340" spans="1:6" s="1690" customFormat="1" ht="15" customHeight="1" thickBot="1">
      <c r="A7340" s="66"/>
      <c r="B7340" s="719" t="s">
        <v>875</v>
      </c>
      <c r="C7340" s="65"/>
      <c r="D7340" s="720"/>
      <c r="E7340" s="2022"/>
      <c r="F7340" s="393">
        <f>SUM(F7307:F7333)</f>
        <v>0</v>
      </c>
    </row>
    <row r="7341" spans="1:6" s="524" customFormat="1" ht="14.4" thickTop="1">
      <c r="A7341" s="1700"/>
      <c r="B7341" s="1831"/>
      <c r="C7341" s="1829"/>
      <c r="D7341" s="874"/>
      <c r="E7341" s="1707"/>
      <c r="F7341" s="1719"/>
    </row>
    <row r="7342" spans="1:6" s="1690" customFormat="1">
      <c r="A7342" s="1850"/>
      <c r="B7342" s="1866" t="s">
        <v>3149</v>
      </c>
      <c r="C7342" s="1856"/>
      <c r="D7342" s="1857"/>
      <c r="E7342" s="1707"/>
      <c r="F7342" s="1719"/>
    </row>
    <row r="7343" spans="1:6" s="1690" customFormat="1">
      <c r="A7343" s="1850"/>
      <c r="B7343" s="1866"/>
      <c r="C7343" s="1856"/>
      <c r="D7343" s="1857"/>
      <c r="E7343" s="1707"/>
      <c r="F7343" s="1719"/>
    </row>
    <row r="7344" spans="1:6" s="1690" customFormat="1" ht="55.2">
      <c r="A7344" s="1850"/>
      <c r="B7344" s="1855" t="s">
        <v>1644</v>
      </c>
      <c r="C7344" s="1856"/>
      <c r="D7344" s="1857"/>
      <c r="E7344" s="1707"/>
      <c r="F7344" s="1719"/>
    </row>
    <row r="7345" spans="1:6" s="1690" customFormat="1" ht="41.4">
      <c r="A7345" s="1850" t="s">
        <v>28</v>
      </c>
      <c r="B7345" s="1693" t="s">
        <v>1665</v>
      </c>
      <c r="C7345" s="1856">
        <v>5</v>
      </c>
      <c r="D7345" s="1857" t="s">
        <v>1421</v>
      </c>
      <c r="E7345" s="1707"/>
      <c r="F7345" s="1719">
        <f t="shared" ref="F7345:F7354" si="224">C7345*E7345</f>
        <v>0</v>
      </c>
    </row>
    <row r="7346" spans="1:6" s="1690" customFormat="1">
      <c r="A7346" s="1850"/>
      <c r="B7346" s="1693"/>
      <c r="C7346" s="1856"/>
      <c r="D7346" s="1854"/>
      <c r="E7346" s="1707"/>
      <c r="F7346" s="1719">
        <f t="shared" si="224"/>
        <v>0</v>
      </c>
    </row>
    <row r="7347" spans="1:6" s="1690" customFormat="1">
      <c r="A7347" s="1850"/>
      <c r="B7347" s="1693"/>
      <c r="C7347" s="1856"/>
      <c r="D7347" s="1854"/>
      <c r="E7347" s="1707"/>
      <c r="F7347" s="1719">
        <f t="shared" si="224"/>
        <v>0</v>
      </c>
    </row>
    <row r="7348" spans="1:6" s="1690" customFormat="1">
      <c r="A7348" s="1850"/>
      <c r="B7348" s="1693"/>
      <c r="C7348" s="1856"/>
      <c r="D7348" s="1854"/>
      <c r="E7348" s="1707"/>
      <c r="F7348" s="1719">
        <f t="shared" si="224"/>
        <v>0</v>
      </c>
    </row>
    <row r="7349" spans="1:6" s="1690" customFormat="1">
      <c r="A7349" s="1850"/>
      <c r="B7349" s="1855" t="s">
        <v>1667</v>
      </c>
      <c r="C7349" s="1856"/>
      <c r="D7349" s="1857"/>
      <c r="E7349" s="1707"/>
      <c r="F7349" s="1719">
        <f t="shared" si="224"/>
        <v>0</v>
      </c>
    </row>
    <row r="7350" spans="1:6" s="1690" customFormat="1" ht="96.6">
      <c r="A7350" s="1850" t="s">
        <v>30</v>
      </c>
      <c r="B7350" s="1693" t="s">
        <v>3150</v>
      </c>
      <c r="C7350" s="1856">
        <v>1</v>
      </c>
      <c r="D7350" s="1857" t="s">
        <v>1421</v>
      </c>
      <c r="E7350" s="1707"/>
      <c r="F7350" s="1719">
        <f t="shared" si="224"/>
        <v>0</v>
      </c>
    </row>
    <row r="7351" spans="1:6" s="1690" customFormat="1">
      <c r="A7351" s="1850"/>
      <c r="B7351" s="1693"/>
      <c r="C7351" s="1856"/>
      <c r="D7351" s="1854"/>
      <c r="E7351" s="1707"/>
      <c r="F7351" s="1719">
        <f t="shared" si="224"/>
        <v>0</v>
      </c>
    </row>
    <row r="7352" spans="1:6" s="1690" customFormat="1">
      <c r="A7352" s="1850" t="s">
        <v>31</v>
      </c>
      <c r="B7352" s="1693" t="s">
        <v>3151</v>
      </c>
      <c r="C7352" s="1856">
        <v>0</v>
      </c>
      <c r="D7352" s="1857" t="s">
        <v>1421</v>
      </c>
      <c r="E7352" s="1707"/>
      <c r="F7352" s="1719">
        <f t="shared" si="224"/>
        <v>0</v>
      </c>
    </row>
    <row r="7353" spans="1:6" s="1690" customFormat="1">
      <c r="A7353" s="1850"/>
      <c r="B7353" s="1693"/>
      <c r="C7353" s="1856"/>
      <c r="D7353" s="1857"/>
      <c r="E7353" s="1707"/>
      <c r="F7353" s="1719">
        <f t="shared" si="224"/>
        <v>0</v>
      </c>
    </row>
    <row r="7354" spans="1:6" s="1690" customFormat="1" ht="27.6">
      <c r="A7354" s="1850" t="s">
        <v>32</v>
      </c>
      <c r="B7354" s="1693" t="s">
        <v>3152</v>
      </c>
      <c r="C7354" s="1856">
        <v>1</v>
      </c>
      <c r="D7354" s="1857" t="s">
        <v>1421</v>
      </c>
      <c r="E7354" s="1707"/>
      <c r="F7354" s="1719">
        <f t="shared" si="224"/>
        <v>0</v>
      </c>
    </row>
    <row r="7355" spans="1:6" s="1690" customFormat="1">
      <c r="A7355" s="1850"/>
      <c r="B7355" s="1693"/>
      <c r="C7355" s="1856"/>
      <c r="D7355" s="1961"/>
      <c r="E7355" s="1707"/>
      <c r="F7355" s="1719"/>
    </row>
    <row r="7356" spans="1:6" s="1690" customFormat="1">
      <c r="A7356" s="1850"/>
      <c r="B7356" s="1693"/>
      <c r="C7356" s="1856"/>
      <c r="D7356" s="1961"/>
      <c r="E7356" s="1707"/>
      <c r="F7356" s="1719"/>
    </row>
    <row r="7357" spans="1:6" s="1690" customFormat="1">
      <c r="A7357" s="1850"/>
      <c r="B7357" s="1693"/>
      <c r="C7357" s="1856"/>
      <c r="D7357" s="1961"/>
      <c r="E7357" s="1707"/>
      <c r="F7357" s="1719"/>
    </row>
    <row r="7358" spans="1:6" s="72" customFormat="1">
      <c r="A7358" s="1774"/>
      <c r="B7358" s="735" t="s">
        <v>599</v>
      </c>
      <c r="C7358" s="1727"/>
      <c r="D7358" s="736"/>
      <c r="E7358" s="2175"/>
      <c r="F7358" s="737">
        <f>SUM(F7344:F7355)</f>
        <v>0</v>
      </c>
    </row>
    <row r="7359" spans="1:6" s="1772" customFormat="1">
      <c r="A7359" s="1768"/>
      <c r="B7359" s="763"/>
      <c r="C7359" s="1768"/>
      <c r="D7359" s="1773"/>
      <c r="E7359" s="1707"/>
      <c r="F7359" s="1719"/>
    </row>
    <row r="7360" spans="1:6" s="1772" customFormat="1">
      <c r="A7360" s="1768"/>
      <c r="B7360" s="763"/>
      <c r="C7360" s="1768"/>
      <c r="D7360" s="1773"/>
      <c r="E7360" s="1707"/>
      <c r="F7360" s="1719"/>
    </row>
    <row r="7361" spans="1:6" s="1772" customFormat="1">
      <c r="A7361" s="1768"/>
      <c r="B7361" s="763"/>
      <c r="C7361" s="1768"/>
      <c r="D7361" s="1773"/>
      <c r="E7361" s="1707"/>
      <c r="F7361" s="1719"/>
    </row>
    <row r="7362" spans="1:6" s="1772" customFormat="1">
      <c r="A7362" s="1768"/>
      <c r="B7362" s="763"/>
      <c r="C7362" s="1768"/>
      <c r="D7362" s="1773"/>
      <c r="E7362" s="1707"/>
      <c r="F7362" s="1719"/>
    </row>
    <row r="7363" spans="1:6" s="1772" customFormat="1">
      <c r="A7363" s="1768"/>
      <c r="B7363" s="763"/>
      <c r="C7363" s="1768"/>
      <c r="D7363" s="1773"/>
      <c r="E7363" s="1707"/>
      <c r="F7363" s="1719"/>
    </row>
    <row r="7364" spans="1:6" s="1772" customFormat="1">
      <c r="A7364" s="1768"/>
      <c r="B7364" s="763"/>
      <c r="C7364" s="1768"/>
      <c r="D7364" s="1773"/>
      <c r="E7364" s="1707"/>
      <c r="F7364" s="1719"/>
    </row>
    <row r="7365" spans="1:6" s="1772" customFormat="1">
      <c r="A7365" s="1768"/>
      <c r="B7365" s="763"/>
      <c r="C7365" s="1768"/>
      <c r="D7365" s="1773"/>
      <c r="E7365" s="1707"/>
      <c r="F7365" s="1719"/>
    </row>
    <row r="7366" spans="1:6" s="1772" customFormat="1">
      <c r="A7366" s="1768"/>
      <c r="B7366" s="763"/>
      <c r="C7366" s="1768"/>
      <c r="D7366" s="1773"/>
      <c r="E7366" s="1707"/>
      <c r="F7366" s="1719"/>
    </row>
    <row r="7367" spans="1:6" s="1772" customFormat="1">
      <c r="A7367" s="1768"/>
      <c r="B7367" s="763"/>
      <c r="C7367" s="1768"/>
      <c r="D7367" s="1773"/>
      <c r="E7367" s="1707"/>
      <c r="F7367" s="1719"/>
    </row>
    <row r="7368" spans="1:6" s="1772" customFormat="1">
      <c r="A7368" s="1768"/>
      <c r="B7368" s="763"/>
      <c r="C7368" s="1768"/>
      <c r="D7368" s="1773"/>
      <c r="E7368" s="1707"/>
      <c r="F7368" s="1719"/>
    </row>
    <row r="7369" spans="1:6" s="1772" customFormat="1">
      <c r="A7369" s="1768"/>
      <c r="B7369" s="763"/>
      <c r="C7369" s="1768"/>
      <c r="D7369" s="1773"/>
      <c r="E7369" s="1707"/>
      <c r="F7369" s="1719"/>
    </row>
    <row r="7370" spans="1:6" s="1772" customFormat="1">
      <c r="A7370" s="1768"/>
      <c r="B7370" s="763"/>
      <c r="C7370" s="1768"/>
      <c r="D7370" s="1773"/>
      <c r="E7370" s="1707"/>
      <c r="F7370" s="1719"/>
    </row>
    <row r="7371" spans="1:6" s="1772" customFormat="1">
      <c r="A7371" s="1768"/>
      <c r="B7371" s="763"/>
      <c r="C7371" s="1768"/>
      <c r="D7371" s="1773"/>
      <c r="E7371" s="1707"/>
      <c r="F7371" s="1719"/>
    </row>
    <row r="7372" spans="1:6" s="72" customFormat="1">
      <c r="A7372" s="1700"/>
      <c r="B7372" s="738" t="s">
        <v>45</v>
      </c>
      <c r="C7372" s="1701"/>
      <c r="D7372" s="411"/>
      <c r="E7372" s="1731"/>
      <c r="F7372" s="1732"/>
    </row>
    <row r="7373" spans="1:6" s="72" customFormat="1">
      <c r="A7373" s="1700"/>
      <c r="B7373" s="739"/>
      <c r="C7373" s="1701"/>
      <c r="D7373" s="411"/>
      <c r="E7373" s="1731"/>
      <c r="F7373" s="1732"/>
    </row>
    <row r="7374" spans="1:6" s="72" customFormat="1">
      <c r="A7374" s="1700"/>
      <c r="B7374" s="739" t="s">
        <v>3306</v>
      </c>
      <c r="C7374" s="1701"/>
      <c r="D7374" s="411"/>
      <c r="E7374" s="1731"/>
      <c r="F7374" s="1732">
        <f>F7340</f>
        <v>0</v>
      </c>
    </row>
    <row r="7375" spans="1:6" s="72" customFormat="1">
      <c r="A7375" s="1700"/>
      <c r="B7375" s="739"/>
      <c r="C7375" s="1701"/>
      <c r="D7375" s="411"/>
      <c r="E7375" s="1731"/>
      <c r="F7375" s="1732"/>
    </row>
    <row r="7376" spans="1:6" s="72" customFormat="1">
      <c r="A7376" s="1700"/>
      <c r="B7376" s="739" t="s">
        <v>1352</v>
      </c>
      <c r="C7376" s="1701"/>
      <c r="D7376" s="411"/>
      <c r="E7376" s="1731"/>
      <c r="F7376" s="1732">
        <f>F7358</f>
        <v>0</v>
      </c>
    </row>
    <row r="7377" spans="1:7" s="524" customFormat="1">
      <c r="A7377" s="1700"/>
      <c r="B7377" s="1831"/>
      <c r="C7377" s="1829"/>
      <c r="D7377" s="874"/>
      <c r="E7377" s="1707"/>
      <c r="F7377" s="1719"/>
    </row>
    <row r="7378" spans="1:7" s="1690" customFormat="1">
      <c r="A7378" s="48"/>
      <c r="B7378" s="717"/>
      <c r="C7378" s="47"/>
      <c r="D7378" s="718"/>
      <c r="E7378" s="2014"/>
      <c r="F7378" s="351"/>
    </row>
    <row r="7379" spans="1:7" s="1690" customFormat="1" ht="15" customHeight="1" thickBot="1">
      <c r="A7379" s="66"/>
      <c r="B7379" s="719" t="s">
        <v>3492</v>
      </c>
      <c r="C7379" s="65"/>
      <c r="D7379" s="720"/>
      <c r="E7379" s="2022"/>
      <c r="F7379" s="393">
        <f>SUM(F7362:F7376)</f>
        <v>0</v>
      </c>
    </row>
    <row r="7380" spans="1:7" s="1690" customFormat="1" ht="14.4" thickTop="1">
      <c r="A7380" s="1850"/>
      <c r="B7380" s="1689"/>
      <c r="C7380" s="1851"/>
      <c r="D7380" s="1852"/>
      <c r="E7380" s="2177"/>
      <c r="F7380" s="661"/>
    </row>
    <row r="7381" spans="1:7" s="72" customFormat="1">
      <c r="A7381" s="1704"/>
      <c r="B7381" s="802" t="s">
        <v>45</v>
      </c>
      <c r="C7381" s="1704"/>
      <c r="D7381" s="1766"/>
      <c r="E7381" s="1707"/>
      <c r="F7381" s="1719"/>
    </row>
    <row r="7382" spans="1:7" s="72" customFormat="1">
      <c r="A7382" s="1704"/>
      <c r="B7382" s="802"/>
      <c r="C7382" s="1704"/>
      <c r="D7382" s="1766"/>
      <c r="E7382" s="1707"/>
      <c r="F7382" s="1719"/>
    </row>
    <row r="7383" spans="1:7" s="72" customFormat="1">
      <c r="A7383" s="1704"/>
      <c r="B7383" s="802" t="s">
        <v>3486</v>
      </c>
      <c r="C7383" s="1704"/>
      <c r="D7383" s="874"/>
      <c r="E7383" s="1707"/>
      <c r="F7383" s="1719"/>
    </row>
    <row r="7384" spans="1:7" s="72" customFormat="1">
      <c r="A7384" s="1704"/>
      <c r="B7384" s="781"/>
      <c r="C7384" s="1704"/>
      <c r="D7384" s="336"/>
      <c r="E7384" s="1707"/>
      <c r="F7384" s="1719"/>
    </row>
    <row r="7385" spans="1:7" s="72" customFormat="1">
      <c r="A7385" s="1704">
        <v>1</v>
      </c>
      <c r="B7385" s="811" t="s">
        <v>1674</v>
      </c>
      <c r="C7385" s="1704"/>
      <c r="D7385" s="874"/>
      <c r="E7385" s="1707"/>
      <c r="F7385" s="1719">
        <f>F7303</f>
        <v>0</v>
      </c>
    </row>
    <row r="7386" spans="1:7" s="72" customFormat="1">
      <c r="A7386" s="1704"/>
      <c r="B7386" s="811"/>
      <c r="C7386" s="1704"/>
      <c r="D7386" s="1838"/>
      <c r="E7386" s="1707"/>
      <c r="F7386" s="1719"/>
    </row>
    <row r="7387" spans="1:7" s="72" customFormat="1">
      <c r="A7387" s="1704">
        <v>2</v>
      </c>
      <c r="B7387" s="811" t="s">
        <v>1675</v>
      </c>
      <c r="C7387" s="1704"/>
      <c r="D7387" s="874"/>
      <c r="E7387" s="1707"/>
      <c r="F7387" s="1719">
        <f>F7379</f>
        <v>0</v>
      </c>
    </row>
    <row r="7388" spans="1:7" s="72" customFormat="1">
      <c r="A7388" s="1714"/>
      <c r="B7388" s="735"/>
      <c r="C7388" s="1714"/>
      <c r="D7388" s="1716"/>
      <c r="E7388" s="2174"/>
      <c r="F7388" s="1717"/>
    </row>
    <row r="7389" spans="1:7" s="72" customFormat="1">
      <c r="A7389" s="1714"/>
      <c r="B7389" s="1672"/>
      <c r="C7389" s="1714"/>
      <c r="D7389" s="1716"/>
      <c r="E7389" s="2174"/>
      <c r="F7389" s="1725"/>
      <c r="G7389" s="866"/>
    </row>
    <row r="7390" spans="1:7" s="72" customFormat="1">
      <c r="A7390" s="1714"/>
      <c r="B7390" s="1672"/>
      <c r="C7390" s="1704"/>
      <c r="D7390" s="1716"/>
      <c r="E7390" s="1707"/>
      <c r="F7390" s="1717"/>
    </row>
    <row r="7391" spans="1:7" s="72" customFormat="1">
      <c r="A7391" s="1714"/>
      <c r="B7391" s="1672"/>
      <c r="C7391" s="1704"/>
      <c r="D7391" s="1716"/>
      <c r="E7391" s="1707"/>
      <c r="F7391" s="1717"/>
    </row>
    <row r="7392" spans="1:7" s="72" customFormat="1">
      <c r="A7392" s="1714"/>
      <c r="B7392" s="1672"/>
      <c r="C7392" s="1704"/>
      <c r="D7392" s="1716"/>
      <c r="E7392" s="1707"/>
      <c r="F7392" s="1717"/>
    </row>
    <row r="7393" spans="1:6" s="72" customFormat="1">
      <c r="A7393" s="1714"/>
      <c r="B7393" s="1672"/>
      <c r="C7393" s="1704"/>
      <c r="D7393" s="1716"/>
      <c r="E7393" s="1707"/>
      <c r="F7393" s="1717"/>
    </row>
    <row r="7394" spans="1:6" s="72" customFormat="1">
      <c r="A7394" s="1714"/>
      <c r="B7394" s="1672"/>
      <c r="C7394" s="1704"/>
      <c r="D7394" s="1716"/>
      <c r="E7394" s="1707"/>
      <c r="F7394" s="1717"/>
    </row>
    <row r="7395" spans="1:6" s="72" customFormat="1">
      <c r="A7395" s="1714"/>
      <c r="B7395" s="1672"/>
      <c r="C7395" s="1704"/>
      <c r="D7395" s="1716"/>
      <c r="E7395" s="1707"/>
      <c r="F7395" s="1717"/>
    </row>
    <row r="7396" spans="1:6" s="72" customFormat="1">
      <c r="A7396" s="1714"/>
      <c r="B7396" s="1672"/>
      <c r="C7396" s="1704"/>
      <c r="D7396" s="1716"/>
      <c r="E7396" s="1707"/>
      <c r="F7396" s="1717"/>
    </row>
    <row r="7397" spans="1:6" s="72" customFormat="1">
      <c r="A7397" s="1704"/>
      <c r="B7397" s="781"/>
      <c r="C7397" s="1704"/>
      <c r="D7397" s="874"/>
      <c r="E7397" s="1707"/>
      <c r="F7397" s="1719"/>
    </row>
    <row r="7398" spans="1:6" s="72" customFormat="1">
      <c r="A7398" s="1704"/>
      <c r="B7398" s="781"/>
      <c r="C7398" s="1704"/>
      <c r="D7398" s="874"/>
      <c r="E7398" s="1707"/>
      <c r="F7398" s="1719"/>
    </row>
    <row r="7399" spans="1:6" s="72" customFormat="1">
      <c r="A7399" s="1704"/>
      <c r="B7399" s="781"/>
      <c r="C7399" s="1704"/>
      <c r="D7399" s="874"/>
      <c r="E7399" s="1707"/>
      <c r="F7399" s="1719"/>
    </row>
    <row r="7400" spans="1:6" s="72" customFormat="1">
      <c r="A7400" s="1704"/>
      <c r="B7400" s="781"/>
      <c r="C7400" s="1704"/>
      <c r="D7400" s="874"/>
      <c r="E7400" s="1707"/>
      <c r="F7400" s="1719"/>
    </row>
    <row r="7401" spans="1:6" s="72" customFormat="1">
      <c r="A7401" s="1704"/>
      <c r="B7401" s="781"/>
      <c r="C7401" s="1704"/>
      <c r="D7401" s="874"/>
      <c r="E7401" s="1707"/>
      <c r="F7401" s="1719"/>
    </row>
    <row r="7402" spans="1:6" s="72" customFormat="1">
      <c r="A7402" s="1704"/>
      <c r="B7402" s="781"/>
      <c r="C7402" s="1704"/>
      <c r="D7402" s="874"/>
      <c r="E7402" s="1707"/>
      <c r="F7402" s="1719"/>
    </row>
    <row r="7403" spans="1:6" s="72" customFormat="1">
      <c r="A7403" s="1704"/>
      <c r="B7403" s="781"/>
      <c r="C7403" s="1704"/>
      <c r="D7403" s="874"/>
      <c r="E7403" s="1707"/>
      <c r="F7403" s="1719"/>
    </row>
    <row r="7404" spans="1:6" s="72" customFormat="1">
      <c r="A7404" s="1704"/>
      <c r="B7404" s="781"/>
      <c r="C7404" s="1704"/>
      <c r="D7404" s="874"/>
      <c r="E7404" s="1707"/>
      <c r="F7404" s="1719"/>
    </row>
    <row r="7405" spans="1:6" s="72" customFormat="1">
      <c r="A7405" s="1704"/>
      <c r="B7405" s="781"/>
      <c r="C7405" s="1704"/>
      <c r="D7405" s="874"/>
      <c r="E7405" s="1707"/>
      <c r="F7405" s="1719"/>
    </row>
    <row r="7406" spans="1:6" s="72" customFormat="1">
      <c r="A7406" s="1704"/>
      <c r="B7406" s="781"/>
      <c r="C7406" s="1704"/>
      <c r="D7406" s="874"/>
      <c r="E7406" s="1707"/>
      <c r="F7406" s="1719"/>
    </row>
    <row r="7407" spans="1:6" s="72" customFormat="1">
      <c r="A7407" s="1704"/>
      <c r="B7407" s="781"/>
      <c r="C7407" s="1704"/>
      <c r="D7407" s="874"/>
      <c r="E7407" s="1707"/>
      <c r="F7407" s="1719"/>
    </row>
    <row r="7408" spans="1:6" s="72" customFormat="1">
      <c r="A7408" s="1704"/>
      <c r="B7408" s="781"/>
      <c r="C7408" s="1704"/>
      <c r="D7408" s="874"/>
      <c r="E7408" s="1707"/>
      <c r="F7408" s="1719"/>
    </row>
    <row r="7409" spans="1:6" s="72" customFormat="1">
      <c r="A7409" s="1704"/>
      <c r="B7409" s="781"/>
      <c r="C7409" s="1704"/>
      <c r="D7409" s="874"/>
      <c r="E7409" s="1707"/>
      <c r="F7409" s="1719"/>
    </row>
    <row r="7410" spans="1:6" s="72" customFormat="1">
      <c r="A7410" s="1704"/>
      <c r="B7410" s="781"/>
      <c r="C7410" s="1704"/>
      <c r="D7410" s="874"/>
      <c r="E7410" s="1707"/>
      <c r="F7410" s="1719"/>
    </row>
    <row r="7411" spans="1:6" s="72" customFormat="1">
      <c r="A7411" s="1704"/>
      <c r="B7411" s="781"/>
      <c r="C7411" s="1704"/>
      <c r="D7411" s="874"/>
      <c r="E7411" s="1707"/>
      <c r="F7411" s="1719"/>
    </row>
    <row r="7412" spans="1:6" s="72" customFormat="1">
      <c r="A7412" s="1704"/>
      <c r="B7412" s="781"/>
      <c r="C7412" s="1704"/>
      <c r="D7412" s="874"/>
      <c r="E7412" s="1707"/>
      <c r="F7412" s="1719"/>
    </row>
    <row r="7413" spans="1:6" s="72" customFormat="1">
      <c r="A7413" s="1704"/>
      <c r="B7413" s="781"/>
      <c r="C7413" s="1704"/>
      <c r="D7413" s="874"/>
      <c r="E7413" s="1707"/>
      <c r="F7413" s="1719"/>
    </row>
    <row r="7414" spans="1:6" s="72" customFormat="1">
      <c r="A7414" s="1704"/>
      <c r="B7414" s="781"/>
      <c r="C7414" s="1704"/>
      <c r="D7414" s="874"/>
      <c r="E7414" s="1707"/>
      <c r="F7414" s="1719"/>
    </row>
    <row r="7415" spans="1:6" s="72" customFormat="1">
      <c r="A7415" s="1704"/>
      <c r="B7415" s="781"/>
      <c r="C7415" s="1704"/>
      <c r="D7415" s="874"/>
      <c r="E7415" s="1707"/>
      <c r="F7415" s="1719"/>
    </row>
    <row r="7416" spans="1:6" s="72" customFormat="1">
      <c r="A7416" s="1704"/>
      <c r="B7416" s="781"/>
      <c r="C7416" s="1704"/>
      <c r="D7416" s="874"/>
      <c r="E7416" s="1707"/>
      <c r="F7416" s="1719"/>
    </row>
    <row r="7417" spans="1:6" s="72" customFormat="1">
      <c r="A7417" s="1704"/>
      <c r="B7417" s="781"/>
      <c r="C7417" s="1704"/>
      <c r="D7417" s="874"/>
      <c r="E7417" s="1707"/>
      <c r="F7417" s="1719"/>
    </row>
    <row r="7418" spans="1:6" s="72" customFormat="1">
      <c r="A7418" s="1704"/>
      <c r="B7418" s="781"/>
      <c r="C7418" s="1704"/>
      <c r="D7418" s="874"/>
      <c r="E7418" s="1707"/>
      <c r="F7418" s="1719"/>
    </row>
    <row r="7419" spans="1:6" s="72" customFormat="1">
      <c r="A7419" s="1704"/>
      <c r="B7419" s="781"/>
      <c r="C7419" s="1704"/>
      <c r="D7419" s="874"/>
      <c r="E7419" s="1707"/>
      <c r="F7419" s="1719"/>
    </row>
    <row r="7420" spans="1:6" s="72" customFormat="1">
      <c r="A7420" s="1704"/>
      <c r="B7420" s="781"/>
      <c r="C7420" s="1704"/>
      <c r="D7420" s="874"/>
      <c r="E7420" s="1707"/>
      <c r="F7420" s="1719"/>
    </row>
    <row r="7421" spans="1:6" s="72" customFormat="1">
      <c r="A7421" s="1704"/>
      <c r="B7421" s="781"/>
      <c r="C7421" s="1704"/>
      <c r="D7421" s="874"/>
      <c r="E7421" s="1707"/>
      <c r="F7421" s="1719"/>
    </row>
    <row r="7422" spans="1:6" s="72" customFormat="1">
      <c r="A7422" s="1704"/>
      <c r="B7422" s="781"/>
      <c r="C7422" s="1704"/>
      <c r="D7422" s="874"/>
      <c r="E7422" s="1707"/>
      <c r="F7422" s="1719"/>
    </row>
    <row r="7423" spans="1:6" s="72" customFormat="1">
      <c r="A7423" s="1704"/>
      <c r="B7423" s="781"/>
      <c r="C7423" s="1704"/>
      <c r="D7423" s="874"/>
      <c r="E7423" s="1707"/>
      <c r="F7423" s="1719"/>
    </row>
    <row r="7424" spans="1:6" s="72" customFormat="1">
      <c r="A7424" s="1704"/>
      <c r="B7424" s="781"/>
      <c r="C7424" s="1704"/>
      <c r="D7424" s="874"/>
      <c r="E7424" s="1707"/>
      <c r="F7424" s="1719"/>
    </row>
    <row r="7425" spans="1:6" s="72" customFormat="1">
      <c r="A7425" s="1704"/>
      <c r="B7425" s="781"/>
      <c r="C7425" s="1704"/>
      <c r="D7425" s="874"/>
      <c r="E7425" s="1707"/>
      <c r="F7425" s="1719"/>
    </row>
    <row r="7426" spans="1:6" s="72" customFormat="1">
      <c r="A7426" s="1704"/>
      <c r="B7426" s="781"/>
      <c r="C7426" s="1704"/>
      <c r="D7426" s="874"/>
      <c r="E7426" s="1707"/>
      <c r="F7426" s="1719"/>
    </row>
    <row r="7427" spans="1:6" s="72" customFormat="1">
      <c r="A7427" s="1704"/>
      <c r="B7427" s="781"/>
      <c r="C7427" s="1704"/>
      <c r="D7427" s="874"/>
      <c r="E7427" s="1707"/>
      <c r="F7427" s="1719"/>
    </row>
    <row r="7428" spans="1:6" s="72" customFormat="1">
      <c r="A7428" s="1714"/>
      <c r="B7428" s="1672"/>
      <c r="C7428" s="1714"/>
      <c r="D7428" s="1716"/>
      <c r="E7428" s="2174"/>
      <c r="F7428" s="1717"/>
    </row>
    <row r="7429" spans="1:6" s="1690" customFormat="1">
      <c r="A7429" s="48"/>
      <c r="B7429" s="717"/>
      <c r="C7429" s="47"/>
      <c r="D7429" s="718"/>
      <c r="E7429" s="2014"/>
      <c r="F7429" s="351"/>
    </row>
    <row r="7430" spans="1:6" s="1690" customFormat="1" ht="15" customHeight="1" thickBot="1">
      <c r="A7430" s="66"/>
      <c r="B7430" s="719" t="s">
        <v>3493</v>
      </c>
      <c r="C7430" s="65"/>
      <c r="D7430" s="720"/>
      <c r="E7430" s="2022"/>
      <c r="F7430" s="393">
        <f>SUM(F7382:F7428)</f>
        <v>0</v>
      </c>
    </row>
    <row r="7431" spans="1:6" ht="14.4" thickTop="1">
      <c r="B7431" s="781"/>
    </row>
    <row r="7432" spans="1:6" ht="12.6" customHeight="1">
      <c r="B7432" s="628" t="s">
        <v>1494</v>
      </c>
    </row>
    <row r="7433" spans="1:6" s="72" customFormat="1" ht="12.6" customHeight="1">
      <c r="A7433" s="1736"/>
      <c r="B7433" s="781"/>
      <c r="C7433" s="1736"/>
      <c r="D7433" s="1737"/>
      <c r="E7433" s="2178"/>
      <c r="F7433" s="1738"/>
    </row>
    <row r="7434" spans="1:6" s="72" customFormat="1" ht="12.6" customHeight="1">
      <c r="A7434" s="1736"/>
      <c r="B7434" s="1739" t="s">
        <v>3494</v>
      </c>
      <c r="C7434" s="1736"/>
      <c r="D7434" s="1737"/>
      <c r="E7434" s="2178"/>
      <c r="F7434" s="1738"/>
    </row>
    <row r="7435" spans="1:6" s="1674" customFormat="1">
      <c r="A7435" s="1849"/>
      <c r="B7435" s="79"/>
      <c r="C7435" s="1799"/>
      <c r="D7435" s="1734"/>
      <c r="E7435" s="2191"/>
      <c r="F7435" s="1734"/>
    </row>
    <row r="7436" spans="1:6" s="1674" customFormat="1">
      <c r="A7436" s="1733"/>
      <c r="B7436" s="1959" t="s">
        <v>3482</v>
      </c>
      <c r="C7436" s="1733"/>
      <c r="D7436" s="1734"/>
      <c r="E7436" s="1761"/>
      <c r="F7436" s="1735"/>
    </row>
    <row r="7437" spans="1:6" s="1674" customFormat="1">
      <c r="A7437" s="1733"/>
      <c r="B7437" s="1673"/>
      <c r="C7437" s="1733"/>
      <c r="D7437" s="1734"/>
      <c r="E7437" s="1761"/>
      <c r="F7437" s="1735"/>
    </row>
    <row r="7438" spans="1:6" s="1690" customFormat="1" ht="55.2">
      <c r="A7438" s="1850"/>
      <c r="B7438" s="1855" t="s">
        <v>1644</v>
      </c>
      <c r="C7438" s="1856"/>
      <c r="D7438" s="1857"/>
      <c r="E7438" s="1707"/>
      <c r="F7438" s="1719"/>
    </row>
    <row r="7439" spans="1:6" s="1690" customFormat="1" ht="55.2">
      <c r="A7439" s="1850"/>
      <c r="B7439" s="1693" t="s">
        <v>1645</v>
      </c>
      <c r="C7439" s="1856"/>
      <c r="D7439" s="1857"/>
      <c r="E7439" s="1707"/>
      <c r="F7439" s="1719"/>
    </row>
    <row r="7440" spans="1:6" s="1690" customFormat="1" ht="110.4">
      <c r="A7440" s="1850"/>
      <c r="B7440" s="1693" t="s">
        <v>1646</v>
      </c>
      <c r="C7440" s="1856"/>
      <c r="D7440" s="1857"/>
      <c r="E7440" s="1707"/>
      <c r="F7440" s="1719"/>
    </row>
    <row r="7441" spans="1:6" s="1690" customFormat="1">
      <c r="A7441" s="1850" t="s">
        <v>28</v>
      </c>
      <c r="B7441" s="1693" t="s">
        <v>1647</v>
      </c>
      <c r="C7441" s="1858">
        <v>0</v>
      </c>
      <c r="D7441" s="1857" t="s">
        <v>46</v>
      </c>
      <c r="E7441" s="1707"/>
      <c r="F7441" s="1719">
        <f>C7441*E7441</f>
        <v>0</v>
      </c>
    </row>
    <row r="7442" spans="1:6" s="1690" customFormat="1">
      <c r="A7442" s="1850" t="s">
        <v>30</v>
      </c>
      <c r="B7442" s="1693" t="s">
        <v>1648</v>
      </c>
      <c r="C7442" s="1858">
        <v>0</v>
      </c>
      <c r="D7442" s="1857" t="s">
        <v>46</v>
      </c>
      <c r="E7442" s="1707"/>
      <c r="F7442" s="1719">
        <f>C7442*E7442</f>
        <v>0</v>
      </c>
    </row>
    <row r="7443" spans="1:6" s="1690" customFormat="1">
      <c r="A7443" s="1850"/>
      <c r="B7443" s="1693"/>
      <c r="C7443" s="1858"/>
      <c r="D7443" s="1857"/>
      <c r="E7443" s="1707"/>
      <c r="F7443" s="1719"/>
    </row>
    <row r="7444" spans="1:6" s="1690" customFormat="1">
      <c r="A7444" s="1850"/>
      <c r="B7444" s="1693"/>
      <c r="C7444" s="1858"/>
      <c r="D7444" s="1857"/>
      <c r="E7444" s="1707"/>
      <c r="F7444" s="1719"/>
    </row>
    <row r="7445" spans="1:6" s="1690" customFormat="1" ht="27.6">
      <c r="A7445" s="1850"/>
      <c r="B7445" s="1855" t="s">
        <v>1649</v>
      </c>
      <c r="C7445" s="1859"/>
      <c r="D7445" s="1854"/>
      <c r="E7445" s="1707"/>
      <c r="F7445" s="1719"/>
    </row>
    <row r="7446" spans="1:6" s="1690" customFormat="1">
      <c r="A7446" s="1850"/>
      <c r="B7446" s="1860"/>
      <c r="C7446" s="1859"/>
      <c r="D7446" s="1854"/>
      <c r="E7446" s="1707"/>
      <c r="F7446" s="1719"/>
    </row>
    <row r="7447" spans="1:6" s="1690" customFormat="1">
      <c r="A7447" s="1850" t="s">
        <v>31</v>
      </c>
      <c r="B7447" s="1693" t="s">
        <v>1650</v>
      </c>
      <c r="C7447" s="1861">
        <v>0</v>
      </c>
      <c r="D7447" s="1857" t="s">
        <v>1421</v>
      </c>
      <c r="E7447" s="1707"/>
      <c r="F7447" s="1719">
        <f t="shared" ref="F7447:F7448" si="225">C7447*E7447</f>
        <v>0</v>
      </c>
    </row>
    <row r="7448" spans="1:6" s="1690" customFormat="1">
      <c r="A7448" s="1850" t="s">
        <v>32</v>
      </c>
      <c r="B7448" s="1693" t="s">
        <v>1648</v>
      </c>
      <c r="C7448" s="1858">
        <v>0</v>
      </c>
      <c r="D7448" s="1857" t="s">
        <v>1421</v>
      </c>
      <c r="E7448" s="1707"/>
      <c r="F7448" s="1719">
        <f t="shared" si="225"/>
        <v>0</v>
      </c>
    </row>
    <row r="7449" spans="1:6" s="1690" customFormat="1">
      <c r="A7449" s="1850"/>
      <c r="B7449" s="1693"/>
      <c r="C7449" s="1858"/>
      <c r="D7449" s="1857"/>
      <c r="E7449" s="1707"/>
      <c r="F7449" s="1719"/>
    </row>
    <row r="7450" spans="1:6" s="1690" customFormat="1">
      <c r="A7450" s="1850"/>
      <c r="B7450" s="1693"/>
      <c r="C7450" s="1858"/>
      <c r="D7450" s="1857"/>
      <c r="E7450" s="1707"/>
      <c r="F7450" s="1719"/>
    </row>
    <row r="7451" spans="1:6" s="1690" customFormat="1">
      <c r="A7451" s="1850" t="s">
        <v>33</v>
      </c>
      <c r="B7451" s="1693" t="s">
        <v>1651</v>
      </c>
      <c r="C7451" s="1858">
        <v>0</v>
      </c>
      <c r="D7451" s="1857" t="s">
        <v>1421</v>
      </c>
      <c r="E7451" s="1707"/>
      <c r="F7451" s="1719">
        <f t="shared" ref="F7451:F7454" si="226">C7451*E7451</f>
        <v>0</v>
      </c>
    </row>
    <row r="7452" spans="1:6" s="1690" customFormat="1">
      <c r="A7452" s="1850" t="s">
        <v>34</v>
      </c>
      <c r="B7452" s="1693" t="s">
        <v>1648</v>
      </c>
      <c r="C7452" s="1858">
        <v>0</v>
      </c>
      <c r="D7452" s="1857" t="s">
        <v>1421</v>
      </c>
      <c r="E7452" s="1707"/>
      <c r="F7452" s="1719">
        <f t="shared" si="226"/>
        <v>0</v>
      </c>
    </row>
    <row r="7453" spans="1:6" s="1690" customFormat="1">
      <c r="A7453" s="1850"/>
      <c r="B7453" s="1693"/>
      <c r="C7453" s="1858"/>
      <c r="D7453" s="1857"/>
      <c r="E7453" s="1707"/>
      <c r="F7453" s="1719">
        <f t="shared" si="226"/>
        <v>0</v>
      </c>
    </row>
    <row r="7454" spans="1:6" s="1691" customFormat="1">
      <c r="A7454" s="1850" t="s">
        <v>35</v>
      </c>
      <c r="B7454" s="1693" t="s">
        <v>1652</v>
      </c>
      <c r="C7454" s="1858">
        <v>0</v>
      </c>
      <c r="D7454" s="1857" t="s">
        <v>1421</v>
      </c>
      <c r="E7454" s="1707"/>
      <c r="F7454" s="1719">
        <f t="shared" si="226"/>
        <v>0</v>
      </c>
    </row>
    <row r="7455" spans="1:6" s="1691" customFormat="1">
      <c r="A7455" s="1850"/>
      <c r="B7455" s="1693"/>
      <c r="C7455" s="1858"/>
      <c r="D7455" s="1857"/>
      <c r="E7455" s="1707"/>
      <c r="F7455" s="1719"/>
    </row>
    <row r="7456" spans="1:6" s="1692" customFormat="1">
      <c r="A7456" s="1853"/>
      <c r="B7456" s="1862"/>
      <c r="C7456" s="1863"/>
      <c r="D7456" s="1864"/>
      <c r="E7456" s="2174"/>
      <c r="F7456" s="1717"/>
    </row>
    <row r="7457" spans="1:6" s="1692" customFormat="1">
      <c r="A7457" s="1853"/>
      <c r="B7457" s="1862"/>
      <c r="C7457" s="1863"/>
      <c r="D7457" s="1864"/>
      <c r="E7457" s="2174"/>
      <c r="F7457" s="1717"/>
    </row>
    <row r="7458" spans="1:6" s="1692" customFormat="1">
      <c r="A7458" s="1853"/>
      <c r="B7458" s="1862"/>
      <c r="C7458" s="1863"/>
      <c r="D7458" s="1864"/>
      <c r="E7458" s="2174"/>
      <c r="F7458" s="1717"/>
    </row>
    <row r="7459" spans="1:6" s="1692" customFormat="1">
      <c r="A7459" s="1853"/>
      <c r="B7459" s="1862"/>
      <c r="C7459" s="1863"/>
      <c r="D7459" s="1864"/>
      <c r="E7459" s="2174"/>
      <c r="F7459" s="1717"/>
    </row>
    <row r="7460" spans="1:6" s="1692" customFormat="1">
      <c r="A7460" s="1853"/>
      <c r="B7460" s="1862"/>
      <c r="C7460" s="1863"/>
      <c r="D7460" s="1864"/>
      <c r="E7460" s="2174"/>
      <c r="F7460" s="1717"/>
    </row>
    <row r="7461" spans="1:6" s="1692" customFormat="1">
      <c r="A7461" s="1853"/>
      <c r="B7461" s="1862"/>
      <c r="C7461" s="1863"/>
      <c r="D7461" s="1864"/>
      <c r="E7461" s="2174"/>
      <c r="F7461" s="1717"/>
    </row>
    <row r="7462" spans="1:6" s="1692" customFormat="1">
      <c r="A7462" s="1853"/>
      <c r="B7462" s="1862"/>
      <c r="C7462" s="1863"/>
      <c r="D7462" s="1864"/>
      <c r="E7462" s="2174"/>
      <c r="F7462" s="1717"/>
    </row>
    <row r="7463" spans="1:6" s="1692" customFormat="1">
      <c r="A7463" s="1853"/>
      <c r="B7463" s="1862"/>
      <c r="C7463" s="1863"/>
      <c r="D7463" s="1864"/>
      <c r="E7463" s="2174"/>
      <c r="F7463" s="1717"/>
    </row>
    <row r="7464" spans="1:6" s="1692" customFormat="1">
      <c r="A7464" s="1853"/>
      <c r="B7464" s="1862"/>
      <c r="C7464" s="1863"/>
      <c r="D7464" s="1864"/>
      <c r="E7464" s="2174"/>
      <c r="F7464" s="1717"/>
    </row>
    <row r="7465" spans="1:6" s="1692" customFormat="1">
      <c r="A7465" s="1853"/>
      <c r="B7465" s="1862"/>
      <c r="C7465" s="1863"/>
      <c r="D7465" s="1864"/>
      <c r="E7465" s="2174"/>
      <c r="F7465" s="1717"/>
    </row>
    <row r="7466" spans="1:6" s="1690" customFormat="1">
      <c r="A7466" s="48"/>
      <c r="B7466" s="717"/>
      <c r="C7466" s="47"/>
      <c r="D7466" s="718"/>
      <c r="E7466" s="2014"/>
      <c r="F7466" s="351"/>
    </row>
    <row r="7467" spans="1:6" s="1690" customFormat="1" ht="15" customHeight="1" thickBot="1">
      <c r="A7467" s="66"/>
      <c r="B7467" s="719" t="s">
        <v>3495</v>
      </c>
      <c r="C7467" s="65"/>
      <c r="D7467" s="720"/>
      <c r="E7467" s="2022"/>
      <c r="F7467" s="393">
        <f>SUM(F7433:F7460)</f>
        <v>0</v>
      </c>
    </row>
    <row r="7468" spans="1:6" s="1690" customFormat="1" ht="14.4" thickTop="1">
      <c r="A7468" s="1850"/>
      <c r="B7468" s="1689"/>
      <c r="C7468" s="1851"/>
      <c r="D7468" s="1852"/>
      <c r="E7468" s="2177"/>
      <c r="F7468" s="661"/>
    </row>
    <row r="7469" spans="1:6" s="1690" customFormat="1">
      <c r="A7469" s="1850"/>
      <c r="B7469" s="1959" t="s">
        <v>3484</v>
      </c>
      <c r="C7469" s="1851"/>
      <c r="D7469" s="1852"/>
      <c r="E7469" s="2177"/>
      <c r="F7469" s="661"/>
    </row>
    <row r="7470" spans="1:6" s="1690" customFormat="1">
      <c r="A7470" s="1850"/>
      <c r="B7470" s="1960"/>
      <c r="C7470" s="1851"/>
      <c r="D7470" s="1852"/>
      <c r="E7470" s="2177"/>
      <c r="F7470" s="661"/>
    </row>
    <row r="7471" spans="1:6" s="1690" customFormat="1">
      <c r="A7471" s="1850"/>
      <c r="B7471" s="1855" t="s">
        <v>1659</v>
      </c>
      <c r="C7471" s="1856"/>
      <c r="D7471" s="1857"/>
      <c r="E7471" s="1707"/>
      <c r="F7471" s="1719"/>
    </row>
    <row r="7472" spans="1:6" s="1690" customFormat="1" ht="41.4" customHeight="1">
      <c r="A7472" s="1850"/>
      <c r="B7472" s="1855" t="s">
        <v>1644</v>
      </c>
      <c r="C7472" s="1856"/>
      <c r="D7472" s="1857"/>
      <c r="E7472" s="1707"/>
      <c r="F7472" s="1719"/>
    </row>
    <row r="7473" spans="1:6" s="1690" customFormat="1">
      <c r="A7473" s="1850"/>
      <c r="B7473" s="1855"/>
      <c r="C7473" s="1856"/>
      <c r="D7473" s="1857"/>
      <c r="E7473" s="1707"/>
      <c r="F7473" s="1719"/>
    </row>
    <row r="7474" spans="1:6" s="1691" customFormat="1" ht="82.8">
      <c r="A7474" s="1850" t="s">
        <v>28</v>
      </c>
      <c r="B7474" s="1693" t="s">
        <v>1660</v>
      </c>
      <c r="C7474" s="1856">
        <v>0</v>
      </c>
      <c r="D7474" s="1857" t="s">
        <v>1421</v>
      </c>
      <c r="E7474" s="1707"/>
      <c r="F7474" s="1719">
        <f t="shared" ref="F7474:F7484" si="227">C7474*E7474</f>
        <v>0</v>
      </c>
    </row>
    <row r="7475" spans="1:6" s="1690" customFormat="1" ht="41.4">
      <c r="A7475" s="1850" t="s">
        <v>30</v>
      </c>
      <c r="B7475" s="1693" t="s">
        <v>1661</v>
      </c>
      <c r="C7475" s="1856"/>
      <c r="D7475" s="1857"/>
      <c r="E7475" s="1707"/>
      <c r="F7475" s="1719">
        <f t="shared" si="227"/>
        <v>0</v>
      </c>
    </row>
    <row r="7476" spans="1:6" s="1690" customFormat="1">
      <c r="A7476" s="1850"/>
      <c r="B7476" s="1693"/>
      <c r="C7476" s="1856"/>
      <c r="D7476" s="1857"/>
      <c r="E7476" s="1707"/>
      <c r="F7476" s="1719">
        <f t="shared" si="227"/>
        <v>0</v>
      </c>
    </row>
    <row r="7477" spans="1:6" s="1690" customFormat="1">
      <c r="A7477" s="1850"/>
      <c r="B7477" s="1693" t="s">
        <v>1662</v>
      </c>
      <c r="C7477" s="1856">
        <v>38</v>
      </c>
      <c r="D7477" s="1857" t="s">
        <v>1421</v>
      </c>
      <c r="E7477" s="1707"/>
      <c r="F7477" s="1719">
        <f t="shared" si="227"/>
        <v>0</v>
      </c>
    </row>
    <row r="7478" spans="1:6" s="1690" customFormat="1">
      <c r="A7478" s="1850"/>
      <c r="B7478" s="1693" t="s">
        <v>1663</v>
      </c>
      <c r="C7478" s="1856">
        <v>38</v>
      </c>
      <c r="D7478" s="1857" t="s">
        <v>1421</v>
      </c>
      <c r="E7478" s="1707"/>
      <c r="F7478" s="1719">
        <f t="shared" si="227"/>
        <v>0</v>
      </c>
    </row>
    <row r="7479" spans="1:6" s="1690" customFormat="1">
      <c r="A7479" s="1850"/>
      <c r="B7479" s="1693" t="s">
        <v>1664</v>
      </c>
      <c r="C7479" s="1856">
        <v>38</v>
      </c>
      <c r="D7479" s="1857" t="s">
        <v>1421</v>
      </c>
      <c r="E7479" s="1707"/>
      <c r="F7479" s="1719">
        <f t="shared" si="227"/>
        <v>0</v>
      </c>
    </row>
    <row r="7480" spans="1:6" s="1690" customFormat="1">
      <c r="A7480" s="1850"/>
      <c r="B7480" s="1693"/>
      <c r="C7480" s="1856"/>
      <c r="D7480" s="1857"/>
      <c r="E7480" s="1707"/>
      <c r="F7480" s="1719">
        <f t="shared" si="227"/>
        <v>0</v>
      </c>
    </row>
    <row r="7481" spans="1:6" s="1690" customFormat="1" ht="41.4">
      <c r="A7481" s="1850" t="s">
        <v>31</v>
      </c>
      <c r="B7481" s="1693" t="s">
        <v>1665</v>
      </c>
      <c r="C7481" s="1856">
        <v>0</v>
      </c>
      <c r="D7481" s="1857" t="s">
        <v>1421</v>
      </c>
      <c r="E7481" s="1707"/>
      <c r="F7481" s="1719">
        <f t="shared" si="227"/>
        <v>0</v>
      </c>
    </row>
    <row r="7482" spans="1:6" s="1690" customFormat="1">
      <c r="A7482" s="1850"/>
      <c r="B7482" s="1693"/>
      <c r="C7482" s="1856"/>
      <c r="D7482" s="1857"/>
      <c r="E7482" s="1707"/>
      <c r="F7482" s="1719"/>
    </row>
    <row r="7483" spans="1:6" s="1690" customFormat="1" ht="27.6">
      <c r="A7483" s="1850" t="s">
        <v>32</v>
      </c>
      <c r="B7483" s="1693" t="s">
        <v>1666</v>
      </c>
      <c r="C7483" s="1856" t="s">
        <v>3496</v>
      </c>
      <c r="D7483" s="1857" t="s">
        <v>1421</v>
      </c>
      <c r="E7483" s="1707"/>
      <c r="F7483" s="1719">
        <f t="shared" si="227"/>
        <v>0</v>
      </c>
    </row>
    <row r="7484" spans="1:6" s="1690" customFormat="1">
      <c r="A7484" s="1850"/>
      <c r="B7484" s="1693"/>
      <c r="C7484" s="1856"/>
      <c r="D7484" s="1857"/>
      <c r="E7484" s="1707"/>
      <c r="F7484" s="1719">
        <f t="shared" si="227"/>
        <v>0</v>
      </c>
    </row>
    <row r="7485" spans="1:6" s="1690" customFormat="1">
      <c r="A7485" s="1850"/>
      <c r="B7485" s="1855" t="s">
        <v>1667</v>
      </c>
      <c r="C7485" s="1856"/>
      <c r="D7485" s="1857"/>
      <c r="E7485" s="1707"/>
      <c r="F7485" s="1719"/>
    </row>
    <row r="7486" spans="1:6" s="1690" customFormat="1" ht="96.6">
      <c r="A7486" s="1850" t="s">
        <v>33</v>
      </c>
      <c r="B7486" s="1693" t="s">
        <v>1668</v>
      </c>
      <c r="C7486" s="1856" t="s">
        <v>3496</v>
      </c>
      <c r="D7486" s="1857" t="s">
        <v>1421</v>
      </c>
      <c r="E7486" s="1707"/>
      <c r="F7486" s="1719">
        <f t="shared" ref="F7486:F7489" si="228">C7486*E7486</f>
        <v>0</v>
      </c>
    </row>
    <row r="7487" spans="1:6" s="1690" customFormat="1">
      <c r="A7487" s="1850"/>
      <c r="B7487" s="1693"/>
      <c r="C7487" s="1856"/>
      <c r="D7487" s="1857"/>
      <c r="E7487" s="1707"/>
      <c r="F7487" s="1719">
        <f t="shared" si="228"/>
        <v>0</v>
      </c>
    </row>
    <row r="7488" spans="1:6" s="1690" customFormat="1">
      <c r="A7488" s="1850"/>
      <c r="B7488" s="1862" t="s">
        <v>1669</v>
      </c>
      <c r="C7488" s="1856"/>
      <c r="D7488" s="1857"/>
      <c r="E7488" s="1707"/>
      <c r="F7488" s="1719">
        <f t="shared" si="228"/>
        <v>0</v>
      </c>
    </row>
    <row r="7489" spans="1:6" s="1690" customFormat="1" ht="69">
      <c r="A7489" s="1850" t="s">
        <v>34</v>
      </c>
      <c r="B7489" s="1693" t="s">
        <v>1670</v>
      </c>
      <c r="C7489" s="1856">
        <v>1</v>
      </c>
      <c r="D7489" s="1857" t="s">
        <v>1421</v>
      </c>
      <c r="E7489" s="1707"/>
      <c r="F7489" s="1719">
        <f t="shared" si="228"/>
        <v>0</v>
      </c>
    </row>
    <row r="7490" spans="1:6" s="1690" customFormat="1">
      <c r="A7490" s="1850"/>
      <c r="B7490" s="1693"/>
      <c r="C7490" s="1856"/>
      <c r="D7490" s="1857"/>
      <c r="E7490" s="1707"/>
      <c r="F7490" s="1719"/>
    </row>
    <row r="7491" spans="1:6" s="1690" customFormat="1">
      <c r="A7491" s="1850"/>
      <c r="B7491" s="1693"/>
      <c r="C7491" s="1856"/>
      <c r="D7491" s="1857"/>
      <c r="E7491" s="1707"/>
      <c r="F7491" s="1719"/>
    </row>
    <row r="7492" spans="1:6" s="1690" customFormat="1">
      <c r="A7492" s="1850"/>
      <c r="B7492" s="1693"/>
      <c r="C7492" s="1856"/>
      <c r="D7492" s="1857"/>
      <c r="E7492" s="1707"/>
      <c r="F7492" s="1719"/>
    </row>
    <row r="7493" spans="1:6" s="1690" customFormat="1">
      <c r="A7493" s="1850"/>
      <c r="B7493" s="1693"/>
      <c r="C7493" s="1856"/>
      <c r="D7493" s="1857"/>
      <c r="E7493" s="1707"/>
      <c r="F7493" s="1719"/>
    </row>
    <row r="7494" spans="1:6" s="524" customFormat="1">
      <c r="A7494" s="1700"/>
      <c r="B7494" s="1831"/>
      <c r="C7494" s="1829"/>
      <c r="D7494" s="874"/>
      <c r="E7494" s="1707"/>
      <c r="F7494" s="1719"/>
    </row>
    <row r="7495" spans="1:6" s="1690" customFormat="1">
      <c r="A7495" s="48"/>
      <c r="B7495" s="717"/>
      <c r="C7495" s="47"/>
      <c r="D7495" s="718"/>
      <c r="E7495" s="2014"/>
      <c r="F7495" s="351"/>
    </row>
    <row r="7496" spans="1:6" s="1690" customFormat="1" ht="15" customHeight="1" thickBot="1">
      <c r="A7496" s="66"/>
      <c r="B7496" s="719" t="s">
        <v>3497</v>
      </c>
      <c r="C7496" s="65"/>
      <c r="D7496" s="720"/>
      <c r="E7496" s="2022"/>
      <c r="F7496" s="393">
        <f>SUM(F7471:F7489)</f>
        <v>0</v>
      </c>
    </row>
    <row r="7497" spans="1:6" s="1690" customFormat="1" ht="14.4" thickTop="1">
      <c r="A7497" s="1850"/>
      <c r="B7497" s="1689"/>
      <c r="C7497" s="1851"/>
      <c r="D7497" s="1852"/>
      <c r="E7497" s="2177"/>
      <c r="F7497" s="661"/>
    </row>
    <row r="7498" spans="1:6" s="72" customFormat="1">
      <c r="A7498" s="1704"/>
      <c r="B7498" s="802" t="s">
        <v>45</v>
      </c>
      <c r="C7498" s="1704"/>
      <c r="D7498" s="1766"/>
      <c r="E7498" s="1707"/>
      <c r="F7498" s="1719"/>
    </row>
    <row r="7499" spans="1:6" s="72" customFormat="1">
      <c r="A7499" s="1704"/>
      <c r="B7499" s="802"/>
      <c r="C7499" s="1704"/>
      <c r="D7499" s="1766"/>
      <c r="E7499" s="1707"/>
      <c r="F7499" s="1719"/>
    </row>
    <row r="7500" spans="1:6" s="72" customFormat="1">
      <c r="A7500" s="1704"/>
      <c r="B7500" s="802" t="s">
        <v>3498</v>
      </c>
      <c r="C7500" s="1704"/>
      <c r="D7500" s="874"/>
      <c r="E7500" s="1707"/>
      <c r="F7500" s="1719"/>
    </row>
    <row r="7501" spans="1:6" s="72" customFormat="1">
      <c r="A7501" s="1704"/>
      <c r="B7501" s="781"/>
      <c r="C7501" s="1704"/>
      <c r="D7501" s="336"/>
      <c r="E7501" s="1707"/>
      <c r="F7501" s="1719"/>
    </row>
    <row r="7502" spans="1:6" s="72" customFormat="1">
      <c r="A7502" s="1704">
        <v>1.2</v>
      </c>
      <c r="B7502" s="811" t="s">
        <v>1674</v>
      </c>
      <c r="C7502" s="1704"/>
      <c r="D7502" s="874"/>
      <c r="E7502" s="1707"/>
      <c r="F7502" s="1719">
        <f>F7467</f>
        <v>0</v>
      </c>
    </row>
    <row r="7503" spans="1:6" s="72" customFormat="1">
      <c r="A7503" s="1704"/>
      <c r="B7503" s="811"/>
      <c r="C7503" s="1704"/>
      <c r="D7503" s="1838"/>
      <c r="E7503" s="1707"/>
      <c r="F7503" s="1719"/>
    </row>
    <row r="7504" spans="1:6" s="72" customFormat="1">
      <c r="A7504" s="1704">
        <v>1.3</v>
      </c>
      <c r="B7504" s="811" t="s">
        <v>1675</v>
      </c>
      <c r="C7504" s="1704"/>
      <c r="D7504" s="874"/>
      <c r="E7504" s="1707"/>
      <c r="F7504" s="1719">
        <f>F7496</f>
        <v>0</v>
      </c>
    </row>
    <row r="7505" spans="1:7" s="72" customFormat="1">
      <c r="A7505" s="1714"/>
      <c r="B7505" s="735"/>
      <c r="C7505" s="1714"/>
      <c r="D7505" s="1716"/>
      <c r="E7505" s="2174"/>
      <c r="F7505" s="1717"/>
    </row>
    <row r="7506" spans="1:7" s="72" customFormat="1">
      <c r="A7506" s="1714"/>
      <c r="B7506" s="1672"/>
      <c r="C7506" s="1714"/>
      <c r="D7506" s="1716"/>
      <c r="E7506" s="2174"/>
      <c r="F7506" s="1725"/>
      <c r="G7506" s="866"/>
    </row>
    <row r="7507" spans="1:7" s="72" customFormat="1">
      <c r="A7507" s="1714"/>
      <c r="B7507" s="1672"/>
      <c r="C7507" s="1704"/>
      <c r="D7507" s="1716"/>
      <c r="E7507" s="1707"/>
      <c r="F7507" s="1717"/>
    </row>
    <row r="7508" spans="1:7" s="72" customFormat="1">
      <c r="A7508" s="1714"/>
      <c r="B7508" s="1672"/>
      <c r="C7508" s="1704"/>
      <c r="D7508" s="1716"/>
      <c r="E7508" s="1707"/>
      <c r="F7508" s="1717"/>
    </row>
    <row r="7509" spans="1:7" s="72" customFormat="1">
      <c r="A7509" s="1714"/>
      <c r="B7509" s="1672"/>
      <c r="C7509" s="1704"/>
      <c r="D7509" s="1716"/>
      <c r="E7509" s="1707"/>
      <c r="F7509" s="1717"/>
    </row>
    <row r="7510" spans="1:7" s="72" customFormat="1">
      <c r="A7510" s="1714"/>
      <c r="B7510" s="1672"/>
      <c r="C7510" s="1704"/>
      <c r="D7510" s="1716"/>
      <c r="E7510" s="1707"/>
      <c r="F7510" s="1717"/>
    </row>
    <row r="7511" spans="1:7" s="72" customFormat="1">
      <c r="A7511" s="1714"/>
      <c r="B7511" s="1672"/>
      <c r="C7511" s="1704"/>
      <c r="D7511" s="1716"/>
      <c r="E7511" s="1707"/>
      <c r="F7511" s="1717"/>
    </row>
    <row r="7512" spans="1:7" s="72" customFormat="1">
      <c r="A7512" s="1714"/>
      <c r="B7512" s="1672"/>
      <c r="C7512" s="1704"/>
      <c r="D7512" s="1716"/>
      <c r="E7512" s="1707"/>
      <c r="F7512" s="1717"/>
    </row>
    <row r="7513" spans="1:7" s="72" customFormat="1">
      <c r="A7513" s="1714"/>
      <c r="B7513" s="1672"/>
      <c r="C7513" s="1704"/>
      <c r="D7513" s="1716"/>
      <c r="E7513" s="1707"/>
      <c r="F7513" s="1717"/>
    </row>
    <row r="7514" spans="1:7" s="72" customFormat="1">
      <c r="A7514" s="1704"/>
      <c r="B7514" s="781"/>
      <c r="C7514" s="1704"/>
      <c r="D7514" s="874"/>
      <c r="E7514" s="1707"/>
      <c r="F7514" s="1719"/>
    </row>
    <row r="7515" spans="1:7" s="72" customFormat="1">
      <c r="A7515" s="1704"/>
      <c r="B7515" s="781"/>
      <c r="C7515" s="1704"/>
      <c r="D7515" s="874"/>
      <c r="E7515" s="1707"/>
      <c r="F7515" s="1719"/>
    </row>
    <row r="7516" spans="1:7" s="72" customFormat="1">
      <c r="A7516" s="1704"/>
      <c r="B7516" s="781"/>
      <c r="C7516" s="1704"/>
      <c r="D7516" s="874"/>
      <c r="E7516" s="1707"/>
      <c r="F7516" s="1719"/>
    </row>
    <row r="7517" spans="1:7" s="72" customFormat="1">
      <c r="A7517" s="1704"/>
      <c r="B7517" s="781"/>
      <c r="C7517" s="1704"/>
      <c r="D7517" s="874"/>
      <c r="E7517" s="1707"/>
      <c r="F7517" s="1719"/>
    </row>
    <row r="7518" spans="1:7" s="72" customFormat="1">
      <c r="A7518" s="1704"/>
      <c r="B7518" s="781"/>
      <c r="C7518" s="1704"/>
      <c r="D7518" s="874"/>
      <c r="E7518" s="1707"/>
      <c r="F7518" s="1719"/>
    </row>
    <row r="7519" spans="1:7" s="72" customFormat="1">
      <c r="A7519" s="1704"/>
      <c r="B7519" s="781"/>
      <c r="C7519" s="1704"/>
      <c r="D7519" s="874"/>
      <c r="E7519" s="1707"/>
      <c r="F7519" s="1719"/>
    </row>
    <row r="7520" spans="1:7" s="72" customFormat="1">
      <c r="A7520" s="1704"/>
      <c r="B7520" s="781"/>
      <c r="C7520" s="1704"/>
      <c r="D7520" s="874"/>
      <c r="E7520" s="1707"/>
      <c r="F7520" s="1719"/>
    </row>
    <row r="7521" spans="1:6" s="72" customFormat="1">
      <c r="A7521" s="1704"/>
      <c r="B7521" s="781"/>
      <c r="C7521" s="1704"/>
      <c r="D7521" s="874"/>
      <c r="E7521" s="1707"/>
      <c r="F7521" s="1719"/>
    </row>
    <row r="7522" spans="1:6" s="72" customFormat="1">
      <c r="A7522" s="1704"/>
      <c r="B7522" s="781"/>
      <c r="C7522" s="1704"/>
      <c r="D7522" s="874"/>
      <c r="E7522" s="1707"/>
      <c r="F7522" s="1719"/>
    </row>
    <row r="7523" spans="1:6" s="72" customFormat="1">
      <c r="A7523" s="1704"/>
      <c r="B7523" s="781"/>
      <c r="C7523" s="1704"/>
      <c r="D7523" s="874"/>
      <c r="E7523" s="1707"/>
      <c r="F7523" s="1719"/>
    </row>
    <row r="7524" spans="1:6" s="72" customFormat="1">
      <c r="A7524" s="1704"/>
      <c r="B7524" s="781"/>
      <c r="C7524" s="1704"/>
      <c r="D7524" s="874"/>
      <c r="E7524" s="1707"/>
      <c r="F7524" s="1719"/>
    </row>
    <row r="7525" spans="1:6" s="72" customFormat="1">
      <c r="A7525" s="1704"/>
      <c r="B7525" s="781"/>
      <c r="C7525" s="1704"/>
      <c r="D7525" s="874"/>
      <c r="E7525" s="1707"/>
      <c r="F7525" s="1719"/>
    </row>
    <row r="7526" spans="1:6" s="72" customFormat="1">
      <c r="A7526" s="1704"/>
      <c r="B7526" s="781"/>
      <c r="C7526" s="1704"/>
      <c r="D7526" s="874"/>
      <c r="E7526" s="1707"/>
      <c r="F7526" s="1719"/>
    </row>
    <row r="7527" spans="1:6" s="72" customFormat="1">
      <c r="A7527" s="1704"/>
      <c r="B7527" s="781"/>
      <c r="C7527" s="1704"/>
      <c r="D7527" s="874"/>
      <c r="E7527" s="1707"/>
      <c r="F7527" s="1719"/>
    </row>
    <row r="7528" spans="1:6" s="72" customFormat="1">
      <c r="A7528" s="1704"/>
      <c r="B7528" s="781"/>
      <c r="C7528" s="1704"/>
      <c r="D7528" s="874"/>
      <c r="E7528" s="1707"/>
      <c r="F7528" s="1719"/>
    </row>
    <row r="7529" spans="1:6" s="72" customFormat="1">
      <c r="A7529" s="1704"/>
      <c r="B7529" s="781"/>
      <c r="C7529" s="1704"/>
      <c r="D7529" s="874"/>
      <c r="E7529" s="1707"/>
      <c r="F7529" s="1719"/>
    </row>
    <row r="7530" spans="1:6" s="72" customFormat="1">
      <c r="A7530" s="1704"/>
      <c r="B7530" s="781"/>
      <c r="C7530" s="1704"/>
      <c r="D7530" s="874"/>
      <c r="E7530" s="1707"/>
      <c r="F7530" s="1719"/>
    </row>
    <row r="7531" spans="1:6" s="72" customFormat="1">
      <c r="A7531" s="1704"/>
      <c r="B7531" s="781"/>
      <c r="C7531" s="1704"/>
      <c r="D7531" s="874"/>
      <c r="E7531" s="1707"/>
      <c r="F7531" s="1719"/>
    </row>
    <row r="7532" spans="1:6" s="72" customFormat="1">
      <c r="A7532" s="1704"/>
      <c r="B7532" s="781"/>
      <c r="C7532" s="1704"/>
      <c r="D7532" s="874"/>
      <c r="E7532" s="1707"/>
      <c r="F7532" s="1719"/>
    </row>
    <row r="7533" spans="1:6" s="72" customFormat="1">
      <c r="A7533" s="1704"/>
      <c r="B7533" s="781"/>
      <c r="C7533" s="1704"/>
      <c r="D7533" s="874"/>
      <c r="E7533" s="1707"/>
      <c r="F7533" s="1719"/>
    </row>
    <row r="7534" spans="1:6" s="72" customFormat="1">
      <c r="A7534" s="1704"/>
      <c r="B7534" s="781"/>
      <c r="C7534" s="1704"/>
      <c r="D7534" s="874"/>
      <c r="E7534" s="1707"/>
      <c r="F7534" s="1719"/>
    </row>
    <row r="7535" spans="1:6" s="72" customFormat="1">
      <c r="A7535" s="1704"/>
      <c r="B7535" s="781"/>
      <c r="C7535" s="1704"/>
      <c r="D7535" s="874"/>
      <c r="E7535" s="1707"/>
      <c r="F7535" s="1719"/>
    </row>
    <row r="7536" spans="1:6" s="72" customFormat="1">
      <c r="A7536" s="1704"/>
      <c r="B7536" s="781"/>
      <c r="C7536" s="1704"/>
      <c r="D7536" s="874"/>
      <c r="E7536" s="1707"/>
      <c r="F7536" s="1719"/>
    </row>
    <row r="7537" spans="1:6" s="72" customFormat="1">
      <c r="A7537" s="1704"/>
      <c r="B7537" s="781"/>
      <c r="C7537" s="1704"/>
      <c r="D7537" s="874"/>
      <c r="E7537" s="1707"/>
      <c r="F7537" s="1719"/>
    </row>
    <row r="7538" spans="1:6" s="72" customFormat="1">
      <c r="A7538" s="1704"/>
      <c r="B7538" s="781"/>
      <c r="C7538" s="1704"/>
      <c r="D7538" s="874"/>
      <c r="E7538" s="1707"/>
      <c r="F7538" s="1719"/>
    </row>
    <row r="7539" spans="1:6" s="72" customFormat="1">
      <c r="A7539" s="1704"/>
      <c r="B7539" s="781"/>
      <c r="C7539" s="1704"/>
      <c r="D7539" s="874"/>
      <c r="E7539" s="1707"/>
      <c r="F7539" s="1719"/>
    </row>
    <row r="7540" spans="1:6" s="72" customFormat="1">
      <c r="A7540" s="1704"/>
      <c r="B7540" s="781"/>
      <c r="C7540" s="1704"/>
      <c r="D7540" s="874"/>
      <c r="E7540" s="1707"/>
      <c r="F7540" s="1719"/>
    </row>
    <row r="7541" spans="1:6" s="72" customFormat="1">
      <c r="A7541" s="1704"/>
      <c r="B7541" s="781"/>
      <c r="C7541" s="1704"/>
      <c r="D7541" s="874"/>
      <c r="E7541" s="1707"/>
      <c r="F7541" s="1719"/>
    </row>
    <row r="7542" spans="1:6" s="72" customFormat="1">
      <c r="A7542" s="1704"/>
      <c r="B7542" s="781"/>
      <c r="C7542" s="1704"/>
      <c r="D7542" s="874"/>
      <c r="E7542" s="1707"/>
      <c r="F7542" s="1719"/>
    </row>
    <row r="7543" spans="1:6" s="72" customFormat="1">
      <c r="A7543" s="1704"/>
      <c r="B7543" s="781"/>
      <c r="C7543" s="1704"/>
      <c r="D7543" s="874"/>
      <c r="E7543" s="1707"/>
      <c r="F7543" s="1719"/>
    </row>
    <row r="7544" spans="1:6" s="72" customFormat="1">
      <c r="A7544" s="1704"/>
      <c r="B7544" s="781"/>
      <c r="C7544" s="1704"/>
      <c r="D7544" s="874"/>
      <c r="E7544" s="1707"/>
      <c r="F7544" s="1719"/>
    </row>
    <row r="7545" spans="1:6" s="72" customFormat="1">
      <c r="A7545" s="48"/>
      <c r="B7545" s="717"/>
      <c r="C7545" s="47"/>
      <c r="D7545" s="718"/>
      <c r="E7545" s="2014"/>
      <c r="F7545" s="351"/>
    </row>
    <row r="7546" spans="1:6" s="72" customFormat="1" ht="28.2" thickBot="1">
      <c r="A7546" s="66"/>
      <c r="B7546" s="719" t="s">
        <v>3499</v>
      </c>
      <c r="C7546" s="65"/>
      <c r="D7546" s="720"/>
      <c r="E7546" s="2022"/>
      <c r="F7546" s="393">
        <f>SUM(F7500:F7544)</f>
        <v>0</v>
      </c>
    </row>
    <row r="7547" spans="1:6" ht="14.4" thickTop="1">
      <c r="B7547" s="781"/>
    </row>
    <row r="7548" spans="1:6" ht="12.6" customHeight="1">
      <c r="B7548" s="628" t="s">
        <v>1529</v>
      </c>
    </row>
    <row r="7549" spans="1:6" s="72" customFormat="1" ht="12.6" customHeight="1">
      <c r="A7549" s="1736"/>
      <c r="B7549" s="781"/>
      <c r="C7549" s="1736"/>
      <c r="D7549" s="1737"/>
      <c r="E7549" s="2178"/>
      <c r="F7549" s="1738"/>
    </row>
    <row r="7550" spans="1:6" s="72" customFormat="1" ht="12.6" customHeight="1">
      <c r="A7550" s="1736"/>
      <c r="B7550" s="1739" t="s">
        <v>3442</v>
      </c>
      <c r="C7550" s="1736"/>
      <c r="D7550" s="1737"/>
      <c r="E7550" s="2178"/>
      <c r="F7550" s="1738"/>
    </row>
    <row r="7551" spans="1:6" s="1674" customFormat="1">
      <c r="A7551" s="1849"/>
      <c r="B7551" s="79"/>
      <c r="C7551" s="1799"/>
      <c r="D7551" s="1734"/>
      <c r="E7551" s="2191"/>
      <c r="F7551" s="1734"/>
    </row>
    <row r="7552" spans="1:6" s="1674" customFormat="1">
      <c r="A7552" s="1733"/>
      <c r="B7552" s="1959" t="s">
        <v>3482</v>
      </c>
      <c r="C7552" s="1733"/>
      <c r="D7552" s="1734"/>
      <c r="E7552" s="1761"/>
      <c r="F7552" s="1735"/>
    </row>
    <row r="7553" spans="1:6" s="1674" customFormat="1">
      <c r="A7553" s="1733"/>
      <c r="B7553" s="1673"/>
      <c r="C7553" s="1733"/>
      <c r="D7553" s="1734"/>
      <c r="E7553" s="1761"/>
      <c r="F7553" s="1735"/>
    </row>
    <row r="7554" spans="1:6" s="1690" customFormat="1" ht="55.2">
      <c r="A7554" s="1850"/>
      <c r="B7554" s="1855" t="s">
        <v>1644</v>
      </c>
      <c r="C7554" s="1856"/>
      <c r="D7554" s="1857"/>
      <c r="E7554" s="1707"/>
      <c r="F7554" s="1719"/>
    </row>
    <row r="7555" spans="1:6" s="1690" customFormat="1" ht="55.2">
      <c r="A7555" s="1850"/>
      <c r="B7555" s="1693" t="s">
        <v>1645</v>
      </c>
      <c r="C7555" s="1856"/>
      <c r="D7555" s="1857"/>
      <c r="E7555" s="1707"/>
      <c r="F7555" s="1719"/>
    </row>
    <row r="7556" spans="1:6" s="1690" customFormat="1" ht="110.4">
      <c r="A7556" s="1850"/>
      <c r="B7556" s="1693" t="s">
        <v>1646</v>
      </c>
      <c r="C7556" s="1856"/>
      <c r="D7556" s="1857"/>
      <c r="E7556" s="1707"/>
      <c r="F7556" s="1719"/>
    </row>
    <row r="7557" spans="1:6" s="1690" customFormat="1">
      <c r="A7557" s="1850" t="s">
        <v>28</v>
      </c>
      <c r="B7557" s="1693" t="s">
        <v>1647</v>
      </c>
      <c r="C7557" s="1858">
        <v>423</v>
      </c>
      <c r="D7557" s="1857" t="s">
        <v>46</v>
      </c>
      <c r="E7557" s="1707"/>
      <c r="F7557" s="1719">
        <f>C7557*E7557</f>
        <v>0</v>
      </c>
    </row>
    <row r="7558" spans="1:6" s="1690" customFormat="1">
      <c r="A7558" s="1850" t="s">
        <v>30</v>
      </c>
      <c r="B7558" s="1693" t="s">
        <v>1648</v>
      </c>
      <c r="C7558" s="1858">
        <v>216</v>
      </c>
      <c r="D7558" s="1857" t="s">
        <v>46</v>
      </c>
      <c r="E7558" s="1707"/>
      <c r="F7558" s="1719">
        <f>C7558*E7558</f>
        <v>0</v>
      </c>
    </row>
    <row r="7559" spans="1:6" s="1690" customFormat="1">
      <c r="A7559" s="1850"/>
      <c r="B7559" s="1693"/>
      <c r="C7559" s="1858"/>
      <c r="D7559" s="1857"/>
      <c r="E7559" s="1707"/>
      <c r="F7559" s="1719"/>
    </row>
    <row r="7560" spans="1:6" s="1690" customFormat="1">
      <c r="A7560" s="1850"/>
      <c r="B7560" s="1693"/>
      <c r="C7560" s="1858"/>
      <c r="D7560" s="1857"/>
      <c r="E7560" s="1707"/>
      <c r="F7560" s="1719"/>
    </row>
    <row r="7561" spans="1:6" s="1690" customFormat="1" ht="27.6">
      <c r="A7561" s="1850"/>
      <c r="B7561" s="1855" t="s">
        <v>1649</v>
      </c>
      <c r="C7561" s="1859"/>
      <c r="D7561" s="1854"/>
      <c r="E7561" s="1707"/>
      <c r="F7561" s="1719"/>
    </row>
    <row r="7562" spans="1:6" s="1690" customFormat="1">
      <c r="A7562" s="1850"/>
      <c r="B7562" s="1860"/>
      <c r="C7562" s="1859"/>
      <c r="D7562" s="1854"/>
      <c r="E7562" s="1707"/>
      <c r="F7562" s="1719"/>
    </row>
    <row r="7563" spans="1:6" s="1690" customFormat="1">
      <c r="A7563" s="1850" t="s">
        <v>31</v>
      </c>
      <c r="B7563" s="1693" t="s">
        <v>1650</v>
      </c>
      <c r="C7563" s="1861">
        <v>276</v>
      </c>
      <c r="D7563" s="1857" t="s">
        <v>1421</v>
      </c>
      <c r="E7563" s="1707"/>
      <c r="F7563" s="1719">
        <f t="shared" ref="F7563:F7564" si="229">C7563*E7563</f>
        <v>0</v>
      </c>
    </row>
    <row r="7564" spans="1:6" s="1690" customFormat="1">
      <c r="A7564" s="1850" t="s">
        <v>32</v>
      </c>
      <c r="B7564" s="1693" t="s">
        <v>1648</v>
      </c>
      <c r="C7564" s="1858">
        <v>135</v>
      </c>
      <c r="D7564" s="1857" t="s">
        <v>1421</v>
      </c>
      <c r="E7564" s="1707"/>
      <c r="F7564" s="1719">
        <f t="shared" si="229"/>
        <v>0</v>
      </c>
    </row>
    <row r="7565" spans="1:6" s="1690" customFormat="1">
      <c r="A7565" s="1850"/>
      <c r="B7565" s="1693"/>
      <c r="C7565" s="1858"/>
      <c r="D7565" s="1857"/>
      <c r="E7565" s="1707"/>
      <c r="F7565" s="1719"/>
    </row>
    <row r="7566" spans="1:6" s="1690" customFormat="1">
      <c r="A7566" s="1850"/>
      <c r="B7566" s="1693"/>
      <c r="C7566" s="1858"/>
      <c r="D7566" s="1857"/>
      <c r="E7566" s="1707"/>
      <c r="F7566" s="1719"/>
    </row>
    <row r="7567" spans="1:6" s="1690" customFormat="1">
      <c r="A7567" s="1850" t="s">
        <v>33</v>
      </c>
      <c r="B7567" s="1693" t="s">
        <v>1651</v>
      </c>
      <c r="C7567" s="1858">
        <v>46</v>
      </c>
      <c r="D7567" s="1857" t="s">
        <v>1421</v>
      </c>
      <c r="E7567" s="1707"/>
      <c r="F7567" s="1719">
        <f t="shared" ref="F7567:F7570" si="230">C7567*E7567</f>
        <v>0</v>
      </c>
    </row>
    <row r="7568" spans="1:6" s="1690" customFormat="1">
      <c r="A7568" s="1850" t="s">
        <v>34</v>
      </c>
      <c r="B7568" s="1693" t="s">
        <v>1648</v>
      </c>
      <c r="C7568" s="1858">
        <v>9</v>
      </c>
      <c r="D7568" s="1857" t="s">
        <v>1421</v>
      </c>
      <c r="E7568" s="1707"/>
      <c r="F7568" s="1719">
        <f t="shared" si="230"/>
        <v>0</v>
      </c>
    </row>
    <row r="7569" spans="1:6" s="1690" customFormat="1">
      <c r="A7569" s="1850"/>
      <c r="B7569" s="1693"/>
      <c r="C7569" s="1858"/>
      <c r="D7569" s="1857"/>
      <c r="E7569" s="1707"/>
      <c r="F7569" s="1719">
        <f t="shared" si="230"/>
        <v>0</v>
      </c>
    </row>
    <row r="7570" spans="1:6" s="1691" customFormat="1">
      <c r="A7570" s="1850" t="s">
        <v>35</v>
      </c>
      <c r="B7570" s="1693" t="s">
        <v>1652</v>
      </c>
      <c r="C7570" s="1858">
        <v>15</v>
      </c>
      <c r="D7570" s="1857" t="s">
        <v>1421</v>
      </c>
      <c r="E7570" s="1707"/>
      <c r="F7570" s="1719">
        <f t="shared" si="230"/>
        <v>0</v>
      </c>
    </row>
    <row r="7571" spans="1:6" s="1691" customFormat="1">
      <c r="A7571" s="1850"/>
      <c r="B7571" s="1693"/>
      <c r="C7571" s="1858"/>
      <c r="D7571" s="1857"/>
      <c r="E7571" s="1707"/>
      <c r="F7571" s="1719"/>
    </row>
    <row r="7572" spans="1:6" s="1692" customFormat="1">
      <c r="A7572" s="1853"/>
      <c r="B7572" s="1862"/>
      <c r="C7572" s="1863"/>
      <c r="D7572" s="1864"/>
      <c r="E7572" s="2174"/>
      <c r="F7572" s="1717"/>
    </row>
    <row r="7573" spans="1:6" s="1692" customFormat="1">
      <c r="A7573" s="1853"/>
      <c r="B7573" s="1862"/>
      <c r="C7573" s="1863"/>
      <c r="D7573" s="1864"/>
      <c r="E7573" s="2174"/>
      <c r="F7573" s="1717"/>
    </row>
    <row r="7574" spans="1:6" s="1692" customFormat="1">
      <c r="A7574" s="1853"/>
      <c r="B7574" s="1862"/>
      <c r="C7574" s="1863"/>
      <c r="D7574" s="1864"/>
      <c r="E7574" s="2174"/>
      <c r="F7574" s="1717"/>
    </row>
    <row r="7575" spans="1:6" s="1692" customFormat="1">
      <c r="A7575" s="1853"/>
      <c r="B7575" s="1862"/>
      <c r="C7575" s="1863"/>
      <c r="D7575" s="1864"/>
      <c r="E7575" s="2174"/>
      <c r="F7575" s="1717"/>
    </row>
    <row r="7576" spans="1:6" s="1692" customFormat="1">
      <c r="A7576" s="1853"/>
      <c r="B7576" s="1862"/>
      <c r="C7576" s="1863"/>
      <c r="D7576" s="1864"/>
      <c r="E7576" s="2174"/>
      <c r="F7576" s="1717"/>
    </row>
    <row r="7577" spans="1:6" s="1692" customFormat="1">
      <c r="A7577" s="1853"/>
      <c r="B7577" s="1862"/>
      <c r="C7577" s="1863"/>
      <c r="D7577" s="1864"/>
      <c r="E7577" s="2174"/>
      <c r="F7577" s="1717"/>
    </row>
    <row r="7578" spans="1:6" s="1692" customFormat="1">
      <c r="A7578" s="1853"/>
      <c r="B7578" s="1862"/>
      <c r="C7578" s="1863"/>
      <c r="D7578" s="1864"/>
      <c r="E7578" s="2174"/>
      <c r="F7578" s="1717"/>
    </row>
    <row r="7579" spans="1:6" s="1692" customFormat="1">
      <c r="A7579" s="1853"/>
      <c r="B7579" s="1862"/>
      <c r="C7579" s="1863"/>
      <c r="D7579" s="1864"/>
      <c r="E7579" s="2174"/>
      <c r="F7579" s="1717"/>
    </row>
    <row r="7580" spans="1:6" s="1692" customFormat="1">
      <c r="A7580" s="1853"/>
      <c r="B7580" s="1862"/>
      <c r="C7580" s="1863"/>
      <c r="D7580" s="1864"/>
      <c r="E7580" s="2174"/>
      <c r="F7580" s="1717"/>
    </row>
    <row r="7581" spans="1:6" s="1692" customFormat="1">
      <c r="A7581" s="1853"/>
      <c r="B7581" s="1862"/>
      <c r="C7581" s="1863"/>
      <c r="D7581" s="1864"/>
      <c r="E7581" s="2174"/>
      <c r="F7581" s="1717"/>
    </row>
    <row r="7582" spans="1:6" s="1690" customFormat="1">
      <c r="A7582" s="48"/>
      <c r="B7582" s="717"/>
      <c r="C7582" s="47"/>
      <c r="D7582" s="718"/>
      <c r="E7582" s="2014"/>
      <c r="F7582" s="351"/>
    </row>
    <row r="7583" spans="1:6" s="1690" customFormat="1" ht="15" customHeight="1" thickBot="1">
      <c r="A7583" s="66"/>
      <c r="B7583" s="719" t="s">
        <v>3500</v>
      </c>
      <c r="C7583" s="65"/>
      <c r="D7583" s="720"/>
      <c r="E7583" s="2022"/>
      <c r="F7583" s="393">
        <f>SUM(F7549:F7576)</f>
        <v>0</v>
      </c>
    </row>
    <row r="7584" spans="1:6" s="1690" customFormat="1" ht="14.4" thickTop="1">
      <c r="A7584" s="1850"/>
      <c r="B7584" s="1689"/>
      <c r="C7584" s="1851"/>
      <c r="D7584" s="1852"/>
      <c r="E7584" s="2177"/>
      <c r="F7584" s="661"/>
    </row>
    <row r="7585" spans="1:6" s="1690" customFormat="1">
      <c r="A7585" s="1850"/>
      <c r="B7585" s="1959" t="s">
        <v>3484</v>
      </c>
      <c r="C7585" s="1851"/>
      <c r="D7585" s="1852"/>
      <c r="E7585" s="2177"/>
      <c r="F7585" s="661"/>
    </row>
    <row r="7586" spans="1:6" s="1690" customFormat="1">
      <c r="A7586" s="1850"/>
      <c r="B7586" s="1960"/>
      <c r="C7586" s="1851"/>
      <c r="D7586" s="1852"/>
      <c r="E7586" s="2177"/>
      <c r="F7586" s="661"/>
    </row>
    <row r="7587" spans="1:6" s="1690" customFormat="1">
      <c r="A7587" s="1850"/>
      <c r="B7587" s="1855" t="s">
        <v>1659</v>
      </c>
      <c r="C7587" s="1856"/>
      <c r="D7587" s="1857"/>
      <c r="E7587" s="1707"/>
      <c r="F7587" s="1719"/>
    </row>
    <row r="7588" spans="1:6" s="1690" customFormat="1" ht="41.4" customHeight="1">
      <c r="A7588" s="1850"/>
      <c r="B7588" s="1855" t="s">
        <v>1644</v>
      </c>
      <c r="C7588" s="1856"/>
      <c r="D7588" s="1857"/>
      <c r="E7588" s="1707"/>
      <c r="F7588" s="1719"/>
    </row>
    <row r="7589" spans="1:6" s="1690" customFormat="1">
      <c r="A7589" s="1850"/>
      <c r="B7589" s="1855"/>
      <c r="C7589" s="1856"/>
      <c r="D7589" s="1857"/>
      <c r="E7589" s="1707"/>
      <c r="F7589" s="1719"/>
    </row>
    <row r="7590" spans="1:6" s="1691" customFormat="1" ht="82.8">
      <c r="A7590" s="1850" t="s">
        <v>28</v>
      </c>
      <c r="B7590" s="1693" t="s">
        <v>1660</v>
      </c>
      <c r="C7590" s="1856">
        <v>0</v>
      </c>
      <c r="D7590" s="1857" t="s">
        <v>1421</v>
      </c>
      <c r="E7590" s="1707"/>
      <c r="F7590" s="1719">
        <f t="shared" ref="F7590:F7597" si="231">C7590*E7590</f>
        <v>0</v>
      </c>
    </row>
    <row r="7591" spans="1:6" s="1690" customFormat="1" ht="41.4">
      <c r="A7591" s="1850" t="s">
        <v>30</v>
      </c>
      <c r="B7591" s="1693" t="s">
        <v>1661</v>
      </c>
      <c r="C7591" s="1856"/>
      <c r="D7591" s="1857"/>
      <c r="E7591" s="1707"/>
      <c r="F7591" s="1719">
        <f t="shared" si="231"/>
        <v>0</v>
      </c>
    </row>
    <row r="7592" spans="1:6" s="1690" customFormat="1">
      <c r="A7592" s="1850"/>
      <c r="B7592" s="1693"/>
      <c r="C7592" s="1856"/>
      <c r="D7592" s="1857"/>
      <c r="E7592" s="1707"/>
      <c r="F7592" s="1719">
        <f t="shared" si="231"/>
        <v>0</v>
      </c>
    </row>
    <row r="7593" spans="1:6" s="1690" customFormat="1">
      <c r="A7593" s="1850"/>
      <c r="B7593" s="1693" t="s">
        <v>1662</v>
      </c>
      <c r="C7593" s="1856">
        <v>23</v>
      </c>
      <c r="D7593" s="1857" t="s">
        <v>1421</v>
      </c>
      <c r="E7593" s="1707"/>
      <c r="F7593" s="1719">
        <f t="shared" si="231"/>
        <v>0</v>
      </c>
    </row>
    <row r="7594" spans="1:6" s="1690" customFormat="1">
      <c r="A7594" s="1850"/>
      <c r="B7594" s="1693" t="s">
        <v>1663</v>
      </c>
      <c r="C7594" s="1856">
        <v>23</v>
      </c>
      <c r="D7594" s="1857" t="s">
        <v>1421</v>
      </c>
      <c r="E7594" s="1707"/>
      <c r="F7594" s="1719">
        <f t="shared" si="231"/>
        <v>0</v>
      </c>
    </row>
    <row r="7595" spans="1:6" s="1690" customFormat="1">
      <c r="A7595" s="1850"/>
      <c r="B7595" s="1693" t="s">
        <v>1664</v>
      </c>
      <c r="C7595" s="1856">
        <v>23</v>
      </c>
      <c r="D7595" s="1857" t="s">
        <v>1421</v>
      </c>
      <c r="E7595" s="1707"/>
      <c r="F7595" s="1719">
        <f t="shared" si="231"/>
        <v>0</v>
      </c>
    </row>
    <row r="7596" spans="1:6" s="1690" customFormat="1">
      <c r="A7596" s="1850"/>
      <c r="B7596" s="1693"/>
      <c r="C7596" s="1856"/>
      <c r="D7596" s="1857"/>
      <c r="E7596" s="1707"/>
      <c r="F7596" s="1719">
        <f t="shared" si="231"/>
        <v>0</v>
      </c>
    </row>
    <row r="7597" spans="1:6" s="1690" customFormat="1" ht="41.4">
      <c r="A7597" s="1850" t="s">
        <v>31</v>
      </c>
      <c r="B7597" s="1693" t="s">
        <v>1665</v>
      </c>
      <c r="C7597" s="1856">
        <v>6</v>
      </c>
      <c r="D7597" s="1857" t="s">
        <v>1421</v>
      </c>
      <c r="E7597" s="1707"/>
      <c r="F7597" s="1719">
        <f t="shared" si="231"/>
        <v>0</v>
      </c>
    </row>
    <row r="7598" spans="1:6" s="1690" customFormat="1">
      <c r="A7598" s="1850"/>
      <c r="B7598" s="1693"/>
      <c r="C7598" s="1856"/>
      <c r="D7598" s="1857"/>
      <c r="E7598" s="1707"/>
      <c r="F7598" s="1719"/>
    </row>
    <row r="7599" spans="1:6" s="1690" customFormat="1" ht="27.6">
      <c r="A7599" s="1850" t="s">
        <v>32</v>
      </c>
      <c r="B7599" s="1693" t="s">
        <v>1666</v>
      </c>
      <c r="C7599" s="1856">
        <v>23</v>
      </c>
      <c r="D7599" s="1857" t="s">
        <v>1421</v>
      </c>
      <c r="E7599" s="1707"/>
      <c r="F7599" s="1719">
        <f t="shared" ref="F7599:F7600" si="232">C7599*E7599</f>
        <v>0</v>
      </c>
    </row>
    <row r="7600" spans="1:6" s="1690" customFormat="1">
      <c r="A7600" s="1850"/>
      <c r="B7600" s="1693"/>
      <c r="C7600" s="1856"/>
      <c r="D7600" s="1857"/>
      <c r="E7600" s="1707"/>
      <c r="F7600" s="1719">
        <f t="shared" si="232"/>
        <v>0</v>
      </c>
    </row>
    <row r="7601" spans="1:6" s="1690" customFormat="1">
      <c r="A7601" s="1850"/>
      <c r="B7601" s="1855" t="s">
        <v>1667</v>
      </c>
      <c r="C7601" s="1856"/>
      <c r="D7601" s="1857"/>
      <c r="E7601" s="1707"/>
      <c r="F7601" s="1719"/>
    </row>
    <row r="7602" spans="1:6" s="1690" customFormat="1" ht="86.4" customHeight="1">
      <c r="A7602" s="1850" t="s">
        <v>33</v>
      </c>
      <c r="B7602" s="1693" t="s">
        <v>1668</v>
      </c>
      <c r="C7602" s="1856">
        <v>2</v>
      </c>
      <c r="D7602" s="1857" t="s">
        <v>1421</v>
      </c>
      <c r="E7602" s="1707"/>
      <c r="F7602" s="1719">
        <f t="shared" ref="F7602:F7605" si="233">C7602*E7602</f>
        <v>0</v>
      </c>
    </row>
    <row r="7603" spans="1:6" s="1690" customFormat="1">
      <c r="A7603" s="1850"/>
      <c r="B7603" s="1693"/>
      <c r="C7603" s="1856"/>
      <c r="D7603" s="1857"/>
      <c r="E7603" s="1707"/>
      <c r="F7603" s="1719">
        <f t="shared" si="233"/>
        <v>0</v>
      </c>
    </row>
    <row r="7604" spans="1:6" s="1690" customFormat="1">
      <c r="A7604" s="1850"/>
      <c r="B7604" s="1862" t="s">
        <v>1669</v>
      </c>
      <c r="C7604" s="1856"/>
      <c r="D7604" s="1857"/>
      <c r="E7604" s="1707"/>
      <c r="F7604" s="1719">
        <f t="shared" si="233"/>
        <v>0</v>
      </c>
    </row>
    <row r="7605" spans="1:6" s="1690" customFormat="1" ht="69">
      <c r="A7605" s="1850" t="s">
        <v>34</v>
      </c>
      <c r="B7605" s="1693" t="s">
        <v>1670</v>
      </c>
      <c r="C7605" s="1856">
        <v>1</v>
      </c>
      <c r="D7605" s="1857" t="s">
        <v>1421</v>
      </c>
      <c r="E7605" s="1707"/>
      <c r="F7605" s="1719">
        <f t="shared" si="233"/>
        <v>0</v>
      </c>
    </row>
    <row r="7606" spans="1:6" s="1690" customFormat="1">
      <c r="A7606" s="1850"/>
      <c r="B7606" s="1693"/>
      <c r="C7606" s="1856"/>
      <c r="D7606" s="1857"/>
      <c r="E7606" s="1707"/>
      <c r="F7606" s="1719"/>
    </row>
    <row r="7607" spans="1:6" s="1690" customFormat="1">
      <c r="A7607" s="1850"/>
      <c r="B7607" s="1693"/>
      <c r="C7607" s="1856"/>
      <c r="D7607" s="1857"/>
      <c r="E7607" s="1707"/>
      <c r="F7607" s="1719"/>
    </row>
    <row r="7608" spans="1:6" s="1690" customFormat="1">
      <c r="A7608" s="1850"/>
      <c r="B7608" s="1693"/>
      <c r="C7608" s="1856"/>
      <c r="D7608" s="1857"/>
      <c r="E7608" s="1707"/>
      <c r="F7608" s="1719"/>
    </row>
    <row r="7609" spans="1:6" s="1690" customFormat="1">
      <c r="A7609" s="1850"/>
      <c r="B7609" s="1693"/>
      <c r="C7609" s="1856"/>
      <c r="D7609" s="1857"/>
      <c r="E7609" s="1707"/>
      <c r="F7609" s="1719"/>
    </row>
    <row r="7610" spans="1:6" s="1690" customFormat="1">
      <c r="A7610" s="1850"/>
      <c r="B7610" s="1693"/>
      <c r="C7610" s="1856"/>
      <c r="D7610" s="1857"/>
      <c r="E7610" s="1707"/>
      <c r="F7610" s="1719"/>
    </row>
    <row r="7611" spans="1:6" s="524" customFormat="1">
      <c r="A7611" s="1700"/>
      <c r="B7611" s="1831"/>
      <c r="C7611" s="1829"/>
      <c r="D7611" s="874"/>
      <c r="E7611" s="1707"/>
      <c r="F7611" s="1719"/>
    </row>
    <row r="7612" spans="1:6" s="1690" customFormat="1">
      <c r="A7612" s="48"/>
      <c r="B7612" s="717"/>
      <c r="C7612" s="47"/>
      <c r="D7612" s="718"/>
      <c r="E7612" s="2014"/>
      <c r="F7612" s="351"/>
    </row>
    <row r="7613" spans="1:6" s="1690" customFormat="1" ht="15" customHeight="1" thickBot="1">
      <c r="A7613" s="66"/>
      <c r="B7613" s="719" t="s">
        <v>3501</v>
      </c>
      <c r="C7613" s="65"/>
      <c r="D7613" s="720"/>
      <c r="E7613" s="2022"/>
      <c r="F7613" s="393">
        <f>SUM(F7587:F7605)</f>
        <v>0</v>
      </c>
    </row>
    <row r="7614" spans="1:6" s="1690" customFormat="1" ht="14.4" thickTop="1">
      <c r="A7614" s="1850"/>
      <c r="B7614" s="1689"/>
      <c r="C7614" s="1851"/>
      <c r="D7614" s="1852"/>
      <c r="E7614" s="2177"/>
      <c r="F7614" s="661"/>
    </row>
    <row r="7615" spans="1:6" s="72" customFormat="1">
      <c r="A7615" s="1704"/>
      <c r="B7615" s="802" t="s">
        <v>45</v>
      </c>
      <c r="C7615" s="1704"/>
      <c r="D7615" s="1766"/>
      <c r="E7615" s="1707"/>
      <c r="F7615" s="1719"/>
    </row>
    <row r="7616" spans="1:6" s="72" customFormat="1">
      <c r="A7616" s="1704"/>
      <c r="B7616" s="802"/>
      <c r="C7616" s="1704"/>
      <c r="D7616" s="1766"/>
      <c r="E7616" s="1707"/>
      <c r="F7616" s="1719"/>
    </row>
    <row r="7617" spans="1:7" s="72" customFormat="1">
      <c r="A7617" s="1704"/>
      <c r="B7617" s="802" t="s">
        <v>3502</v>
      </c>
      <c r="C7617" s="1704"/>
      <c r="D7617" s="874"/>
      <c r="E7617" s="1707"/>
      <c r="F7617" s="1719"/>
    </row>
    <row r="7618" spans="1:7" s="72" customFormat="1">
      <c r="A7618" s="1704"/>
      <c r="B7618" s="781"/>
      <c r="C7618" s="1704"/>
      <c r="D7618" s="336"/>
      <c r="E7618" s="1707"/>
      <c r="F7618" s="1719"/>
    </row>
    <row r="7619" spans="1:7" s="72" customFormat="1">
      <c r="A7619" s="1704">
        <v>1.2</v>
      </c>
      <c r="B7619" s="811" t="s">
        <v>1674</v>
      </c>
      <c r="C7619" s="1704"/>
      <c r="D7619" s="874"/>
      <c r="E7619" s="1707"/>
      <c r="F7619" s="1719">
        <f>F7583</f>
        <v>0</v>
      </c>
    </row>
    <row r="7620" spans="1:7" s="72" customFormat="1">
      <c r="A7620" s="1704"/>
      <c r="B7620" s="811"/>
      <c r="C7620" s="1704"/>
      <c r="D7620" s="1838"/>
      <c r="E7620" s="1707"/>
      <c r="F7620" s="1719"/>
    </row>
    <row r="7621" spans="1:7" s="72" customFormat="1">
      <c r="A7621" s="1704">
        <v>1.3</v>
      </c>
      <c r="B7621" s="811" t="s">
        <v>1675</v>
      </c>
      <c r="C7621" s="1704"/>
      <c r="D7621" s="874"/>
      <c r="E7621" s="1707"/>
      <c r="F7621" s="1719">
        <f>F7613</f>
        <v>0</v>
      </c>
    </row>
    <row r="7622" spans="1:7" s="72" customFormat="1">
      <c r="A7622" s="1714"/>
      <c r="B7622" s="735"/>
      <c r="C7622" s="1714"/>
      <c r="D7622" s="1716"/>
      <c r="E7622" s="2174"/>
      <c r="F7622" s="1717"/>
    </row>
    <row r="7623" spans="1:7" s="72" customFormat="1">
      <c r="A7623" s="1714"/>
      <c r="B7623" s="1672"/>
      <c r="C7623" s="1714"/>
      <c r="D7623" s="1716"/>
      <c r="E7623" s="2174"/>
      <c r="F7623" s="1725"/>
      <c r="G7623" s="866"/>
    </row>
    <row r="7624" spans="1:7" s="72" customFormat="1">
      <c r="A7624" s="1714"/>
      <c r="B7624" s="1672"/>
      <c r="C7624" s="1704"/>
      <c r="D7624" s="1716"/>
      <c r="E7624" s="1707"/>
      <c r="F7624" s="1717"/>
    </row>
    <row r="7625" spans="1:7" s="72" customFormat="1">
      <c r="A7625" s="1714"/>
      <c r="B7625" s="1672"/>
      <c r="C7625" s="1704"/>
      <c r="D7625" s="1716"/>
      <c r="E7625" s="1707"/>
      <c r="F7625" s="1717"/>
    </row>
    <row r="7626" spans="1:7" s="72" customFormat="1">
      <c r="A7626" s="1714"/>
      <c r="B7626" s="1672"/>
      <c r="C7626" s="1704"/>
      <c r="D7626" s="1716"/>
      <c r="E7626" s="1707"/>
      <c r="F7626" s="1717"/>
    </row>
    <row r="7627" spans="1:7" s="72" customFormat="1">
      <c r="A7627" s="1714"/>
      <c r="B7627" s="1672"/>
      <c r="C7627" s="1704"/>
      <c r="D7627" s="1716"/>
      <c r="E7627" s="1707"/>
      <c r="F7627" s="1717"/>
    </row>
    <row r="7628" spans="1:7" s="72" customFormat="1">
      <c r="A7628" s="1714"/>
      <c r="B7628" s="1672"/>
      <c r="C7628" s="1704"/>
      <c r="D7628" s="1716"/>
      <c r="E7628" s="1707"/>
      <c r="F7628" s="1717"/>
    </row>
    <row r="7629" spans="1:7" s="72" customFormat="1">
      <c r="A7629" s="1714"/>
      <c r="B7629" s="1672"/>
      <c r="C7629" s="1704"/>
      <c r="D7629" s="1716"/>
      <c r="E7629" s="1707"/>
      <c r="F7629" s="1717"/>
    </row>
    <row r="7630" spans="1:7" s="72" customFormat="1">
      <c r="A7630" s="1714"/>
      <c r="B7630" s="1672"/>
      <c r="C7630" s="1704"/>
      <c r="D7630" s="1716"/>
      <c r="E7630" s="1707"/>
      <c r="F7630" s="1717"/>
    </row>
    <row r="7631" spans="1:7" s="72" customFormat="1">
      <c r="A7631" s="1704"/>
      <c r="B7631" s="781"/>
      <c r="C7631" s="1704"/>
      <c r="D7631" s="874"/>
      <c r="E7631" s="1707"/>
      <c r="F7631" s="1719"/>
    </row>
    <row r="7632" spans="1:7" s="72" customFormat="1">
      <c r="A7632" s="1704"/>
      <c r="B7632" s="781"/>
      <c r="C7632" s="1704"/>
      <c r="D7632" s="874"/>
      <c r="E7632" s="1707"/>
      <c r="F7632" s="1719"/>
    </row>
    <row r="7633" spans="1:6" s="72" customFormat="1">
      <c r="A7633" s="1704"/>
      <c r="B7633" s="781"/>
      <c r="C7633" s="1704"/>
      <c r="D7633" s="874"/>
      <c r="E7633" s="1707"/>
      <c r="F7633" s="1719"/>
    </row>
    <row r="7634" spans="1:6" s="72" customFormat="1">
      <c r="A7634" s="1704"/>
      <c r="B7634" s="781"/>
      <c r="C7634" s="1704"/>
      <c r="D7634" s="874"/>
      <c r="E7634" s="1707"/>
      <c r="F7634" s="1719"/>
    </row>
    <row r="7635" spans="1:6" s="72" customFormat="1">
      <c r="A7635" s="1704"/>
      <c r="B7635" s="781"/>
      <c r="C7635" s="1704"/>
      <c r="D7635" s="874"/>
      <c r="E7635" s="1707"/>
      <c r="F7635" s="1719"/>
    </row>
    <row r="7636" spans="1:6" s="72" customFormat="1">
      <c r="A7636" s="1704"/>
      <c r="B7636" s="781"/>
      <c r="C7636" s="1704"/>
      <c r="D7636" s="874"/>
      <c r="E7636" s="1707"/>
      <c r="F7636" s="1719"/>
    </row>
    <row r="7637" spans="1:6" s="72" customFormat="1">
      <c r="A7637" s="1704"/>
      <c r="B7637" s="781"/>
      <c r="C7637" s="1704"/>
      <c r="D7637" s="874"/>
      <c r="E7637" s="1707"/>
      <c r="F7637" s="1719"/>
    </row>
    <row r="7638" spans="1:6" s="72" customFormat="1">
      <c r="A7638" s="1704"/>
      <c r="B7638" s="781"/>
      <c r="C7638" s="1704"/>
      <c r="D7638" s="874"/>
      <c r="E7638" s="1707"/>
      <c r="F7638" s="1719"/>
    </row>
    <row r="7639" spans="1:6" s="72" customFormat="1">
      <c r="A7639" s="1704"/>
      <c r="B7639" s="781"/>
      <c r="C7639" s="1704"/>
      <c r="D7639" s="874"/>
      <c r="E7639" s="1707"/>
      <c r="F7639" s="1719"/>
    </row>
    <row r="7640" spans="1:6" s="72" customFormat="1">
      <c r="A7640" s="1704"/>
      <c r="B7640" s="781"/>
      <c r="C7640" s="1704"/>
      <c r="D7640" s="874"/>
      <c r="E7640" s="1707"/>
      <c r="F7640" s="1719"/>
    </row>
    <row r="7641" spans="1:6" s="72" customFormat="1">
      <c r="A7641" s="1704"/>
      <c r="B7641" s="781"/>
      <c r="C7641" s="1704"/>
      <c r="D7641" s="874"/>
      <c r="E7641" s="1707"/>
      <c r="F7641" s="1719"/>
    </row>
    <row r="7642" spans="1:6" s="72" customFormat="1">
      <c r="A7642" s="1704"/>
      <c r="B7642" s="781"/>
      <c r="C7642" s="1704"/>
      <c r="D7642" s="874"/>
      <c r="E7642" s="1707"/>
      <c r="F7642" s="1719"/>
    </row>
    <row r="7643" spans="1:6" s="72" customFormat="1">
      <c r="A7643" s="1704"/>
      <c r="B7643" s="781"/>
      <c r="C7643" s="1704"/>
      <c r="D7643" s="874"/>
      <c r="E7643" s="1707"/>
      <c r="F7643" s="1719"/>
    </row>
    <row r="7644" spans="1:6" s="72" customFormat="1">
      <c r="A7644" s="1704"/>
      <c r="B7644" s="781"/>
      <c r="C7644" s="1704"/>
      <c r="D7644" s="874"/>
      <c r="E7644" s="1707"/>
      <c r="F7644" s="1719"/>
    </row>
    <row r="7645" spans="1:6" s="72" customFormat="1">
      <c r="A7645" s="1704"/>
      <c r="B7645" s="781"/>
      <c r="C7645" s="1704"/>
      <c r="D7645" s="874"/>
      <c r="E7645" s="1707"/>
      <c r="F7645" s="1719"/>
    </row>
    <row r="7646" spans="1:6" s="72" customFormat="1">
      <c r="A7646" s="1704"/>
      <c r="B7646" s="781"/>
      <c r="C7646" s="1704"/>
      <c r="D7646" s="874"/>
      <c r="E7646" s="1707"/>
      <c r="F7646" s="1719"/>
    </row>
    <row r="7647" spans="1:6" s="72" customFormat="1">
      <c r="A7647" s="1704"/>
      <c r="B7647" s="781"/>
      <c r="C7647" s="1704"/>
      <c r="D7647" s="874"/>
      <c r="E7647" s="1707"/>
      <c r="F7647" s="1719"/>
    </row>
    <row r="7648" spans="1:6" s="72" customFormat="1">
      <c r="A7648" s="1704"/>
      <c r="B7648" s="781"/>
      <c r="C7648" s="1704"/>
      <c r="D7648" s="874"/>
      <c r="E7648" s="1707"/>
      <c r="F7648" s="1719"/>
    </row>
    <row r="7649" spans="1:6" s="72" customFormat="1">
      <c r="A7649" s="1704"/>
      <c r="B7649" s="781"/>
      <c r="C7649" s="1704"/>
      <c r="D7649" s="874"/>
      <c r="E7649" s="1707"/>
      <c r="F7649" s="1719"/>
    </row>
    <row r="7650" spans="1:6" s="72" customFormat="1">
      <c r="A7650" s="1704"/>
      <c r="B7650" s="781"/>
      <c r="C7650" s="1704"/>
      <c r="D7650" s="874"/>
      <c r="E7650" s="1707"/>
      <c r="F7650" s="1719"/>
    </row>
    <row r="7651" spans="1:6" s="72" customFormat="1">
      <c r="A7651" s="1704"/>
      <c r="B7651" s="781"/>
      <c r="C7651" s="1704"/>
      <c r="D7651" s="874"/>
      <c r="E7651" s="1707"/>
      <c r="F7651" s="1719"/>
    </row>
    <row r="7652" spans="1:6" s="72" customFormat="1">
      <c r="A7652" s="1704"/>
      <c r="B7652" s="781"/>
      <c r="C7652" s="1704"/>
      <c r="D7652" s="874"/>
      <c r="E7652" s="1707"/>
      <c r="F7652" s="1719"/>
    </row>
    <row r="7653" spans="1:6" s="72" customFormat="1">
      <c r="A7653" s="1704"/>
      <c r="B7653" s="781"/>
      <c r="C7653" s="1704"/>
      <c r="D7653" s="874"/>
      <c r="E7653" s="1707"/>
      <c r="F7653" s="1719"/>
    </row>
    <row r="7654" spans="1:6" s="72" customFormat="1">
      <c r="A7654" s="1704"/>
      <c r="B7654" s="781"/>
      <c r="C7654" s="1704"/>
      <c r="D7654" s="874"/>
      <c r="E7654" s="1707"/>
      <c r="F7654" s="1719"/>
    </row>
    <row r="7655" spans="1:6" s="72" customFormat="1">
      <c r="A7655" s="1704"/>
      <c r="B7655" s="781"/>
      <c r="C7655" s="1704"/>
      <c r="D7655" s="874"/>
      <c r="E7655" s="1707"/>
      <c r="F7655" s="1719"/>
    </row>
    <row r="7656" spans="1:6" s="72" customFormat="1">
      <c r="A7656" s="1704"/>
      <c r="B7656" s="781"/>
      <c r="C7656" s="1704"/>
      <c r="D7656" s="874"/>
      <c r="E7656" s="1707"/>
      <c r="F7656" s="1719"/>
    </row>
    <row r="7657" spans="1:6" s="72" customFormat="1">
      <c r="A7657" s="1704"/>
      <c r="B7657" s="781"/>
      <c r="C7657" s="1704"/>
      <c r="D7657" s="874"/>
      <c r="E7657" s="1707"/>
      <c r="F7657" s="1719"/>
    </row>
    <row r="7658" spans="1:6" s="72" customFormat="1">
      <c r="A7658" s="1704"/>
      <c r="B7658" s="781"/>
      <c r="C7658" s="1704"/>
      <c r="D7658" s="874"/>
      <c r="E7658" s="1707"/>
      <c r="F7658" s="1719"/>
    </row>
    <row r="7659" spans="1:6" s="72" customFormat="1">
      <c r="A7659" s="1704"/>
      <c r="B7659" s="781"/>
      <c r="C7659" s="1704"/>
      <c r="D7659" s="874"/>
      <c r="E7659" s="1707"/>
      <c r="F7659" s="1719"/>
    </row>
    <row r="7660" spans="1:6" s="72" customFormat="1">
      <c r="A7660" s="1704"/>
      <c r="B7660" s="781"/>
      <c r="C7660" s="1704"/>
      <c r="D7660" s="874"/>
      <c r="E7660" s="1707"/>
      <c r="F7660" s="1719"/>
    </row>
    <row r="7661" spans="1:6" s="72" customFormat="1">
      <c r="A7661" s="1704"/>
      <c r="B7661" s="781"/>
      <c r="C7661" s="1704"/>
      <c r="D7661" s="874"/>
      <c r="E7661" s="1707"/>
      <c r="F7661" s="1719"/>
    </row>
    <row r="7662" spans="1:6" s="72" customFormat="1">
      <c r="A7662" s="1704"/>
      <c r="B7662" s="781"/>
      <c r="C7662" s="1704"/>
      <c r="D7662" s="874"/>
      <c r="E7662" s="1707"/>
      <c r="F7662" s="1719"/>
    </row>
    <row r="7663" spans="1:6" s="72" customFormat="1">
      <c r="A7663" s="48"/>
      <c r="B7663" s="717"/>
      <c r="C7663" s="47"/>
      <c r="D7663" s="718"/>
      <c r="E7663" s="2014"/>
      <c r="F7663" s="351"/>
    </row>
    <row r="7664" spans="1:6" s="72" customFormat="1" ht="14.4" thickBot="1">
      <c r="A7664" s="66"/>
      <c r="B7664" s="719" t="s">
        <v>3503</v>
      </c>
      <c r="C7664" s="65"/>
      <c r="D7664" s="720"/>
      <c r="E7664" s="2022"/>
      <c r="F7664" s="393">
        <f>SUM(F7619:F7662)</f>
        <v>0</v>
      </c>
    </row>
    <row r="7665" spans="1:6" ht="14.4" thickTop="1">
      <c r="B7665" s="781"/>
    </row>
    <row r="7666" spans="1:6" ht="12.6" customHeight="1">
      <c r="B7666" s="628" t="s">
        <v>1868</v>
      </c>
    </row>
    <row r="7667" spans="1:6" s="72" customFormat="1" ht="12.6" customHeight="1">
      <c r="A7667" s="1736"/>
      <c r="B7667" s="781"/>
      <c r="C7667" s="1736"/>
      <c r="D7667" s="1737"/>
      <c r="E7667" s="2178"/>
      <c r="F7667" s="1738"/>
    </row>
    <row r="7668" spans="1:6" s="72" customFormat="1" ht="12.6" customHeight="1">
      <c r="A7668" s="1736"/>
      <c r="B7668" s="1739" t="s">
        <v>3504</v>
      </c>
      <c r="C7668" s="1736"/>
      <c r="D7668" s="1737"/>
      <c r="E7668" s="2178"/>
      <c r="F7668" s="1738"/>
    </row>
    <row r="7669" spans="1:6" s="1674" customFormat="1">
      <c r="A7669" s="1849"/>
      <c r="B7669" s="79"/>
      <c r="C7669" s="1799"/>
      <c r="D7669" s="1734"/>
      <c r="E7669" s="2191"/>
      <c r="F7669" s="1734"/>
    </row>
    <row r="7670" spans="1:6" s="1674" customFormat="1">
      <c r="A7670" s="1733"/>
      <c r="B7670" s="1959" t="s">
        <v>3482</v>
      </c>
      <c r="C7670" s="1733"/>
      <c r="D7670" s="1734"/>
      <c r="E7670" s="1761"/>
      <c r="F7670" s="1735"/>
    </row>
    <row r="7671" spans="1:6" s="1674" customFormat="1">
      <c r="A7671" s="1733"/>
      <c r="B7671" s="1673"/>
      <c r="C7671" s="1733"/>
      <c r="D7671" s="1734"/>
      <c r="E7671" s="1761"/>
      <c r="F7671" s="1735"/>
    </row>
    <row r="7672" spans="1:6" s="1690" customFormat="1" ht="55.2">
      <c r="A7672" s="1850"/>
      <c r="B7672" s="1855" t="s">
        <v>1644</v>
      </c>
      <c r="C7672" s="1856"/>
      <c r="D7672" s="1857"/>
      <c r="E7672" s="1707"/>
      <c r="F7672" s="1719"/>
    </row>
    <row r="7673" spans="1:6" s="1690" customFormat="1" ht="55.2">
      <c r="A7673" s="1850"/>
      <c r="B7673" s="1693" t="s">
        <v>1645</v>
      </c>
      <c r="C7673" s="1856"/>
      <c r="D7673" s="1857"/>
      <c r="E7673" s="1707"/>
      <c r="F7673" s="1719"/>
    </row>
    <row r="7674" spans="1:6" s="1690" customFormat="1" ht="110.4">
      <c r="A7674" s="1850"/>
      <c r="B7674" s="1693" t="s">
        <v>1646</v>
      </c>
      <c r="C7674" s="1856"/>
      <c r="D7674" s="1857"/>
      <c r="E7674" s="1707"/>
      <c r="F7674" s="1719"/>
    </row>
    <row r="7675" spans="1:6" s="1690" customFormat="1">
      <c r="A7675" s="1850" t="s">
        <v>28</v>
      </c>
      <c r="B7675" s="1693" t="s">
        <v>1647</v>
      </c>
      <c r="C7675" s="1858">
        <v>201</v>
      </c>
      <c r="D7675" s="1857" t="s">
        <v>46</v>
      </c>
      <c r="E7675" s="1707"/>
      <c r="F7675" s="1719">
        <f>C7675*E7675</f>
        <v>0</v>
      </c>
    </row>
    <row r="7676" spans="1:6" s="1690" customFormat="1">
      <c r="A7676" s="1850" t="s">
        <v>30</v>
      </c>
      <c r="B7676" s="1693" t="s">
        <v>1648</v>
      </c>
      <c r="C7676" s="1858">
        <v>156</v>
      </c>
      <c r="D7676" s="1857" t="s">
        <v>46</v>
      </c>
      <c r="E7676" s="1707"/>
      <c r="F7676" s="1719">
        <f>C7676*E7676</f>
        <v>0</v>
      </c>
    </row>
    <row r="7677" spans="1:6" s="1690" customFormat="1">
      <c r="A7677" s="1850"/>
      <c r="B7677" s="1693"/>
      <c r="C7677" s="1858"/>
      <c r="D7677" s="1857"/>
      <c r="E7677" s="1707"/>
      <c r="F7677" s="1719"/>
    </row>
    <row r="7678" spans="1:6" s="1690" customFormat="1">
      <c r="A7678" s="1850"/>
      <c r="B7678" s="1693"/>
      <c r="C7678" s="1858"/>
      <c r="D7678" s="1857"/>
      <c r="E7678" s="1707"/>
      <c r="F7678" s="1719"/>
    </row>
    <row r="7679" spans="1:6" s="1690" customFormat="1" ht="27.6">
      <c r="A7679" s="1850"/>
      <c r="B7679" s="1855" t="s">
        <v>1649</v>
      </c>
      <c r="C7679" s="1859"/>
      <c r="D7679" s="1854"/>
      <c r="E7679" s="1707"/>
      <c r="F7679" s="1719"/>
    </row>
    <row r="7680" spans="1:6" s="1690" customFormat="1">
      <c r="A7680" s="1850"/>
      <c r="B7680" s="1860"/>
      <c r="C7680" s="1859"/>
      <c r="D7680" s="1854"/>
      <c r="E7680" s="1707"/>
      <c r="F7680" s="1719"/>
    </row>
    <row r="7681" spans="1:6" s="1690" customFormat="1">
      <c r="A7681" s="1850" t="s">
        <v>31</v>
      </c>
      <c r="B7681" s="1693" t="s">
        <v>1650</v>
      </c>
      <c r="C7681" s="1861">
        <v>42</v>
      </c>
      <c r="D7681" s="1857" t="s">
        <v>1421</v>
      </c>
      <c r="E7681" s="1707"/>
      <c r="F7681" s="1719">
        <f t="shared" ref="F7681:F7682" si="234">C7681*E7681</f>
        <v>0</v>
      </c>
    </row>
    <row r="7682" spans="1:6" s="1690" customFormat="1">
      <c r="A7682" s="1850" t="s">
        <v>32</v>
      </c>
      <c r="B7682" s="1693" t="s">
        <v>1648</v>
      </c>
      <c r="C7682" s="1858">
        <v>35</v>
      </c>
      <c r="D7682" s="1857" t="s">
        <v>1421</v>
      </c>
      <c r="E7682" s="1707"/>
      <c r="F7682" s="1719">
        <f t="shared" si="234"/>
        <v>0</v>
      </c>
    </row>
    <row r="7683" spans="1:6" s="1690" customFormat="1">
      <c r="A7683" s="1850"/>
      <c r="B7683" s="1693"/>
      <c r="C7683" s="1858"/>
      <c r="D7683" s="1857"/>
      <c r="E7683" s="1707"/>
      <c r="F7683" s="1719"/>
    </row>
    <row r="7684" spans="1:6" s="1690" customFormat="1">
      <c r="A7684" s="1850"/>
      <c r="B7684" s="1693"/>
      <c r="C7684" s="1858"/>
      <c r="D7684" s="1857"/>
      <c r="E7684" s="1707"/>
      <c r="F7684" s="1719"/>
    </row>
    <row r="7685" spans="1:6" s="1690" customFormat="1">
      <c r="A7685" s="1850" t="s">
        <v>33</v>
      </c>
      <c r="B7685" s="1693" t="s">
        <v>1651</v>
      </c>
      <c r="C7685" s="1858">
        <v>24</v>
      </c>
      <c r="D7685" s="1857" t="s">
        <v>1421</v>
      </c>
      <c r="E7685" s="1707"/>
      <c r="F7685" s="1719">
        <f t="shared" ref="F7685:F7688" si="235">C7685*E7685</f>
        <v>0</v>
      </c>
    </row>
    <row r="7686" spans="1:6" s="1690" customFormat="1">
      <c r="A7686" s="1850" t="s">
        <v>34</v>
      </c>
      <c r="B7686" s="1693" t="s">
        <v>1648</v>
      </c>
      <c r="C7686" s="1858">
        <v>9</v>
      </c>
      <c r="D7686" s="1857" t="s">
        <v>1421</v>
      </c>
      <c r="E7686" s="1707"/>
      <c r="F7686" s="1719">
        <f t="shared" si="235"/>
        <v>0</v>
      </c>
    </row>
    <row r="7687" spans="1:6" s="1690" customFormat="1">
      <c r="A7687" s="1850"/>
      <c r="B7687" s="1693"/>
      <c r="C7687" s="1858"/>
      <c r="D7687" s="1857"/>
      <c r="E7687" s="1707"/>
      <c r="F7687" s="1719">
        <f t="shared" si="235"/>
        <v>0</v>
      </c>
    </row>
    <row r="7688" spans="1:6" s="1691" customFormat="1">
      <c r="A7688" s="1850" t="s">
        <v>35</v>
      </c>
      <c r="B7688" s="1693" t="s">
        <v>1652</v>
      </c>
      <c r="C7688" s="1858">
        <v>3</v>
      </c>
      <c r="D7688" s="1857" t="s">
        <v>1421</v>
      </c>
      <c r="E7688" s="1707"/>
      <c r="F7688" s="1719">
        <f t="shared" si="235"/>
        <v>0</v>
      </c>
    </row>
    <row r="7689" spans="1:6" s="1691" customFormat="1">
      <c r="A7689" s="1850"/>
      <c r="B7689" s="1693"/>
      <c r="C7689" s="1858"/>
      <c r="D7689" s="1857"/>
      <c r="E7689" s="1707"/>
      <c r="F7689" s="1719"/>
    </row>
    <row r="7690" spans="1:6" s="1692" customFormat="1">
      <c r="A7690" s="1853"/>
      <c r="B7690" s="1862"/>
      <c r="C7690" s="1863"/>
      <c r="D7690" s="1864"/>
      <c r="E7690" s="2174"/>
      <c r="F7690" s="1717"/>
    </row>
    <row r="7691" spans="1:6" s="1692" customFormat="1">
      <c r="A7691" s="1853"/>
      <c r="B7691" s="1862"/>
      <c r="C7691" s="1863"/>
      <c r="D7691" s="1864"/>
      <c r="E7691" s="2174"/>
      <c r="F7691" s="1717"/>
    </row>
    <row r="7692" spans="1:6" s="1692" customFormat="1">
      <c r="A7692" s="1853"/>
      <c r="B7692" s="1862"/>
      <c r="C7692" s="1863"/>
      <c r="D7692" s="1864"/>
      <c r="E7692" s="2174"/>
      <c r="F7692" s="1717"/>
    </row>
    <row r="7693" spans="1:6" s="1692" customFormat="1">
      <c r="A7693" s="1853"/>
      <c r="B7693" s="1862"/>
      <c r="C7693" s="1863"/>
      <c r="D7693" s="1864"/>
      <c r="E7693" s="2174"/>
      <c r="F7693" s="1717"/>
    </row>
    <row r="7694" spans="1:6" s="1692" customFormat="1">
      <c r="A7694" s="1853"/>
      <c r="B7694" s="1862"/>
      <c r="C7694" s="1863"/>
      <c r="D7694" s="1864"/>
      <c r="E7694" s="2174"/>
      <c r="F7694" s="1717"/>
    </row>
    <row r="7695" spans="1:6" s="1692" customFormat="1">
      <c r="A7695" s="1853"/>
      <c r="B7695" s="1862"/>
      <c r="C7695" s="1863"/>
      <c r="D7695" s="1864"/>
      <c r="E7695" s="2174"/>
      <c r="F7695" s="1717"/>
    </row>
    <row r="7696" spans="1:6" s="1692" customFormat="1">
      <c r="A7696" s="1853"/>
      <c r="B7696" s="1862"/>
      <c r="C7696" s="1863"/>
      <c r="D7696" s="1864"/>
      <c r="E7696" s="2174"/>
      <c r="F7696" s="1717"/>
    </row>
    <row r="7697" spans="1:6" s="1692" customFormat="1">
      <c r="A7697" s="1853"/>
      <c r="B7697" s="1862"/>
      <c r="C7697" s="1863"/>
      <c r="D7697" s="1864"/>
      <c r="E7697" s="2174"/>
      <c r="F7697" s="1717"/>
    </row>
    <row r="7698" spans="1:6" s="1692" customFormat="1">
      <c r="A7698" s="1853"/>
      <c r="B7698" s="1862"/>
      <c r="C7698" s="1863"/>
      <c r="D7698" s="1864"/>
      <c r="E7698" s="2174"/>
      <c r="F7698" s="1717"/>
    </row>
    <row r="7699" spans="1:6" s="1692" customFormat="1">
      <c r="A7699" s="1853"/>
      <c r="B7699" s="1862"/>
      <c r="C7699" s="1863"/>
      <c r="D7699" s="1864"/>
      <c r="E7699" s="2174"/>
      <c r="F7699" s="1717"/>
    </row>
    <row r="7700" spans="1:6" s="1690" customFormat="1" ht="14.4" customHeight="1">
      <c r="A7700" s="48"/>
      <c r="B7700" s="2570" t="s">
        <v>3505</v>
      </c>
      <c r="C7700" s="47"/>
      <c r="D7700" s="718"/>
      <c r="E7700" s="2014"/>
      <c r="F7700" s="351"/>
    </row>
    <row r="7701" spans="1:6" s="1690" customFormat="1" ht="15" customHeight="1" thickBot="1">
      <c r="A7701" s="66"/>
      <c r="B7701" s="2571"/>
      <c r="C7701" s="65"/>
      <c r="D7701" s="720"/>
      <c r="E7701" s="2022"/>
      <c r="F7701" s="393">
        <f>SUM(F7667:F7694)</f>
        <v>0</v>
      </c>
    </row>
    <row r="7702" spans="1:6" s="1690" customFormat="1" ht="14.4" thickTop="1">
      <c r="A7702" s="1850"/>
      <c r="B7702" s="1689"/>
      <c r="C7702" s="1851"/>
      <c r="D7702" s="1852"/>
      <c r="E7702" s="2177"/>
      <c r="F7702" s="661"/>
    </row>
    <row r="7703" spans="1:6" s="1690" customFormat="1">
      <c r="A7703" s="1850"/>
      <c r="B7703" s="1959" t="s">
        <v>3484</v>
      </c>
      <c r="C7703" s="1851"/>
      <c r="D7703" s="1852"/>
      <c r="E7703" s="2177"/>
      <c r="F7703" s="661"/>
    </row>
    <row r="7704" spans="1:6" s="1690" customFormat="1">
      <c r="A7704" s="1850"/>
      <c r="B7704" s="1960"/>
      <c r="C7704" s="1851"/>
      <c r="D7704" s="1852"/>
      <c r="E7704" s="2177"/>
      <c r="F7704" s="661"/>
    </row>
    <row r="7705" spans="1:6" s="1690" customFormat="1">
      <c r="A7705" s="1850"/>
      <c r="B7705" s="1855" t="s">
        <v>1659</v>
      </c>
      <c r="C7705" s="1856"/>
      <c r="D7705" s="1857"/>
      <c r="E7705" s="1707"/>
      <c r="F7705" s="1719"/>
    </row>
    <row r="7706" spans="1:6" s="1690" customFormat="1" ht="41.4" customHeight="1">
      <c r="A7706" s="1850"/>
      <c r="B7706" s="1855" t="s">
        <v>1644</v>
      </c>
      <c r="C7706" s="1856"/>
      <c r="D7706" s="1857"/>
      <c r="E7706" s="1707"/>
      <c r="F7706" s="1719"/>
    </row>
    <row r="7707" spans="1:6" s="1690" customFormat="1">
      <c r="A7707" s="1850"/>
      <c r="B7707" s="1855"/>
      <c r="C7707" s="1856"/>
      <c r="D7707" s="1857"/>
      <c r="E7707" s="1707"/>
      <c r="F7707" s="1719"/>
    </row>
    <row r="7708" spans="1:6" s="1691" customFormat="1" ht="82.8">
      <c r="A7708" s="1850" t="s">
        <v>28</v>
      </c>
      <c r="B7708" s="1693" t="s">
        <v>1660</v>
      </c>
      <c r="C7708" s="1856">
        <v>0</v>
      </c>
      <c r="D7708" s="1857" t="s">
        <v>1421</v>
      </c>
      <c r="E7708" s="1707"/>
      <c r="F7708" s="1719">
        <f t="shared" ref="F7708:F7719" si="236">C7708*E7708</f>
        <v>0</v>
      </c>
    </row>
    <row r="7709" spans="1:6" s="1690" customFormat="1" ht="41.4">
      <c r="A7709" s="1850" t="s">
        <v>30</v>
      </c>
      <c r="B7709" s="1693" t="s">
        <v>1661</v>
      </c>
      <c r="C7709" s="1856"/>
      <c r="D7709" s="1857"/>
      <c r="E7709" s="1707"/>
      <c r="F7709" s="1719">
        <f t="shared" si="236"/>
        <v>0</v>
      </c>
    </row>
    <row r="7710" spans="1:6" s="1690" customFormat="1">
      <c r="A7710" s="1850"/>
      <c r="B7710" s="1693"/>
      <c r="C7710" s="1856"/>
      <c r="D7710" s="1857"/>
      <c r="E7710" s="1707"/>
      <c r="F7710" s="1719">
        <f t="shared" si="236"/>
        <v>0</v>
      </c>
    </row>
    <row r="7711" spans="1:6" s="1690" customFormat="1">
      <c r="A7711" s="1850"/>
      <c r="B7711" s="1693" t="s">
        <v>1662</v>
      </c>
      <c r="C7711" s="1856">
        <v>5</v>
      </c>
      <c r="D7711" s="1857" t="s">
        <v>1421</v>
      </c>
      <c r="E7711" s="1707"/>
      <c r="F7711" s="1719">
        <f t="shared" si="236"/>
        <v>0</v>
      </c>
    </row>
    <row r="7712" spans="1:6" s="1690" customFormat="1">
      <c r="A7712" s="1850"/>
      <c r="B7712" s="1693" t="s">
        <v>1663</v>
      </c>
      <c r="C7712" s="1856">
        <v>5</v>
      </c>
      <c r="D7712" s="1857" t="s">
        <v>1421</v>
      </c>
      <c r="E7712" s="1707"/>
      <c r="F7712" s="1719">
        <f t="shared" si="236"/>
        <v>0</v>
      </c>
    </row>
    <row r="7713" spans="1:6" s="1690" customFormat="1">
      <c r="A7713" s="1850"/>
      <c r="B7713" s="1693" t="s">
        <v>1664</v>
      </c>
      <c r="C7713" s="1856">
        <v>5</v>
      </c>
      <c r="D7713" s="1857" t="s">
        <v>1421</v>
      </c>
      <c r="E7713" s="1707"/>
      <c r="F7713" s="1719">
        <f t="shared" si="236"/>
        <v>0</v>
      </c>
    </row>
    <row r="7714" spans="1:6" s="1690" customFormat="1">
      <c r="A7714" s="1850"/>
      <c r="B7714" s="1693"/>
      <c r="C7714" s="1856"/>
      <c r="D7714" s="1857"/>
      <c r="E7714" s="1707"/>
      <c r="F7714" s="1719">
        <f t="shared" si="236"/>
        <v>0</v>
      </c>
    </row>
    <row r="7715" spans="1:6" s="1690" customFormat="1" ht="41.4">
      <c r="A7715" s="1850" t="s">
        <v>31</v>
      </c>
      <c r="B7715" s="1693" t="s">
        <v>1665</v>
      </c>
      <c r="C7715" s="1856">
        <v>3</v>
      </c>
      <c r="D7715" s="1857" t="s">
        <v>1421</v>
      </c>
      <c r="E7715" s="1707"/>
      <c r="F7715" s="1719">
        <f t="shared" si="236"/>
        <v>0</v>
      </c>
    </row>
    <row r="7716" spans="1:6" s="1690" customFormat="1">
      <c r="A7716" s="1850"/>
      <c r="B7716" s="1693"/>
      <c r="C7716" s="1856"/>
      <c r="D7716" s="1857"/>
      <c r="E7716" s="1707"/>
      <c r="F7716" s="1719"/>
    </row>
    <row r="7717" spans="1:6" s="1690" customFormat="1" ht="27.6">
      <c r="A7717" s="1850" t="s">
        <v>32</v>
      </c>
      <c r="B7717" s="1693" t="s">
        <v>1666</v>
      </c>
      <c r="C7717" s="1856" t="s">
        <v>1622</v>
      </c>
      <c r="D7717" s="1857" t="s">
        <v>1421</v>
      </c>
      <c r="E7717" s="1707"/>
      <c r="F7717" s="1719">
        <f t="shared" si="236"/>
        <v>0</v>
      </c>
    </row>
    <row r="7718" spans="1:6" s="1690" customFormat="1">
      <c r="A7718" s="1850"/>
      <c r="B7718" s="1693"/>
      <c r="C7718" s="1856"/>
      <c r="D7718" s="1857"/>
      <c r="E7718" s="1707"/>
      <c r="F7718" s="1719">
        <f t="shared" si="236"/>
        <v>0</v>
      </c>
    </row>
    <row r="7719" spans="1:6" s="524" customFormat="1" ht="34.200000000000003" customHeight="1">
      <c r="A7719" s="1700" t="s">
        <v>33</v>
      </c>
      <c r="B7719" s="1831" t="s">
        <v>3133</v>
      </c>
      <c r="C7719" s="1829">
        <v>1</v>
      </c>
      <c r="D7719" s="874" t="s">
        <v>1482</v>
      </c>
      <c r="E7719" s="1707"/>
      <c r="F7719" s="1719">
        <f t="shared" si="236"/>
        <v>0</v>
      </c>
    </row>
    <row r="7720" spans="1:6" s="524" customFormat="1">
      <c r="A7720" s="1700"/>
      <c r="B7720" s="1831"/>
      <c r="C7720" s="1829"/>
      <c r="D7720" s="874"/>
      <c r="E7720" s="1707"/>
      <c r="F7720" s="1719"/>
    </row>
    <row r="7721" spans="1:6" s="1690" customFormat="1">
      <c r="A7721" s="1850"/>
      <c r="B7721" s="1855" t="s">
        <v>1667</v>
      </c>
      <c r="C7721" s="1856"/>
      <c r="D7721" s="1857"/>
      <c r="E7721" s="1707"/>
      <c r="F7721" s="1719"/>
    </row>
    <row r="7722" spans="1:6" s="1690" customFormat="1" ht="87.6" customHeight="1">
      <c r="A7722" s="1850" t="s">
        <v>34</v>
      </c>
      <c r="B7722" s="1693" t="s">
        <v>1668</v>
      </c>
      <c r="C7722" s="1856">
        <v>1</v>
      </c>
      <c r="D7722" s="1857" t="s">
        <v>1421</v>
      </c>
      <c r="E7722" s="1707"/>
      <c r="F7722" s="1719">
        <f t="shared" ref="F7722:F7725" si="237">C7722*E7722</f>
        <v>0</v>
      </c>
    </row>
    <row r="7723" spans="1:6" s="1690" customFormat="1">
      <c r="A7723" s="1850"/>
      <c r="B7723" s="1693"/>
      <c r="C7723" s="1856"/>
      <c r="D7723" s="1857"/>
      <c r="E7723" s="1707"/>
      <c r="F7723" s="1719"/>
    </row>
    <row r="7724" spans="1:6" s="1690" customFormat="1">
      <c r="A7724" s="1850"/>
      <c r="B7724" s="1862" t="s">
        <v>1669</v>
      </c>
      <c r="C7724" s="1856"/>
      <c r="D7724" s="1857"/>
      <c r="E7724" s="1707"/>
      <c r="F7724" s="1719"/>
    </row>
    <row r="7725" spans="1:6" s="1690" customFormat="1" ht="69">
      <c r="A7725" s="1850" t="s">
        <v>35</v>
      </c>
      <c r="B7725" s="1693" t="s">
        <v>1670</v>
      </c>
      <c r="C7725" s="1856">
        <v>1</v>
      </c>
      <c r="D7725" s="1857" t="s">
        <v>1421</v>
      </c>
      <c r="E7725" s="1707"/>
      <c r="F7725" s="1719">
        <f t="shared" si="237"/>
        <v>0</v>
      </c>
    </row>
    <row r="7726" spans="1:6" s="1690" customFormat="1">
      <c r="A7726" s="1850"/>
      <c r="B7726" s="1693"/>
      <c r="C7726" s="1856"/>
      <c r="D7726" s="1857"/>
      <c r="E7726" s="1707"/>
      <c r="F7726" s="1719"/>
    </row>
    <row r="7727" spans="1:6" s="524" customFormat="1">
      <c r="A7727" s="1700"/>
      <c r="B7727" s="1831"/>
      <c r="C7727" s="1829"/>
      <c r="D7727" s="874"/>
      <c r="E7727" s="1707"/>
      <c r="F7727" s="1719"/>
    </row>
    <row r="7728" spans="1:6" s="1690" customFormat="1">
      <c r="A7728" s="48"/>
      <c r="B7728" s="2570" t="s">
        <v>3505</v>
      </c>
      <c r="C7728" s="47"/>
      <c r="D7728" s="718"/>
      <c r="E7728" s="2014"/>
      <c r="F7728" s="351"/>
    </row>
    <row r="7729" spans="1:7" s="1690" customFormat="1" ht="15" customHeight="1" thickBot="1">
      <c r="A7729" s="66"/>
      <c r="B7729" s="2571"/>
      <c r="C7729" s="65"/>
      <c r="D7729" s="720"/>
      <c r="E7729" s="2022"/>
      <c r="F7729" s="393">
        <f>SUM(F7705:F7725)</f>
        <v>0</v>
      </c>
    </row>
    <row r="7730" spans="1:7" s="1690" customFormat="1" ht="14.4" thickTop="1">
      <c r="A7730" s="1850"/>
      <c r="B7730" s="1689"/>
      <c r="C7730" s="1851"/>
      <c r="D7730" s="1852"/>
      <c r="E7730" s="2177"/>
      <c r="F7730" s="661"/>
    </row>
    <row r="7731" spans="1:7" s="72" customFormat="1">
      <c r="A7731" s="1704"/>
      <c r="B7731" s="802" t="s">
        <v>45</v>
      </c>
      <c r="C7731" s="1704"/>
      <c r="D7731" s="1766"/>
      <c r="E7731" s="1707"/>
      <c r="F7731" s="1719"/>
    </row>
    <row r="7732" spans="1:7" s="72" customFormat="1">
      <c r="A7732" s="1704"/>
      <c r="B7732" s="802"/>
      <c r="C7732" s="1704"/>
      <c r="D7732" s="1766"/>
      <c r="E7732" s="1707"/>
      <c r="F7732" s="1719"/>
    </row>
    <row r="7733" spans="1:7" s="72" customFormat="1">
      <c r="A7733" s="1704"/>
      <c r="B7733" s="802" t="s">
        <v>3486</v>
      </c>
      <c r="C7733" s="1704"/>
      <c r="D7733" s="874"/>
      <c r="E7733" s="1707"/>
      <c r="F7733" s="1719"/>
    </row>
    <row r="7734" spans="1:7" s="72" customFormat="1">
      <c r="A7734" s="1704"/>
      <c r="B7734" s="781"/>
      <c r="C7734" s="1704"/>
      <c r="D7734" s="336"/>
      <c r="E7734" s="1707"/>
      <c r="F7734" s="1719"/>
    </row>
    <row r="7735" spans="1:7" s="72" customFormat="1">
      <c r="A7735" s="1704">
        <v>1.2</v>
      </c>
      <c r="B7735" s="811" t="s">
        <v>1674</v>
      </c>
      <c r="C7735" s="1704"/>
      <c r="D7735" s="874"/>
      <c r="E7735" s="1707"/>
      <c r="F7735" s="1719">
        <f>F7701</f>
        <v>0</v>
      </c>
    </row>
    <row r="7736" spans="1:7" s="72" customFormat="1">
      <c r="A7736" s="1704"/>
      <c r="B7736" s="811"/>
      <c r="C7736" s="1704"/>
      <c r="D7736" s="1838"/>
      <c r="E7736" s="1707"/>
      <c r="F7736" s="1719"/>
    </row>
    <row r="7737" spans="1:7" s="72" customFormat="1">
      <c r="A7737" s="1704">
        <v>1.3</v>
      </c>
      <c r="B7737" s="811" t="s">
        <v>1675</v>
      </c>
      <c r="C7737" s="1704"/>
      <c r="D7737" s="874"/>
      <c r="E7737" s="1707"/>
      <c r="F7737" s="1719">
        <f>F7729</f>
        <v>0</v>
      </c>
    </row>
    <row r="7738" spans="1:7" s="72" customFormat="1">
      <c r="A7738" s="1714"/>
      <c r="B7738" s="735"/>
      <c r="C7738" s="1714"/>
      <c r="D7738" s="1716"/>
      <c r="E7738" s="2174"/>
      <c r="F7738" s="1717"/>
    </row>
    <row r="7739" spans="1:7" s="72" customFormat="1">
      <c r="A7739" s="1714"/>
      <c r="B7739" s="1672"/>
      <c r="C7739" s="1714"/>
      <c r="D7739" s="1716"/>
      <c r="E7739" s="2174"/>
      <c r="F7739" s="1725"/>
      <c r="G7739" s="866"/>
    </row>
    <row r="7740" spans="1:7" s="72" customFormat="1">
      <c r="A7740" s="1714"/>
      <c r="B7740" s="1672"/>
      <c r="C7740" s="1704"/>
      <c r="D7740" s="1716"/>
      <c r="E7740" s="1707"/>
      <c r="F7740" s="1717"/>
    </row>
    <row r="7741" spans="1:7" s="72" customFormat="1">
      <c r="A7741" s="1714"/>
      <c r="B7741" s="1672"/>
      <c r="C7741" s="1704"/>
      <c r="D7741" s="1716"/>
      <c r="E7741" s="1707"/>
      <c r="F7741" s="1717"/>
    </row>
    <row r="7742" spans="1:7" s="72" customFormat="1">
      <c r="A7742" s="1714"/>
      <c r="B7742" s="1672"/>
      <c r="C7742" s="1704"/>
      <c r="D7742" s="1716"/>
      <c r="E7742" s="1707"/>
      <c r="F7742" s="1717"/>
    </row>
    <row r="7743" spans="1:7" s="72" customFormat="1">
      <c r="A7743" s="1714"/>
      <c r="B7743" s="1672"/>
      <c r="C7743" s="1704"/>
      <c r="D7743" s="1716"/>
      <c r="E7743" s="1707"/>
      <c r="F7743" s="1717"/>
    </row>
    <row r="7744" spans="1:7" s="72" customFormat="1">
      <c r="A7744" s="1714"/>
      <c r="B7744" s="1672"/>
      <c r="C7744" s="1704"/>
      <c r="D7744" s="1716"/>
      <c r="E7744" s="1707"/>
      <c r="F7744" s="1717"/>
    </row>
    <row r="7745" spans="1:6" s="72" customFormat="1">
      <c r="A7745" s="1714"/>
      <c r="B7745" s="1672"/>
      <c r="C7745" s="1704"/>
      <c r="D7745" s="1716"/>
      <c r="E7745" s="1707"/>
      <c r="F7745" s="1717"/>
    </row>
    <row r="7746" spans="1:6" s="72" customFormat="1">
      <c r="A7746" s="1714"/>
      <c r="B7746" s="1672"/>
      <c r="C7746" s="1704"/>
      <c r="D7746" s="1716"/>
      <c r="E7746" s="1707"/>
      <c r="F7746" s="1717"/>
    </row>
    <row r="7747" spans="1:6" s="72" customFormat="1">
      <c r="A7747" s="1704"/>
      <c r="B7747" s="781"/>
      <c r="C7747" s="1704"/>
      <c r="D7747" s="874"/>
      <c r="E7747" s="1707"/>
      <c r="F7747" s="1719"/>
    </row>
    <row r="7748" spans="1:6" s="72" customFormat="1">
      <c r="A7748" s="1704"/>
      <c r="B7748" s="781"/>
      <c r="C7748" s="1704"/>
      <c r="D7748" s="874"/>
      <c r="E7748" s="1707"/>
      <c r="F7748" s="1719"/>
    </row>
    <row r="7749" spans="1:6" s="72" customFormat="1">
      <c r="A7749" s="1704"/>
      <c r="B7749" s="781"/>
      <c r="C7749" s="1704"/>
      <c r="D7749" s="874"/>
      <c r="E7749" s="1707"/>
      <c r="F7749" s="1719"/>
    </row>
    <row r="7750" spans="1:6" s="72" customFormat="1">
      <c r="A7750" s="1704"/>
      <c r="B7750" s="781"/>
      <c r="C7750" s="1704"/>
      <c r="D7750" s="874"/>
      <c r="E7750" s="1707"/>
      <c r="F7750" s="1719"/>
    </row>
    <row r="7751" spans="1:6" s="72" customFormat="1">
      <c r="A7751" s="1704"/>
      <c r="B7751" s="781"/>
      <c r="C7751" s="1704"/>
      <c r="D7751" s="874"/>
      <c r="E7751" s="1707"/>
      <c r="F7751" s="1719"/>
    </row>
    <row r="7752" spans="1:6" s="72" customFormat="1">
      <c r="A7752" s="1704"/>
      <c r="B7752" s="781"/>
      <c r="C7752" s="1704"/>
      <c r="D7752" s="874"/>
      <c r="E7752" s="1707"/>
      <c r="F7752" s="1719"/>
    </row>
    <row r="7753" spans="1:6" s="72" customFormat="1">
      <c r="A7753" s="1704"/>
      <c r="B7753" s="781"/>
      <c r="C7753" s="1704"/>
      <c r="D7753" s="874"/>
      <c r="E7753" s="1707"/>
      <c r="F7753" s="1719"/>
    </row>
    <row r="7754" spans="1:6" s="72" customFormat="1">
      <c r="A7754" s="1704"/>
      <c r="B7754" s="781"/>
      <c r="C7754" s="1704"/>
      <c r="D7754" s="874"/>
      <c r="E7754" s="1707"/>
      <c r="F7754" s="1719"/>
    </row>
    <row r="7755" spans="1:6" s="72" customFormat="1">
      <c r="A7755" s="1704"/>
      <c r="B7755" s="781"/>
      <c r="C7755" s="1704"/>
      <c r="D7755" s="874"/>
      <c r="E7755" s="1707"/>
      <c r="F7755" s="1719"/>
    </row>
    <row r="7756" spans="1:6" s="72" customFormat="1">
      <c r="A7756" s="1704"/>
      <c r="B7756" s="781"/>
      <c r="C7756" s="1704"/>
      <c r="D7756" s="874"/>
      <c r="E7756" s="1707"/>
      <c r="F7756" s="1719"/>
    </row>
    <row r="7757" spans="1:6" s="72" customFormat="1">
      <c r="A7757" s="1704"/>
      <c r="B7757" s="781"/>
      <c r="C7757" s="1704"/>
      <c r="D7757" s="874"/>
      <c r="E7757" s="1707"/>
      <c r="F7757" s="1719"/>
    </row>
    <row r="7758" spans="1:6" s="72" customFormat="1">
      <c r="A7758" s="1704"/>
      <c r="B7758" s="781"/>
      <c r="C7758" s="1704"/>
      <c r="D7758" s="874"/>
      <c r="E7758" s="1707"/>
      <c r="F7758" s="1719"/>
    </row>
    <row r="7759" spans="1:6" s="72" customFormat="1">
      <c r="A7759" s="1704"/>
      <c r="B7759" s="781"/>
      <c r="C7759" s="1704"/>
      <c r="D7759" s="874"/>
      <c r="E7759" s="1707"/>
      <c r="F7759" s="1719"/>
    </row>
    <row r="7760" spans="1:6" s="72" customFormat="1">
      <c r="A7760" s="1704"/>
      <c r="B7760" s="781"/>
      <c r="C7760" s="1704"/>
      <c r="D7760" s="874"/>
      <c r="E7760" s="1707"/>
      <c r="F7760" s="1719"/>
    </row>
    <row r="7761" spans="1:6" s="72" customFormat="1">
      <c r="A7761" s="1704"/>
      <c r="B7761" s="781"/>
      <c r="C7761" s="1704"/>
      <c r="D7761" s="874"/>
      <c r="E7761" s="1707"/>
      <c r="F7761" s="1719"/>
    </row>
    <row r="7762" spans="1:6" s="72" customFormat="1">
      <c r="A7762" s="1704"/>
      <c r="B7762" s="781"/>
      <c r="C7762" s="1704"/>
      <c r="D7762" s="874"/>
      <c r="E7762" s="1707"/>
      <c r="F7762" s="1719"/>
    </row>
    <row r="7763" spans="1:6" s="72" customFormat="1">
      <c r="A7763" s="1704"/>
      <c r="B7763" s="781"/>
      <c r="C7763" s="1704"/>
      <c r="D7763" s="874"/>
      <c r="E7763" s="1707"/>
      <c r="F7763" s="1719"/>
    </row>
    <row r="7764" spans="1:6" s="72" customFormat="1">
      <c r="A7764" s="1704"/>
      <c r="B7764" s="781"/>
      <c r="C7764" s="1704"/>
      <c r="D7764" s="874"/>
      <c r="E7764" s="1707"/>
      <c r="F7764" s="1719"/>
    </row>
    <row r="7765" spans="1:6" s="72" customFormat="1">
      <c r="A7765" s="1704"/>
      <c r="B7765" s="781"/>
      <c r="C7765" s="1704"/>
      <c r="D7765" s="874"/>
      <c r="E7765" s="1707"/>
      <c r="F7765" s="1719"/>
    </row>
    <row r="7766" spans="1:6" s="72" customFormat="1">
      <c r="A7766" s="1704"/>
      <c r="B7766" s="781"/>
      <c r="C7766" s="1704"/>
      <c r="D7766" s="874"/>
      <c r="E7766" s="1707"/>
      <c r="F7766" s="1719"/>
    </row>
    <row r="7767" spans="1:6" s="72" customFormat="1">
      <c r="A7767" s="1704"/>
      <c r="B7767" s="781"/>
      <c r="C7767" s="1704"/>
      <c r="D7767" s="874"/>
      <c r="E7767" s="1707"/>
      <c r="F7767" s="1719"/>
    </row>
    <row r="7768" spans="1:6" s="72" customFormat="1">
      <c r="A7768" s="1704"/>
      <c r="B7768" s="781"/>
      <c r="C7768" s="1704"/>
      <c r="D7768" s="874"/>
      <c r="E7768" s="1707"/>
      <c r="F7768" s="1719"/>
    </row>
    <row r="7769" spans="1:6" s="72" customFormat="1">
      <c r="A7769" s="1704"/>
      <c r="B7769" s="781"/>
      <c r="C7769" s="1704"/>
      <c r="D7769" s="874"/>
      <c r="E7769" s="1707"/>
      <c r="F7769" s="1719"/>
    </row>
    <row r="7770" spans="1:6" s="72" customFormat="1">
      <c r="A7770" s="1704"/>
      <c r="B7770" s="781"/>
      <c r="C7770" s="1704"/>
      <c r="D7770" s="874"/>
      <c r="E7770" s="1707"/>
      <c r="F7770" s="1719"/>
    </row>
    <row r="7771" spans="1:6" s="72" customFormat="1">
      <c r="A7771" s="1704"/>
      <c r="B7771" s="781"/>
      <c r="C7771" s="1704"/>
      <c r="D7771" s="874"/>
      <c r="E7771" s="1707"/>
      <c r="F7771" s="1719"/>
    </row>
    <row r="7772" spans="1:6" s="72" customFormat="1">
      <c r="A7772" s="1704"/>
      <c r="B7772" s="781"/>
      <c r="C7772" s="1704"/>
      <c r="D7772" s="874"/>
      <c r="E7772" s="1707"/>
      <c r="F7772" s="1719"/>
    </row>
    <row r="7773" spans="1:6" s="72" customFormat="1">
      <c r="A7773" s="1704"/>
      <c r="B7773" s="781"/>
      <c r="C7773" s="1704"/>
      <c r="D7773" s="874"/>
      <c r="E7773" s="1707"/>
      <c r="F7773" s="1719"/>
    </row>
    <row r="7774" spans="1:6" s="72" customFormat="1">
      <c r="A7774" s="1704"/>
      <c r="B7774" s="781"/>
      <c r="C7774" s="1704"/>
      <c r="D7774" s="874"/>
      <c r="E7774" s="1707"/>
      <c r="F7774" s="1719"/>
    </row>
    <row r="7775" spans="1:6" s="72" customFormat="1">
      <c r="A7775" s="1704"/>
      <c r="B7775" s="781"/>
      <c r="C7775" s="1704"/>
      <c r="D7775" s="874"/>
      <c r="E7775" s="1707"/>
      <c r="F7775" s="1719"/>
    </row>
    <row r="7776" spans="1:6" s="72" customFormat="1">
      <c r="A7776" s="1704"/>
      <c r="B7776" s="781"/>
      <c r="C7776" s="1704"/>
      <c r="D7776" s="874"/>
      <c r="E7776" s="1707"/>
      <c r="F7776" s="1719"/>
    </row>
    <row r="7777" spans="1:6" s="72" customFormat="1">
      <c r="A7777" s="1704"/>
      <c r="B7777" s="781"/>
      <c r="C7777" s="1704"/>
      <c r="D7777" s="874"/>
      <c r="E7777" s="1707"/>
      <c r="F7777" s="1719"/>
    </row>
    <row r="7778" spans="1:6" s="72" customFormat="1">
      <c r="A7778" s="1714"/>
      <c r="B7778" s="1672"/>
      <c r="C7778" s="1714"/>
      <c r="D7778" s="1716"/>
      <c r="E7778" s="2174"/>
      <c r="F7778" s="1717"/>
    </row>
    <row r="7779" spans="1:6" s="1690" customFormat="1">
      <c r="A7779" s="48"/>
      <c r="B7779" s="717"/>
      <c r="C7779" s="47"/>
      <c r="D7779" s="718"/>
      <c r="E7779" s="2014"/>
      <c r="F7779" s="351"/>
    </row>
    <row r="7780" spans="1:6" s="1690" customFormat="1" ht="15" customHeight="1" thickBot="1">
      <c r="A7780" s="66"/>
      <c r="B7780" s="719" t="s">
        <v>3487</v>
      </c>
      <c r="C7780" s="65"/>
      <c r="D7780" s="720"/>
      <c r="E7780" s="2022"/>
      <c r="F7780" s="393">
        <f>SUM(F7731:F7778)</f>
        <v>0</v>
      </c>
    </row>
    <row r="7781" spans="1:6" ht="14.4" thickTop="1">
      <c r="B7781" s="781"/>
    </row>
    <row r="7782" spans="1:6" ht="12.6" customHeight="1">
      <c r="B7782" s="628" t="s">
        <v>1888</v>
      </c>
    </row>
    <row r="7783" spans="1:6" s="72" customFormat="1" ht="12.6" customHeight="1">
      <c r="A7783" s="1736"/>
      <c r="B7783" s="781"/>
      <c r="C7783" s="1736"/>
      <c r="D7783" s="1737"/>
      <c r="E7783" s="2178"/>
      <c r="F7783" s="1738"/>
    </row>
    <row r="7784" spans="1:6" s="72" customFormat="1" ht="12.6" customHeight="1">
      <c r="A7784" s="1736"/>
      <c r="B7784" s="1739" t="s">
        <v>3449</v>
      </c>
      <c r="C7784" s="1736"/>
      <c r="D7784" s="1737"/>
      <c r="E7784" s="2178"/>
      <c r="F7784" s="1738"/>
    </row>
    <row r="7785" spans="1:6" s="1674" customFormat="1">
      <c r="A7785" s="1849"/>
      <c r="B7785" s="79"/>
      <c r="C7785" s="1799"/>
      <c r="D7785" s="1734"/>
      <c r="E7785" s="2191"/>
      <c r="F7785" s="1734"/>
    </row>
    <row r="7786" spans="1:6" s="1674" customFormat="1">
      <c r="A7786" s="1733"/>
      <c r="B7786" s="1959" t="s">
        <v>3482</v>
      </c>
      <c r="C7786" s="1733"/>
      <c r="D7786" s="1734"/>
      <c r="E7786" s="1761"/>
      <c r="F7786" s="1735"/>
    </row>
    <row r="7787" spans="1:6" s="1674" customFormat="1">
      <c r="A7787" s="1733"/>
      <c r="B7787" s="1673"/>
      <c r="C7787" s="1733"/>
      <c r="D7787" s="1734"/>
      <c r="E7787" s="1761"/>
      <c r="F7787" s="1735"/>
    </row>
    <row r="7788" spans="1:6" s="1690" customFormat="1" ht="55.2">
      <c r="A7788" s="1850"/>
      <c r="B7788" s="1855" t="s">
        <v>1644</v>
      </c>
      <c r="C7788" s="1856"/>
      <c r="D7788" s="1857"/>
      <c r="E7788" s="1707"/>
      <c r="F7788" s="1719"/>
    </row>
    <row r="7789" spans="1:6" s="1690" customFormat="1" ht="55.2">
      <c r="A7789" s="1850"/>
      <c r="B7789" s="1693" t="s">
        <v>1645</v>
      </c>
      <c r="C7789" s="1856"/>
      <c r="D7789" s="1857"/>
      <c r="E7789" s="1707"/>
      <c r="F7789" s="1719"/>
    </row>
    <row r="7790" spans="1:6" s="1690" customFormat="1" ht="110.4">
      <c r="A7790" s="1850"/>
      <c r="B7790" s="1693" t="s">
        <v>1646</v>
      </c>
      <c r="C7790" s="1856"/>
      <c r="D7790" s="1857"/>
      <c r="E7790" s="1707"/>
      <c r="F7790" s="1719"/>
    </row>
    <row r="7791" spans="1:6" s="1690" customFormat="1">
      <c r="A7791" s="1850" t="s">
        <v>28</v>
      </c>
      <c r="B7791" s="1693" t="s">
        <v>1647</v>
      </c>
      <c r="C7791" s="1858">
        <v>123</v>
      </c>
      <c r="D7791" s="1857" t="s">
        <v>46</v>
      </c>
      <c r="E7791" s="1707"/>
      <c r="F7791" s="1719">
        <f>C7791*E7791</f>
        <v>0</v>
      </c>
    </row>
    <row r="7792" spans="1:6" s="1690" customFormat="1">
      <c r="A7792" s="1850" t="s">
        <v>30</v>
      </c>
      <c r="B7792" s="1693" t="s">
        <v>1648</v>
      </c>
      <c r="C7792" s="1858">
        <v>66</v>
      </c>
      <c r="D7792" s="1857" t="s">
        <v>46</v>
      </c>
      <c r="E7792" s="1707"/>
      <c r="F7792" s="1719">
        <f>C7792*E7792</f>
        <v>0</v>
      </c>
    </row>
    <row r="7793" spans="1:6" s="1690" customFormat="1">
      <c r="A7793" s="1850"/>
      <c r="B7793" s="1693"/>
      <c r="C7793" s="1858"/>
      <c r="D7793" s="1857"/>
      <c r="E7793" s="1707"/>
      <c r="F7793" s="1719"/>
    </row>
    <row r="7794" spans="1:6" s="1690" customFormat="1">
      <c r="A7794" s="1850"/>
      <c r="B7794" s="1693"/>
      <c r="C7794" s="1858"/>
      <c r="D7794" s="1857"/>
      <c r="E7794" s="1707"/>
      <c r="F7794" s="1719"/>
    </row>
    <row r="7795" spans="1:6" s="1690" customFormat="1" ht="27.6">
      <c r="A7795" s="1850"/>
      <c r="B7795" s="1855" t="s">
        <v>1649</v>
      </c>
      <c r="C7795" s="1859"/>
      <c r="D7795" s="1854"/>
      <c r="E7795" s="1707"/>
      <c r="F7795" s="1719"/>
    </row>
    <row r="7796" spans="1:6" s="1690" customFormat="1">
      <c r="A7796" s="1850"/>
      <c r="B7796" s="1860"/>
      <c r="C7796" s="1859"/>
      <c r="D7796" s="1854"/>
      <c r="E7796" s="1707"/>
      <c r="F7796" s="1719"/>
    </row>
    <row r="7797" spans="1:6" s="1690" customFormat="1">
      <c r="A7797" s="1850" t="s">
        <v>31</v>
      </c>
      <c r="B7797" s="1693" t="s">
        <v>1650</v>
      </c>
      <c r="C7797" s="1861">
        <v>18</v>
      </c>
      <c r="D7797" s="1857" t="s">
        <v>1421</v>
      </c>
      <c r="E7797" s="1707"/>
      <c r="F7797" s="1719">
        <f t="shared" ref="F7797:F7798" si="238">C7797*E7797</f>
        <v>0</v>
      </c>
    </row>
    <row r="7798" spans="1:6" s="1690" customFormat="1">
      <c r="A7798" s="1850" t="s">
        <v>32</v>
      </c>
      <c r="B7798" s="1693" t="s">
        <v>1648</v>
      </c>
      <c r="C7798" s="1858">
        <v>18</v>
      </c>
      <c r="D7798" s="1857" t="s">
        <v>1421</v>
      </c>
      <c r="E7798" s="1707"/>
      <c r="F7798" s="1719">
        <f t="shared" si="238"/>
        <v>0</v>
      </c>
    </row>
    <row r="7799" spans="1:6" s="1690" customFormat="1">
      <c r="A7799" s="1850"/>
      <c r="B7799" s="1693"/>
      <c r="C7799" s="1858"/>
      <c r="D7799" s="1857"/>
      <c r="E7799" s="1707"/>
      <c r="F7799" s="1719"/>
    </row>
    <row r="7800" spans="1:6" s="1690" customFormat="1">
      <c r="A7800" s="1850"/>
      <c r="B7800" s="1693"/>
      <c r="C7800" s="1858"/>
      <c r="D7800" s="1857"/>
      <c r="E7800" s="1707"/>
      <c r="F7800" s="1719"/>
    </row>
    <row r="7801" spans="1:6" s="1690" customFormat="1">
      <c r="A7801" s="1850" t="s">
        <v>33</v>
      </c>
      <c r="B7801" s="1693" t="s">
        <v>1651</v>
      </c>
      <c r="C7801" s="1858">
        <v>12</v>
      </c>
      <c r="D7801" s="1857" t="s">
        <v>1421</v>
      </c>
      <c r="E7801" s="1707"/>
      <c r="F7801" s="1719">
        <f t="shared" ref="F7801:F7804" si="239">C7801*E7801</f>
        <v>0</v>
      </c>
    </row>
    <row r="7802" spans="1:6" s="1690" customFormat="1">
      <c r="A7802" s="1850" t="s">
        <v>34</v>
      </c>
      <c r="B7802" s="1693" t="s">
        <v>1648</v>
      </c>
      <c r="C7802" s="1858">
        <v>9</v>
      </c>
      <c r="D7802" s="1857" t="s">
        <v>1421</v>
      </c>
      <c r="E7802" s="1707"/>
      <c r="F7802" s="1719">
        <f t="shared" si="239"/>
        <v>0</v>
      </c>
    </row>
    <row r="7803" spans="1:6" s="1690" customFormat="1">
      <c r="A7803" s="1850"/>
      <c r="B7803" s="1693"/>
      <c r="C7803" s="1858"/>
      <c r="D7803" s="1857"/>
      <c r="E7803" s="1707"/>
      <c r="F7803" s="1719">
        <f t="shared" si="239"/>
        <v>0</v>
      </c>
    </row>
    <row r="7804" spans="1:6" s="1691" customFormat="1">
      <c r="A7804" s="1850" t="s">
        <v>35</v>
      </c>
      <c r="B7804" s="1693" t="s">
        <v>1652</v>
      </c>
      <c r="C7804" s="1858">
        <v>3</v>
      </c>
      <c r="D7804" s="1857" t="s">
        <v>1421</v>
      </c>
      <c r="E7804" s="1707"/>
      <c r="F7804" s="1719">
        <f t="shared" si="239"/>
        <v>0</v>
      </c>
    </row>
    <row r="7805" spans="1:6" s="1691" customFormat="1">
      <c r="A7805" s="1850"/>
      <c r="B7805" s="1693"/>
      <c r="C7805" s="1858"/>
      <c r="D7805" s="1857"/>
      <c r="E7805" s="1707"/>
      <c r="F7805" s="1719"/>
    </row>
    <row r="7806" spans="1:6" s="1692" customFormat="1">
      <c r="A7806" s="1853"/>
      <c r="B7806" s="1862"/>
      <c r="C7806" s="1863"/>
      <c r="D7806" s="1864"/>
      <c r="E7806" s="2174"/>
      <c r="F7806" s="1717"/>
    </row>
    <row r="7807" spans="1:6" s="1692" customFormat="1">
      <c r="A7807" s="1853"/>
      <c r="B7807" s="1862"/>
      <c r="C7807" s="1863"/>
      <c r="D7807" s="1864"/>
      <c r="E7807" s="2174"/>
      <c r="F7807" s="1717"/>
    </row>
    <row r="7808" spans="1:6" s="1692" customFormat="1">
      <c r="A7808" s="1853"/>
      <c r="B7808" s="1862"/>
      <c r="C7808" s="1863"/>
      <c r="D7808" s="1864"/>
      <c r="E7808" s="2174"/>
      <c r="F7808" s="1717"/>
    </row>
    <row r="7809" spans="1:6" s="1692" customFormat="1">
      <c r="A7809" s="1853"/>
      <c r="B7809" s="1862"/>
      <c r="C7809" s="1863"/>
      <c r="D7809" s="1864"/>
      <c r="E7809" s="2174"/>
      <c r="F7809" s="1717"/>
    </row>
    <row r="7810" spans="1:6" s="1692" customFormat="1">
      <c r="A7810" s="1853"/>
      <c r="B7810" s="1862"/>
      <c r="C7810" s="1863"/>
      <c r="D7810" s="1864"/>
      <c r="E7810" s="2174"/>
      <c r="F7810" s="1717"/>
    </row>
    <row r="7811" spans="1:6" s="1692" customFormat="1">
      <c r="A7811" s="1853"/>
      <c r="B7811" s="1862"/>
      <c r="C7811" s="1863"/>
      <c r="D7811" s="1864"/>
      <c r="E7811" s="2174"/>
      <c r="F7811" s="1717"/>
    </row>
    <row r="7812" spans="1:6" s="1692" customFormat="1">
      <c r="A7812" s="1853"/>
      <c r="B7812" s="1862"/>
      <c r="C7812" s="1863"/>
      <c r="D7812" s="1864"/>
      <c r="E7812" s="2174"/>
      <c r="F7812" s="1717"/>
    </row>
    <row r="7813" spans="1:6" s="1692" customFormat="1">
      <c r="A7813" s="1853"/>
      <c r="B7813" s="1862"/>
      <c r="C7813" s="1863"/>
      <c r="D7813" s="1864"/>
      <c r="E7813" s="2174"/>
      <c r="F7813" s="1717"/>
    </row>
    <row r="7814" spans="1:6" s="1692" customFormat="1">
      <c r="A7814" s="1853"/>
      <c r="B7814" s="1862"/>
      <c r="C7814" s="1863"/>
      <c r="D7814" s="1864"/>
      <c r="E7814" s="2174"/>
      <c r="F7814" s="1717"/>
    </row>
    <row r="7815" spans="1:6" s="1692" customFormat="1">
      <c r="A7815" s="1853"/>
      <c r="B7815" s="1862"/>
      <c r="C7815" s="1863"/>
      <c r="D7815" s="1864"/>
      <c r="E7815" s="2174"/>
      <c r="F7815" s="1717"/>
    </row>
    <row r="7816" spans="1:6" s="1690" customFormat="1">
      <c r="A7816" s="48"/>
      <c r="B7816" s="717"/>
      <c r="C7816" s="47"/>
      <c r="D7816" s="718"/>
      <c r="E7816" s="2014"/>
      <c r="F7816" s="351"/>
    </row>
    <row r="7817" spans="1:6" s="1690" customFormat="1" ht="15" customHeight="1" thickBot="1">
      <c r="A7817" s="66"/>
      <c r="B7817" s="719" t="s">
        <v>3506</v>
      </c>
      <c r="C7817" s="65"/>
      <c r="D7817" s="720"/>
      <c r="E7817" s="2022"/>
      <c r="F7817" s="393">
        <f>SUM(F7783:F7810)</f>
        <v>0</v>
      </c>
    </row>
    <row r="7818" spans="1:6" s="1690" customFormat="1" ht="14.4" thickTop="1">
      <c r="A7818" s="1850"/>
      <c r="B7818" s="1689"/>
      <c r="C7818" s="1851"/>
      <c r="D7818" s="1852"/>
      <c r="E7818" s="2177"/>
      <c r="F7818" s="661"/>
    </row>
    <row r="7819" spans="1:6" s="1690" customFormat="1">
      <c r="A7819" s="1850"/>
      <c r="B7819" s="1959" t="s">
        <v>3484</v>
      </c>
      <c r="C7819" s="1851"/>
      <c r="D7819" s="1852"/>
      <c r="E7819" s="2177"/>
      <c r="F7819" s="661"/>
    </row>
    <row r="7820" spans="1:6" s="1690" customFormat="1">
      <c r="A7820" s="1850"/>
      <c r="B7820" s="1960"/>
      <c r="C7820" s="1851"/>
      <c r="D7820" s="1852"/>
      <c r="E7820" s="2177"/>
      <c r="F7820" s="661"/>
    </row>
    <row r="7821" spans="1:6" s="1690" customFormat="1">
      <c r="A7821" s="1850"/>
      <c r="B7821" s="1855" t="s">
        <v>1659</v>
      </c>
      <c r="C7821" s="1856"/>
      <c r="D7821" s="1857"/>
      <c r="E7821" s="1707"/>
      <c r="F7821" s="1719"/>
    </row>
    <row r="7822" spans="1:6" s="1690" customFormat="1" ht="41.4" customHeight="1">
      <c r="A7822" s="1850"/>
      <c r="B7822" s="1855" t="s">
        <v>1644</v>
      </c>
      <c r="C7822" s="1856"/>
      <c r="D7822" s="1857"/>
      <c r="E7822" s="1707"/>
      <c r="F7822" s="1719"/>
    </row>
    <row r="7823" spans="1:6" s="1690" customFormat="1">
      <c r="A7823" s="1850"/>
      <c r="B7823" s="1855"/>
      <c r="C7823" s="1856"/>
      <c r="D7823" s="1857"/>
      <c r="E7823" s="1707"/>
      <c r="F7823" s="1719"/>
    </row>
    <row r="7824" spans="1:6" s="1691" customFormat="1" ht="82.8">
      <c r="A7824" s="1850" t="s">
        <v>28</v>
      </c>
      <c r="B7824" s="1693" t="s">
        <v>1660</v>
      </c>
      <c r="C7824" s="1856">
        <v>3</v>
      </c>
      <c r="D7824" s="1857" t="s">
        <v>1421</v>
      </c>
      <c r="E7824" s="1707"/>
      <c r="F7824" s="1719">
        <f t="shared" ref="F7824:F7831" si="240">C7824*E7824</f>
        <v>0</v>
      </c>
    </row>
    <row r="7825" spans="1:6" s="1690" customFormat="1" ht="41.4">
      <c r="A7825" s="1850" t="s">
        <v>30</v>
      </c>
      <c r="B7825" s="1693" t="s">
        <v>1661</v>
      </c>
      <c r="C7825" s="1856"/>
      <c r="D7825" s="1857"/>
      <c r="E7825" s="1707"/>
      <c r="F7825" s="1719"/>
    </row>
    <row r="7826" spans="1:6" s="1690" customFormat="1">
      <c r="A7826" s="1850"/>
      <c r="B7826" s="1693"/>
      <c r="C7826" s="1856"/>
      <c r="D7826" s="1857"/>
      <c r="E7826" s="1707"/>
      <c r="F7826" s="1719"/>
    </row>
    <row r="7827" spans="1:6" s="1690" customFormat="1">
      <c r="A7827" s="1850"/>
      <c r="B7827" s="1693" t="s">
        <v>1662</v>
      </c>
      <c r="C7827" s="1856">
        <v>3</v>
      </c>
      <c r="D7827" s="1857" t="s">
        <v>1421</v>
      </c>
      <c r="E7827" s="1707"/>
      <c r="F7827" s="1719">
        <f t="shared" si="240"/>
        <v>0</v>
      </c>
    </row>
    <row r="7828" spans="1:6" s="1690" customFormat="1">
      <c r="A7828" s="1850"/>
      <c r="B7828" s="1693" t="s">
        <v>1663</v>
      </c>
      <c r="C7828" s="1856">
        <v>3</v>
      </c>
      <c r="D7828" s="1857" t="s">
        <v>1421</v>
      </c>
      <c r="E7828" s="1707"/>
      <c r="F7828" s="1719">
        <f t="shared" si="240"/>
        <v>0</v>
      </c>
    </row>
    <row r="7829" spans="1:6" s="1690" customFormat="1">
      <c r="A7829" s="1850"/>
      <c r="B7829" s="1693" t="s">
        <v>1664</v>
      </c>
      <c r="C7829" s="1856">
        <v>3</v>
      </c>
      <c r="D7829" s="1857" t="s">
        <v>1421</v>
      </c>
      <c r="E7829" s="1707"/>
      <c r="F7829" s="1719">
        <f t="shared" si="240"/>
        <v>0</v>
      </c>
    </row>
    <row r="7830" spans="1:6" s="1690" customFormat="1">
      <c r="A7830" s="1850"/>
      <c r="B7830" s="1693"/>
      <c r="C7830" s="1856"/>
      <c r="D7830" s="1857"/>
      <c r="E7830" s="1707"/>
      <c r="F7830" s="1719"/>
    </row>
    <row r="7831" spans="1:6" s="1690" customFormat="1" ht="41.4">
      <c r="A7831" s="1850" t="s">
        <v>31</v>
      </c>
      <c r="B7831" s="1693" t="s">
        <v>1665</v>
      </c>
      <c r="C7831" s="1856">
        <v>3</v>
      </c>
      <c r="D7831" s="1857" t="s">
        <v>1421</v>
      </c>
      <c r="E7831" s="1707"/>
      <c r="F7831" s="1719">
        <f t="shared" si="240"/>
        <v>0</v>
      </c>
    </row>
    <row r="7832" spans="1:6" s="1690" customFormat="1">
      <c r="A7832" s="1850"/>
      <c r="B7832" s="1693"/>
      <c r="C7832" s="1856"/>
      <c r="D7832" s="1857"/>
      <c r="E7832" s="1707"/>
      <c r="F7832" s="1719"/>
    </row>
    <row r="7833" spans="1:6" s="1690" customFormat="1" ht="27.6">
      <c r="A7833" s="1850" t="s">
        <v>32</v>
      </c>
      <c r="B7833" s="1693" t="s">
        <v>1666</v>
      </c>
      <c r="C7833" s="1856">
        <v>3</v>
      </c>
      <c r="D7833" s="1857" t="s">
        <v>1421</v>
      </c>
      <c r="E7833" s="1707"/>
      <c r="F7833" s="1719">
        <f t="shared" ref="F7833:F7835" si="241">C7833*E7833</f>
        <v>0</v>
      </c>
    </row>
    <row r="7834" spans="1:6" s="1690" customFormat="1">
      <c r="A7834" s="1850"/>
      <c r="B7834" s="1693"/>
      <c r="C7834" s="1856"/>
      <c r="D7834" s="1857"/>
      <c r="E7834" s="1707"/>
      <c r="F7834" s="1719">
        <f t="shared" si="241"/>
        <v>0</v>
      </c>
    </row>
    <row r="7835" spans="1:6" s="1690" customFormat="1" ht="32.4" customHeight="1">
      <c r="A7835" s="1850" t="s">
        <v>33</v>
      </c>
      <c r="B7835" s="1693" t="s">
        <v>3133</v>
      </c>
      <c r="C7835" s="1856">
        <v>1</v>
      </c>
      <c r="D7835" s="1856" t="s">
        <v>1482</v>
      </c>
      <c r="E7835" s="1707"/>
      <c r="F7835" s="1719">
        <f t="shared" si="241"/>
        <v>0</v>
      </c>
    </row>
    <row r="7836" spans="1:6" s="1690" customFormat="1">
      <c r="A7836" s="1850"/>
      <c r="B7836" s="1693"/>
      <c r="C7836" s="1856"/>
      <c r="D7836" s="1857"/>
      <c r="E7836" s="1707"/>
      <c r="F7836" s="1719"/>
    </row>
    <row r="7837" spans="1:6" s="1690" customFormat="1">
      <c r="A7837" s="1850"/>
      <c r="B7837" s="1855" t="s">
        <v>1667</v>
      </c>
      <c r="C7837" s="1856"/>
      <c r="D7837" s="1857"/>
      <c r="E7837" s="1707"/>
      <c r="F7837" s="1719"/>
    </row>
    <row r="7838" spans="1:6" s="1690" customFormat="1" ht="85.2" customHeight="1">
      <c r="A7838" s="1850" t="s">
        <v>34</v>
      </c>
      <c r="B7838" s="1693" t="s">
        <v>1668</v>
      </c>
      <c r="C7838" s="1856">
        <v>1</v>
      </c>
      <c r="D7838" s="1857" t="s">
        <v>1421</v>
      </c>
      <c r="E7838" s="1707"/>
      <c r="F7838" s="1719">
        <f t="shared" ref="F7838:F7841" si="242">C7838*E7838</f>
        <v>0</v>
      </c>
    </row>
    <row r="7839" spans="1:6" s="1690" customFormat="1">
      <c r="A7839" s="1850"/>
      <c r="B7839" s="1693"/>
      <c r="C7839" s="1856"/>
      <c r="D7839" s="1857"/>
      <c r="E7839" s="1707"/>
      <c r="F7839" s="1719"/>
    </row>
    <row r="7840" spans="1:6" s="1690" customFormat="1">
      <c r="A7840" s="1850"/>
      <c r="B7840" s="1862" t="s">
        <v>1669</v>
      </c>
      <c r="C7840" s="1856"/>
      <c r="D7840" s="1857"/>
      <c r="E7840" s="1707"/>
      <c r="F7840" s="1719"/>
    </row>
    <row r="7841" spans="1:7" s="1690" customFormat="1" ht="69">
      <c r="A7841" s="1850" t="s">
        <v>35</v>
      </c>
      <c r="B7841" s="1693" t="s">
        <v>1670</v>
      </c>
      <c r="C7841" s="1856">
        <v>1</v>
      </c>
      <c r="D7841" s="1857" t="s">
        <v>1421</v>
      </c>
      <c r="E7841" s="1707"/>
      <c r="F7841" s="1719">
        <f t="shared" si="242"/>
        <v>0</v>
      </c>
    </row>
    <row r="7842" spans="1:7" s="1690" customFormat="1">
      <c r="A7842" s="1850"/>
      <c r="B7842" s="1693"/>
      <c r="C7842" s="1856"/>
      <c r="D7842" s="1857"/>
      <c r="E7842" s="1707"/>
      <c r="F7842" s="1719"/>
    </row>
    <row r="7843" spans="1:7" s="1690" customFormat="1">
      <c r="A7843" s="1850"/>
      <c r="B7843" s="1693"/>
      <c r="C7843" s="1856"/>
      <c r="D7843" s="1857"/>
      <c r="E7843" s="1707"/>
      <c r="F7843" s="1719"/>
    </row>
    <row r="7844" spans="1:7" s="1690" customFormat="1">
      <c r="A7844" s="48"/>
      <c r="B7844" s="717"/>
      <c r="C7844" s="47"/>
      <c r="D7844" s="718"/>
      <c r="E7844" s="2014"/>
      <c r="F7844" s="351"/>
    </row>
    <row r="7845" spans="1:7" s="1690" customFormat="1" ht="15" customHeight="1" thickBot="1">
      <c r="A7845" s="66"/>
      <c r="B7845" s="719" t="s">
        <v>3506</v>
      </c>
      <c r="C7845" s="65"/>
      <c r="D7845" s="720"/>
      <c r="E7845" s="2022"/>
      <c r="F7845" s="393">
        <f>SUM(F7821:F7841)</f>
        <v>0</v>
      </c>
    </row>
    <row r="7846" spans="1:7" s="1690" customFormat="1" ht="14.4" thickTop="1">
      <c r="A7846" s="1850"/>
      <c r="B7846" s="1689"/>
      <c r="C7846" s="1851"/>
      <c r="D7846" s="1852"/>
      <c r="E7846" s="2177"/>
      <c r="F7846" s="661"/>
    </row>
    <row r="7847" spans="1:7" s="72" customFormat="1">
      <c r="A7847" s="1704"/>
      <c r="B7847" s="802" t="s">
        <v>45</v>
      </c>
      <c r="C7847" s="1704"/>
      <c r="D7847" s="1766"/>
      <c r="E7847" s="1707"/>
      <c r="F7847" s="1719"/>
    </row>
    <row r="7848" spans="1:7" s="72" customFormat="1">
      <c r="A7848" s="1704"/>
      <c r="B7848" s="802"/>
      <c r="C7848" s="1704"/>
      <c r="D7848" s="1766"/>
      <c r="E7848" s="1707"/>
      <c r="F7848" s="1719"/>
    </row>
    <row r="7849" spans="1:7" s="72" customFormat="1">
      <c r="A7849" s="1704"/>
      <c r="B7849" s="802" t="s">
        <v>3449</v>
      </c>
      <c r="C7849" s="1704"/>
      <c r="D7849" s="874"/>
      <c r="E7849" s="1707"/>
      <c r="F7849" s="1719"/>
    </row>
    <row r="7850" spans="1:7" s="72" customFormat="1">
      <c r="A7850" s="1704"/>
      <c r="B7850" s="781"/>
      <c r="C7850" s="1704"/>
      <c r="D7850" s="336"/>
      <c r="E7850" s="1707"/>
      <c r="F7850" s="1719"/>
    </row>
    <row r="7851" spans="1:7" s="72" customFormat="1">
      <c r="A7851" s="1704">
        <v>1.2</v>
      </c>
      <c r="B7851" s="811" t="s">
        <v>1674</v>
      </c>
      <c r="C7851" s="1704"/>
      <c r="D7851" s="874"/>
      <c r="E7851" s="1707"/>
      <c r="F7851" s="1719">
        <f>F7817</f>
        <v>0</v>
      </c>
    </row>
    <row r="7852" spans="1:7" s="72" customFormat="1">
      <c r="A7852" s="1704"/>
      <c r="B7852" s="811"/>
      <c r="C7852" s="1704"/>
      <c r="D7852" s="1838"/>
      <c r="E7852" s="1707"/>
      <c r="F7852" s="1719"/>
    </row>
    <row r="7853" spans="1:7" s="72" customFormat="1">
      <c r="A7853" s="1704">
        <v>1.3</v>
      </c>
      <c r="B7853" s="811" t="s">
        <v>1675</v>
      </c>
      <c r="C7853" s="1704"/>
      <c r="D7853" s="874"/>
      <c r="E7853" s="1707"/>
      <c r="F7853" s="1719">
        <f>F7845</f>
        <v>0</v>
      </c>
    </row>
    <row r="7854" spans="1:7" s="72" customFormat="1">
      <c r="A7854" s="1714"/>
      <c r="B7854" s="735"/>
      <c r="C7854" s="1714"/>
      <c r="D7854" s="1716"/>
      <c r="E7854" s="2174"/>
      <c r="F7854" s="1717"/>
    </row>
    <row r="7855" spans="1:7" s="72" customFormat="1">
      <c r="A7855" s="1714"/>
      <c r="B7855" s="1672"/>
      <c r="C7855" s="1714"/>
      <c r="D7855" s="1716"/>
      <c r="E7855" s="2174"/>
      <c r="F7855" s="1725"/>
      <c r="G7855" s="866"/>
    </row>
    <row r="7856" spans="1:7" s="72" customFormat="1">
      <c r="A7856" s="1714"/>
      <c r="B7856" s="1672"/>
      <c r="C7856" s="1704"/>
      <c r="D7856" s="1716"/>
      <c r="E7856" s="1707"/>
      <c r="F7856" s="1717"/>
    </row>
    <row r="7857" spans="1:6" s="72" customFormat="1">
      <c r="A7857" s="1714"/>
      <c r="B7857" s="1672"/>
      <c r="C7857" s="1704"/>
      <c r="D7857" s="1716"/>
      <c r="E7857" s="1707"/>
      <c r="F7857" s="1717"/>
    </row>
    <row r="7858" spans="1:6" s="72" customFormat="1">
      <c r="A7858" s="1714"/>
      <c r="B7858" s="1672"/>
      <c r="C7858" s="1704"/>
      <c r="D7858" s="1716"/>
      <c r="E7858" s="1707"/>
      <c r="F7858" s="1717"/>
    </row>
    <row r="7859" spans="1:6" s="72" customFormat="1">
      <c r="A7859" s="1714"/>
      <c r="B7859" s="1672"/>
      <c r="C7859" s="1704"/>
      <c r="D7859" s="1716"/>
      <c r="E7859" s="1707"/>
      <c r="F7859" s="1717"/>
    </row>
    <row r="7860" spans="1:6" s="72" customFormat="1">
      <c r="A7860" s="1714"/>
      <c r="B7860" s="1672"/>
      <c r="C7860" s="1704"/>
      <c r="D7860" s="1716"/>
      <c r="E7860" s="1707"/>
      <c r="F7860" s="1717"/>
    </row>
    <row r="7861" spans="1:6" s="72" customFormat="1">
      <c r="A7861" s="1714"/>
      <c r="B7861" s="1672"/>
      <c r="C7861" s="1704"/>
      <c r="D7861" s="1716"/>
      <c r="E7861" s="1707"/>
      <c r="F7861" s="1717"/>
    </row>
    <row r="7862" spans="1:6" s="72" customFormat="1">
      <c r="A7862" s="1714"/>
      <c r="B7862" s="1672"/>
      <c r="C7862" s="1704"/>
      <c r="D7862" s="1716"/>
      <c r="E7862" s="1707"/>
      <c r="F7862" s="1717"/>
    </row>
    <row r="7863" spans="1:6" s="72" customFormat="1">
      <c r="A7863" s="1704"/>
      <c r="B7863" s="781"/>
      <c r="C7863" s="1704"/>
      <c r="D7863" s="874"/>
      <c r="E7863" s="1707"/>
      <c r="F7863" s="1719"/>
    </row>
    <row r="7864" spans="1:6" s="72" customFormat="1">
      <c r="A7864" s="1704"/>
      <c r="B7864" s="781"/>
      <c r="C7864" s="1704"/>
      <c r="D7864" s="874"/>
      <c r="E7864" s="1707"/>
      <c r="F7864" s="1719"/>
    </row>
    <row r="7865" spans="1:6" s="72" customFormat="1">
      <c r="A7865" s="1704"/>
      <c r="B7865" s="781"/>
      <c r="C7865" s="1704"/>
      <c r="D7865" s="874"/>
      <c r="E7865" s="1707"/>
      <c r="F7865" s="1719"/>
    </row>
    <row r="7866" spans="1:6" s="72" customFormat="1">
      <c r="A7866" s="1704"/>
      <c r="B7866" s="781"/>
      <c r="C7866" s="1704"/>
      <c r="D7866" s="874"/>
      <c r="E7866" s="1707"/>
      <c r="F7866" s="1719"/>
    </row>
    <row r="7867" spans="1:6" s="72" customFormat="1">
      <c r="A7867" s="1704"/>
      <c r="B7867" s="781"/>
      <c r="C7867" s="1704"/>
      <c r="D7867" s="874"/>
      <c r="E7867" s="1707"/>
      <c r="F7867" s="1719"/>
    </row>
    <row r="7868" spans="1:6" s="72" customFormat="1">
      <c r="A7868" s="1704"/>
      <c r="B7868" s="781"/>
      <c r="C7868" s="1704"/>
      <c r="D7868" s="874"/>
      <c r="E7868" s="1707"/>
      <c r="F7868" s="1719"/>
    </row>
    <row r="7869" spans="1:6" s="72" customFormat="1">
      <c r="A7869" s="1704"/>
      <c r="B7869" s="781"/>
      <c r="C7869" s="1704"/>
      <c r="D7869" s="874"/>
      <c r="E7869" s="1707"/>
      <c r="F7869" s="1719"/>
    </row>
    <row r="7870" spans="1:6" s="72" customFormat="1">
      <c r="A7870" s="1704"/>
      <c r="B7870" s="781"/>
      <c r="C7870" s="1704"/>
      <c r="D7870" s="874"/>
      <c r="E7870" s="1707"/>
      <c r="F7870" s="1719"/>
    </row>
    <row r="7871" spans="1:6" s="72" customFormat="1">
      <c r="A7871" s="1704"/>
      <c r="B7871" s="781"/>
      <c r="C7871" s="1704"/>
      <c r="D7871" s="874"/>
      <c r="E7871" s="1707"/>
      <c r="F7871" s="1719"/>
    </row>
    <row r="7872" spans="1:6" s="72" customFormat="1">
      <c r="A7872" s="1704"/>
      <c r="B7872" s="781"/>
      <c r="C7872" s="1704"/>
      <c r="D7872" s="874"/>
      <c r="E7872" s="1707"/>
      <c r="F7872" s="1719"/>
    </row>
    <row r="7873" spans="1:6" s="72" customFormat="1">
      <c r="A7873" s="1704"/>
      <c r="B7873" s="781"/>
      <c r="C7873" s="1704"/>
      <c r="D7873" s="874"/>
      <c r="E7873" s="1707"/>
      <c r="F7873" s="1719"/>
    </row>
    <row r="7874" spans="1:6" s="72" customFormat="1">
      <c r="A7874" s="1704"/>
      <c r="B7874" s="781"/>
      <c r="C7874" s="1704"/>
      <c r="D7874" s="874"/>
      <c r="E7874" s="1707"/>
      <c r="F7874" s="1719"/>
    </row>
    <row r="7875" spans="1:6" s="72" customFormat="1">
      <c r="A7875" s="1704"/>
      <c r="B7875" s="781"/>
      <c r="C7875" s="1704"/>
      <c r="D7875" s="874"/>
      <c r="E7875" s="1707"/>
      <c r="F7875" s="1719"/>
    </row>
    <row r="7876" spans="1:6" s="72" customFormat="1">
      <c r="A7876" s="1704"/>
      <c r="B7876" s="781"/>
      <c r="C7876" s="1704"/>
      <c r="D7876" s="874"/>
      <c r="E7876" s="1707"/>
      <c r="F7876" s="1719"/>
    </row>
    <row r="7877" spans="1:6" s="72" customFormat="1">
      <c r="A7877" s="1704"/>
      <c r="B7877" s="781"/>
      <c r="C7877" s="1704"/>
      <c r="D7877" s="874"/>
      <c r="E7877" s="1707"/>
      <c r="F7877" s="1719"/>
    </row>
    <row r="7878" spans="1:6" s="72" customFormat="1">
      <c r="A7878" s="1704"/>
      <c r="B7878" s="781"/>
      <c r="C7878" s="1704"/>
      <c r="D7878" s="874"/>
      <c r="E7878" s="1707"/>
      <c r="F7878" s="1719"/>
    </row>
    <row r="7879" spans="1:6" s="72" customFormat="1">
      <c r="A7879" s="1704"/>
      <c r="B7879" s="781"/>
      <c r="C7879" s="1704"/>
      <c r="D7879" s="874"/>
      <c r="E7879" s="1707"/>
      <c r="F7879" s="1719"/>
    </row>
    <row r="7880" spans="1:6" s="72" customFormat="1">
      <c r="A7880" s="1704"/>
      <c r="B7880" s="781"/>
      <c r="C7880" s="1704"/>
      <c r="D7880" s="874"/>
      <c r="E7880" s="1707"/>
      <c r="F7880" s="1719"/>
    </row>
    <row r="7881" spans="1:6" s="72" customFormat="1">
      <c r="A7881" s="1704"/>
      <c r="B7881" s="781"/>
      <c r="C7881" s="1704"/>
      <c r="D7881" s="874"/>
      <c r="E7881" s="1707"/>
      <c r="F7881" s="1719"/>
    </row>
    <row r="7882" spans="1:6" s="72" customFormat="1">
      <c r="A7882" s="1704"/>
      <c r="B7882" s="781"/>
      <c r="C7882" s="1704"/>
      <c r="D7882" s="874"/>
      <c r="E7882" s="1707"/>
      <c r="F7882" s="1719"/>
    </row>
    <row r="7883" spans="1:6" s="72" customFormat="1">
      <c r="A7883" s="1704"/>
      <c r="B7883" s="781"/>
      <c r="C7883" s="1704"/>
      <c r="D7883" s="874"/>
      <c r="E7883" s="1707"/>
      <c r="F7883" s="1719"/>
    </row>
    <row r="7884" spans="1:6" s="72" customFormat="1">
      <c r="A7884" s="1704"/>
      <c r="B7884" s="781"/>
      <c r="C7884" s="1704"/>
      <c r="D7884" s="874"/>
      <c r="E7884" s="1707"/>
      <c r="F7884" s="1719"/>
    </row>
    <row r="7885" spans="1:6" s="72" customFormat="1">
      <c r="A7885" s="1704"/>
      <c r="B7885" s="781"/>
      <c r="C7885" s="1704"/>
      <c r="D7885" s="874"/>
      <c r="E7885" s="1707"/>
      <c r="F7885" s="1719"/>
    </row>
    <row r="7886" spans="1:6" s="72" customFormat="1">
      <c r="A7886" s="1704"/>
      <c r="B7886" s="781"/>
      <c r="C7886" s="1704"/>
      <c r="D7886" s="874"/>
      <c r="E7886" s="1707"/>
      <c r="F7886" s="1719"/>
    </row>
    <row r="7887" spans="1:6" s="72" customFormat="1">
      <c r="A7887" s="1704"/>
      <c r="B7887" s="781"/>
      <c r="C7887" s="1704"/>
      <c r="D7887" s="874"/>
      <c r="E7887" s="1707"/>
      <c r="F7887" s="1719"/>
    </row>
    <row r="7888" spans="1:6" s="72" customFormat="1">
      <c r="A7888" s="1704"/>
      <c r="B7888" s="781"/>
      <c r="C7888" s="1704"/>
      <c r="D7888" s="874"/>
      <c r="E7888" s="1707"/>
      <c r="F7888" s="1719"/>
    </row>
    <row r="7889" spans="1:6" s="72" customFormat="1">
      <c r="A7889" s="1704"/>
      <c r="B7889" s="781"/>
      <c r="C7889" s="1704"/>
      <c r="D7889" s="874"/>
      <c r="E7889" s="1707"/>
      <c r="F7889" s="1719"/>
    </row>
    <row r="7890" spans="1:6" s="72" customFormat="1">
      <c r="A7890" s="1704"/>
      <c r="B7890" s="781"/>
      <c r="C7890" s="1704"/>
      <c r="D7890" s="874"/>
      <c r="E7890" s="1707"/>
      <c r="F7890" s="1719"/>
    </row>
    <row r="7891" spans="1:6" s="72" customFormat="1">
      <c r="A7891" s="1704"/>
      <c r="B7891" s="781"/>
      <c r="C7891" s="1704"/>
      <c r="D7891" s="874"/>
      <c r="E7891" s="1707"/>
      <c r="F7891" s="1719"/>
    </row>
    <row r="7892" spans="1:6" s="72" customFormat="1">
      <c r="A7892" s="1704"/>
      <c r="B7892" s="781"/>
      <c r="C7892" s="1704"/>
      <c r="D7892" s="874"/>
      <c r="E7892" s="1707"/>
      <c r="F7892" s="1719"/>
    </row>
    <row r="7893" spans="1:6" s="72" customFormat="1">
      <c r="A7893" s="1704"/>
      <c r="B7893" s="781"/>
      <c r="C7893" s="1704"/>
      <c r="D7893" s="874"/>
      <c r="E7893" s="1707"/>
      <c r="F7893" s="1719"/>
    </row>
    <row r="7894" spans="1:6" s="72" customFormat="1">
      <c r="A7894" s="1704"/>
      <c r="B7894" s="781"/>
      <c r="C7894" s="1704"/>
      <c r="D7894" s="874"/>
      <c r="E7894" s="1707"/>
      <c r="F7894" s="1719"/>
    </row>
    <row r="7895" spans="1:6" s="72" customFormat="1">
      <c r="A7895" s="48"/>
      <c r="B7895" s="717"/>
      <c r="C7895" s="47"/>
      <c r="D7895" s="718"/>
      <c r="E7895" s="2014"/>
      <c r="F7895" s="351"/>
    </row>
    <row r="7896" spans="1:6" s="72" customFormat="1" ht="16.8" customHeight="1" thickBot="1">
      <c r="A7896" s="66"/>
      <c r="B7896" s="719" t="s">
        <v>3499</v>
      </c>
      <c r="C7896" s="65"/>
      <c r="D7896" s="720"/>
      <c r="E7896" s="2022"/>
      <c r="F7896" s="393">
        <f>SUM(F7848:F7892)</f>
        <v>0</v>
      </c>
    </row>
    <row r="7897" spans="1:6" s="72" customFormat="1" ht="14.4" thickTop="1">
      <c r="A7897" s="1714"/>
      <c r="B7897" s="1672"/>
      <c r="C7897" s="1714"/>
      <c r="D7897" s="1716"/>
      <c r="E7897" s="2174"/>
      <c r="F7897" s="1865"/>
    </row>
    <row r="7898" spans="1:6" s="72" customFormat="1">
      <c r="A7898" s="1704"/>
      <c r="B7898" s="802" t="s">
        <v>1785</v>
      </c>
      <c r="C7898" s="1704"/>
      <c r="D7898" s="1766"/>
      <c r="E7898" s="1707"/>
      <c r="F7898" s="1719"/>
    </row>
    <row r="7899" spans="1:6" s="72" customFormat="1">
      <c r="A7899" s="1704"/>
      <c r="B7899" s="802"/>
      <c r="C7899" s="1704"/>
      <c r="D7899" s="1766"/>
      <c r="E7899" s="1707"/>
      <c r="F7899" s="1719"/>
    </row>
    <row r="7900" spans="1:6" s="72" customFormat="1">
      <c r="A7900" s="1704"/>
      <c r="B7900" s="802" t="s">
        <v>1679</v>
      </c>
      <c r="C7900" s="1704"/>
      <c r="D7900" s="1766"/>
      <c r="E7900" s="1707"/>
      <c r="F7900" s="1719"/>
    </row>
    <row r="7901" spans="1:6" s="72" customFormat="1">
      <c r="A7901" s="1704"/>
      <c r="B7901" s="802"/>
      <c r="C7901" s="1704"/>
      <c r="D7901" s="874"/>
      <c r="E7901" s="1707"/>
      <c r="F7901" s="1719"/>
    </row>
    <row r="7902" spans="1:6" s="72" customFormat="1">
      <c r="A7902" s="1714" t="s">
        <v>1586</v>
      </c>
      <c r="B7902" s="1810" t="s">
        <v>1636</v>
      </c>
      <c r="C7902" s="1714"/>
      <c r="D7902" s="1716"/>
      <c r="E7902" s="2174"/>
      <c r="F7902" s="1717">
        <f>F7151</f>
        <v>0</v>
      </c>
    </row>
    <row r="7903" spans="1:6" s="72" customFormat="1">
      <c r="A7903" s="1714"/>
      <c r="B7903" s="1672"/>
      <c r="C7903" s="1714"/>
      <c r="D7903" s="1811"/>
      <c r="E7903" s="2174"/>
      <c r="F7903" s="1717"/>
    </row>
    <row r="7904" spans="1:6" s="72" customFormat="1">
      <c r="A7904" s="1714">
        <v>1</v>
      </c>
      <c r="B7904" s="1672" t="s">
        <v>2921</v>
      </c>
      <c r="C7904" s="1714"/>
      <c r="D7904" s="1811"/>
      <c r="E7904" s="2174"/>
      <c r="F7904" s="1717">
        <f>F7266</f>
        <v>0</v>
      </c>
    </row>
    <row r="7905" spans="1:6" s="72" customFormat="1">
      <c r="A7905" s="1714">
        <v>2</v>
      </c>
      <c r="B7905" s="1672" t="s">
        <v>3121</v>
      </c>
      <c r="C7905" s="1714"/>
      <c r="D7905" s="1811"/>
      <c r="E7905" s="2174"/>
      <c r="F7905" s="1717">
        <f>F7430</f>
        <v>0</v>
      </c>
    </row>
    <row r="7906" spans="1:6" s="72" customFormat="1">
      <c r="A7906" s="1714">
        <v>3</v>
      </c>
      <c r="B7906" s="735" t="s">
        <v>2923</v>
      </c>
      <c r="C7906" s="1714"/>
      <c r="D7906" s="1716"/>
      <c r="E7906" s="2174"/>
      <c r="F7906" s="1717">
        <f>F7546</f>
        <v>0</v>
      </c>
    </row>
    <row r="7907" spans="1:6" s="72" customFormat="1">
      <c r="A7907" s="1714">
        <v>5</v>
      </c>
      <c r="B7907" s="735" t="s">
        <v>2924</v>
      </c>
      <c r="C7907" s="1714"/>
      <c r="D7907" s="1716"/>
      <c r="E7907" s="2174"/>
      <c r="F7907" s="1717">
        <f>F7664</f>
        <v>0</v>
      </c>
    </row>
    <row r="7908" spans="1:6" s="72" customFormat="1">
      <c r="A7908" s="1714">
        <v>7</v>
      </c>
      <c r="B7908" s="735" t="s">
        <v>3124</v>
      </c>
      <c r="C7908" s="1714"/>
      <c r="D7908" s="1716"/>
      <c r="E7908" s="2174"/>
      <c r="F7908" s="1717">
        <f>F7780</f>
        <v>0</v>
      </c>
    </row>
    <row r="7909" spans="1:6" s="72" customFormat="1">
      <c r="A7909" s="1714">
        <v>8</v>
      </c>
      <c r="B7909" s="735" t="s">
        <v>3125</v>
      </c>
      <c r="C7909" s="1714"/>
      <c r="D7909" s="1716"/>
      <c r="E7909" s="2174"/>
      <c r="F7909" s="1717">
        <f>F7896</f>
        <v>0</v>
      </c>
    </row>
    <row r="7910" spans="1:6" s="72" customFormat="1">
      <c r="A7910" s="1714"/>
      <c r="B7910" s="735"/>
      <c r="C7910" s="1714"/>
      <c r="D7910" s="1716"/>
      <c r="E7910" s="2174"/>
      <c r="F7910" s="1717"/>
    </row>
    <row r="7911" spans="1:6" s="72" customFormat="1">
      <c r="A7911" s="1714"/>
      <c r="B7911" s="735"/>
      <c r="C7911" s="1714"/>
      <c r="D7911" s="1812"/>
      <c r="E7911" s="2174"/>
      <c r="F7911" s="1771"/>
    </row>
    <row r="7912" spans="1:6" s="72" customFormat="1">
      <c r="A7912" s="1714"/>
      <c r="B7912" s="735"/>
      <c r="C7912" s="1714"/>
      <c r="D7912" s="1812"/>
      <c r="E7912" s="2174"/>
      <c r="F7912" s="1771"/>
    </row>
    <row r="7913" spans="1:6" s="72" customFormat="1">
      <c r="A7913" s="1714"/>
      <c r="B7913" s="735"/>
      <c r="C7913" s="1714"/>
      <c r="D7913" s="1812"/>
      <c r="E7913" s="2174"/>
      <c r="F7913" s="1771"/>
    </row>
    <row r="7914" spans="1:6" s="72" customFormat="1">
      <c r="A7914" s="1714"/>
      <c r="B7914" s="735"/>
      <c r="C7914" s="1714"/>
      <c r="D7914" s="1812"/>
      <c r="E7914" s="2174"/>
      <c r="F7914" s="1771"/>
    </row>
    <row r="7915" spans="1:6" s="72" customFormat="1">
      <c r="A7915" s="1714"/>
      <c r="B7915" s="735"/>
      <c r="C7915" s="1714"/>
      <c r="D7915" s="1812"/>
      <c r="E7915" s="2174"/>
      <c r="F7915" s="1771"/>
    </row>
    <row r="7916" spans="1:6" s="72" customFormat="1">
      <c r="A7916" s="1714"/>
      <c r="B7916" s="735"/>
      <c r="C7916" s="1714"/>
      <c r="D7916" s="1812"/>
      <c r="E7916" s="2174"/>
      <c r="F7916" s="1771"/>
    </row>
    <row r="7917" spans="1:6" s="72" customFormat="1">
      <c r="A7917" s="1714"/>
      <c r="B7917" s="735"/>
      <c r="C7917" s="1714"/>
      <c r="D7917" s="1812"/>
      <c r="E7917" s="2174"/>
      <c r="F7917" s="1771"/>
    </row>
    <row r="7918" spans="1:6" s="72" customFormat="1">
      <c r="A7918" s="1714"/>
      <c r="B7918" s="735"/>
      <c r="C7918" s="1714"/>
      <c r="D7918" s="1812"/>
      <c r="E7918" s="2174"/>
      <c r="F7918" s="1771"/>
    </row>
    <row r="7919" spans="1:6" s="72" customFormat="1">
      <c r="A7919" s="1714"/>
      <c r="B7919" s="735"/>
      <c r="C7919" s="1714"/>
      <c r="D7919" s="1812"/>
      <c r="E7919" s="2174"/>
      <c r="F7919" s="1771"/>
    </row>
    <row r="7920" spans="1:6" s="72" customFormat="1">
      <c r="A7920" s="1714"/>
      <c r="B7920" s="735"/>
      <c r="C7920" s="1714"/>
      <c r="D7920" s="1812"/>
      <c r="E7920" s="2174"/>
      <c r="F7920" s="1771"/>
    </row>
    <row r="7921" spans="1:6" s="72" customFormat="1">
      <c r="A7921" s="1714"/>
      <c r="B7921" s="735"/>
      <c r="C7921" s="1714"/>
      <c r="D7921" s="1812"/>
      <c r="E7921" s="2174"/>
      <c r="F7921" s="1771"/>
    </row>
    <row r="7922" spans="1:6" s="72" customFormat="1">
      <c r="A7922" s="1714"/>
      <c r="B7922" s="735"/>
      <c r="C7922" s="1714"/>
      <c r="D7922" s="1812"/>
      <c r="E7922" s="2174"/>
      <c r="F7922" s="1771"/>
    </row>
    <row r="7923" spans="1:6" s="72" customFormat="1">
      <c r="A7923" s="1714"/>
      <c r="B7923" s="735"/>
      <c r="C7923" s="1714"/>
      <c r="D7923" s="1812"/>
      <c r="E7923" s="2174"/>
      <c r="F7923" s="1771"/>
    </row>
    <row r="7924" spans="1:6" s="72" customFormat="1">
      <c r="A7924" s="1714"/>
      <c r="B7924" s="735"/>
      <c r="C7924" s="1714"/>
      <c r="D7924" s="1812"/>
      <c r="E7924" s="2174"/>
      <c r="F7924" s="1771"/>
    </row>
    <row r="7925" spans="1:6" s="72" customFormat="1">
      <c r="A7925" s="1714"/>
      <c r="B7925" s="735"/>
      <c r="C7925" s="1714"/>
      <c r="D7925" s="1812"/>
      <c r="E7925" s="2174"/>
      <c r="F7925" s="1771"/>
    </row>
    <row r="7926" spans="1:6" s="72" customFormat="1">
      <c r="A7926" s="1714"/>
      <c r="B7926" s="1672"/>
      <c r="C7926" s="1714"/>
      <c r="D7926" s="1716"/>
      <c r="E7926" s="2174"/>
      <c r="F7926" s="1725"/>
    </row>
    <row r="7927" spans="1:6" s="72" customFormat="1">
      <c r="A7927" s="1714"/>
      <c r="B7927" s="1672"/>
      <c r="C7927" s="1704"/>
      <c r="D7927" s="1716"/>
      <c r="E7927" s="1707"/>
      <c r="F7927" s="1717"/>
    </row>
    <row r="7928" spans="1:6" s="72" customFormat="1">
      <c r="A7928" s="1704"/>
      <c r="B7928" s="1813"/>
      <c r="C7928" s="1814"/>
      <c r="D7928" s="1815"/>
      <c r="E7928" s="1707"/>
      <c r="F7928" s="1719"/>
    </row>
    <row r="7929" spans="1:6" s="72" customFormat="1">
      <c r="A7929" s="1704"/>
      <c r="B7929" s="1813"/>
      <c r="C7929" s="1814"/>
      <c r="D7929" s="1815"/>
      <c r="E7929" s="1707"/>
      <c r="F7929" s="1719"/>
    </row>
    <row r="7930" spans="1:6" s="72" customFormat="1">
      <c r="A7930" s="1704"/>
      <c r="B7930" s="1813"/>
      <c r="C7930" s="1814"/>
      <c r="D7930" s="1815"/>
      <c r="E7930" s="1707"/>
      <c r="F7930" s="1719"/>
    </row>
    <row r="7931" spans="1:6" s="72" customFormat="1">
      <c r="A7931" s="1704"/>
      <c r="B7931" s="1813"/>
      <c r="C7931" s="1814"/>
      <c r="D7931" s="1815"/>
      <c r="E7931" s="1707"/>
      <c r="F7931" s="1719"/>
    </row>
    <row r="7932" spans="1:6" s="72" customFormat="1">
      <c r="A7932" s="1704"/>
      <c r="B7932" s="1813"/>
      <c r="C7932" s="1814"/>
      <c r="D7932" s="1815"/>
      <c r="E7932" s="1707"/>
      <c r="F7932" s="1719"/>
    </row>
    <row r="7933" spans="1:6" s="72" customFormat="1">
      <c r="A7933" s="1704"/>
      <c r="B7933" s="1813"/>
      <c r="C7933" s="1814"/>
      <c r="D7933" s="1815"/>
      <c r="E7933" s="1707"/>
      <c r="F7933" s="1719"/>
    </row>
    <row r="7934" spans="1:6" s="72" customFormat="1">
      <c r="A7934" s="1704"/>
      <c r="B7934" s="1813"/>
      <c r="C7934" s="1814"/>
      <c r="D7934" s="1815"/>
      <c r="E7934" s="1707"/>
      <c r="F7934" s="1719"/>
    </row>
    <row r="7935" spans="1:6" s="72" customFormat="1">
      <c r="A7935" s="1704"/>
      <c r="B7935" s="1813"/>
      <c r="C7935" s="1814"/>
      <c r="D7935" s="1815"/>
      <c r="E7935" s="1707"/>
      <c r="F7935" s="1719"/>
    </row>
    <row r="7936" spans="1:6" s="72" customFormat="1">
      <c r="A7936" s="1704"/>
      <c r="B7936" s="1813"/>
      <c r="C7936" s="1814"/>
      <c r="D7936" s="1815"/>
      <c r="E7936" s="1707"/>
      <c r="F7936" s="1719"/>
    </row>
    <row r="7937" spans="1:7" s="72" customFormat="1">
      <c r="A7937" s="1704"/>
      <c r="B7937" s="1813"/>
      <c r="C7937" s="1814"/>
      <c r="D7937" s="1815"/>
      <c r="E7937" s="1707"/>
      <c r="F7937" s="1719"/>
    </row>
    <row r="7938" spans="1:7" s="72" customFormat="1">
      <c r="A7938" s="1704"/>
      <c r="B7938" s="1813"/>
      <c r="C7938" s="1814"/>
      <c r="D7938" s="1815"/>
      <c r="E7938" s="1707"/>
      <c r="F7938" s="1719"/>
    </row>
    <row r="7939" spans="1:7" s="72" customFormat="1">
      <c r="A7939" s="1704"/>
      <c r="B7939" s="1813"/>
      <c r="C7939" s="1814"/>
      <c r="D7939" s="1815"/>
      <c r="E7939" s="1707"/>
      <c r="F7939" s="1719"/>
    </row>
    <row r="7940" spans="1:7" s="72" customFormat="1">
      <c r="A7940" s="1704"/>
      <c r="B7940" s="1813"/>
      <c r="C7940" s="1814"/>
      <c r="D7940" s="1815"/>
      <c r="E7940" s="1707"/>
      <c r="F7940" s="1719"/>
    </row>
    <row r="7941" spans="1:7" s="72" customFormat="1">
      <c r="A7941" s="1704"/>
      <c r="B7941" s="1813"/>
      <c r="C7941" s="1814"/>
      <c r="D7941" s="1815"/>
      <c r="E7941" s="1707"/>
      <c r="F7941" s="1719"/>
    </row>
    <row r="7942" spans="1:7" s="72" customFormat="1">
      <c r="A7942" s="1704"/>
      <c r="B7942" s="1813"/>
      <c r="C7942" s="1814"/>
      <c r="D7942" s="1815"/>
      <c r="E7942" s="1707"/>
      <c r="F7942" s="1719"/>
    </row>
    <row r="7943" spans="1:7" s="72" customFormat="1">
      <c r="A7943" s="1704"/>
      <c r="B7943" s="1813"/>
      <c r="C7943" s="1814"/>
      <c r="D7943" s="1815"/>
      <c r="E7943" s="1707"/>
      <c r="F7943" s="1719"/>
    </row>
    <row r="7944" spans="1:7" s="72" customFormat="1">
      <c r="A7944" s="1704"/>
      <c r="B7944" s="1813"/>
      <c r="C7944" s="1814"/>
      <c r="D7944" s="1815"/>
      <c r="E7944" s="1707"/>
      <c r="F7944" s="1719"/>
    </row>
    <row r="7945" spans="1:7" s="72" customFormat="1">
      <c r="A7945" s="1704"/>
      <c r="B7945" s="1816"/>
      <c r="C7945" s="1817"/>
      <c r="D7945" s="1818"/>
      <c r="E7945" s="2189"/>
      <c r="F7945" s="1819"/>
    </row>
    <row r="7946" spans="1:7" s="1674" customFormat="1">
      <c r="A7946" s="1820"/>
      <c r="B7946" s="2568" t="s">
        <v>3507</v>
      </c>
      <c r="C7946" s="47"/>
      <c r="D7946" s="718"/>
      <c r="E7946" s="2014"/>
      <c r="F7946" s="351"/>
    </row>
    <row r="7947" spans="1:7" s="1674" customFormat="1" ht="14.4" thickBot="1">
      <c r="A7947" s="664"/>
      <c r="B7947" s="2569"/>
      <c r="C7947" s="764"/>
      <c r="D7947" s="765"/>
      <c r="E7947" s="2181"/>
      <c r="F7947" s="393">
        <f>SUM(F7900:F7915)</f>
        <v>0</v>
      </c>
      <c r="G7947" s="1807"/>
    </row>
    <row r="7948" spans="1:7" s="72" customFormat="1" ht="14.4" thickTop="1">
      <c r="A7948" s="1704"/>
      <c r="B7948" s="811"/>
      <c r="C7948" s="1704"/>
      <c r="D7948" s="1838"/>
      <c r="E7948" s="1707"/>
      <c r="F7948" s="1717"/>
    </row>
    <row r="7949" spans="1:7" s="1674" customFormat="1">
      <c r="A7949" s="1733"/>
      <c r="B7949" s="802" t="s">
        <v>3508</v>
      </c>
      <c r="C7949" s="1733"/>
      <c r="D7949" s="1734"/>
      <c r="E7949" s="1761"/>
      <c r="F7949" s="1735"/>
    </row>
    <row r="7950" spans="1:7" s="1674" customFormat="1">
      <c r="A7950" s="1733"/>
      <c r="B7950" s="1673"/>
      <c r="C7950" s="1733"/>
      <c r="D7950" s="1734"/>
      <c r="E7950" s="1761"/>
      <c r="F7950" s="1735"/>
    </row>
    <row r="7951" spans="1:7" s="1674" customFormat="1">
      <c r="A7951" s="1733"/>
      <c r="B7951" s="802" t="s">
        <v>3479</v>
      </c>
      <c r="C7951" s="1733"/>
      <c r="D7951" s="1734"/>
      <c r="E7951" s="1761"/>
      <c r="F7951" s="1735"/>
    </row>
    <row r="7952" spans="1:7" s="1674" customFormat="1">
      <c r="A7952" s="1733"/>
      <c r="B7952" s="1673"/>
      <c r="C7952" s="1733"/>
      <c r="D7952" s="1734"/>
      <c r="E7952" s="1761"/>
      <c r="F7952" s="1735"/>
    </row>
    <row r="7953" spans="1:6">
      <c r="A7953" s="1714"/>
      <c r="B7953" s="802" t="s">
        <v>1397</v>
      </c>
      <c r="C7953" s="1704"/>
      <c r="D7953" s="874"/>
      <c r="E7953" s="1707"/>
      <c r="F7953" s="1719"/>
    </row>
    <row r="7954" spans="1:6">
      <c r="A7954" s="1704"/>
      <c r="B7954" s="781"/>
      <c r="C7954" s="1704"/>
      <c r="D7954" s="874"/>
      <c r="E7954" s="1707"/>
      <c r="F7954" s="1719"/>
    </row>
    <row r="7955" spans="1:6">
      <c r="A7955" s="1704" t="s">
        <v>1639</v>
      </c>
      <c r="B7955" s="781" t="s">
        <v>1399</v>
      </c>
      <c r="C7955" s="1704"/>
      <c r="D7955" s="874" t="s">
        <v>58</v>
      </c>
      <c r="E7955" s="1707"/>
      <c r="F7955" s="1719">
        <f>E7955</f>
        <v>0</v>
      </c>
    </row>
    <row r="7956" spans="1:6">
      <c r="A7956" s="1704"/>
      <c r="B7956" s="781"/>
      <c r="C7956" s="1704"/>
      <c r="D7956" s="874"/>
      <c r="E7956" s="1707"/>
      <c r="F7956" s="1719"/>
    </row>
    <row r="7957" spans="1:6" ht="27.6">
      <c r="A7957" s="1704" t="s">
        <v>1640</v>
      </c>
      <c r="B7957" s="781" t="s">
        <v>1401</v>
      </c>
      <c r="C7957" s="1704"/>
      <c r="D7957" s="874"/>
      <c r="E7957" s="1707"/>
      <c r="F7957" s="1719"/>
    </row>
    <row r="7958" spans="1:6">
      <c r="A7958" s="1704"/>
      <c r="B7958" s="781" t="s">
        <v>1402</v>
      </c>
      <c r="C7958" s="1704"/>
      <c r="D7958" s="874" t="s">
        <v>58</v>
      </c>
      <c r="E7958" s="1707"/>
      <c r="F7958" s="1719">
        <f t="shared" ref="F7958:F7962" si="243">E7958</f>
        <v>0</v>
      </c>
    </row>
    <row r="7959" spans="1:6">
      <c r="A7959" s="1704"/>
      <c r="B7959" s="781" t="s">
        <v>1403</v>
      </c>
      <c r="C7959" s="1704"/>
      <c r="D7959" s="874" t="s">
        <v>58</v>
      </c>
      <c r="E7959" s="1707"/>
      <c r="F7959" s="1719">
        <f t="shared" si="243"/>
        <v>0</v>
      </c>
    </row>
    <row r="7960" spans="1:6">
      <c r="A7960" s="1704"/>
      <c r="B7960" s="781" t="s">
        <v>1404</v>
      </c>
      <c r="C7960" s="1704"/>
      <c r="D7960" s="874" t="s">
        <v>58</v>
      </c>
      <c r="E7960" s="1707"/>
      <c r="F7960" s="1719">
        <f t="shared" si="243"/>
        <v>0</v>
      </c>
    </row>
    <row r="7961" spans="1:6">
      <c r="A7961" s="1704"/>
      <c r="B7961" s="781"/>
      <c r="C7961" s="1704"/>
      <c r="D7961" s="874"/>
      <c r="E7961" s="1707"/>
      <c r="F7961" s="1719"/>
    </row>
    <row r="7962" spans="1:6" ht="27.6">
      <c r="A7962" s="1704" t="s">
        <v>2303</v>
      </c>
      <c r="B7962" s="781" t="s">
        <v>2037</v>
      </c>
      <c r="C7962" s="1704"/>
      <c r="D7962" s="874" t="s">
        <v>58</v>
      </c>
      <c r="E7962" s="1707"/>
      <c r="F7962" s="1719">
        <f t="shared" si="243"/>
        <v>0</v>
      </c>
    </row>
    <row r="7963" spans="1:6">
      <c r="A7963" s="1704"/>
      <c r="B7963" s="781"/>
      <c r="C7963" s="1704"/>
      <c r="D7963" s="874"/>
      <c r="E7963" s="1707"/>
      <c r="F7963" s="1719"/>
    </row>
    <row r="7964" spans="1:6">
      <c r="A7964" s="1704"/>
      <c r="B7964" s="781"/>
      <c r="C7964" s="1704"/>
      <c r="D7964" s="874"/>
      <c r="E7964" s="1707"/>
      <c r="F7964" s="1719"/>
    </row>
    <row r="7965" spans="1:6">
      <c r="A7965" s="1704"/>
      <c r="B7965" s="781"/>
      <c r="C7965" s="1704"/>
      <c r="D7965" s="874"/>
      <c r="E7965" s="1707"/>
      <c r="F7965" s="1719"/>
    </row>
    <row r="7966" spans="1:6">
      <c r="A7966" s="1704"/>
      <c r="B7966" s="781"/>
      <c r="C7966" s="1704"/>
      <c r="D7966" s="874"/>
      <c r="E7966" s="1707"/>
      <c r="F7966" s="1719"/>
    </row>
    <row r="7967" spans="1:6">
      <c r="A7967" s="1704"/>
      <c r="B7967" s="781"/>
      <c r="C7967" s="1704"/>
      <c r="D7967" s="874"/>
      <c r="E7967" s="1707"/>
      <c r="F7967" s="1719"/>
    </row>
    <row r="7968" spans="1:6">
      <c r="A7968" s="1704"/>
      <c r="B7968" s="781"/>
      <c r="C7968" s="1704"/>
      <c r="D7968" s="874"/>
      <c r="E7968" s="1707"/>
      <c r="F7968" s="1719"/>
    </row>
    <row r="7969" spans="1:6">
      <c r="A7969" s="1704"/>
      <c r="B7969" s="781"/>
      <c r="C7969" s="1704"/>
      <c r="D7969" s="874"/>
      <c r="E7969" s="1707"/>
      <c r="F7969" s="1719"/>
    </row>
    <row r="7970" spans="1:6">
      <c r="A7970" s="1704"/>
      <c r="B7970" s="781"/>
      <c r="C7970" s="1704"/>
      <c r="D7970" s="874"/>
      <c r="E7970" s="1707"/>
      <c r="F7970" s="1719"/>
    </row>
    <row r="7971" spans="1:6">
      <c r="A7971" s="1704"/>
      <c r="B7971" s="781"/>
      <c r="C7971" s="1704"/>
      <c r="D7971" s="874"/>
      <c r="E7971" s="1707"/>
      <c r="F7971" s="1719"/>
    </row>
    <row r="7972" spans="1:6">
      <c r="A7972" s="1704"/>
      <c r="B7972" s="781"/>
      <c r="C7972" s="1704"/>
      <c r="D7972" s="874"/>
      <c r="E7972" s="1707"/>
      <c r="F7972" s="1719"/>
    </row>
    <row r="7973" spans="1:6">
      <c r="A7973" s="1704"/>
      <c r="B7973" s="781"/>
      <c r="C7973" s="1704"/>
      <c r="D7973" s="874"/>
      <c r="E7973" s="1707"/>
      <c r="F7973" s="1719"/>
    </row>
    <row r="7974" spans="1:6">
      <c r="A7974" s="1704"/>
      <c r="B7974" s="781"/>
      <c r="C7974" s="1704"/>
      <c r="D7974" s="874"/>
      <c r="E7974" s="1707"/>
      <c r="F7974" s="1719"/>
    </row>
    <row r="7975" spans="1:6">
      <c r="A7975" s="1704"/>
      <c r="B7975" s="781"/>
      <c r="C7975" s="1704"/>
      <c r="D7975" s="874"/>
      <c r="E7975" s="1707"/>
      <c r="F7975" s="1719"/>
    </row>
    <row r="7976" spans="1:6">
      <c r="A7976" s="1704"/>
      <c r="B7976" s="781"/>
      <c r="C7976" s="1704"/>
      <c r="D7976" s="874"/>
      <c r="E7976" s="1707"/>
      <c r="F7976" s="1719"/>
    </row>
    <row r="7977" spans="1:6">
      <c r="A7977" s="1704"/>
      <c r="B7977" s="781"/>
      <c r="C7977" s="1704"/>
      <c r="D7977" s="874"/>
      <c r="E7977" s="1707"/>
      <c r="F7977" s="1719"/>
    </row>
    <row r="7978" spans="1:6">
      <c r="A7978" s="1704"/>
      <c r="B7978" s="781"/>
      <c r="C7978" s="1704"/>
      <c r="D7978" s="874"/>
      <c r="E7978" s="1707"/>
      <c r="F7978" s="1719"/>
    </row>
    <row r="7979" spans="1:6">
      <c r="A7979" s="1704"/>
      <c r="B7979" s="781"/>
      <c r="C7979" s="1704"/>
      <c r="D7979" s="874"/>
      <c r="E7979" s="1707"/>
      <c r="F7979" s="1719"/>
    </row>
    <row r="7980" spans="1:6">
      <c r="A7980" s="1704"/>
      <c r="B7980" s="781"/>
      <c r="C7980" s="1704"/>
      <c r="D7980" s="874"/>
      <c r="E7980" s="1707"/>
      <c r="F7980" s="1719"/>
    </row>
    <row r="7981" spans="1:6">
      <c r="A7981" s="1704"/>
      <c r="B7981" s="781"/>
      <c r="C7981" s="1704"/>
      <c r="D7981" s="874"/>
      <c r="E7981" s="1707"/>
      <c r="F7981" s="1719"/>
    </row>
    <row r="7982" spans="1:6">
      <c r="A7982" s="1704"/>
      <c r="B7982" s="781"/>
      <c r="C7982" s="1704"/>
      <c r="D7982" s="874"/>
      <c r="E7982" s="1707"/>
      <c r="F7982" s="1719"/>
    </row>
    <row r="7983" spans="1:6">
      <c r="A7983" s="1704"/>
      <c r="B7983" s="781"/>
      <c r="C7983" s="1704"/>
      <c r="D7983" s="874"/>
      <c r="E7983" s="1707"/>
      <c r="F7983" s="1719"/>
    </row>
    <row r="7984" spans="1:6">
      <c r="A7984" s="1704"/>
      <c r="B7984" s="781"/>
      <c r="C7984" s="1704"/>
      <c r="D7984" s="874"/>
      <c r="E7984" s="1707"/>
      <c r="F7984" s="1719"/>
    </row>
    <row r="7985" spans="1:6">
      <c r="A7985" s="1704"/>
      <c r="B7985" s="781"/>
      <c r="C7985" s="1704"/>
      <c r="D7985" s="874"/>
      <c r="E7985" s="1707"/>
      <c r="F7985" s="1719"/>
    </row>
    <row r="7986" spans="1:6">
      <c r="A7986" s="1704"/>
      <c r="B7986" s="781"/>
      <c r="C7986" s="1704"/>
      <c r="D7986" s="874"/>
      <c r="E7986" s="1707"/>
      <c r="F7986" s="1719"/>
    </row>
    <row r="7987" spans="1:6">
      <c r="A7987" s="1704"/>
      <c r="B7987" s="781"/>
      <c r="C7987" s="1704"/>
      <c r="D7987" s="874"/>
      <c r="E7987" s="1707"/>
      <c r="F7987" s="1719"/>
    </row>
    <row r="7988" spans="1:6">
      <c r="A7988" s="1704"/>
      <c r="B7988" s="781"/>
      <c r="C7988" s="1704"/>
      <c r="D7988" s="874"/>
      <c r="E7988" s="1707"/>
      <c r="F7988" s="1719"/>
    </row>
    <row r="7989" spans="1:6">
      <c r="A7989" s="1704"/>
      <c r="B7989" s="781"/>
      <c r="C7989" s="1704"/>
      <c r="D7989" s="874"/>
      <c r="E7989" s="1707"/>
      <c r="F7989" s="1719"/>
    </row>
    <row r="7990" spans="1:6">
      <c r="A7990" s="1704"/>
      <c r="B7990" s="781"/>
      <c r="C7990" s="1704"/>
      <c r="D7990" s="874"/>
      <c r="E7990" s="1707"/>
      <c r="F7990" s="1719"/>
    </row>
    <row r="7991" spans="1:6">
      <c r="A7991" s="1704"/>
      <c r="B7991" s="781"/>
      <c r="C7991" s="1704"/>
      <c r="D7991" s="874"/>
      <c r="E7991" s="1707"/>
      <c r="F7991" s="1719"/>
    </row>
    <row r="7992" spans="1:6">
      <c r="A7992" s="1704"/>
      <c r="B7992" s="781"/>
      <c r="C7992" s="1704"/>
      <c r="D7992" s="874"/>
      <c r="E7992" s="1707"/>
      <c r="F7992" s="1719"/>
    </row>
    <row r="7993" spans="1:6">
      <c r="A7993" s="1704"/>
      <c r="B7993" s="781"/>
      <c r="C7993" s="1704"/>
      <c r="D7993" s="874"/>
      <c r="E7993" s="1707"/>
      <c r="F7993" s="1719"/>
    </row>
    <row r="7994" spans="1:6">
      <c r="A7994" s="1704"/>
      <c r="B7994" s="781"/>
      <c r="C7994" s="1704"/>
      <c r="D7994" s="874"/>
      <c r="E7994" s="1707"/>
      <c r="F7994" s="1719"/>
    </row>
    <row r="7995" spans="1:6" ht="14.4" customHeight="1">
      <c r="A7995" s="48"/>
      <c r="B7995" s="2570" t="s">
        <v>3481</v>
      </c>
      <c r="C7995" s="47"/>
      <c r="D7995" s="718"/>
      <c r="E7995" s="2014"/>
      <c r="F7995" s="351"/>
    </row>
    <row r="7996" spans="1:6" ht="14.4" thickBot="1">
      <c r="A7996" s="66"/>
      <c r="B7996" s="2571"/>
      <c r="C7996" s="65"/>
      <c r="D7996" s="720"/>
      <c r="E7996" s="2022"/>
      <c r="F7996" s="393">
        <f>SUM(F7951:F7994)</f>
        <v>0</v>
      </c>
    </row>
    <row r="7997" spans="1:6" ht="14.4" thickTop="1">
      <c r="A7997" s="1722"/>
      <c r="B7997" s="721"/>
      <c r="C7997" s="1759"/>
      <c r="D7997" s="722"/>
      <c r="E7997" s="2173"/>
      <c r="F7997" s="1725"/>
    </row>
    <row r="7998" spans="1:6" s="1674" customFormat="1">
      <c r="A7998" s="1733"/>
      <c r="B7998" s="802" t="s">
        <v>3509</v>
      </c>
      <c r="C7998" s="1733"/>
      <c r="D7998" s="1734"/>
      <c r="E7998" s="1761"/>
      <c r="F7998" s="1735"/>
    </row>
    <row r="7999" spans="1:6" s="1674" customFormat="1">
      <c r="A7999" s="1733"/>
      <c r="B7999" s="802"/>
      <c r="C7999" s="1733"/>
      <c r="D7999" s="1734"/>
      <c r="E7999" s="1761"/>
      <c r="F7999" s="1735"/>
    </row>
    <row r="8000" spans="1:6" s="1674" customFormat="1">
      <c r="A8000" s="1733"/>
      <c r="B8000" s="802" t="s">
        <v>3510</v>
      </c>
      <c r="C8000" s="1733"/>
      <c r="D8000" s="1734"/>
      <c r="E8000" s="1761"/>
      <c r="F8000" s="1735"/>
    </row>
    <row r="8001" spans="1:6" s="1674" customFormat="1">
      <c r="A8001" s="1733"/>
      <c r="B8001" s="1673"/>
      <c r="C8001" s="1733"/>
      <c r="D8001" s="1734"/>
      <c r="E8001" s="1761"/>
      <c r="F8001" s="1735"/>
    </row>
    <row r="8002" spans="1:6" s="72" customFormat="1" ht="41.4">
      <c r="A8002" s="1849"/>
      <c r="B8002" s="1739" t="s">
        <v>3174</v>
      </c>
      <c r="C8002" s="1869"/>
      <c r="D8002" s="1868"/>
      <c r="E8002" s="2192"/>
      <c r="F8002" s="1870"/>
    </row>
    <row r="8003" spans="1:6" s="72" customFormat="1" ht="55.2">
      <c r="A8003" s="1849"/>
      <c r="B8003" s="1739" t="s">
        <v>3175</v>
      </c>
      <c r="C8003" s="1869"/>
      <c r="D8003" s="1868"/>
      <c r="E8003" s="2192"/>
      <c r="F8003" s="1870"/>
    </row>
    <row r="8004" spans="1:6" s="72" customFormat="1">
      <c r="A8004" s="1849"/>
      <c r="B8004" s="1739"/>
      <c r="C8004" s="1869"/>
      <c r="D8004" s="1868"/>
      <c r="E8004" s="2192"/>
      <c r="F8004" s="1870"/>
    </row>
    <row r="8005" spans="1:6" s="72" customFormat="1">
      <c r="A8005" s="1849"/>
      <c r="B8005" s="1739" t="s">
        <v>3176</v>
      </c>
      <c r="C8005" s="1869"/>
      <c r="D8005" s="1868"/>
      <c r="E8005" s="2192"/>
      <c r="F8005" s="1870"/>
    </row>
    <row r="8006" spans="1:6" s="72" customFormat="1">
      <c r="A8006" s="1849"/>
      <c r="B8006" s="1739"/>
      <c r="C8006" s="1869"/>
      <c r="D8006" s="1868"/>
      <c r="E8006" s="2192"/>
      <c r="F8006" s="1870"/>
    </row>
    <row r="8007" spans="1:6" s="806" customFormat="1" ht="110.4">
      <c r="A8007" s="1869" t="s">
        <v>28</v>
      </c>
      <c r="B8007" s="883" t="s">
        <v>3177</v>
      </c>
      <c r="C8007" s="1869">
        <v>1</v>
      </c>
      <c r="D8007" s="1871" t="s">
        <v>1421</v>
      </c>
      <c r="E8007" s="2192"/>
      <c r="F8007" s="1719">
        <f t="shared" ref="F8007:F8009" si="244">C8007*E8007</f>
        <v>0</v>
      </c>
    </row>
    <row r="8008" spans="1:6" s="806" customFormat="1">
      <c r="A8008" s="1869"/>
      <c r="B8008" s="883"/>
      <c r="C8008" s="1869"/>
      <c r="D8008" s="1871"/>
      <c r="E8008" s="2192"/>
      <c r="F8008" s="1719"/>
    </row>
    <row r="8009" spans="1:6" s="806" customFormat="1" ht="124.2">
      <c r="A8009" s="1869" t="s">
        <v>30</v>
      </c>
      <c r="B8009" s="883" t="s">
        <v>3178</v>
      </c>
      <c r="C8009" s="1869">
        <v>1</v>
      </c>
      <c r="D8009" s="1871" t="s">
        <v>1421</v>
      </c>
      <c r="E8009" s="2192"/>
      <c r="F8009" s="1719">
        <f t="shared" si="244"/>
        <v>0</v>
      </c>
    </row>
    <row r="8010" spans="1:6" s="806" customFormat="1">
      <c r="A8010" s="1869"/>
      <c r="B8010" s="883"/>
      <c r="C8010" s="1869"/>
      <c r="D8010" s="1871"/>
      <c r="E8010" s="2192"/>
      <c r="F8010" s="1870"/>
    </row>
    <row r="8011" spans="1:6" s="72" customFormat="1" ht="69">
      <c r="A8011" s="1869" t="s">
        <v>31</v>
      </c>
      <c r="B8011" s="883" t="s">
        <v>3179</v>
      </c>
      <c r="C8011" s="1869">
        <v>2</v>
      </c>
      <c r="D8011" s="1871" t="s">
        <v>1421</v>
      </c>
      <c r="E8011" s="2192"/>
      <c r="F8011" s="1719">
        <f t="shared" ref="F8011" si="245">C8011*E8011</f>
        <v>0</v>
      </c>
    </row>
    <row r="8012" spans="1:6" s="72" customFormat="1">
      <c r="A8012" s="1869"/>
      <c r="B8012" s="883"/>
      <c r="C8012" s="1869"/>
      <c r="D8012" s="1871"/>
      <c r="E8012" s="2192"/>
      <c r="F8012" s="1719"/>
    </row>
    <row r="8013" spans="1:6" s="72" customFormat="1" ht="69">
      <c r="A8013" s="1869" t="s">
        <v>32</v>
      </c>
      <c r="B8013" s="883" t="s">
        <v>3181</v>
      </c>
      <c r="C8013" s="1869">
        <v>1</v>
      </c>
      <c r="D8013" s="1871" t="s">
        <v>1421</v>
      </c>
      <c r="E8013" s="2192"/>
      <c r="F8013" s="1719">
        <f t="shared" ref="F8013" si="246">C8013*E8013</f>
        <v>0</v>
      </c>
    </row>
    <row r="8014" spans="1:6" s="72" customFormat="1">
      <c r="A8014" s="1869"/>
      <c r="B8014" s="883"/>
      <c r="C8014" s="1869"/>
      <c r="D8014" s="1871"/>
      <c r="E8014" s="2192"/>
      <c r="F8014" s="1870"/>
    </row>
    <row r="8015" spans="1:6" s="72" customFormat="1">
      <c r="A8015" s="1869"/>
      <c r="B8015" s="883"/>
      <c r="C8015" s="1869"/>
      <c r="D8015" s="1871"/>
      <c r="E8015" s="2192"/>
      <c r="F8015" s="1870"/>
    </row>
    <row r="8016" spans="1:6" s="72" customFormat="1">
      <c r="A8016" s="1869"/>
      <c r="B8016" s="883"/>
      <c r="C8016" s="1869"/>
      <c r="D8016" s="1871"/>
      <c r="E8016" s="2192"/>
      <c r="F8016" s="1870"/>
    </row>
    <row r="8017" spans="1:6" s="806" customFormat="1">
      <c r="A8017" s="1869"/>
      <c r="B8017" s="883"/>
      <c r="C8017" s="1869"/>
      <c r="D8017" s="1871"/>
      <c r="E8017" s="2192"/>
      <c r="F8017" s="1870"/>
    </row>
    <row r="8018" spans="1:6" ht="14.4" customHeight="1">
      <c r="A8018" s="48"/>
      <c r="B8018" s="2570" t="s">
        <v>3511</v>
      </c>
      <c r="C8018" s="47"/>
      <c r="D8018" s="718"/>
      <c r="E8018" s="2014"/>
      <c r="F8018" s="351"/>
    </row>
    <row r="8019" spans="1:6" ht="14.4" thickBot="1">
      <c r="A8019" s="66"/>
      <c r="B8019" s="2571"/>
      <c r="C8019" s="65"/>
      <c r="D8019" s="720"/>
      <c r="E8019" s="2022"/>
      <c r="F8019" s="393">
        <f>SUM(F8001:F8017)</f>
        <v>0</v>
      </c>
    </row>
    <row r="8020" spans="1:6" s="806" customFormat="1" ht="14.4" thickTop="1">
      <c r="A8020" s="1869"/>
      <c r="B8020" s="893"/>
      <c r="C8020" s="1869"/>
      <c r="D8020" s="1872"/>
      <c r="E8020" s="2192"/>
      <c r="F8020" s="1870"/>
    </row>
    <row r="8021" spans="1:6" s="806" customFormat="1">
      <c r="A8021" s="1869"/>
      <c r="B8021" s="802" t="s">
        <v>3512</v>
      </c>
      <c r="C8021" s="1869"/>
      <c r="D8021" s="1872"/>
      <c r="E8021" s="2192"/>
      <c r="F8021" s="1870"/>
    </row>
    <row r="8022" spans="1:6" s="806" customFormat="1">
      <c r="A8022" s="1869"/>
      <c r="B8022" s="893"/>
      <c r="C8022" s="1869"/>
      <c r="D8022" s="1872"/>
      <c r="E8022" s="2192"/>
      <c r="F8022" s="1870"/>
    </row>
    <row r="8023" spans="1:6" s="806" customFormat="1">
      <c r="A8023" s="1869"/>
      <c r="B8023" s="1687" t="s">
        <v>3513</v>
      </c>
      <c r="C8023" s="1869"/>
      <c r="D8023" s="1872"/>
      <c r="E8023" s="2192"/>
      <c r="F8023" s="1870"/>
    </row>
    <row r="8024" spans="1:6" s="806" customFormat="1">
      <c r="A8024" s="1869"/>
      <c r="B8024" s="893"/>
      <c r="C8024" s="1869"/>
      <c r="D8024" s="1872"/>
      <c r="E8024" s="2192"/>
      <c r="F8024" s="1870"/>
    </row>
    <row r="8025" spans="1:6" s="72" customFormat="1">
      <c r="A8025" s="1704"/>
      <c r="B8025" s="1687" t="s">
        <v>3183</v>
      </c>
      <c r="C8025" s="1704"/>
      <c r="D8025" s="874"/>
      <c r="E8025" s="1707"/>
      <c r="F8025" s="1719"/>
    </row>
    <row r="8026" spans="1:6" s="72" customFormat="1" ht="110.4">
      <c r="A8026" s="1704"/>
      <c r="B8026" s="1687" t="s">
        <v>3184</v>
      </c>
      <c r="C8026" s="1704"/>
      <c r="D8026" s="874"/>
      <c r="E8026" s="1707"/>
      <c r="F8026" s="1719"/>
    </row>
    <row r="8027" spans="1:6" s="72" customFormat="1">
      <c r="A8027" s="1704"/>
      <c r="B8027" s="1687"/>
      <c r="C8027" s="1704"/>
      <c r="D8027" s="874"/>
      <c r="E8027" s="1707"/>
      <c r="F8027" s="1719"/>
    </row>
    <row r="8028" spans="1:6" s="72" customFormat="1">
      <c r="A8028" s="1704"/>
      <c r="B8028" s="1687" t="s">
        <v>3185</v>
      </c>
      <c r="C8028" s="1704"/>
      <c r="D8028" s="874"/>
      <c r="E8028" s="1707"/>
      <c r="F8028" s="1719"/>
    </row>
    <row r="8029" spans="1:6" s="72" customFormat="1">
      <c r="A8029" s="1704" t="s">
        <v>28</v>
      </c>
      <c r="B8029" s="1743" t="s">
        <v>3186</v>
      </c>
      <c r="C8029" s="1704">
        <v>12</v>
      </c>
      <c r="D8029" s="874" t="s">
        <v>46</v>
      </c>
      <c r="E8029" s="1707"/>
      <c r="F8029" s="1719">
        <f t="shared" ref="F8029:F8030" si="247">C8029*E8029</f>
        <v>0</v>
      </c>
    </row>
    <row r="8030" spans="1:6" s="72" customFormat="1">
      <c r="A8030" s="1704" t="s">
        <v>30</v>
      </c>
      <c r="B8030" s="1743" t="s">
        <v>1648</v>
      </c>
      <c r="C8030" s="1704">
        <v>12</v>
      </c>
      <c r="D8030" s="874" t="s">
        <v>46</v>
      </c>
      <c r="E8030" s="1707"/>
      <c r="F8030" s="1719">
        <f t="shared" si="247"/>
        <v>0</v>
      </c>
    </row>
    <row r="8031" spans="1:6" s="72" customFormat="1">
      <c r="A8031" s="1704"/>
      <c r="B8031" s="1743"/>
      <c r="C8031" s="1704"/>
      <c r="D8031" s="874"/>
      <c r="E8031" s="1707"/>
      <c r="F8031" s="1719"/>
    </row>
    <row r="8032" spans="1:6" s="72" customFormat="1">
      <c r="A8032" s="1704"/>
      <c r="B8032" s="802" t="s">
        <v>3187</v>
      </c>
      <c r="C8032" s="1704"/>
      <c r="D8032" s="874"/>
      <c r="E8032" s="1707"/>
      <c r="F8032" s="1719"/>
    </row>
    <row r="8033" spans="1:6" s="72" customFormat="1">
      <c r="A8033" s="1704" t="s">
        <v>31</v>
      </c>
      <c r="B8033" s="1743" t="s">
        <v>3188</v>
      </c>
      <c r="C8033" s="1704">
        <v>4</v>
      </c>
      <c r="D8033" s="874" t="s">
        <v>1421</v>
      </c>
      <c r="E8033" s="1707"/>
      <c r="F8033" s="1719">
        <f t="shared" ref="F8033:F8038" si="248">C8033*E8033</f>
        <v>0</v>
      </c>
    </row>
    <row r="8034" spans="1:6" s="72" customFormat="1">
      <c r="A8034" s="1704" t="s">
        <v>32</v>
      </c>
      <c r="B8034" s="1743" t="s">
        <v>1648</v>
      </c>
      <c r="C8034" s="1704">
        <v>8</v>
      </c>
      <c r="D8034" s="874" t="s">
        <v>1421</v>
      </c>
      <c r="E8034" s="1707"/>
      <c r="F8034" s="1719">
        <f t="shared" si="248"/>
        <v>0</v>
      </c>
    </row>
    <row r="8035" spans="1:6" s="72" customFormat="1">
      <c r="A8035" s="1704" t="s">
        <v>33</v>
      </c>
      <c r="B8035" s="1743" t="s">
        <v>1651</v>
      </c>
      <c r="C8035" s="1704">
        <v>8</v>
      </c>
      <c r="D8035" s="874" t="s">
        <v>1421</v>
      </c>
      <c r="E8035" s="1707"/>
      <c r="F8035" s="1719">
        <f t="shared" si="248"/>
        <v>0</v>
      </c>
    </row>
    <row r="8036" spans="1:6" s="72" customFormat="1">
      <c r="A8036" s="1704" t="s">
        <v>34</v>
      </c>
      <c r="B8036" s="1743" t="s">
        <v>1648</v>
      </c>
      <c r="C8036" s="1704">
        <v>2</v>
      </c>
      <c r="D8036" s="874" t="s">
        <v>1421</v>
      </c>
      <c r="E8036" s="1707"/>
      <c r="F8036" s="1719">
        <f t="shared" si="248"/>
        <v>0</v>
      </c>
    </row>
    <row r="8037" spans="1:6" s="72" customFormat="1">
      <c r="A8037" s="1704" t="s">
        <v>35</v>
      </c>
      <c r="B8037" s="1743" t="s">
        <v>3189</v>
      </c>
      <c r="C8037" s="1704">
        <v>2</v>
      </c>
      <c r="D8037" s="874" t="s">
        <v>1421</v>
      </c>
      <c r="E8037" s="1707"/>
      <c r="F8037" s="1719">
        <f t="shared" si="248"/>
        <v>0</v>
      </c>
    </row>
    <row r="8038" spans="1:6" s="72" customFormat="1" ht="27.6">
      <c r="A8038" s="1704" t="s">
        <v>36</v>
      </c>
      <c r="B8038" s="1743" t="s">
        <v>3190</v>
      </c>
      <c r="C8038" s="1704">
        <v>1</v>
      </c>
      <c r="D8038" s="874" t="s">
        <v>1421</v>
      </c>
      <c r="E8038" s="1707"/>
      <c r="F8038" s="1719">
        <f t="shared" si="248"/>
        <v>0</v>
      </c>
    </row>
    <row r="8039" spans="1:6" s="72" customFormat="1">
      <c r="A8039" s="1704"/>
      <c r="B8039" s="1743"/>
      <c r="C8039" s="1704"/>
      <c r="D8039" s="874"/>
      <c r="E8039" s="1707"/>
      <c r="F8039" s="1719"/>
    </row>
    <row r="8040" spans="1:6" s="72" customFormat="1">
      <c r="A8040" s="1704"/>
      <c r="B8040" s="1687" t="s">
        <v>3191</v>
      </c>
      <c r="C8040" s="1704"/>
      <c r="D8040" s="874"/>
      <c r="E8040" s="1707"/>
      <c r="F8040" s="1719"/>
    </row>
    <row r="8041" spans="1:6" s="72" customFormat="1">
      <c r="A8041" s="1704" t="s">
        <v>74</v>
      </c>
      <c r="B8041" s="1743" t="s">
        <v>3192</v>
      </c>
      <c r="C8041" s="1704">
        <v>12</v>
      </c>
      <c r="D8041" s="874" t="s">
        <v>46</v>
      </c>
      <c r="E8041" s="1707"/>
      <c r="F8041" s="1719">
        <f t="shared" ref="F8041:F8047" si="249">C8041*E8041</f>
        <v>0</v>
      </c>
    </row>
    <row r="8042" spans="1:6" s="72" customFormat="1">
      <c r="A8042" s="1704" t="s">
        <v>38</v>
      </c>
      <c r="B8042" s="1743" t="s">
        <v>3193</v>
      </c>
      <c r="C8042" s="1704">
        <v>12</v>
      </c>
      <c r="D8042" s="874" t="s">
        <v>46</v>
      </c>
      <c r="E8042" s="1707"/>
      <c r="F8042" s="1719">
        <f t="shared" si="249"/>
        <v>0</v>
      </c>
    </row>
    <row r="8043" spans="1:6" s="72" customFormat="1">
      <c r="A8043" s="1704" t="s">
        <v>39</v>
      </c>
      <c r="B8043" s="1743" t="s">
        <v>3194</v>
      </c>
      <c r="C8043" s="1704">
        <v>4</v>
      </c>
      <c r="D8043" s="874" t="s">
        <v>1421</v>
      </c>
      <c r="E8043" s="1707"/>
      <c r="F8043" s="1719">
        <f t="shared" si="249"/>
        <v>0</v>
      </c>
    </row>
    <row r="8044" spans="1:6" s="72" customFormat="1">
      <c r="A8044" s="1704" t="s">
        <v>39</v>
      </c>
      <c r="B8044" s="1743" t="s">
        <v>3195</v>
      </c>
      <c r="C8044" s="1704">
        <v>4</v>
      </c>
      <c r="D8044" s="874" t="s">
        <v>1421</v>
      </c>
      <c r="E8044" s="1707"/>
      <c r="F8044" s="1719">
        <f t="shared" si="249"/>
        <v>0</v>
      </c>
    </row>
    <row r="8045" spans="1:6" s="72" customFormat="1">
      <c r="A8045" s="1704" t="s">
        <v>40</v>
      </c>
      <c r="B8045" s="1743" t="s">
        <v>3196</v>
      </c>
      <c r="C8045" s="1704">
        <v>4</v>
      </c>
      <c r="D8045" s="874" t="s">
        <v>1421</v>
      </c>
      <c r="E8045" s="1707"/>
      <c r="F8045" s="1719">
        <f t="shared" si="249"/>
        <v>0</v>
      </c>
    </row>
    <row r="8046" spans="1:6" s="72" customFormat="1">
      <c r="A8046" s="1704" t="s">
        <v>40</v>
      </c>
      <c r="B8046" s="1743" t="s">
        <v>3197</v>
      </c>
      <c r="C8046" s="1704">
        <v>4</v>
      </c>
      <c r="D8046" s="874" t="s">
        <v>1421</v>
      </c>
      <c r="E8046" s="1707"/>
      <c r="F8046" s="1719">
        <f t="shared" si="249"/>
        <v>0</v>
      </c>
    </row>
    <row r="8047" spans="1:6" s="72" customFormat="1" ht="69">
      <c r="A8047" s="1704" t="s">
        <v>42</v>
      </c>
      <c r="B8047" s="1743" t="s">
        <v>3198</v>
      </c>
      <c r="C8047" s="1704">
        <v>2</v>
      </c>
      <c r="D8047" s="874" t="s">
        <v>1421</v>
      </c>
      <c r="E8047" s="1707"/>
      <c r="F8047" s="1719">
        <f t="shared" si="249"/>
        <v>0</v>
      </c>
    </row>
    <row r="8048" spans="1:6" s="72" customFormat="1">
      <c r="A8048" s="1704"/>
      <c r="B8048" s="1743"/>
      <c r="C8048" s="1704"/>
      <c r="D8048" s="874"/>
      <c r="E8048" s="1707"/>
      <c r="F8048" s="1719"/>
    </row>
    <row r="8049" spans="1:6" s="72" customFormat="1" ht="27.6">
      <c r="A8049" s="1704" t="s">
        <v>43</v>
      </c>
      <c r="B8049" s="1743" t="s">
        <v>3199</v>
      </c>
      <c r="C8049" s="1704">
        <v>1</v>
      </c>
      <c r="D8049" s="874" t="s">
        <v>58</v>
      </c>
      <c r="E8049" s="1707"/>
      <c r="F8049" s="1719">
        <f t="shared" ref="F8049" si="250">C8049*E8049</f>
        <v>0</v>
      </c>
    </row>
    <row r="8050" spans="1:6" s="72" customFormat="1">
      <c r="A8050" s="1704"/>
      <c r="B8050" s="1743"/>
      <c r="C8050" s="1704"/>
      <c r="D8050" s="874"/>
      <c r="E8050" s="1707"/>
      <c r="F8050" s="1719"/>
    </row>
    <row r="8051" spans="1:6" s="72" customFormat="1">
      <c r="A8051" s="1704"/>
      <c r="B8051" s="1743"/>
      <c r="C8051" s="1704"/>
      <c r="D8051" s="874"/>
      <c r="E8051" s="1707"/>
      <c r="F8051" s="1719"/>
    </row>
    <row r="8052" spans="1:6" s="72" customFormat="1">
      <c r="A8052" s="1704"/>
      <c r="B8052" s="1743"/>
      <c r="C8052" s="1704"/>
      <c r="D8052" s="874"/>
      <c r="E8052" s="1707"/>
      <c r="F8052" s="1719"/>
    </row>
    <row r="8053" spans="1:6" s="72" customFormat="1">
      <c r="A8053" s="1704"/>
      <c r="B8053" s="1743"/>
      <c r="C8053" s="1704"/>
      <c r="D8053" s="874"/>
      <c r="E8053" s="1707"/>
      <c r="F8053" s="1719"/>
    </row>
    <row r="8054" spans="1:6" s="72" customFormat="1">
      <c r="A8054" s="1704"/>
      <c r="B8054" s="1743"/>
      <c r="C8054" s="1704"/>
      <c r="D8054" s="874"/>
      <c r="E8054" s="1707"/>
      <c r="F8054" s="1719"/>
    </row>
    <row r="8055" spans="1:6" s="72" customFormat="1">
      <c r="A8055" s="1704"/>
      <c r="B8055" s="1743"/>
      <c r="C8055" s="1704"/>
      <c r="D8055" s="874"/>
      <c r="E8055" s="1707"/>
      <c r="F8055" s="1719"/>
    </row>
    <row r="8056" spans="1:6" ht="14.4" customHeight="1">
      <c r="A8056" s="48"/>
      <c r="B8056" s="2570" t="s">
        <v>3514</v>
      </c>
      <c r="C8056" s="47"/>
      <c r="D8056" s="718"/>
      <c r="E8056" s="2014"/>
      <c r="F8056" s="351"/>
    </row>
    <row r="8057" spans="1:6" ht="14.4" thickBot="1">
      <c r="A8057" s="66"/>
      <c r="B8057" s="2571"/>
      <c r="C8057" s="65"/>
      <c r="D8057" s="720"/>
      <c r="E8057" s="2022"/>
      <c r="F8057" s="393">
        <f>SUM(F8027:F8055)</f>
        <v>0</v>
      </c>
    </row>
    <row r="8058" spans="1:6" s="72" customFormat="1" ht="14.4" thickTop="1">
      <c r="A8058" s="1714"/>
      <c r="B8058" s="1672"/>
      <c r="C8058" s="1714"/>
      <c r="D8058" s="1716"/>
      <c r="E8058" s="2174"/>
      <c r="F8058" s="1865"/>
    </row>
    <row r="8059" spans="1:6" s="72" customFormat="1">
      <c r="A8059" s="1704"/>
      <c r="B8059" s="802" t="s">
        <v>1785</v>
      </c>
      <c r="C8059" s="1704"/>
      <c r="D8059" s="1766"/>
      <c r="E8059" s="1707"/>
      <c r="F8059" s="1719"/>
    </row>
    <row r="8060" spans="1:6" s="72" customFormat="1">
      <c r="A8060" s="1704"/>
      <c r="B8060" s="802"/>
      <c r="C8060" s="1704"/>
      <c r="D8060" s="1766"/>
      <c r="E8060" s="1707"/>
      <c r="F8060" s="1719"/>
    </row>
    <row r="8061" spans="1:6" s="72" customFormat="1">
      <c r="A8061" s="1704"/>
      <c r="B8061" s="802" t="s">
        <v>3172</v>
      </c>
      <c r="C8061" s="1704"/>
      <c r="D8061" s="1766"/>
      <c r="E8061" s="1707"/>
      <c r="F8061" s="1719"/>
    </row>
    <row r="8062" spans="1:6" s="72" customFormat="1">
      <c r="A8062" s="1704"/>
      <c r="B8062" s="781"/>
      <c r="C8062" s="1876"/>
      <c r="D8062" s="1877"/>
      <c r="E8062" s="1707"/>
      <c r="F8062" s="1719"/>
    </row>
    <row r="8063" spans="1:6" s="72" customFormat="1">
      <c r="A8063" s="1704" t="s">
        <v>1586</v>
      </c>
      <c r="B8063" s="781" t="s">
        <v>3201</v>
      </c>
      <c r="C8063" s="1876"/>
      <c r="D8063" s="1877"/>
      <c r="E8063" s="1707"/>
      <c r="F8063" s="1719">
        <f>F7996</f>
        <v>0</v>
      </c>
    </row>
    <row r="8064" spans="1:6" s="72" customFormat="1">
      <c r="A8064" s="1704"/>
      <c r="B8064" s="781"/>
      <c r="C8064" s="1876"/>
      <c r="D8064" s="1877"/>
      <c r="E8064" s="1707"/>
      <c r="F8064" s="1719"/>
    </row>
    <row r="8065" spans="1:6" s="72" customFormat="1">
      <c r="A8065" s="1704">
        <v>1</v>
      </c>
      <c r="B8065" s="781" t="s">
        <v>3202</v>
      </c>
      <c r="C8065" s="1876"/>
      <c r="D8065" s="1877"/>
      <c r="E8065" s="1707"/>
      <c r="F8065" s="1719">
        <f>F8019</f>
        <v>0</v>
      </c>
    </row>
    <row r="8066" spans="1:6" s="72" customFormat="1">
      <c r="A8066" s="1704"/>
      <c r="B8066" s="781"/>
      <c r="C8066" s="1876"/>
      <c r="D8066" s="1877"/>
      <c r="E8066" s="1707"/>
      <c r="F8066" s="1719"/>
    </row>
    <row r="8067" spans="1:6" s="72" customFormat="1">
      <c r="A8067" s="1704">
        <v>2</v>
      </c>
      <c r="B8067" s="781" t="s">
        <v>3203</v>
      </c>
      <c r="C8067" s="1876"/>
      <c r="D8067" s="1877"/>
      <c r="E8067" s="1707"/>
      <c r="F8067" s="1719">
        <f>F8057</f>
        <v>0</v>
      </c>
    </row>
    <row r="8068" spans="1:6" s="72" customFormat="1">
      <c r="A8068" s="1704"/>
      <c r="B8068" s="781"/>
      <c r="C8068" s="1876"/>
      <c r="D8068" s="1877"/>
      <c r="E8068" s="1707"/>
      <c r="F8068" s="1719"/>
    </row>
    <row r="8069" spans="1:6" s="79" customFormat="1">
      <c r="A8069" s="1714"/>
      <c r="B8069" s="1672"/>
      <c r="C8069" s="1874"/>
      <c r="D8069" s="1875"/>
      <c r="E8069" s="2174"/>
      <c r="F8069" s="1717"/>
    </row>
    <row r="8070" spans="1:6" s="72" customFormat="1">
      <c r="A8070" s="1704"/>
      <c r="B8070" s="781"/>
      <c r="C8070" s="1876"/>
      <c r="D8070" s="1877"/>
      <c r="E8070" s="2178"/>
      <c r="F8070" s="1738"/>
    </row>
    <row r="8071" spans="1:6" s="72" customFormat="1">
      <c r="A8071" s="1714"/>
      <c r="B8071" s="781"/>
      <c r="C8071" s="1876"/>
      <c r="D8071" s="1877"/>
      <c r="E8071" s="1707"/>
      <c r="F8071" s="1719"/>
    </row>
    <row r="8072" spans="1:6" s="72" customFormat="1">
      <c r="A8072" s="1714"/>
      <c r="B8072" s="1836"/>
      <c r="C8072" s="1874"/>
      <c r="D8072" s="1875"/>
      <c r="E8072" s="2174"/>
      <c r="F8072" s="1717">
        <f>SUM(F8071:F8071)</f>
        <v>0</v>
      </c>
    </row>
    <row r="8073" spans="1:6" s="72" customFormat="1">
      <c r="A8073" s="1714"/>
      <c r="B8073" s="1836"/>
      <c r="C8073" s="1874"/>
      <c r="D8073" s="1875"/>
      <c r="E8073" s="2174"/>
      <c r="F8073" s="1717"/>
    </row>
    <row r="8074" spans="1:6" s="72" customFormat="1">
      <c r="A8074" s="1714"/>
      <c r="B8074" s="1836"/>
      <c r="C8074" s="1874"/>
      <c r="D8074" s="1875"/>
      <c r="E8074" s="2174"/>
      <c r="F8074" s="1717"/>
    </row>
    <row r="8075" spans="1:6" s="72" customFormat="1">
      <c r="A8075" s="1714"/>
      <c r="B8075" s="1836"/>
      <c r="C8075" s="1874"/>
      <c r="D8075" s="1875"/>
      <c r="E8075" s="2174"/>
      <c r="F8075" s="1717"/>
    </row>
    <row r="8076" spans="1:6" s="72" customFormat="1">
      <c r="A8076" s="1714"/>
      <c r="B8076" s="1836"/>
      <c r="C8076" s="1874"/>
      <c r="D8076" s="1875"/>
      <c r="E8076" s="2174"/>
      <c r="F8076" s="1717"/>
    </row>
    <row r="8077" spans="1:6" s="72" customFormat="1">
      <c r="A8077" s="1714"/>
      <c r="B8077" s="1836"/>
      <c r="C8077" s="1874"/>
      <c r="D8077" s="1875"/>
      <c r="E8077" s="2174"/>
      <c r="F8077" s="1717"/>
    </row>
    <row r="8078" spans="1:6" s="72" customFormat="1">
      <c r="A8078" s="1714"/>
      <c r="B8078" s="1836"/>
      <c r="C8078" s="1874"/>
      <c r="D8078" s="1875"/>
      <c r="E8078" s="2174"/>
      <c r="F8078" s="1717"/>
    </row>
    <row r="8079" spans="1:6" s="72" customFormat="1">
      <c r="A8079" s="1714"/>
      <c r="B8079" s="1836"/>
      <c r="C8079" s="1874"/>
      <c r="D8079" s="1875"/>
      <c r="E8079" s="2174"/>
      <c r="F8079" s="1717"/>
    </row>
    <row r="8080" spans="1:6" s="72" customFormat="1">
      <c r="A8080" s="1714"/>
      <c r="B8080" s="1836"/>
      <c r="C8080" s="1874"/>
      <c r="D8080" s="1875"/>
      <c r="E8080" s="2174"/>
      <c r="F8080" s="1717"/>
    </row>
    <row r="8081" spans="1:6" s="72" customFormat="1">
      <c r="A8081" s="1714"/>
      <c r="B8081" s="1836"/>
      <c r="C8081" s="1874"/>
      <c r="D8081" s="1875"/>
      <c r="E8081" s="2174"/>
      <c r="F8081" s="1717"/>
    </row>
    <row r="8082" spans="1:6" s="72" customFormat="1">
      <c r="A8082" s="1714"/>
      <c r="B8082" s="1836"/>
      <c r="C8082" s="1874"/>
      <c r="D8082" s="1875"/>
      <c r="E8082" s="2174"/>
      <c r="F8082" s="1717"/>
    </row>
    <row r="8083" spans="1:6" s="72" customFormat="1">
      <c r="A8083" s="1714"/>
      <c r="B8083" s="1836"/>
      <c r="C8083" s="1874"/>
      <c r="D8083" s="1875"/>
      <c r="E8083" s="2174"/>
      <c r="F8083" s="1717"/>
    </row>
    <row r="8084" spans="1:6" s="72" customFormat="1">
      <c r="A8084" s="1714"/>
      <c r="B8084" s="1836"/>
      <c r="C8084" s="1874"/>
      <c r="D8084" s="1875"/>
      <c r="E8084" s="2174"/>
      <c r="F8084" s="1717"/>
    </row>
    <row r="8085" spans="1:6" s="72" customFormat="1">
      <c r="A8085" s="1714"/>
      <c r="B8085" s="1836"/>
      <c r="C8085" s="1874"/>
      <c r="D8085" s="1875"/>
      <c r="E8085" s="2174"/>
      <c r="F8085" s="1717"/>
    </row>
    <row r="8086" spans="1:6" s="72" customFormat="1">
      <c r="A8086" s="1714"/>
      <c r="B8086" s="1836"/>
      <c r="C8086" s="1874"/>
      <c r="D8086" s="1875"/>
      <c r="E8086" s="2174"/>
      <c r="F8086" s="1717"/>
    </row>
    <row r="8087" spans="1:6" s="72" customFormat="1">
      <c r="A8087" s="1714"/>
      <c r="B8087" s="1836"/>
      <c r="C8087" s="1874"/>
      <c r="D8087" s="1875"/>
      <c r="E8087" s="2174"/>
      <c r="F8087" s="1717"/>
    </row>
    <row r="8088" spans="1:6" s="72" customFormat="1">
      <c r="A8088" s="1714"/>
      <c r="B8088" s="1836"/>
      <c r="C8088" s="1874"/>
      <c r="D8088" s="1875"/>
      <c r="E8088" s="2174"/>
      <c r="F8088" s="1717"/>
    </row>
    <row r="8089" spans="1:6" s="72" customFormat="1">
      <c r="A8089" s="1878"/>
      <c r="B8089" s="781"/>
      <c r="C8089" s="1874"/>
      <c r="D8089" s="1875"/>
      <c r="E8089" s="2174"/>
      <c r="F8089" s="1717"/>
    </row>
    <row r="8090" spans="1:6" s="72" customFormat="1">
      <c r="A8090" s="1878"/>
      <c r="B8090" s="781"/>
      <c r="C8090" s="1874"/>
      <c r="D8090" s="1875"/>
      <c r="E8090" s="2174"/>
      <c r="F8090" s="1717"/>
    </row>
    <row r="8091" spans="1:6" s="72" customFormat="1">
      <c r="A8091" s="1878"/>
      <c r="B8091" s="781"/>
      <c r="C8091" s="1874"/>
      <c r="D8091" s="1875"/>
      <c r="E8091" s="2174"/>
      <c r="F8091" s="1717"/>
    </row>
    <row r="8092" spans="1:6" s="72" customFormat="1">
      <c r="A8092" s="1878"/>
      <c r="B8092" s="781"/>
      <c r="C8092" s="1874"/>
      <c r="D8092" s="1875"/>
      <c r="E8092" s="2174"/>
      <c r="F8092" s="1717"/>
    </row>
    <row r="8093" spans="1:6" s="72" customFormat="1">
      <c r="A8093" s="1878"/>
      <c r="B8093" s="781"/>
      <c r="C8093" s="1874"/>
      <c r="D8093" s="1875"/>
      <c r="E8093" s="2174"/>
      <c r="F8093" s="1717"/>
    </row>
    <row r="8094" spans="1:6" s="72" customFormat="1">
      <c r="A8094" s="1878"/>
      <c r="B8094" s="781"/>
      <c r="C8094" s="1874"/>
      <c r="D8094" s="1875"/>
      <c r="E8094" s="2174"/>
      <c r="F8094" s="1717"/>
    </row>
    <row r="8095" spans="1:6" s="72" customFormat="1">
      <c r="A8095" s="1878"/>
      <c r="B8095" s="781"/>
      <c r="C8095" s="1874"/>
      <c r="D8095" s="1875"/>
      <c r="E8095" s="2174"/>
      <c r="F8095" s="1717"/>
    </row>
    <row r="8096" spans="1:6" s="72" customFormat="1">
      <c r="A8096" s="1878"/>
      <c r="B8096" s="781"/>
      <c r="C8096" s="1874"/>
      <c r="D8096" s="1875"/>
      <c r="E8096" s="2174"/>
      <c r="F8096" s="1717"/>
    </row>
    <row r="8097" spans="1:7" s="72" customFormat="1">
      <c r="A8097" s="1878"/>
      <c r="B8097" s="781"/>
      <c r="C8097" s="1874"/>
      <c r="D8097" s="1875"/>
      <c r="E8097" s="2174"/>
      <c r="F8097" s="1717"/>
    </row>
    <row r="8098" spans="1:7" s="72" customFormat="1">
      <c r="A8098" s="1878"/>
      <c r="B8098" s="781"/>
      <c r="C8098" s="1874"/>
      <c r="D8098" s="1875"/>
      <c r="E8098" s="2174"/>
      <c r="F8098" s="1717"/>
    </row>
    <row r="8099" spans="1:7" s="72" customFormat="1">
      <c r="A8099" s="1878"/>
      <c r="B8099" s="781"/>
      <c r="C8099" s="1874"/>
      <c r="D8099" s="1875"/>
      <c r="E8099" s="2174"/>
      <c r="F8099" s="1717"/>
    </row>
    <row r="8100" spans="1:7" s="72" customFormat="1">
      <c r="A8100" s="1878"/>
      <c r="B8100" s="781"/>
      <c r="C8100" s="1874"/>
      <c r="D8100" s="1875"/>
      <c r="E8100" s="2174"/>
      <c r="F8100" s="1717"/>
    </row>
    <row r="8101" spans="1:7" s="72" customFormat="1">
      <c r="A8101" s="1878"/>
      <c r="B8101" s="781"/>
      <c r="C8101" s="1874"/>
      <c r="D8101" s="1875"/>
      <c r="E8101" s="2174"/>
      <c r="F8101" s="1717"/>
    </row>
    <row r="8102" spans="1:7" s="72" customFormat="1">
      <c r="A8102" s="1878"/>
      <c r="B8102" s="781"/>
      <c r="C8102" s="1874"/>
      <c r="D8102" s="1875"/>
      <c r="E8102" s="2174"/>
      <c r="F8102" s="1717"/>
    </row>
    <row r="8103" spans="1:7" s="72" customFormat="1">
      <c r="A8103" s="1878"/>
      <c r="B8103" s="781"/>
      <c r="C8103" s="1874"/>
      <c r="D8103" s="1875"/>
      <c r="E8103" s="2174"/>
      <c r="F8103" s="1717"/>
    </row>
    <row r="8104" spans="1:7" s="72" customFormat="1">
      <c r="A8104" s="1878"/>
      <c r="B8104" s="781"/>
      <c r="C8104" s="1874"/>
      <c r="D8104" s="1875"/>
      <c r="E8104" s="2174"/>
      <c r="F8104" s="1717"/>
    </row>
    <row r="8105" spans="1:7" s="72" customFormat="1">
      <c r="A8105" s="1878"/>
      <c r="B8105" s="781"/>
      <c r="C8105" s="1874"/>
      <c r="D8105" s="1875"/>
      <c r="E8105" s="2174"/>
      <c r="F8105" s="1717"/>
    </row>
    <row r="8106" spans="1:7" s="72" customFormat="1">
      <c r="A8106" s="1878"/>
      <c r="B8106" s="781"/>
      <c r="C8106" s="1874"/>
      <c r="D8106" s="1875"/>
      <c r="E8106" s="2174"/>
      <c r="F8106" s="1717"/>
    </row>
    <row r="8107" spans="1:7" s="1674" customFormat="1">
      <c r="A8107" s="1820"/>
      <c r="B8107" s="2568" t="s">
        <v>3515</v>
      </c>
      <c r="C8107" s="47"/>
      <c r="D8107" s="718"/>
      <c r="E8107" s="2014"/>
      <c r="F8107" s="351"/>
    </row>
    <row r="8108" spans="1:7" s="1674" customFormat="1" ht="14.4" thickBot="1">
      <c r="A8108" s="664"/>
      <c r="B8108" s="2569"/>
      <c r="C8108" s="764"/>
      <c r="D8108" s="765"/>
      <c r="E8108" s="2181"/>
      <c r="F8108" s="393">
        <f>SUM(F8062:F8077)</f>
        <v>0</v>
      </c>
      <c r="G8108" s="1807"/>
    </row>
    <row r="8109" spans="1:7" s="1674" customFormat="1" ht="14.4" thickTop="1">
      <c r="A8109" s="1696"/>
      <c r="B8109" s="767"/>
      <c r="C8109" s="1709"/>
      <c r="D8109" s="709"/>
      <c r="E8109" s="2177"/>
      <c r="F8109" s="1725"/>
      <c r="G8109" s="1807"/>
    </row>
    <row r="8110" spans="1:7" s="1674" customFormat="1">
      <c r="A8110" s="1696"/>
      <c r="B8110" s="802" t="s">
        <v>1075</v>
      </c>
      <c r="C8110" s="1709"/>
      <c r="D8110" s="709"/>
      <c r="E8110" s="2177"/>
      <c r="F8110" s="1725"/>
      <c r="G8110" s="1807"/>
    </row>
    <row r="8111" spans="1:7" s="72" customFormat="1">
      <c r="A8111" s="1704"/>
      <c r="B8111" s="802"/>
      <c r="C8111" s="1704"/>
      <c r="D8111" s="1766"/>
      <c r="E8111" s="1707"/>
      <c r="F8111" s="1719"/>
    </row>
    <row r="8112" spans="1:7" s="72" customFormat="1">
      <c r="A8112" s="1704"/>
      <c r="B8112" s="802" t="s">
        <v>3206</v>
      </c>
      <c r="C8112" s="1704"/>
      <c r="D8112" s="1766"/>
      <c r="E8112" s="1707"/>
      <c r="F8112" s="1719"/>
    </row>
    <row r="8113" spans="1:6" s="72" customFormat="1">
      <c r="A8113" s="1704"/>
      <c r="B8113" s="802"/>
      <c r="C8113" s="1704"/>
      <c r="D8113" s="1766"/>
      <c r="E8113" s="1707"/>
      <c r="F8113" s="1719"/>
    </row>
    <row r="8114" spans="1:6" s="72" customFormat="1">
      <c r="A8114" s="1704"/>
      <c r="B8114" s="802"/>
      <c r="C8114" s="1704"/>
      <c r="D8114" s="874"/>
      <c r="E8114" s="1707"/>
      <c r="F8114" s="1719"/>
    </row>
    <row r="8115" spans="1:6" s="72" customFormat="1">
      <c r="A8115" s="1704">
        <v>1</v>
      </c>
      <c r="B8115" s="781" t="s">
        <v>3207</v>
      </c>
      <c r="C8115" s="1704"/>
      <c r="D8115" s="336"/>
      <c r="E8115" s="1707"/>
      <c r="F8115" s="1719">
        <f>F69</f>
        <v>0</v>
      </c>
    </row>
    <row r="8116" spans="1:6" s="72" customFormat="1">
      <c r="A8116" s="1704"/>
      <c r="B8116" s="781"/>
      <c r="C8116" s="1704"/>
      <c r="D8116" s="336"/>
      <c r="E8116" s="1707"/>
      <c r="F8116" s="1719"/>
    </row>
    <row r="8117" spans="1:6" s="72" customFormat="1">
      <c r="A8117" s="1704">
        <f>A8115+1</f>
        <v>2</v>
      </c>
      <c r="B8117" s="781" t="s">
        <v>924</v>
      </c>
      <c r="C8117" s="1704"/>
      <c r="D8117" s="336"/>
      <c r="E8117" s="1707"/>
      <c r="F8117" s="1719">
        <f>F2379</f>
        <v>0</v>
      </c>
    </row>
    <row r="8118" spans="1:6" s="72" customFormat="1">
      <c r="A8118" s="1704"/>
      <c r="B8118" s="781"/>
      <c r="C8118" s="1704"/>
      <c r="D8118" s="336"/>
      <c r="E8118" s="1707"/>
      <c r="F8118" s="1719"/>
    </row>
    <row r="8119" spans="1:6" s="72" customFormat="1">
      <c r="A8119" s="1704">
        <f t="shared" ref="A8119" si="251">A8117+1</f>
        <v>3</v>
      </c>
      <c r="B8119" s="781" t="s">
        <v>3208</v>
      </c>
      <c r="C8119" s="1704"/>
      <c r="D8119" s="336"/>
      <c r="E8119" s="1707"/>
      <c r="F8119" s="1719">
        <f>F7102</f>
        <v>2100000</v>
      </c>
    </row>
    <row r="8120" spans="1:6" s="72" customFormat="1">
      <c r="A8120" s="1704"/>
      <c r="B8120" s="781"/>
      <c r="C8120" s="1704"/>
      <c r="D8120" s="336"/>
      <c r="E8120" s="1707"/>
      <c r="F8120" s="1719"/>
    </row>
    <row r="8121" spans="1:6" s="72" customFormat="1">
      <c r="A8121" s="1704">
        <f t="shared" ref="A8121" si="252">A8119+1</f>
        <v>4</v>
      </c>
      <c r="B8121" s="781" t="s">
        <v>3209</v>
      </c>
      <c r="C8121" s="1704"/>
      <c r="D8121" s="336"/>
      <c r="E8121" s="1707"/>
      <c r="F8121" s="1719">
        <f>F7947</f>
        <v>0</v>
      </c>
    </row>
    <row r="8122" spans="1:6" s="72" customFormat="1">
      <c r="A8122" s="1704"/>
      <c r="B8122" s="781"/>
      <c r="C8122" s="1704"/>
      <c r="D8122" s="336"/>
      <c r="E8122" s="1707"/>
      <c r="F8122" s="1719"/>
    </row>
    <row r="8123" spans="1:6" s="72" customFormat="1">
      <c r="A8123" s="1704">
        <f t="shared" ref="A8123" si="253">A8121+1</f>
        <v>5</v>
      </c>
      <c r="B8123" s="781" t="s">
        <v>3210</v>
      </c>
      <c r="C8123" s="1704"/>
      <c r="D8123" s="336"/>
      <c r="E8123" s="1707"/>
      <c r="F8123" s="1719">
        <f>F8108</f>
        <v>0</v>
      </c>
    </row>
    <row r="8124" spans="1:6" s="72" customFormat="1">
      <c r="A8124" s="1704"/>
      <c r="B8124" s="781"/>
      <c r="C8124" s="1704"/>
      <c r="D8124" s="336"/>
      <c r="E8124" s="1707"/>
      <c r="F8124" s="1719"/>
    </row>
    <row r="8125" spans="1:6" s="72" customFormat="1">
      <c r="A8125" s="1704"/>
      <c r="B8125" s="781"/>
      <c r="C8125" s="1704"/>
      <c r="D8125" s="336"/>
      <c r="E8125" s="1707"/>
      <c r="F8125" s="1719"/>
    </row>
    <row r="8126" spans="1:6" s="72" customFormat="1">
      <c r="A8126" s="1704"/>
      <c r="B8126" s="811"/>
      <c r="C8126" s="1704"/>
      <c r="D8126" s="874"/>
      <c r="E8126" s="1707"/>
      <c r="F8126" s="1719"/>
    </row>
    <row r="8127" spans="1:6" s="72" customFormat="1">
      <c r="A8127" s="1704"/>
      <c r="B8127" s="811"/>
      <c r="C8127" s="1704"/>
      <c r="D8127" s="874"/>
      <c r="E8127" s="1707"/>
      <c r="F8127" s="1719"/>
    </row>
    <row r="8128" spans="1:6" s="72" customFormat="1">
      <c r="A8128" s="1704"/>
      <c r="B8128" s="811"/>
      <c r="C8128" s="1704"/>
      <c r="D8128" s="874"/>
      <c r="E8128" s="1707"/>
      <c r="F8128" s="1719"/>
    </row>
    <row r="8129" spans="1:6" s="72" customFormat="1">
      <c r="A8129" s="1704"/>
      <c r="B8129" s="811"/>
      <c r="C8129" s="1704"/>
      <c r="D8129" s="874"/>
      <c r="E8129" s="1707"/>
      <c r="F8129" s="1719"/>
    </row>
    <row r="8130" spans="1:6" s="72" customFormat="1">
      <c r="A8130" s="1704"/>
      <c r="B8130" s="811"/>
      <c r="C8130" s="1704"/>
      <c r="D8130" s="874"/>
      <c r="E8130" s="1707"/>
      <c r="F8130" s="1719"/>
    </row>
    <row r="8131" spans="1:6" s="72" customFormat="1">
      <c r="A8131" s="1704"/>
      <c r="B8131" s="811"/>
      <c r="C8131" s="1704"/>
      <c r="D8131" s="1840"/>
      <c r="E8131" s="1707"/>
      <c r="F8131" s="1841"/>
    </row>
    <row r="8132" spans="1:6" s="72" customFormat="1">
      <c r="A8132" s="1704"/>
      <c r="B8132" s="781"/>
      <c r="C8132" s="1704"/>
      <c r="D8132" s="874"/>
      <c r="E8132" s="1707"/>
      <c r="F8132" s="661"/>
    </row>
    <row r="8133" spans="1:6" s="72" customFormat="1">
      <c r="A8133" s="1704"/>
      <c r="B8133" s="781"/>
      <c r="C8133" s="1704"/>
      <c r="D8133" s="874"/>
      <c r="E8133" s="1707"/>
      <c r="F8133" s="1719"/>
    </row>
    <row r="8134" spans="1:6" s="72" customFormat="1">
      <c r="A8134" s="1704"/>
      <c r="B8134" s="1813"/>
      <c r="C8134" s="1814"/>
      <c r="D8134" s="1815"/>
      <c r="E8134" s="1707"/>
      <c r="F8134" s="1719"/>
    </row>
    <row r="8135" spans="1:6" s="72" customFormat="1">
      <c r="A8135" s="1704"/>
      <c r="B8135" s="1816"/>
      <c r="C8135" s="1817"/>
      <c r="D8135" s="1818"/>
      <c r="E8135" s="2189"/>
      <c r="F8135" s="1819"/>
    </row>
    <row r="8136" spans="1:6" s="72" customFormat="1">
      <c r="A8136" s="1704"/>
      <c r="B8136" s="1816"/>
      <c r="C8136" s="1817"/>
      <c r="D8136" s="1818"/>
      <c r="E8136" s="2189"/>
      <c r="F8136" s="1819"/>
    </row>
    <row r="8137" spans="1:6" s="72" customFormat="1">
      <c r="A8137" s="1704"/>
      <c r="B8137" s="1816"/>
      <c r="C8137" s="1817"/>
      <c r="D8137" s="1818"/>
      <c r="E8137" s="2189"/>
      <c r="F8137" s="1819"/>
    </row>
    <row r="8138" spans="1:6" s="72" customFormat="1">
      <c r="A8138" s="1704"/>
      <c r="B8138" s="1816"/>
      <c r="C8138" s="1817"/>
      <c r="D8138" s="1818"/>
      <c r="E8138" s="2189"/>
      <c r="F8138" s="1819"/>
    </row>
    <row r="8139" spans="1:6" s="72" customFormat="1">
      <c r="A8139" s="1704"/>
      <c r="B8139" s="1816"/>
      <c r="C8139" s="1817"/>
      <c r="D8139" s="1818"/>
      <c r="E8139" s="2189"/>
      <c r="F8139" s="1819"/>
    </row>
    <row r="8140" spans="1:6" s="72" customFormat="1">
      <c r="A8140" s="1704"/>
      <c r="B8140" s="1816"/>
      <c r="C8140" s="1817"/>
      <c r="D8140" s="1818"/>
      <c r="E8140" s="2189"/>
      <c r="F8140" s="1819"/>
    </row>
    <row r="8141" spans="1:6" s="72" customFormat="1">
      <c r="A8141" s="1704"/>
      <c r="B8141" s="1816"/>
      <c r="C8141" s="1817"/>
      <c r="D8141" s="1818"/>
      <c r="E8141" s="2189"/>
      <c r="F8141" s="1819"/>
    </row>
    <row r="8142" spans="1:6" s="72" customFormat="1">
      <c r="A8142" s="1704"/>
      <c r="B8142" s="1816"/>
      <c r="C8142" s="1817"/>
      <c r="D8142" s="1818"/>
      <c r="E8142" s="2189"/>
      <c r="F8142" s="1819"/>
    </row>
    <row r="8143" spans="1:6" s="72" customFormat="1">
      <c r="A8143" s="1704"/>
      <c r="B8143" s="1816"/>
      <c r="C8143" s="1817"/>
      <c r="D8143" s="1818"/>
      <c r="E8143" s="2189"/>
      <c r="F8143" s="1819"/>
    </row>
    <row r="8144" spans="1:6" s="72" customFormat="1">
      <c r="A8144" s="1704"/>
      <c r="B8144" s="1816"/>
      <c r="C8144" s="1817"/>
      <c r="D8144" s="1818"/>
      <c r="E8144" s="2189"/>
      <c r="F8144" s="1819"/>
    </row>
    <row r="8145" spans="1:6" s="72" customFormat="1">
      <c r="A8145" s="1704"/>
      <c r="B8145" s="1816"/>
      <c r="C8145" s="1817"/>
      <c r="D8145" s="1818"/>
      <c r="E8145" s="2189"/>
      <c r="F8145" s="1819"/>
    </row>
    <row r="8146" spans="1:6" s="72" customFormat="1">
      <c r="A8146" s="1704"/>
      <c r="B8146" s="1816"/>
      <c r="C8146" s="1817"/>
      <c r="D8146" s="1818"/>
      <c r="E8146" s="2189"/>
      <c r="F8146" s="1819"/>
    </row>
    <row r="8147" spans="1:6" s="72" customFormat="1">
      <c r="A8147" s="1704"/>
      <c r="B8147" s="1816"/>
      <c r="C8147" s="1817"/>
      <c r="D8147" s="1818"/>
      <c r="E8147" s="2189"/>
      <c r="F8147" s="1819"/>
    </row>
    <row r="8148" spans="1:6" s="72" customFormat="1">
      <c r="A8148" s="1704"/>
      <c r="B8148" s="1816"/>
      <c r="C8148" s="1817"/>
      <c r="D8148" s="1818"/>
      <c r="E8148" s="2189"/>
      <c r="F8148" s="1819"/>
    </row>
    <row r="8149" spans="1:6" s="72" customFormat="1">
      <c r="A8149" s="1704"/>
      <c r="B8149" s="1816"/>
      <c r="C8149" s="1817"/>
      <c r="D8149" s="1818"/>
      <c r="E8149" s="2189"/>
      <c r="F8149" s="1819"/>
    </row>
    <row r="8150" spans="1:6" s="72" customFormat="1">
      <c r="A8150" s="1704"/>
      <c r="B8150" s="1816"/>
      <c r="C8150" s="1817"/>
      <c r="D8150" s="1818"/>
      <c r="E8150" s="2189"/>
      <c r="F8150" s="1819"/>
    </row>
    <row r="8151" spans="1:6" s="72" customFormat="1">
      <c r="A8151" s="1704"/>
      <c r="B8151" s="1816"/>
      <c r="C8151" s="1817"/>
      <c r="D8151" s="1818"/>
      <c r="E8151" s="2189"/>
      <c r="F8151" s="1819"/>
    </row>
    <row r="8152" spans="1:6" s="72" customFormat="1">
      <c r="A8152" s="1704"/>
      <c r="B8152" s="1816"/>
      <c r="C8152" s="1817"/>
      <c r="D8152" s="1818"/>
      <c r="E8152" s="2189"/>
      <c r="F8152" s="1819"/>
    </row>
    <row r="8153" spans="1:6" s="72" customFormat="1">
      <c r="A8153" s="1704"/>
      <c r="B8153" s="1816"/>
      <c r="C8153" s="1817"/>
      <c r="D8153" s="1818"/>
      <c r="E8153" s="2189"/>
      <c r="F8153" s="1819"/>
    </row>
    <row r="8154" spans="1:6" s="72" customFormat="1">
      <c r="A8154" s="1704"/>
      <c r="B8154" s="1816"/>
      <c r="C8154" s="1817"/>
      <c r="D8154" s="1818"/>
      <c r="E8154" s="2189"/>
      <c r="F8154" s="1819"/>
    </row>
    <row r="8155" spans="1:6" s="72" customFormat="1">
      <c r="A8155" s="1704"/>
      <c r="B8155" s="1816"/>
      <c r="C8155" s="1817"/>
      <c r="D8155" s="1818"/>
      <c r="E8155" s="2189"/>
      <c r="F8155" s="1819"/>
    </row>
    <row r="8156" spans="1:6" s="72" customFormat="1">
      <c r="A8156" s="1704"/>
      <c r="B8156" s="1816"/>
      <c r="C8156" s="1817"/>
      <c r="D8156" s="1818"/>
      <c r="E8156" s="2189"/>
      <c r="F8156" s="1819"/>
    </row>
    <row r="8157" spans="1:6" s="193" customFormat="1" ht="27.6">
      <c r="A8157" s="48"/>
      <c r="B8157" s="394" t="s">
        <v>3516</v>
      </c>
      <c r="C8157" s="47"/>
      <c r="D8157" s="48"/>
      <c r="E8157" s="572"/>
      <c r="F8157" s="395">
        <f>SUM(F8113:F8147)</f>
        <v>2100000</v>
      </c>
    </row>
    <row r="8158" spans="1:6" s="193" customFormat="1" ht="14.4">
      <c r="A8158" s="254"/>
      <c r="B8158" s="257"/>
      <c r="C8158" s="396"/>
      <c r="D8158" s="254"/>
      <c r="E8158" s="577"/>
      <c r="F8158" s="258"/>
    </row>
  </sheetData>
  <sheetProtection algorithmName="SHA-512" hashValue="gNib4XIq9CjSwDkK9hsCyX3COk5T5DUwBgR/Pkk+TKfLHPvLZ1YDfvNPFRKDNNtCDCX+U/wiUtcK9EdSTR2S6Q==" saltValue="skRnsbh/WtmU75/iDeQbow==" spinCount="100000" sheet="1" objects="1" scenarios="1"/>
  <mergeCells count="29">
    <mergeCell ref="B8056:B8057"/>
    <mergeCell ref="B8107:B8108"/>
    <mergeCell ref="B7700:B7701"/>
    <mergeCell ref="B7728:B7729"/>
    <mergeCell ref="B7946:B7947"/>
    <mergeCell ref="B7995:B7996"/>
    <mergeCell ref="B8018:B8019"/>
    <mergeCell ref="B7101:B7102"/>
    <mergeCell ref="B2329:B2330"/>
    <mergeCell ref="B2378:B2379"/>
    <mergeCell ref="B1928:B1929"/>
    <mergeCell ref="B1847:B1848"/>
    <mergeCell ref="B1888:B1889"/>
    <mergeCell ref="B1676:B1677"/>
    <mergeCell ref="B1099:B1100"/>
    <mergeCell ref="B1259:B1260"/>
    <mergeCell ref="B1301:B1302"/>
    <mergeCell ref="B1345:B1346"/>
    <mergeCell ref="B1385:B1386"/>
    <mergeCell ref="B68:B69"/>
    <mergeCell ref="B866:B867"/>
    <mergeCell ref="B1021:B1022"/>
    <mergeCell ref="B1060:B1061"/>
    <mergeCell ref="B746:B747"/>
    <mergeCell ref="B249:B250"/>
    <mergeCell ref="B287:B288"/>
    <mergeCell ref="B330:B331"/>
    <mergeCell ref="B372:B373"/>
    <mergeCell ref="B412:B413"/>
  </mergeCells>
  <printOptions horizontalCentered="1"/>
  <pageMargins left="0.25" right="0.25" top="0.75" bottom="0.75" header="0.3" footer="0.3"/>
  <pageSetup paperSize="9" orientation="portrait" r:id="rId1"/>
  <headerFooter>
    <oddFooter>&amp;LFIRST FLOOR&amp;CBILL 5&amp;RPage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AB16C-5E28-4D9F-90B7-57823046B9DE}">
  <dimension ref="A1:H7026"/>
  <sheetViews>
    <sheetView topLeftCell="A7004" workbookViewId="0">
      <selection activeCell="A7004" sqref="A1:XFD1048576"/>
    </sheetView>
  </sheetViews>
  <sheetFormatPr defaultColWidth="9.109375" defaultRowHeight="13.8"/>
  <cols>
    <col min="1" max="1" width="7.44140625" style="1050" customWidth="1"/>
    <col min="2" max="2" width="56.109375" style="1014" customWidth="1"/>
    <col min="3" max="3" width="7.33203125" style="1051" customWidth="1"/>
    <col min="4" max="4" width="6.5546875" style="1014" customWidth="1"/>
    <col min="5" max="5" width="13.88671875" style="1436" bestFit="1" customWidth="1"/>
    <col min="6" max="6" width="16.5546875" style="1436" bestFit="1" customWidth="1"/>
    <col min="7" max="256" width="9.109375" style="1014"/>
    <col min="257" max="257" width="7.44140625" style="1014" customWidth="1"/>
    <col min="258" max="258" width="56.109375" style="1014" customWidth="1"/>
    <col min="259" max="259" width="7.33203125" style="1014" customWidth="1"/>
    <col min="260" max="260" width="6.5546875" style="1014" customWidth="1"/>
    <col min="261" max="261" width="14.6640625" style="1014" bestFit="1" customWidth="1"/>
    <col min="262" max="262" width="18.5546875" style="1014" customWidth="1"/>
    <col min="263" max="512" width="9.109375" style="1014"/>
    <col min="513" max="513" width="7.44140625" style="1014" customWidth="1"/>
    <col min="514" max="514" width="56.109375" style="1014" customWidth="1"/>
    <col min="515" max="515" width="7.33203125" style="1014" customWidth="1"/>
    <col min="516" max="516" width="6.5546875" style="1014" customWidth="1"/>
    <col min="517" max="517" width="14.6640625" style="1014" bestFit="1" customWidth="1"/>
    <col min="518" max="518" width="18.5546875" style="1014" customWidth="1"/>
    <col min="519" max="768" width="9.109375" style="1014"/>
    <col min="769" max="769" width="7.44140625" style="1014" customWidth="1"/>
    <col min="770" max="770" width="56.109375" style="1014" customWidth="1"/>
    <col min="771" max="771" width="7.33203125" style="1014" customWidth="1"/>
    <col min="772" max="772" width="6.5546875" style="1014" customWidth="1"/>
    <col min="773" max="773" width="14.6640625" style="1014" bestFit="1" customWidth="1"/>
    <col min="774" max="774" width="18.5546875" style="1014" customWidth="1"/>
    <col min="775" max="1024" width="9.109375" style="1014"/>
    <col min="1025" max="1025" width="7.44140625" style="1014" customWidth="1"/>
    <col min="1026" max="1026" width="56.109375" style="1014" customWidth="1"/>
    <col min="1027" max="1027" width="7.33203125" style="1014" customWidth="1"/>
    <col min="1028" max="1028" width="6.5546875" style="1014" customWidth="1"/>
    <col min="1029" max="1029" width="14.6640625" style="1014" bestFit="1" customWidth="1"/>
    <col min="1030" max="1030" width="18.5546875" style="1014" customWidth="1"/>
    <col min="1031" max="1280" width="9.109375" style="1014"/>
    <col min="1281" max="1281" width="7.44140625" style="1014" customWidth="1"/>
    <col min="1282" max="1282" width="56.109375" style="1014" customWidth="1"/>
    <col min="1283" max="1283" width="7.33203125" style="1014" customWidth="1"/>
    <col min="1284" max="1284" width="6.5546875" style="1014" customWidth="1"/>
    <col min="1285" max="1285" width="14.6640625" style="1014" bestFit="1" customWidth="1"/>
    <col min="1286" max="1286" width="18.5546875" style="1014" customWidth="1"/>
    <col min="1287" max="1536" width="9.109375" style="1014"/>
    <col min="1537" max="1537" width="7.44140625" style="1014" customWidth="1"/>
    <col min="1538" max="1538" width="56.109375" style="1014" customWidth="1"/>
    <col min="1539" max="1539" width="7.33203125" style="1014" customWidth="1"/>
    <col min="1540" max="1540" width="6.5546875" style="1014" customWidth="1"/>
    <col min="1541" max="1541" width="14.6640625" style="1014" bestFit="1" customWidth="1"/>
    <col min="1542" max="1542" width="18.5546875" style="1014" customWidth="1"/>
    <col min="1543" max="1792" width="9.109375" style="1014"/>
    <col min="1793" max="1793" width="7.44140625" style="1014" customWidth="1"/>
    <col min="1794" max="1794" width="56.109375" style="1014" customWidth="1"/>
    <col min="1795" max="1795" width="7.33203125" style="1014" customWidth="1"/>
    <col min="1796" max="1796" width="6.5546875" style="1014" customWidth="1"/>
    <col min="1797" max="1797" width="14.6640625" style="1014" bestFit="1" customWidth="1"/>
    <col min="1798" max="1798" width="18.5546875" style="1014" customWidth="1"/>
    <col min="1799" max="2048" width="9.109375" style="1014"/>
    <col min="2049" max="2049" width="7.44140625" style="1014" customWidth="1"/>
    <col min="2050" max="2050" width="56.109375" style="1014" customWidth="1"/>
    <col min="2051" max="2051" width="7.33203125" style="1014" customWidth="1"/>
    <col min="2052" max="2052" width="6.5546875" style="1014" customWidth="1"/>
    <col min="2053" max="2053" width="14.6640625" style="1014" bestFit="1" customWidth="1"/>
    <col min="2054" max="2054" width="18.5546875" style="1014" customWidth="1"/>
    <col min="2055" max="2304" width="9.109375" style="1014"/>
    <col min="2305" max="2305" width="7.44140625" style="1014" customWidth="1"/>
    <col min="2306" max="2306" width="56.109375" style="1014" customWidth="1"/>
    <col min="2307" max="2307" width="7.33203125" style="1014" customWidth="1"/>
    <col min="2308" max="2308" width="6.5546875" style="1014" customWidth="1"/>
    <col min="2309" max="2309" width="14.6640625" style="1014" bestFit="1" customWidth="1"/>
    <col min="2310" max="2310" width="18.5546875" style="1014" customWidth="1"/>
    <col min="2311" max="2560" width="9.109375" style="1014"/>
    <col min="2561" max="2561" width="7.44140625" style="1014" customWidth="1"/>
    <col min="2562" max="2562" width="56.109375" style="1014" customWidth="1"/>
    <col min="2563" max="2563" width="7.33203125" style="1014" customWidth="1"/>
    <col min="2564" max="2564" width="6.5546875" style="1014" customWidth="1"/>
    <col min="2565" max="2565" width="14.6640625" style="1014" bestFit="1" customWidth="1"/>
    <col min="2566" max="2566" width="18.5546875" style="1014" customWidth="1"/>
    <col min="2567" max="2816" width="9.109375" style="1014"/>
    <col min="2817" max="2817" width="7.44140625" style="1014" customWidth="1"/>
    <col min="2818" max="2818" width="56.109375" style="1014" customWidth="1"/>
    <col min="2819" max="2819" width="7.33203125" style="1014" customWidth="1"/>
    <col min="2820" max="2820" width="6.5546875" style="1014" customWidth="1"/>
    <col min="2821" max="2821" width="14.6640625" style="1014" bestFit="1" customWidth="1"/>
    <col min="2822" max="2822" width="18.5546875" style="1014" customWidth="1"/>
    <col min="2823" max="3072" width="9.109375" style="1014"/>
    <col min="3073" max="3073" width="7.44140625" style="1014" customWidth="1"/>
    <col min="3074" max="3074" width="56.109375" style="1014" customWidth="1"/>
    <col min="3075" max="3075" width="7.33203125" style="1014" customWidth="1"/>
    <col min="3076" max="3076" width="6.5546875" style="1014" customWidth="1"/>
    <col min="3077" max="3077" width="14.6640625" style="1014" bestFit="1" customWidth="1"/>
    <col min="3078" max="3078" width="18.5546875" style="1014" customWidth="1"/>
    <col min="3079" max="3328" width="9.109375" style="1014"/>
    <col min="3329" max="3329" width="7.44140625" style="1014" customWidth="1"/>
    <col min="3330" max="3330" width="56.109375" style="1014" customWidth="1"/>
    <col min="3331" max="3331" width="7.33203125" style="1014" customWidth="1"/>
    <col min="3332" max="3332" width="6.5546875" style="1014" customWidth="1"/>
    <col min="3333" max="3333" width="14.6640625" style="1014" bestFit="1" customWidth="1"/>
    <col min="3334" max="3334" width="18.5546875" style="1014" customWidth="1"/>
    <col min="3335" max="3584" width="9.109375" style="1014"/>
    <col min="3585" max="3585" width="7.44140625" style="1014" customWidth="1"/>
    <col min="3586" max="3586" width="56.109375" style="1014" customWidth="1"/>
    <col min="3587" max="3587" width="7.33203125" style="1014" customWidth="1"/>
    <col min="3588" max="3588" width="6.5546875" style="1014" customWidth="1"/>
    <col min="3589" max="3589" width="14.6640625" style="1014" bestFit="1" customWidth="1"/>
    <col min="3590" max="3590" width="18.5546875" style="1014" customWidth="1"/>
    <col min="3591" max="3840" width="9.109375" style="1014"/>
    <col min="3841" max="3841" width="7.44140625" style="1014" customWidth="1"/>
    <col min="3842" max="3842" width="56.109375" style="1014" customWidth="1"/>
    <col min="3843" max="3843" width="7.33203125" style="1014" customWidth="1"/>
    <col min="3844" max="3844" width="6.5546875" style="1014" customWidth="1"/>
    <col min="3845" max="3845" width="14.6640625" style="1014" bestFit="1" customWidth="1"/>
    <col min="3846" max="3846" width="18.5546875" style="1014" customWidth="1"/>
    <col min="3847" max="4096" width="9.109375" style="1014"/>
    <col min="4097" max="4097" width="7.44140625" style="1014" customWidth="1"/>
    <col min="4098" max="4098" width="56.109375" style="1014" customWidth="1"/>
    <col min="4099" max="4099" width="7.33203125" style="1014" customWidth="1"/>
    <col min="4100" max="4100" width="6.5546875" style="1014" customWidth="1"/>
    <col min="4101" max="4101" width="14.6640625" style="1014" bestFit="1" customWidth="1"/>
    <col min="4102" max="4102" width="18.5546875" style="1014" customWidth="1"/>
    <col min="4103" max="4352" width="9.109375" style="1014"/>
    <col min="4353" max="4353" width="7.44140625" style="1014" customWidth="1"/>
    <col min="4354" max="4354" width="56.109375" style="1014" customWidth="1"/>
    <col min="4355" max="4355" width="7.33203125" style="1014" customWidth="1"/>
    <col min="4356" max="4356" width="6.5546875" style="1014" customWidth="1"/>
    <col min="4357" max="4357" width="14.6640625" style="1014" bestFit="1" customWidth="1"/>
    <col min="4358" max="4358" width="18.5546875" style="1014" customWidth="1"/>
    <col min="4359" max="4608" width="9.109375" style="1014"/>
    <col min="4609" max="4609" width="7.44140625" style="1014" customWidth="1"/>
    <col min="4610" max="4610" width="56.109375" style="1014" customWidth="1"/>
    <col min="4611" max="4611" width="7.33203125" style="1014" customWidth="1"/>
    <col min="4612" max="4612" width="6.5546875" style="1014" customWidth="1"/>
    <col min="4613" max="4613" width="14.6640625" style="1014" bestFit="1" customWidth="1"/>
    <col min="4614" max="4614" width="18.5546875" style="1014" customWidth="1"/>
    <col min="4615" max="4864" width="9.109375" style="1014"/>
    <col min="4865" max="4865" width="7.44140625" style="1014" customWidth="1"/>
    <col min="4866" max="4866" width="56.109375" style="1014" customWidth="1"/>
    <col min="4867" max="4867" width="7.33203125" style="1014" customWidth="1"/>
    <col min="4868" max="4868" width="6.5546875" style="1014" customWidth="1"/>
    <col min="4869" max="4869" width="14.6640625" style="1014" bestFit="1" customWidth="1"/>
    <col min="4870" max="4870" width="18.5546875" style="1014" customWidth="1"/>
    <col min="4871" max="5120" width="9.109375" style="1014"/>
    <col min="5121" max="5121" width="7.44140625" style="1014" customWidth="1"/>
    <col min="5122" max="5122" width="56.109375" style="1014" customWidth="1"/>
    <col min="5123" max="5123" width="7.33203125" style="1014" customWidth="1"/>
    <col min="5124" max="5124" width="6.5546875" style="1014" customWidth="1"/>
    <col min="5125" max="5125" width="14.6640625" style="1014" bestFit="1" customWidth="1"/>
    <col min="5126" max="5126" width="18.5546875" style="1014" customWidth="1"/>
    <col min="5127" max="5376" width="9.109375" style="1014"/>
    <col min="5377" max="5377" width="7.44140625" style="1014" customWidth="1"/>
    <col min="5378" max="5378" width="56.109375" style="1014" customWidth="1"/>
    <col min="5379" max="5379" width="7.33203125" style="1014" customWidth="1"/>
    <col min="5380" max="5380" width="6.5546875" style="1014" customWidth="1"/>
    <col min="5381" max="5381" width="14.6640625" style="1014" bestFit="1" customWidth="1"/>
    <col min="5382" max="5382" width="18.5546875" style="1014" customWidth="1"/>
    <col min="5383" max="5632" width="9.109375" style="1014"/>
    <col min="5633" max="5633" width="7.44140625" style="1014" customWidth="1"/>
    <col min="5634" max="5634" width="56.109375" style="1014" customWidth="1"/>
    <col min="5635" max="5635" width="7.33203125" style="1014" customWidth="1"/>
    <col min="5636" max="5636" width="6.5546875" style="1014" customWidth="1"/>
    <col min="5637" max="5637" width="14.6640625" style="1014" bestFit="1" customWidth="1"/>
    <col min="5638" max="5638" width="18.5546875" style="1014" customWidth="1"/>
    <col min="5639" max="5888" width="9.109375" style="1014"/>
    <col min="5889" max="5889" width="7.44140625" style="1014" customWidth="1"/>
    <col min="5890" max="5890" width="56.109375" style="1014" customWidth="1"/>
    <col min="5891" max="5891" width="7.33203125" style="1014" customWidth="1"/>
    <col min="5892" max="5892" width="6.5546875" style="1014" customWidth="1"/>
    <col min="5893" max="5893" width="14.6640625" style="1014" bestFit="1" customWidth="1"/>
    <col min="5894" max="5894" width="18.5546875" style="1014" customWidth="1"/>
    <col min="5895" max="6144" width="9.109375" style="1014"/>
    <col min="6145" max="6145" width="7.44140625" style="1014" customWidth="1"/>
    <col min="6146" max="6146" width="56.109375" style="1014" customWidth="1"/>
    <col min="6147" max="6147" width="7.33203125" style="1014" customWidth="1"/>
    <col min="6148" max="6148" width="6.5546875" style="1014" customWidth="1"/>
    <col min="6149" max="6149" width="14.6640625" style="1014" bestFit="1" customWidth="1"/>
    <col min="6150" max="6150" width="18.5546875" style="1014" customWidth="1"/>
    <col min="6151" max="6400" width="9.109375" style="1014"/>
    <col min="6401" max="6401" width="7.44140625" style="1014" customWidth="1"/>
    <col min="6402" max="6402" width="56.109375" style="1014" customWidth="1"/>
    <col min="6403" max="6403" width="7.33203125" style="1014" customWidth="1"/>
    <col min="6404" max="6404" width="6.5546875" style="1014" customWidth="1"/>
    <col min="6405" max="6405" width="14.6640625" style="1014" bestFit="1" customWidth="1"/>
    <col min="6406" max="6406" width="18.5546875" style="1014" customWidth="1"/>
    <col min="6407" max="6656" width="9.109375" style="1014"/>
    <col min="6657" max="6657" width="7.44140625" style="1014" customWidth="1"/>
    <col min="6658" max="6658" width="56.109375" style="1014" customWidth="1"/>
    <col min="6659" max="6659" width="7.33203125" style="1014" customWidth="1"/>
    <col min="6660" max="6660" width="6.5546875" style="1014" customWidth="1"/>
    <col min="6661" max="6661" width="14.6640625" style="1014" bestFit="1" customWidth="1"/>
    <col min="6662" max="6662" width="18.5546875" style="1014" customWidth="1"/>
    <col min="6663" max="6912" width="9.109375" style="1014"/>
    <col min="6913" max="6913" width="7.44140625" style="1014" customWidth="1"/>
    <col min="6914" max="6914" width="56.109375" style="1014" customWidth="1"/>
    <col min="6915" max="6915" width="7.33203125" style="1014" customWidth="1"/>
    <col min="6916" max="6916" width="6.5546875" style="1014" customWidth="1"/>
    <col min="6917" max="6917" width="14.6640625" style="1014" bestFit="1" customWidth="1"/>
    <col min="6918" max="6918" width="18.5546875" style="1014" customWidth="1"/>
    <col min="6919" max="7168" width="9.109375" style="1014"/>
    <col min="7169" max="7169" width="7.44140625" style="1014" customWidth="1"/>
    <col min="7170" max="7170" width="56.109375" style="1014" customWidth="1"/>
    <col min="7171" max="7171" width="7.33203125" style="1014" customWidth="1"/>
    <col min="7172" max="7172" width="6.5546875" style="1014" customWidth="1"/>
    <col min="7173" max="7173" width="14.6640625" style="1014" bestFit="1" customWidth="1"/>
    <col min="7174" max="7174" width="18.5546875" style="1014" customWidth="1"/>
    <col min="7175" max="7424" width="9.109375" style="1014"/>
    <col min="7425" max="7425" width="7.44140625" style="1014" customWidth="1"/>
    <col min="7426" max="7426" width="56.109375" style="1014" customWidth="1"/>
    <col min="7427" max="7427" width="7.33203125" style="1014" customWidth="1"/>
    <col min="7428" max="7428" width="6.5546875" style="1014" customWidth="1"/>
    <col min="7429" max="7429" width="14.6640625" style="1014" bestFit="1" customWidth="1"/>
    <col min="7430" max="7430" width="18.5546875" style="1014" customWidth="1"/>
    <col min="7431" max="7680" width="9.109375" style="1014"/>
    <col min="7681" max="7681" width="7.44140625" style="1014" customWidth="1"/>
    <col min="7682" max="7682" width="56.109375" style="1014" customWidth="1"/>
    <col min="7683" max="7683" width="7.33203125" style="1014" customWidth="1"/>
    <col min="7684" max="7684" width="6.5546875" style="1014" customWidth="1"/>
    <col min="7685" max="7685" width="14.6640625" style="1014" bestFit="1" customWidth="1"/>
    <col min="7686" max="7686" width="18.5546875" style="1014" customWidth="1"/>
    <col min="7687" max="7936" width="9.109375" style="1014"/>
    <col min="7937" max="7937" width="7.44140625" style="1014" customWidth="1"/>
    <col min="7938" max="7938" width="56.109375" style="1014" customWidth="1"/>
    <col min="7939" max="7939" width="7.33203125" style="1014" customWidth="1"/>
    <col min="7940" max="7940" width="6.5546875" style="1014" customWidth="1"/>
    <col min="7941" max="7941" width="14.6640625" style="1014" bestFit="1" customWidth="1"/>
    <col min="7942" max="7942" width="18.5546875" style="1014" customWidth="1"/>
    <col min="7943" max="8192" width="9.109375" style="1014"/>
    <col min="8193" max="8193" width="7.44140625" style="1014" customWidth="1"/>
    <col min="8194" max="8194" width="56.109375" style="1014" customWidth="1"/>
    <col min="8195" max="8195" width="7.33203125" style="1014" customWidth="1"/>
    <col min="8196" max="8196" width="6.5546875" style="1014" customWidth="1"/>
    <col min="8197" max="8197" width="14.6640625" style="1014" bestFit="1" customWidth="1"/>
    <col min="8198" max="8198" width="18.5546875" style="1014" customWidth="1"/>
    <col min="8199" max="8448" width="9.109375" style="1014"/>
    <col min="8449" max="8449" width="7.44140625" style="1014" customWidth="1"/>
    <col min="8450" max="8450" width="56.109375" style="1014" customWidth="1"/>
    <col min="8451" max="8451" width="7.33203125" style="1014" customWidth="1"/>
    <col min="8452" max="8452" width="6.5546875" style="1014" customWidth="1"/>
    <col min="8453" max="8453" width="14.6640625" style="1014" bestFit="1" customWidth="1"/>
    <col min="8454" max="8454" width="18.5546875" style="1014" customWidth="1"/>
    <col min="8455" max="8704" width="9.109375" style="1014"/>
    <col min="8705" max="8705" width="7.44140625" style="1014" customWidth="1"/>
    <col min="8706" max="8706" width="56.109375" style="1014" customWidth="1"/>
    <col min="8707" max="8707" width="7.33203125" style="1014" customWidth="1"/>
    <col min="8708" max="8708" width="6.5546875" style="1014" customWidth="1"/>
    <col min="8709" max="8709" width="14.6640625" style="1014" bestFit="1" customWidth="1"/>
    <col min="8710" max="8710" width="18.5546875" style="1014" customWidth="1"/>
    <col min="8711" max="8960" width="9.109375" style="1014"/>
    <col min="8961" max="8961" width="7.44140625" style="1014" customWidth="1"/>
    <col min="8962" max="8962" width="56.109375" style="1014" customWidth="1"/>
    <col min="8963" max="8963" width="7.33203125" style="1014" customWidth="1"/>
    <col min="8964" max="8964" width="6.5546875" style="1014" customWidth="1"/>
    <col min="8965" max="8965" width="14.6640625" style="1014" bestFit="1" customWidth="1"/>
    <col min="8966" max="8966" width="18.5546875" style="1014" customWidth="1"/>
    <col min="8967" max="9216" width="9.109375" style="1014"/>
    <col min="9217" max="9217" width="7.44140625" style="1014" customWidth="1"/>
    <col min="9218" max="9218" width="56.109375" style="1014" customWidth="1"/>
    <col min="9219" max="9219" width="7.33203125" style="1014" customWidth="1"/>
    <col min="9220" max="9220" width="6.5546875" style="1014" customWidth="1"/>
    <col min="9221" max="9221" width="14.6640625" style="1014" bestFit="1" customWidth="1"/>
    <col min="9222" max="9222" width="18.5546875" style="1014" customWidth="1"/>
    <col min="9223" max="9472" width="9.109375" style="1014"/>
    <col min="9473" max="9473" width="7.44140625" style="1014" customWidth="1"/>
    <col min="9474" max="9474" width="56.109375" style="1014" customWidth="1"/>
    <col min="9475" max="9475" width="7.33203125" style="1014" customWidth="1"/>
    <col min="9476" max="9476" width="6.5546875" style="1014" customWidth="1"/>
    <col min="9477" max="9477" width="14.6640625" style="1014" bestFit="1" customWidth="1"/>
    <col min="9478" max="9478" width="18.5546875" style="1014" customWidth="1"/>
    <col min="9479" max="9728" width="9.109375" style="1014"/>
    <col min="9729" max="9729" width="7.44140625" style="1014" customWidth="1"/>
    <col min="9730" max="9730" width="56.109375" style="1014" customWidth="1"/>
    <col min="9731" max="9731" width="7.33203125" style="1014" customWidth="1"/>
    <col min="9732" max="9732" width="6.5546875" style="1014" customWidth="1"/>
    <col min="9733" max="9733" width="14.6640625" style="1014" bestFit="1" customWidth="1"/>
    <col min="9734" max="9734" width="18.5546875" style="1014" customWidth="1"/>
    <col min="9735" max="9984" width="9.109375" style="1014"/>
    <col min="9985" max="9985" width="7.44140625" style="1014" customWidth="1"/>
    <col min="9986" max="9986" width="56.109375" style="1014" customWidth="1"/>
    <col min="9987" max="9987" width="7.33203125" style="1014" customWidth="1"/>
    <col min="9988" max="9988" width="6.5546875" style="1014" customWidth="1"/>
    <col min="9989" max="9989" width="14.6640625" style="1014" bestFit="1" customWidth="1"/>
    <col min="9990" max="9990" width="18.5546875" style="1014" customWidth="1"/>
    <col min="9991" max="10240" width="9.109375" style="1014"/>
    <col min="10241" max="10241" width="7.44140625" style="1014" customWidth="1"/>
    <col min="10242" max="10242" width="56.109375" style="1014" customWidth="1"/>
    <col min="10243" max="10243" width="7.33203125" style="1014" customWidth="1"/>
    <col min="10244" max="10244" width="6.5546875" style="1014" customWidth="1"/>
    <col min="10245" max="10245" width="14.6640625" style="1014" bestFit="1" customWidth="1"/>
    <col min="10246" max="10246" width="18.5546875" style="1014" customWidth="1"/>
    <col min="10247" max="10496" width="9.109375" style="1014"/>
    <col min="10497" max="10497" width="7.44140625" style="1014" customWidth="1"/>
    <col min="10498" max="10498" width="56.109375" style="1014" customWidth="1"/>
    <col min="10499" max="10499" width="7.33203125" style="1014" customWidth="1"/>
    <col min="10500" max="10500" width="6.5546875" style="1014" customWidth="1"/>
    <col min="10501" max="10501" width="14.6640625" style="1014" bestFit="1" customWidth="1"/>
    <col min="10502" max="10502" width="18.5546875" style="1014" customWidth="1"/>
    <col min="10503" max="10752" width="9.109375" style="1014"/>
    <col min="10753" max="10753" width="7.44140625" style="1014" customWidth="1"/>
    <col min="10754" max="10754" width="56.109375" style="1014" customWidth="1"/>
    <col min="10755" max="10755" width="7.33203125" style="1014" customWidth="1"/>
    <col min="10756" max="10756" width="6.5546875" style="1014" customWidth="1"/>
    <col min="10757" max="10757" width="14.6640625" style="1014" bestFit="1" customWidth="1"/>
    <col min="10758" max="10758" width="18.5546875" style="1014" customWidth="1"/>
    <col min="10759" max="11008" width="9.109375" style="1014"/>
    <col min="11009" max="11009" width="7.44140625" style="1014" customWidth="1"/>
    <col min="11010" max="11010" width="56.109375" style="1014" customWidth="1"/>
    <col min="11011" max="11011" width="7.33203125" style="1014" customWidth="1"/>
    <col min="11012" max="11012" width="6.5546875" style="1014" customWidth="1"/>
    <col min="11013" max="11013" width="14.6640625" style="1014" bestFit="1" customWidth="1"/>
    <col min="11014" max="11014" width="18.5546875" style="1014" customWidth="1"/>
    <col min="11015" max="11264" width="9.109375" style="1014"/>
    <col min="11265" max="11265" width="7.44140625" style="1014" customWidth="1"/>
    <col min="11266" max="11266" width="56.109375" style="1014" customWidth="1"/>
    <col min="11267" max="11267" width="7.33203125" style="1014" customWidth="1"/>
    <col min="11268" max="11268" width="6.5546875" style="1014" customWidth="1"/>
    <col min="11269" max="11269" width="14.6640625" style="1014" bestFit="1" customWidth="1"/>
    <col min="11270" max="11270" width="18.5546875" style="1014" customWidth="1"/>
    <col min="11271" max="11520" width="9.109375" style="1014"/>
    <col min="11521" max="11521" width="7.44140625" style="1014" customWidth="1"/>
    <col min="11522" max="11522" width="56.109375" style="1014" customWidth="1"/>
    <col min="11523" max="11523" width="7.33203125" style="1014" customWidth="1"/>
    <col min="11524" max="11524" width="6.5546875" style="1014" customWidth="1"/>
    <col min="11525" max="11525" width="14.6640625" style="1014" bestFit="1" customWidth="1"/>
    <col min="11526" max="11526" width="18.5546875" style="1014" customWidth="1"/>
    <col min="11527" max="11776" width="9.109375" style="1014"/>
    <col min="11777" max="11777" width="7.44140625" style="1014" customWidth="1"/>
    <col min="11778" max="11778" width="56.109375" style="1014" customWidth="1"/>
    <col min="11779" max="11779" width="7.33203125" style="1014" customWidth="1"/>
    <col min="11780" max="11780" width="6.5546875" style="1014" customWidth="1"/>
    <col min="11781" max="11781" width="14.6640625" style="1014" bestFit="1" customWidth="1"/>
    <col min="11782" max="11782" width="18.5546875" style="1014" customWidth="1"/>
    <col min="11783" max="12032" width="9.109375" style="1014"/>
    <col min="12033" max="12033" width="7.44140625" style="1014" customWidth="1"/>
    <col min="12034" max="12034" width="56.109375" style="1014" customWidth="1"/>
    <col min="12035" max="12035" width="7.33203125" style="1014" customWidth="1"/>
    <col min="12036" max="12036" width="6.5546875" style="1014" customWidth="1"/>
    <col min="12037" max="12037" width="14.6640625" style="1014" bestFit="1" customWidth="1"/>
    <col min="12038" max="12038" width="18.5546875" style="1014" customWidth="1"/>
    <col min="12039" max="12288" width="9.109375" style="1014"/>
    <col min="12289" max="12289" width="7.44140625" style="1014" customWidth="1"/>
    <col min="12290" max="12290" width="56.109375" style="1014" customWidth="1"/>
    <col min="12291" max="12291" width="7.33203125" style="1014" customWidth="1"/>
    <col min="12292" max="12292" width="6.5546875" style="1014" customWidth="1"/>
    <col min="12293" max="12293" width="14.6640625" style="1014" bestFit="1" customWidth="1"/>
    <col min="12294" max="12294" width="18.5546875" style="1014" customWidth="1"/>
    <col min="12295" max="12544" width="9.109375" style="1014"/>
    <col min="12545" max="12545" width="7.44140625" style="1014" customWidth="1"/>
    <col min="12546" max="12546" width="56.109375" style="1014" customWidth="1"/>
    <col min="12547" max="12547" width="7.33203125" style="1014" customWidth="1"/>
    <col min="12548" max="12548" width="6.5546875" style="1014" customWidth="1"/>
    <col min="12549" max="12549" width="14.6640625" style="1014" bestFit="1" customWidth="1"/>
    <col min="12550" max="12550" width="18.5546875" style="1014" customWidth="1"/>
    <col min="12551" max="12800" width="9.109375" style="1014"/>
    <col min="12801" max="12801" width="7.44140625" style="1014" customWidth="1"/>
    <col min="12802" max="12802" width="56.109375" style="1014" customWidth="1"/>
    <col min="12803" max="12803" width="7.33203125" style="1014" customWidth="1"/>
    <col min="12804" max="12804" width="6.5546875" style="1014" customWidth="1"/>
    <col min="12805" max="12805" width="14.6640625" style="1014" bestFit="1" customWidth="1"/>
    <col min="12806" max="12806" width="18.5546875" style="1014" customWidth="1"/>
    <col min="12807" max="13056" width="9.109375" style="1014"/>
    <col min="13057" max="13057" width="7.44140625" style="1014" customWidth="1"/>
    <col min="13058" max="13058" width="56.109375" style="1014" customWidth="1"/>
    <col min="13059" max="13059" width="7.33203125" style="1014" customWidth="1"/>
    <col min="13060" max="13060" width="6.5546875" style="1014" customWidth="1"/>
    <col min="13061" max="13061" width="14.6640625" style="1014" bestFit="1" customWidth="1"/>
    <col min="13062" max="13062" width="18.5546875" style="1014" customWidth="1"/>
    <col min="13063" max="13312" width="9.109375" style="1014"/>
    <col min="13313" max="13313" width="7.44140625" style="1014" customWidth="1"/>
    <col min="13314" max="13314" width="56.109375" style="1014" customWidth="1"/>
    <col min="13315" max="13315" width="7.33203125" style="1014" customWidth="1"/>
    <col min="13316" max="13316" width="6.5546875" style="1014" customWidth="1"/>
    <col min="13317" max="13317" width="14.6640625" style="1014" bestFit="1" customWidth="1"/>
    <col min="13318" max="13318" width="18.5546875" style="1014" customWidth="1"/>
    <col min="13319" max="13568" width="9.109375" style="1014"/>
    <col min="13569" max="13569" width="7.44140625" style="1014" customWidth="1"/>
    <col min="13570" max="13570" width="56.109375" style="1014" customWidth="1"/>
    <col min="13571" max="13571" width="7.33203125" style="1014" customWidth="1"/>
    <col min="13572" max="13572" width="6.5546875" style="1014" customWidth="1"/>
    <col min="13573" max="13573" width="14.6640625" style="1014" bestFit="1" customWidth="1"/>
    <col min="13574" max="13574" width="18.5546875" style="1014" customWidth="1"/>
    <col min="13575" max="13824" width="9.109375" style="1014"/>
    <col min="13825" max="13825" width="7.44140625" style="1014" customWidth="1"/>
    <col min="13826" max="13826" width="56.109375" style="1014" customWidth="1"/>
    <col min="13827" max="13827" width="7.33203125" style="1014" customWidth="1"/>
    <col min="13828" max="13828" width="6.5546875" style="1014" customWidth="1"/>
    <col min="13829" max="13829" width="14.6640625" style="1014" bestFit="1" customWidth="1"/>
    <col min="13830" max="13830" width="18.5546875" style="1014" customWidth="1"/>
    <col min="13831" max="14080" width="9.109375" style="1014"/>
    <col min="14081" max="14081" width="7.44140625" style="1014" customWidth="1"/>
    <col min="14082" max="14082" width="56.109375" style="1014" customWidth="1"/>
    <col min="14083" max="14083" width="7.33203125" style="1014" customWidth="1"/>
    <col min="14084" max="14084" width="6.5546875" style="1014" customWidth="1"/>
    <col min="14085" max="14085" width="14.6640625" style="1014" bestFit="1" customWidth="1"/>
    <col min="14086" max="14086" width="18.5546875" style="1014" customWidth="1"/>
    <col min="14087" max="14336" width="9.109375" style="1014"/>
    <col min="14337" max="14337" width="7.44140625" style="1014" customWidth="1"/>
    <col min="14338" max="14338" width="56.109375" style="1014" customWidth="1"/>
    <col min="14339" max="14339" width="7.33203125" style="1014" customWidth="1"/>
    <col min="14340" max="14340" width="6.5546875" style="1014" customWidth="1"/>
    <col min="14341" max="14341" width="14.6640625" style="1014" bestFit="1" customWidth="1"/>
    <col min="14342" max="14342" width="18.5546875" style="1014" customWidth="1"/>
    <col min="14343" max="14592" width="9.109375" style="1014"/>
    <col min="14593" max="14593" width="7.44140625" style="1014" customWidth="1"/>
    <col min="14594" max="14594" width="56.109375" style="1014" customWidth="1"/>
    <col min="14595" max="14595" width="7.33203125" style="1014" customWidth="1"/>
    <col min="14596" max="14596" width="6.5546875" style="1014" customWidth="1"/>
    <col min="14597" max="14597" width="14.6640625" style="1014" bestFit="1" customWidth="1"/>
    <col min="14598" max="14598" width="18.5546875" style="1014" customWidth="1"/>
    <col min="14599" max="14848" width="9.109375" style="1014"/>
    <col min="14849" max="14849" width="7.44140625" style="1014" customWidth="1"/>
    <col min="14850" max="14850" width="56.109375" style="1014" customWidth="1"/>
    <col min="14851" max="14851" width="7.33203125" style="1014" customWidth="1"/>
    <col min="14852" max="14852" width="6.5546875" style="1014" customWidth="1"/>
    <col min="14853" max="14853" width="14.6640625" style="1014" bestFit="1" customWidth="1"/>
    <col min="14854" max="14854" width="18.5546875" style="1014" customWidth="1"/>
    <col min="14855" max="15104" width="9.109375" style="1014"/>
    <col min="15105" max="15105" width="7.44140625" style="1014" customWidth="1"/>
    <col min="15106" max="15106" width="56.109375" style="1014" customWidth="1"/>
    <col min="15107" max="15107" width="7.33203125" style="1014" customWidth="1"/>
    <col min="15108" max="15108" width="6.5546875" style="1014" customWidth="1"/>
    <col min="15109" max="15109" width="14.6640625" style="1014" bestFit="1" customWidth="1"/>
    <col min="15110" max="15110" width="18.5546875" style="1014" customWidth="1"/>
    <col min="15111" max="15360" width="9.109375" style="1014"/>
    <col min="15361" max="15361" width="7.44140625" style="1014" customWidth="1"/>
    <col min="15362" max="15362" width="56.109375" style="1014" customWidth="1"/>
    <col min="15363" max="15363" width="7.33203125" style="1014" customWidth="1"/>
    <col min="15364" max="15364" width="6.5546875" style="1014" customWidth="1"/>
    <col min="15365" max="15365" width="14.6640625" style="1014" bestFit="1" customWidth="1"/>
    <col min="15366" max="15366" width="18.5546875" style="1014" customWidth="1"/>
    <col min="15367" max="15616" width="9.109375" style="1014"/>
    <col min="15617" max="15617" width="7.44140625" style="1014" customWidth="1"/>
    <col min="15618" max="15618" width="56.109375" style="1014" customWidth="1"/>
    <col min="15619" max="15619" width="7.33203125" style="1014" customWidth="1"/>
    <col min="15620" max="15620" width="6.5546875" style="1014" customWidth="1"/>
    <col min="15621" max="15621" width="14.6640625" style="1014" bestFit="1" customWidth="1"/>
    <col min="15622" max="15622" width="18.5546875" style="1014" customWidth="1"/>
    <col min="15623" max="15872" width="9.109375" style="1014"/>
    <col min="15873" max="15873" width="7.44140625" style="1014" customWidth="1"/>
    <col min="15874" max="15874" width="56.109375" style="1014" customWidth="1"/>
    <col min="15875" max="15875" width="7.33203125" style="1014" customWidth="1"/>
    <col min="15876" max="15876" width="6.5546875" style="1014" customWidth="1"/>
    <col min="15877" max="15877" width="14.6640625" style="1014" bestFit="1" customWidth="1"/>
    <col min="15878" max="15878" width="18.5546875" style="1014" customWidth="1"/>
    <col min="15879" max="16128" width="9.109375" style="1014"/>
    <col min="16129" max="16129" width="7.44140625" style="1014" customWidth="1"/>
    <col min="16130" max="16130" width="56.109375" style="1014" customWidth="1"/>
    <col min="16131" max="16131" width="7.33203125" style="1014" customWidth="1"/>
    <col min="16132" max="16132" width="6.5546875" style="1014" customWidth="1"/>
    <col min="16133" max="16133" width="14.6640625" style="1014" bestFit="1" customWidth="1"/>
    <col min="16134" max="16134" width="18.5546875" style="1014" customWidth="1"/>
    <col min="16135" max="16384" width="9.109375" style="1014"/>
  </cols>
  <sheetData>
    <row r="1" spans="1:6" ht="15" thickTop="1" thickBot="1">
      <c r="A1" s="1011"/>
      <c r="B1" s="1012"/>
      <c r="C1" s="1013"/>
      <c r="D1" s="1012"/>
      <c r="E1" s="1434"/>
      <c r="F1" s="1434"/>
    </row>
    <row r="2" spans="1:6" ht="15" thickTop="1" thickBot="1">
      <c r="A2" s="2572" t="s">
        <v>2706</v>
      </c>
      <c r="B2" s="2573"/>
      <c r="C2" s="2573"/>
      <c r="D2" s="2573"/>
      <c r="E2" s="2573"/>
      <c r="F2" s="2573"/>
    </row>
    <row r="3" spans="1:6" ht="15" thickTop="1" thickBot="1">
      <c r="A3" s="2572" t="s">
        <v>2707</v>
      </c>
      <c r="B3" s="2573"/>
      <c r="C3" s="2573"/>
      <c r="D3" s="2573"/>
      <c r="E3" s="2573"/>
      <c r="F3" s="2573"/>
    </row>
    <row r="4" spans="1:6" ht="34.5" customHeight="1" thickTop="1" thickBot="1">
      <c r="A4" s="1015"/>
      <c r="B4" s="1016"/>
      <c r="C4" s="1017"/>
      <c r="D4" s="1017"/>
      <c r="E4" s="2574"/>
      <c r="F4" s="2574"/>
    </row>
    <row r="5" spans="1:6" ht="15" thickTop="1" thickBot="1">
      <c r="A5" s="1018"/>
      <c r="B5" s="1018"/>
      <c r="C5" s="1019"/>
      <c r="D5" s="1019"/>
      <c r="E5" s="1435"/>
      <c r="F5" s="1435"/>
    </row>
    <row r="6" spans="1:6" ht="15" thickTop="1" thickBot="1">
      <c r="A6" s="2575" t="s">
        <v>2708</v>
      </c>
      <c r="B6" s="2576"/>
      <c r="C6" s="2576"/>
      <c r="D6" s="2576"/>
    </row>
    <row r="7" spans="1:6" ht="15" thickTop="1" thickBot="1">
      <c r="A7" s="1020" t="s">
        <v>7</v>
      </c>
      <c r="B7" s="1021" t="s">
        <v>8</v>
      </c>
      <c r="C7" s="1020" t="s">
        <v>10</v>
      </c>
      <c r="D7" s="1020" t="s">
        <v>991</v>
      </c>
      <c r="E7" s="1437" t="s">
        <v>2339</v>
      </c>
      <c r="F7" s="1437" t="s">
        <v>2340</v>
      </c>
    </row>
    <row r="8" spans="1:6" ht="55.8" thickTop="1">
      <c r="A8" s="1022"/>
      <c r="B8" s="1023" t="s">
        <v>2709</v>
      </c>
      <c r="C8" s="1024"/>
      <c r="D8" s="1024"/>
      <c r="E8" s="1438"/>
      <c r="F8" s="1439"/>
    </row>
    <row r="9" spans="1:6" ht="6.6" customHeight="1">
      <c r="A9" s="1025"/>
      <c r="B9" s="1026"/>
      <c r="C9" s="1027"/>
      <c r="D9" s="1027"/>
      <c r="E9" s="1440"/>
      <c r="F9" s="1441"/>
    </row>
    <row r="10" spans="1:6" ht="41.4">
      <c r="A10" s="1025"/>
      <c r="B10" s="1026" t="s">
        <v>2710</v>
      </c>
      <c r="C10" s="1027"/>
      <c r="D10" s="1027"/>
      <c r="E10" s="1440"/>
      <c r="F10" s="1441"/>
    </row>
    <row r="11" spans="1:6" ht="6" customHeight="1">
      <c r="A11" s="1025"/>
      <c r="B11" s="1026"/>
      <c r="C11" s="1027"/>
      <c r="D11" s="1027"/>
      <c r="E11" s="1440"/>
      <c r="F11" s="1441"/>
    </row>
    <row r="12" spans="1:6" ht="165.6">
      <c r="A12" s="1025"/>
      <c r="B12" s="1029" t="s">
        <v>2711</v>
      </c>
      <c r="C12" s="1027"/>
      <c r="D12" s="1027"/>
      <c r="E12" s="1440">
        <v>2401200</v>
      </c>
      <c r="F12" s="1441">
        <v>2401200</v>
      </c>
    </row>
    <row r="13" spans="1:6">
      <c r="A13" s="1025"/>
      <c r="B13" s="1026" t="s">
        <v>2712</v>
      </c>
      <c r="C13" s="1027"/>
      <c r="D13" s="1027"/>
      <c r="E13" s="1440"/>
      <c r="F13" s="1441"/>
    </row>
    <row r="14" spans="1:6" s="1033" customFormat="1" ht="69">
      <c r="A14" s="1030"/>
      <c r="B14" s="1031" t="s">
        <v>2713</v>
      </c>
      <c r="C14" s="1032"/>
      <c r="D14" s="1032">
        <v>6</v>
      </c>
      <c r="E14" s="1442">
        <v>19343</v>
      </c>
      <c r="F14" s="1443">
        <f t="shared" ref="F14:F22" si="0">E14*D14</f>
        <v>116058</v>
      </c>
    </row>
    <row r="15" spans="1:6" s="1033" customFormat="1" ht="53.25" customHeight="1">
      <c r="A15" s="1030"/>
      <c r="B15" s="1031" t="s">
        <v>2714</v>
      </c>
      <c r="C15" s="1032" t="s">
        <v>1421</v>
      </c>
      <c r="D15" s="1032">
        <v>6</v>
      </c>
      <c r="E15" s="1442">
        <v>19343</v>
      </c>
      <c r="F15" s="1443">
        <f t="shared" si="0"/>
        <v>116058</v>
      </c>
    </row>
    <row r="16" spans="1:6" s="1033" customFormat="1" ht="35.25" customHeight="1">
      <c r="A16" s="1030"/>
      <c r="B16" s="1031" t="s">
        <v>2715</v>
      </c>
      <c r="C16" s="1027"/>
      <c r="D16" s="1032"/>
      <c r="E16" s="1442"/>
      <c r="F16" s="1443">
        <f t="shared" si="0"/>
        <v>0</v>
      </c>
    </row>
    <row r="17" spans="1:6" ht="138">
      <c r="A17" s="1025"/>
      <c r="B17" s="1029" t="s">
        <v>2716</v>
      </c>
      <c r="C17" s="1027" t="s">
        <v>2361</v>
      </c>
      <c r="D17" s="1027">
        <v>1</v>
      </c>
      <c r="E17" s="1440">
        <v>106720</v>
      </c>
      <c r="F17" s="1443">
        <f t="shared" si="0"/>
        <v>106720</v>
      </c>
    </row>
    <row r="18" spans="1:6" ht="7.95" customHeight="1">
      <c r="A18" s="1025"/>
      <c r="B18" s="1026"/>
      <c r="C18" s="1027"/>
      <c r="D18" s="1027"/>
      <c r="E18" s="1440"/>
      <c r="F18" s="1443">
        <f t="shared" si="0"/>
        <v>0</v>
      </c>
    </row>
    <row r="19" spans="1:6" ht="27.6">
      <c r="A19" s="1025"/>
      <c r="B19" s="1029" t="s">
        <v>2717</v>
      </c>
      <c r="C19" s="1027" t="s">
        <v>2361</v>
      </c>
      <c r="D19" s="1027">
        <v>1</v>
      </c>
      <c r="E19" s="1440">
        <v>133400</v>
      </c>
      <c r="F19" s="1443">
        <f t="shared" si="0"/>
        <v>133400</v>
      </c>
    </row>
    <row r="20" spans="1:6" ht="27.75" customHeight="1">
      <c r="A20" s="1025"/>
      <c r="B20" s="1026"/>
      <c r="C20" s="1027"/>
      <c r="D20" s="1027"/>
      <c r="E20" s="1440"/>
      <c r="F20" s="1443">
        <f t="shared" si="0"/>
        <v>0</v>
      </c>
    </row>
    <row r="21" spans="1:6" ht="27.6">
      <c r="A21" s="1025"/>
      <c r="B21" s="1029" t="s">
        <v>2718</v>
      </c>
      <c r="C21" s="1027" t="s">
        <v>1421</v>
      </c>
      <c r="D21" s="1027">
        <v>3</v>
      </c>
      <c r="E21" s="1440"/>
      <c r="F21" s="1443">
        <f t="shared" si="0"/>
        <v>0</v>
      </c>
    </row>
    <row r="22" spans="1:6" ht="27.75" customHeight="1">
      <c r="A22" s="1025"/>
      <c r="B22" s="1026"/>
      <c r="C22" s="1027"/>
      <c r="D22" s="1027"/>
      <c r="E22" s="1440"/>
      <c r="F22" s="1443">
        <f t="shared" si="0"/>
        <v>0</v>
      </c>
    </row>
    <row r="23" spans="1:6">
      <c r="A23" s="1025"/>
      <c r="B23" s="1026"/>
      <c r="C23" s="1027"/>
      <c r="D23" s="1027"/>
      <c r="E23" s="1440"/>
      <c r="F23" s="1441"/>
    </row>
    <row r="24" spans="1:6" ht="14.4" thickBot="1">
      <c r="A24" s="2577" t="s">
        <v>2719</v>
      </c>
      <c r="B24" s="2578"/>
      <c r="C24" s="1034"/>
      <c r="D24" s="1034"/>
      <c r="E24" s="1444"/>
      <c r="F24" s="1445">
        <f>SUM(F12:F23)</f>
        <v>2873436</v>
      </c>
    </row>
    <row r="25" spans="1:6" ht="15" thickTop="1" thickBot="1">
      <c r="A25" s="1018"/>
      <c r="B25" s="1018"/>
      <c r="C25" s="1019"/>
      <c r="D25" s="1019"/>
      <c r="E25" s="1435"/>
      <c r="F25" s="1435"/>
    </row>
    <row r="26" spans="1:6" ht="15" thickTop="1" thickBot="1">
      <c r="A26" s="2575" t="s">
        <v>2708</v>
      </c>
      <c r="B26" s="2576"/>
      <c r="C26" s="2576"/>
      <c r="D26" s="2576"/>
    </row>
    <row r="27" spans="1:6" ht="15" thickTop="1" thickBot="1">
      <c r="A27" s="1020" t="s">
        <v>7</v>
      </c>
      <c r="B27" s="1021" t="s">
        <v>8</v>
      </c>
      <c r="C27" s="1020" t="s">
        <v>10</v>
      </c>
      <c r="D27" s="1020" t="s">
        <v>991</v>
      </c>
      <c r="E27" s="1437" t="s">
        <v>2339</v>
      </c>
      <c r="F27" s="1437" t="s">
        <v>2340</v>
      </c>
    </row>
    <row r="28" spans="1:6" ht="27.75" customHeight="1" thickTop="1">
      <c r="A28" s="1025"/>
      <c r="B28" s="1026" t="s">
        <v>2720</v>
      </c>
      <c r="C28" s="1027"/>
      <c r="D28" s="1027"/>
      <c r="E28" s="1440"/>
      <c r="F28" s="1443">
        <f>F24</f>
        <v>2873436</v>
      </c>
    </row>
    <row r="29" spans="1:6" ht="62.25" customHeight="1">
      <c r="A29" s="1025"/>
      <c r="B29" s="1029" t="s">
        <v>2721</v>
      </c>
      <c r="C29" s="1027" t="s">
        <v>1421</v>
      </c>
      <c r="D29" s="1028">
        <v>1</v>
      </c>
      <c r="E29" s="1440">
        <v>100050</v>
      </c>
      <c r="F29" s="1443">
        <f t="shared" ref="F29:F36" si="1">E29*D29</f>
        <v>100050</v>
      </c>
    </row>
    <row r="30" spans="1:6" ht="23.25" customHeight="1">
      <c r="A30" s="1025"/>
      <c r="B30" s="1029"/>
      <c r="C30" s="1027"/>
      <c r="D30" s="1027"/>
      <c r="E30" s="1440"/>
      <c r="F30" s="1443">
        <f t="shared" si="1"/>
        <v>0</v>
      </c>
    </row>
    <row r="31" spans="1:6" ht="20.25" customHeight="1">
      <c r="A31" s="1025"/>
      <c r="B31" s="1035" t="s">
        <v>2722</v>
      </c>
      <c r="C31" s="1027" t="s">
        <v>1421</v>
      </c>
      <c r="D31" s="1027">
        <v>1</v>
      </c>
      <c r="E31" s="1440">
        <v>50000</v>
      </c>
      <c r="F31" s="1443">
        <f t="shared" si="1"/>
        <v>50000</v>
      </c>
    </row>
    <row r="32" spans="1:6" ht="69">
      <c r="A32" s="1025"/>
      <c r="B32" s="1029" t="s">
        <v>2723</v>
      </c>
      <c r="C32" s="1027" t="s">
        <v>1421</v>
      </c>
      <c r="D32" s="1027">
        <v>1</v>
      </c>
      <c r="E32" s="1440">
        <v>50000</v>
      </c>
      <c r="F32" s="1443">
        <f t="shared" si="1"/>
        <v>50000</v>
      </c>
    </row>
    <row r="33" spans="1:6" ht="19.5" customHeight="1">
      <c r="A33" s="1025"/>
      <c r="B33" s="1029"/>
      <c r="C33" s="1027"/>
      <c r="D33" s="1027"/>
      <c r="E33" s="1440"/>
      <c r="F33" s="1443">
        <f t="shared" si="1"/>
        <v>0</v>
      </c>
    </row>
    <row r="34" spans="1:6" ht="27.6">
      <c r="A34" s="1025"/>
      <c r="B34" s="1029" t="s">
        <v>2724</v>
      </c>
      <c r="C34" s="1027" t="s">
        <v>2361</v>
      </c>
      <c r="D34" s="1027">
        <v>1</v>
      </c>
      <c r="E34" s="1440">
        <v>333500</v>
      </c>
      <c r="F34" s="1443">
        <f t="shared" si="1"/>
        <v>333500</v>
      </c>
    </row>
    <row r="35" spans="1:6" ht="9" customHeight="1">
      <c r="A35" s="1025"/>
      <c r="B35" s="1029"/>
      <c r="C35" s="1027"/>
      <c r="D35" s="1027"/>
      <c r="E35" s="1440"/>
      <c r="F35" s="1443">
        <f t="shared" si="1"/>
        <v>0</v>
      </c>
    </row>
    <row r="36" spans="1:6" ht="55.2">
      <c r="A36" s="1025"/>
      <c r="B36" s="1029" t="s">
        <v>2725</v>
      </c>
      <c r="C36" s="1027"/>
      <c r="D36" s="1027">
        <v>1</v>
      </c>
      <c r="E36" s="1440">
        <v>25000</v>
      </c>
      <c r="F36" s="1443">
        <f t="shared" si="1"/>
        <v>25000</v>
      </c>
    </row>
    <row r="37" spans="1:6">
      <c r="A37" s="1025"/>
      <c r="B37" s="1026"/>
      <c r="C37" s="1027"/>
      <c r="D37" s="1027"/>
      <c r="E37" s="1440"/>
      <c r="F37" s="1441"/>
    </row>
    <row r="38" spans="1:6" ht="14.4" thickBot="1">
      <c r="A38" s="2577" t="s">
        <v>2362</v>
      </c>
      <c r="B38" s="2578"/>
      <c r="C38" s="1034"/>
      <c r="D38" s="1034"/>
      <c r="E38" s="1444"/>
      <c r="F38" s="1445">
        <f>SUM(F28:F37)</f>
        <v>3431986</v>
      </c>
    </row>
    <row r="39" spans="1:6" ht="14.4" thickTop="1">
      <c r="A39" s="1018"/>
      <c r="B39" s="1018"/>
      <c r="C39" s="1019"/>
      <c r="D39" s="1019"/>
      <c r="E39" s="1435"/>
      <c r="F39" s="1435"/>
    </row>
    <row r="40" spans="1:6" ht="14.4" thickBot="1">
      <c r="A40" s="1036"/>
      <c r="B40" s="1036"/>
      <c r="C40" s="1037"/>
      <c r="D40" s="1037"/>
      <c r="E40" s="1446"/>
      <c r="F40" s="1446"/>
    </row>
    <row r="41" spans="1:6" ht="15" thickTop="1" thickBot="1">
      <c r="A41" s="2584" t="s">
        <v>2706</v>
      </c>
      <c r="B41" s="2584"/>
      <c r="C41" s="2584"/>
      <c r="D41" s="2584"/>
    </row>
    <row r="42" spans="1:6" ht="15" thickTop="1" thickBot="1">
      <c r="A42" s="2584" t="s">
        <v>2726</v>
      </c>
      <c r="B42" s="2584"/>
      <c r="C42" s="2584"/>
      <c r="D42" s="2584"/>
    </row>
    <row r="43" spans="1:6" ht="15" thickTop="1" thickBot="1">
      <c r="A43" s="2584" t="s">
        <v>2194</v>
      </c>
      <c r="B43" s="2584"/>
      <c r="C43" s="2584"/>
      <c r="D43" s="2584"/>
      <c r="E43" s="2585" t="s">
        <v>2727</v>
      </c>
      <c r="F43" s="2585"/>
    </row>
    <row r="44" spans="1:6" ht="15" thickTop="1" thickBot="1">
      <c r="A44" s="1020" t="s">
        <v>7</v>
      </c>
      <c r="B44" s="1021" t="s">
        <v>8</v>
      </c>
      <c r="C44" s="1020" t="s">
        <v>10</v>
      </c>
      <c r="D44" s="1020" t="s">
        <v>991</v>
      </c>
      <c r="E44" s="1437" t="s">
        <v>2339</v>
      </c>
      <c r="F44" s="1437" t="s">
        <v>2340</v>
      </c>
    </row>
    <row r="45" spans="1:6" ht="14.4" thickTop="1">
      <c r="A45" s="1038"/>
      <c r="B45" s="1039"/>
      <c r="C45" s="1040"/>
      <c r="D45" s="1040"/>
      <c r="E45" s="1447"/>
      <c r="F45" s="1448"/>
    </row>
    <row r="46" spans="1:6">
      <c r="A46" s="1041" t="s">
        <v>2195</v>
      </c>
      <c r="B46" s="1042" t="s">
        <v>2196</v>
      </c>
      <c r="C46" s="1027"/>
      <c r="D46" s="1027"/>
      <c r="E46" s="1440"/>
      <c r="F46" s="1441"/>
    </row>
    <row r="47" spans="1:6">
      <c r="A47" s="1043"/>
      <c r="B47" s="1044" t="s">
        <v>1897</v>
      </c>
      <c r="C47" s="1027"/>
      <c r="D47" s="1027"/>
      <c r="E47" s="1440"/>
      <c r="F47" s="1441">
        <f>60000</f>
        <v>60000</v>
      </c>
    </row>
    <row r="48" spans="1:6">
      <c r="A48" s="1043"/>
      <c r="B48" s="1045"/>
      <c r="C48" s="1027"/>
      <c r="D48" s="1027"/>
      <c r="E48" s="1440"/>
      <c r="F48" s="1441"/>
    </row>
    <row r="49" spans="1:6">
      <c r="A49" s="1043"/>
      <c r="B49" s="1045"/>
      <c r="C49" s="1027"/>
      <c r="D49" s="1027"/>
      <c r="E49" s="1440"/>
      <c r="F49" s="1441"/>
    </row>
    <row r="50" spans="1:6">
      <c r="A50" s="1041" t="s">
        <v>2203</v>
      </c>
      <c r="B50" s="1042" t="s">
        <v>2204</v>
      </c>
      <c r="C50" s="1027"/>
      <c r="D50" s="1027"/>
      <c r="E50" s="1440"/>
      <c r="F50" s="1441"/>
    </row>
    <row r="51" spans="1:6">
      <c r="A51" s="1041"/>
      <c r="B51" s="1044" t="s">
        <v>2728</v>
      </c>
      <c r="C51" s="1027"/>
      <c r="D51" s="1027"/>
      <c r="E51" s="1440"/>
      <c r="F51" s="1441">
        <f>F38</f>
        <v>3431986</v>
      </c>
    </row>
    <row r="52" spans="1:6">
      <c r="A52" s="1041"/>
      <c r="B52" s="1045"/>
      <c r="C52" s="1027"/>
      <c r="D52" s="1027"/>
      <c r="E52" s="1440"/>
      <c r="F52" s="1441"/>
    </row>
    <row r="53" spans="1:6">
      <c r="A53" s="1041"/>
      <c r="B53" s="1045"/>
      <c r="C53" s="1027"/>
      <c r="D53" s="1027"/>
      <c r="E53" s="1440"/>
      <c r="F53" s="1441"/>
    </row>
    <row r="54" spans="1:6">
      <c r="A54" s="1041"/>
      <c r="B54" s="1045"/>
      <c r="C54" s="1027"/>
      <c r="D54" s="1027"/>
      <c r="E54" s="1440"/>
      <c r="F54" s="1441"/>
    </row>
    <row r="55" spans="1:6">
      <c r="A55" s="1041"/>
      <c r="B55" s="1045"/>
      <c r="C55" s="1027"/>
      <c r="D55" s="1027"/>
      <c r="E55" s="1440"/>
      <c r="F55" s="1441"/>
    </row>
    <row r="56" spans="1:6">
      <c r="A56" s="1041"/>
      <c r="B56" s="1045"/>
      <c r="C56" s="1027"/>
      <c r="D56" s="1027"/>
      <c r="E56" s="1440"/>
      <c r="F56" s="1441"/>
    </row>
    <row r="57" spans="1:6">
      <c r="A57" s="1041"/>
      <c r="B57" s="1045"/>
      <c r="C57" s="1027"/>
      <c r="D57" s="1027"/>
      <c r="E57" s="1440"/>
      <c r="F57" s="1441"/>
    </row>
    <row r="58" spans="1:6">
      <c r="A58" s="1041"/>
      <c r="B58" s="1045"/>
      <c r="C58" s="1027"/>
      <c r="D58" s="1027"/>
      <c r="E58" s="1440"/>
      <c r="F58" s="1441"/>
    </row>
    <row r="59" spans="1:6">
      <c r="A59" s="1041"/>
      <c r="B59" s="1045"/>
      <c r="C59" s="1027"/>
      <c r="D59" s="1027"/>
      <c r="E59" s="1440"/>
      <c r="F59" s="1441"/>
    </row>
    <row r="60" spans="1:6">
      <c r="A60" s="1041"/>
      <c r="B60" s="1045"/>
      <c r="C60" s="1027"/>
      <c r="D60" s="1027"/>
      <c r="E60" s="1440"/>
      <c r="F60" s="1441"/>
    </row>
    <row r="61" spans="1:6">
      <c r="A61" s="1041"/>
      <c r="B61" s="1045"/>
      <c r="C61" s="1027"/>
      <c r="D61" s="1027"/>
      <c r="E61" s="1440"/>
      <c r="F61" s="1441"/>
    </row>
    <row r="62" spans="1:6">
      <c r="A62" s="1041"/>
      <c r="B62" s="1045"/>
      <c r="C62" s="1027"/>
      <c r="D62" s="1027"/>
      <c r="E62" s="1440"/>
      <c r="F62" s="1441"/>
    </row>
    <row r="63" spans="1:6">
      <c r="A63" s="1041"/>
      <c r="B63" s="1045"/>
      <c r="C63" s="1027"/>
      <c r="D63" s="1027"/>
      <c r="E63" s="1440"/>
      <c r="F63" s="1441"/>
    </row>
    <row r="64" spans="1:6">
      <c r="A64" s="1041"/>
      <c r="B64" s="1045"/>
      <c r="C64" s="1027"/>
      <c r="D64" s="1027"/>
      <c r="E64" s="1440"/>
      <c r="F64" s="1441"/>
    </row>
    <row r="65" spans="1:6">
      <c r="A65" s="1041"/>
      <c r="B65" s="1045"/>
      <c r="C65" s="1027"/>
      <c r="D65" s="1027"/>
      <c r="E65" s="1440"/>
      <c r="F65" s="1441"/>
    </row>
    <row r="66" spans="1:6">
      <c r="A66" s="1041"/>
      <c r="B66" s="1045"/>
      <c r="C66" s="1027"/>
      <c r="D66" s="1027"/>
      <c r="E66" s="1440"/>
      <c r="F66" s="1441"/>
    </row>
    <row r="67" spans="1:6">
      <c r="A67" s="1041"/>
      <c r="B67" s="1045"/>
      <c r="C67" s="1027"/>
      <c r="D67" s="1027"/>
      <c r="E67" s="1440"/>
      <c r="F67" s="1441"/>
    </row>
    <row r="68" spans="1:6">
      <c r="A68" s="1041"/>
      <c r="B68" s="1045"/>
      <c r="C68" s="1027"/>
      <c r="D68" s="1027"/>
      <c r="E68" s="1440"/>
      <c r="F68" s="1441"/>
    </row>
    <row r="69" spans="1:6">
      <c r="A69" s="1041"/>
      <c r="B69" s="1045"/>
      <c r="C69" s="1027"/>
      <c r="D69" s="1027"/>
      <c r="E69" s="1440"/>
      <c r="F69" s="1441"/>
    </row>
    <row r="70" spans="1:6">
      <c r="A70" s="1041"/>
      <c r="B70" s="1045"/>
      <c r="C70" s="1027"/>
      <c r="D70" s="1027"/>
      <c r="E70" s="1440"/>
      <c r="F70" s="1441"/>
    </row>
    <row r="71" spans="1:6">
      <c r="A71" s="1043"/>
      <c r="B71" s="1045"/>
      <c r="C71" s="1027"/>
      <c r="D71" s="1027"/>
      <c r="E71" s="1440"/>
      <c r="F71" s="1441"/>
    </row>
    <row r="72" spans="1:6">
      <c r="A72" s="1043"/>
      <c r="B72" s="1045"/>
      <c r="C72" s="1027"/>
      <c r="D72" s="1027"/>
      <c r="E72" s="1440"/>
      <c r="F72" s="1441"/>
    </row>
    <row r="73" spans="1:6">
      <c r="A73" s="1043"/>
      <c r="B73" s="1044"/>
      <c r="C73" s="1027"/>
      <c r="D73" s="1027"/>
      <c r="E73" s="1440"/>
      <c r="F73" s="1441"/>
    </row>
    <row r="74" spans="1:6">
      <c r="A74" s="1043"/>
      <c r="B74" s="1044"/>
      <c r="C74" s="1027"/>
      <c r="D74" s="1027"/>
      <c r="E74" s="1440"/>
      <c r="F74" s="1441"/>
    </row>
    <row r="75" spans="1:6">
      <c r="A75" s="1043"/>
      <c r="B75" s="1044"/>
      <c r="C75" s="1027"/>
      <c r="D75" s="1027"/>
      <c r="E75" s="1440"/>
      <c r="F75" s="1441"/>
    </row>
    <row r="76" spans="1:6" ht="14.4" thickBot="1">
      <c r="A76" s="1043"/>
      <c r="B76" s="1044"/>
      <c r="C76" s="1027"/>
      <c r="D76" s="1027"/>
      <c r="E76" s="1440"/>
      <c r="F76" s="1441"/>
    </row>
    <row r="77" spans="1:6" ht="14.4" thickBot="1">
      <c r="A77" s="1046"/>
      <c r="B77" s="1047" t="s">
        <v>2214</v>
      </c>
      <c r="C77" s="1048"/>
      <c r="D77" s="1048"/>
      <c r="E77" s="1449"/>
      <c r="F77" s="1450">
        <f>SUM(F47:F69)</f>
        <v>3491986</v>
      </c>
    </row>
    <row r="78" spans="1:6" ht="14.4" thickTop="1">
      <c r="A78" s="1019"/>
      <c r="B78" s="1049"/>
      <c r="C78" s="1019"/>
      <c r="D78" s="1019"/>
      <c r="E78" s="1435"/>
      <c r="F78" s="1435"/>
    </row>
    <row r="81" spans="1:6" s="1057" customFormat="1" ht="15.6">
      <c r="A81" s="1155"/>
      <c r="B81" s="1156"/>
      <c r="C81" s="1089"/>
      <c r="D81" s="1089"/>
      <c r="E81" s="1451"/>
      <c r="F81" s="1452"/>
    </row>
    <row r="82" spans="1:6" s="1057" customFormat="1" ht="15.6">
      <c r="A82" s="1155"/>
      <c r="B82" s="1156"/>
      <c r="C82" s="1089"/>
      <c r="D82" s="1089"/>
      <c r="E82" s="1451"/>
      <c r="F82" s="1452"/>
    </row>
    <row r="83" spans="1:6" s="1057" customFormat="1" ht="15.6">
      <c r="A83" s="1155"/>
      <c r="B83" s="1156"/>
      <c r="C83" s="1089"/>
      <c r="D83" s="1089"/>
      <c r="E83" s="1451"/>
      <c r="F83" s="1452"/>
    </row>
    <row r="84" spans="1:6" s="1057" customFormat="1" ht="15.6">
      <c r="A84" s="1155"/>
      <c r="B84" s="1156"/>
      <c r="C84" s="1089"/>
      <c r="D84" s="1089"/>
      <c r="E84" s="1451"/>
      <c r="F84" s="1452"/>
    </row>
    <row r="85" spans="1:6" s="1057" customFormat="1" ht="15.6">
      <c r="A85" s="1155"/>
      <c r="B85" s="1156"/>
      <c r="C85" s="1089"/>
      <c r="D85" s="1089"/>
      <c r="E85" s="1451"/>
      <c r="F85" s="1452"/>
    </row>
    <row r="86" spans="1:6" s="1057" customFormat="1" ht="15.6">
      <c r="A86" s="1155"/>
      <c r="B86" s="1156"/>
      <c r="C86" s="1089"/>
      <c r="D86" s="1089"/>
      <c r="E86" s="1451"/>
      <c r="F86" s="1452"/>
    </row>
    <row r="87" spans="1:6" s="1057" customFormat="1" ht="15.6">
      <c r="A87" s="1155"/>
      <c r="B87" s="1156"/>
      <c r="C87" s="1089"/>
      <c r="D87" s="1089"/>
      <c r="E87" s="1451"/>
      <c r="F87" s="1452"/>
    </row>
    <row r="88" spans="1:6" s="1057" customFormat="1" ht="15.6">
      <c r="A88" s="1155"/>
      <c r="B88" s="1156"/>
      <c r="C88" s="1089"/>
      <c r="D88" s="1089"/>
      <c r="E88" s="1451"/>
      <c r="F88" s="1452"/>
    </row>
    <row r="89" spans="1:6" s="1057" customFormat="1" ht="15.6">
      <c r="A89" s="1155"/>
      <c r="B89" s="1156"/>
      <c r="C89" s="1089"/>
      <c r="D89" s="1089"/>
      <c r="E89" s="1451"/>
      <c r="F89" s="1452"/>
    </row>
    <row r="90" spans="1:6" s="1057" customFormat="1" ht="15.6">
      <c r="A90" s="1155"/>
      <c r="B90" s="1156"/>
      <c r="C90" s="1089"/>
      <c r="D90" s="1089"/>
      <c r="E90" s="1451"/>
      <c r="F90" s="1452"/>
    </row>
    <row r="91" spans="1:6" s="1057" customFormat="1" ht="15.6">
      <c r="A91" s="1155"/>
      <c r="B91" s="1156"/>
      <c r="C91" s="1089"/>
      <c r="D91" s="1089"/>
      <c r="E91" s="1451"/>
      <c r="F91" s="1452"/>
    </row>
    <row r="92" spans="1:6" s="1057" customFormat="1" ht="15.6">
      <c r="A92" s="1155"/>
      <c r="B92" s="1156"/>
      <c r="C92" s="1089"/>
      <c r="D92" s="1089"/>
      <c r="E92" s="1451"/>
      <c r="F92" s="1452"/>
    </row>
    <row r="93" spans="1:6" s="1057" customFormat="1" ht="15.6">
      <c r="A93" s="1155"/>
      <c r="B93" s="1156"/>
      <c r="C93" s="1089"/>
      <c r="D93" s="1089"/>
      <c r="E93" s="1451"/>
      <c r="F93" s="1452"/>
    </row>
    <row r="94" spans="1:6" s="1057" customFormat="1" ht="15.6">
      <c r="A94" s="1155"/>
      <c r="B94" s="1156"/>
      <c r="C94" s="1089"/>
      <c r="D94" s="1089"/>
      <c r="E94" s="1451"/>
      <c r="F94" s="1452"/>
    </row>
    <row r="95" spans="1:6" s="1057" customFormat="1" ht="15.6">
      <c r="A95" s="1155"/>
      <c r="B95" s="1156"/>
      <c r="C95" s="1089"/>
      <c r="D95" s="1089"/>
      <c r="E95" s="1451"/>
      <c r="F95" s="1452"/>
    </row>
    <row r="96" spans="1:6" s="1057" customFormat="1" ht="15.6">
      <c r="A96" s="1155"/>
      <c r="B96" s="1156"/>
      <c r="C96" s="1089"/>
      <c r="D96" s="1089"/>
      <c r="E96" s="1451"/>
      <c r="F96" s="1452"/>
    </row>
    <row r="97" spans="1:6" s="1057" customFormat="1" ht="15.6">
      <c r="A97" s="1155"/>
      <c r="B97" s="1156"/>
      <c r="C97" s="1089"/>
      <c r="D97" s="1089"/>
      <c r="E97" s="1451"/>
      <c r="F97" s="1452"/>
    </row>
    <row r="98" spans="1:6" s="1057" customFormat="1" ht="15.6">
      <c r="A98" s="1155"/>
      <c r="B98" s="1156"/>
      <c r="C98" s="1089"/>
      <c r="D98" s="1089"/>
      <c r="E98" s="1451"/>
      <c r="F98" s="1452"/>
    </row>
    <row r="99" spans="1:6" s="1057" customFormat="1" ht="15.6">
      <c r="A99" s="1155"/>
      <c r="B99" s="1156"/>
      <c r="C99" s="1089"/>
      <c r="D99" s="1089"/>
      <c r="E99" s="1451"/>
      <c r="F99" s="1452"/>
    </row>
    <row r="100" spans="1:6" s="1057" customFormat="1" ht="15.6">
      <c r="A100" s="1155"/>
      <c r="B100" s="1156"/>
      <c r="C100" s="1089"/>
      <c r="D100" s="1089"/>
      <c r="E100" s="1451"/>
      <c r="F100" s="1452"/>
    </row>
    <row r="101" spans="1:6" s="1057" customFormat="1" ht="15.6">
      <c r="A101" s="1155"/>
      <c r="B101" s="1156"/>
      <c r="C101" s="1089"/>
      <c r="D101" s="1089"/>
      <c r="E101" s="1451"/>
      <c r="F101" s="1452"/>
    </row>
    <row r="102" spans="1:6" s="1057" customFormat="1" ht="15.6">
      <c r="A102" s="1155"/>
      <c r="B102" s="1156"/>
      <c r="C102" s="1089"/>
      <c r="D102" s="1089"/>
      <c r="E102" s="1451"/>
      <c r="F102" s="1452"/>
    </row>
    <row r="103" spans="1:6" s="1057" customFormat="1" ht="15.6">
      <c r="A103" s="1155"/>
      <c r="B103" s="1156"/>
      <c r="C103" s="1089"/>
      <c r="D103" s="1089"/>
      <c r="E103" s="1451"/>
      <c r="F103" s="1452"/>
    </row>
    <row r="104" spans="1:6" s="1057" customFormat="1" ht="53.25" customHeight="1">
      <c r="A104" s="2579" t="s">
        <v>2761</v>
      </c>
      <c r="B104" s="2580"/>
      <c r="C104" s="2580"/>
      <c r="D104" s="2580"/>
      <c r="E104" s="2580"/>
      <c r="F104" s="2580"/>
    </row>
    <row r="105" spans="1:6" s="1057" customFormat="1" ht="15.6">
      <c r="A105" s="1155"/>
      <c r="B105" s="1156"/>
      <c r="C105" s="1089"/>
      <c r="D105" s="1089"/>
      <c r="E105" s="1451"/>
      <c r="F105" s="1452"/>
    </row>
    <row r="106" spans="1:6" s="1057" customFormat="1" ht="15.6">
      <c r="A106" s="1155"/>
      <c r="B106" s="1156"/>
      <c r="C106" s="1089"/>
      <c r="D106" s="1089"/>
      <c r="E106" s="1451"/>
      <c r="F106" s="1452"/>
    </row>
    <row r="107" spans="1:6" s="1057" customFormat="1" ht="15.6">
      <c r="A107" s="2580" t="s">
        <v>2762</v>
      </c>
      <c r="B107" s="2580"/>
      <c r="C107" s="2580"/>
      <c r="D107" s="2580"/>
      <c r="E107" s="2580"/>
      <c r="F107" s="2580"/>
    </row>
    <row r="108" spans="1:6" s="1057" customFormat="1" ht="15.6">
      <c r="A108" s="1155"/>
      <c r="B108" s="1156"/>
      <c r="C108" s="1089"/>
      <c r="D108" s="1089"/>
      <c r="E108" s="1451"/>
      <c r="F108" s="1452"/>
    </row>
    <row r="109" spans="1:6" s="1057" customFormat="1" ht="15.6">
      <c r="A109" s="1155"/>
      <c r="B109" s="1156"/>
      <c r="C109" s="1089"/>
      <c r="D109" s="1089"/>
      <c r="E109" s="1451"/>
      <c r="F109" s="1452"/>
    </row>
    <row r="110" spans="1:6" s="1057" customFormat="1" ht="15.6">
      <c r="A110" s="2580" t="s">
        <v>2763</v>
      </c>
      <c r="B110" s="2580"/>
      <c r="C110" s="2580"/>
      <c r="D110" s="2580"/>
      <c r="E110" s="2580"/>
      <c r="F110" s="2580"/>
    </row>
    <row r="111" spans="1:6" s="1057" customFormat="1" ht="15.6">
      <c r="A111" s="1155"/>
      <c r="B111" s="1156"/>
      <c r="C111" s="1089"/>
      <c r="D111" s="1089"/>
      <c r="E111" s="1451"/>
      <c r="F111" s="1452"/>
    </row>
    <row r="112" spans="1:6" s="1057" customFormat="1" ht="15.6">
      <c r="A112" s="1155"/>
      <c r="B112" s="1156"/>
      <c r="C112" s="1089"/>
      <c r="D112" s="1089"/>
      <c r="E112" s="1451"/>
      <c r="F112" s="1452"/>
    </row>
    <row r="113" spans="1:6" s="1057" customFormat="1" ht="15.6">
      <c r="A113" s="1155"/>
      <c r="B113" s="1156"/>
      <c r="C113" s="1089"/>
      <c r="D113" s="1089"/>
      <c r="E113" s="1451"/>
      <c r="F113" s="1452"/>
    </row>
    <row r="114" spans="1:6" s="1057" customFormat="1" ht="15.6">
      <c r="A114" s="1155"/>
      <c r="B114" s="1156"/>
      <c r="C114" s="1089"/>
      <c r="D114" s="1089"/>
      <c r="E114" s="1451"/>
      <c r="F114" s="1452"/>
    </row>
    <row r="115" spans="1:6" s="1057" customFormat="1" ht="15.6">
      <c r="A115" s="1155"/>
      <c r="B115" s="1156"/>
      <c r="C115" s="1089"/>
      <c r="D115" s="1089"/>
      <c r="E115" s="1451"/>
      <c r="F115" s="1452"/>
    </row>
    <row r="116" spans="1:6" s="1057" customFormat="1" ht="15.6">
      <c r="A116" s="1155"/>
      <c r="B116" s="1156"/>
      <c r="C116" s="1089"/>
      <c r="D116" s="1089"/>
      <c r="E116" s="1451"/>
      <c r="F116" s="1452"/>
    </row>
    <row r="117" spans="1:6" s="1057" customFormat="1" ht="15.6">
      <c r="A117" s="1155"/>
      <c r="B117" s="1156"/>
      <c r="C117" s="1089"/>
      <c r="D117" s="1089"/>
      <c r="E117" s="1451"/>
      <c r="F117" s="1452"/>
    </row>
    <row r="118" spans="1:6" s="1057" customFormat="1" ht="15.6">
      <c r="A118" s="1155"/>
      <c r="B118" s="1156"/>
      <c r="C118" s="1089"/>
      <c r="D118" s="1089"/>
      <c r="E118" s="1451"/>
      <c r="F118" s="1452"/>
    </row>
    <row r="119" spans="1:6" s="1057" customFormat="1" ht="15.6">
      <c r="A119" s="1155"/>
      <c r="B119" s="1156"/>
      <c r="C119" s="1089"/>
      <c r="D119" s="1089"/>
      <c r="E119" s="1451"/>
      <c r="F119" s="1452"/>
    </row>
    <row r="120" spans="1:6" s="1055" customFormat="1" ht="15.6">
      <c r="A120" s="1157"/>
      <c r="B120" s="1158"/>
      <c r="C120" s="1159"/>
      <c r="D120" s="1159"/>
      <c r="E120" s="2581"/>
      <c r="F120" s="2581"/>
    </row>
    <row r="121" spans="1:6" s="1055" customFormat="1" ht="15.6">
      <c r="A121" s="1157"/>
      <c r="B121" s="1158"/>
      <c r="C121" s="1159"/>
      <c r="D121" s="1159"/>
      <c r="E121" s="1453"/>
      <c r="F121" s="1453"/>
    </row>
    <row r="122" spans="1:6" s="1083" customFormat="1" ht="16.2" thickBot="1">
      <c r="A122" s="2582" t="s">
        <v>2764</v>
      </c>
      <c r="B122" s="2582"/>
      <c r="C122" s="2582"/>
      <c r="D122" s="2582"/>
      <c r="E122" s="1454"/>
      <c r="F122" s="1454"/>
    </row>
    <row r="123" spans="1:6" s="1083" customFormat="1" ht="39.75" customHeight="1" thickBot="1">
      <c r="A123" s="1160" t="s">
        <v>7</v>
      </c>
      <c r="B123" s="1112" t="s">
        <v>8</v>
      </c>
      <c r="C123" s="1113" t="s">
        <v>10</v>
      </c>
      <c r="D123" s="1114" t="s">
        <v>2744</v>
      </c>
      <c r="E123" s="1455" t="s">
        <v>2765</v>
      </c>
      <c r="F123" s="1456" t="s">
        <v>2745</v>
      </c>
    </row>
    <row r="124" spans="1:6" s="1083" customFormat="1" ht="15.6">
      <c r="A124" s="1096"/>
      <c r="B124" s="1124"/>
      <c r="C124" s="1107"/>
      <c r="D124" s="1073"/>
      <c r="E124" s="1457"/>
      <c r="F124" s="1458"/>
    </row>
    <row r="125" spans="1:6" s="1083" customFormat="1" ht="35.25" customHeight="1">
      <c r="A125" s="1097"/>
      <c r="B125" s="1150" t="s">
        <v>1397</v>
      </c>
      <c r="C125" s="1107"/>
      <c r="D125" s="1073"/>
      <c r="E125" s="1457"/>
      <c r="F125" s="1459"/>
    </row>
    <row r="126" spans="1:6" s="1083" customFormat="1" ht="15.6">
      <c r="A126" s="1096"/>
      <c r="B126" s="1124"/>
      <c r="C126" s="1107"/>
      <c r="D126" s="1073"/>
      <c r="E126" s="1457"/>
      <c r="F126" s="1459"/>
    </row>
    <row r="127" spans="1:6" s="1083" customFormat="1" ht="36" customHeight="1">
      <c r="A127" s="1096" t="s">
        <v>1639</v>
      </c>
      <c r="B127" s="1124" t="s">
        <v>1399</v>
      </c>
      <c r="C127" s="1107" t="s">
        <v>58</v>
      </c>
      <c r="D127" s="1073"/>
      <c r="E127" s="1457">
        <v>30000</v>
      </c>
      <c r="F127" s="1459">
        <f t="shared" ref="F127:F137" si="2">E127</f>
        <v>30000</v>
      </c>
    </row>
    <row r="128" spans="1:6" s="1083" customFormat="1" ht="15.6">
      <c r="A128" s="1096"/>
      <c r="B128" s="1124"/>
      <c r="C128" s="1107"/>
      <c r="D128" s="1073"/>
      <c r="E128" s="1457"/>
      <c r="F128" s="1459">
        <f t="shared" si="2"/>
        <v>0</v>
      </c>
    </row>
    <row r="129" spans="1:6" s="1083" customFormat="1" ht="31.2">
      <c r="A129" s="1096" t="s">
        <v>1640</v>
      </c>
      <c r="B129" s="1124" t="s">
        <v>1401</v>
      </c>
      <c r="C129" s="1107"/>
      <c r="D129" s="1073"/>
      <c r="E129" s="1457"/>
      <c r="F129" s="1459">
        <f t="shared" si="2"/>
        <v>0</v>
      </c>
    </row>
    <row r="130" spans="1:6" s="1083" customFormat="1" ht="15.6">
      <c r="A130" s="1096"/>
      <c r="B130" s="1124" t="s">
        <v>1402</v>
      </c>
      <c r="C130" s="1107" t="s">
        <v>58</v>
      </c>
      <c r="D130" s="1073"/>
      <c r="E130" s="1457">
        <v>30000</v>
      </c>
      <c r="F130" s="1459">
        <f t="shared" si="2"/>
        <v>30000</v>
      </c>
    </row>
    <row r="131" spans="1:6" s="1083" customFormat="1" ht="15.6">
      <c r="A131" s="1096"/>
      <c r="B131" s="1124" t="s">
        <v>1403</v>
      </c>
      <c r="C131" s="1107" t="s">
        <v>58</v>
      </c>
      <c r="D131" s="1073"/>
      <c r="E131" s="1457">
        <v>30000</v>
      </c>
      <c r="F131" s="1459">
        <f t="shared" si="2"/>
        <v>30000</v>
      </c>
    </row>
    <row r="132" spans="1:6" s="1083" customFormat="1" ht="40.5" customHeight="1">
      <c r="A132" s="1096"/>
      <c r="B132" s="1124" t="s">
        <v>1404</v>
      </c>
      <c r="C132" s="1107" t="s">
        <v>58</v>
      </c>
      <c r="D132" s="1073"/>
      <c r="E132" s="1457">
        <v>30000</v>
      </c>
      <c r="F132" s="1459">
        <f t="shared" si="2"/>
        <v>30000</v>
      </c>
    </row>
    <row r="133" spans="1:6" s="1083" customFormat="1" ht="15.6">
      <c r="A133" s="1096"/>
      <c r="B133" s="1124"/>
      <c r="C133" s="1107"/>
      <c r="D133" s="1073"/>
      <c r="E133" s="1457"/>
      <c r="F133" s="1459">
        <f t="shared" si="2"/>
        <v>0</v>
      </c>
    </row>
    <row r="134" spans="1:6" s="1083" customFormat="1" ht="31.2">
      <c r="A134" s="1096" t="s">
        <v>33</v>
      </c>
      <c r="B134" s="1124" t="s">
        <v>1405</v>
      </c>
      <c r="C134" s="1107" t="s">
        <v>58</v>
      </c>
      <c r="D134" s="1073"/>
      <c r="E134" s="1457"/>
      <c r="F134" s="1459">
        <f t="shared" si="2"/>
        <v>0</v>
      </c>
    </row>
    <row r="135" spans="1:6" s="1083" customFormat="1" ht="15.6">
      <c r="A135" s="1096"/>
      <c r="B135" s="1124"/>
      <c r="C135" s="1107"/>
      <c r="D135" s="1073"/>
      <c r="E135" s="1457"/>
      <c r="F135" s="1459">
        <f t="shared" si="2"/>
        <v>0</v>
      </c>
    </row>
    <row r="136" spans="1:6" s="1083" customFormat="1" ht="31.2">
      <c r="A136" s="1096" t="s">
        <v>34</v>
      </c>
      <c r="B136" s="1124" t="s">
        <v>1406</v>
      </c>
      <c r="C136" s="1107" t="s">
        <v>58</v>
      </c>
      <c r="D136" s="1073"/>
      <c r="E136" s="1457">
        <v>0</v>
      </c>
      <c r="F136" s="1459">
        <f t="shared" si="2"/>
        <v>0</v>
      </c>
    </row>
    <row r="137" spans="1:6" s="1083" customFormat="1" ht="15.6">
      <c r="A137" s="1096"/>
      <c r="B137" s="1124"/>
      <c r="C137" s="1107"/>
      <c r="D137" s="1073"/>
      <c r="E137" s="1457"/>
      <c r="F137" s="1459">
        <f t="shared" si="2"/>
        <v>0</v>
      </c>
    </row>
    <row r="138" spans="1:6" s="1083" customFormat="1" ht="15.6">
      <c r="A138" s="1096"/>
      <c r="B138" s="1124"/>
      <c r="C138" s="1107"/>
      <c r="D138" s="1073"/>
      <c r="E138" s="1457"/>
      <c r="F138" s="1459"/>
    </row>
    <row r="139" spans="1:6" s="1083" customFormat="1" ht="16.2" thickBot="1">
      <c r="A139" s="1161"/>
      <c r="B139" s="1162"/>
      <c r="C139" s="1163"/>
      <c r="D139" s="1164"/>
      <c r="E139" s="1460"/>
      <c r="F139" s="1461"/>
    </row>
    <row r="140" spans="1:6" s="1083" customFormat="1" ht="16.2" thickBot="1">
      <c r="A140" s="1157"/>
      <c r="B140" s="1165" t="s">
        <v>2766</v>
      </c>
      <c r="C140" s="1159"/>
      <c r="D140" s="1159"/>
      <c r="E140" s="1453"/>
      <c r="F140" s="1462">
        <f>SUM(F124:F139)</f>
        <v>120000</v>
      </c>
    </row>
    <row r="141" spans="1:6" s="1083" customFormat="1" ht="15.6">
      <c r="A141" s="1157"/>
      <c r="B141" s="1117"/>
      <c r="C141" s="1159"/>
      <c r="D141" s="1159"/>
      <c r="E141" s="1453"/>
      <c r="F141" s="1453"/>
    </row>
    <row r="142" spans="1:6" s="1083" customFormat="1" ht="15.6">
      <c r="A142" s="1157"/>
      <c r="B142" s="1117"/>
      <c r="C142" s="1159"/>
      <c r="D142" s="1159"/>
      <c r="E142" s="1453"/>
      <c r="F142" s="1453"/>
    </row>
    <row r="143" spans="1:6" s="1055" customFormat="1" ht="15.6">
      <c r="A143" s="1052"/>
      <c r="B143" s="1053"/>
      <c r="C143" s="1054"/>
      <c r="D143" s="1054"/>
      <c r="E143" s="1463"/>
      <c r="F143" s="1463"/>
    </row>
    <row r="144" spans="1:6" s="1055" customFormat="1" ht="15.6">
      <c r="A144" s="1052"/>
      <c r="B144" s="1053"/>
      <c r="C144" s="1054"/>
      <c r="D144" s="1054"/>
      <c r="E144" s="1463"/>
      <c r="F144" s="1463"/>
    </row>
    <row r="145" spans="1:6" s="1055" customFormat="1" ht="15.6">
      <c r="A145" s="1052"/>
      <c r="B145" s="1053"/>
      <c r="C145" s="1054"/>
      <c r="D145" s="1054"/>
      <c r="E145" s="1463"/>
      <c r="F145" s="1463"/>
    </row>
    <row r="146" spans="1:6" s="1055" customFormat="1" ht="15.6">
      <c r="A146" s="1052"/>
      <c r="B146" s="1053"/>
      <c r="C146" s="1054"/>
      <c r="D146" s="1054"/>
      <c r="E146" s="1463"/>
      <c r="F146" s="1463"/>
    </row>
    <row r="147" spans="1:6" s="1055" customFormat="1" ht="15.6">
      <c r="A147" s="1052"/>
      <c r="B147" s="1053"/>
      <c r="C147" s="1054"/>
      <c r="D147" s="1054"/>
      <c r="E147" s="1463"/>
      <c r="F147" s="1463"/>
    </row>
    <row r="148" spans="1:6" s="1055" customFormat="1" ht="15.6">
      <c r="A148" s="1052"/>
      <c r="B148" s="1053"/>
      <c r="C148" s="1054"/>
      <c r="D148" s="1054"/>
      <c r="E148" s="1463"/>
      <c r="F148" s="1463"/>
    </row>
    <row r="149" spans="1:6" s="1055" customFormat="1" ht="15.6">
      <c r="A149" s="1052"/>
      <c r="B149" s="1053"/>
      <c r="C149" s="1054"/>
      <c r="D149" s="1054"/>
      <c r="E149" s="1463"/>
      <c r="F149" s="1463"/>
    </row>
    <row r="150" spans="1:6" s="1055" customFormat="1" ht="15.6">
      <c r="A150" s="1052"/>
      <c r="B150" s="1053"/>
      <c r="C150" s="1054"/>
      <c r="D150" s="1054"/>
      <c r="E150" s="1463"/>
      <c r="F150" s="1463"/>
    </row>
    <row r="151" spans="1:6" s="1055" customFormat="1" ht="15.6">
      <c r="A151" s="1052"/>
      <c r="B151" s="1053"/>
      <c r="C151" s="1054"/>
      <c r="D151" s="1054"/>
      <c r="E151" s="1463"/>
      <c r="F151" s="1463"/>
    </row>
    <row r="152" spans="1:6" s="1055" customFormat="1" ht="15.6">
      <c r="A152" s="1052"/>
      <c r="B152" s="1053"/>
      <c r="C152" s="1054"/>
      <c r="D152" s="1054"/>
      <c r="E152" s="1463"/>
      <c r="F152" s="1463"/>
    </row>
    <row r="153" spans="1:6" s="1055" customFormat="1" ht="15.6">
      <c r="A153" s="1052"/>
      <c r="B153" s="1053"/>
      <c r="C153" s="1054"/>
      <c r="D153" s="1054"/>
      <c r="E153" s="1463"/>
      <c r="F153" s="1463"/>
    </row>
    <row r="154" spans="1:6" s="1055" customFormat="1" ht="15.6">
      <c r="A154" s="1052"/>
      <c r="B154" s="1053"/>
      <c r="C154" s="1054"/>
      <c r="D154" s="1054"/>
      <c r="E154" s="1463"/>
      <c r="F154" s="1463"/>
    </row>
    <row r="155" spans="1:6" s="1055" customFormat="1" ht="15.6">
      <c r="A155" s="1052"/>
      <c r="B155" s="1053"/>
      <c r="C155" s="1054"/>
      <c r="D155" s="1054"/>
      <c r="E155" s="1463"/>
      <c r="F155" s="1463"/>
    </row>
    <row r="156" spans="1:6" s="1055" customFormat="1" ht="15.6">
      <c r="A156" s="1052"/>
      <c r="B156" s="1053"/>
      <c r="C156" s="1054"/>
      <c r="D156" s="1054"/>
      <c r="E156" s="1463"/>
      <c r="F156" s="1463"/>
    </row>
    <row r="157" spans="1:6" s="1057" customFormat="1" ht="15.6">
      <c r="A157" s="2580" t="s">
        <v>2767</v>
      </c>
      <c r="B157" s="2580"/>
      <c r="C157" s="2580"/>
      <c r="D157" s="2580"/>
      <c r="E157" s="2580"/>
      <c r="F157" s="2580"/>
    </row>
    <row r="158" spans="1:6" s="1057" customFormat="1" ht="15.6">
      <c r="A158" s="1056"/>
      <c r="B158" s="1056"/>
      <c r="C158" s="1056"/>
      <c r="D158" s="1056"/>
      <c r="E158" s="1464"/>
      <c r="F158" s="1464"/>
    </row>
    <row r="159" spans="1:6" s="1057" customFormat="1" ht="15.6">
      <c r="A159" s="1056"/>
      <c r="B159" s="1056"/>
      <c r="C159" s="1056"/>
      <c r="D159" s="1056"/>
      <c r="E159" s="1464"/>
      <c r="F159" s="1464"/>
    </row>
    <row r="160" spans="1:6" s="1057" customFormat="1" ht="15.6">
      <c r="A160" s="1056"/>
      <c r="B160" s="1056"/>
      <c r="C160" s="1056"/>
      <c r="D160" s="1056"/>
      <c r="E160" s="1464"/>
      <c r="F160" s="1464"/>
    </row>
    <row r="161" spans="1:6" s="1057" customFormat="1" ht="15.6">
      <c r="A161" s="1056"/>
      <c r="B161" s="1056"/>
      <c r="C161" s="1056"/>
      <c r="D161" s="1056"/>
      <c r="E161" s="1464"/>
      <c r="F161" s="1464"/>
    </row>
    <row r="162" spans="1:6" s="1057" customFormat="1" ht="15.6">
      <c r="A162" s="1056"/>
      <c r="B162" s="1056"/>
      <c r="C162" s="1056"/>
      <c r="D162" s="1056"/>
      <c r="E162" s="1464"/>
      <c r="F162" s="1464"/>
    </row>
    <row r="163" spans="1:6" s="1057" customFormat="1" ht="15.6">
      <c r="A163" s="1056"/>
      <c r="B163" s="1056"/>
      <c r="C163" s="1056"/>
      <c r="D163" s="1056"/>
      <c r="E163" s="1464"/>
      <c r="F163" s="1464"/>
    </row>
    <row r="164" spans="1:6" s="1057" customFormat="1" ht="15.6">
      <c r="A164" s="1056"/>
      <c r="B164" s="1056"/>
      <c r="C164" s="1056"/>
      <c r="D164" s="1056"/>
      <c r="E164" s="1464"/>
      <c r="F164" s="1464"/>
    </row>
    <row r="165" spans="1:6" s="1057" customFormat="1" ht="15.6">
      <c r="A165" s="1056"/>
      <c r="B165" s="1056"/>
      <c r="C165" s="1056"/>
      <c r="D165" s="1056"/>
      <c r="E165" s="1464"/>
      <c r="F165" s="1464"/>
    </row>
    <row r="166" spans="1:6" s="1057" customFormat="1" ht="15.6">
      <c r="A166" s="1056"/>
      <c r="B166" s="1056"/>
      <c r="C166" s="1056"/>
      <c r="D166" s="1056"/>
      <c r="E166" s="1464"/>
      <c r="F166" s="1464"/>
    </row>
    <row r="167" spans="1:6" s="1057" customFormat="1" ht="15.6">
      <c r="A167" s="1056"/>
      <c r="B167" s="1056"/>
      <c r="C167" s="1056"/>
      <c r="D167" s="1056"/>
      <c r="E167" s="1464"/>
      <c r="F167" s="1464"/>
    </row>
    <row r="168" spans="1:6" s="1057" customFormat="1" ht="15.6">
      <c r="A168" s="1056"/>
      <c r="B168" s="1056"/>
      <c r="C168" s="1056"/>
      <c r="D168" s="1056"/>
      <c r="E168" s="1464"/>
      <c r="F168" s="1464"/>
    </row>
    <row r="169" spans="1:6" s="1057" customFormat="1" ht="15.6">
      <c r="A169" s="1056"/>
      <c r="B169" s="1056"/>
      <c r="C169" s="1056"/>
      <c r="D169" s="1056"/>
      <c r="E169" s="1464"/>
      <c r="F169" s="1464"/>
    </row>
    <row r="170" spans="1:6" s="1057" customFormat="1" ht="15.6">
      <c r="A170" s="1056"/>
      <c r="B170" s="1056"/>
      <c r="C170" s="1056"/>
      <c r="D170" s="1056"/>
      <c r="E170" s="1464"/>
      <c r="F170" s="1464"/>
    </row>
    <row r="171" spans="1:6" s="1057" customFormat="1" ht="15.6">
      <c r="A171" s="1056"/>
      <c r="B171" s="1056"/>
      <c r="C171" s="1056"/>
      <c r="D171" s="1056"/>
      <c r="E171" s="1464"/>
      <c r="F171" s="1464"/>
    </row>
    <row r="172" spans="1:6" s="1057" customFormat="1" ht="15.6">
      <c r="A172" s="1056"/>
      <c r="B172" s="1056"/>
      <c r="C172" s="1056"/>
      <c r="D172" s="1056"/>
      <c r="E172" s="1464"/>
      <c r="F172" s="1464"/>
    </row>
    <row r="173" spans="1:6" s="1057" customFormat="1" ht="15.6">
      <c r="A173" s="1056"/>
      <c r="B173" s="1056"/>
      <c r="C173" s="1056"/>
      <c r="D173" s="1056"/>
      <c r="E173" s="1464"/>
      <c r="F173" s="1464"/>
    </row>
    <row r="174" spans="1:6" s="1055" customFormat="1" ht="15.6">
      <c r="A174" s="1052"/>
      <c r="B174" s="1053"/>
      <c r="C174" s="1054"/>
      <c r="D174" s="1054"/>
      <c r="E174" s="1463"/>
      <c r="F174" s="1463"/>
    </row>
    <row r="175" spans="1:6" s="1062" customFormat="1" ht="15.6">
      <c r="A175" s="1058"/>
      <c r="B175" s="1059"/>
      <c r="C175" s="1060"/>
      <c r="D175" s="1061"/>
      <c r="E175" s="1465"/>
      <c r="F175" s="1465"/>
    </row>
    <row r="176" spans="1:6" s="1057" customFormat="1" ht="20.100000000000001" customHeight="1" thickBot="1">
      <c r="A176" s="2583" t="s">
        <v>2768</v>
      </c>
      <c r="B176" s="2583"/>
      <c r="C176" s="2583"/>
      <c r="D176" s="2583"/>
      <c r="E176" s="2583"/>
      <c r="F176" s="2583"/>
    </row>
    <row r="177" spans="1:6" s="1057" customFormat="1" ht="20.100000000000001" customHeight="1" thickBot="1">
      <c r="A177" s="1063" t="s">
        <v>7</v>
      </c>
      <c r="B177" s="1064" t="s">
        <v>8</v>
      </c>
      <c r="C177" s="1065" t="s">
        <v>10</v>
      </c>
      <c r="D177" s="1065" t="s">
        <v>991</v>
      </c>
      <c r="E177" s="1466" t="s">
        <v>2731</v>
      </c>
      <c r="F177" s="1467" t="s">
        <v>2732</v>
      </c>
    </row>
    <row r="178" spans="1:6" s="1057" customFormat="1" ht="27" customHeight="1">
      <c r="A178" s="1066">
        <v>1</v>
      </c>
      <c r="B178" s="1067" t="s">
        <v>1546</v>
      </c>
      <c r="C178" s="1068"/>
      <c r="D178" s="1068"/>
      <c r="E178" s="1468"/>
      <c r="F178" s="1469"/>
    </row>
    <row r="179" spans="1:6" s="1057" customFormat="1" ht="42.75" customHeight="1">
      <c r="A179" s="1069"/>
      <c r="B179" s="1070" t="s">
        <v>1547</v>
      </c>
      <c r="C179" s="1071"/>
      <c r="D179" s="1071"/>
      <c r="E179" s="1470"/>
      <c r="F179" s="1471"/>
    </row>
    <row r="180" spans="1:6" s="1057" customFormat="1" ht="59.25" customHeight="1">
      <c r="A180" s="1069"/>
      <c r="B180" s="1072" t="s">
        <v>1548</v>
      </c>
      <c r="C180" s="1073"/>
      <c r="D180" s="1073"/>
      <c r="E180" s="1472"/>
      <c r="F180" s="1473"/>
    </row>
    <row r="181" spans="1:6" s="1057" customFormat="1" ht="136.5" customHeight="1">
      <c r="A181" s="1074"/>
      <c r="B181" s="1075" t="s">
        <v>1549</v>
      </c>
      <c r="C181" s="1073"/>
      <c r="D181" s="1073"/>
      <c r="E181" s="1472"/>
      <c r="F181" s="1473"/>
    </row>
    <row r="182" spans="1:6" s="1057" customFormat="1" ht="20.100000000000001" customHeight="1">
      <c r="A182" s="1076"/>
      <c r="B182" s="1077" t="s">
        <v>1550</v>
      </c>
      <c r="C182" s="1073"/>
      <c r="D182" s="1073"/>
      <c r="E182" s="1472"/>
      <c r="F182" s="1473"/>
    </row>
    <row r="183" spans="1:6" s="1057" customFormat="1" ht="282.75" customHeight="1">
      <c r="A183" s="1078" t="s">
        <v>28</v>
      </c>
      <c r="B183" s="1075" t="s">
        <v>2769</v>
      </c>
      <c r="C183" s="1073" t="s">
        <v>1552</v>
      </c>
      <c r="D183" s="1073">
        <v>1</v>
      </c>
      <c r="E183" s="1472">
        <f>1600000*1.3*1.16</f>
        <v>2412800</v>
      </c>
      <c r="F183" s="1473">
        <f>D183*E183</f>
        <v>2412800</v>
      </c>
    </row>
    <row r="184" spans="1:6" s="1057" customFormat="1" ht="19.5" customHeight="1">
      <c r="A184" s="1069"/>
      <c r="B184" s="1079"/>
      <c r="C184" s="1080"/>
      <c r="D184" s="1080"/>
      <c r="E184" s="1474"/>
      <c r="F184" s="1475"/>
    </row>
    <row r="185" spans="1:6" s="1083" customFormat="1" ht="53.25" customHeight="1">
      <c r="A185" s="1081" t="s">
        <v>30</v>
      </c>
      <c r="B185" s="1082" t="s">
        <v>1553</v>
      </c>
      <c r="C185" s="1073" t="s">
        <v>1421</v>
      </c>
      <c r="D185" s="1073">
        <v>1</v>
      </c>
      <c r="E185" s="1473">
        <f>14400*1.16</f>
        <v>16704</v>
      </c>
      <c r="F185" s="1473">
        <f>D185*E185</f>
        <v>16704</v>
      </c>
    </row>
    <row r="186" spans="1:6" s="1057" customFormat="1" ht="19.5" customHeight="1">
      <c r="A186" s="1069"/>
      <c r="B186" s="1079"/>
      <c r="C186" s="1080"/>
      <c r="D186" s="1080"/>
      <c r="E186" s="1474"/>
      <c r="F186" s="1475"/>
    </row>
    <row r="187" spans="1:6" s="1057" customFormat="1" ht="19.5" customHeight="1">
      <c r="A187" s="1069"/>
      <c r="B187" s="1079"/>
      <c r="C187" s="1080"/>
      <c r="D187" s="1080"/>
      <c r="E187" s="1474"/>
      <c r="F187" s="1475"/>
    </row>
    <row r="188" spans="1:6" s="1057" customFormat="1" ht="20.100000000000001" customHeight="1" thickBot="1">
      <c r="A188" s="1084"/>
      <c r="B188" s="1085"/>
      <c r="C188" s="1086"/>
      <c r="D188" s="1086"/>
      <c r="E188" s="1476"/>
      <c r="F188" s="1477"/>
    </row>
    <row r="189" spans="1:6" s="1057" customFormat="1" ht="20.100000000000001" customHeight="1" thickBot="1">
      <c r="A189" s="1087"/>
      <c r="B189" s="1088" t="s">
        <v>2735</v>
      </c>
      <c r="C189" s="1089"/>
      <c r="D189" s="1089"/>
      <c r="E189" s="1474"/>
      <c r="F189" s="1478">
        <f>SUM(F178:F188)</f>
        <v>2429504</v>
      </c>
    </row>
    <row r="190" spans="1:6" s="1057" customFormat="1" ht="20.100000000000001" customHeight="1">
      <c r="A190" s="1090"/>
      <c r="B190" s="1088"/>
      <c r="C190" s="1091"/>
      <c r="D190" s="1091"/>
      <c r="E190" s="1470"/>
      <c r="F190" s="1479"/>
    </row>
    <row r="191" spans="1:6" s="1057" customFormat="1" ht="20.100000000000001" customHeight="1" thickBot="1">
      <c r="A191" s="2583" t="s">
        <v>2770</v>
      </c>
      <c r="B191" s="2583"/>
      <c r="C191" s="2583"/>
      <c r="D191" s="2583"/>
      <c r="E191" s="2583"/>
      <c r="F191" s="2583"/>
    </row>
    <row r="192" spans="1:6" s="1057" customFormat="1" ht="20.100000000000001" customHeight="1" thickBot="1">
      <c r="A192" s="1063" t="s">
        <v>7</v>
      </c>
      <c r="B192" s="1064" t="s">
        <v>8</v>
      </c>
      <c r="C192" s="1065" t="s">
        <v>10</v>
      </c>
      <c r="D192" s="1065" t="s">
        <v>991</v>
      </c>
      <c r="E192" s="1466" t="s">
        <v>2731</v>
      </c>
      <c r="F192" s="1467" t="s">
        <v>2732</v>
      </c>
    </row>
    <row r="193" spans="1:6" s="1057" customFormat="1" ht="18.75" customHeight="1">
      <c r="A193" s="1092"/>
      <c r="B193" s="1067" t="s">
        <v>2720</v>
      </c>
      <c r="C193" s="1068"/>
      <c r="D193" s="1068"/>
      <c r="E193" s="1468"/>
      <c r="F193" s="1469">
        <f>F189</f>
        <v>2429504</v>
      </c>
    </row>
    <row r="194" spans="1:6" s="1057" customFormat="1" ht="19.5" customHeight="1">
      <c r="A194" s="1069"/>
      <c r="B194" s="1079"/>
      <c r="C194" s="1080"/>
      <c r="D194" s="1080"/>
      <c r="E194" s="1474"/>
      <c r="F194" s="1475"/>
    </row>
    <row r="195" spans="1:6" s="1083" customFormat="1" ht="19.5" customHeight="1">
      <c r="A195" s="1093"/>
      <c r="B195" s="1094" t="s">
        <v>1554</v>
      </c>
      <c r="C195" s="1073"/>
      <c r="D195" s="1073"/>
      <c r="E195" s="1473"/>
      <c r="F195" s="1473"/>
    </row>
    <row r="196" spans="1:6" s="1083" customFormat="1" ht="83.25" customHeight="1">
      <c r="A196" s="1081" t="s">
        <v>31</v>
      </c>
      <c r="B196" s="1082" t="s">
        <v>1555</v>
      </c>
      <c r="C196" s="1073" t="s">
        <v>46</v>
      </c>
      <c r="D196" s="1073">
        <f>3*50</f>
        <v>150</v>
      </c>
      <c r="E196" s="1473">
        <v>2500</v>
      </c>
      <c r="F196" s="1473">
        <f>D196*E196</f>
        <v>375000</v>
      </c>
    </row>
    <row r="197" spans="1:6" s="1057" customFormat="1" ht="19.5" customHeight="1">
      <c r="A197" s="1069"/>
      <c r="B197" s="1079"/>
      <c r="C197" s="1080"/>
      <c r="D197" s="1080"/>
      <c r="E197" s="1474"/>
      <c r="F197" s="1475"/>
    </row>
    <row r="198" spans="1:6" s="1083" customFormat="1" ht="15.6">
      <c r="A198" s="1093"/>
      <c r="B198" s="1094" t="s">
        <v>1556</v>
      </c>
      <c r="C198" s="1073"/>
      <c r="D198" s="1073"/>
      <c r="E198" s="1473"/>
      <c r="F198" s="1473"/>
    </row>
    <row r="199" spans="1:6" s="1083" customFormat="1" ht="15.6">
      <c r="A199" s="1081"/>
      <c r="B199" s="1082"/>
      <c r="C199" s="1073"/>
      <c r="D199" s="1073"/>
      <c r="E199" s="1473"/>
      <c r="F199" s="1473"/>
    </row>
    <row r="200" spans="1:6" s="1057" customFormat="1" ht="20.100000000000001" customHeight="1">
      <c r="A200" s="1078" t="s">
        <v>32</v>
      </c>
      <c r="B200" s="1095" t="s">
        <v>1557</v>
      </c>
      <c r="C200" s="1089"/>
      <c r="D200" s="1080"/>
      <c r="E200" s="1474"/>
      <c r="F200" s="1475"/>
    </row>
    <row r="201" spans="1:6" s="1057" customFormat="1" ht="20.100000000000001" customHeight="1">
      <c r="A201" s="1078"/>
      <c r="B201" s="1095" t="s">
        <v>1558</v>
      </c>
      <c r="C201" s="1089" t="s">
        <v>46</v>
      </c>
      <c r="D201" s="1080">
        <f>D196/3</f>
        <v>50</v>
      </c>
      <c r="E201" s="1474">
        <v>500</v>
      </c>
      <c r="F201" s="1475">
        <f>E201*D201</f>
        <v>25000</v>
      </c>
    </row>
    <row r="202" spans="1:6" s="1083" customFormat="1" ht="56.25" customHeight="1">
      <c r="A202" s="1081" t="s">
        <v>33</v>
      </c>
      <c r="B202" s="1082" t="s">
        <v>1559</v>
      </c>
      <c r="C202" s="1073" t="s">
        <v>7</v>
      </c>
      <c r="D202" s="1073">
        <v>1</v>
      </c>
      <c r="E202" s="1473">
        <v>10000</v>
      </c>
      <c r="F202" s="1473">
        <f>D202*E202</f>
        <v>10000</v>
      </c>
    </row>
    <row r="203" spans="1:6" s="1083" customFormat="1" ht="12.75" customHeight="1">
      <c r="A203" s="1081"/>
      <c r="B203" s="1096"/>
      <c r="C203" s="1073"/>
      <c r="D203" s="1073"/>
      <c r="E203" s="1472"/>
      <c r="F203" s="1473"/>
    </row>
    <row r="204" spans="1:6" s="1083" customFormat="1" ht="18.75" customHeight="1">
      <c r="A204" s="1081"/>
      <c r="B204" s="1097"/>
      <c r="C204" s="1073"/>
      <c r="D204" s="1073"/>
      <c r="E204" s="1472"/>
      <c r="F204" s="1473"/>
    </row>
    <row r="205" spans="1:6" s="1083" customFormat="1" ht="18" customHeight="1">
      <c r="A205" s="1081"/>
      <c r="B205" s="1096"/>
      <c r="C205" s="1073"/>
      <c r="D205" s="1073"/>
      <c r="E205" s="1473"/>
      <c r="F205" s="1473"/>
    </row>
    <row r="206" spans="1:6" s="1083" customFormat="1" ht="18.75" customHeight="1">
      <c r="A206" s="1081"/>
      <c r="B206" s="1096"/>
      <c r="C206" s="1073"/>
      <c r="D206" s="1073"/>
      <c r="E206" s="1472"/>
      <c r="F206" s="1473"/>
    </row>
    <row r="207" spans="1:6" s="1083" customFormat="1" ht="18.75" customHeight="1">
      <c r="A207" s="1081"/>
      <c r="B207" s="1096"/>
      <c r="C207" s="1073"/>
      <c r="D207" s="1073"/>
      <c r="E207" s="1472"/>
      <c r="F207" s="1473"/>
    </row>
    <row r="208" spans="1:6" s="1083" customFormat="1" ht="18.75" customHeight="1">
      <c r="A208" s="1081"/>
      <c r="B208" s="1096"/>
      <c r="C208" s="1073"/>
      <c r="D208" s="1073"/>
      <c r="E208" s="1472"/>
      <c r="F208" s="1473"/>
    </row>
    <row r="209" spans="1:6" s="1083" customFormat="1" ht="18.75" customHeight="1">
      <c r="A209" s="1081"/>
      <c r="B209" s="1096"/>
      <c r="C209" s="1073"/>
      <c r="D209" s="1073"/>
      <c r="E209" s="1472"/>
      <c r="F209" s="1473"/>
    </row>
    <row r="210" spans="1:6" s="1083" customFormat="1" ht="18.75" customHeight="1">
      <c r="A210" s="1081"/>
      <c r="B210" s="1096"/>
      <c r="C210" s="1073"/>
      <c r="D210" s="1073"/>
      <c r="E210" s="1472"/>
      <c r="F210" s="1473"/>
    </row>
    <row r="211" spans="1:6" s="1083" customFormat="1" ht="18.75" customHeight="1">
      <c r="A211" s="1081"/>
      <c r="B211" s="1096"/>
      <c r="C211" s="1073"/>
      <c r="D211" s="1073"/>
      <c r="E211" s="1472"/>
      <c r="F211" s="1473"/>
    </row>
    <row r="212" spans="1:6" s="1083" customFormat="1" ht="18.75" customHeight="1">
      <c r="A212" s="1081"/>
      <c r="B212" s="1096"/>
      <c r="C212" s="1073"/>
      <c r="D212" s="1073"/>
      <c r="E212" s="1472"/>
      <c r="F212" s="1473"/>
    </row>
    <row r="213" spans="1:6" s="1083" customFormat="1" ht="18.75" customHeight="1">
      <c r="A213" s="1081"/>
      <c r="B213" s="1096"/>
      <c r="C213" s="1073"/>
      <c r="D213" s="1073"/>
      <c r="E213" s="1472"/>
      <c r="F213" s="1473"/>
    </row>
    <row r="214" spans="1:6" s="1083" customFormat="1" ht="18.75" customHeight="1">
      <c r="A214" s="1081"/>
      <c r="B214" s="1096"/>
      <c r="C214" s="1073"/>
      <c r="D214" s="1073"/>
      <c r="E214" s="1472"/>
      <c r="F214" s="1473"/>
    </row>
    <row r="215" spans="1:6" s="1083" customFormat="1" ht="18.75" customHeight="1">
      <c r="A215" s="1081"/>
      <c r="B215" s="1096"/>
      <c r="C215" s="1073"/>
      <c r="D215" s="1073"/>
      <c r="E215" s="1472"/>
      <c r="F215" s="1473"/>
    </row>
    <row r="216" spans="1:6" s="1083" customFormat="1" ht="18.75" customHeight="1">
      <c r="A216" s="1081"/>
      <c r="B216" s="1096"/>
      <c r="C216" s="1073"/>
      <c r="D216" s="1073"/>
      <c r="E216" s="1472"/>
      <c r="F216" s="1473"/>
    </row>
    <row r="217" spans="1:6" s="1083" customFormat="1" ht="18.75" customHeight="1">
      <c r="A217" s="1081"/>
      <c r="B217" s="1096"/>
      <c r="C217" s="1073"/>
      <c r="D217" s="1073"/>
      <c r="E217" s="1472"/>
      <c r="F217" s="1473"/>
    </row>
    <row r="218" spans="1:6" s="1083" customFormat="1" ht="18.75" customHeight="1">
      <c r="A218" s="1081"/>
      <c r="B218" s="1096"/>
      <c r="C218" s="1073"/>
      <c r="D218" s="1073"/>
      <c r="E218" s="1472"/>
      <c r="F218" s="1473"/>
    </row>
    <row r="219" spans="1:6" s="1083" customFormat="1" ht="18.75" customHeight="1">
      <c r="A219" s="1081"/>
      <c r="B219" s="1096"/>
      <c r="C219" s="1073"/>
      <c r="D219" s="1073"/>
      <c r="E219" s="1472"/>
      <c r="F219" s="1473"/>
    </row>
    <row r="220" spans="1:6" s="1057" customFormat="1" ht="19.5" customHeight="1">
      <c r="A220" s="1069"/>
      <c r="B220" s="1079"/>
      <c r="C220" s="1080"/>
      <c r="D220" s="1080"/>
      <c r="E220" s="1474"/>
      <c r="F220" s="1475"/>
    </row>
    <row r="221" spans="1:6" s="1057" customFormat="1" ht="19.5" customHeight="1">
      <c r="A221" s="1069"/>
      <c r="B221" s="1079"/>
      <c r="C221" s="1080"/>
      <c r="D221" s="1080"/>
      <c r="E221" s="1474"/>
      <c r="F221" s="1475"/>
    </row>
    <row r="222" spans="1:6" s="1057" customFormat="1" ht="20.100000000000001" customHeight="1" thickBot="1">
      <c r="A222" s="1084"/>
      <c r="B222" s="1085"/>
      <c r="C222" s="1086"/>
      <c r="D222" s="1086"/>
      <c r="E222" s="1476"/>
      <c r="F222" s="1477"/>
    </row>
    <row r="223" spans="1:6" s="1057" customFormat="1" ht="20.100000000000001" customHeight="1" thickBot="1">
      <c r="A223" s="1087"/>
      <c r="B223" s="1088" t="s">
        <v>2736</v>
      </c>
      <c r="C223" s="1089"/>
      <c r="D223" s="1089"/>
      <c r="E223" s="1474"/>
      <c r="F223" s="1478">
        <f>SUM(F193:F222)</f>
        <v>2839504</v>
      </c>
    </row>
    <row r="224" spans="1:6" s="1057" customFormat="1" ht="20.100000000000001" customHeight="1">
      <c r="A224" s="1090"/>
      <c r="B224" s="1088"/>
      <c r="C224" s="1091"/>
      <c r="D224" s="1091"/>
      <c r="E224" s="1470"/>
      <c r="F224" s="1480"/>
    </row>
    <row r="225" spans="1:6" s="1057" customFormat="1" ht="20.100000000000001" customHeight="1" thickBot="1">
      <c r="A225" s="2583" t="s">
        <v>2771</v>
      </c>
      <c r="B225" s="2583"/>
      <c r="C225" s="2583"/>
      <c r="D225" s="2583"/>
      <c r="E225" s="2583"/>
      <c r="F225" s="2583"/>
    </row>
    <row r="226" spans="1:6" s="1057" customFormat="1" ht="20.100000000000001" customHeight="1" thickBot="1">
      <c r="A226" s="1063" t="s">
        <v>7</v>
      </c>
      <c r="B226" s="1064" t="s">
        <v>8</v>
      </c>
      <c r="C226" s="1065" t="s">
        <v>10</v>
      </c>
      <c r="D226" s="1065" t="s">
        <v>991</v>
      </c>
      <c r="E226" s="1466" t="s">
        <v>2731</v>
      </c>
      <c r="F226" s="1481" t="s">
        <v>2732</v>
      </c>
    </row>
    <row r="227" spans="1:6" s="1057" customFormat="1" ht="15" customHeight="1">
      <c r="A227" s="1092" t="s">
        <v>2772</v>
      </c>
      <c r="B227" s="1098" t="s">
        <v>2739</v>
      </c>
      <c r="C227" s="1099"/>
      <c r="D227" s="1099"/>
      <c r="E227" s="1482"/>
      <c r="F227" s="1483"/>
    </row>
    <row r="228" spans="1:6" s="1057" customFormat="1" ht="210" customHeight="1">
      <c r="A228" s="1078"/>
      <c r="B228" s="1100" t="s">
        <v>1562</v>
      </c>
      <c r="C228" s="1080"/>
      <c r="D228" s="1080"/>
      <c r="E228" s="1474"/>
      <c r="F228" s="1484"/>
    </row>
    <row r="229" spans="1:6" s="1057" customFormat="1" ht="9" customHeight="1">
      <c r="A229" s="1078"/>
      <c r="B229" s="1101"/>
      <c r="C229" s="1080"/>
      <c r="D229" s="1080"/>
      <c r="E229" s="1474"/>
      <c r="F229" s="1484"/>
    </row>
    <row r="230" spans="1:6" s="1057" customFormat="1" ht="69.75" customHeight="1">
      <c r="A230" s="1078" t="s">
        <v>28</v>
      </c>
      <c r="B230" s="1096" t="s">
        <v>1563</v>
      </c>
      <c r="C230" s="1073" t="s">
        <v>1421</v>
      </c>
      <c r="D230" s="1073">
        <v>2</v>
      </c>
      <c r="E230" s="1485">
        <v>205000</v>
      </c>
      <c r="F230" s="1486">
        <f>E230*D230</f>
        <v>410000</v>
      </c>
    </row>
    <row r="231" spans="1:6" s="1057" customFormat="1" ht="9" customHeight="1">
      <c r="A231" s="1078"/>
      <c r="B231" s="1096"/>
      <c r="C231" s="1073"/>
      <c r="D231" s="1073"/>
      <c r="E231" s="1485"/>
      <c r="F231" s="1486"/>
    </row>
    <row r="232" spans="1:6" s="1057" customFormat="1" ht="69.75" customHeight="1">
      <c r="A232" s="1078" t="s">
        <v>30</v>
      </c>
      <c r="B232" s="1096" t="s">
        <v>1564</v>
      </c>
      <c r="C232" s="1073" t="s">
        <v>1421</v>
      </c>
      <c r="D232" s="1073">
        <v>1</v>
      </c>
      <c r="E232" s="1485">
        <v>175000</v>
      </c>
      <c r="F232" s="1486">
        <f>E232*D232</f>
        <v>175000</v>
      </c>
    </row>
    <row r="233" spans="1:6" s="1057" customFormat="1" ht="6" customHeight="1">
      <c r="A233" s="1078"/>
      <c r="B233" s="1101"/>
      <c r="C233" s="1073"/>
      <c r="D233" s="1073"/>
      <c r="E233" s="1485"/>
      <c r="F233" s="1486"/>
    </row>
    <row r="234" spans="1:6" s="1057" customFormat="1" ht="69.75" customHeight="1">
      <c r="A234" s="1078" t="s">
        <v>31</v>
      </c>
      <c r="B234" s="1096" t="s">
        <v>1565</v>
      </c>
      <c r="C234" s="1073" t="s">
        <v>1421</v>
      </c>
      <c r="D234" s="1073">
        <v>8</v>
      </c>
      <c r="E234" s="1485">
        <v>155000</v>
      </c>
      <c r="F234" s="1486">
        <f>E234*D234</f>
        <v>1240000</v>
      </c>
    </row>
    <row r="235" spans="1:6" s="1057" customFormat="1" ht="4.5" customHeight="1">
      <c r="A235" s="1078"/>
      <c r="B235" s="1101"/>
      <c r="C235" s="1073"/>
      <c r="D235" s="1073"/>
      <c r="E235" s="1485"/>
      <c r="F235" s="1486"/>
    </row>
    <row r="236" spans="1:6" s="1057" customFormat="1" ht="15.75" customHeight="1">
      <c r="A236" s="1078"/>
      <c r="B236" s="1096"/>
      <c r="C236" s="1073"/>
      <c r="D236" s="1073"/>
      <c r="E236" s="1485"/>
      <c r="F236" s="1486"/>
    </row>
    <row r="237" spans="1:6" s="1057" customFormat="1" ht="9.75" customHeight="1">
      <c r="A237" s="1078"/>
      <c r="B237" s="1101"/>
      <c r="C237" s="1073"/>
      <c r="D237" s="1073"/>
      <c r="E237" s="1485"/>
      <c r="F237" s="1486"/>
    </row>
    <row r="238" spans="1:6" s="1057" customFormat="1" ht="6.75" customHeight="1" thickBot="1">
      <c r="A238" s="1084"/>
      <c r="B238" s="1085"/>
      <c r="C238" s="1086"/>
      <c r="D238" s="1086"/>
      <c r="E238" s="1476"/>
      <c r="F238" s="1487"/>
    </row>
    <row r="239" spans="1:6" s="1057" customFormat="1" ht="20.100000000000001" customHeight="1" thickBot="1">
      <c r="A239" s="1087"/>
      <c r="B239" s="1088" t="s">
        <v>2740</v>
      </c>
      <c r="C239" s="1089"/>
      <c r="D239" s="1089"/>
      <c r="E239" s="1474"/>
      <c r="F239" s="1488">
        <f>SUM(F227:F238)</f>
        <v>1825000</v>
      </c>
    </row>
    <row r="240" spans="1:6" s="1057" customFormat="1" ht="20.100000000000001" customHeight="1">
      <c r="A240" s="1090"/>
      <c r="B240" s="1088"/>
      <c r="C240" s="1091"/>
      <c r="D240" s="1091"/>
      <c r="E240" s="1470"/>
      <c r="F240" s="1489"/>
    </row>
    <row r="241" spans="1:6" s="1057" customFormat="1" ht="20.100000000000001" customHeight="1" thickBot="1">
      <c r="A241" s="2583" t="s">
        <v>2773</v>
      </c>
      <c r="B241" s="2583"/>
      <c r="C241" s="2583"/>
      <c r="D241" s="2583"/>
      <c r="E241" s="2583"/>
      <c r="F241" s="2583"/>
    </row>
    <row r="242" spans="1:6" s="1057" customFormat="1" ht="20.100000000000001" customHeight="1" thickBot="1">
      <c r="A242" s="1063" t="s">
        <v>7</v>
      </c>
      <c r="B242" s="1064" t="s">
        <v>8</v>
      </c>
      <c r="C242" s="1065" t="s">
        <v>10</v>
      </c>
      <c r="D242" s="1065" t="s">
        <v>991</v>
      </c>
      <c r="E242" s="1466" t="s">
        <v>2731</v>
      </c>
      <c r="F242" s="1481" t="s">
        <v>2732</v>
      </c>
    </row>
    <row r="243" spans="1:6" s="1057" customFormat="1" ht="10.5" customHeight="1">
      <c r="A243" s="1102"/>
      <c r="B243" s="1098"/>
      <c r="C243" s="1099"/>
      <c r="D243" s="1099"/>
      <c r="E243" s="1482"/>
      <c r="F243" s="1490"/>
    </row>
    <row r="244" spans="1:6" s="1057" customFormat="1" ht="15.6">
      <c r="A244" s="1074">
        <v>1.3</v>
      </c>
      <c r="B244" s="1103" t="s">
        <v>1567</v>
      </c>
      <c r="C244" s="1080"/>
      <c r="D244" s="1080"/>
      <c r="E244" s="1474"/>
      <c r="F244" s="1484"/>
    </row>
    <row r="245" spans="1:6" s="1083" customFormat="1" ht="19.5" customHeight="1">
      <c r="A245" s="1081"/>
      <c r="B245" s="1094" t="s">
        <v>1568</v>
      </c>
      <c r="C245" s="1073"/>
      <c r="D245" s="1073"/>
      <c r="E245" s="1486"/>
      <c r="F245" s="1486"/>
    </row>
    <row r="246" spans="1:6" s="1083" customFormat="1" ht="81" customHeight="1">
      <c r="A246" s="1081" t="s">
        <v>28</v>
      </c>
      <c r="B246" s="1082" t="s">
        <v>1569</v>
      </c>
      <c r="C246" s="1073" t="s">
        <v>46</v>
      </c>
      <c r="D246" s="1073">
        <f>3*(3*11)</f>
        <v>99</v>
      </c>
      <c r="E246" s="1486">
        <v>2400</v>
      </c>
      <c r="F246" s="1486">
        <f>D246*E246</f>
        <v>237600</v>
      </c>
    </row>
    <row r="247" spans="1:6" s="1083" customFormat="1" ht="12.75" customHeight="1">
      <c r="A247" s="1081"/>
      <c r="B247" s="1082"/>
      <c r="C247" s="1073"/>
      <c r="D247" s="1073"/>
      <c r="E247" s="1486"/>
      <c r="F247" s="1486"/>
    </row>
    <row r="248" spans="1:6" s="1083" customFormat="1" ht="15.6">
      <c r="A248" s="1081"/>
      <c r="B248" s="1094" t="s">
        <v>1556</v>
      </c>
      <c r="C248" s="1073"/>
      <c r="D248" s="1073"/>
      <c r="E248" s="1486"/>
      <c r="F248" s="1486"/>
    </row>
    <row r="249" spans="1:6" s="1083" customFormat="1" ht="15.6">
      <c r="A249" s="1081"/>
      <c r="B249" s="1082"/>
      <c r="C249" s="1073"/>
      <c r="D249" s="1073"/>
      <c r="E249" s="1486"/>
      <c r="F249" s="1486"/>
    </row>
    <row r="250" spans="1:6" s="1083" customFormat="1" ht="31.2">
      <c r="A250" s="1081" t="s">
        <v>30</v>
      </c>
      <c r="B250" s="1082" t="s">
        <v>1570</v>
      </c>
      <c r="C250" s="1073" t="s">
        <v>46</v>
      </c>
      <c r="D250" s="1073">
        <f>D246/3</f>
        <v>33</v>
      </c>
      <c r="E250" s="1486">
        <v>500</v>
      </c>
      <c r="F250" s="1486">
        <f>D250*E250</f>
        <v>16500</v>
      </c>
    </row>
    <row r="251" spans="1:6" s="1083" customFormat="1" ht="15.6">
      <c r="A251" s="1081"/>
      <c r="B251" s="1082"/>
      <c r="C251" s="1073"/>
      <c r="D251" s="1073"/>
      <c r="E251" s="1486"/>
      <c r="F251" s="1486"/>
    </row>
    <row r="252" spans="1:6" s="1083" customFormat="1" ht="15.6">
      <c r="A252" s="1081"/>
      <c r="B252" s="1094" t="s">
        <v>1571</v>
      </c>
      <c r="C252" s="1073"/>
      <c r="D252" s="1073"/>
      <c r="E252" s="1486">
        <v>0</v>
      </c>
      <c r="F252" s="1486"/>
    </row>
    <row r="253" spans="1:6" s="1083" customFormat="1" ht="46.8">
      <c r="A253" s="1081" t="s">
        <v>31</v>
      </c>
      <c r="B253" s="1082" t="s">
        <v>1572</v>
      </c>
      <c r="C253" s="1073" t="s">
        <v>7</v>
      </c>
      <c r="D253" s="1073">
        <v>1</v>
      </c>
      <c r="E253" s="1486">
        <v>10000</v>
      </c>
      <c r="F253" s="1486">
        <f>D253*E253</f>
        <v>10000</v>
      </c>
    </row>
    <row r="254" spans="1:6" s="1083" customFormat="1" ht="15.6">
      <c r="A254" s="1081"/>
      <c r="B254" s="1082"/>
      <c r="C254" s="1073"/>
      <c r="D254" s="1073"/>
      <c r="E254" s="1486"/>
      <c r="F254" s="1486">
        <f t="shared" ref="F254:F256" si="3">D254*E254</f>
        <v>0</v>
      </c>
    </row>
    <row r="255" spans="1:6" s="1083" customFormat="1" ht="23.25" customHeight="1">
      <c r="A255" s="1081"/>
      <c r="B255" s="1104" t="s">
        <v>1573</v>
      </c>
      <c r="C255" s="1080"/>
      <c r="D255" s="1080"/>
      <c r="E255" s="1486"/>
      <c r="F255" s="1486">
        <f t="shared" si="3"/>
        <v>0</v>
      </c>
    </row>
    <row r="256" spans="1:6" s="1083" customFormat="1" ht="84.75" customHeight="1">
      <c r="A256" s="1105" t="s">
        <v>32</v>
      </c>
      <c r="B256" s="1106" t="s">
        <v>1574</v>
      </c>
      <c r="C256" s="1073" t="s">
        <v>29</v>
      </c>
      <c r="D256" s="1107">
        <f>11*2*2</f>
        <v>44</v>
      </c>
      <c r="E256" s="1486">
        <v>3300</v>
      </c>
      <c r="F256" s="1486">
        <f t="shared" si="3"/>
        <v>145200</v>
      </c>
    </row>
    <row r="257" spans="1:6" s="1083" customFormat="1" ht="23.25" customHeight="1">
      <c r="A257" s="1105"/>
      <c r="B257" s="1108" t="s">
        <v>1575</v>
      </c>
      <c r="C257" s="1073"/>
      <c r="D257" s="1109"/>
      <c r="E257" s="1459"/>
      <c r="F257" s="1459"/>
    </row>
    <row r="258" spans="1:6" s="1083" customFormat="1" ht="111.75" customHeight="1">
      <c r="A258" s="1105" t="s">
        <v>33</v>
      </c>
      <c r="B258" s="1110" t="s">
        <v>1576</v>
      </c>
      <c r="C258" s="1073" t="s">
        <v>44</v>
      </c>
      <c r="D258" s="1109">
        <f>D256/2</f>
        <v>22</v>
      </c>
      <c r="E258" s="1459">
        <v>12500</v>
      </c>
      <c r="F258" s="1459">
        <f>D258*E258</f>
        <v>275000</v>
      </c>
    </row>
    <row r="259" spans="1:6" s="1083" customFormat="1" ht="23.25" customHeight="1">
      <c r="A259" s="1081"/>
      <c r="B259" s="1095"/>
      <c r="C259" s="1080"/>
      <c r="D259" s="1080"/>
      <c r="E259" s="1486"/>
      <c r="F259" s="1486"/>
    </row>
    <row r="260" spans="1:6" s="1083" customFormat="1" ht="111.75" customHeight="1">
      <c r="A260" s="1105" t="s">
        <v>34</v>
      </c>
      <c r="B260" s="1110" t="s">
        <v>1577</v>
      </c>
      <c r="C260" s="1073" t="s">
        <v>44</v>
      </c>
      <c r="D260" s="1107">
        <v>0</v>
      </c>
      <c r="E260" s="1491">
        <v>19000</v>
      </c>
      <c r="F260" s="1491">
        <f t="shared" ref="F260" si="4">D260*E260</f>
        <v>0</v>
      </c>
    </row>
    <row r="261" spans="1:6" s="1057" customFormat="1" ht="20.100000000000001" customHeight="1" thickBot="1">
      <c r="A261" s="1084"/>
      <c r="B261" s="1085"/>
      <c r="C261" s="1086"/>
      <c r="D261" s="1086"/>
      <c r="E261" s="1476"/>
      <c r="F261" s="1487"/>
    </row>
    <row r="262" spans="1:6" s="1057" customFormat="1" ht="20.100000000000001" customHeight="1" thickBot="1">
      <c r="A262" s="1087"/>
      <c r="B262" s="1088" t="s">
        <v>2742</v>
      </c>
      <c r="C262" s="1089"/>
      <c r="D262" s="1089"/>
      <c r="E262" s="1474"/>
      <c r="F262" s="1488">
        <f>SUM(F243:F261)</f>
        <v>684300</v>
      </c>
    </row>
    <row r="263" spans="1:6" s="1057" customFormat="1" ht="20.100000000000001" customHeight="1">
      <c r="A263" s="1090"/>
      <c r="B263" s="1088"/>
      <c r="C263" s="1091"/>
      <c r="D263" s="1091"/>
      <c r="E263" s="1470"/>
      <c r="F263" s="1489"/>
    </row>
    <row r="264" spans="1:6" s="1057" customFormat="1" ht="20.100000000000001" customHeight="1" thickBot="1">
      <c r="A264" s="2583" t="s">
        <v>2774</v>
      </c>
      <c r="B264" s="2583"/>
      <c r="C264" s="2583"/>
      <c r="D264" s="2583"/>
      <c r="E264" s="2583"/>
      <c r="F264" s="2583"/>
    </row>
    <row r="265" spans="1:6" s="1083" customFormat="1" ht="16.5" customHeight="1" thickBot="1">
      <c r="A265" s="1111" t="s">
        <v>7</v>
      </c>
      <c r="B265" s="1112" t="s">
        <v>8</v>
      </c>
      <c r="C265" s="1113" t="s">
        <v>10</v>
      </c>
      <c r="D265" s="1114" t="s">
        <v>2744</v>
      </c>
      <c r="E265" s="1492" t="s">
        <v>11</v>
      </c>
      <c r="F265" s="1456" t="s">
        <v>2745</v>
      </c>
    </row>
    <row r="266" spans="1:6" s="1057" customFormat="1" ht="40.5" customHeight="1">
      <c r="A266" s="1092" t="s">
        <v>2775</v>
      </c>
      <c r="B266" s="1067" t="s">
        <v>1580</v>
      </c>
      <c r="C266" s="1068"/>
      <c r="D266" s="1115"/>
      <c r="E266" s="1469"/>
      <c r="F266" s="1469"/>
    </row>
    <row r="267" spans="1:6" s="1083" customFormat="1" ht="16.2">
      <c r="A267" s="1105"/>
      <c r="B267" s="1116" t="s">
        <v>1581</v>
      </c>
      <c r="C267" s="1073"/>
      <c r="D267" s="1109"/>
      <c r="E267" s="1459"/>
      <c r="F267" s="1459"/>
    </row>
    <row r="268" spans="1:6" s="1083" customFormat="1" ht="98.25" customHeight="1">
      <c r="A268" s="1105" t="s">
        <v>28</v>
      </c>
      <c r="B268" s="1106" t="s">
        <v>1582</v>
      </c>
      <c r="C268" s="1073" t="s">
        <v>1456</v>
      </c>
      <c r="D268" s="1109">
        <v>0</v>
      </c>
      <c r="E268" s="1459">
        <f>125000*1.16</f>
        <v>145000</v>
      </c>
      <c r="F268" s="1459">
        <f>D268*E268</f>
        <v>0</v>
      </c>
    </row>
    <row r="269" spans="1:6" s="1083" customFormat="1" ht="16.2">
      <c r="A269" s="1105"/>
      <c r="B269" s="1108" t="s">
        <v>1575</v>
      </c>
      <c r="C269" s="1073"/>
      <c r="D269" s="1109"/>
      <c r="E269" s="1459"/>
      <c r="F269" s="1459"/>
    </row>
    <row r="270" spans="1:6" s="1083" customFormat="1" ht="111.75" customHeight="1">
      <c r="A270" s="1105" t="s">
        <v>30</v>
      </c>
      <c r="B270" s="1110" t="s">
        <v>1576</v>
      </c>
      <c r="C270" s="1073" t="s">
        <v>44</v>
      </c>
      <c r="D270" s="1109">
        <v>4</v>
      </c>
      <c r="E270" s="1459">
        <v>12500</v>
      </c>
      <c r="F270" s="1459">
        <f>D270*E270</f>
        <v>50000</v>
      </c>
    </row>
    <row r="271" spans="1:6" s="1083" customFormat="1" ht="9.75" customHeight="1">
      <c r="A271" s="1105"/>
      <c r="B271" s="1110"/>
      <c r="C271" s="1073"/>
      <c r="D271" s="1109"/>
      <c r="E271" s="1459"/>
      <c r="F271" s="1459"/>
    </row>
    <row r="272" spans="1:6" s="1083" customFormat="1" ht="16.2">
      <c r="A272" s="1105"/>
      <c r="B272" s="1116" t="s">
        <v>1583</v>
      </c>
      <c r="C272" s="1073"/>
      <c r="D272" s="1107"/>
      <c r="E272" s="1473"/>
      <c r="F272" s="1473"/>
    </row>
    <row r="273" spans="1:6" s="1083" customFormat="1" ht="8.25" customHeight="1">
      <c r="A273" s="1105"/>
      <c r="B273" s="1117"/>
      <c r="C273" s="1073"/>
      <c r="D273" s="1107"/>
      <c r="E273" s="1473"/>
      <c r="F273" s="1473"/>
    </row>
    <row r="274" spans="1:6" s="1083" customFormat="1" ht="79.5" customHeight="1">
      <c r="A274" s="1105" t="s">
        <v>31</v>
      </c>
      <c r="B274" s="1117" t="s">
        <v>1584</v>
      </c>
      <c r="C274" s="1073" t="s">
        <v>29</v>
      </c>
      <c r="D274" s="1107">
        <v>40</v>
      </c>
      <c r="E274" s="1473">
        <v>4000</v>
      </c>
      <c r="F274" s="1473">
        <f>D274*E274</f>
        <v>160000</v>
      </c>
    </row>
    <row r="275" spans="1:6" s="1083" customFormat="1" ht="16.2">
      <c r="A275" s="1105" t="s">
        <v>32</v>
      </c>
      <c r="B275" s="1116" t="s">
        <v>1585</v>
      </c>
      <c r="C275" s="1073"/>
      <c r="D275" s="1107"/>
      <c r="E275" s="1473"/>
      <c r="F275" s="1473"/>
    </row>
    <row r="276" spans="1:6" s="1083" customFormat="1" ht="15.6">
      <c r="A276" s="1105" t="s">
        <v>1586</v>
      </c>
      <c r="B276" s="1110" t="s">
        <v>1587</v>
      </c>
      <c r="C276" s="1073" t="s">
        <v>46</v>
      </c>
      <c r="D276" s="1107"/>
      <c r="E276" s="1473">
        <v>1000</v>
      </c>
      <c r="F276" s="1473">
        <f>D276*E276</f>
        <v>0</v>
      </c>
    </row>
    <row r="277" spans="1:6" s="1083" customFormat="1" ht="15.6">
      <c r="A277" s="1105" t="s">
        <v>1588</v>
      </c>
      <c r="B277" s="1118" t="s">
        <v>1589</v>
      </c>
      <c r="C277" s="1073" t="s">
        <v>46</v>
      </c>
      <c r="D277" s="1107">
        <v>4</v>
      </c>
      <c r="E277" s="1473">
        <v>800</v>
      </c>
      <c r="F277" s="1473">
        <f>D277*E277</f>
        <v>3200</v>
      </c>
    </row>
    <row r="278" spans="1:6" s="1083" customFormat="1" ht="15.6">
      <c r="A278" s="1105" t="s">
        <v>1590</v>
      </c>
      <c r="B278" s="1118" t="s">
        <v>1591</v>
      </c>
      <c r="C278" s="1073" t="s">
        <v>46</v>
      </c>
      <c r="D278" s="1107">
        <v>0</v>
      </c>
      <c r="E278" s="1473">
        <v>750</v>
      </c>
      <c r="F278" s="1473">
        <f>D278*E278</f>
        <v>0</v>
      </c>
    </row>
    <row r="279" spans="1:6" s="1057" customFormat="1" ht="36" customHeight="1">
      <c r="A279" s="1078" t="s">
        <v>33</v>
      </c>
      <c r="B279" s="1095" t="s">
        <v>1592</v>
      </c>
      <c r="C279" s="1089" t="s">
        <v>809</v>
      </c>
      <c r="D279" s="1119">
        <v>1</v>
      </c>
      <c r="E279" s="1493">
        <v>5600</v>
      </c>
      <c r="F279" s="1493">
        <f>E279*D279</f>
        <v>5600</v>
      </c>
    </row>
    <row r="280" spans="1:6" s="1057" customFormat="1" ht="7.5" customHeight="1" thickBot="1">
      <c r="A280" s="1084"/>
      <c r="B280" s="1085"/>
      <c r="C280" s="1086"/>
      <c r="D280" s="1120"/>
      <c r="E280" s="1494"/>
      <c r="F280" s="1494"/>
    </row>
    <row r="281" spans="1:6" s="1057" customFormat="1" ht="20.100000000000001" customHeight="1" thickBot="1">
      <c r="A281" s="1087"/>
      <c r="B281" s="1088" t="s">
        <v>2736</v>
      </c>
      <c r="C281" s="1089"/>
      <c r="D281" s="1089"/>
      <c r="E281" s="1495"/>
      <c r="F281" s="1467">
        <f>SUM(F266:F280)</f>
        <v>218800</v>
      </c>
    </row>
    <row r="282" spans="1:6" s="1057" customFormat="1" ht="19.5" customHeight="1">
      <c r="A282" s="1090"/>
      <c r="B282" s="1088"/>
      <c r="C282" s="1091"/>
      <c r="D282" s="1091"/>
      <c r="E282" s="1470"/>
      <c r="F282" s="1496"/>
    </row>
    <row r="283" spans="1:6" s="1057" customFormat="1" ht="20.100000000000001" customHeight="1" thickBot="1">
      <c r="A283" s="2583" t="s">
        <v>2776</v>
      </c>
      <c r="B283" s="2583"/>
      <c r="C283" s="2583"/>
      <c r="D283" s="2583"/>
      <c r="E283" s="2583"/>
      <c r="F283" s="2583"/>
    </row>
    <row r="284" spans="1:6" s="1057" customFormat="1" ht="20.100000000000001" customHeight="1" thickBot="1">
      <c r="A284" s="1063" t="s">
        <v>7</v>
      </c>
      <c r="B284" s="1064" t="s">
        <v>8</v>
      </c>
      <c r="C284" s="1065" t="s">
        <v>10</v>
      </c>
      <c r="D284" s="1065" t="s">
        <v>991</v>
      </c>
      <c r="E284" s="1466" t="s">
        <v>2731</v>
      </c>
      <c r="F284" s="1467" t="s">
        <v>2732</v>
      </c>
    </row>
    <row r="285" spans="1:6" s="1083" customFormat="1" ht="34.5" customHeight="1">
      <c r="A285" s="1121" t="s">
        <v>2777</v>
      </c>
      <c r="B285" s="1122" t="s">
        <v>1595</v>
      </c>
      <c r="C285" s="1073"/>
      <c r="D285" s="1073"/>
      <c r="E285" s="1497"/>
      <c r="F285" s="1491"/>
    </row>
    <row r="286" spans="1:6" s="1083" customFormat="1" ht="16.2">
      <c r="A286" s="1105"/>
      <c r="B286" s="1116" t="s">
        <v>1596</v>
      </c>
      <c r="C286" s="1073"/>
      <c r="D286" s="1073"/>
      <c r="E286" s="1498"/>
      <c r="F286" s="1491"/>
    </row>
    <row r="287" spans="1:6" s="1083" customFormat="1" ht="17.25" customHeight="1">
      <c r="A287" s="1105"/>
      <c r="B287" s="1123"/>
      <c r="C287" s="1073"/>
      <c r="D287" s="1073"/>
      <c r="E287" s="1498"/>
      <c r="F287" s="1491"/>
    </row>
    <row r="288" spans="1:6" s="1057" customFormat="1" ht="69" customHeight="1">
      <c r="A288" s="1078" t="s">
        <v>28</v>
      </c>
      <c r="B288" s="1095" t="s">
        <v>2749</v>
      </c>
      <c r="C288" s="1089" t="s">
        <v>809</v>
      </c>
      <c r="D288" s="1080">
        <v>2</v>
      </c>
      <c r="E288" s="1480">
        <v>22000</v>
      </c>
      <c r="F288" s="1484">
        <f>E288*D288</f>
        <v>44000</v>
      </c>
    </row>
    <row r="289" spans="1:6" s="1057" customFormat="1" ht="67.5" customHeight="1">
      <c r="A289" s="1078" t="s">
        <v>30</v>
      </c>
      <c r="B289" s="1124" t="s">
        <v>1598</v>
      </c>
      <c r="C289" s="1089" t="s">
        <v>809</v>
      </c>
      <c r="D289" s="1080">
        <v>6</v>
      </c>
      <c r="E289" s="1480">
        <v>7500</v>
      </c>
      <c r="F289" s="1475">
        <f>E289*D289</f>
        <v>45000</v>
      </c>
    </row>
    <row r="290" spans="1:6" s="1057" customFormat="1" ht="16.5" customHeight="1">
      <c r="A290" s="1078"/>
      <c r="B290" s="1095"/>
      <c r="C290" s="1089"/>
      <c r="D290" s="1080"/>
      <c r="E290" s="1499"/>
      <c r="F290" s="1484"/>
    </row>
    <row r="291" spans="1:6" s="1057" customFormat="1" ht="45.75" customHeight="1">
      <c r="A291" s="1078" t="s">
        <v>31</v>
      </c>
      <c r="B291" s="1095" t="s">
        <v>1599</v>
      </c>
      <c r="C291" s="1089" t="s">
        <v>809</v>
      </c>
      <c r="D291" s="1080">
        <f>D288</f>
        <v>2</v>
      </c>
      <c r="E291" s="1499">
        <v>5600</v>
      </c>
      <c r="F291" s="1484">
        <f>E291*D291</f>
        <v>11200</v>
      </c>
    </row>
    <row r="292" spans="1:6" s="1083" customFormat="1" ht="15.6">
      <c r="A292" s="1105"/>
      <c r="B292" s="1110"/>
      <c r="C292" s="1073"/>
      <c r="D292" s="1073"/>
      <c r="E292" s="1497"/>
      <c r="F292" s="1484">
        <f t="shared" ref="F292:F294" si="5">E292*D292</f>
        <v>0</v>
      </c>
    </row>
    <row r="293" spans="1:6" s="1083" customFormat="1" ht="16.2">
      <c r="A293" s="1105"/>
      <c r="B293" s="1116" t="s">
        <v>1600</v>
      </c>
      <c r="C293" s="1073"/>
      <c r="D293" s="1107"/>
      <c r="E293" s="1486"/>
      <c r="F293" s="1484">
        <f t="shared" si="5"/>
        <v>0</v>
      </c>
    </row>
    <row r="294" spans="1:6" s="1083" customFormat="1" ht="98.25" customHeight="1">
      <c r="A294" s="1105" t="s">
        <v>32</v>
      </c>
      <c r="B294" s="1106" t="s">
        <v>1584</v>
      </c>
      <c r="C294" s="1073" t="s">
        <v>29</v>
      </c>
      <c r="D294" s="1107">
        <v>20</v>
      </c>
      <c r="E294" s="1486">
        <v>4000</v>
      </c>
      <c r="F294" s="1484">
        <f t="shared" si="5"/>
        <v>80000</v>
      </c>
    </row>
    <row r="295" spans="1:6" s="1083" customFormat="1" ht="15.6">
      <c r="A295" s="1105"/>
      <c r="B295" s="1117"/>
      <c r="C295" s="1073"/>
      <c r="D295" s="1107"/>
      <c r="E295" s="1486"/>
      <c r="F295" s="1486"/>
    </row>
    <row r="296" spans="1:6" s="1083" customFormat="1" ht="16.2">
      <c r="A296" s="1105" t="s">
        <v>33</v>
      </c>
      <c r="B296" s="1116" t="s">
        <v>1601</v>
      </c>
      <c r="C296" s="1073"/>
      <c r="D296" s="1107"/>
      <c r="E296" s="1486"/>
      <c r="F296" s="1486"/>
    </row>
    <row r="297" spans="1:6" s="1083" customFormat="1" ht="15.6">
      <c r="A297" s="1105" t="s">
        <v>1586</v>
      </c>
      <c r="B297" s="1110" t="s">
        <v>1587</v>
      </c>
      <c r="C297" s="1073" t="s">
        <v>46</v>
      </c>
      <c r="D297" s="1107">
        <v>0</v>
      </c>
      <c r="E297" s="1486">
        <v>1500</v>
      </c>
      <c r="F297" s="1486">
        <f t="shared" ref="F297:F299" si="6">D297*E297</f>
        <v>0</v>
      </c>
    </row>
    <row r="298" spans="1:6" s="1083" customFormat="1" ht="15.6">
      <c r="A298" s="1105" t="s">
        <v>1588</v>
      </c>
      <c r="B298" s="1118" t="s">
        <v>1589</v>
      </c>
      <c r="C298" s="1073" t="s">
        <v>46</v>
      </c>
      <c r="D298" s="1107">
        <v>0</v>
      </c>
      <c r="E298" s="1486">
        <v>1200</v>
      </c>
      <c r="F298" s="1486">
        <f t="shared" si="6"/>
        <v>0</v>
      </c>
    </row>
    <row r="299" spans="1:6" s="1083" customFormat="1" ht="15.6">
      <c r="A299" s="1105" t="s">
        <v>1590</v>
      </c>
      <c r="B299" s="1118" t="s">
        <v>1591</v>
      </c>
      <c r="C299" s="1073" t="s">
        <v>46</v>
      </c>
      <c r="D299" s="1107">
        <v>12</v>
      </c>
      <c r="E299" s="1486">
        <v>800</v>
      </c>
      <c r="F299" s="1486">
        <f t="shared" si="6"/>
        <v>9600</v>
      </c>
    </row>
    <row r="300" spans="1:6" s="1083" customFormat="1" ht="15.6">
      <c r="A300" s="1105"/>
      <c r="B300" s="1118"/>
      <c r="C300" s="1073"/>
      <c r="D300" s="1107"/>
      <c r="E300" s="1486"/>
      <c r="F300" s="1486"/>
    </row>
    <row r="301" spans="1:6" s="1125" customFormat="1" ht="15.75" customHeight="1">
      <c r="A301" s="1078"/>
      <c r="B301" s="1095"/>
      <c r="C301" s="1089"/>
      <c r="D301" s="1080"/>
      <c r="E301" s="1474"/>
      <c r="F301" s="1484"/>
    </row>
    <row r="302" spans="1:6" s="1083" customFormat="1" ht="15.6">
      <c r="A302" s="1105"/>
      <c r="B302" s="1110"/>
      <c r="C302" s="1073"/>
      <c r="D302" s="1073"/>
      <c r="E302" s="1497"/>
      <c r="F302" s="1491"/>
    </row>
    <row r="303" spans="1:6" s="1057" customFormat="1" ht="20.100000000000001" customHeight="1" thickBot="1">
      <c r="A303" s="1084"/>
      <c r="B303" s="1085"/>
      <c r="C303" s="1086"/>
      <c r="D303" s="1086"/>
      <c r="E303" s="1500"/>
      <c r="F303" s="1494"/>
    </row>
    <row r="304" spans="1:6" s="1057" customFormat="1" ht="20.100000000000001" customHeight="1" thickBot="1">
      <c r="A304" s="1087"/>
      <c r="B304" s="1088" t="s">
        <v>2742</v>
      </c>
      <c r="C304" s="1089"/>
      <c r="D304" s="1089"/>
      <c r="E304" s="1451"/>
      <c r="F304" s="1467">
        <f>SUM(F285:F303)</f>
        <v>189800</v>
      </c>
    </row>
    <row r="305" spans="1:7" s="1057" customFormat="1" ht="19.5" customHeight="1">
      <c r="A305" s="1090"/>
      <c r="B305" s="1088"/>
      <c r="C305" s="1091"/>
      <c r="D305" s="1091"/>
      <c r="E305" s="1470"/>
      <c r="F305" s="1496"/>
    </row>
    <row r="306" spans="1:7" s="1057" customFormat="1" ht="20.100000000000001" customHeight="1" thickBot="1">
      <c r="A306" s="2583" t="s">
        <v>2778</v>
      </c>
      <c r="B306" s="2583"/>
      <c r="C306" s="2583"/>
      <c r="D306" s="2583"/>
      <c r="E306" s="2583"/>
      <c r="F306" s="2583"/>
    </row>
    <row r="307" spans="1:7" customFormat="1" ht="16.2" thickBot="1">
      <c r="A307" s="1063" t="s">
        <v>7</v>
      </c>
      <c r="B307" s="1126" t="s">
        <v>8</v>
      </c>
      <c r="C307" s="1127" t="s">
        <v>10</v>
      </c>
      <c r="D307" s="1127" t="s">
        <v>991</v>
      </c>
      <c r="E307" s="1501" t="s">
        <v>2731</v>
      </c>
      <c r="F307" s="1502" t="s">
        <v>2732</v>
      </c>
      <c r="G307" s="1128"/>
    </row>
    <row r="308" spans="1:7" customFormat="1" ht="15.6">
      <c r="A308" s="1092" t="s">
        <v>2779</v>
      </c>
      <c r="B308" s="1129" t="s">
        <v>2752</v>
      </c>
      <c r="C308" s="1130"/>
      <c r="D308" s="1130"/>
      <c r="E308" s="1503"/>
      <c r="F308" s="1504"/>
      <c r="G308" s="1128"/>
    </row>
    <row r="309" spans="1:7" customFormat="1" ht="15.6">
      <c r="A309" s="1069"/>
      <c r="B309" s="1131" t="s">
        <v>1604</v>
      </c>
      <c r="C309" s="1132"/>
      <c r="D309" s="1132"/>
      <c r="E309" s="1505"/>
      <c r="F309" s="1506"/>
      <c r="G309" s="1128"/>
    </row>
    <row r="310" spans="1:7" customFormat="1" ht="101.25" customHeight="1">
      <c r="A310" s="1078" t="s">
        <v>28</v>
      </c>
      <c r="B310" s="1133" t="s">
        <v>1605</v>
      </c>
      <c r="C310" s="1132" t="s">
        <v>1421</v>
      </c>
      <c r="D310" s="1132">
        <v>2</v>
      </c>
      <c r="E310" s="1507">
        <f>142500*1.16</f>
        <v>165300</v>
      </c>
      <c r="F310" s="1508">
        <f>D310*E310</f>
        <v>330600</v>
      </c>
      <c r="G310" s="1128"/>
    </row>
    <row r="311" spans="1:7" customFormat="1" ht="15.6">
      <c r="A311" s="1081"/>
      <c r="B311" s="1097"/>
      <c r="C311" s="1134"/>
      <c r="D311" s="1134"/>
      <c r="E311" s="1507"/>
      <c r="F311" s="1508"/>
      <c r="G311" s="1128"/>
    </row>
    <row r="312" spans="1:7" customFormat="1" ht="15.6">
      <c r="A312" s="1069"/>
      <c r="B312" s="1135" t="s">
        <v>1568</v>
      </c>
      <c r="C312" s="1132"/>
      <c r="D312" s="1132"/>
      <c r="E312" s="1505"/>
      <c r="F312" s="1506"/>
      <c r="G312" s="1128"/>
    </row>
    <row r="313" spans="1:7" customFormat="1" ht="84.75" customHeight="1">
      <c r="A313" s="1078" t="s">
        <v>30</v>
      </c>
      <c r="B313" s="1136" t="s">
        <v>1569</v>
      </c>
      <c r="C313" s="1132" t="s">
        <v>46</v>
      </c>
      <c r="D313" s="1132">
        <f>25*2</f>
        <v>50</v>
      </c>
      <c r="E313" s="1505">
        <v>1900</v>
      </c>
      <c r="F313" s="1506">
        <f>E313*D313</f>
        <v>95000</v>
      </c>
      <c r="G313" s="1128"/>
    </row>
    <row r="314" spans="1:7" customFormat="1" ht="15.6">
      <c r="A314" s="1078"/>
      <c r="B314" s="1136"/>
      <c r="C314" s="1132"/>
      <c r="D314" s="1132"/>
      <c r="E314" s="1505"/>
      <c r="F314" s="1506"/>
      <c r="G314" s="1128"/>
    </row>
    <row r="315" spans="1:7" customFormat="1" ht="15.6">
      <c r="A315" s="1069"/>
      <c r="B315" s="1135" t="s">
        <v>1556</v>
      </c>
      <c r="C315" s="1132"/>
      <c r="D315" s="1132"/>
      <c r="E315" s="1505"/>
      <c r="F315" s="1506"/>
      <c r="G315" s="1128"/>
    </row>
    <row r="316" spans="1:7" customFormat="1" ht="31.2">
      <c r="A316" s="1078" t="s">
        <v>31</v>
      </c>
      <c r="B316" s="1136" t="s">
        <v>1606</v>
      </c>
      <c r="C316" s="1132"/>
      <c r="D316" s="1132"/>
      <c r="E316" s="1505"/>
      <c r="F316" s="1506"/>
      <c r="G316" s="1128"/>
    </row>
    <row r="317" spans="1:7" customFormat="1" ht="15.6">
      <c r="A317" s="1078"/>
      <c r="B317" s="1136" t="s">
        <v>1607</v>
      </c>
      <c r="C317" s="1132" t="s">
        <v>7</v>
      </c>
      <c r="D317" s="1132">
        <v>1</v>
      </c>
      <c r="E317" s="1505">
        <v>8000</v>
      </c>
      <c r="F317" s="1506">
        <f>E317*D317</f>
        <v>8000</v>
      </c>
      <c r="G317" s="1128"/>
    </row>
    <row r="318" spans="1:7" customFormat="1" ht="15.6">
      <c r="A318" s="1078"/>
      <c r="B318" s="1136"/>
      <c r="C318" s="1132"/>
      <c r="D318" s="1132"/>
      <c r="E318" s="1505"/>
      <c r="F318" s="1506"/>
      <c r="G318" s="1128"/>
    </row>
    <row r="319" spans="1:7" customFormat="1" ht="31.2">
      <c r="A319" s="1078" t="s">
        <v>32</v>
      </c>
      <c r="B319" s="1136" t="s">
        <v>1557</v>
      </c>
      <c r="C319" s="1132"/>
      <c r="D319" s="1132"/>
      <c r="E319" s="1505"/>
      <c r="F319" s="1506"/>
      <c r="G319" s="1128"/>
    </row>
    <row r="320" spans="1:7" customFormat="1" ht="15.6">
      <c r="A320" s="1078"/>
      <c r="B320" s="1136" t="s">
        <v>1558</v>
      </c>
      <c r="C320" s="1132" t="s">
        <v>46</v>
      </c>
      <c r="D320" s="1132">
        <f>D313/2</f>
        <v>25</v>
      </c>
      <c r="E320" s="1505">
        <v>1000</v>
      </c>
      <c r="F320" s="1506">
        <f>E320*D320</f>
        <v>25000</v>
      </c>
      <c r="G320" s="1128"/>
    </row>
    <row r="321" spans="1:7" customFormat="1" ht="15.6">
      <c r="A321" s="1078"/>
      <c r="B321" s="1136"/>
      <c r="C321" s="1132"/>
      <c r="D321" s="1132"/>
      <c r="E321" s="1505"/>
      <c r="F321" s="1506"/>
      <c r="G321" s="1128"/>
    </row>
    <row r="322" spans="1:7" customFormat="1" ht="15.6">
      <c r="A322" s="1078"/>
      <c r="B322" s="1136"/>
      <c r="C322" s="1132"/>
      <c r="D322" s="1132"/>
      <c r="E322" s="1505"/>
      <c r="F322" s="1506"/>
      <c r="G322" s="1128"/>
    </row>
    <row r="323" spans="1:7" customFormat="1" ht="15.6">
      <c r="A323" s="1078"/>
      <c r="B323" s="1136"/>
      <c r="C323" s="1132"/>
      <c r="D323" s="1132"/>
      <c r="E323" s="1505"/>
      <c r="F323" s="1506"/>
      <c r="G323" s="1128"/>
    </row>
    <row r="324" spans="1:7" customFormat="1" ht="15.6">
      <c r="A324" s="1078" t="s">
        <v>33</v>
      </c>
      <c r="B324" s="1136" t="s">
        <v>1608</v>
      </c>
      <c r="C324" s="1132" t="s">
        <v>1421</v>
      </c>
      <c r="D324" s="1132">
        <v>1</v>
      </c>
      <c r="E324" s="1505">
        <v>12500</v>
      </c>
      <c r="F324" s="1506">
        <f>E324*D324</f>
        <v>12500</v>
      </c>
      <c r="G324" s="1128"/>
    </row>
    <row r="325" spans="1:7" customFormat="1" ht="15.6">
      <c r="A325" s="1078"/>
      <c r="B325" s="1136"/>
      <c r="C325" s="1132"/>
      <c r="D325" s="1132"/>
      <c r="E325" s="1505"/>
      <c r="F325" s="1506"/>
      <c r="G325" s="1128"/>
    </row>
    <row r="326" spans="1:7" customFormat="1" ht="15.6">
      <c r="A326" s="1069"/>
      <c r="B326" s="1135" t="s">
        <v>1571</v>
      </c>
      <c r="C326" s="1132"/>
      <c r="D326" s="1132"/>
      <c r="E326" s="1505"/>
      <c r="F326" s="1506"/>
      <c r="G326" s="1128"/>
    </row>
    <row r="327" spans="1:7" customFormat="1" ht="31.2">
      <c r="A327" s="1078" t="s">
        <v>34</v>
      </c>
      <c r="B327" s="1136" t="s">
        <v>1609</v>
      </c>
      <c r="C327" s="1132"/>
      <c r="D327" s="1132"/>
      <c r="E327" s="1505"/>
      <c r="F327" s="1506"/>
      <c r="G327" s="1128"/>
    </row>
    <row r="328" spans="1:7" customFormat="1" ht="31.2">
      <c r="A328" s="1078"/>
      <c r="B328" s="1136" t="s">
        <v>1610</v>
      </c>
      <c r="C328" s="1132" t="s">
        <v>7</v>
      </c>
      <c r="D328" s="1132">
        <v>1</v>
      </c>
      <c r="E328" s="1505">
        <v>5000</v>
      </c>
      <c r="F328" s="1506">
        <f>E328*D328</f>
        <v>5000</v>
      </c>
      <c r="G328" s="1128"/>
    </row>
    <row r="329" spans="1:7" customFormat="1" ht="15.6">
      <c r="A329" s="1078"/>
      <c r="B329" s="1136"/>
      <c r="C329" s="1132"/>
      <c r="D329" s="1132"/>
      <c r="E329" s="1505"/>
      <c r="F329" s="1506"/>
      <c r="G329" s="1128"/>
    </row>
    <row r="330" spans="1:7" customFormat="1" ht="15.6">
      <c r="A330" s="1078"/>
      <c r="B330" s="1136"/>
      <c r="C330" s="1132"/>
      <c r="D330" s="1132"/>
      <c r="E330" s="1505"/>
      <c r="F330" s="1506"/>
      <c r="G330" s="1128"/>
    </row>
    <row r="331" spans="1:7" customFormat="1" ht="15.6">
      <c r="A331" s="1078"/>
      <c r="B331" s="1136"/>
      <c r="C331" s="1132"/>
      <c r="D331" s="1132"/>
      <c r="E331" s="1505"/>
      <c r="F331" s="1506"/>
      <c r="G331" s="1128"/>
    </row>
    <row r="332" spans="1:7" customFormat="1" ht="16.2" thickBot="1">
      <c r="A332" s="1084"/>
      <c r="B332" s="1137"/>
      <c r="C332" s="1138"/>
      <c r="D332" s="1138"/>
      <c r="E332" s="1509"/>
      <c r="F332" s="1510"/>
      <c r="G332" s="1128"/>
    </row>
    <row r="333" spans="1:7" customFormat="1" ht="16.2" thickBot="1">
      <c r="A333" s="1087"/>
      <c r="B333" s="1139" t="s">
        <v>2753</v>
      </c>
      <c r="C333" s="1140"/>
      <c r="D333" s="1140"/>
      <c r="E333" s="1505"/>
      <c r="F333" s="1502">
        <f>SUM(F308:F332)</f>
        <v>476100</v>
      </c>
      <c r="G333" s="1128"/>
    </row>
    <row r="334" spans="1:7" s="1055" customFormat="1" ht="15.6">
      <c r="A334" s="2589" t="s">
        <v>2754</v>
      </c>
      <c r="B334" s="2589"/>
      <c r="C334" s="2589"/>
      <c r="D334" s="2589"/>
      <c r="E334" s="2589"/>
      <c r="F334" s="2589"/>
    </row>
    <row r="335" spans="1:7" s="1055" customFormat="1" ht="16.2" thickBot="1">
      <c r="A335" s="1141"/>
      <c r="B335" s="1142"/>
      <c r="C335" s="1143"/>
      <c r="D335" s="1107"/>
      <c r="E335" s="1465"/>
      <c r="F335" s="1511"/>
    </row>
    <row r="336" spans="1:7" s="1055" customFormat="1" ht="16.2" thickBot="1">
      <c r="A336" s="1144" t="s">
        <v>7</v>
      </c>
      <c r="B336" s="1112" t="s">
        <v>8</v>
      </c>
      <c r="C336" s="1145"/>
      <c r="D336" s="1114"/>
      <c r="E336" s="1455"/>
      <c r="F336" s="1512" t="s">
        <v>2755</v>
      </c>
    </row>
    <row r="337" spans="1:6" s="1055" customFormat="1" ht="15.6">
      <c r="A337" s="1093"/>
      <c r="B337" s="1146"/>
      <c r="C337" s="1147"/>
      <c r="D337" s="1148"/>
      <c r="E337" s="1513"/>
      <c r="F337" s="1514"/>
    </row>
    <row r="338" spans="1:6" s="1055" customFormat="1" ht="15.6">
      <c r="A338" s="1081"/>
      <c r="B338" s="1077"/>
      <c r="C338" s="1149"/>
      <c r="D338" s="1073"/>
      <c r="E338" s="1491"/>
      <c r="F338" s="1515"/>
    </row>
    <row r="339" spans="1:6" s="1055" customFormat="1" ht="15.6">
      <c r="A339" s="1081"/>
      <c r="B339" s="1077"/>
      <c r="C339" s="1149"/>
      <c r="D339" s="1073"/>
      <c r="E339" s="1491"/>
      <c r="F339" s="1515"/>
    </row>
    <row r="340" spans="1:6" s="1055" customFormat="1" ht="15.6">
      <c r="A340" s="1081"/>
      <c r="B340" s="1150" t="s">
        <v>2754</v>
      </c>
      <c r="C340" s="1151"/>
      <c r="D340" s="1073"/>
      <c r="E340" s="1491"/>
      <c r="F340" s="1515"/>
    </row>
    <row r="341" spans="1:6" s="1057" customFormat="1" ht="18" customHeight="1">
      <c r="A341" s="1078"/>
      <c r="B341" s="1152"/>
      <c r="C341" s="1080"/>
      <c r="D341" s="1080"/>
      <c r="E341" s="1491"/>
      <c r="F341" s="1491"/>
    </row>
    <row r="342" spans="1:6" s="1057" customFormat="1" ht="18" customHeight="1">
      <c r="A342" s="1078" t="s">
        <v>2780</v>
      </c>
      <c r="B342" s="1152" t="s">
        <v>1615</v>
      </c>
      <c r="C342" s="1080"/>
      <c r="D342" s="1080"/>
      <c r="E342" s="1491"/>
      <c r="F342" s="1491">
        <f>F223</f>
        <v>2839504</v>
      </c>
    </row>
    <row r="343" spans="1:6" s="1057" customFormat="1" ht="18" customHeight="1">
      <c r="A343" s="1078"/>
      <c r="B343" s="1152"/>
      <c r="C343" s="1080"/>
      <c r="D343" s="1080"/>
      <c r="E343" s="1491"/>
      <c r="F343" s="1491"/>
    </row>
    <row r="344" spans="1:6" s="1057" customFormat="1" ht="18" customHeight="1">
      <c r="A344" s="1078" t="s">
        <v>2772</v>
      </c>
      <c r="B344" s="1095" t="s">
        <v>1617</v>
      </c>
      <c r="C344" s="1089"/>
      <c r="D344" s="1080"/>
      <c r="E344" s="1451"/>
      <c r="F344" s="1516">
        <f>F239</f>
        <v>1825000</v>
      </c>
    </row>
    <row r="345" spans="1:6" s="1057" customFormat="1" ht="18" customHeight="1">
      <c r="A345" s="1078"/>
      <c r="B345" s="1095"/>
      <c r="C345" s="1089"/>
      <c r="D345" s="1080"/>
      <c r="E345" s="1451"/>
      <c r="F345" s="1516"/>
    </row>
    <row r="346" spans="1:6" s="1057" customFormat="1" ht="18" customHeight="1">
      <c r="A346" s="1078" t="s">
        <v>2781</v>
      </c>
      <c r="B346" s="1095" t="s">
        <v>1619</v>
      </c>
      <c r="C346" s="1089"/>
      <c r="D346" s="1080"/>
      <c r="E346" s="1451"/>
      <c r="F346" s="1516">
        <f>F262</f>
        <v>684300</v>
      </c>
    </row>
    <row r="347" spans="1:6" s="1057" customFormat="1" ht="18" customHeight="1">
      <c r="A347" s="1078"/>
      <c r="B347" s="1095"/>
      <c r="C347" s="1089"/>
      <c r="D347" s="1080"/>
      <c r="E347" s="1451"/>
      <c r="F347" s="1516"/>
    </row>
    <row r="348" spans="1:6" s="1057" customFormat="1" ht="18" customHeight="1">
      <c r="A348" s="1078" t="s">
        <v>2775</v>
      </c>
      <c r="B348" s="1095" t="s">
        <v>1621</v>
      </c>
      <c r="C348" s="1089"/>
      <c r="D348" s="1080"/>
      <c r="E348" s="1451"/>
      <c r="F348" s="1516">
        <f>F281</f>
        <v>218800</v>
      </c>
    </row>
    <row r="349" spans="1:6" s="1057" customFormat="1" ht="18" customHeight="1">
      <c r="A349" s="1078"/>
      <c r="B349" s="1095"/>
      <c r="C349" s="1089"/>
      <c r="D349" s="1080"/>
      <c r="E349" s="1451"/>
      <c r="F349" s="1516"/>
    </row>
    <row r="350" spans="1:6" s="1057" customFormat="1" ht="18" customHeight="1">
      <c r="A350" s="1078" t="s">
        <v>2777</v>
      </c>
      <c r="B350" s="1095" t="s">
        <v>1623</v>
      </c>
      <c r="C350" s="1089"/>
      <c r="D350" s="1080"/>
      <c r="E350" s="1451"/>
      <c r="F350" s="1516">
        <f>F304</f>
        <v>189800</v>
      </c>
    </row>
    <row r="351" spans="1:6" s="1057" customFormat="1" ht="18" customHeight="1">
      <c r="A351" s="1078"/>
      <c r="B351" s="1095"/>
      <c r="C351" s="1089"/>
      <c r="D351" s="1080"/>
      <c r="E351" s="1451"/>
      <c r="F351" s="1516"/>
    </row>
    <row r="352" spans="1:6" s="1057" customFormat="1" ht="18" customHeight="1">
      <c r="A352" s="1078" t="s">
        <v>2779</v>
      </c>
      <c r="B352" s="1095" t="s">
        <v>2758</v>
      </c>
      <c r="C352" s="1089"/>
      <c r="D352" s="1080"/>
      <c r="E352" s="1451"/>
      <c r="F352" s="1516">
        <f>F333</f>
        <v>476100</v>
      </c>
    </row>
    <row r="353" spans="1:6" s="1057" customFormat="1" ht="18" customHeight="1">
      <c r="A353" s="1078"/>
      <c r="B353" s="1095"/>
      <c r="C353" s="1089"/>
      <c r="D353" s="1080"/>
      <c r="E353" s="1451"/>
      <c r="F353" s="1516"/>
    </row>
    <row r="354" spans="1:6" s="1057" customFormat="1" ht="18" customHeight="1">
      <c r="A354" s="1078"/>
      <c r="B354" s="1095"/>
      <c r="C354" s="1089"/>
      <c r="D354" s="1080"/>
      <c r="E354" s="1451"/>
      <c r="F354" s="1516"/>
    </row>
    <row r="355" spans="1:6" s="1154" customFormat="1" ht="18" customHeight="1">
      <c r="A355" s="1069"/>
      <c r="B355" s="1153" t="s">
        <v>2759</v>
      </c>
      <c r="C355" s="1091"/>
      <c r="D355" s="1071"/>
      <c r="E355" s="1470"/>
      <c r="F355" s="1517">
        <f>SUM(F340:F354)</f>
        <v>6233504</v>
      </c>
    </row>
    <row r="356" spans="1:6" s="1057" customFormat="1" ht="18" customHeight="1">
      <c r="A356" s="1078"/>
      <c r="B356" s="1095"/>
      <c r="C356" s="1089"/>
      <c r="D356" s="1080"/>
      <c r="E356" s="1451"/>
      <c r="F356" s="1516"/>
    </row>
    <row r="357" spans="1:6" s="1057" customFormat="1" ht="18" customHeight="1">
      <c r="A357" s="1078"/>
      <c r="B357" s="1095"/>
      <c r="C357" s="1089"/>
      <c r="D357" s="1080"/>
      <c r="E357" s="1451"/>
      <c r="F357" s="1516"/>
    </row>
    <row r="358" spans="1:6" s="1057" customFormat="1" ht="18" customHeight="1">
      <c r="A358" s="1078"/>
      <c r="B358" s="1095"/>
      <c r="C358" s="1089"/>
      <c r="D358" s="1080"/>
      <c r="E358" s="1451"/>
      <c r="F358" s="1516"/>
    </row>
    <row r="359" spans="1:6" s="1057" customFormat="1" ht="18" customHeight="1">
      <c r="A359" s="1078"/>
      <c r="B359" s="1095"/>
      <c r="C359" s="1089"/>
      <c r="D359" s="1080"/>
      <c r="E359" s="1451"/>
      <c r="F359" s="1516"/>
    </row>
    <row r="360" spans="1:6" s="1057" customFormat="1" ht="20.100000000000001" customHeight="1" thickBot="1">
      <c r="A360" s="1084"/>
      <c r="B360" s="1085"/>
      <c r="C360" s="1086"/>
      <c r="D360" s="1086"/>
      <c r="E360" s="1500"/>
      <c r="F360" s="1518"/>
    </row>
    <row r="361" spans="1:6" s="1057" customFormat="1" ht="20.100000000000001" customHeight="1" thickBot="1">
      <c r="A361" s="1087"/>
      <c r="B361" s="1088" t="s">
        <v>2760</v>
      </c>
      <c r="C361" s="1089"/>
      <c r="D361" s="1089"/>
      <c r="E361" s="1451"/>
      <c r="F361" s="1481">
        <f>F355</f>
        <v>6233504</v>
      </c>
    </row>
    <row r="362" spans="1:6" s="1083" customFormat="1" ht="15.6">
      <c r="A362" s="1159"/>
      <c r="C362" s="1159"/>
      <c r="D362" s="1159"/>
      <c r="E362" s="1519"/>
      <c r="F362" s="1454"/>
    </row>
    <row r="363" spans="1:6" s="1083" customFormat="1" ht="15.6">
      <c r="A363" s="1159"/>
      <c r="C363" s="1159"/>
      <c r="D363" s="1159"/>
      <c r="E363" s="1519"/>
      <c r="F363" s="1454"/>
    </row>
    <row r="364" spans="1:6" s="1055" customFormat="1" ht="15.6">
      <c r="A364" s="1166"/>
      <c r="B364" s="1053"/>
      <c r="C364" s="1054"/>
      <c r="D364" s="1054"/>
      <c r="E364" s="1463"/>
      <c r="F364" s="1463"/>
    </row>
    <row r="365" spans="1:6" s="1055" customFormat="1" ht="15.6">
      <c r="A365" s="1166"/>
      <c r="B365" s="1053"/>
      <c r="C365" s="1054"/>
      <c r="D365" s="1054"/>
      <c r="E365" s="1463"/>
      <c r="F365" s="1463"/>
    </row>
    <row r="366" spans="1:6" s="1055" customFormat="1" ht="15.6">
      <c r="A366" s="1166"/>
      <c r="B366" s="1053"/>
      <c r="C366" s="1054"/>
      <c r="D366" s="1054"/>
      <c r="E366" s="1463"/>
      <c r="F366" s="1463"/>
    </row>
    <row r="367" spans="1:6" s="1055" customFormat="1" ht="15.6">
      <c r="A367" s="1166"/>
      <c r="B367" s="1053"/>
      <c r="C367" s="1054"/>
      <c r="D367" s="1054"/>
      <c r="E367" s="1463"/>
      <c r="F367" s="1463"/>
    </row>
    <row r="368" spans="1:6" s="1055" customFormat="1" ht="15.6">
      <c r="A368" s="1166"/>
      <c r="B368" s="1053"/>
      <c r="C368" s="1054"/>
      <c r="D368" s="1054"/>
      <c r="E368" s="1463"/>
      <c r="F368" s="1463"/>
    </row>
    <row r="369" spans="1:6" s="1055" customFormat="1" ht="15.6">
      <c r="A369" s="1166"/>
      <c r="B369" s="1053"/>
      <c r="C369" s="1054"/>
      <c r="D369" s="1054"/>
      <c r="E369" s="1463"/>
      <c r="F369" s="1463"/>
    </row>
    <row r="370" spans="1:6" s="1055" customFormat="1" ht="15.6">
      <c r="A370" s="1166"/>
      <c r="B370" s="1053"/>
      <c r="C370" s="1054"/>
      <c r="D370" s="1054"/>
      <c r="E370" s="1463"/>
      <c r="F370" s="1463"/>
    </row>
    <row r="371" spans="1:6" s="1055" customFormat="1" ht="15.6">
      <c r="A371" s="1166"/>
      <c r="B371" s="1053"/>
      <c r="C371" s="1054"/>
      <c r="D371" s="1054"/>
      <c r="E371" s="1463"/>
      <c r="F371" s="1463"/>
    </row>
    <row r="372" spans="1:6" s="1055" customFormat="1" ht="15.6">
      <c r="A372" s="1166"/>
      <c r="B372" s="1053"/>
      <c r="C372" s="1054"/>
      <c r="D372" s="1054"/>
      <c r="E372" s="1463"/>
      <c r="F372" s="1463"/>
    </row>
    <row r="373" spans="1:6" s="1055" customFormat="1" ht="15.6">
      <c r="A373" s="1166"/>
      <c r="B373" s="1053"/>
      <c r="C373" s="1054"/>
      <c r="D373" s="1054"/>
      <c r="E373" s="1463"/>
      <c r="F373" s="1463"/>
    </row>
    <row r="374" spans="1:6" s="1055" customFormat="1" ht="15.6">
      <c r="A374" s="1166"/>
      <c r="B374" s="1053"/>
      <c r="C374" s="1054"/>
      <c r="D374" s="1054"/>
      <c r="E374" s="1463"/>
      <c r="F374" s="1463"/>
    </row>
    <row r="375" spans="1:6" s="1055" customFormat="1" ht="15.6">
      <c r="A375" s="1166"/>
      <c r="B375" s="1053"/>
      <c r="C375" s="1054"/>
      <c r="D375" s="1054"/>
      <c r="E375" s="1463"/>
      <c r="F375" s="1463"/>
    </row>
    <row r="376" spans="1:6" s="1055" customFormat="1" ht="15.6">
      <c r="A376" s="1166"/>
      <c r="B376" s="1053"/>
      <c r="C376" s="1054"/>
      <c r="D376" s="1054"/>
      <c r="E376" s="1463"/>
      <c r="F376" s="1463"/>
    </row>
    <row r="377" spans="1:6" s="1055" customFormat="1" ht="15.6">
      <c r="A377" s="1166"/>
      <c r="B377" s="1053"/>
      <c r="C377" s="1054"/>
      <c r="D377" s="1054"/>
      <c r="E377" s="1463"/>
      <c r="F377" s="1463"/>
    </row>
    <row r="378" spans="1:6" s="1055" customFormat="1" ht="15.6">
      <c r="A378" s="1166"/>
      <c r="B378" s="1053"/>
      <c r="C378" s="1054"/>
      <c r="D378" s="1054"/>
      <c r="E378" s="1463"/>
      <c r="F378" s="1463"/>
    </row>
    <row r="379" spans="1:6" s="1055" customFormat="1" ht="15.6">
      <c r="A379" s="1166"/>
      <c r="B379" s="1053"/>
      <c r="C379" s="1054"/>
      <c r="D379" s="1054"/>
      <c r="E379" s="1463"/>
      <c r="F379" s="1463"/>
    </row>
    <row r="380" spans="1:6" s="1055" customFormat="1" ht="15.6">
      <c r="A380" s="1166"/>
      <c r="B380" s="1053"/>
      <c r="C380" s="1054"/>
      <c r="D380" s="1054"/>
      <c r="E380" s="1463"/>
      <c r="F380" s="1463"/>
    </row>
    <row r="381" spans="1:6" s="1055" customFormat="1" ht="15.6">
      <c r="A381" s="1166"/>
      <c r="B381" s="1053"/>
      <c r="C381" s="1054"/>
      <c r="D381" s="1054"/>
      <c r="E381" s="1463"/>
      <c r="F381" s="1463"/>
    </row>
    <row r="382" spans="1:6" s="1055" customFormat="1" ht="15.6">
      <c r="A382" s="1166"/>
      <c r="B382" s="1053"/>
      <c r="C382" s="1054"/>
      <c r="D382" s="1054"/>
      <c r="E382" s="1463"/>
      <c r="F382" s="1463"/>
    </row>
    <row r="383" spans="1:6" s="1055" customFormat="1" ht="15.6">
      <c r="A383" s="1166"/>
      <c r="B383" s="1053"/>
      <c r="C383" s="1054"/>
      <c r="D383" s="1054"/>
      <c r="E383" s="1463"/>
      <c r="F383" s="1463"/>
    </row>
    <row r="384" spans="1:6" s="1055" customFormat="1" ht="15.6">
      <c r="A384" s="1166"/>
      <c r="B384" s="1053"/>
      <c r="C384" s="1054"/>
      <c r="D384" s="1054"/>
      <c r="E384" s="1463"/>
      <c r="F384" s="1463"/>
    </row>
    <row r="385" spans="1:6" s="1055" customFormat="1" ht="15.6">
      <c r="A385" s="1166"/>
      <c r="B385" s="1053"/>
      <c r="C385" s="1054"/>
      <c r="D385" s="1054"/>
      <c r="E385" s="1463"/>
      <c r="F385" s="1463"/>
    </row>
    <row r="386" spans="1:6" s="1055" customFormat="1" ht="15.6">
      <c r="A386" s="1166"/>
      <c r="B386" s="1053"/>
      <c r="C386" s="1054"/>
      <c r="D386" s="1054"/>
      <c r="E386" s="1463"/>
      <c r="F386" s="1463"/>
    </row>
    <row r="387" spans="1:6" s="1055" customFormat="1" ht="15.6">
      <c r="A387" s="1166"/>
      <c r="B387" s="1053"/>
      <c r="C387" s="1054"/>
      <c r="D387" s="1054"/>
      <c r="E387" s="1463"/>
      <c r="F387" s="1463"/>
    </row>
    <row r="388" spans="1:6" s="1055" customFormat="1" ht="15.6">
      <c r="A388" s="1166"/>
      <c r="B388" s="1053"/>
      <c r="C388" s="1054"/>
      <c r="D388" s="1054"/>
      <c r="E388" s="1463"/>
      <c r="F388" s="1463"/>
    </row>
    <row r="389" spans="1:6" s="1055" customFormat="1" ht="15.6">
      <c r="A389" s="1166"/>
      <c r="B389" s="1053"/>
      <c r="C389" s="1054"/>
      <c r="D389" s="1054"/>
      <c r="E389" s="1463"/>
      <c r="F389" s="1463"/>
    </row>
    <row r="390" spans="1:6" s="1055" customFormat="1" ht="15.6">
      <c r="A390" s="1166"/>
      <c r="B390" s="1053"/>
      <c r="C390" s="1054"/>
      <c r="D390" s="1054"/>
      <c r="E390" s="1463"/>
      <c r="F390" s="1463"/>
    </row>
    <row r="391" spans="1:6" s="1055" customFormat="1" ht="15.6">
      <c r="A391" s="1166"/>
      <c r="B391" s="1053"/>
      <c r="C391" s="1054"/>
      <c r="D391" s="1054"/>
      <c r="E391" s="1463"/>
      <c r="F391" s="1463"/>
    </row>
    <row r="392" spans="1:6" s="1055" customFormat="1" ht="15.6">
      <c r="A392" s="1166"/>
      <c r="B392" s="1053"/>
      <c r="C392" s="1054"/>
      <c r="D392" s="1054"/>
      <c r="E392" s="1463"/>
      <c r="F392" s="1463"/>
    </row>
    <row r="393" spans="1:6" s="1083" customFormat="1" ht="15.6">
      <c r="A393" s="1157"/>
      <c r="B393" s="1117"/>
      <c r="C393" s="1159"/>
      <c r="D393" s="1159"/>
      <c r="E393" s="1453"/>
      <c r="F393" s="1453"/>
    </row>
    <row r="394" spans="1:6" s="1057" customFormat="1" ht="15.6">
      <c r="A394" s="2586" t="s">
        <v>2782</v>
      </c>
      <c r="B394" s="2586"/>
      <c r="C394" s="2586"/>
      <c r="D394" s="2586"/>
      <c r="E394" s="2586"/>
      <c r="F394" s="2586"/>
    </row>
    <row r="395" spans="1:6" s="1083" customFormat="1" ht="15.6">
      <c r="A395" s="1142"/>
      <c r="B395" s="1117"/>
      <c r="C395" s="1167"/>
      <c r="D395" s="1167"/>
      <c r="E395" s="1520"/>
      <c r="F395" s="1520"/>
    </row>
    <row r="396" spans="1:6" s="1083" customFormat="1" ht="15.6">
      <c r="A396" s="1142"/>
      <c r="B396" s="1117"/>
      <c r="C396" s="1167"/>
      <c r="D396" s="1167"/>
      <c r="E396" s="1520"/>
      <c r="F396" s="1520"/>
    </row>
    <row r="397" spans="1:6" s="1083" customFormat="1" ht="15.6">
      <c r="A397" s="1142"/>
      <c r="B397" s="1117"/>
      <c r="C397" s="1167"/>
      <c r="D397" s="1167"/>
      <c r="E397" s="1520"/>
      <c r="F397" s="1520"/>
    </row>
    <row r="398" spans="1:6" s="1083" customFormat="1" ht="15.6">
      <c r="A398" s="1142"/>
      <c r="B398" s="1117"/>
      <c r="C398" s="1167"/>
      <c r="D398" s="1167"/>
      <c r="E398" s="1520"/>
      <c r="F398" s="1520"/>
    </row>
    <row r="399" spans="1:6" s="1083" customFormat="1" ht="15.6">
      <c r="A399" s="1142"/>
      <c r="B399" s="1117"/>
      <c r="C399" s="1167"/>
      <c r="D399" s="1167"/>
      <c r="E399" s="1520"/>
      <c r="F399" s="1520"/>
    </row>
    <row r="400" spans="1:6" s="1083" customFormat="1" ht="15.6">
      <c r="A400" s="1142"/>
      <c r="B400" s="1117"/>
      <c r="C400" s="1167"/>
      <c r="D400" s="1167"/>
      <c r="E400" s="1520"/>
      <c r="F400" s="1520"/>
    </row>
    <row r="401" spans="1:6" s="1083" customFormat="1" ht="15.6">
      <c r="A401" s="1142"/>
      <c r="B401" s="1117"/>
      <c r="C401" s="1167"/>
      <c r="D401" s="1167"/>
      <c r="E401" s="1520"/>
      <c r="F401" s="1520"/>
    </row>
    <row r="402" spans="1:6" s="1083" customFormat="1" ht="15.6">
      <c r="A402" s="1142"/>
      <c r="B402" s="1117"/>
      <c r="C402" s="1167"/>
      <c r="D402" s="1167"/>
      <c r="E402" s="1520"/>
      <c r="F402" s="1520"/>
    </row>
    <row r="403" spans="1:6" s="1083" customFormat="1" ht="15.6">
      <c r="A403" s="1142"/>
      <c r="B403" s="1117"/>
      <c r="C403" s="1167"/>
      <c r="D403" s="1167"/>
      <c r="E403" s="1520"/>
      <c r="F403" s="1520"/>
    </row>
    <row r="404" spans="1:6" s="1083" customFormat="1" ht="15.6">
      <c r="A404" s="1142"/>
      <c r="B404" s="1117"/>
      <c r="C404" s="1167"/>
      <c r="D404" s="1167"/>
      <c r="E404" s="1520"/>
      <c r="F404" s="1520"/>
    </row>
    <row r="405" spans="1:6" s="1083" customFormat="1" ht="15.6">
      <c r="A405" s="1142"/>
      <c r="B405" s="1117"/>
      <c r="C405" s="1167"/>
      <c r="D405" s="1167"/>
      <c r="E405" s="1520"/>
      <c r="F405" s="1520"/>
    </row>
    <row r="406" spans="1:6" s="1083" customFormat="1" ht="15.6">
      <c r="A406" s="1142"/>
      <c r="B406" s="1117"/>
      <c r="C406" s="1167"/>
      <c r="D406" s="1167"/>
      <c r="E406" s="1520"/>
      <c r="F406" s="1520"/>
    </row>
    <row r="407" spans="1:6" s="1083" customFormat="1" ht="15.6">
      <c r="A407" s="1142"/>
      <c r="B407" s="1117"/>
      <c r="C407" s="1167"/>
      <c r="D407" s="1167"/>
      <c r="E407" s="1520"/>
      <c r="F407" s="1520"/>
    </row>
    <row r="408" spans="1:6" s="1083" customFormat="1" ht="15.6">
      <c r="A408" s="1142"/>
      <c r="B408" s="1117"/>
      <c r="C408" s="1167"/>
      <c r="D408" s="1167"/>
      <c r="E408" s="1520"/>
      <c r="F408" s="1520"/>
    </row>
    <row r="409" spans="1:6" s="1083" customFormat="1" ht="15.6">
      <c r="A409" s="1142"/>
      <c r="B409" s="1117"/>
      <c r="C409" s="1167"/>
      <c r="D409" s="1167"/>
      <c r="E409" s="1520"/>
      <c r="F409" s="1520"/>
    </row>
    <row r="410" spans="1:6" s="1083" customFormat="1" ht="15.6">
      <c r="A410" s="1142"/>
      <c r="B410" s="1117"/>
      <c r="C410" s="1167"/>
      <c r="D410" s="1167"/>
      <c r="E410" s="1520"/>
      <c r="F410" s="1520"/>
    </row>
    <row r="411" spans="1:6" s="1083" customFormat="1" ht="15.6">
      <c r="A411" s="1142"/>
      <c r="B411" s="1117"/>
      <c r="C411" s="1167"/>
      <c r="D411" s="1167"/>
      <c r="E411" s="1520"/>
      <c r="F411" s="1520"/>
    </row>
    <row r="412" spans="1:6" s="1083" customFormat="1" ht="15.6">
      <c r="A412" s="1142"/>
      <c r="B412" s="1117"/>
      <c r="C412" s="1167"/>
      <c r="D412" s="1167"/>
      <c r="E412" s="1520"/>
      <c r="F412" s="1520"/>
    </row>
    <row r="413" spans="1:6" s="1062" customFormat="1" ht="15.6">
      <c r="A413" s="1059"/>
      <c r="B413" s="1059"/>
      <c r="C413" s="1168"/>
      <c r="D413" s="1169"/>
      <c r="E413" s="1521"/>
      <c r="F413" s="1521"/>
    </row>
    <row r="414" spans="1:6" s="1062" customFormat="1" ht="16.2" thickBot="1">
      <c r="A414" s="2587" t="s">
        <v>2783</v>
      </c>
      <c r="B414" s="2587"/>
      <c r="C414" s="2587"/>
      <c r="D414" s="2587"/>
      <c r="E414" s="1522"/>
      <c r="F414" s="1522"/>
    </row>
    <row r="415" spans="1:6" s="1062" customFormat="1" ht="16.8" thickTop="1" thickBot="1">
      <c r="A415" s="1171" t="s">
        <v>7</v>
      </c>
      <c r="B415" s="1172" t="s">
        <v>8</v>
      </c>
      <c r="C415" s="1173" t="s">
        <v>10</v>
      </c>
      <c r="D415" s="1173" t="s">
        <v>991</v>
      </c>
      <c r="E415" s="1523" t="s">
        <v>11</v>
      </c>
      <c r="F415" s="1524" t="s">
        <v>2732</v>
      </c>
    </row>
    <row r="416" spans="1:6" s="1062" customFormat="1" ht="15.6">
      <c r="A416" s="1174" t="s">
        <v>2784</v>
      </c>
      <c r="B416" s="1175" t="s">
        <v>2785</v>
      </c>
      <c r="C416" s="1176"/>
      <c r="D416" s="1176"/>
      <c r="E416" s="1525"/>
      <c r="F416" s="1526"/>
    </row>
    <row r="417" spans="1:6" s="1062" customFormat="1" ht="140.25" customHeight="1">
      <c r="A417" s="1177"/>
      <c r="B417" s="1178" t="s">
        <v>2786</v>
      </c>
      <c r="C417" s="1179"/>
      <c r="D417" s="1179"/>
      <c r="E417" s="1527"/>
      <c r="F417" s="1528"/>
    </row>
    <row r="418" spans="1:6" s="1062" customFormat="1" ht="8.25" customHeight="1">
      <c r="A418" s="1177"/>
      <c r="B418" s="1178"/>
      <c r="C418" s="1180"/>
      <c r="D418" s="1180"/>
      <c r="E418" s="1529"/>
      <c r="F418" s="1530"/>
    </row>
    <row r="419" spans="1:6" s="1062" customFormat="1" ht="204.75" customHeight="1">
      <c r="A419" s="1181" t="s">
        <v>28</v>
      </c>
      <c r="B419" s="1182" t="s">
        <v>2787</v>
      </c>
      <c r="C419" s="1183"/>
      <c r="D419" s="1183"/>
      <c r="E419" s="1531"/>
      <c r="F419" s="1530"/>
    </row>
    <row r="420" spans="1:6" s="1062" customFormat="1" ht="220.5" customHeight="1">
      <c r="A420" s="1181"/>
      <c r="B420" s="1182" t="s">
        <v>2788</v>
      </c>
      <c r="C420" s="1183"/>
      <c r="D420" s="1183"/>
      <c r="E420" s="1531"/>
      <c r="F420" s="1530"/>
    </row>
    <row r="421" spans="1:6" s="1062" customFormat="1" ht="78.75" customHeight="1">
      <c r="A421" s="1181"/>
      <c r="B421" s="1182" t="s">
        <v>2789</v>
      </c>
      <c r="C421" s="1183"/>
      <c r="D421" s="1183"/>
      <c r="E421" s="1531"/>
      <c r="F421" s="1530"/>
    </row>
    <row r="422" spans="1:6" s="1062" customFormat="1" ht="16.2" thickBot="1">
      <c r="A422" s="1184"/>
      <c r="B422" s="1185"/>
      <c r="C422" s="1186"/>
      <c r="D422" s="1186"/>
      <c r="E422" s="1532"/>
      <c r="F422" s="1530"/>
    </row>
    <row r="423" spans="1:6" s="1062" customFormat="1" ht="16.2" thickTop="1">
      <c r="A423" s="1187"/>
      <c r="B423" s="1188"/>
      <c r="C423" s="1169"/>
      <c r="D423" s="1169"/>
      <c r="E423" s="1533"/>
      <c r="F423" s="1534"/>
    </row>
    <row r="424" spans="1:6" s="1062" customFormat="1" ht="16.2" thickBot="1">
      <c r="A424" s="2588" t="s">
        <v>2790</v>
      </c>
      <c r="B424" s="2588"/>
      <c r="C424" s="1168"/>
      <c r="D424" s="1169"/>
      <c r="E424" s="1533"/>
      <c r="F424" s="1535"/>
    </row>
    <row r="425" spans="1:6" s="1062" customFormat="1" ht="16.2" thickTop="1">
      <c r="A425" s="1059"/>
      <c r="B425" s="1059"/>
      <c r="C425" s="1168"/>
      <c r="D425" s="1169"/>
      <c r="E425" s="1521"/>
      <c r="F425" s="1521"/>
    </row>
    <row r="426" spans="1:6" s="1062" customFormat="1" ht="15.6">
      <c r="A426" s="1059"/>
      <c r="B426" s="1059"/>
      <c r="C426" s="1168"/>
      <c r="D426" s="1169"/>
      <c r="E426" s="1521"/>
      <c r="F426" s="1521"/>
    </row>
    <row r="427" spans="1:6" s="1062" customFormat="1" ht="16.2" thickBot="1">
      <c r="A427" s="2587" t="s">
        <v>2791</v>
      </c>
      <c r="B427" s="2587"/>
      <c r="C427" s="2587"/>
      <c r="D427" s="2587"/>
      <c r="E427" s="1522"/>
      <c r="F427" s="1522"/>
    </row>
    <row r="428" spans="1:6" s="1062" customFormat="1" ht="16.8" thickTop="1" thickBot="1">
      <c r="A428" s="1171" t="s">
        <v>7</v>
      </c>
      <c r="B428" s="1172" t="s">
        <v>8</v>
      </c>
      <c r="C428" s="1173" t="s">
        <v>10</v>
      </c>
      <c r="D428" s="1173" t="s">
        <v>991</v>
      </c>
      <c r="E428" s="1523" t="s">
        <v>11</v>
      </c>
      <c r="F428" s="1524" t="s">
        <v>2033</v>
      </c>
    </row>
    <row r="429" spans="1:6" s="1062" customFormat="1" ht="15.6">
      <c r="A429" s="1189"/>
      <c r="B429" s="1190" t="s">
        <v>2785</v>
      </c>
      <c r="C429" s="1176"/>
      <c r="D429" s="1176"/>
      <c r="E429" s="1525"/>
      <c r="F429" s="1526"/>
    </row>
    <row r="430" spans="1:6" s="1062" customFormat="1" ht="15.6">
      <c r="A430" s="1189"/>
      <c r="B430" s="1178" t="s">
        <v>2792</v>
      </c>
      <c r="C430" s="1179"/>
      <c r="D430" s="1179"/>
      <c r="E430" s="1527"/>
      <c r="F430" s="1528"/>
    </row>
    <row r="431" spans="1:6" s="1062" customFormat="1" ht="15.6">
      <c r="A431" s="1189"/>
      <c r="B431" s="1191"/>
      <c r="C431" s="1179"/>
      <c r="D431" s="1179"/>
      <c r="E431" s="1527"/>
      <c r="F431" s="1536"/>
    </row>
    <row r="432" spans="1:6" s="1062" customFormat="1" ht="189" customHeight="1">
      <c r="A432" s="1189"/>
      <c r="B432" s="1192" t="s">
        <v>2793</v>
      </c>
      <c r="C432" s="1179"/>
      <c r="D432" s="1179"/>
      <c r="E432" s="1527"/>
      <c r="F432" s="1536"/>
    </row>
    <row r="433" spans="1:6" s="1062" customFormat="1" ht="15.6">
      <c r="A433" s="1189"/>
      <c r="B433" s="1178"/>
      <c r="C433" s="1179"/>
      <c r="D433" s="1179"/>
      <c r="E433" s="1527"/>
      <c r="F433" s="1536"/>
    </row>
    <row r="434" spans="1:6" s="1062" customFormat="1" ht="15.6">
      <c r="A434" s="1189"/>
      <c r="B434" s="1182" t="s">
        <v>2794</v>
      </c>
      <c r="C434" s="1180"/>
      <c r="D434" s="1180"/>
      <c r="E434" s="1529"/>
      <c r="F434" s="1537"/>
    </row>
    <row r="435" spans="1:6" s="1062" customFormat="1" ht="165.75" customHeight="1">
      <c r="A435" s="1181"/>
      <c r="B435" s="1182" t="s">
        <v>2795</v>
      </c>
      <c r="C435" s="1183"/>
      <c r="D435" s="1183"/>
      <c r="E435" s="1531"/>
      <c r="F435" s="1530"/>
    </row>
    <row r="436" spans="1:6" s="1062" customFormat="1" ht="123.75" customHeight="1">
      <c r="A436" s="1181"/>
      <c r="B436" s="1182" t="s">
        <v>2796</v>
      </c>
      <c r="C436" s="1183"/>
      <c r="D436" s="1183"/>
      <c r="E436" s="1531"/>
      <c r="F436" s="1530"/>
    </row>
    <row r="437" spans="1:6" s="1062" customFormat="1" ht="111.75" customHeight="1">
      <c r="A437" s="1181"/>
      <c r="B437" s="1182" t="s">
        <v>2797</v>
      </c>
      <c r="C437" s="1183"/>
      <c r="D437" s="1183"/>
      <c r="E437" s="1531"/>
      <c r="F437" s="1530"/>
    </row>
    <row r="438" spans="1:6" s="1062" customFormat="1" ht="15.6">
      <c r="A438" s="1181"/>
      <c r="B438" s="1182"/>
      <c r="C438" s="1183"/>
      <c r="D438" s="1183"/>
      <c r="E438" s="1531"/>
      <c r="F438" s="1530"/>
    </row>
    <row r="439" spans="1:6" s="1062" customFormat="1" ht="16.2" thickBot="1">
      <c r="A439" s="1184"/>
      <c r="B439" s="1185"/>
      <c r="C439" s="1186"/>
      <c r="D439" s="1186"/>
      <c r="E439" s="1532"/>
      <c r="F439" s="1530"/>
    </row>
    <row r="440" spans="1:6" s="1062" customFormat="1" ht="16.2" thickTop="1">
      <c r="A440" s="1187"/>
      <c r="B440" s="1188"/>
      <c r="C440" s="1169"/>
      <c r="D440" s="1169"/>
      <c r="E440" s="1533"/>
      <c r="F440" s="1534"/>
    </row>
    <row r="441" spans="1:6" s="1062" customFormat="1" ht="16.2" thickBot="1">
      <c r="A441" s="2588" t="s">
        <v>2790</v>
      </c>
      <c r="B441" s="2588"/>
      <c r="C441" s="1168"/>
      <c r="D441" s="1169"/>
      <c r="E441" s="1533"/>
      <c r="F441" s="1535"/>
    </row>
    <row r="442" spans="1:6" s="1062" customFormat="1" ht="16.2" thickTop="1">
      <c r="A442" s="1059"/>
      <c r="B442" s="1059"/>
      <c r="C442" s="1168"/>
      <c r="D442" s="1169"/>
      <c r="E442" s="1521"/>
      <c r="F442" s="1521"/>
    </row>
    <row r="443" spans="1:6" s="1062" customFormat="1" ht="15.6">
      <c r="A443" s="1059"/>
      <c r="B443" s="1059"/>
      <c r="C443" s="1168"/>
      <c r="D443" s="1169"/>
      <c r="E443" s="1521"/>
      <c r="F443" s="1521"/>
    </row>
    <row r="444" spans="1:6" s="1062" customFormat="1" ht="16.2" thickBot="1">
      <c r="A444" s="2587" t="s">
        <v>2791</v>
      </c>
      <c r="B444" s="2587"/>
      <c r="C444" s="2587"/>
      <c r="D444" s="2587"/>
      <c r="E444" s="1522"/>
      <c r="F444" s="1522"/>
    </row>
    <row r="445" spans="1:6" s="1062" customFormat="1" ht="16.8" thickTop="1" thickBot="1">
      <c r="A445" s="1171" t="s">
        <v>7</v>
      </c>
      <c r="B445" s="1172" t="s">
        <v>8</v>
      </c>
      <c r="C445" s="1173" t="s">
        <v>10</v>
      </c>
      <c r="D445" s="1173" t="s">
        <v>991</v>
      </c>
      <c r="E445" s="1523" t="s">
        <v>11</v>
      </c>
      <c r="F445" s="1524" t="s">
        <v>2033</v>
      </c>
    </row>
    <row r="446" spans="1:6" s="1062" customFormat="1" ht="15.6">
      <c r="A446" s="1189"/>
      <c r="B446" s="1190" t="s">
        <v>2785</v>
      </c>
      <c r="C446" s="1176"/>
      <c r="D446" s="1176"/>
      <c r="E446" s="1525"/>
      <c r="F446" s="1526"/>
    </row>
    <row r="447" spans="1:6" s="1062" customFormat="1" ht="15.6">
      <c r="A447" s="1189"/>
      <c r="B447" s="1178" t="s">
        <v>2792</v>
      </c>
      <c r="C447" s="1179"/>
      <c r="D447" s="1179"/>
      <c r="E447" s="1527"/>
      <c r="F447" s="1528"/>
    </row>
    <row r="448" spans="1:6" s="1062" customFormat="1" ht="15.6">
      <c r="A448" s="1189"/>
      <c r="B448" s="1178"/>
      <c r="C448" s="1179"/>
      <c r="D448" s="1179"/>
      <c r="E448" s="1527"/>
      <c r="F448" s="1528"/>
    </row>
    <row r="449" spans="1:6" s="1062" customFormat="1" ht="77.25" customHeight="1">
      <c r="A449" s="1189"/>
      <c r="B449" s="1192" t="s">
        <v>2798</v>
      </c>
      <c r="C449" s="1179"/>
      <c r="D449" s="1179"/>
      <c r="E449" s="1527"/>
      <c r="F449" s="1528"/>
    </row>
    <row r="450" spans="1:6" s="1062" customFormat="1" ht="62.4">
      <c r="A450" s="1189"/>
      <c r="B450" s="1192" t="s">
        <v>2799</v>
      </c>
      <c r="C450" s="1179"/>
      <c r="D450" s="1179"/>
      <c r="E450" s="1527"/>
      <c r="F450" s="1528"/>
    </row>
    <row r="451" spans="1:6" s="1062" customFormat="1" ht="31.2">
      <c r="A451" s="1189"/>
      <c r="B451" s="1192" t="s">
        <v>2800</v>
      </c>
      <c r="C451" s="1179"/>
      <c r="D451" s="1179"/>
      <c r="E451" s="1527"/>
      <c r="F451" s="1528"/>
    </row>
    <row r="452" spans="1:6" s="1062" customFormat="1" ht="46.8">
      <c r="A452" s="1189"/>
      <c r="B452" s="1192" t="s">
        <v>2801</v>
      </c>
      <c r="C452" s="1179"/>
      <c r="D452" s="1179"/>
      <c r="E452" s="1527"/>
      <c r="F452" s="1528"/>
    </row>
    <row r="453" spans="1:6" s="1062" customFormat="1" ht="102" customHeight="1">
      <c r="A453" s="1189"/>
      <c r="B453" s="1192" t="s">
        <v>2802</v>
      </c>
      <c r="C453" s="1179"/>
      <c r="D453" s="1179"/>
      <c r="E453" s="1527"/>
      <c r="F453" s="1528"/>
    </row>
    <row r="454" spans="1:6" s="1062" customFormat="1" ht="120" customHeight="1">
      <c r="A454" s="1189"/>
      <c r="B454" s="1192" t="s">
        <v>2803</v>
      </c>
      <c r="C454" s="1180"/>
      <c r="D454" s="1180"/>
      <c r="E454" s="1529"/>
      <c r="F454" s="1530"/>
    </row>
    <row r="455" spans="1:6" s="1062" customFormat="1" ht="61.5" customHeight="1">
      <c r="A455" s="1181"/>
      <c r="B455" s="1182" t="s">
        <v>2804</v>
      </c>
      <c r="C455" s="1183"/>
      <c r="D455" s="1183"/>
      <c r="E455" s="1531"/>
      <c r="F455" s="1530"/>
    </row>
    <row r="456" spans="1:6" s="1062" customFormat="1" ht="15.6">
      <c r="A456" s="1181"/>
      <c r="B456" s="1182"/>
      <c r="C456" s="1183"/>
      <c r="D456" s="1183"/>
      <c r="E456" s="1531"/>
      <c r="F456" s="1530"/>
    </row>
    <row r="457" spans="1:6" s="1062" customFormat="1" ht="15.6">
      <c r="A457" s="1181"/>
      <c r="B457" s="1182"/>
      <c r="C457" s="1183"/>
      <c r="D457" s="1183"/>
      <c r="E457" s="1531"/>
      <c r="F457" s="1530"/>
    </row>
    <row r="458" spans="1:6" s="1062" customFormat="1" ht="15.6">
      <c r="A458" s="1181"/>
      <c r="B458" s="1182"/>
      <c r="C458" s="1183"/>
      <c r="D458" s="1183"/>
      <c r="E458" s="1531"/>
      <c r="F458" s="1530"/>
    </row>
    <row r="459" spans="1:6" s="1062" customFormat="1" ht="15.6">
      <c r="A459" s="1181"/>
      <c r="B459" s="1182"/>
      <c r="C459" s="1183"/>
      <c r="D459" s="1183"/>
      <c r="E459" s="1531"/>
      <c r="F459" s="1530"/>
    </row>
    <row r="460" spans="1:6" s="1062" customFormat="1" ht="15.6">
      <c r="A460" s="1181"/>
      <c r="B460" s="1182"/>
      <c r="C460" s="1183"/>
      <c r="D460" s="1183"/>
      <c r="E460" s="1531"/>
      <c r="F460" s="1530"/>
    </row>
    <row r="461" spans="1:6" s="1062" customFormat="1" ht="16.2" thickBot="1">
      <c r="A461" s="1184"/>
      <c r="B461" s="1185"/>
      <c r="C461" s="1186"/>
      <c r="D461" s="1186"/>
      <c r="E461" s="1532"/>
      <c r="F461" s="1530"/>
    </row>
    <row r="462" spans="1:6" s="1062" customFormat="1" ht="16.2" thickTop="1">
      <c r="A462" s="1187"/>
      <c r="B462" s="1188"/>
      <c r="C462" s="1169"/>
      <c r="D462" s="1169"/>
      <c r="E462" s="1533"/>
      <c r="F462" s="1534"/>
    </row>
    <row r="463" spans="1:6" s="1062" customFormat="1" ht="16.2" thickBot="1">
      <c r="A463" s="2588" t="s">
        <v>2790</v>
      </c>
      <c r="B463" s="2588"/>
      <c r="C463" s="1168"/>
      <c r="D463" s="1169"/>
      <c r="E463" s="1533"/>
      <c r="F463" s="1535"/>
    </row>
    <row r="464" spans="1:6" s="1062" customFormat="1" ht="16.2" thickTop="1">
      <c r="A464" s="1059"/>
      <c r="B464" s="1059"/>
      <c r="C464" s="1168"/>
      <c r="D464" s="1169"/>
      <c r="E464" s="1521"/>
      <c r="F464" s="1521"/>
    </row>
    <row r="465" spans="1:6" s="1062" customFormat="1" ht="15.6">
      <c r="A465" s="1059"/>
      <c r="B465" s="1059"/>
      <c r="C465" s="1168"/>
      <c r="D465" s="1169"/>
      <c r="E465" s="1521"/>
      <c r="F465" s="1521"/>
    </row>
    <row r="466" spans="1:6" s="1062" customFormat="1" ht="16.2" thickBot="1">
      <c r="A466" s="2587" t="s">
        <v>2791</v>
      </c>
      <c r="B466" s="2587"/>
      <c r="C466" s="2587"/>
      <c r="D466" s="2587"/>
      <c r="E466" s="1522"/>
      <c r="F466" s="1522"/>
    </row>
    <row r="467" spans="1:6" s="1062" customFormat="1" ht="16.8" thickTop="1" thickBot="1">
      <c r="A467" s="1171" t="s">
        <v>7</v>
      </c>
      <c r="B467" s="1172" t="s">
        <v>8</v>
      </c>
      <c r="C467" s="1173" t="s">
        <v>10</v>
      </c>
      <c r="D467" s="1173" t="s">
        <v>991</v>
      </c>
      <c r="E467" s="1523" t="s">
        <v>11</v>
      </c>
      <c r="F467" s="1524" t="s">
        <v>2033</v>
      </c>
    </row>
    <row r="468" spans="1:6" s="1062" customFormat="1" ht="15.6">
      <c r="A468" s="1189"/>
      <c r="B468" s="1190" t="s">
        <v>2805</v>
      </c>
      <c r="C468" s="1176"/>
      <c r="D468" s="1176"/>
      <c r="E468" s="1525"/>
      <c r="F468" s="1526"/>
    </row>
    <row r="469" spans="1:6" s="1062" customFormat="1" ht="15.6">
      <c r="A469" s="1189"/>
      <c r="B469" s="1178" t="s">
        <v>2792</v>
      </c>
      <c r="C469" s="1179"/>
      <c r="D469" s="1179"/>
      <c r="E469" s="1527"/>
      <c r="F469" s="1528"/>
    </row>
    <row r="470" spans="1:6" s="1062" customFormat="1" ht="15.6">
      <c r="A470" s="1189"/>
      <c r="B470" s="1178"/>
      <c r="C470" s="1179"/>
      <c r="D470" s="1179"/>
      <c r="E470" s="1527"/>
      <c r="F470" s="1528"/>
    </row>
    <row r="471" spans="1:6" s="1062" customFormat="1" ht="199.5" customHeight="1">
      <c r="A471" s="1181"/>
      <c r="B471" s="1182" t="s">
        <v>2806</v>
      </c>
      <c r="C471" s="1183"/>
      <c r="D471" s="1183"/>
      <c r="E471" s="1531"/>
      <c r="F471" s="1530"/>
    </row>
    <row r="472" spans="1:6" s="1062" customFormat="1" ht="194.25" customHeight="1">
      <c r="A472" s="1181"/>
      <c r="B472" s="1182" t="s">
        <v>2807</v>
      </c>
      <c r="C472" s="1183"/>
      <c r="D472" s="1183"/>
      <c r="E472" s="1531"/>
      <c r="F472" s="1530"/>
    </row>
    <row r="473" spans="1:6" s="1062" customFormat="1" ht="15.6">
      <c r="A473" s="1181"/>
      <c r="B473" s="1182"/>
      <c r="C473" s="1183"/>
      <c r="D473" s="1183"/>
      <c r="E473" s="1531"/>
      <c r="F473" s="1530"/>
    </row>
    <row r="474" spans="1:6" s="1062" customFormat="1" ht="62.4">
      <c r="A474" s="1181" t="s">
        <v>28</v>
      </c>
      <c r="B474" s="1182" t="s">
        <v>2808</v>
      </c>
      <c r="C474" s="1183" t="s">
        <v>2809</v>
      </c>
      <c r="D474" s="1183">
        <v>1</v>
      </c>
      <c r="E474" s="1531">
        <f>7000000*1.16</f>
        <v>8119999.9999999991</v>
      </c>
      <c r="F474" s="1530">
        <f>D474*E474</f>
        <v>8119999.9999999991</v>
      </c>
    </row>
    <row r="475" spans="1:6" s="1062" customFormat="1" ht="15.6">
      <c r="A475" s="1181"/>
      <c r="B475" s="1182"/>
      <c r="C475" s="1183"/>
      <c r="D475" s="1183"/>
      <c r="E475" s="1531"/>
      <c r="F475" s="1530"/>
    </row>
    <row r="476" spans="1:6" s="1062" customFormat="1" ht="15.6">
      <c r="A476" s="1181"/>
      <c r="B476" s="1182"/>
      <c r="C476" s="1183"/>
      <c r="D476" s="1183"/>
      <c r="E476" s="1531"/>
      <c r="F476" s="1530"/>
    </row>
    <row r="477" spans="1:6" s="1062" customFormat="1" ht="15.6">
      <c r="A477" s="1181"/>
      <c r="B477" s="1182"/>
      <c r="C477" s="1183"/>
      <c r="D477" s="1183"/>
      <c r="E477" s="1531"/>
      <c r="F477" s="1530"/>
    </row>
    <row r="478" spans="1:6" s="1062" customFormat="1" ht="15.6">
      <c r="A478" s="1181"/>
      <c r="B478" s="1182"/>
      <c r="C478" s="1183"/>
      <c r="D478" s="1183"/>
      <c r="E478" s="1531"/>
      <c r="F478" s="1530"/>
    </row>
    <row r="479" spans="1:6" s="1062" customFormat="1" ht="15.6">
      <c r="A479" s="1181"/>
      <c r="B479" s="1182"/>
      <c r="C479" s="1183"/>
      <c r="D479" s="1183"/>
      <c r="E479" s="1531"/>
      <c r="F479" s="1530"/>
    </row>
    <row r="480" spans="1:6" s="1062" customFormat="1" ht="15.6">
      <c r="A480" s="1181"/>
      <c r="B480" s="1182"/>
      <c r="C480" s="1183"/>
      <c r="D480" s="1183"/>
      <c r="E480" s="1531"/>
      <c r="F480" s="1530"/>
    </row>
    <row r="481" spans="1:6" s="1062" customFormat="1" ht="15.6">
      <c r="A481" s="1181"/>
      <c r="B481" s="1182"/>
      <c r="C481" s="1183"/>
      <c r="D481" s="1183"/>
      <c r="E481" s="1531"/>
      <c r="F481" s="1530"/>
    </row>
    <row r="482" spans="1:6" s="1062" customFormat="1" ht="15.6">
      <c r="A482" s="1181"/>
      <c r="B482" s="1182"/>
      <c r="C482" s="1183"/>
      <c r="D482" s="1183"/>
      <c r="E482" s="1531"/>
      <c r="F482" s="1530"/>
    </row>
    <row r="483" spans="1:6" s="1062" customFormat="1" ht="16.2" thickBot="1">
      <c r="A483" s="1184"/>
      <c r="B483" s="1185"/>
      <c r="C483" s="1186"/>
      <c r="D483" s="1186"/>
      <c r="E483" s="1532"/>
      <c r="F483" s="1538"/>
    </row>
    <row r="484" spans="1:6" s="1062" customFormat="1" ht="16.2" thickTop="1">
      <c r="A484" s="1187"/>
      <c r="B484" s="1188"/>
      <c r="C484" s="1169"/>
      <c r="D484" s="1169"/>
      <c r="E484" s="1533"/>
      <c r="F484" s="1534"/>
    </row>
    <row r="485" spans="1:6" s="1062" customFormat="1" ht="16.2" thickBot="1">
      <c r="A485" s="2590" t="s">
        <v>2810</v>
      </c>
      <c r="B485" s="2590"/>
      <c r="C485" s="1168"/>
      <c r="D485" s="1169"/>
      <c r="E485" s="1533"/>
      <c r="F485" s="1535">
        <f>SUM(F471:F483)</f>
        <v>8119999.9999999991</v>
      </c>
    </row>
    <row r="486" spans="1:6" s="1062" customFormat="1" ht="16.2" thickTop="1">
      <c r="A486" s="1059"/>
      <c r="B486" s="1059"/>
      <c r="C486" s="1168"/>
      <c r="D486" s="1169"/>
      <c r="E486" s="1521"/>
      <c r="F486" s="1521"/>
    </row>
    <row r="487" spans="1:6" s="1062" customFormat="1" ht="15.6">
      <c r="A487" s="1059"/>
      <c r="B487" s="1059"/>
      <c r="C487" s="1168"/>
      <c r="D487" s="1169"/>
      <c r="E487" s="1521"/>
      <c r="F487" s="1521"/>
    </row>
    <row r="488" spans="1:6" s="1062" customFormat="1" ht="16.2" thickBot="1">
      <c r="A488" s="2591" t="s">
        <v>2811</v>
      </c>
      <c r="B488" s="2591"/>
      <c r="C488" s="2591"/>
      <c r="D488" s="2591"/>
      <c r="E488" s="2591"/>
      <c r="F488" s="2591"/>
    </row>
    <row r="489" spans="1:6" s="1057" customFormat="1" ht="20.100000000000001" customHeight="1" thickBot="1">
      <c r="A489" s="1193" t="s">
        <v>7</v>
      </c>
      <c r="B489" s="1064" t="s">
        <v>8</v>
      </c>
      <c r="C489" s="1194" t="s">
        <v>10</v>
      </c>
      <c r="D489" s="1194" t="s">
        <v>991</v>
      </c>
      <c r="E489" s="1539" t="s">
        <v>2731</v>
      </c>
      <c r="F489" s="1540" t="s">
        <v>2732</v>
      </c>
    </row>
    <row r="490" spans="1:6" s="1083" customFormat="1" ht="15.6">
      <c r="A490" s="1195"/>
      <c r="B490" s="1196"/>
      <c r="C490" s="1197"/>
      <c r="D490" s="1198"/>
      <c r="E490" s="1529"/>
      <c r="F490" s="1529"/>
    </row>
    <row r="491" spans="1:6" s="1083" customFormat="1" ht="15.6">
      <c r="A491" s="1199" t="s">
        <v>2812</v>
      </c>
      <c r="B491" s="1122" t="s">
        <v>2813</v>
      </c>
      <c r="C491" s="1200"/>
      <c r="D491" s="1201"/>
      <c r="E491" s="1541"/>
      <c r="F491" s="1529"/>
    </row>
    <row r="492" spans="1:6" s="1083" customFormat="1" ht="155.25" customHeight="1">
      <c r="A492" s="1199"/>
      <c r="B492" s="1202" t="s">
        <v>2814</v>
      </c>
      <c r="C492" s="1200"/>
      <c r="D492" s="1201"/>
      <c r="E492" s="1541"/>
      <c r="F492" s="1529"/>
    </row>
    <row r="493" spans="1:6" s="1083" customFormat="1" ht="15.6">
      <c r="A493" s="1203"/>
      <c r="B493" s="1204"/>
      <c r="C493" s="1200"/>
      <c r="D493" s="1205"/>
      <c r="E493" s="1541"/>
      <c r="F493" s="1529"/>
    </row>
    <row r="494" spans="1:6" s="1083" customFormat="1" ht="16.2">
      <c r="A494" s="1203"/>
      <c r="B494" s="1116" t="s">
        <v>2815</v>
      </c>
      <c r="C494" s="1197"/>
      <c r="D494" s="1198"/>
      <c r="E494" s="1529"/>
      <c r="F494" s="1529"/>
    </row>
    <row r="495" spans="1:6" s="1083" customFormat="1" ht="91.5" customHeight="1">
      <c r="A495" s="1203" t="s">
        <v>28</v>
      </c>
      <c r="B495" s="1106" t="s">
        <v>2816</v>
      </c>
      <c r="C495" s="1197"/>
      <c r="D495" s="1198"/>
      <c r="E495" s="1529"/>
      <c r="F495" s="1529"/>
    </row>
    <row r="496" spans="1:6" s="1083" customFormat="1" ht="18" customHeight="1">
      <c r="A496" s="1203" t="s">
        <v>1586</v>
      </c>
      <c r="B496" s="1106" t="s">
        <v>2817</v>
      </c>
      <c r="C496" s="1073" t="s">
        <v>46</v>
      </c>
      <c r="D496" s="1107">
        <v>0</v>
      </c>
      <c r="E496" s="1473">
        <f>3.2*4500</f>
        <v>14400</v>
      </c>
      <c r="F496" s="1473">
        <f t="shared" ref="F496:F500" si="7">D496*E496</f>
        <v>0</v>
      </c>
    </row>
    <row r="497" spans="1:6" s="1083" customFormat="1" ht="18" customHeight="1">
      <c r="A497" s="1203" t="s">
        <v>1588</v>
      </c>
      <c r="B497" s="1106" t="s">
        <v>2818</v>
      </c>
      <c r="C497" s="1073" t="s">
        <v>46</v>
      </c>
      <c r="D497" s="1107">
        <v>10</v>
      </c>
      <c r="E497" s="1473">
        <f>2.8*4500</f>
        <v>12600</v>
      </c>
      <c r="F497" s="1473">
        <f t="shared" si="7"/>
        <v>126000</v>
      </c>
    </row>
    <row r="498" spans="1:6" s="1083" customFormat="1" ht="18" customHeight="1">
      <c r="A498" s="1203" t="s">
        <v>1590</v>
      </c>
      <c r="B498" s="1106" t="s">
        <v>2819</v>
      </c>
      <c r="C498" s="1073" t="s">
        <v>46</v>
      </c>
      <c r="D498" s="1107">
        <v>12</v>
      </c>
      <c r="E498" s="1473">
        <f>2.6*4500</f>
        <v>11700</v>
      </c>
      <c r="F498" s="1473">
        <f t="shared" si="7"/>
        <v>140400</v>
      </c>
    </row>
    <row r="499" spans="1:6" s="1083" customFormat="1" ht="18" customHeight="1">
      <c r="A499" s="1203" t="s">
        <v>2820</v>
      </c>
      <c r="B499" s="1106" t="s">
        <v>2821</v>
      </c>
      <c r="C499" s="1073" t="s">
        <v>46</v>
      </c>
      <c r="D499" s="1107">
        <v>9</v>
      </c>
      <c r="E499" s="1473">
        <f>1.8*4500</f>
        <v>8100</v>
      </c>
      <c r="F499" s="1473">
        <f t="shared" si="7"/>
        <v>72900</v>
      </c>
    </row>
    <row r="500" spans="1:6" s="1083" customFormat="1" ht="18" customHeight="1">
      <c r="A500" s="1203" t="s">
        <v>2822</v>
      </c>
      <c r="B500" s="1106" t="s">
        <v>2823</v>
      </c>
      <c r="C500" s="1073" t="s">
        <v>46</v>
      </c>
      <c r="D500" s="1107">
        <v>6</v>
      </c>
      <c r="E500" s="1473">
        <f>1.2*4500</f>
        <v>5400</v>
      </c>
      <c r="F500" s="1473">
        <f t="shared" si="7"/>
        <v>32400</v>
      </c>
    </row>
    <row r="501" spans="1:6" s="1083" customFormat="1" ht="18" customHeight="1">
      <c r="A501" s="1203"/>
      <c r="B501" s="1106"/>
      <c r="C501" s="1197"/>
      <c r="D501" s="1198"/>
      <c r="E501" s="1529"/>
      <c r="F501" s="1529">
        <f t="shared" ref="F501:F502" si="8">E501*D501</f>
        <v>0</v>
      </c>
    </row>
    <row r="502" spans="1:6" s="1083" customFormat="1" ht="16.2">
      <c r="A502" s="1203"/>
      <c r="B502" s="1116" t="s">
        <v>2824</v>
      </c>
      <c r="C502" s="1197"/>
      <c r="D502" s="1198"/>
      <c r="E502" s="1529"/>
      <c r="F502" s="1529">
        <f t="shared" si="8"/>
        <v>0</v>
      </c>
    </row>
    <row r="503" spans="1:6" s="1083" customFormat="1" ht="88.5" customHeight="1">
      <c r="A503" s="1203" t="s">
        <v>30</v>
      </c>
      <c r="B503" s="1106" t="s">
        <v>2816</v>
      </c>
      <c r="C503" s="1197"/>
      <c r="D503" s="1198"/>
      <c r="E503" s="1529"/>
      <c r="F503" s="1529"/>
    </row>
    <row r="504" spans="1:6" s="1083" customFormat="1" ht="18" customHeight="1">
      <c r="A504" s="1203" t="s">
        <v>1586</v>
      </c>
      <c r="B504" s="1106" t="s">
        <v>2825</v>
      </c>
      <c r="C504" s="1073" t="s">
        <v>46</v>
      </c>
      <c r="D504" s="1107">
        <v>10</v>
      </c>
      <c r="E504" s="1473">
        <f>3.2*4500</f>
        <v>14400</v>
      </c>
      <c r="F504" s="1473">
        <f t="shared" ref="F504:F508" si="9">D504*E504</f>
        <v>144000</v>
      </c>
    </row>
    <row r="505" spans="1:6" s="1083" customFormat="1" ht="18" customHeight="1">
      <c r="A505" s="1203" t="s">
        <v>1588</v>
      </c>
      <c r="B505" s="1106" t="s">
        <v>2826</v>
      </c>
      <c r="C505" s="1073" t="s">
        <v>46</v>
      </c>
      <c r="D505" s="1107">
        <v>12</v>
      </c>
      <c r="E505" s="1473">
        <f>1.8*4500</f>
        <v>8100</v>
      </c>
      <c r="F505" s="1473">
        <f t="shared" si="9"/>
        <v>97200</v>
      </c>
    </row>
    <row r="506" spans="1:6" s="1083" customFormat="1" ht="18" customHeight="1">
      <c r="A506" s="1203" t="s">
        <v>1590</v>
      </c>
      <c r="B506" s="1106" t="s">
        <v>2821</v>
      </c>
      <c r="C506" s="1073" t="s">
        <v>46</v>
      </c>
      <c r="D506" s="1107">
        <v>5</v>
      </c>
      <c r="E506" s="1473">
        <f>1.6*4500</f>
        <v>7200</v>
      </c>
      <c r="F506" s="1473">
        <f t="shared" si="9"/>
        <v>36000</v>
      </c>
    </row>
    <row r="507" spans="1:6" s="1083" customFormat="1" ht="18" customHeight="1">
      <c r="A507" s="1203" t="s">
        <v>2820</v>
      </c>
      <c r="B507" s="1106" t="s">
        <v>2827</v>
      </c>
      <c r="C507" s="1073" t="s">
        <v>46</v>
      </c>
      <c r="D507" s="1107">
        <v>8</v>
      </c>
      <c r="E507" s="1473">
        <f>2.4*4500</f>
        <v>10800</v>
      </c>
      <c r="F507" s="1473">
        <f t="shared" si="9"/>
        <v>86400</v>
      </c>
    </row>
    <row r="508" spans="1:6" s="1083" customFormat="1" ht="18" customHeight="1">
      <c r="A508" s="1203" t="s">
        <v>2822</v>
      </c>
      <c r="B508" s="1106" t="s">
        <v>2823</v>
      </c>
      <c r="C508" s="1073" t="s">
        <v>46</v>
      </c>
      <c r="D508" s="1107">
        <v>24</v>
      </c>
      <c r="E508" s="1473">
        <f>1.2*4500</f>
        <v>5400</v>
      </c>
      <c r="F508" s="1473">
        <f t="shared" si="9"/>
        <v>129600</v>
      </c>
    </row>
    <row r="509" spans="1:6" s="1083" customFormat="1" ht="18" customHeight="1">
      <c r="A509" s="1203"/>
      <c r="B509" s="1117"/>
      <c r="C509" s="1073"/>
      <c r="D509" s="1107"/>
      <c r="E509" s="1473"/>
      <c r="F509" s="1473"/>
    </row>
    <row r="510" spans="1:6" s="1083" customFormat="1" ht="18" customHeight="1">
      <c r="A510" s="1203"/>
      <c r="B510" s="1117"/>
      <c r="C510" s="1073"/>
      <c r="D510" s="1107"/>
      <c r="E510" s="1473"/>
      <c r="F510" s="1473"/>
    </row>
    <row r="511" spans="1:6" s="1083" customFormat="1" ht="15.6">
      <c r="A511" s="1195"/>
      <c r="B511" s="1196"/>
      <c r="C511" s="1197"/>
      <c r="D511" s="1198"/>
      <c r="E511" s="1529"/>
      <c r="F511" s="1529"/>
    </row>
    <row r="512" spans="1:6" s="1057" customFormat="1" ht="20.100000000000001" customHeight="1" thickBot="1">
      <c r="A512" s="1206"/>
      <c r="B512" s="1207"/>
      <c r="C512" s="1208"/>
      <c r="D512" s="1209"/>
      <c r="E512" s="1542"/>
      <c r="F512" s="1543"/>
    </row>
    <row r="513" spans="1:6" s="1057" customFormat="1" ht="20.100000000000001" customHeight="1" thickBot="1">
      <c r="A513" s="1210"/>
      <c r="B513" s="1088" t="s">
        <v>2828</v>
      </c>
      <c r="C513" s="1211"/>
      <c r="D513" s="1211"/>
      <c r="E513" s="1544"/>
      <c r="F513" s="1540">
        <f>SUM(F490:F512)</f>
        <v>864900</v>
      </c>
    </row>
    <row r="514" spans="1:6" s="1062" customFormat="1" ht="15.6">
      <c r="A514" s="1059"/>
      <c r="B514" s="1059"/>
      <c r="C514" s="1168"/>
      <c r="D514" s="1169"/>
      <c r="E514" s="1521"/>
      <c r="F514" s="1521"/>
    </row>
    <row r="515" spans="1:6" s="1062" customFormat="1" ht="15.6">
      <c r="A515" s="1059"/>
      <c r="B515" s="1059"/>
      <c r="C515" s="1168"/>
      <c r="D515" s="1169"/>
      <c r="E515" s="1521"/>
      <c r="F515" s="1521"/>
    </row>
    <row r="516" spans="1:6" s="1062" customFormat="1" ht="16.2" thickBot="1">
      <c r="A516" s="2591" t="s">
        <v>2811</v>
      </c>
      <c r="B516" s="2591"/>
      <c r="C516" s="2591"/>
      <c r="D516" s="2591"/>
      <c r="E516" s="2591"/>
      <c r="F516" s="2591"/>
    </row>
    <row r="517" spans="1:6" s="1062" customFormat="1" ht="16.8" thickTop="1" thickBot="1">
      <c r="A517" s="1212" t="s">
        <v>7</v>
      </c>
      <c r="B517" s="1213" t="s">
        <v>8</v>
      </c>
      <c r="C517" s="1214" t="s">
        <v>10</v>
      </c>
      <c r="D517" s="1214" t="s">
        <v>991</v>
      </c>
      <c r="E517" s="1545" t="s">
        <v>11</v>
      </c>
      <c r="F517" s="1546" t="s">
        <v>2033</v>
      </c>
    </row>
    <row r="518" spans="1:6" s="1062" customFormat="1" ht="15.6">
      <c r="A518" s="1215"/>
      <c r="B518" s="1216" t="s">
        <v>2720</v>
      </c>
      <c r="C518" s="1217"/>
      <c r="D518" s="1217"/>
      <c r="E518" s="1547"/>
      <c r="F518" s="1548">
        <f>F513</f>
        <v>864900</v>
      </c>
    </row>
    <row r="519" spans="1:6" s="1062" customFormat="1" ht="15.6">
      <c r="A519" s="1218"/>
      <c r="B519" s="1191" t="s">
        <v>2829</v>
      </c>
      <c r="C519" s="1219"/>
      <c r="D519" s="1219"/>
      <c r="E519" s="1534"/>
      <c r="F519" s="1530"/>
    </row>
    <row r="520" spans="1:6" s="1062" customFormat="1" ht="31.2">
      <c r="A520" s="1177"/>
      <c r="B520" s="1220" t="s">
        <v>2830</v>
      </c>
      <c r="C520" s="1219"/>
      <c r="D520" s="1219"/>
      <c r="E520" s="1534"/>
      <c r="F520" s="1530"/>
    </row>
    <row r="521" spans="1:6" s="1062" customFormat="1" ht="15.6">
      <c r="A521" s="1177"/>
      <c r="B521" s="1191" t="s">
        <v>2831</v>
      </c>
      <c r="C521" s="1183"/>
      <c r="D521" s="1183"/>
      <c r="E521" s="1534"/>
      <c r="F521" s="1530"/>
    </row>
    <row r="522" spans="1:6" s="1062" customFormat="1" ht="87.75" customHeight="1">
      <c r="A522" s="1177" t="s">
        <v>28</v>
      </c>
      <c r="B522" s="1182" t="s">
        <v>2832</v>
      </c>
      <c r="C522" s="1183" t="s">
        <v>1421</v>
      </c>
      <c r="D522" s="1183">
        <v>8</v>
      </c>
      <c r="E522" s="1531">
        <v>23250</v>
      </c>
      <c r="F522" s="1530">
        <f>D522*E522</f>
        <v>186000</v>
      </c>
    </row>
    <row r="523" spans="1:6" s="1062" customFormat="1" ht="15.6">
      <c r="A523" s="1177"/>
      <c r="B523" s="1182"/>
      <c r="C523" s="1183"/>
      <c r="D523" s="1183"/>
      <c r="E523" s="1531"/>
      <c r="F523" s="1530"/>
    </row>
    <row r="524" spans="1:6" s="1062" customFormat="1" ht="15.6">
      <c r="A524" s="1177"/>
      <c r="B524" s="1191" t="s">
        <v>2833</v>
      </c>
      <c r="C524" s="1183"/>
      <c r="D524" s="1183"/>
      <c r="E524" s="1531"/>
      <c r="F524" s="1530"/>
    </row>
    <row r="525" spans="1:6" s="1062" customFormat="1" ht="111.75" customHeight="1">
      <c r="A525" s="1177"/>
      <c r="B525" s="1182" t="s">
        <v>2834</v>
      </c>
      <c r="C525" s="1183"/>
      <c r="D525" s="1183"/>
      <c r="E525" s="1531"/>
      <c r="F525" s="1530"/>
    </row>
    <row r="526" spans="1:6" s="1062" customFormat="1" ht="15.6">
      <c r="A526" s="1177" t="s">
        <v>30</v>
      </c>
      <c r="B526" s="1182" t="s">
        <v>2835</v>
      </c>
      <c r="C526" s="1183" t="s">
        <v>1421</v>
      </c>
      <c r="D526" s="1183">
        <v>2</v>
      </c>
      <c r="E526" s="1531">
        <v>30000</v>
      </c>
      <c r="F526" s="1530">
        <f t="shared" ref="F526:F530" si="10">E526*D526</f>
        <v>60000</v>
      </c>
    </row>
    <row r="527" spans="1:6" s="1062" customFormat="1" ht="15.6">
      <c r="A527" s="1177"/>
      <c r="B527" s="1182"/>
      <c r="C527" s="1183"/>
      <c r="D527" s="1183"/>
      <c r="E527" s="1531"/>
      <c r="F527" s="1530"/>
    </row>
    <row r="528" spans="1:6" s="1062" customFormat="1" ht="15.6">
      <c r="A528" s="1177"/>
      <c r="B528" s="1191" t="s">
        <v>2836</v>
      </c>
      <c r="C528" s="1183"/>
      <c r="D528" s="1183"/>
      <c r="E528" s="1531"/>
      <c r="F528" s="1530"/>
    </row>
    <row r="529" spans="1:6" s="1062" customFormat="1" ht="72" customHeight="1">
      <c r="A529" s="1177" t="s">
        <v>31</v>
      </c>
      <c r="B529" s="1182" t="s">
        <v>2837</v>
      </c>
      <c r="C529" s="1183" t="s">
        <v>1421</v>
      </c>
      <c r="D529" s="1183">
        <v>2</v>
      </c>
      <c r="E529" s="1531">
        <v>20460</v>
      </c>
      <c r="F529" s="1530">
        <f t="shared" si="10"/>
        <v>40920</v>
      </c>
    </row>
    <row r="530" spans="1:6" s="1062" customFormat="1" ht="72" customHeight="1">
      <c r="A530" s="1177" t="s">
        <v>32</v>
      </c>
      <c r="B530" s="1182" t="s">
        <v>2838</v>
      </c>
      <c r="C530" s="1183" t="s">
        <v>1421</v>
      </c>
      <c r="D530" s="1183">
        <v>2</v>
      </c>
      <c r="E530" s="1531">
        <v>20460</v>
      </c>
      <c r="F530" s="1530">
        <f t="shared" si="10"/>
        <v>40920</v>
      </c>
    </row>
    <row r="531" spans="1:6" s="1062" customFormat="1" ht="15.6">
      <c r="A531" s="1177"/>
      <c r="B531" s="1192"/>
      <c r="C531" s="1219"/>
      <c r="D531" s="1221"/>
      <c r="E531" s="1531"/>
      <c r="F531" s="1530"/>
    </row>
    <row r="532" spans="1:6" s="1062" customFormat="1" ht="15.6">
      <c r="A532" s="1177"/>
      <c r="B532" s="1192"/>
      <c r="C532" s="1219"/>
      <c r="D532" s="1221"/>
      <c r="E532" s="1531"/>
      <c r="F532" s="1530"/>
    </row>
    <row r="533" spans="1:6" s="1062" customFormat="1" ht="15.6">
      <c r="A533" s="1177"/>
      <c r="B533" s="1192"/>
      <c r="C533" s="1219"/>
      <c r="D533" s="1221"/>
      <c r="E533" s="1531"/>
      <c r="F533" s="1530"/>
    </row>
    <row r="534" spans="1:6" s="1062" customFormat="1" ht="15.6">
      <c r="A534" s="1177"/>
      <c r="B534" s="1192"/>
      <c r="C534" s="1219"/>
      <c r="D534" s="1221"/>
      <c r="E534" s="1531"/>
      <c r="F534" s="1530"/>
    </row>
    <row r="535" spans="1:6" s="1062" customFormat="1" ht="15.6">
      <c r="A535" s="1177"/>
      <c r="B535" s="1192"/>
      <c r="C535" s="1219"/>
      <c r="D535" s="1221"/>
      <c r="E535" s="1531"/>
      <c r="F535" s="1530"/>
    </row>
    <row r="536" spans="1:6" s="1062" customFormat="1" ht="15.6">
      <c r="A536" s="1177"/>
      <c r="B536" s="1192"/>
      <c r="C536" s="1219"/>
      <c r="D536" s="1221"/>
      <c r="E536" s="1531"/>
      <c r="F536" s="1530"/>
    </row>
    <row r="537" spans="1:6" s="1062" customFormat="1" ht="15.6">
      <c r="A537" s="1177"/>
      <c r="B537" s="1192"/>
      <c r="C537" s="1219"/>
      <c r="D537" s="1221"/>
      <c r="E537" s="1531"/>
      <c r="F537" s="1530"/>
    </row>
    <row r="538" spans="1:6" s="1062" customFormat="1" ht="15.6">
      <c r="A538" s="1177"/>
      <c r="B538" s="1192"/>
      <c r="C538" s="1219"/>
      <c r="D538" s="1221"/>
      <c r="E538" s="1531"/>
      <c r="F538" s="1530"/>
    </row>
    <row r="539" spans="1:6" s="1062" customFormat="1" ht="15.6">
      <c r="A539" s="1177"/>
      <c r="B539" s="1192"/>
      <c r="C539" s="1219"/>
      <c r="D539" s="1221"/>
      <c r="E539" s="1531"/>
      <c r="F539" s="1530"/>
    </row>
    <row r="540" spans="1:6" s="1062" customFormat="1" ht="15.6">
      <c r="A540" s="1177"/>
      <c r="B540" s="1192"/>
      <c r="C540" s="1219"/>
      <c r="D540" s="1221"/>
      <c r="E540" s="1531"/>
      <c r="F540" s="1530"/>
    </row>
    <row r="541" spans="1:6" s="1062" customFormat="1" ht="15.6">
      <c r="A541" s="1177"/>
      <c r="B541" s="1192"/>
      <c r="C541" s="1219"/>
      <c r="D541" s="1221"/>
      <c r="E541" s="1531"/>
      <c r="F541" s="1530"/>
    </row>
    <row r="542" spans="1:6" s="1062" customFormat="1" ht="16.2" thickBot="1">
      <c r="A542" s="1222"/>
      <c r="B542" s="1223"/>
      <c r="C542" s="1224"/>
      <c r="D542" s="1224"/>
      <c r="E542" s="1535"/>
      <c r="F542" s="1538"/>
    </row>
    <row r="543" spans="1:6" s="1062" customFormat="1" ht="16.2" thickTop="1">
      <c r="A543" s="2592"/>
      <c r="B543" s="2592"/>
      <c r="C543" s="2593" t="s">
        <v>2839</v>
      </c>
      <c r="D543" s="2593"/>
      <c r="E543" s="1522"/>
      <c r="F543" s="2594">
        <f>SUM(F518:F542)</f>
        <v>1192740</v>
      </c>
    </row>
    <row r="544" spans="1:6" s="1062" customFormat="1" ht="16.2" thickBot="1">
      <c r="A544" s="2596"/>
      <c r="B544" s="2596"/>
      <c r="C544" s="1225"/>
      <c r="D544" s="1225"/>
      <c r="E544" s="1549"/>
      <c r="F544" s="2595"/>
    </row>
    <row r="545" spans="1:6" s="1062" customFormat="1" ht="16.2" thickTop="1">
      <c r="A545" s="1059"/>
      <c r="B545" s="1059"/>
      <c r="C545" s="1168"/>
      <c r="D545" s="1169"/>
      <c r="E545" s="1521"/>
      <c r="F545" s="1521"/>
    </row>
    <row r="546" spans="1:6" s="1062" customFormat="1" ht="16.2" thickBot="1">
      <c r="A546" s="2591" t="s">
        <v>2811</v>
      </c>
      <c r="B546" s="2591"/>
      <c r="C546" s="2591"/>
      <c r="D546" s="2591"/>
      <c r="E546" s="2591"/>
      <c r="F546" s="2591"/>
    </row>
    <row r="547" spans="1:6" s="1062" customFormat="1" ht="16.2" thickBot="1">
      <c r="A547" s="1226" t="s">
        <v>7</v>
      </c>
      <c r="B547" s="1227" t="s">
        <v>8</v>
      </c>
      <c r="C547" s="1228" t="s">
        <v>10</v>
      </c>
      <c r="D547" s="1228" t="s">
        <v>991</v>
      </c>
      <c r="E547" s="1550" t="s">
        <v>11</v>
      </c>
      <c r="F547" s="1551" t="s">
        <v>2033</v>
      </c>
    </row>
    <row r="548" spans="1:6" s="1062" customFormat="1" ht="15.6">
      <c r="A548" s="1229"/>
      <c r="B548" s="1216" t="s">
        <v>2720</v>
      </c>
      <c r="C548" s="1217"/>
      <c r="D548" s="1217"/>
      <c r="E548" s="1547"/>
      <c r="F548" s="1547">
        <f>F543</f>
        <v>1192740</v>
      </c>
    </row>
    <row r="549" spans="1:6" s="1062" customFormat="1" ht="15.6">
      <c r="A549" s="1230"/>
      <c r="B549" s="1191" t="s">
        <v>2840</v>
      </c>
      <c r="C549" s="1231"/>
      <c r="D549" s="1231"/>
      <c r="E549" s="1534"/>
      <c r="F549" s="1534"/>
    </row>
    <row r="550" spans="1:6" s="1062" customFormat="1" ht="15.6">
      <c r="A550" s="1232"/>
      <c r="B550" s="1191" t="s">
        <v>2841</v>
      </c>
      <c r="C550" s="1183"/>
      <c r="D550" s="1183"/>
      <c r="E550" s="1531"/>
      <c r="F550" s="1534">
        <f t="shared" ref="F550:F551" si="11">E550*D550</f>
        <v>0</v>
      </c>
    </row>
    <row r="551" spans="1:6" s="1062" customFormat="1" ht="277.5" customHeight="1">
      <c r="A551" s="1232" t="s">
        <v>28</v>
      </c>
      <c r="B551" s="1182" t="s">
        <v>2842</v>
      </c>
      <c r="C551" s="1183" t="s">
        <v>1421</v>
      </c>
      <c r="D551" s="1183">
        <v>1</v>
      </c>
      <c r="E551" s="1531">
        <v>650000</v>
      </c>
      <c r="F551" s="1534">
        <f t="shared" si="11"/>
        <v>650000</v>
      </c>
    </row>
    <row r="552" spans="1:6" s="1062" customFormat="1" ht="18.75" customHeight="1">
      <c r="A552" s="1232"/>
      <c r="B552" s="1182"/>
      <c r="C552" s="1183"/>
      <c r="D552" s="1183"/>
      <c r="E552" s="1531"/>
      <c r="F552" s="1534"/>
    </row>
    <row r="553" spans="1:6" s="1062" customFormat="1" ht="15.6">
      <c r="A553" s="1232"/>
      <c r="B553" s="1191" t="s">
        <v>2843</v>
      </c>
      <c r="C553" s="1183"/>
      <c r="D553" s="1183"/>
      <c r="E553" s="1531"/>
      <c r="F553" s="1534"/>
    </row>
    <row r="554" spans="1:6" s="1083" customFormat="1" ht="50.25" customHeight="1">
      <c r="A554" s="1203" t="s">
        <v>33</v>
      </c>
      <c r="B554" s="1110" t="s">
        <v>2844</v>
      </c>
      <c r="C554" s="1197" t="s">
        <v>44</v>
      </c>
      <c r="D554" s="1198">
        <v>12</v>
      </c>
      <c r="E554" s="1529">
        <v>35000</v>
      </c>
      <c r="F554" s="1529">
        <f t="shared" ref="F554" si="12">D554*E554</f>
        <v>420000</v>
      </c>
    </row>
    <row r="555" spans="1:6" s="1062" customFormat="1" ht="15.6">
      <c r="A555" s="1232"/>
      <c r="B555" s="1191"/>
      <c r="C555" s="1183"/>
      <c r="D555" s="1183"/>
      <c r="E555" s="1531"/>
      <c r="F555" s="1534"/>
    </row>
    <row r="556" spans="1:6" s="1062" customFormat="1" ht="15.6">
      <c r="A556" s="1232"/>
      <c r="B556" s="1191"/>
      <c r="C556" s="1183"/>
      <c r="D556" s="1183"/>
      <c r="E556" s="1531"/>
      <c r="F556" s="1534"/>
    </row>
    <row r="557" spans="1:6" s="1062" customFormat="1" ht="15.6">
      <c r="A557" s="1232"/>
      <c r="B557" s="1191"/>
      <c r="C557" s="1183"/>
      <c r="D557" s="1183"/>
      <c r="E557" s="1531"/>
      <c r="F557" s="1534"/>
    </row>
    <row r="558" spans="1:6" s="1062" customFormat="1" ht="15.6">
      <c r="A558" s="1232"/>
      <c r="B558" s="1191"/>
      <c r="C558" s="1183"/>
      <c r="D558" s="1183"/>
      <c r="E558" s="1531"/>
      <c r="F558" s="1534"/>
    </row>
    <row r="559" spans="1:6" s="1062" customFormat="1" ht="15.6">
      <c r="A559" s="1232"/>
      <c r="B559" s="1191"/>
      <c r="C559" s="1183"/>
      <c r="D559" s="1183"/>
      <c r="E559" s="1531"/>
      <c r="F559" s="1534"/>
    </row>
    <row r="560" spans="1:6" s="1062" customFormat="1" ht="15.6">
      <c r="A560" s="1232"/>
      <c r="B560" s="1191"/>
      <c r="C560" s="1183"/>
      <c r="D560" s="1183"/>
      <c r="E560" s="1531"/>
      <c r="F560" s="1534"/>
    </row>
    <row r="561" spans="1:6" s="1062" customFormat="1" ht="15.6">
      <c r="A561" s="1232"/>
      <c r="B561" s="1191"/>
      <c r="C561" s="1183"/>
      <c r="D561" s="1183"/>
      <c r="E561" s="1531"/>
      <c r="F561" s="1534"/>
    </row>
    <row r="562" spans="1:6" s="1062" customFormat="1" ht="15.6">
      <c r="A562" s="1232"/>
      <c r="B562" s="1191"/>
      <c r="C562" s="1183"/>
      <c r="D562" s="1183"/>
      <c r="E562" s="1531"/>
      <c r="F562" s="1534"/>
    </row>
    <row r="563" spans="1:6" s="1062" customFormat="1" ht="15.6">
      <c r="A563" s="1232"/>
      <c r="B563" s="1191"/>
      <c r="C563" s="1183"/>
      <c r="D563" s="1183"/>
      <c r="E563" s="1531"/>
      <c r="F563" s="1534"/>
    </row>
    <row r="564" spans="1:6" s="1062" customFormat="1" ht="15.6">
      <c r="A564" s="1232"/>
      <c r="B564" s="1191"/>
      <c r="C564" s="1183"/>
      <c r="D564" s="1183"/>
      <c r="E564" s="1531"/>
      <c r="F564" s="1534"/>
    </row>
    <row r="565" spans="1:6" s="1062" customFormat="1" ht="15.6">
      <c r="A565" s="1232"/>
      <c r="B565" s="1191"/>
      <c r="C565" s="1183"/>
      <c r="D565" s="1183"/>
      <c r="E565" s="1531"/>
      <c r="F565" s="1534"/>
    </row>
    <row r="566" spans="1:6" s="1062" customFormat="1" ht="15.6">
      <c r="A566" s="1232"/>
      <c r="B566" s="1191"/>
      <c r="C566" s="1183"/>
      <c r="D566" s="1183"/>
      <c r="E566" s="1531"/>
      <c r="F566" s="1534"/>
    </row>
    <row r="567" spans="1:6" s="1062" customFormat="1" ht="15.6">
      <c r="A567" s="1232"/>
      <c r="B567" s="1191"/>
      <c r="C567" s="1183"/>
      <c r="D567" s="1183"/>
      <c r="E567" s="1531"/>
      <c r="F567" s="1534"/>
    </row>
    <row r="568" spans="1:6" s="1062" customFormat="1" ht="15.6">
      <c r="A568" s="1232"/>
      <c r="B568" s="1191"/>
      <c r="C568" s="1183"/>
      <c r="D568" s="1183"/>
      <c r="E568" s="1531"/>
      <c r="F568" s="1534"/>
    </row>
    <row r="569" spans="1:6" s="1062" customFormat="1" ht="18.75" customHeight="1">
      <c r="A569" s="1232"/>
      <c r="B569" s="1182"/>
      <c r="C569" s="1183"/>
      <c r="D569" s="1183"/>
      <c r="E569" s="1531"/>
      <c r="F569" s="1534"/>
    </row>
    <row r="570" spans="1:6" s="1062" customFormat="1" ht="16.2" thickBot="1">
      <c r="A570" s="1233"/>
      <c r="B570" s="1234"/>
      <c r="C570" s="1235"/>
      <c r="D570" s="1235"/>
      <c r="E570" s="1552"/>
      <c r="F570" s="1552"/>
    </row>
    <row r="571" spans="1:6" s="1062" customFormat="1" ht="15.6">
      <c r="A571" s="2596" t="s">
        <v>2845</v>
      </c>
      <c r="B571" s="2596"/>
      <c r="C571" s="2600"/>
      <c r="D571" s="2600"/>
      <c r="E571" s="1522"/>
      <c r="F571" s="1534">
        <f>SUM(F548:F570)</f>
        <v>2262740</v>
      </c>
    </row>
    <row r="572" spans="1:6" s="1062" customFormat="1" ht="16.2" thickBot="1">
      <c r="A572" s="2601"/>
      <c r="B572" s="2596"/>
      <c r="C572" s="1225"/>
      <c r="D572" s="1225"/>
      <c r="E572" s="1549"/>
      <c r="F572" s="1535"/>
    </row>
    <row r="573" spans="1:6" s="1062" customFormat="1" ht="16.8" thickTop="1" thickBot="1">
      <c r="A573" s="2587" t="s">
        <v>2846</v>
      </c>
      <c r="B573" s="2587"/>
      <c r="C573" s="2587"/>
      <c r="D573" s="2587"/>
      <c r="E573" s="2587"/>
      <c r="F573" s="2587"/>
    </row>
    <row r="574" spans="1:6" s="1062" customFormat="1" ht="16.8" thickTop="1" thickBot="1">
      <c r="A574" s="1171" t="s">
        <v>7</v>
      </c>
      <c r="B574" s="1172" t="s">
        <v>8</v>
      </c>
      <c r="C574" s="1173" t="s">
        <v>10</v>
      </c>
      <c r="D574" s="1173" t="s">
        <v>991</v>
      </c>
      <c r="E574" s="1523" t="s">
        <v>11</v>
      </c>
      <c r="F574" s="1524" t="s">
        <v>2033</v>
      </c>
    </row>
    <row r="575" spans="1:6" s="1062" customFormat="1" ht="15.6">
      <c r="A575" s="1236" t="s">
        <v>2847</v>
      </c>
      <c r="B575" s="2597" t="s">
        <v>2848</v>
      </c>
      <c r="C575" s="2598"/>
      <c r="D575" s="2598"/>
      <c r="E575" s="2598"/>
      <c r="F575" s="2599"/>
    </row>
    <row r="576" spans="1:6" s="1062" customFormat="1" ht="31.2">
      <c r="A576" s="1189"/>
      <c r="B576" s="1191" t="s">
        <v>2849</v>
      </c>
      <c r="C576" s="1183"/>
      <c r="D576" s="1183"/>
      <c r="E576" s="1531"/>
      <c r="F576" s="1530"/>
    </row>
    <row r="577" spans="1:6" s="1062" customFormat="1" ht="62.4">
      <c r="A577" s="1181"/>
      <c r="B577" s="1237" t="s">
        <v>2850</v>
      </c>
      <c r="C577" s="1183"/>
      <c r="D577" s="1183"/>
      <c r="E577" s="1531"/>
      <c r="F577" s="1530"/>
    </row>
    <row r="578" spans="1:6" s="1062" customFormat="1" ht="45" customHeight="1">
      <c r="A578" s="1181"/>
      <c r="B578" s="1191" t="s">
        <v>2851</v>
      </c>
      <c r="C578" s="1183"/>
      <c r="D578" s="1183"/>
      <c r="E578" s="1531"/>
      <c r="F578" s="1530"/>
    </row>
    <row r="579" spans="1:6" s="1062" customFormat="1" ht="162.75" customHeight="1">
      <c r="A579" s="1181" t="s">
        <v>28</v>
      </c>
      <c r="B579" s="1182" t="s">
        <v>2852</v>
      </c>
      <c r="C579" s="1183"/>
      <c r="D579" s="1183"/>
      <c r="E579" s="1531"/>
      <c r="F579" s="1530"/>
    </row>
    <row r="580" spans="1:6" s="1062" customFormat="1" ht="15.6">
      <c r="A580" s="1181"/>
      <c r="B580" s="1182" t="s">
        <v>2853</v>
      </c>
      <c r="C580" s="1183"/>
      <c r="D580" s="1183"/>
      <c r="E580" s="1531"/>
      <c r="F580" s="1530"/>
    </row>
    <row r="581" spans="1:6" s="1062" customFormat="1" ht="31.2">
      <c r="A581" s="1181"/>
      <c r="B581" s="1182" t="s">
        <v>2854</v>
      </c>
      <c r="C581" s="1183"/>
      <c r="D581" s="1183"/>
      <c r="E581" s="1531"/>
      <c r="F581" s="1530"/>
    </row>
    <row r="582" spans="1:6" s="1062" customFormat="1" ht="31.2">
      <c r="A582" s="1181"/>
      <c r="B582" s="1182" t="s">
        <v>2855</v>
      </c>
      <c r="C582" s="1183"/>
      <c r="D582" s="1183"/>
      <c r="E582" s="1531"/>
      <c r="F582" s="1530"/>
    </row>
    <row r="583" spans="1:6" s="1062" customFormat="1" ht="46.8">
      <c r="A583" s="1181"/>
      <c r="B583" s="1182" t="s">
        <v>2856</v>
      </c>
      <c r="C583" s="1183"/>
      <c r="D583" s="1183"/>
      <c r="E583" s="1531"/>
      <c r="F583" s="1530"/>
    </row>
    <row r="584" spans="1:6" s="1062" customFormat="1" ht="31.2">
      <c r="A584" s="1181"/>
      <c r="B584" s="1182" t="s">
        <v>2857</v>
      </c>
      <c r="C584" s="1183"/>
      <c r="D584" s="1183"/>
      <c r="E584" s="1531"/>
      <c r="F584" s="1530"/>
    </row>
    <row r="585" spans="1:6" s="1062" customFormat="1" ht="43.5" customHeight="1">
      <c r="A585" s="1181"/>
      <c r="B585" s="1182" t="s">
        <v>2858</v>
      </c>
      <c r="C585" s="1183"/>
      <c r="D585" s="1183"/>
      <c r="E585" s="1531"/>
      <c r="F585" s="1530"/>
    </row>
    <row r="586" spans="1:6" s="1062" customFormat="1" ht="15.6">
      <c r="A586" s="1181"/>
      <c r="B586" s="1182"/>
      <c r="C586" s="1183"/>
      <c r="D586" s="1183"/>
      <c r="E586" s="1531"/>
      <c r="F586" s="1530"/>
    </row>
    <row r="587" spans="1:6" s="1062" customFormat="1" ht="15.6">
      <c r="A587" s="1181"/>
      <c r="B587" s="1182"/>
      <c r="C587" s="1183"/>
      <c r="D587" s="1183"/>
      <c r="E587" s="1531"/>
      <c r="F587" s="1530"/>
    </row>
    <row r="588" spans="1:6" s="1062" customFormat="1" ht="15.6">
      <c r="A588" s="1181"/>
      <c r="B588" s="1182"/>
      <c r="C588" s="1183"/>
      <c r="D588" s="1183"/>
      <c r="E588" s="1531"/>
      <c r="F588" s="1530"/>
    </row>
    <row r="589" spans="1:6" s="1062" customFormat="1" ht="15.6">
      <c r="A589" s="1181"/>
      <c r="B589" s="1182"/>
      <c r="C589" s="1183"/>
      <c r="D589" s="1183"/>
      <c r="E589" s="1531"/>
      <c r="F589" s="1530"/>
    </row>
    <row r="590" spans="1:6" s="1062" customFormat="1" ht="15.6">
      <c r="A590" s="1181"/>
      <c r="B590" s="1182"/>
      <c r="C590" s="1183"/>
      <c r="D590" s="1183"/>
      <c r="E590" s="1531"/>
      <c r="F590" s="1530"/>
    </row>
    <row r="591" spans="1:6" s="1062" customFormat="1" ht="15.6">
      <c r="A591" s="1181"/>
      <c r="B591" s="1182"/>
      <c r="C591" s="1183"/>
      <c r="D591" s="1183"/>
      <c r="E591" s="1531"/>
      <c r="F591" s="1530"/>
    </row>
    <row r="592" spans="1:6" s="1062" customFormat="1" ht="15.6">
      <c r="A592" s="1181"/>
      <c r="B592" s="1182"/>
      <c r="C592" s="1183"/>
      <c r="D592" s="1183"/>
      <c r="E592" s="1531"/>
      <c r="F592" s="1530"/>
    </row>
    <row r="593" spans="1:6" s="1062" customFormat="1" ht="15.6">
      <c r="A593" s="1181"/>
      <c r="B593" s="1182"/>
      <c r="C593" s="1183"/>
      <c r="D593" s="1183"/>
      <c r="E593" s="1531"/>
      <c r="F593" s="1530"/>
    </row>
    <row r="594" spans="1:6" s="1062" customFormat="1" ht="15.6">
      <c r="A594" s="1181"/>
      <c r="B594" s="1182"/>
      <c r="C594" s="1183"/>
      <c r="D594" s="1183"/>
      <c r="E594" s="1531"/>
      <c r="F594" s="1530"/>
    </row>
    <row r="595" spans="1:6" s="1062" customFormat="1" ht="15.6">
      <c r="A595" s="1181"/>
      <c r="B595" s="1182"/>
      <c r="C595" s="1183"/>
      <c r="D595" s="1183"/>
      <c r="E595" s="1531"/>
      <c r="F595" s="1530"/>
    </row>
    <row r="596" spans="1:6" s="1062" customFormat="1" ht="15.6">
      <c r="A596" s="1181"/>
      <c r="B596" s="1182"/>
      <c r="C596" s="1183"/>
      <c r="D596" s="1183"/>
      <c r="E596" s="1531"/>
      <c r="F596" s="1530"/>
    </row>
    <row r="597" spans="1:6" s="1062" customFormat="1" ht="16.2" thickBot="1">
      <c r="A597" s="1222"/>
      <c r="B597" s="1223"/>
      <c r="C597" s="1238"/>
      <c r="D597" s="1238"/>
      <c r="E597" s="1532"/>
      <c r="F597" s="1538"/>
    </row>
    <row r="598" spans="1:6" s="1062" customFormat="1" ht="16.2" thickTop="1">
      <c r="A598" s="1187"/>
      <c r="B598" s="1188"/>
      <c r="C598" s="1169"/>
      <c r="D598" s="1169"/>
      <c r="E598" s="1533"/>
      <c r="F598" s="1534"/>
    </row>
    <row r="599" spans="1:6" s="1062" customFormat="1" ht="16.2" thickBot="1">
      <c r="A599" s="2588" t="s">
        <v>2790</v>
      </c>
      <c r="B599" s="2588"/>
      <c r="C599" s="1168"/>
      <c r="D599" s="1169"/>
      <c r="E599" s="1533"/>
      <c r="F599" s="1535"/>
    </row>
    <row r="600" spans="1:6" s="1062" customFormat="1" ht="16.2" thickTop="1">
      <c r="A600" s="1059"/>
      <c r="B600" s="1059"/>
      <c r="C600" s="1168"/>
      <c r="D600" s="1169"/>
      <c r="E600" s="1521"/>
      <c r="F600" s="1521"/>
    </row>
    <row r="601" spans="1:6" s="1062" customFormat="1" ht="15.6">
      <c r="A601" s="1059"/>
      <c r="B601" s="1059"/>
      <c r="C601" s="1168"/>
      <c r="D601" s="1169"/>
      <c r="E601" s="1521"/>
      <c r="F601" s="1521"/>
    </row>
    <row r="602" spans="1:6" s="1062" customFormat="1" ht="16.2" thickBot="1">
      <c r="A602" s="2587" t="s">
        <v>2846</v>
      </c>
      <c r="B602" s="2587"/>
      <c r="C602" s="2587"/>
      <c r="D602" s="2587"/>
      <c r="E602" s="2587"/>
      <c r="F602" s="2587"/>
    </row>
    <row r="603" spans="1:6" s="1062" customFormat="1" ht="16.8" thickTop="1" thickBot="1">
      <c r="A603" s="1171" t="s">
        <v>7</v>
      </c>
      <c r="B603" s="1172" t="s">
        <v>8</v>
      </c>
      <c r="C603" s="1173" t="s">
        <v>10</v>
      </c>
      <c r="D603" s="1173" t="s">
        <v>991</v>
      </c>
      <c r="E603" s="1523" t="s">
        <v>11</v>
      </c>
      <c r="F603" s="1524" t="s">
        <v>2033</v>
      </c>
    </row>
    <row r="604" spans="1:6" s="1062" customFormat="1" ht="15.6">
      <c r="A604" s="1189">
        <v>1.1000000000000001</v>
      </c>
      <c r="B604" s="2597" t="s">
        <v>2859</v>
      </c>
      <c r="C604" s="2598"/>
      <c r="D604" s="2598"/>
      <c r="E604" s="2598"/>
      <c r="F604" s="2599"/>
    </row>
    <row r="605" spans="1:6" s="1062" customFormat="1" ht="15.6">
      <c r="A605" s="1189"/>
      <c r="B605" s="1191" t="s">
        <v>2792</v>
      </c>
      <c r="C605" s="1183"/>
      <c r="D605" s="1183"/>
      <c r="E605" s="1531"/>
      <c r="F605" s="1530"/>
    </row>
    <row r="606" spans="1:6" s="1062" customFormat="1" ht="15.6">
      <c r="A606" s="1181"/>
      <c r="B606" s="1239"/>
      <c r="C606" s="1183"/>
      <c r="D606" s="1183"/>
      <c r="E606" s="1531"/>
      <c r="F606" s="1530"/>
    </row>
    <row r="607" spans="1:6" s="1062" customFormat="1" ht="15.6">
      <c r="A607" s="1181"/>
      <c r="B607" s="1182" t="s">
        <v>2860</v>
      </c>
      <c r="C607" s="1183"/>
      <c r="D607" s="1183"/>
      <c r="E607" s="1531"/>
      <c r="F607" s="1530"/>
    </row>
    <row r="608" spans="1:6" s="1062" customFormat="1" ht="46.8">
      <c r="A608" s="1181"/>
      <c r="B608" s="1182" t="s">
        <v>2861</v>
      </c>
      <c r="C608" s="1183"/>
      <c r="D608" s="1183"/>
      <c r="E608" s="1531"/>
      <c r="F608" s="1530"/>
    </row>
    <row r="609" spans="1:6" s="1062" customFormat="1" ht="15.6">
      <c r="A609" s="1181"/>
      <c r="B609" s="1182" t="s">
        <v>2862</v>
      </c>
      <c r="C609" s="1183"/>
      <c r="D609" s="1183"/>
      <c r="E609" s="1531"/>
      <c r="F609" s="1530"/>
    </row>
    <row r="610" spans="1:6" s="1062" customFormat="1" ht="15.6">
      <c r="A610" s="1181"/>
      <c r="B610" s="1182" t="s">
        <v>2863</v>
      </c>
      <c r="C610" s="1183"/>
      <c r="D610" s="1183"/>
      <c r="E610" s="1531"/>
      <c r="F610" s="1530"/>
    </row>
    <row r="611" spans="1:6" s="1062" customFormat="1" ht="31.2">
      <c r="A611" s="1181"/>
      <c r="B611" s="1182" t="s">
        <v>2864</v>
      </c>
      <c r="C611" s="1183"/>
      <c r="D611" s="1183"/>
      <c r="E611" s="1531"/>
      <c r="F611" s="1530"/>
    </row>
    <row r="612" spans="1:6" s="1062" customFormat="1" ht="78">
      <c r="A612" s="1181"/>
      <c r="B612" s="1182" t="s">
        <v>2865</v>
      </c>
      <c r="C612" s="1183"/>
      <c r="D612" s="1183"/>
      <c r="E612" s="1531"/>
      <c r="F612" s="1530"/>
    </row>
    <row r="613" spans="1:6" s="1062" customFormat="1" ht="15.6">
      <c r="A613" s="1181"/>
      <c r="B613" s="1240"/>
      <c r="C613" s="1183"/>
      <c r="D613" s="1183"/>
      <c r="E613" s="1531"/>
      <c r="F613" s="1530"/>
    </row>
    <row r="614" spans="1:6" s="1062" customFormat="1" ht="31.2">
      <c r="A614" s="1181" t="s">
        <v>28</v>
      </c>
      <c r="B614" s="1182" t="s">
        <v>2866</v>
      </c>
      <c r="C614" s="1183" t="s">
        <v>1421</v>
      </c>
      <c r="D614" s="1183">
        <v>1</v>
      </c>
      <c r="E614" s="1531">
        <f>1400000*1.16</f>
        <v>1624000</v>
      </c>
      <c r="F614" s="1530">
        <f>E614*D614</f>
        <v>1624000</v>
      </c>
    </row>
    <row r="615" spans="1:6" s="1062" customFormat="1" ht="15.6">
      <c r="A615" s="1181"/>
      <c r="B615" s="1182"/>
      <c r="C615" s="1183"/>
      <c r="D615" s="1183"/>
      <c r="E615" s="1531"/>
      <c r="F615" s="1530"/>
    </row>
    <row r="616" spans="1:6" s="1062" customFormat="1" ht="15.6">
      <c r="A616" s="1181"/>
      <c r="B616" s="1182"/>
      <c r="C616" s="1183"/>
      <c r="D616" s="1183"/>
      <c r="E616" s="1531"/>
      <c r="F616" s="1530"/>
    </row>
    <row r="617" spans="1:6" s="1062" customFormat="1" ht="15.6">
      <c r="A617" s="1181"/>
      <c r="B617" s="1182"/>
      <c r="C617" s="1183"/>
      <c r="D617" s="1183"/>
      <c r="E617" s="1531"/>
      <c r="F617" s="1530"/>
    </row>
    <row r="618" spans="1:6" s="1062" customFormat="1" ht="15.6">
      <c r="A618" s="1181"/>
      <c r="B618" s="1182"/>
      <c r="C618" s="1183"/>
      <c r="D618" s="1183"/>
      <c r="E618" s="1531"/>
      <c r="F618" s="1530"/>
    </row>
    <row r="619" spans="1:6" s="1062" customFormat="1" ht="15.6">
      <c r="A619" s="1181"/>
      <c r="B619" s="1182"/>
      <c r="C619" s="1183"/>
      <c r="D619" s="1183"/>
      <c r="E619" s="1531"/>
      <c r="F619" s="1530"/>
    </row>
    <row r="620" spans="1:6" s="1062" customFormat="1" ht="15.6">
      <c r="A620" s="1181"/>
      <c r="B620" s="1182"/>
      <c r="C620" s="1183"/>
      <c r="D620" s="1183"/>
      <c r="E620" s="1531"/>
      <c r="F620" s="1530"/>
    </row>
    <row r="621" spans="1:6" s="1062" customFormat="1" ht="15.6">
      <c r="A621" s="1181"/>
      <c r="B621" s="1182"/>
      <c r="C621" s="1183"/>
      <c r="D621" s="1183"/>
      <c r="E621" s="1531"/>
      <c r="F621" s="1530"/>
    </row>
    <row r="622" spans="1:6" s="1062" customFormat="1" ht="15.6">
      <c r="A622" s="1181"/>
      <c r="B622" s="1182"/>
      <c r="C622" s="1183"/>
      <c r="D622" s="1183"/>
      <c r="E622" s="1531"/>
      <c r="F622" s="1530"/>
    </row>
    <row r="623" spans="1:6" s="1062" customFormat="1" ht="15.6">
      <c r="A623" s="1181"/>
      <c r="B623" s="1182"/>
      <c r="C623" s="1183"/>
      <c r="D623" s="1183"/>
      <c r="E623" s="1531"/>
      <c r="F623" s="1530"/>
    </row>
    <row r="624" spans="1:6" s="1062" customFormat="1" ht="15.6">
      <c r="A624" s="1181"/>
      <c r="B624" s="1182"/>
      <c r="C624" s="1183"/>
      <c r="D624" s="1183"/>
      <c r="E624" s="1531"/>
      <c r="F624" s="1530"/>
    </row>
    <row r="625" spans="1:6" s="1062" customFormat="1" ht="15.6">
      <c r="A625" s="1181"/>
      <c r="B625" s="1182"/>
      <c r="C625" s="1183"/>
      <c r="D625" s="1183"/>
      <c r="E625" s="1531"/>
      <c r="F625" s="1530"/>
    </row>
    <row r="626" spans="1:6" s="1062" customFormat="1" ht="15.6">
      <c r="A626" s="1181"/>
      <c r="B626" s="1182"/>
      <c r="C626" s="1183"/>
      <c r="D626" s="1183"/>
      <c r="E626" s="1531"/>
      <c r="F626" s="1530"/>
    </row>
    <row r="627" spans="1:6" s="1062" customFormat="1" ht="15.6">
      <c r="A627" s="1181"/>
      <c r="B627" s="1182"/>
      <c r="C627" s="1183"/>
      <c r="D627" s="1183"/>
      <c r="E627" s="1531"/>
      <c r="F627" s="1530"/>
    </row>
    <row r="628" spans="1:6" s="1062" customFormat="1" ht="15.6">
      <c r="A628" s="1181"/>
      <c r="B628" s="1182"/>
      <c r="C628" s="1183"/>
      <c r="D628" s="1183"/>
      <c r="E628" s="1531"/>
      <c r="F628" s="1530"/>
    </row>
    <row r="629" spans="1:6" s="1062" customFormat="1" ht="15.6">
      <c r="A629" s="1181"/>
      <c r="B629" s="1182"/>
      <c r="C629" s="1183"/>
      <c r="D629" s="1183"/>
      <c r="E629" s="1531"/>
      <c r="F629" s="1530"/>
    </row>
    <row r="630" spans="1:6" s="1062" customFormat="1" ht="15.6">
      <c r="A630" s="1181"/>
      <c r="B630" s="1182"/>
      <c r="C630" s="1183"/>
      <c r="D630" s="1183"/>
      <c r="E630" s="1531"/>
      <c r="F630" s="1530"/>
    </row>
    <row r="631" spans="1:6" s="1062" customFormat="1" ht="15.6">
      <c r="A631" s="1181"/>
      <c r="B631" s="1182"/>
      <c r="C631" s="1183"/>
      <c r="D631" s="1183"/>
      <c r="E631" s="1531"/>
      <c r="F631" s="1530"/>
    </row>
    <row r="632" spans="1:6" s="1062" customFormat="1" ht="15.6">
      <c r="A632" s="1181"/>
      <c r="B632" s="1182"/>
      <c r="C632" s="1183"/>
      <c r="D632" s="1183"/>
      <c r="E632" s="1531"/>
      <c r="F632" s="1530"/>
    </row>
    <row r="633" spans="1:6" s="1062" customFormat="1" ht="15.6">
      <c r="A633" s="1181"/>
      <c r="B633" s="1182"/>
      <c r="C633" s="1183"/>
      <c r="D633" s="1183"/>
      <c r="E633" s="1531"/>
      <c r="F633" s="1530"/>
    </row>
    <row r="634" spans="1:6" s="1062" customFormat="1" ht="15.6">
      <c r="A634" s="1181"/>
      <c r="B634" s="1182"/>
      <c r="C634" s="1183"/>
      <c r="D634" s="1183"/>
      <c r="E634" s="1531"/>
      <c r="F634" s="1530"/>
    </row>
    <row r="635" spans="1:6" s="1062" customFormat="1" ht="15.6">
      <c r="A635" s="1181"/>
      <c r="B635" s="1182"/>
      <c r="C635" s="1183"/>
      <c r="D635" s="1183"/>
      <c r="E635" s="1531"/>
      <c r="F635" s="1530"/>
    </row>
    <row r="636" spans="1:6" s="1062" customFormat="1" ht="16.2" thickBot="1">
      <c r="A636" s="1184"/>
      <c r="B636" s="1223"/>
      <c r="C636" s="1183"/>
      <c r="D636" s="1183"/>
      <c r="E636" s="1531"/>
      <c r="F636" s="1530"/>
    </row>
    <row r="637" spans="1:6" s="1062" customFormat="1" ht="16.2" thickTop="1">
      <c r="A637" s="1187"/>
      <c r="B637" s="1188"/>
      <c r="C637" s="1241"/>
      <c r="D637" s="1241"/>
      <c r="E637" s="1553"/>
      <c r="F637" s="1547"/>
    </row>
    <row r="638" spans="1:6" s="1062" customFormat="1" ht="16.2" thickBot="1">
      <c r="A638" s="2590" t="s">
        <v>2867</v>
      </c>
      <c r="B638" s="2590"/>
      <c r="C638" s="1168"/>
      <c r="D638" s="1169"/>
      <c r="E638" s="1533"/>
      <c r="F638" s="1535">
        <f>SUM(F606:F636)</f>
        <v>1624000</v>
      </c>
    </row>
    <row r="639" spans="1:6" s="1062" customFormat="1" ht="16.2" thickTop="1">
      <c r="A639" s="1059"/>
      <c r="B639" s="1059"/>
      <c r="C639" s="1168"/>
      <c r="D639" s="1169"/>
      <c r="E639" s="1521"/>
      <c r="F639" s="1521"/>
    </row>
    <row r="640" spans="1:6" s="1062" customFormat="1" ht="15.6">
      <c r="A640" s="1059"/>
      <c r="B640" s="1059"/>
      <c r="C640" s="1168"/>
      <c r="D640" s="1169"/>
      <c r="E640" s="1521"/>
      <c r="F640" s="1521"/>
    </row>
    <row r="641" spans="1:6" s="1062" customFormat="1" ht="16.2" thickBot="1">
      <c r="A641" s="2587" t="s">
        <v>2846</v>
      </c>
      <c r="B641" s="2587"/>
      <c r="C641" s="2587"/>
      <c r="D641" s="2587"/>
      <c r="E641" s="2587"/>
      <c r="F641" s="2587"/>
    </row>
    <row r="642" spans="1:6" s="1062" customFormat="1" ht="16.8" thickTop="1" thickBot="1">
      <c r="A642" s="1171" t="s">
        <v>7</v>
      </c>
      <c r="B642" s="1172" t="s">
        <v>8</v>
      </c>
      <c r="C642" s="1173" t="s">
        <v>10</v>
      </c>
      <c r="D642" s="1173" t="s">
        <v>991</v>
      </c>
      <c r="E642" s="1523" t="s">
        <v>11</v>
      </c>
      <c r="F642" s="1524" t="s">
        <v>2033</v>
      </c>
    </row>
    <row r="643" spans="1:6" s="1062" customFormat="1" ht="15.75" customHeight="1">
      <c r="A643" s="1189"/>
      <c r="B643" s="2597" t="s">
        <v>2848</v>
      </c>
      <c r="C643" s="2598"/>
      <c r="D643" s="2598"/>
      <c r="E643" s="2598"/>
      <c r="F643" s="2599"/>
    </row>
    <row r="644" spans="1:6" s="1062" customFormat="1" ht="15.75" customHeight="1">
      <c r="A644" s="1189"/>
      <c r="B644" s="1188" t="s">
        <v>2720</v>
      </c>
      <c r="C644" s="1242"/>
      <c r="D644" s="1242"/>
      <c r="E644" s="1554"/>
      <c r="F644" s="1537">
        <f>F638</f>
        <v>1624000</v>
      </c>
    </row>
    <row r="645" spans="1:6" s="1062" customFormat="1" ht="15.6">
      <c r="A645" s="1189"/>
      <c r="B645" s="1191" t="s">
        <v>2792</v>
      </c>
      <c r="C645" s="1183"/>
      <c r="D645" s="1183"/>
      <c r="E645" s="1531"/>
      <c r="F645" s="1530"/>
    </row>
    <row r="646" spans="1:6" s="1062" customFormat="1" ht="15.6">
      <c r="A646" s="1181"/>
      <c r="B646" s="1191"/>
      <c r="C646" s="1183"/>
      <c r="D646" s="1183"/>
      <c r="E646" s="1531"/>
      <c r="F646" s="1530"/>
    </row>
    <row r="647" spans="1:6" s="1062" customFormat="1" ht="108" customHeight="1">
      <c r="A647" s="1181" t="s">
        <v>31</v>
      </c>
      <c r="B647" s="1182" t="s">
        <v>2868</v>
      </c>
      <c r="C647" s="1183" t="s">
        <v>1421</v>
      </c>
      <c r="D647" s="1183">
        <v>1</v>
      </c>
      <c r="E647" s="1531">
        <f>198500*1.16</f>
        <v>230259.99999999997</v>
      </c>
      <c r="F647" s="1530">
        <f>E647*D647</f>
        <v>230259.99999999997</v>
      </c>
    </row>
    <row r="648" spans="1:6" s="1062" customFormat="1" ht="15.6">
      <c r="A648" s="1181"/>
      <c r="B648" s="1182"/>
      <c r="C648" s="1183"/>
      <c r="D648" s="1183"/>
      <c r="E648" s="1531"/>
      <c r="F648" s="1530"/>
    </row>
    <row r="649" spans="1:6" s="1062" customFormat="1" ht="84.75" customHeight="1">
      <c r="A649" s="1181" t="s">
        <v>32</v>
      </c>
      <c r="B649" s="1182" t="s">
        <v>2869</v>
      </c>
      <c r="C649" s="1183" t="s">
        <v>1421</v>
      </c>
      <c r="D649" s="1183">
        <v>1</v>
      </c>
      <c r="E649" s="1531">
        <f>350000*1.16</f>
        <v>406000</v>
      </c>
      <c r="F649" s="1530">
        <f>E649*D649</f>
        <v>406000</v>
      </c>
    </row>
    <row r="650" spans="1:6" s="1062" customFormat="1" ht="15.6">
      <c r="A650" s="1181"/>
      <c r="B650" s="1182"/>
      <c r="C650" s="1183"/>
      <c r="D650" s="1183"/>
      <c r="E650" s="1531"/>
      <c r="F650" s="1530"/>
    </row>
    <row r="651" spans="1:6" s="1062" customFormat="1" ht="15.6">
      <c r="A651" s="1181"/>
      <c r="B651" s="1182"/>
      <c r="C651" s="1183"/>
      <c r="D651" s="1183"/>
      <c r="E651" s="1531"/>
      <c r="F651" s="1530"/>
    </row>
    <row r="652" spans="1:6" s="1062" customFormat="1" ht="15.6">
      <c r="A652" s="1181"/>
      <c r="B652" s="1182"/>
      <c r="C652" s="1183"/>
      <c r="D652" s="1183"/>
      <c r="E652" s="1531"/>
      <c r="F652" s="1530"/>
    </row>
    <row r="653" spans="1:6" s="1062" customFormat="1" ht="15.6">
      <c r="A653" s="1181"/>
      <c r="B653" s="1182"/>
      <c r="C653" s="1183"/>
      <c r="D653" s="1183"/>
      <c r="E653" s="1531"/>
      <c r="F653" s="1530"/>
    </row>
    <row r="654" spans="1:6" s="1062" customFormat="1" ht="15.6">
      <c r="A654" s="1181"/>
      <c r="B654" s="1182"/>
      <c r="C654" s="1183"/>
      <c r="D654" s="1183"/>
      <c r="E654" s="1531"/>
      <c r="F654" s="1530"/>
    </row>
    <row r="655" spans="1:6" s="1062" customFormat="1" ht="15.6">
      <c r="A655" s="1181"/>
      <c r="B655" s="1182"/>
      <c r="C655" s="1183"/>
      <c r="D655" s="1183"/>
      <c r="E655" s="1531"/>
      <c r="F655" s="1530"/>
    </row>
    <row r="656" spans="1:6" s="1062" customFormat="1" ht="15.6">
      <c r="A656" s="1181"/>
      <c r="B656" s="1182"/>
      <c r="C656" s="1183"/>
      <c r="D656" s="1183"/>
      <c r="E656" s="1531"/>
      <c r="F656" s="1530"/>
    </row>
    <row r="657" spans="1:6" s="1062" customFormat="1" ht="15.6">
      <c r="A657" s="1181"/>
      <c r="B657" s="1182"/>
      <c r="C657" s="1183"/>
      <c r="D657" s="1183"/>
      <c r="E657" s="1531"/>
      <c r="F657" s="1530"/>
    </row>
    <row r="658" spans="1:6" s="1062" customFormat="1" ht="15.6">
      <c r="A658" s="1181"/>
      <c r="B658" s="1182"/>
      <c r="C658" s="1183"/>
      <c r="D658" s="1183"/>
      <c r="E658" s="1531"/>
      <c r="F658" s="1530"/>
    </row>
    <row r="659" spans="1:6" s="1062" customFormat="1" ht="15.6">
      <c r="A659" s="1181"/>
      <c r="B659" s="1182"/>
      <c r="C659" s="1183"/>
      <c r="D659" s="1183"/>
      <c r="E659" s="1531"/>
      <c r="F659" s="1530"/>
    </row>
    <row r="660" spans="1:6" s="1062" customFormat="1" ht="15.6">
      <c r="A660" s="1181"/>
      <c r="B660" s="1182"/>
      <c r="C660" s="1183"/>
      <c r="D660" s="1183"/>
      <c r="E660" s="1531"/>
      <c r="F660" s="1530"/>
    </row>
    <row r="661" spans="1:6" s="1062" customFormat="1" ht="15.6">
      <c r="A661" s="1181"/>
      <c r="B661" s="1182"/>
      <c r="C661" s="1183"/>
      <c r="D661" s="1183"/>
      <c r="E661" s="1531"/>
      <c r="F661" s="1530"/>
    </row>
    <row r="662" spans="1:6" s="1062" customFormat="1" ht="15.6">
      <c r="A662" s="1181"/>
      <c r="B662" s="1182"/>
      <c r="C662" s="1183"/>
      <c r="D662" s="1183"/>
      <c r="E662" s="1531"/>
      <c r="F662" s="1530"/>
    </row>
    <row r="663" spans="1:6" s="1062" customFormat="1" ht="15.6">
      <c r="A663" s="1181"/>
      <c r="B663" s="1182"/>
      <c r="C663" s="1183"/>
      <c r="D663" s="1183"/>
      <c r="E663" s="1531"/>
      <c r="F663" s="1530"/>
    </row>
    <row r="664" spans="1:6" s="1062" customFormat="1" ht="15.6">
      <c r="A664" s="1181"/>
      <c r="B664" s="1182"/>
      <c r="C664" s="1183"/>
      <c r="D664" s="1183"/>
      <c r="E664" s="1531"/>
      <c r="F664" s="1530"/>
    </row>
    <row r="665" spans="1:6" s="1062" customFormat="1" ht="15.6">
      <c r="A665" s="1181"/>
      <c r="B665" s="1182"/>
      <c r="C665" s="1183"/>
      <c r="D665" s="1183"/>
      <c r="E665" s="1531"/>
      <c r="F665" s="1530"/>
    </row>
    <row r="666" spans="1:6" s="1062" customFormat="1" ht="15.6">
      <c r="A666" s="1181"/>
      <c r="B666" s="1182"/>
      <c r="C666" s="1183"/>
      <c r="D666" s="1183"/>
      <c r="E666" s="1531"/>
      <c r="F666" s="1530"/>
    </row>
    <row r="667" spans="1:6" s="1062" customFormat="1" ht="15.6">
      <c r="A667" s="1181"/>
      <c r="B667" s="1182"/>
      <c r="C667" s="1183"/>
      <c r="D667" s="1183"/>
      <c r="E667" s="1531"/>
      <c r="F667" s="1530"/>
    </row>
    <row r="668" spans="1:6" s="1062" customFormat="1" ht="15.6">
      <c r="A668" s="1181"/>
      <c r="B668" s="1182"/>
      <c r="C668" s="1183"/>
      <c r="D668" s="1183"/>
      <c r="E668" s="1531"/>
      <c r="F668" s="1530"/>
    </row>
    <row r="669" spans="1:6" s="1062" customFormat="1" ht="15.6">
      <c r="A669" s="1181"/>
      <c r="B669" s="1182"/>
      <c r="C669" s="1183"/>
      <c r="D669" s="1183"/>
      <c r="E669" s="1531"/>
      <c r="F669" s="1530"/>
    </row>
    <row r="670" spans="1:6" s="1062" customFormat="1" ht="15.6">
      <c r="A670" s="1181"/>
      <c r="B670" s="1182"/>
      <c r="C670" s="1183"/>
      <c r="D670" s="1183"/>
      <c r="E670" s="1531"/>
      <c r="F670" s="1530"/>
    </row>
    <row r="671" spans="1:6" s="1062" customFormat="1" ht="15.6">
      <c r="A671" s="1181"/>
      <c r="B671" s="1182"/>
      <c r="C671" s="1183"/>
      <c r="D671" s="1183"/>
      <c r="E671" s="1531"/>
      <c r="F671" s="1530"/>
    </row>
    <row r="672" spans="1:6" s="1062" customFormat="1" ht="15.6">
      <c r="A672" s="1181"/>
      <c r="B672" s="1182"/>
      <c r="C672" s="1183"/>
      <c r="D672" s="1183"/>
      <c r="E672" s="1531"/>
      <c r="F672" s="1530"/>
    </row>
    <row r="673" spans="1:6" s="1062" customFormat="1" ht="15.6">
      <c r="A673" s="1181"/>
      <c r="B673" s="1182"/>
      <c r="C673" s="1183"/>
      <c r="D673" s="1183"/>
      <c r="E673" s="1531"/>
      <c r="F673" s="1530"/>
    </row>
    <row r="674" spans="1:6" s="1062" customFormat="1" ht="15.6">
      <c r="A674" s="1181"/>
      <c r="B674" s="1182"/>
      <c r="C674" s="1183"/>
      <c r="D674" s="1183"/>
      <c r="E674" s="1531"/>
      <c r="F674" s="1530"/>
    </row>
    <row r="675" spans="1:6" s="1062" customFormat="1" ht="15.6">
      <c r="A675" s="1181"/>
      <c r="B675" s="1182"/>
      <c r="C675" s="1183"/>
      <c r="D675" s="1183"/>
      <c r="E675" s="1531"/>
      <c r="F675" s="1530"/>
    </row>
    <row r="676" spans="1:6" s="1062" customFormat="1" ht="15.6">
      <c r="A676" s="1181"/>
      <c r="B676" s="1182"/>
      <c r="C676" s="1183"/>
      <c r="D676" s="1183"/>
      <c r="E676" s="1531"/>
      <c r="F676" s="1530"/>
    </row>
    <row r="677" spans="1:6" s="1062" customFormat="1" ht="15.6">
      <c r="A677" s="1181"/>
      <c r="B677" s="1182"/>
      <c r="C677" s="1183"/>
      <c r="D677" s="1183"/>
      <c r="E677" s="1531"/>
      <c r="F677" s="1530"/>
    </row>
    <row r="678" spans="1:6" s="1062" customFormat="1" ht="15.6">
      <c r="A678" s="1181"/>
      <c r="B678" s="1182"/>
      <c r="C678" s="1183"/>
      <c r="D678" s="1183"/>
      <c r="E678" s="1531"/>
      <c r="F678" s="1530"/>
    </row>
    <row r="679" spans="1:6" s="1062" customFormat="1" ht="15.6">
      <c r="A679" s="1181"/>
      <c r="B679" s="1182"/>
      <c r="C679" s="1183"/>
      <c r="D679" s="1183"/>
      <c r="E679" s="1531"/>
      <c r="F679" s="1530"/>
    </row>
    <row r="680" spans="1:6" s="1062" customFormat="1" ht="16.2" thickBot="1">
      <c r="A680" s="1184"/>
      <c r="B680" s="1185"/>
      <c r="C680" s="1186"/>
      <c r="D680" s="1186"/>
      <c r="E680" s="1532"/>
      <c r="F680" s="1530"/>
    </row>
    <row r="681" spans="1:6" s="1062" customFormat="1" ht="16.2" thickTop="1">
      <c r="A681" s="1187"/>
      <c r="B681" s="1188"/>
      <c r="C681" s="1169"/>
      <c r="D681" s="1169"/>
      <c r="E681" s="1533"/>
      <c r="F681" s="1534"/>
    </row>
    <row r="682" spans="1:6" s="1062" customFormat="1" ht="16.2" thickBot="1">
      <c r="A682" s="2588" t="s">
        <v>2870</v>
      </c>
      <c r="B682" s="2588"/>
      <c r="C682" s="1168"/>
      <c r="D682" s="1169"/>
      <c r="E682" s="1533"/>
      <c r="F682" s="1535">
        <f>SUM(F643:F680)</f>
        <v>2260260</v>
      </c>
    </row>
    <row r="683" spans="1:6" s="1062" customFormat="1" ht="16.2" thickTop="1">
      <c r="A683" s="1059"/>
      <c r="B683" s="1059"/>
      <c r="C683" s="1168"/>
      <c r="D683" s="1169"/>
      <c r="E683" s="1521"/>
      <c r="F683" s="1521"/>
    </row>
    <row r="684" spans="1:6" s="1062" customFormat="1" ht="16.2" thickBot="1">
      <c r="A684" s="2587" t="s">
        <v>2791</v>
      </c>
      <c r="B684" s="2587"/>
      <c r="C684" s="2587"/>
      <c r="D684" s="2587"/>
      <c r="E684" s="1522"/>
      <c r="F684" s="1522"/>
    </row>
    <row r="685" spans="1:6" s="1057" customFormat="1" ht="20.100000000000001" customHeight="1" thickTop="1" thickBot="1">
      <c r="A685" s="1193" t="s">
        <v>7</v>
      </c>
      <c r="B685" s="1064" t="s">
        <v>8</v>
      </c>
      <c r="C685" s="1194" t="s">
        <v>10</v>
      </c>
      <c r="D685" s="1194" t="s">
        <v>991</v>
      </c>
      <c r="E685" s="1539" t="s">
        <v>2731</v>
      </c>
      <c r="F685" s="1540" t="s">
        <v>2732</v>
      </c>
    </row>
    <row r="686" spans="1:6" s="1057" customFormat="1" ht="20.100000000000001" customHeight="1">
      <c r="A686" s="1243"/>
      <c r="B686" s="1098"/>
      <c r="C686" s="1244"/>
      <c r="D686" s="1244"/>
      <c r="E686" s="1555"/>
      <c r="F686" s="1556"/>
    </row>
    <row r="687" spans="1:6" s="1057" customFormat="1" ht="20.100000000000001" customHeight="1">
      <c r="A687" s="1245"/>
      <c r="B687" s="1077" t="s">
        <v>2871</v>
      </c>
      <c r="C687" s="1246"/>
      <c r="D687" s="1246"/>
      <c r="E687" s="1544"/>
      <c r="F687" s="1557"/>
    </row>
    <row r="688" spans="1:6" s="1057" customFormat="1" ht="18" customHeight="1">
      <c r="A688" s="1245"/>
      <c r="B688" s="1152"/>
      <c r="C688" s="1246"/>
      <c r="D688" s="1246"/>
      <c r="E688" s="1529"/>
      <c r="F688" s="1529"/>
    </row>
    <row r="689" spans="1:6" s="1083" customFormat="1" ht="18" customHeight="1">
      <c r="A689" s="1195" t="s">
        <v>2784</v>
      </c>
      <c r="B689" s="1082" t="s">
        <v>2872</v>
      </c>
      <c r="C689" s="1197"/>
      <c r="D689" s="1197"/>
      <c r="E689" s="1529"/>
      <c r="F689" s="1529">
        <f>F485</f>
        <v>8119999.9999999991</v>
      </c>
    </row>
    <row r="690" spans="1:6" s="1057" customFormat="1" ht="18" customHeight="1">
      <c r="A690" s="1245"/>
      <c r="B690" s="1095"/>
      <c r="C690" s="1211"/>
      <c r="D690" s="1246"/>
      <c r="E690" s="1544"/>
      <c r="F690" s="1557"/>
    </row>
    <row r="691" spans="1:6" s="1057" customFormat="1" ht="18" customHeight="1">
      <c r="A691" s="1245" t="s">
        <v>2812</v>
      </c>
      <c r="B691" s="1095" t="s">
        <v>2873</v>
      </c>
      <c r="C691" s="1211"/>
      <c r="D691" s="1246"/>
      <c r="E691" s="1544"/>
      <c r="F691" s="1557">
        <f>F571</f>
        <v>2262740</v>
      </c>
    </row>
    <row r="692" spans="1:6" s="1057" customFormat="1" ht="18" customHeight="1">
      <c r="A692" s="1245"/>
      <c r="B692" s="1095"/>
      <c r="C692" s="1211"/>
      <c r="D692" s="1246"/>
      <c r="E692" s="1544"/>
      <c r="F692" s="1557"/>
    </row>
    <row r="693" spans="1:6" s="1057" customFormat="1" ht="18" customHeight="1">
      <c r="A693" s="1245" t="s">
        <v>2874</v>
      </c>
      <c r="B693" s="1095" t="s">
        <v>2875</v>
      </c>
      <c r="C693" s="1211"/>
      <c r="D693" s="1246"/>
      <c r="E693" s="1544"/>
      <c r="F693" s="1557">
        <f>F682</f>
        <v>2260260</v>
      </c>
    </row>
    <row r="694" spans="1:6" s="1057" customFormat="1" ht="18" customHeight="1">
      <c r="A694" s="1245"/>
      <c r="B694" s="1095"/>
      <c r="C694" s="1211"/>
      <c r="D694" s="1246"/>
      <c r="E694" s="1544"/>
      <c r="F694" s="1557"/>
    </row>
    <row r="695" spans="1:6" s="1057" customFormat="1" ht="18" customHeight="1">
      <c r="A695" s="1245"/>
      <c r="B695" s="1095"/>
      <c r="C695" s="1211"/>
      <c r="D695" s="1246"/>
      <c r="E695" s="1544"/>
      <c r="F695" s="1557"/>
    </row>
    <row r="696" spans="1:6" s="1154" customFormat="1" ht="18" customHeight="1">
      <c r="A696" s="1247"/>
      <c r="B696" s="1153" t="s">
        <v>2876</v>
      </c>
      <c r="C696" s="1248"/>
      <c r="D696" s="1249"/>
      <c r="E696" s="1558"/>
      <c r="F696" s="1559">
        <f>SUM(F689:F695)</f>
        <v>12643000</v>
      </c>
    </row>
    <row r="697" spans="1:6" s="1057" customFormat="1" ht="18" customHeight="1">
      <c r="A697" s="1245"/>
      <c r="B697" s="1095"/>
      <c r="C697" s="1211"/>
      <c r="D697" s="1246"/>
      <c r="E697" s="1544"/>
      <c r="F697" s="1557"/>
    </row>
    <row r="698" spans="1:6" s="1057" customFormat="1" ht="18" customHeight="1">
      <c r="A698" s="1245"/>
      <c r="B698" s="1095"/>
      <c r="C698" s="1211"/>
      <c r="D698" s="1246"/>
      <c r="E698" s="1544"/>
      <c r="F698" s="1557"/>
    </row>
    <row r="699" spans="1:6" s="1057" customFormat="1" ht="18" customHeight="1">
      <c r="A699" s="1245"/>
      <c r="B699" s="1095"/>
      <c r="C699" s="1211"/>
      <c r="D699" s="1246"/>
      <c r="E699" s="1544"/>
      <c r="F699" s="1557"/>
    </row>
    <row r="700" spans="1:6" s="1057" customFormat="1" ht="18" customHeight="1">
      <c r="A700" s="1245"/>
      <c r="B700" s="1095"/>
      <c r="C700" s="1211"/>
      <c r="D700" s="1246"/>
      <c r="E700" s="1544"/>
      <c r="F700" s="1557"/>
    </row>
    <row r="701" spans="1:6" s="1057" customFormat="1" ht="18" customHeight="1">
      <c r="A701" s="1245"/>
      <c r="B701" s="1095"/>
      <c r="C701" s="1211"/>
      <c r="D701" s="1246"/>
      <c r="E701" s="1544"/>
      <c r="F701" s="1557"/>
    </row>
    <row r="702" spans="1:6" s="1057" customFormat="1" ht="18" customHeight="1">
      <c r="A702" s="1245"/>
      <c r="B702" s="1095"/>
      <c r="C702" s="1211"/>
      <c r="D702" s="1246"/>
      <c r="E702" s="1544"/>
      <c r="F702" s="1557"/>
    </row>
    <row r="703" spans="1:6" s="1057" customFormat="1" ht="18" customHeight="1">
      <c r="A703" s="1245"/>
      <c r="B703" s="1095"/>
      <c r="C703" s="1211"/>
      <c r="D703" s="1246"/>
      <c r="E703" s="1544"/>
      <c r="F703" s="1557"/>
    </row>
    <row r="704" spans="1:6" s="1057" customFormat="1" ht="18" customHeight="1">
      <c r="A704" s="1245"/>
      <c r="B704" s="1095"/>
      <c r="C704" s="1211"/>
      <c r="D704" s="1246"/>
      <c r="E704" s="1544"/>
      <c r="F704" s="1557"/>
    </row>
    <row r="705" spans="1:6" s="1057" customFormat="1" ht="18" customHeight="1">
      <c r="A705" s="1245"/>
      <c r="B705" s="1095"/>
      <c r="C705" s="1211"/>
      <c r="D705" s="1246"/>
      <c r="E705" s="1544"/>
      <c r="F705" s="1557"/>
    </row>
    <row r="706" spans="1:6" s="1057" customFormat="1" ht="18" customHeight="1">
      <c r="A706" s="1245"/>
      <c r="B706" s="1095"/>
      <c r="C706" s="1211"/>
      <c r="D706" s="1246"/>
      <c r="E706" s="1544"/>
      <c r="F706" s="1557"/>
    </row>
    <row r="707" spans="1:6" s="1057" customFormat="1" ht="18" customHeight="1">
      <c r="A707" s="1245"/>
      <c r="B707" s="1095"/>
      <c r="C707" s="1211"/>
      <c r="D707" s="1246"/>
      <c r="E707" s="1544"/>
      <c r="F707" s="1557"/>
    </row>
    <row r="708" spans="1:6" s="1057" customFormat="1" ht="18" customHeight="1">
      <c r="A708" s="1245"/>
      <c r="B708" s="1095"/>
      <c r="C708" s="1211"/>
      <c r="D708" s="1246"/>
      <c r="E708" s="1544"/>
      <c r="F708" s="1557"/>
    </row>
    <row r="709" spans="1:6" s="1057" customFormat="1" ht="18" customHeight="1">
      <c r="A709" s="1245"/>
      <c r="B709" s="1095"/>
      <c r="C709" s="1211"/>
      <c r="D709" s="1246"/>
      <c r="E709" s="1544"/>
      <c r="F709" s="1557"/>
    </row>
    <row r="710" spans="1:6" s="1057" customFormat="1" ht="18" customHeight="1">
      <c r="A710" s="1245"/>
      <c r="B710" s="1095"/>
      <c r="C710" s="1211"/>
      <c r="D710" s="1246"/>
      <c r="E710" s="1544"/>
      <c r="F710" s="1557"/>
    </row>
    <row r="711" spans="1:6" s="1057" customFormat="1" ht="18" customHeight="1">
      <c r="A711" s="1245"/>
      <c r="B711" s="1095"/>
      <c r="C711" s="1211"/>
      <c r="D711" s="1246"/>
      <c r="E711" s="1544"/>
      <c r="F711" s="1557"/>
    </row>
    <row r="712" spans="1:6" s="1057" customFormat="1" ht="18" customHeight="1">
      <c r="A712" s="1245"/>
      <c r="B712" s="1095"/>
      <c r="C712" s="1211"/>
      <c r="D712" s="1246"/>
      <c r="E712" s="1544"/>
      <c r="F712" s="1557"/>
    </row>
    <row r="713" spans="1:6" s="1057" customFormat="1" ht="18" customHeight="1">
      <c r="A713" s="1245"/>
      <c r="B713" s="1095"/>
      <c r="C713" s="1211"/>
      <c r="D713" s="1246"/>
      <c r="E713" s="1544"/>
      <c r="F713" s="1557"/>
    </row>
    <row r="714" spans="1:6" s="1057" customFormat="1" ht="18" customHeight="1">
      <c r="A714" s="1245"/>
      <c r="B714" s="1095"/>
      <c r="C714" s="1211"/>
      <c r="D714" s="1246"/>
      <c r="E714" s="1544"/>
      <c r="F714" s="1557"/>
    </row>
    <row r="715" spans="1:6" s="1057" customFormat="1" ht="18" customHeight="1">
      <c r="A715" s="1245"/>
      <c r="B715" s="1095"/>
      <c r="C715" s="1211"/>
      <c r="D715" s="1246"/>
      <c r="E715" s="1544"/>
      <c r="F715" s="1557"/>
    </row>
    <row r="716" spans="1:6" s="1057" customFormat="1" ht="18" customHeight="1">
      <c r="A716" s="1245"/>
      <c r="B716" s="1095"/>
      <c r="C716" s="1211"/>
      <c r="D716" s="1246"/>
      <c r="E716" s="1544"/>
      <c r="F716" s="1557"/>
    </row>
    <row r="717" spans="1:6" s="1057" customFormat="1" ht="18" customHeight="1">
      <c r="A717" s="1245"/>
      <c r="B717" s="1095"/>
      <c r="C717" s="1211"/>
      <c r="D717" s="1246"/>
      <c r="E717" s="1544"/>
      <c r="F717" s="1557"/>
    </row>
    <row r="718" spans="1:6" s="1057" customFormat="1" ht="18" customHeight="1">
      <c r="A718" s="1245"/>
      <c r="B718" s="1095"/>
      <c r="C718" s="1211"/>
      <c r="D718" s="1246"/>
      <c r="E718" s="1544"/>
      <c r="F718" s="1557"/>
    </row>
    <row r="719" spans="1:6" s="1057" customFormat="1" ht="18" customHeight="1">
      <c r="A719" s="1245"/>
      <c r="B719" s="1095"/>
      <c r="C719" s="1211"/>
      <c r="D719" s="1246"/>
      <c r="E719" s="1544"/>
      <c r="F719" s="1557"/>
    </row>
    <row r="720" spans="1:6" s="1057" customFormat="1" ht="18" customHeight="1">
      <c r="A720" s="1245"/>
      <c r="B720" s="1095"/>
      <c r="C720" s="1211"/>
      <c r="D720" s="1246"/>
      <c r="E720" s="1544"/>
      <c r="F720" s="1557"/>
    </row>
    <row r="721" spans="1:6" s="1057" customFormat="1" ht="18" customHeight="1">
      <c r="A721" s="1245"/>
      <c r="B721" s="1095"/>
      <c r="C721" s="1211"/>
      <c r="D721" s="1246"/>
      <c r="E721" s="1544"/>
      <c r="F721" s="1557"/>
    </row>
    <row r="722" spans="1:6" s="1057" customFormat="1" ht="18" customHeight="1">
      <c r="A722" s="1245"/>
      <c r="B722" s="1095"/>
      <c r="C722" s="1211"/>
      <c r="D722" s="1246"/>
      <c r="E722" s="1544"/>
      <c r="F722" s="1557"/>
    </row>
    <row r="723" spans="1:6" s="1057" customFormat="1" ht="18" customHeight="1">
      <c r="A723" s="1245"/>
      <c r="B723" s="1095"/>
      <c r="C723" s="1211"/>
      <c r="D723" s="1246"/>
      <c r="E723" s="1544"/>
      <c r="F723" s="1557"/>
    </row>
    <row r="724" spans="1:6" s="1057" customFormat="1" ht="20.100000000000001" customHeight="1" thickBot="1">
      <c r="A724" s="1206"/>
      <c r="B724" s="1085"/>
      <c r="C724" s="1208"/>
      <c r="D724" s="1208"/>
      <c r="E724" s="1560"/>
      <c r="F724" s="1543"/>
    </row>
    <row r="725" spans="1:6" s="1057" customFormat="1" ht="20.100000000000001" customHeight="1" thickBot="1">
      <c r="A725" s="1210"/>
      <c r="B725" s="1088" t="s">
        <v>2736</v>
      </c>
      <c r="C725" s="1211"/>
      <c r="D725" s="1211"/>
      <c r="E725" s="1544"/>
      <c r="F725" s="1540">
        <f>F696</f>
        <v>12643000</v>
      </c>
    </row>
    <row r="726" spans="1:6" s="1057" customFormat="1" ht="20.100000000000001" customHeight="1">
      <c r="A726" s="1250"/>
      <c r="B726" s="1088"/>
      <c r="C726" s="1248"/>
      <c r="D726" s="1248"/>
      <c r="E726" s="1558"/>
      <c r="F726" s="1561"/>
    </row>
    <row r="727" spans="1:6" s="1055" customFormat="1" ht="15.6">
      <c r="A727" s="1166"/>
      <c r="B727" s="1053"/>
      <c r="C727" s="1054"/>
      <c r="D727" s="1054"/>
      <c r="E727" s="1463"/>
      <c r="F727" s="1463"/>
    </row>
    <row r="728" spans="1:6" s="1055" customFormat="1" ht="15.6">
      <c r="A728" s="1166"/>
      <c r="B728" s="1053"/>
      <c r="C728" s="1054"/>
      <c r="D728" s="1054"/>
      <c r="E728" s="1463"/>
      <c r="F728" s="1463"/>
    </row>
    <row r="729" spans="1:6" s="1062" customFormat="1" ht="16.2" thickBot="1">
      <c r="A729" s="2587" t="s">
        <v>2877</v>
      </c>
      <c r="B729" s="2587"/>
      <c r="C729" s="2587"/>
      <c r="D729" s="2587"/>
      <c r="E729" s="1522"/>
      <c r="F729" s="1522"/>
    </row>
    <row r="730" spans="1:6" s="1062" customFormat="1" ht="16.8" thickTop="1" thickBot="1">
      <c r="A730" s="1171" t="s">
        <v>7</v>
      </c>
      <c r="B730" s="1172" t="s">
        <v>8</v>
      </c>
      <c r="C730" s="1173" t="s">
        <v>10</v>
      </c>
      <c r="D730" s="1173" t="s">
        <v>991</v>
      </c>
      <c r="E730" s="1523" t="s">
        <v>11</v>
      </c>
      <c r="F730" s="1524" t="s">
        <v>2732</v>
      </c>
    </row>
    <row r="731" spans="1:6" s="1062" customFormat="1" ht="15.6">
      <c r="A731" s="1174" t="s">
        <v>2784</v>
      </c>
      <c r="B731" s="1175" t="s">
        <v>2878</v>
      </c>
      <c r="C731" s="1176"/>
      <c r="D731" s="1176"/>
      <c r="E731" s="1525"/>
      <c r="F731" s="1526"/>
    </row>
    <row r="732" spans="1:6" s="1062" customFormat="1" ht="140.25" customHeight="1">
      <c r="A732" s="1177"/>
      <c r="B732" s="1178" t="s">
        <v>2786</v>
      </c>
      <c r="C732" s="1179"/>
      <c r="D732" s="1179"/>
      <c r="E732" s="1527"/>
      <c r="F732" s="1528"/>
    </row>
    <row r="733" spans="1:6" s="1062" customFormat="1" ht="8.25" customHeight="1">
      <c r="A733" s="1177"/>
      <c r="B733" s="1178"/>
      <c r="C733" s="1180"/>
      <c r="D733" s="1180"/>
      <c r="E733" s="1529"/>
      <c r="F733" s="1530"/>
    </row>
    <row r="734" spans="1:6" s="1062" customFormat="1" ht="204.75" customHeight="1">
      <c r="A734" s="1181" t="s">
        <v>28</v>
      </c>
      <c r="B734" s="1182" t="s">
        <v>2879</v>
      </c>
      <c r="C734" s="1183"/>
      <c r="D734" s="1183"/>
      <c r="E734" s="1531"/>
      <c r="F734" s="1530"/>
    </row>
    <row r="735" spans="1:6" s="1062" customFormat="1" ht="220.5" customHeight="1">
      <c r="A735" s="1181"/>
      <c r="B735" s="1182" t="s">
        <v>2788</v>
      </c>
      <c r="C735" s="1183"/>
      <c r="D735" s="1183"/>
      <c r="E735" s="1531"/>
      <c r="F735" s="1530"/>
    </row>
    <row r="736" spans="1:6" s="1062" customFormat="1" ht="78.75" customHeight="1">
      <c r="A736" s="1181"/>
      <c r="B736" s="1182" t="s">
        <v>2789</v>
      </c>
      <c r="C736" s="1183"/>
      <c r="D736" s="1183"/>
      <c r="E736" s="1531"/>
      <c r="F736" s="1530"/>
    </row>
    <row r="737" spans="1:6" s="1062" customFormat="1" ht="16.2" thickBot="1">
      <c r="A737" s="1184"/>
      <c r="B737" s="1185"/>
      <c r="C737" s="1186"/>
      <c r="D737" s="1186"/>
      <c r="E737" s="1532"/>
      <c r="F737" s="1530"/>
    </row>
    <row r="738" spans="1:6" s="1062" customFormat="1" ht="16.2" thickTop="1">
      <c r="A738" s="1187"/>
      <c r="B738" s="1188"/>
      <c r="C738" s="1169"/>
      <c r="D738" s="1169"/>
      <c r="E738" s="1533"/>
      <c r="F738" s="1534"/>
    </row>
    <row r="739" spans="1:6" s="1062" customFormat="1" ht="16.2" thickBot="1">
      <c r="A739" s="2588" t="s">
        <v>2790</v>
      </c>
      <c r="B739" s="2588"/>
      <c r="C739" s="1168"/>
      <c r="D739" s="1169"/>
      <c r="E739" s="1533"/>
      <c r="F739" s="1535"/>
    </row>
    <row r="740" spans="1:6" s="1062" customFormat="1" ht="16.2" thickTop="1">
      <c r="A740" s="1059"/>
      <c r="B740" s="1059"/>
      <c r="C740" s="1168"/>
      <c r="D740" s="1169"/>
      <c r="E740" s="1521"/>
      <c r="F740" s="1521"/>
    </row>
    <row r="741" spans="1:6" s="1062" customFormat="1" ht="15.6">
      <c r="A741" s="1059"/>
      <c r="B741" s="1059"/>
      <c r="C741" s="1168"/>
      <c r="D741" s="1169"/>
      <c r="E741" s="1521"/>
      <c r="F741" s="1521"/>
    </row>
    <row r="742" spans="1:6" s="1062" customFormat="1" ht="16.2" thickBot="1">
      <c r="A742" s="2587" t="s">
        <v>2880</v>
      </c>
      <c r="B742" s="2587"/>
      <c r="C742" s="2587"/>
      <c r="D742" s="2587"/>
      <c r="E742" s="1522"/>
      <c r="F742" s="1522"/>
    </row>
    <row r="743" spans="1:6" s="1062" customFormat="1" ht="16.8" thickTop="1" thickBot="1">
      <c r="A743" s="1171" t="s">
        <v>7</v>
      </c>
      <c r="B743" s="1172" t="s">
        <v>8</v>
      </c>
      <c r="C743" s="1173" t="s">
        <v>10</v>
      </c>
      <c r="D743" s="1173" t="s">
        <v>991</v>
      </c>
      <c r="E743" s="1523" t="s">
        <v>11</v>
      </c>
      <c r="F743" s="1524" t="s">
        <v>2033</v>
      </c>
    </row>
    <row r="744" spans="1:6" s="1062" customFormat="1" ht="15.6">
      <c r="A744" s="1189"/>
      <c r="B744" s="1190" t="s">
        <v>2878</v>
      </c>
      <c r="C744" s="1176"/>
      <c r="D744" s="1176"/>
      <c r="E744" s="1525"/>
      <c r="F744" s="1526"/>
    </row>
    <row r="745" spans="1:6" s="1062" customFormat="1" ht="15.6">
      <c r="A745" s="1189"/>
      <c r="B745" s="1178" t="s">
        <v>2792</v>
      </c>
      <c r="C745" s="1179"/>
      <c r="D745" s="1179"/>
      <c r="E745" s="1527"/>
      <c r="F745" s="1528"/>
    </row>
    <row r="746" spans="1:6" s="1062" customFormat="1" ht="15.6">
      <c r="A746" s="1189"/>
      <c r="B746" s="1191"/>
      <c r="C746" s="1179"/>
      <c r="D746" s="1179"/>
      <c r="E746" s="1527"/>
      <c r="F746" s="1536"/>
    </row>
    <row r="747" spans="1:6" s="1062" customFormat="1" ht="189" customHeight="1">
      <c r="A747" s="1189"/>
      <c r="B747" s="1192" t="s">
        <v>2793</v>
      </c>
      <c r="C747" s="1179"/>
      <c r="D747" s="1179"/>
      <c r="E747" s="1527"/>
      <c r="F747" s="1536"/>
    </row>
    <row r="748" spans="1:6" s="1062" customFormat="1" ht="15.6">
      <c r="A748" s="1189"/>
      <c r="B748" s="1178"/>
      <c r="C748" s="1179"/>
      <c r="D748" s="1179"/>
      <c r="E748" s="1527"/>
      <c r="F748" s="1536"/>
    </row>
    <row r="749" spans="1:6" s="1062" customFormat="1" ht="15.6">
      <c r="A749" s="1189"/>
      <c r="B749" s="1182" t="s">
        <v>2794</v>
      </c>
      <c r="C749" s="1180"/>
      <c r="D749" s="1180"/>
      <c r="E749" s="1529"/>
      <c r="F749" s="1537"/>
    </row>
    <row r="750" spans="1:6" s="1062" customFormat="1" ht="165.75" customHeight="1">
      <c r="A750" s="1181"/>
      <c r="B750" s="1182" t="s">
        <v>2795</v>
      </c>
      <c r="C750" s="1183"/>
      <c r="D750" s="1183"/>
      <c r="E750" s="1531"/>
      <c r="F750" s="1530"/>
    </row>
    <row r="751" spans="1:6" s="1062" customFormat="1" ht="123.75" customHeight="1">
      <c r="A751" s="1181"/>
      <c r="B751" s="1182" t="s">
        <v>2796</v>
      </c>
      <c r="C751" s="1183"/>
      <c r="D751" s="1183"/>
      <c r="E751" s="1531"/>
      <c r="F751" s="1530"/>
    </row>
    <row r="752" spans="1:6" s="1062" customFormat="1" ht="111.75" customHeight="1">
      <c r="A752" s="1181"/>
      <c r="B752" s="1182" t="s">
        <v>2797</v>
      </c>
      <c r="C752" s="1183"/>
      <c r="D752" s="1183"/>
      <c r="E752" s="1531"/>
      <c r="F752" s="1530"/>
    </row>
    <row r="753" spans="1:6" s="1062" customFormat="1" ht="15.6">
      <c r="A753" s="1181"/>
      <c r="B753" s="1182"/>
      <c r="C753" s="1183"/>
      <c r="D753" s="1183"/>
      <c r="E753" s="1531"/>
      <c r="F753" s="1530"/>
    </row>
    <row r="754" spans="1:6" s="1062" customFormat="1" ht="16.2" thickBot="1">
      <c r="A754" s="1184"/>
      <c r="B754" s="1185"/>
      <c r="C754" s="1186"/>
      <c r="D754" s="1186"/>
      <c r="E754" s="1532"/>
      <c r="F754" s="1530"/>
    </row>
    <row r="755" spans="1:6" s="1062" customFormat="1" ht="16.2" thickTop="1">
      <c r="A755" s="1187"/>
      <c r="B755" s="1188"/>
      <c r="C755" s="1169"/>
      <c r="D755" s="1169"/>
      <c r="E755" s="1533"/>
      <c r="F755" s="1534"/>
    </row>
    <row r="756" spans="1:6" s="1062" customFormat="1" ht="16.2" thickBot="1">
      <c r="A756" s="2588" t="s">
        <v>2790</v>
      </c>
      <c r="B756" s="2588"/>
      <c r="C756" s="1168"/>
      <c r="D756" s="1169"/>
      <c r="E756" s="1533"/>
      <c r="F756" s="1535"/>
    </row>
    <row r="757" spans="1:6" s="1062" customFormat="1" ht="16.2" thickTop="1">
      <c r="A757" s="1059"/>
      <c r="B757" s="1059"/>
      <c r="C757" s="1168"/>
      <c r="D757" s="1169"/>
      <c r="E757" s="1521"/>
      <c r="F757" s="1521"/>
    </row>
    <row r="758" spans="1:6" s="1062" customFormat="1" ht="15.6">
      <c r="A758" s="1059"/>
      <c r="B758" s="1059"/>
      <c r="C758" s="1168"/>
      <c r="D758" s="1169"/>
      <c r="E758" s="1521"/>
      <c r="F758" s="1521"/>
    </row>
    <row r="759" spans="1:6" s="1062" customFormat="1" ht="16.2" thickBot="1">
      <c r="A759" s="2587" t="s">
        <v>2880</v>
      </c>
      <c r="B759" s="2587"/>
      <c r="C759" s="2587"/>
      <c r="D759" s="2587"/>
      <c r="E759" s="1522"/>
      <c r="F759" s="1522"/>
    </row>
    <row r="760" spans="1:6" s="1062" customFormat="1" ht="16.8" thickTop="1" thickBot="1">
      <c r="A760" s="1171" t="s">
        <v>7</v>
      </c>
      <c r="B760" s="1172" t="s">
        <v>8</v>
      </c>
      <c r="C760" s="1173" t="s">
        <v>10</v>
      </c>
      <c r="D760" s="1173" t="s">
        <v>991</v>
      </c>
      <c r="E760" s="1523" t="s">
        <v>11</v>
      </c>
      <c r="F760" s="1524" t="s">
        <v>2033</v>
      </c>
    </row>
    <row r="761" spans="1:6" s="1062" customFormat="1" ht="15.6">
      <c r="A761" s="1189"/>
      <c r="B761" s="1190" t="s">
        <v>2878</v>
      </c>
      <c r="C761" s="1176"/>
      <c r="D761" s="1176"/>
      <c r="E761" s="1525"/>
      <c r="F761" s="1526"/>
    </row>
    <row r="762" spans="1:6" s="1062" customFormat="1" ht="15.6">
      <c r="A762" s="1189"/>
      <c r="B762" s="1178" t="s">
        <v>2792</v>
      </c>
      <c r="C762" s="1179"/>
      <c r="D762" s="1179"/>
      <c r="E762" s="1527"/>
      <c r="F762" s="1528"/>
    </row>
    <row r="763" spans="1:6" s="1062" customFormat="1" ht="15.6">
      <c r="A763" s="1189"/>
      <c r="B763" s="1178"/>
      <c r="C763" s="1179"/>
      <c r="D763" s="1179"/>
      <c r="E763" s="1527"/>
      <c r="F763" s="1528"/>
    </row>
    <row r="764" spans="1:6" s="1062" customFormat="1" ht="77.25" customHeight="1">
      <c r="A764" s="1189"/>
      <c r="B764" s="1192" t="s">
        <v>2798</v>
      </c>
      <c r="C764" s="1179"/>
      <c r="D764" s="1179"/>
      <c r="E764" s="1527"/>
      <c r="F764" s="1528"/>
    </row>
    <row r="765" spans="1:6" s="1062" customFormat="1" ht="62.4">
      <c r="A765" s="1189"/>
      <c r="B765" s="1192" t="s">
        <v>2799</v>
      </c>
      <c r="C765" s="1179"/>
      <c r="D765" s="1179"/>
      <c r="E765" s="1527"/>
      <c r="F765" s="1528"/>
    </row>
    <row r="766" spans="1:6" s="1062" customFormat="1" ht="31.2">
      <c r="A766" s="1189"/>
      <c r="B766" s="1192" t="s">
        <v>2800</v>
      </c>
      <c r="C766" s="1179"/>
      <c r="D766" s="1179"/>
      <c r="E766" s="1527"/>
      <c r="F766" s="1528"/>
    </row>
    <row r="767" spans="1:6" s="1062" customFormat="1" ht="46.8">
      <c r="A767" s="1189"/>
      <c r="B767" s="1192" t="s">
        <v>2801</v>
      </c>
      <c r="C767" s="1179"/>
      <c r="D767" s="1179"/>
      <c r="E767" s="1527"/>
      <c r="F767" s="1528"/>
    </row>
    <row r="768" spans="1:6" s="1062" customFormat="1" ht="102" customHeight="1">
      <c r="A768" s="1189"/>
      <c r="B768" s="1192" t="s">
        <v>2802</v>
      </c>
      <c r="C768" s="1179"/>
      <c r="D768" s="1179"/>
      <c r="E768" s="1527"/>
      <c r="F768" s="1528"/>
    </row>
    <row r="769" spans="1:6" s="1062" customFormat="1" ht="120" customHeight="1">
      <c r="A769" s="1189"/>
      <c r="B769" s="1192" t="s">
        <v>2803</v>
      </c>
      <c r="C769" s="1180"/>
      <c r="D769" s="1180"/>
      <c r="E769" s="1529"/>
      <c r="F769" s="1530"/>
    </row>
    <row r="770" spans="1:6" s="1062" customFormat="1" ht="61.5" customHeight="1">
      <c r="A770" s="1181"/>
      <c r="B770" s="1182" t="s">
        <v>2804</v>
      </c>
      <c r="C770" s="1183"/>
      <c r="D770" s="1183"/>
      <c r="E770" s="1531"/>
      <c r="F770" s="1530"/>
    </row>
    <row r="771" spans="1:6" s="1062" customFormat="1" ht="15.6">
      <c r="A771" s="1181"/>
      <c r="B771" s="1182"/>
      <c r="C771" s="1183"/>
      <c r="D771" s="1183"/>
      <c r="E771" s="1531"/>
      <c r="F771" s="1530"/>
    </row>
    <row r="772" spans="1:6" s="1062" customFormat="1" ht="15.6">
      <c r="A772" s="1181"/>
      <c r="B772" s="1182"/>
      <c r="C772" s="1183"/>
      <c r="D772" s="1183"/>
      <c r="E772" s="1531"/>
      <c r="F772" s="1530"/>
    </row>
    <row r="773" spans="1:6" s="1062" customFormat="1" ht="15.6">
      <c r="A773" s="1181"/>
      <c r="B773" s="1182"/>
      <c r="C773" s="1183"/>
      <c r="D773" s="1183"/>
      <c r="E773" s="1531"/>
      <c r="F773" s="1530"/>
    </row>
    <row r="774" spans="1:6" s="1062" customFormat="1" ht="15.6">
      <c r="A774" s="1181"/>
      <c r="B774" s="1182"/>
      <c r="C774" s="1183"/>
      <c r="D774" s="1183"/>
      <c r="E774" s="1531"/>
      <c r="F774" s="1530"/>
    </row>
    <row r="775" spans="1:6" s="1062" customFormat="1" ht="15.6">
      <c r="A775" s="1181"/>
      <c r="B775" s="1182"/>
      <c r="C775" s="1183"/>
      <c r="D775" s="1183"/>
      <c r="E775" s="1531"/>
      <c r="F775" s="1530"/>
    </row>
    <row r="776" spans="1:6" s="1062" customFormat="1" ht="16.2" thickBot="1">
      <c r="A776" s="1184"/>
      <c r="B776" s="1185"/>
      <c r="C776" s="1186"/>
      <c r="D776" s="1186"/>
      <c r="E776" s="1532"/>
      <c r="F776" s="1530"/>
    </row>
    <row r="777" spans="1:6" s="1062" customFormat="1" ht="16.2" thickTop="1">
      <c r="A777" s="1187"/>
      <c r="B777" s="1188"/>
      <c r="C777" s="1169"/>
      <c r="D777" s="1169"/>
      <c r="E777" s="1533"/>
      <c r="F777" s="1534"/>
    </row>
    <row r="778" spans="1:6" s="1062" customFormat="1" ht="16.2" thickBot="1">
      <c r="A778" s="2588" t="s">
        <v>2790</v>
      </c>
      <c r="B778" s="2588"/>
      <c r="C778" s="1168"/>
      <c r="D778" s="1169"/>
      <c r="E778" s="1533"/>
      <c r="F778" s="1535"/>
    </row>
    <row r="779" spans="1:6" s="1062" customFormat="1" ht="16.2" thickTop="1">
      <c r="A779" s="1059"/>
      <c r="B779" s="1059"/>
      <c r="C779" s="1168"/>
      <c r="D779" s="1169"/>
      <c r="E779" s="1521"/>
      <c r="F779" s="1521"/>
    </row>
    <row r="780" spans="1:6" s="1062" customFormat="1" ht="15.6">
      <c r="A780" s="1059"/>
      <c r="B780" s="1059"/>
      <c r="C780" s="1168"/>
      <c r="D780" s="1169"/>
      <c r="E780" s="1521"/>
      <c r="F780" s="1521"/>
    </row>
    <row r="781" spans="1:6" s="1062" customFormat="1" ht="16.2" thickBot="1">
      <c r="A781" s="2587" t="s">
        <v>2880</v>
      </c>
      <c r="B781" s="2587"/>
      <c r="C781" s="2587"/>
      <c r="D781" s="2587"/>
      <c r="E781" s="1522"/>
      <c r="F781" s="1522"/>
    </row>
    <row r="782" spans="1:6" s="1062" customFormat="1" ht="16.8" thickTop="1" thickBot="1">
      <c r="A782" s="1171" t="s">
        <v>7</v>
      </c>
      <c r="B782" s="1172" t="s">
        <v>8</v>
      </c>
      <c r="C782" s="1173" t="s">
        <v>10</v>
      </c>
      <c r="D782" s="1173" t="s">
        <v>991</v>
      </c>
      <c r="E782" s="1523" t="s">
        <v>11</v>
      </c>
      <c r="F782" s="1524" t="s">
        <v>2033</v>
      </c>
    </row>
    <row r="783" spans="1:6" s="1062" customFormat="1" ht="15.6">
      <c r="A783" s="1189"/>
      <c r="B783" s="1190" t="s">
        <v>2881</v>
      </c>
      <c r="C783" s="1176"/>
      <c r="D783" s="1176"/>
      <c r="E783" s="1525"/>
      <c r="F783" s="1526"/>
    </row>
    <row r="784" spans="1:6" s="1062" customFormat="1" ht="15.6">
      <c r="A784" s="1189"/>
      <c r="B784" s="1178" t="s">
        <v>2792</v>
      </c>
      <c r="C784" s="1179"/>
      <c r="D784" s="1179"/>
      <c r="E784" s="1527"/>
      <c r="F784" s="1528"/>
    </row>
    <row r="785" spans="1:6" s="1062" customFormat="1" ht="15.6">
      <c r="A785" s="1189"/>
      <c r="B785" s="1178"/>
      <c r="C785" s="1179"/>
      <c r="D785" s="1179"/>
      <c r="E785" s="1527"/>
      <c r="F785" s="1528"/>
    </row>
    <row r="786" spans="1:6" s="1062" customFormat="1" ht="199.5" customHeight="1">
      <c r="A786" s="1181"/>
      <c r="B786" s="1182" t="s">
        <v>2806</v>
      </c>
      <c r="C786" s="1183"/>
      <c r="D786" s="1183"/>
      <c r="E786" s="1531"/>
      <c r="F786" s="1530"/>
    </row>
    <row r="787" spans="1:6" s="1062" customFormat="1" ht="194.25" customHeight="1">
      <c r="A787" s="1181"/>
      <c r="B787" s="1182" t="s">
        <v>2807</v>
      </c>
      <c r="C787" s="1183"/>
      <c r="D787" s="1183"/>
      <c r="E787" s="1531"/>
      <c r="F787" s="1530"/>
    </row>
    <row r="788" spans="1:6" s="1062" customFormat="1" ht="15.6">
      <c r="A788" s="1181"/>
      <c r="B788" s="1182"/>
      <c r="C788" s="1183"/>
      <c r="D788" s="1183"/>
      <c r="E788" s="1531"/>
      <c r="F788" s="1530"/>
    </row>
    <row r="789" spans="1:6" s="1062" customFormat="1" ht="62.4">
      <c r="A789" s="1181" t="s">
        <v>28</v>
      </c>
      <c r="B789" s="1182" t="s">
        <v>2808</v>
      </c>
      <c r="C789" s="1183" t="s">
        <v>2809</v>
      </c>
      <c r="D789" s="1183">
        <v>1</v>
      </c>
      <c r="E789" s="1531">
        <f>6000000*1.16</f>
        <v>6959999.9999999991</v>
      </c>
      <c r="F789" s="1530">
        <f>D789*E789</f>
        <v>6959999.9999999991</v>
      </c>
    </row>
    <row r="790" spans="1:6" s="1062" customFormat="1" ht="15.6">
      <c r="A790" s="1181"/>
      <c r="B790" s="1182"/>
      <c r="C790" s="1183"/>
      <c r="D790" s="1183"/>
      <c r="E790" s="1531"/>
      <c r="F790" s="1530"/>
    </row>
    <row r="791" spans="1:6" s="1062" customFormat="1" ht="15.6">
      <c r="A791" s="1181"/>
      <c r="B791" s="1182"/>
      <c r="C791" s="1183"/>
      <c r="D791" s="1183"/>
      <c r="E791" s="1531"/>
      <c r="F791" s="1530"/>
    </row>
    <row r="792" spans="1:6" s="1062" customFormat="1" ht="15.6">
      <c r="A792" s="1181"/>
      <c r="B792" s="1182"/>
      <c r="C792" s="1183"/>
      <c r="D792" s="1183"/>
      <c r="E792" s="1531"/>
      <c r="F792" s="1530"/>
    </row>
    <row r="793" spans="1:6" s="1062" customFormat="1" ht="15.6">
      <c r="A793" s="1181"/>
      <c r="B793" s="1182"/>
      <c r="C793" s="1183"/>
      <c r="D793" s="1183"/>
      <c r="E793" s="1531"/>
      <c r="F793" s="1530"/>
    </row>
    <row r="794" spans="1:6" s="1062" customFormat="1" ht="15.6">
      <c r="A794" s="1181"/>
      <c r="B794" s="1182"/>
      <c r="C794" s="1183"/>
      <c r="D794" s="1183"/>
      <c r="E794" s="1531"/>
      <c r="F794" s="1530"/>
    </row>
    <row r="795" spans="1:6" s="1062" customFormat="1" ht="15.6">
      <c r="A795" s="1181"/>
      <c r="B795" s="1182"/>
      <c r="C795" s="1183"/>
      <c r="D795" s="1183"/>
      <c r="E795" s="1531"/>
      <c r="F795" s="1530"/>
    </row>
    <row r="796" spans="1:6" s="1062" customFormat="1" ht="15.6">
      <c r="A796" s="1181"/>
      <c r="B796" s="1182"/>
      <c r="C796" s="1183"/>
      <c r="D796" s="1183"/>
      <c r="E796" s="1531"/>
      <c r="F796" s="1530"/>
    </row>
    <row r="797" spans="1:6" s="1062" customFormat="1" ht="15.6">
      <c r="A797" s="1181"/>
      <c r="B797" s="1182"/>
      <c r="C797" s="1183"/>
      <c r="D797" s="1183"/>
      <c r="E797" s="1531"/>
      <c r="F797" s="1530"/>
    </row>
    <row r="798" spans="1:6" s="1062" customFormat="1" ht="16.2" thickBot="1">
      <c r="A798" s="1184"/>
      <c r="B798" s="1185"/>
      <c r="C798" s="1186"/>
      <c r="D798" s="1186"/>
      <c r="E798" s="1532"/>
      <c r="F798" s="1538"/>
    </row>
    <row r="799" spans="1:6" s="1062" customFormat="1" ht="16.2" thickTop="1">
      <c r="A799" s="1187"/>
      <c r="B799" s="1188"/>
      <c r="C799" s="1169"/>
      <c r="D799" s="1169"/>
      <c r="E799" s="1533"/>
      <c r="F799" s="1534"/>
    </row>
    <row r="800" spans="1:6" s="1062" customFormat="1" ht="16.2" thickBot="1">
      <c r="A800" s="2590" t="s">
        <v>2810</v>
      </c>
      <c r="B800" s="2590"/>
      <c r="C800" s="1168"/>
      <c r="D800" s="1169"/>
      <c r="E800" s="1533"/>
      <c r="F800" s="1535">
        <f>SUM(F786:F798)</f>
        <v>6959999.9999999991</v>
      </c>
    </row>
    <row r="801" spans="1:6" s="1062" customFormat="1" ht="16.2" thickTop="1">
      <c r="A801" s="1059"/>
      <c r="B801" s="1059"/>
      <c r="C801" s="1168"/>
      <c r="D801" s="1169"/>
      <c r="E801" s="1521"/>
      <c r="F801" s="1521"/>
    </row>
    <row r="802" spans="1:6" s="1062" customFormat="1" ht="15.6">
      <c r="A802" s="1059"/>
      <c r="B802" s="1059"/>
      <c r="C802" s="1168"/>
      <c r="D802" s="1169"/>
      <c r="E802" s="1521"/>
      <c r="F802" s="1521"/>
    </row>
    <row r="803" spans="1:6" s="1062" customFormat="1" ht="16.2" thickBot="1">
      <c r="A803" s="2591" t="s">
        <v>2882</v>
      </c>
      <c r="B803" s="2591"/>
      <c r="C803" s="2591"/>
      <c r="D803" s="2591"/>
      <c r="E803" s="2591"/>
      <c r="F803" s="2591"/>
    </row>
    <row r="804" spans="1:6" s="1057" customFormat="1" ht="20.100000000000001" customHeight="1" thickBot="1">
      <c r="A804" s="1193" t="s">
        <v>7</v>
      </c>
      <c r="B804" s="1064" t="s">
        <v>8</v>
      </c>
      <c r="C804" s="1194" t="s">
        <v>10</v>
      </c>
      <c r="D804" s="1194" t="s">
        <v>991</v>
      </c>
      <c r="E804" s="1539" t="s">
        <v>2731</v>
      </c>
      <c r="F804" s="1540" t="s">
        <v>2732</v>
      </c>
    </row>
    <row r="805" spans="1:6" s="1083" customFormat="1" ht="15.6">
      <c r="A805" s="1195"/>
      <c r="B805" s="1196"/>
      <c r="C805" s="1197"/>
      <c r="D805" s="1198"/>
      <c r="E805" s="1529"/>
      <c r="F805" s="1529"/>
    </row>
    <row r="806" spans="1:6" s="1083" customFormat="1" ht="15.6">
      <c r="A806" s="1199" t="s">
        <v>2812</v>
      </c>
      <c r="B806" s="1122" t="s">
        <v>2813</v>
      </c>
      <c r="C806" s="1200"/>
      <c r="D806" s="1201"/>
      <c r="E806" s="1541"/>
      <c r="F806" s="1529"/>
    </row>
    <row r="807" spans="1:6" s="1083" customFormat="1" ht="155.25" customHeight="1">
      <c r="A807" s="1199"/>
      <c r="B807" s="1202" t="s">
        <v>2814</v>
      </c>
      <c r="C807" s="1200"/>
      <c r="D807" s="1201"/>
      <c r="E807" s="1541"/>
      <c r="F807" s="1529"/>
    </row>
    <row r="808" spans="1:6" s="1083" customFormat="1" ht="15.6">
      <c r="A808" s="1203"/>
      <c r="B808" s="1204"/>
      <c r="C808" s="1200"/>
      <c r="D808" s="1205"/>
      <c r="E808" s="1541"/>
      <c r="F808" s="1529"/>
    </row>
    <row r="809" spans="1:6" s="1083" customFormat="1" ht="16.2">
      <c r="A809" s="1203"/>
      <c r="B809" s="1116" t="s">
        <v>2815</v>
      </c>
      <c r="C809" s="1197"/>
      <c r="D809" s="1198"/>
      <c r="E809" s="1529"/>
      <c r="F809" s="1529"/>
    </row>
    <row r="810" spans="1:6" s="1083" customFormat="1" ht="91.5" customHeight="1">
      <c r="A810" s="1203" t="s">
        <v>28</v>
      </c>
      <c r="B810" s="1106" t="s">
        <v>2816</v>
      </c>
      <c r="C810" s="1197"/>
      <c r="D810" s="1198"/>
      <c r="E810" s="1529"/>
      <c r="F810" s="1529"/>
    </row>
    <row r="811" spans="1:6" s="1083" customFormat="1" ht="18" customHeight="1">
      <c r="A811" s="1203" t="s">
        <v>1586</v>
      </c>
      <c r="B811" s="1106" t="s">
        <v>2817</v>
      </c>
      <c r="C811" s="1073" t="s">
        <v>46</v>
      </c>
      <c r="D811" s="1107">
        <v>0</v>
      </c>
      <c r="E811" s="1473">
        <f>3.2*4500</f>
        <v>14400</v>
      </c>
      <c r="F811" s="1473">
        <f t="shared" ref="F811:F817" si="13">D811*E811</f>
        <v>0</v>
      </c>
    </row>
    <row r="812" spans="1:6" s="1083" customFormat="1" ht="18" customHeight="1">
      <c r="A812" s="1203" t="s">
        <v>1588</v>
      </c>
      <c r="B812" s="1106" t="s">
        <v>2818</v>
      </c>
      <c r="C812" s="1073" t="s">
        <v>46</v>
      </c>
      <c r="D812" s="1107">
        <v>10</v>
      </c>
      <c r="E812" s="1473">
        <f>2.8*4500</f>
        <v>12600</v>
      </c>
      <c r="F812" s="1473">
        <f t="shared" si="13"/>
        <v>126000</v>
      </c>
    </row>
    <row r="813" spans="1:6" s="1083" customFormat="1" ht="18" customHeight="1">
      <c r="A813" s="1203" t="s">
        <v>1590</v>
      </c>
      <c r="B813" s="1106" t="s">
        <v>2826</v>
      </c>
      <c r="C813" s="1073" t="s">
        <v>46</v>
      </c>
      <c r="D813" s="1107">
        <v>15</v>
      </c>
      <c r="E813" s="1473">
        <f>1.6*4500</f>
        <v>7200</v>
      </c>
      <c r="F813" s="1473">
        <f t="shared" si="13"/>
        <v>108000</v>
      </c>
    </row>
    <row r="814" spans="1:6" s="1083" customFormat="1" ht="18" customHeight="1">
      <c r="A814" s="1203" t="s">
        <v>2820</v>
      </c>
      <c r="B814" s="1106" t="s">
        <v>2821</v>
      </c>
      <c r="C814" s="1073" t="s">
        <v>46</v>
      </c>
      <c r="D814" s="1107">
        <v>6</v>
      </c>
      <c r="E814" s="1473">
        <f>1.8*4500</f>
        <v>8100</v>
      </c>
      <c r="F814" s="1473">
        <f t="shared" si="13"/>
        <v>48600</v>
      </c>
    </row>
    <row r="815" spans="1:6" s="1083" customFormat="1" ht="18" customHeight="1">
      <c r="A815" s="1203" t="s">
        <v>2822</v>
      </c>
      <c r="B815" s="1106" t="s">
        <v>2827</v>
      </c>
      <c r="C815" s="1073" t="s">
        <v>46</v>
      </c>
      <c r="D815" s="1107">
        <v>8</v>
      </c>
      <c r="E815" s="1473">
        <f>1.4*4500</f>
        <v>6300</v>
      </c>
      <c r="F815" s="1473">
        <f t="shared" si="13"/>
        <v>50400</v>
      </c>
    </row>
    <row r="816" spans="1:6" s="1083" customFormat="1" ht="18" customHeight="1">
      <c r="A816" s="1203" t="s">
        <v>2822</v>
      </c>
      <c r="B816" s="1106" t="s">
        <v>2823</v>
      </c>
      <c r="C816" s="1073" t="s">
        <v>46</v>
      </c>
      <c r="D816" s="1107">
        <v>5</v>
      </c>
      <c r="E816" s="1473">
        <f>1.2*4500</f>
        <v>5400</v>
      </c>
      <c r="F816" s="1473">
        <f t="shared" si="13"/>
        <v>27000</v>
      </c>
    </row>
    <row r="817" spans="1:6" s="1083" customFormat="1" ht="18" customHeight="1">
      <c r="A817" s="1203" t="s">
        <v>2822</v>
      </c>
      <c r="B817" s="1106" t="s">
        <v>2883</v>
      </c>
      <c r="C817" s="1073" t="s">
        <v>46</v>
      </c>
      <c r="D817" s="1107">
        <v>10</v>
      </c>
      <c r="E817" s="1473">
        <f>0.8*4500</f>
        <v>3600</v>
      </c>
      <c r="F817" s="1473">
        <f t="shared" si="13"/>
        <v>36000</v>
      </c>
    </row>
    <row r="818" spans="1:6" s="1083" customFormat="1" ht="18" customHeight="1">
      <c r="A818" s="1203"/>
      <c r="B818" s="1106"/>
      <c r="C818" s="1197"/>
      <c r="D818" s="1198"/>
      <c r="E818" s="1529"/>
      <c r="F818" s="1529">
        <f t="shared" ref="F818:F819" si="14">E818*D818</f>
        <v>0</v>
      </c>
    </row>
    <row r="819" spans="1:6" s="1083" customFormat="1" ht="16.2">
      <c r="A819" s="1203"/>
      <c r="B819" s="1116" t="s">
        <v>2824</v>
      </c>
      <c r="C819" s="1197"/>
      <c r="D819" s="1198"/>
      <c r="E819" s="1529"/>
      <c r="F819" s="1529">
        <f t="shared" si="14"/>
        <v>0</v>
      </c>
    </row>
    <row r="820" spans="1:6" s="1083" customFormat="1" ht="88.5" customHeight="1">
      <c r="A820" s="1203" t="s">
        <v>30</v>
      </c>
      <c r="B820" s="1106" t="s">
        <v>2816</v>
      </c>
      <c r="C820" s="1197"/>
      <c r="D820" s="1198"/>
      <c r="E820" s="1529"/>
      <c r="F820" s="1529"/>
    </row>
    <row r="821" spans="1:6" s="1083" customFormat="1" ht="18" customHeight="1">
      <c r="A821" s="1203" t="s">
        <v>1586</v>
      </c>
      <c r="B821" s="1106" t="s">
        <v>2825</v>
      </c>
      <c r="C821" s="1073" t="s">
        <v>46</v>
      </c>
      <c r="D821" s="1107">
        <v>0</v>
      </c>
      <c r="E821" s="1473">
        <f>3.2*4500</f>
        <v>14400</v>
      </c>
      <c r="F821" s="1473">
        <f t="shared" ref="F821:F826" si="15">D821*E821</f>
        <v>0</v>
      </c>
    </row>
    <row r="822" spans="1:6" s="1083" customFormat="1" ht="18" customHeight="1">
      <c r="A822" s="1203" t="s">
        <v>1588</v>
      </c>
      <c r="B822" s="1106" t="s">
        <v>2826</v>
      </c>
      <c r="C822" s="1073" t="s">
        <v>46</v>
      </c>
      <c r="D822" s="1107">
        <v>10</v>
      </c>
      <c r="E822" s="1473">
        <f>1.8*4500</f>
        <v>8100</v>
      </c>
      <c r="F822" s="1473">
        <f t="shared" si="15"/>
        <v>81000</v>
      </c>
    </row>
    <row r="823" spans="1:6" s="1083" customFormat="1" ht="18" customHeight="1">
      <c r="A823" s="1203" t="s">
        <v>1590</v>
      </c>
      <c r="B823" s="1106" t="s">
        <v>2821</v>
      </c>
      <c r="C823" s="1073" t="s">
        <v>46</v>
      </c>
      <c r="D823" s="1107">
        <v>15</v>
      </c>
      <c r="E823" s="1473">
        <f>1.6*4500</f>
        <v>7200</v>
      </c>
      <c r="F823" s="1473">
        <f t="shared" si="15"/>
        <v>108000</v>
      </c>
    </row>
    <row r="824" spans="1:6" s="1083" customFormat="1" ht="18" customHeight="1">
      <c r="A824" s="1203" t="s">
        <v>2820</v>
      </c>
      <c r="B824" s="1106" t="s">
        <v>2827</v>
      </c>
      <c r="C824" s="1073" t="s">
        <v>46</v>
      </c>
      <c r="D824" s="1107">
        <v>6</v>
      </c>
      <c r="E824" s="1473">
        <f>2.4*4500</f>
        <v>10800</v>
      </c>
      <c r="F824" s="1473">
        <f t="shared" si="15"/>
        <v>64800</v>
      </c>
    </row>
    <row r="825" spans="1:6" s="1083" customFormat="1" ht="18" customHeight="1">
      <c r="A825" s="1203" t="s">
        <v>2822</v>
      </c>
      <c r="B825" s="1106" t="s">
        <v>2823</v>
      </c>
      <c r="C825" s="1073" t="s">
        <v>46</v>
      </c>
      <c r="D825" s="1107">
        <v>8</v>
      </c>
      <c r="E825" s="1473">
        <f>1.2*4500</f>
        <v>5400</v>
      </c>
      <c r="F825" s="1473">
        <f t="shared" si="15"/>
        <v>43200</v>
      </c>
    </row>
    <row r="826" spans="1:6" s="1083" customFormat="1" ht="18" customHeight="1">
      <c r="A826" s="1203" t="s">
        <v>2884</v>
      </c>
      <c r="B826" s="1106" t="s">
        <v>2883</v>
      </c>
      <c r="C826" s="1073" t="s">
        <v>46</v>
      </c>
      <c r="D826" s="1107">
        <v>5</v>
      </c>
      <c r="E826" s="1473">
        <f>0.8*4500</f>
        <v>3600</v>
      </c>
      <c r="F826" s="1473">
        <f t="shared" si="15"/>
        <v>18000</v>
      </c>
    </row>
    <row r="827" spans="1:6" s="1083" customFormat="1" ht="18" customHeight="1">
      <c r="A827" s="1203"/>
      <c r="B827" s="1117"/>
      <c r="C827" s="1073"/>
      <c r="D827" s="1107">
        <v>10</v>
      </c>
      <c r="E827" s="1473"/>
      <c r="F827" s="1473"/>
    </row>
    <row r="828" spans="1:6" s="1083" customFormat="1" ht="15.6">
      <c r="A828" s="1195"/>
      <c r="B828" s="1196"/>
      <c r="C828" s="1197"/>
      <c r="D828" s="1198"/>
      <c r="E828" s="1529"/>
      <c r="F828" s="1529"/>
    </row>
    <row r="829" spans="1:6" s="1057" customFormat="1" ht="20.100000000000001" customHeight="1" thickBot="1">
      <c r="A829" s="1206"/>
      <c r="B829" s="1207"/>
      <c r="C829" s="1208"/>
      <c r="D829" s="1209"/>
      <c r="E829" s="1542"/>
      <c r="F829" s="1543"/>
    </row>
    <row r="830" spans="1:6" s="1057" customFormat="1" ht="20.100000000000001" customHeight="1" thickBot="1">
      <c r="A830" s="1210"/>
      <c r="B830" s="1088" t="s">
        <v>2828</v>
      </c>
      <c r="C830" s="1211"/>
      <c r="D830" s="1211"/>
      <c r="E830" s="1544"/>
      <c r="F830" s="1540">
        <f>SUM(F805:F829)</f>
        <v>711000</v>
      </c>
    </row>
    <row r="831" spans="1:6" s="1062" customFormat="1" ht="15.6">
      <c r="A831" s="1059"/>
      <c r="B831" s="1059"/>
      <c r="C831" s="1168"/>
      <c r="D831" s="1169"/>
      <c r="E831" s="1521"/>
      <c r="F831" s="1521"/>
    </row>
    <row r="832" spans="1:6" s="1062" customFormat="1" ht="15.6">
      <c r="A832" s="1059"/>
      <c r="B832" s="1059"/>
      <c r="C832" s="1168"/>
      <c r="D832" s="1169"/>
      <c r="E832" s="1521"/>
      <c r="F832" s="1521"/>
    </row>
    <row r="833" spans="1:6" s="1062" customFormat="1" ht="16.2" thickBot="1">
      <c r="A833" s="2591" t="s">
        <v>2882</v>
      </c>
      <c r="B833" s="2591"/>
      <c r="C833" s="2591"/>
      <c r="D833" s="2591"/>
      <c r="E833" s="2591"/>
      <c r="F833" s="2591"/>
    </row>
    <row r="834" spans="1:6" s="1062" customFormat="1" ht="16.8" thickTop="1" thickBot="1">
      <c r="A834" s="1212" t="s">
        <v>7</v>
      </c>
      <c r="B834" s="1213" t="s">
        <v>8</v>
      </c>
      <c r="C834" s="1214" t="s">
        <v>10</v>
      </c>
      <c r="D834" s="1214" t="s">
        <v>991</v>
      </c>
      <c r="E834" s="1545" t="s">
        <v>11</v>
      </c>
      <c r="F834" s="1546" t="s">
        <v>2033</v>
      </c>
    </row>
    <row r="835" spans="1:6" s="1062" customFormat="1" ht="15.6">
      <c r="A835" s="1215"/>
      <c r="B835" s="1216" t="s">
        <v>2720</v>
      </c>
      <c r="C835" s="1217"/>
      <c r="D835" s="1217"/>
      <c r="E835" s="1547"/>
      <c r="F835" s="1548">
        <f>F830</f>
        <v>711000</v>
      </c>
    </row>
    <row r="836" spans="1:6" s="1062" customFormat="1" ht="48" customHeight="1">
      <c r="A836" s="1218"/>
      <c r="B836" s="1191" t="s">
        <v>2885</v>
      </c>
      <c r="C836" s="1219"/>
      <c r="D836" s="1219"/>
      <c r="E836" s="1534"/>
      <c r="F836" s="1530"/>
    </row>
    <row r="837" spans="1:6" s="1062" customFormat="1" ht="31.2">
      <c r="A837" s="1177"/>
      <c r="B837" s="1220" t="s">
        <v>2830</v>
      </c>
      <c r="C837" s="1219"/>
      <c r="D837" s="1219"/>
      <c r="E837" s="1534"/>
      <c r="F837" s="1530"/>
    </row>
    <row r="838" spans="1:6" s="1062" customFormat="1" ht="15.6">
      <c r="A838" s="1177"/>
      <c r="B838" s="1191" t="s">
        <v>2886</v>
      </c>
      <c r="C838" s="1183"/>
      <c r="D838" s="1183"/>
      <c r="E838" s="1534"/>
      <c r="F838" s="1530"/>
    </row>
    <row r="839" spans="1:6" s="1083" customFormat="1" ht="50.25" customHeight="1">
      <c r="A839" s="1203" t="s">
        <v>33</v>
      </c>
      <c r="B839" s="1110" t="s">
        <v>2844</v>
      </c>
      <c r="C839" s="1197" t="s">
        <v>44</v>
      </c>
      <c r="D839" s="1198">
        <v>10</v>
      </c>
      <c r="E839" s="1529">
        <v>35000</v>
      </c>
      <c r="F839" s="1529">
        <f t="shared" ref="F839" si="16">D839*E839</f>
        <v>350000</v>
      </c>
    </row>
    <row r="840" spans="1:6" s="1062" customFormat="1" ht="15.6">
      <c r="A840" s="1177"/>
      <c r="B840" s="1191" t="s">
        <v>2831</v>
      </c>
      <c r="C840" s="1183"/>
      <c r="D840" s="1183"/>
      <c r="E840" s="1534"/>
      <c r="F840" s="1530"/>
    </row>
    <row r="841" spans="1:6" s="1083" customFormat="1" ht="111.75" customHeight="1">
      <c r="A841" s="1105" t="s">
        <v>30</v>
      </c>
      <c r="B841" s="1110" t="s">
        <v>1576</v>
      </c>
      <c r="C841" s="1073" t="s">
        <v>44</v>
      </c>
      <c r="D841" s="1109">
        <v>10</v>
      </c>
      <c r="E841" s="1459">
        <v>12500</v>
      </c>
      <c r="F841" s="1459">
        <f>D841*E841</f>
        <v>125000</v>
      </c>
    </row>
    <row r="842" spans="1:6" s="1062" customFormat="1" ht="15.6">
      <c r="A842" s="1177"/>
      <c r="B842" s="1182"/>
      <c r="C842" s="1183"/>
      <c r="D842" s="1183"/>
      <c r="E842" s="1531"/>
      <c r="F842" s="1530"/>
    </row>
    <row r="843" spans="1:6" s="1062" customFormat="1" ht="15.6">
      <c r="A843" s="1177"/>
      <c r="B843" s="1191" t="s">
        <v>2836</v>
      </c>
      <c r="C843" s="1183"/>
      <c r="D843" s="1183"/>
      <c r="E843" s="1531"/>
      <c r="F843" s="1530"/>
    </row>
    <row r="844" spans="1:6" s="1062" customFormat="1" ht="72" customHeight="1">
      <c r="A844" s="1177" t="s">
        <v>31</v>
      </c>
      <c r="B844" s="1182" t="s">
        <v>2837</v>
      </c>
      <c r="C844" s="1183" t="s">
        <v>1421</v>
      </c>
      <c r="D844" s="1183">
        <v>2</v>
      </c>
      <c r="E844" s="1531">
        <v>20460</v>
      </c>
      <c r="F844" s="1530">
        <f t="shared" ref="F844:F845" si="17">E844*D844</f>
        <v>40920</v>
      </c>
    </row>
    <row r="845" spans="1:6" s="1062" customFormat="1" ht="72" customHeight="1">
      <c r="A845" s="1177" t="s">
        <v>32</v>
      </c>
      <c r="B845" s="1182" t="s">
        <v>2838</v>
      </c>
      <c r="C845" s="1183" t="s">
        <v>1421</v>
      </c>
      <c r="D845" s="1183">
        <v>2</v>
      </c>
      <c r="E845" s="1531">
        <v>20460</v>
      </c>
      <c r="F845" s="1530">
        <f t="shared" si="17"/>
        <v>40920</v>
      </c>
    </row>
    <row r="846" spans="1:6" s="1062" customFormat="1" ht="15.6">
      <c r="A846" s="1177"/>
      <c r="B846" s="1192"/>
      <c r="C846" s="1219"/>
      <c r="D846" s="1221"/>
      <c r="E846" s="1531"/>
      <c r="F846" s="1530"/>
    </row>
    <row r="847" spans="1:6" s="1062" customFormat="1" ht="15.6">
      <c r="A847" s="1177"/>
      <c r="B847" s="1192"/>
      <c r="C847" s="1219"/>
      <c r="D847" s="1221"/>
      <c r="E847" s="1531"/>
      <c r="F847" s="1530"/>
    </row>
    <row r="848" spans="1:6" s="1062" customFormat="1" ht="15.6">
      <c r="A848" s="1177"/>
      <c r="B848" s="1192"/>
      <c r="C848" s="1219"/>
      <c r="D848" s="1221"/>
      <c r="E848" s="1531"/>
      <c r="F848" s="1530"/>
    </row>
    <row r="849" spans="1:6" s="1062" customFormat="1" ht="15.6">
      <c r="A849" s="1177"/>
      <c r="B849" s="1192"/>
      <c r="C849" s="1219"/>
      <c r="D849" s="1221"/>
      <c r="E849" s="1531"/>
      <c r="F849" s="1530"/>
    </row>
    <row r="850" spans="1:6" s="1062" customFormat="1" ht="15.6">
      <c r="A850" s="1177"/>
      <c r="B850" s="1192"/>
      <c r="C850" s="1219"/>
      <c r="D850" s="1221"/>
      <c r="E850" s="1531"/>
      <c r="F850" s="1530"/>
    </row>
    <row r="851" spans="1:6" s="1062" customFormat="1" ht="15.6">
      <c r="A851" s="1177"/>
      <c r="B851" s="1192"/>
      <c r="C851" s="1219"/>
      <c r="D851" s="1221"/>
      <c r="E851" s="1531"/>
      <c r="F851" s="1530"/>
    </row>
    <row r="852" spans="1:6" s="1062" customFormat="1" ht="15.6">
      <c r="A852" s="1177"/>
      <c r="B852" s="1192"/>
      <c r="C852" s="1219"/>
      <c r="D852" s="1221"/>
      <c r="E852" s="1531"/>
      <c r="F852" s="1530"/>
    </row>
    <row r="853" spans="1:6" s="1062" customFormat="1" ht="15.6">
      <c r="A853" s="1177"/>
      <c r="B853" s="1192"/>
      <c r="C853" s="1219"/>
      <c r="D853" s="1221"/>
      <c r="E853" s="1531"/>
      <c r="F853" s="1530"/>
    </row>
    <row r="854" spans="1:6" s="1062" customFormat="1" ht="15.6">
      <c r="A854" s="1177"/>
      <c r="B854" s="1192"/>
      <c r="C854" s="1219"/>
      <c r="D854" s="1221"/>
      <c r="E854" s="1531"/>
      <c r="F854" s="1530"/>
    </row>
    <row r="855" spans="1:6" s="1062" customFormat="1" ht="15.6">
      <c r="A855" s="1177"/>
      <c r="B855" s="1192"/>
      <c r="C855" s="1219"/>
      <c r="D855" s="1221"/>
      <c r="E855" s="1531"/>
      <c r="F855" s="1530"/>
    </row>
    <row r="856" spans="1:6" s="1062" customFormat="1" ht="15.6">
      <c r="A856" s="1177"/>
      <c r="B856" s="1192"/>
      <c r="C856" s="1219"/>
      <c r="D856" s="1221"/>
      <c r="E856" s="1531"/>
      <c r="F856" s="1530"/>
    </row>
    <row r="857" spans="1:6" s="1062" customFormat="1" ht="16.2" thickBot="1">
      <c r="A857" s="1222"/>
      <c r="B857" s="1223"/>
      <c r="C857" s="1224"/>
      <c r="D857" s="1224"/>
      <c r="E857" s="1535"/>
      <c r="F857" s="1538"/>
    </row>
    <row r="858" spans="1:6" s="1062" customFormat="1" ht="16.2" thickTop="1">
      <c r="A858" s="2592"/>
      <c r="B858" s="2592"/>
      <c r="C858" s="2593" t="s">
        <v>2839</v>
      </c>
      <c r="D858" s="2593"/>
      <c r="E858" s="1522"/>
      <c r="F858" s="2594">
        <f>SUM(F835:F857)</f>
        <v>1267840</v>
      </c>
    </row>
    <row r="859" spans="1:6" s="1062" customFormat="1" ht="16.2" thickBot="1">
      <c r="A859" s="2596"/>
      <c r="B859" s="2596"/>
      <c r="C859" s="1225"/>
      <c r="D859" s="1225"/>
      <c r="E859" s="1549"/>
      <c r="F859" s="2595"/>
    </row>
    <row r="860" spans="1:6" s="1062" customFormat="1" ht="16.2" thickTop="1">
      <c r="A860" s="1059"/>
      <c r="B860" s="1059"/>
      <c r="C860" s="1168"/>
      <c r="D860" s="1169"/>
      <c r="E860" s="1521"/>
      <c r="F860" s="1521"/>
    </row>
    <row r="861" spans="1:6" s="1062" customFormat="1" ht="16.2" thickBot="1">
      <c r="A861" s="2591" t="s">
        <v>2882</v>
      </c>
      <c r="B861" s="2591"/>
      <c r="C861" s="2591"/>
      <c r="D861" s="2591"/>
      <c r="E861" s="2591"/>
      <c r="F861" s="2591"/>
    </row>
    <row r="862" spans="1:6" s="1062" customFormat="1" ht="16.2" thickBot="1">
      <c r="A862" s="1226" t="s">
        <v>7</v>
      </c>
      <c r="B862" s="1227" t="s">
        <v>8</v>
      </c>
      <c r="C862" s="1228" t="s">
        <v>10</v>
      </c>
      <c r="D862" s="1228" t="s">
        <v>991</v>
      </c>
      <c r="E862" s="1550" t="s">
        <v>11</v>
      </c>
      <c r="F862" s="1551" t="s">
        <v>2033</v>
      </c>
    </row>
    <row r="863" spans="1:6" s="1062" customFormat="1" ht="15.6">
      <c r="A863" s="1229"/>
      <c r="B863" s="1216" t="s">
        <v>2720</v>
      </c>
      <c r="C863" s="1217"/>
      <c r="D863" s="1217"/>
      <c r="E863" s="1547"/>
      <c r="F863" s="1547">
        <f>F858</f>
        <v>1267840</v>
      </c>
    </row>
    <row r="864" spans="1:6" s="1062" customFormat="1" ht="15.6">
      <c r="A864" s="1230"/>
      <c r="B864" s="1191"/>
      <c r="C864" s="1231"/>
      <c r="D864" s="1231"/>
      <c r="E864" s="1534"/>
      <c r="F864" s="1534"/>
    </row>
    <row r="865" spans="1:6" s="1083" customFormat="1" ht="16.2">
      <c r="A865" s="1105"/>
      <c r="B865" s="1251" t="s">
        <v>2887</v>
      </c>
      <c r="C865" s="1073"/>
      <c r="D865" s="1109"/>
      <c r="E865" s="1459"/>
      <c r="F865" s="1459"/>
    </row>
    <row r="866" spans="1:6" s="1083" customFormat="1" ht="98.25" customHeight="1">
      <c r="A866" s="1105" t="s">
        <v>28</v>
      </c>
      <c r="B866" s="1106" t="s">
        <v>2888</v>
      </c>
      <c r="C866" s="1073" t="s">
        <v>1456</v>
      </c>
      <c r="D866" s="1109">
        <v>1</v>
      </c>
      <c r="E866" s="1459">
        <f>105000*1.16</f>
        <v>121799.99999999999</v>
      </c>
      <c r="F866" s="1459">
        <f>D866*E866</f>
        <v>121799.99999999999</v>
      </c>
    </row>
    <row r="867" spans="1:6" s="1083" customFormat="1" ht="9" customHeight="1">
      <c r="A867" s="1105"/>
      <c r="B867" s="1123"/>
      <c r="C867" s="1073"/>
      <c r="D867" s="1109"/>
      <c r="E867" s="1459"/>
      <c r="F867" s="1459"/>
    </row>
    <row r="868" spans="1:6" s="1057" customFormat="1" ht="66.75" customHeight="1">
      <c r="A868" s="1078" t="s">
        <v>30</v>
      </c>
      <c r="B868" s="1095" t="s">
        <v>2749</v>
      </c>
      <c r="C868" s="1089" t="s">
        <v>809</v>
      </c>
      <c r="D868" s="1119">
        <v>0</v>
      </c>
      <c r="E868" s="1475">
        <v>26600</v>
      </c>
      <c r="F868" s="1475">
        <f>E868*D868</f>
        <v>0</v>
      </c>
    </row>
    <row r="869" spans="1:6" s="1083" customFormat="1" ht="111.75" customHeight="1">
      <c r="A869" s="1105" t="s">
        <v>30</v>
      </c>
      <c r="B869" s="1110" t="s">
        <v>1576</v>
      </c>
      <c r="C869" s="1073" t="s">
        <v>44</v>
      </c>
      <c r="D869" s="1109">
        <v>8</v>
      </c>
      <c r="E869" s="1459">
        <v>12500</v>
      </c>
      <c r="F869" s="1459">
        <f>D869*E869</f>
        <v>100000</v>
      </c>
    </row>
    <row r="870" spans="1:6" s="1057" customFormat="1" ht="16.5" customHeight="1">
      <c r="A870" s="1078"/>
      <c r="B870" s="1095"/>
      <c r="C870" s="1089"/>
      <c r="D870" s="1119"/>
      <c r="E870" s="1475"/>
      <c r="F870" s="1475"/>
    </row>
    <row r="871" spans="1:6" s="1057" customFormat="1" ht="36" customHeight="1">
      <c r="A871" s="1078" t="s">
        <v>32</v>
      </c>
      <c r="B871" s="1095" t="s">
        <v>2889</v>
      </c>
      <c r="C871" s="1089" t="s">
        <v>809</v>
      </c>
      <c r="D871" s="1119">
        <v>1</v>
      </c>
      <c r="E871" s="1493">
        <v>5600</v>
      </c>
      <c r="F871" s="1493">
        <f>E871*D871</f>
        <v>5600</v>
      </c>
    </row>
    <row r="872" spans="1:6" s="1057" customFormat="1" ht="8.25" customHeight="1">
      <c r="A872" s="1078"/>
      <c r="B872" s="1095"/>
      <c r="C872" s="1089"/>
      <c r="D872" s="1119"/>
      <c r="E872" s="1493"/>
      <c r="F872" s="1493"/>
    </row>
    <row r="873" spans="1:6" s="1083" customFormat="1" ht="16.2">
      <c r="A873" s="1105"/>
      <c r="B873" s="1116" t="s">
        <v>2890</v>
      </c>
      <c r="C873" s="1073"/>
      <c r="D873" s="1107"/>
      <c r="E873" s="1473"/>
      <c r="F873" s="1473"/>
    </row>
    <row r="874" spans="1:6" s="1083" customFormat="1" ht="93" customHeight="1">
      <c r="A874" s="1105" t="s">
        <v>34</v>
      </c>
      <c r="B874" s="1106" t="s">
        <v>1584</v>
      </c>
      <c r="C874" s="1073"/>
      <c r="D874" s="1107"/>
      <c r="E874" s="1473"/>
      <c r="F874" s="1473"/>
    </row>
    <row r="875" spans="1:6" s="1083" customFormat="1" ht="18" customHeight="1">
      <c r="A875" s="1105" t="s">
        <v>1586</v>
      </c>
      <c r="B875" s="1106" t="s">
        <v>2891</v>
      </c>
      <c r="C875" s="1073" t="s">
        <v>46</v>
      </c>
      <c r="D875" s="1107">
        <v>6</v>
      </c>
      <c r="E875" s="1473">
        <f>2*4000</f>
        <v>8000</v>
      </c>
      <c r="F875" s="1473">
        <f t="shared" ref="F875:F879" si="18">D875*E875</f>
        <v>48000</v>
      </c>
    </row>
    <row r="876" spans="1:6" s="1083" customFormat="1" ht="18" customHeight="1">
      <c r="A876" s="1105" t="s">
        <v>1588</v>
      </c>
      <c r="B876" s="1106" t="s">
        <v>2821</v>
      </c>
      <c r="C876" s="1073" t="s">
        <v>46</v>
      </c>
      <c r="D876" s="1107">
        <v>7</v>
      </c>
      <c r="E876" s="1473">
        <f>1.6*4000</f>
        <v>6400</v>
      </c>
      <c r="F876" s="1473">
        <f t="shared" si="18"/>
        <v>44800</v>
      </c>
    </row>
    <row r="877" spans="1:6" s="1083" customFormat="1" ht="18" customHeight="1">
      <c r="A877" s="1105" t="s">
        <v>1590</v>
      </c>
      <c r="B877" s="1106" t="s">
        <v>2827</v>
      </c>
      <c r="C877" s="1073" t="s">
        <v>46</v>
      </c>
      <c r="D877" s="1107">
        <v>7</v>
      </c>
      <c r="E877" s="1473">
        <f>1.4*4000</f>
        <v>5600</v>
      </c>
      <c r="F877" s="1473">
        <f t="shared" si="18"/>
        <v>39200</v>
      </c>
    </row>
    <row r="878" spans="1:6" s="1083" customFormat="1" ht="18" customHeight="1">
      <c r="A878" s="1105" t="s">
        <v>2820</v>
      </c>
      <c r="B878" s="1106" t="s">
        <v>2823</v>
      </c>
      <c r="C878" s="1073" t="s">
        <v>46</v>
      </c>
      <c r="D878" s="1107">
        <v>8</v>
      </c>
      <c r="E878" s="1473">
        <f>1.2*4000</f>
        <v>4800</v>
      </c>
      <c r="F878" s="1473">
        <f t="shared" si="18"/>
        <v>38400</v>
      </c>
    </row>
    <row r="879" spans="1:6" s="1083" customFormat="1" ht="18" customHeight="1">
      <c r="A879" s="1105" t="s">
        <v>2822</v>
      </c>
      <c r="B879" s="1106" t="s">
        <v>2883</v>
      </c>
      <c r="C879" s="1073" t="s">
        <v>46</v>
      </c>
      <c r="D879" s="1107">
        <v>9</v>
      </c>
      <c r="E879" s="1473">
        <f>0.8*4000</f>
        <v>3200</v>
      </c>
      <c r="F879" s="1473">
        <f t="shared" si="18"/>
        <v>28800</v>
      </c>
    </row>
    <row r="880" spans="1:6" s="1083" customFormat="1" ht="18" customHeight="1">
      <c r="A880" s="1105"/>
      <c r="B880" s="1106"/>
      <c r="C880" s="1073"/>
      <c r="D880" s="1107"/>
      <c r="E880" s="1473"/>
      <c r="F880" s="1473"/>
    </row>
    <row r="881" spans="1:6" s="1083" customFormat="1" ht="16.2">
      <c r="A881" s="1105" t="s">
        <v>35</v>
      </c>
      <c r="B881" s="1116" t="s">
        <v>1601</v>
      </c>
      <c r="C881" s="1073"/>
      <c r="D881" s="1107"/>
      <c r="E881" s="1473"/>
      <c r="F881" s="1473"/>
    </row>
    <row r="882" spans="1:6" s="1083" customFormat="1" ht="15.6">
      <c r="A882" s="1105" t="s">
        <v>1586</v>
      </c>
      <c r="B882" s="1110" t="s">
        <v>1587</v>
      </c>
      <c r="C882" s="1073" t="s">
        <v>46</v>
      </c>
      <c r="D882" s="1107">
        <v>8</v>
      </c>
      <c r="E882" s="1473">
        <v>1000</v>
      </c>
      <c r="F882" s="1473">
        <f>D882*E882</f>
        <v>8000</v>
      </c>
    </row>
    <row r="883" spans="1:6" s="1083" customFormat="1" ht="15.6">
      <c r="A883" s="1105" t="s">
        <v>1588</v>
      </c>
      <c r="B883" s="1118" t="s">
        <v>1589</v>
      </c>
      <c r="C883" s="1073" t="s">
        <v>46</v>
      </c>
      <c r="D883" s="1107">
        <v>0</v>
      </c>
      <c r="E883" s="1473"/>
      <c r="F883" s="1473">
        <f>D883*E883</f>
        <v>0</v>
      </c>
    </row>
    <row r="884" spans="1:6" s="1083" customFormat="1" ht="15.6">
      <c r="A884" s="1105" t="s">
        <v>1590</v>
      </c>
      <c r="B884" s="1118" t="s">
        <v>1591</v>
      </c>
      <c r="C884" s="1073" t="s">
        <v>46</v>
      </c>
      <c r="D884" s="1107">
        <v>0</v>
      </c>
      <c r="E884" s="1473">
        <v>760</v>
      </c>
      <c r="F884" s="1473">
        <f>D884*E884</f>
        <v>0</v>
      </c>
    </row>
    <row r="885" spans="1:6" s="1062" customFormat="1" ht="16.2" thickBot="1">
      <c r="A885" s="1233"/>
      <c r="B885" s="1234"/>
      <c r="C885" s="1235"/>
      <c r="D885" s="1235"/>
      <c r="E885" s="1552"/>
      <c r="F885" s="1552"/>
    </row>
    <row r="886" spans="1:6" s="1062" customFormat="1" ht="15.6">
      <c r="A886" s="2596" t="s">
        <v>2845</v>
      </c>
      <c r="B886" s="2596"/>
      <c r="C886" s="2600"/>
      <c r="D886" s="2600"/>
      <c r="E886" s="1522"/>
      <c r="F886" s="1534">
        <f>SUM(F863:F885)</f>
        <v>1702440</v>
      </c>
    </row>
    <row r="887" spans="1:6" s="1062" customFormat="1" ht="16.2" thickBot="1">
      <c r="A887" s="2601"/>
      <c r="B887" s="2596"/>
      <c r="C887" s="1225"/>
      <c r="D887" s="1225"/>
      <c r="E887" s="1549"/>
      <c r="F887" s="1535"/>
    </row>
    <row r="888" spans="1:6" s="1062" customFormat="1" ht="16.2" thickTop="1">
      <c r="A888" s="1059"/>
      <c r="B888" s="1059"/>
      <c r="C888" s="1168"/>
      <c r="D888" s="1169"/>
      <c r="E888" s="1521"/>
      <c r="F888" s="1521"/>
    </row>
    <row r="889" spans="1:6" s="1062" customFormat="1" ht="16.2" thickBot="1">
      <c r="A889" s="2587" t="s">
        <v>2880</v>
      </c>
      <c r="B889" s="2587"/>
      <c r="C889" s="2587"/>
      <c r="D889" s="2587"/>
      <c r="E889" s="1522"/>
      <c r="F889" s="1522"/>
    </row>
    <row r="890" spans="1:6" s="1057" customFormat="1" ht="20.100000000000001" customHeight="1" thickTop="1" thickBot="1">
      <c r="A890" s="1193" t="s">
        <v>7</v>
      </c>
      <c r="B890" s="1064" t="s">
        <v>8</v>
      </c>
      <c r="C890" s="1194" t="s">
        <v>10</v>
      </c>
      <c r="D890" s="1194" t="s">
        <v>991</v>
      </c>
      <c r="E890" s="1539" t="s">
        <v>2731</v>
      </c>
      <c r="F890" s="1540" t="s">
        <v>2732</v>
      </c>
    </row>
    <row r="891" spans="1:6" s="1057" customFormat="1" ht="20.100000000000001" customHeight="1">
      <c r="A891" s="1243"/>
      <c r="B891" s="1098"/>
      <c r="C891" s="1244"/>
      <c r="D891" s="1244"/>
      <c r="E891" s="1555"/>
      <c r="F891" s="1556"/>
    </row>
    <row r="892" spans="1:6" s="1057" customFormat="1" ht="20.100000000000001" customHeight="1">
      <c r="A892" s="1245"/>
      <c r="B892" s="1077" t="s">
        <v>2871</v>
      </c>
      <c r="C892" s="1246"/>
      <c r="D892" s="1246"/>
      <c r="E892" s="1544"/>
      <c r="F892" s="1557"/>
    </row>
    <row r="893" spans="1:6" s="1057" customFormat="1" ht="18" customHeight="1">
      <c r="A893" s="1245"/>
      <c r="B893" s="1152"/>
      <c r="C893" s="1246"/>
      <c r="D893" s="1246"/>
      <c r="E893" s="1529"/>
      <c r="F893" s="1529"/>
    </row>
    <row r="894" spans="1:6" s="1083" customFormat="1" ht="18" customHeight="1">
      <c r="A894" s="1195" t="s">
        <v>2784</v>
      </c>
      <c r="B894" s="1082" t="s">
        <v>2892</v>
      </c>
      <c r="C894" s="1197"/>
      <c r="D894" s="1197"/>
      <c r="E894" s="1529"/>
      <c r="F894" s="1529">
        <f>F800</f>
        <v>6959999.9999999991</v>
      </c>
    </row>
    <row r="895" spans="1:6" s="1057" customFormat="1" ht="18" customHeight="1">
      <c r="A895" s="1245"/>
      <c r="B895" s="1095"/>
      <c r="C895" s="1211"/>
      <c r="D895" s="1246"/>
      <c r="E895" s="1544"/>
      <c r="F895" s="1557"/>
    </row>
    <row r="896" spans="1:6" s="1057" customFormat="1" ht="18" customHeight="1">
      <c r="A896" s="1245" t="s">
        <v>2812</v>
      </c>
      <c r="B896" s="1095" t="s">
        <v>2873</v>
      </c>
      <c r="C896" s="1211"/>
      <c r="D896" s="1246"/>
      <c r="E896" s="1544"/>
      <c r="F896" s="1557">
        <f>F886</f>
        <v>1702440</v>
      </c>
    </row>
    <row r="897" spans="1:6" s="1057" customFormat="1" ht="18" customHeight="1">
      <c r="A897" s="1245"/>
      <c r="B897" s="1095"/>
      <c r="C897" s="1211"/>
      <c r="D897" s="1246"/>
      <c r="E897" s="1544"/>
      <c r="F897" s="1557"/>
    </row>
    <row r="898" spans="1:6" s="1057" customFormat="1" ht="18" customHeight="1">
      <c r="A898" s="1245"/>
      <c r="B898" s="1095"/>
      <c r="C898" s="1211"/>
      <c r="D898" s="1246"/>
      <c r="E898" s="1544"/>
      <c r="F898" s="1557"/>
    </row>
    <row r="899" spans="1:6" s="1154" customFormat="1" ht="18" customHeight="1">
      <c r="A899" s="1247"/>
      <c r="B899" s="1153" t="s">
        <v>2876</v>
      </c>
      <c r="C899" s="1248"/>
      <c r="D899" s="1249"/>
      <c r="E899" s="1558"/>
      <c r="F899" s="1559">
        <f>SUM(F894:F898)</f>
        <v>8662440</v>
      </c>
    </row>
    <row r="900" spans="1:6" s="1057" customFormat="1" ht="18" customHeight="1">
      <c r="A900" s="1245"/>
      <c r="B900" s="1095"/>
      <c r="C900" s="1211"/>
      <c r="D900" s="1246"/>
      <c r="E900" s="1544"/>
      <c r="F900" s="1557"/>
    </row>
    <row r="901" spans="1:6" s="1057" customFormat="1" ht="18" customHeight="1">
      <c r="A901" s="1245"/>
      <c r="B901" s="1095"/>
      <c r="C901" s="1211"/>
      <c r="D901" s="1246"/>
      <c r="E901" s="1544"/>
      <c r="F901" s="1557"/>
    </row>
    <row r="902" spans="1:6" s="1057" customFormat="1" ht="18" customHeight="1">
      <c r="A902" s="1245"/>
      <c r="B902" s="1095"/>
      <c r="C902" s="1211"/>
      <c r="D902" s="1246"/>
      <c r="E902" s="1544"/>
      <c r="F902" s="1557"/>
    </row>
    <row r="903" spans="1:6" s="1057" customFormat="1" ht="18" customHeight="1">
      <c r="A903" s="1245"/>
      <c r="B903" s="1095"/>
      <c r="C903" s="1211"/>
      <c r="D903" s="1246"/>
      <c r="E903" s="1544"/>
      <c r="F903" s="1557"/>
    </row>
    <row r="904" spans="1:6" s="1057" customFormat="1" ht="18" customHeight="1">
      <c r="A904" s="1245"/>
      <c r="B904" s="1095"/>
      <c r="C904" s="1211"/>
      <c r="D904" s="1246"/>
      <c r="E904" s="1544"/>
      <c r="F904" s="1557"/>
    </row>
    <row r="905" spans="1:6" s="1057" customFormat="1" ht="18" customHeight="1">
      <c r="A905" s="1245"/>
      <c r="B905" s="1095"/>
      <c r="C905" s="1211"/>
      <c r="D905" s="1246"/>
      <c r="E905" s="1544"/>
      <c r="F905" s="1557"/>
    </row>
    <row r="906" spans="1:6" s="1057" customFormat="1" ht="18" customHeight="1">
      <c r="A906" s="1245"/>
      <c r="B906" s="1095"/>
      <c r="C906" s="1211"/>
      <c r="D906" s="1246"/>
      <c r="E906" s="1544"/>
      <c r="F906" s="1557"/>
    </row>
    <row r="907" spans="1:6" s="1057" customFormat="1" ht="18" customHeight="1">
      <c r="A907" s="1245"/>
      <c r="B907" s="1095"/>
      <c r="C907" s="1211"/>
      <c r="D907" s="1246"/>
      <c r="E907" s="1544"/>
      <c r="F907" s="1557"/>
    </row>
    <row r="908" spans="1:6" s="1057" customFormat="1" ht="18" customHeight="1">
      <c r="A908" s="1245"/>
      <c r="B908" s="1095"/>
      <c r="C908" s="1211"/>
      <c r="D908" s="1246"/>
      <c r="E908" s="1544"/>
      <c r="F908" s="1557"/>
    </row>
    <row r="909" spans="1:6" s="1057" customFormat="1" ht="18" customHeight="1">
      <c r="A909" s="1245"/>
      <c r="B909" s="1095"/>
      <c r="C909" s="1211"/>
      <c r="D909" s="1246"/>
      <c r="E909" s="1544"/>
      <c r="F909" s="1557"/>
    </row>
    <row r="910" spans="1:6" s="1057" customFormat="1" ht="18" customHeight="1">
      <c r="A910" s="1245"/>
      <c r="B910" s="1095"/>
      <c r="C910" s="1211"/>
      <c r="D910" s="1246"/>
      <c r="E910" s="1544"/>
      <c r="F910" s="1557"/>
    </row>
    <row r="911" spans="1:6" s="1057" customFormat="1" ht="18" customHeight="1">
      <c r="A911" s="1245"/>
      <c r="B911" s="1095"/>
      <c r="C911" s="1211"/>
      <c r="D911" s="1246"/>
      <c r="E911" s="1544"/>
      <c r="F911" s="1557"/>
    </row>
    <row r="912" spans="1:6" s="1057" customFormat="1" ht="18" customHeight="1">
      <c r="A912" s="1245"/>
      <c r="B912" s="1095"/>
      <c r="C912" s="1211"/>
      <c r="D912" s="1246"/>
      <c r="E912" s="1544"/>
      <c r="F912" s="1557"/>
    </row>
    <row r="913" spans="1:6" s="1057" customFormat="1" ht="18" customHeight="1">
      <c r="A913" s="1245"/>
      <c r="B913" s="1095"/>
      <c r="C913" s="1211"/>
      <c r="D913" s="1246"/>
      <c r="E913" s="1544"/>
      <c r="F913" s="1557"/>
    </row>
    <row r="914" spans="1:6" s="1057" customFormat="1" ht="18" customHeight="1">
      <c r="A914" s="1245"/>
      <c r="B914" s="1095"/>
      <c r="C914" s="1211"/>
      <c r="D914" s="1246"/>
      <c r="E914" s="1544"/>
      <c r="F914" s="1557"/>
    </row>
    <row r="915" spans="1:6" s="1057" customFormat="1" ht="18" customHeight="1">
      <c r="A915" s="1245"/>
      <c r="B915" s="1095"/>
      <c r="C915" s="1211"/>
      <c r="D915" s="1246"/>
      <c r="E915" s="1544"/>
      <c r="F915" s="1557"/>
    </row>
    <row r="916" spans="1:6" s="1057" customFormat="1" ht="18" customHeight="1">
      <c r="A916" s="1245"/>
      <c r="B916" s="1095"/>
      <c r="C916" s="1211"/>
      <c r="D916" s="1246"/>
      <c r="E916" s="1544"/>
      <c r="F916" s="1557"/>
    </row>
    <row r="917" spans="1:6" s="1057" customFormat="1" ht="18" customHeight="1">
      <c r="A917" s="1245"/>
      <c r="B917" s="1095"/>
      <c r="C917" s="1211"/>
      <c r="D917" s="1246"/>
      <c r="E917" s="1544"/>
      <c r="F917" s="1557"/>
    </row>
    <row r="918" spans="1:6" s="1057" customFormat="1" ht="18" customHeight="1">
      <c r="A918" s="1245"/>
      <c r="B918" s="1095"/>
      <c r="C918" s="1211"/>
      <c r="D918" s="1246"/>
      <c r="E918" s="1544"/>
      <c r="F918" s="1557"/>
    </row>
    <row r="919" spans="1:6" s="1057" customFormat="1" ht="18" customHeight="1">
      <c r="A919" s="1245"/>
      <c r="B919" s="1095"/>
      <c r="C919" s="1211"/>
      <c r="D919" s="1246"/>
      <c r="E919" s="1544"/>
      <c r="F919" s="1557"/>
    </row>
    <row r="920" spans="1:6" s="1057" customFormat="1" ht="18" customHeight="1">
      <c r="A920" s="1245"/>
      <c r="B920" s="1095"/>
      <c r="C920" s="1211"/>
      <c r="D920" s="1246"/>
      <c r="E920" s="1544"/>
      <c r="F920" s="1557"/>
    </row>
    <row r="921" spans="1:6" s="1057" customFormat="1" ht="18" customHeight="1">
      <c r="A921" s="1245"/>
      <c r="B921" s="1095"/>
      <c r="C921" s="1211"/>
      <c r="D921" s="1246"/>
      <c r="E921" s="1544"/>
      <c r="F921" s="1557"/>
    </row>
    <row r="922" spans="1:6" s="1057" customFormat="1" ht="18" customHeight="1">
      <c r="A922" s="1245"/>
      <c r="B922" s="1095"/>
      <c r="C922" s="1211"/>
      <c r="D922" s="1246"/>
      <c r="E922" s="1544"/>
      <c r="F922" s="1557"/>
    </row>
    <row r="923" spans="1:6" s="1057" customFormat="1" ht="18" customHeight="1">
      <c r="A923" s="1245"/>
      <c r="B923" s="1095"/>
      <c r="C923" s="1211"/>
      <c r="D923" s="1246"/>
      <c r="E923" s="1544"/>
      <c r="F923" s="1557"/>
    </row>
    <row r="924" spans="1:6" s="1057" customFormat="1" ht="18" customHeight="1">
      <c r="A924" s="1245"/>
      <c r="B924" s="1095"/>
      <c r="C924" s="1211"/>
      <c r="D924" s="1246"/>
      <c r="E924" s="1544"/>
      <c r="F924" s="1557"/>
    </row>
    <row r="925" spans="1:6" s="1057" customFormat="1" ht="18" customHeight="1">
      <c r="A925" s="1245"/>
      <c r="B925" s="1095"/>
      <c r="C925" s="1211"/>
      <c r="D925" s="1246"/>
      <c r="E925" s="1544"/>
      <c r="F925" s="1557"/>
    </row>
    <row r="926" spans="1:6" s="1057" customFormat="1" ht="18" customHeight="1">
      <c r="A926" s="1245"/>
      <c r="B926" s="1095"/>
      <c r="C926" s="1211"/>
      <c r="D926" s="1246"/>
      <c r="E926" s="1544"/>
      <c r="F926" s="1557"/>
    </row>
    <row r="927" spans="1:6" s="1057" customFormat="1" ht="20.100000000000001" customHeight="1" thickBot="1">
      <c r="A927" s="1206"/>
      <c r="B927" s="1085"/>
      <c r="C927" s="1208"/>
      <c r="D927" s="1208"/>
      <c r="E927" s="1560"/>
      <c r="F927" s="1543"/>
    </row>
    <row r="928" spans="1:6" s="1057" customFormat="1" ht="20.100000000000001" customHeight="1" thickBot="1">
      <c r="A928" s="1210"/>
      <c r="B928" s="1088" t="s">
        <v>2736</v>
      </c>
      <c r="C928" s="1211"/>
      <c r="D928" s="1211"/>
      <c r="E928" s="1544"/>
      <c r="F928" s="1540">
        <f>F899</f>
        <v>8662440</v>
      </c>
    </row>
    <row r="929" spans="1:6" s="1057" customFormat="1" ht="20.100000000000001" customHeight="1">
      <c r="A929" s="1250"/>
      <c r="B929" s="1088"/>
      <c r="C929" s="1248"/>
      <c r="D929" s="1248"/>
      <c r="E929" s="1558"/>
      <c r="F929" s="1561"/>
    </row>
    <row r="930" spans="1:6" s="1055" customFormat="1" ht="15.6">
      <c r="A930" s="1166"/>
      <c r="B930" s="1053"/>
      <c r="C930" s="1054"/>
      <c r="D930" s="1054"/>
      <c r="E930" s="1463"/>
      <c r="F930" s="1463"/>
    </row>
    <row r="931" spans="1:6" s="1055" customFormat="1" ht="15.6">
      <c r="A931" s="2589" t="s">
        <v>2754</v>
      </c>
      <c r="B931" s="2589"/>
      <c r="C931" s="2589"/>
      <c r="D931" s="2589"/>
      <c r="E931" s="2589"/>
      <c r="F931" s="2589"/>
    </row>
    <row r="932" spans="1:6" s="1055" customFormat="1" ht="16.2" thickBot="1">
      <c r="A932" s="1141"/>
      <c r="B932" s="1142"/>
      <c r="C932" s="1143"/>
      <c r="D932" s="1107"/>
      <c r="E932" s="1465"/>
      <c r="F932" s="1511"/>
    </row>
    <row r="933" spans="1:6" s="1055" customFormat="1" ht="16.2" thickBot="1">
      <c r="A933" s="1144" t="s">
        <v>7</v>
      </c>
      <c r="B933" s="1112" t="s">
        <v>8</v>
      </c>
      <c r="C933" s="1145"/>
      <c r="D933" s="1114"/>
      <c r="E933" s="1455"/>
      <c r="F933" s="1512" t="s">
        <v>2755</v>
      </c>
    </row>
    <row r="934" spans="1:6" s="1055" customFormat="1" ht="15.6">
      <c r="A934" s="1093"/>
      <c r="B934" s="1146"/>
      <c r="C934" s="1147"/>
      <c r="D934" s="1148"/>
      <c r="E934" s="1513"/>
      <c r="F934" s="1514"/>
    </row>
    <row r="935" spans="1:6" s="1055" customFormat="1" ht="15.6">
      <c r="A935" s="1081"/>
      <c r="B935" s="1077"/>
      <c r="C935" s="1149"/>
      <c r="D935" s="1073"/>
      <c r="E935" s="1491"/>
      <c r="F935" s="1515"/>
    </row>
    <row r="936" spans="1:6" s="1055" customFormat="1" ht="15.6">
      <c r="A936" s="1081"/>
      <c r="B936" s="1077"/>
      <c r="C936" s="1149"/>
      <c r="D936" s="1073"/>
      <c r="E936" s="1491"/>
      <c r="F936" s="1515"/>
    </row>
    <row r="937" spans="1:6" s="1055" customFormat="1" ht="15.6">
      <c r="A937" s="1081"/>
      <c r="B937" s="1150" t="s">
        <v>2754</v>
      </c>
      <c r="C937" s="1151"/>
      <c r="D937" s="1073"/>
      <c r="E937" s="1491"/>
      <c r="F937" s="1515"/>
    </row>
    <row r="938" spans="1:6" s="1057" customFormat="1" ht="18" customHeight="1">
      <c r="A938" s="1078"/>
      <c r="B938" s="1152"/>
      <c r="C938" s="1080"/>
      <c r="D938" s="1080"/>
      <c r="E938" s="1491"/>
      <c r="F938" s="1491"/>
    </row>
    <row r="939" spans="1:6" s="1057" customFormat="1" ht="18" customHeight="1">
      <c r="A939" s="1078" t="s">
        <v>1614</v>
      </c>
      <c r="B939" s="1152" t="s">
        <v>2893</v>
      </c>
      <c r="C939" s="1080"/>
      <c r="D939" s="1080"/>
      <c r="E939" s="1491"/>
      <c r="F939" s="1491">
        <f>F725</f>
        <v>12643000</v>
      </c>
    </row>
    <row r="940" spans="1:6" s="1057" customFormat="1" ht="18" customHeight="1">
      <c r="A940" s="1078"/>
      <c r="B940" s="1152"/>
      <c r="C940" s="1080"/>
      <c r="D940" s="1080"/>
      <c r="E940" s="1491"/>
      <c r="F940" s="1491"/>
    </row>
    <row r="941" spans="1:6" s="1057" customFormat="1" ht="18" customHeight="1">
      <c r="A941" s="1078" t="s">
        <v>1616</v>
      </c>
      <c r="B941" s="1095" t="s">
        <v>2894</v>
      </c>
      <c r="C941" s="1089"/>
      <c r="D941" s="1080"/>
      <c r="E941" s="1451"/>
      <c r="F941" s="1516">
        <f>F928</f>
        <v>8662440</v>
      </c>
    </row>
    <row r="942" spans="1:6" s="1057" customFormat="1" ht="18" customHeight="1">
      <c r="A942" s="1078"/>
      <c r="B942" s="1095"/>
      <c r="C942" s="1089"/>
      <c r="D942" s="1080"/>
      <c r="E942" s="1451"/>
      <c r="F942" s="1516"/>
    </row>
    <row r="943" spans="1:6" s="1057" customFormat="1" ht="18" customHeight="1">
      <c r="A943" s="1078"/>
      <c r="B943" s="1095"/>
      <c r="C943" s="1089"/>
      <c r="D943" s="1080"/>
      <c r="E943" s="1451"/>
      <c r="F943" s="1516"/>
    </row>
    <row r="944" spans="1:6" s="1057" customFormat="1" ht="18" customHeight="1">
      <c r="A944" s="1078"/>
      <c r="B944" s="1095"/>
      <c r="C944" s="1089"/>
      <c r="D944" s="1080"/>
      <c r="E944" s="1451"/>
      <c r="F944" s="1516"/>
    </row>
    <row r="945" spans="1:6" s="1057" customFormat="1" ht="18" customHeight="1">
      <c r="A945" s="1078"/>
      <c r="B945" s="1095"/>
      <c r="C945" s="1089"/>
      <c r="D945" s="1080"/>
      <c r="E945" s="1451"/>
      <c r="F945" s="1516"/>
    </row>
    <row r="946" spans="1:6" s="1057" customFormat="1" ht="18" customHeight="1">
      <c r="A946" s="1078"/>
      <c r="B946" s="1095"/>
      <c r="C946" s="1089"/>
      <c r="D946" s="1080"/>
      <c r="E946" s="1451"/>
      <c r="F946" s="1516"/>
    </row>
    <row r="947" spans="1:6" s="1057" customFormat="1" ht="18" customHeight="1">
      <c r="A947" s="1078"/>
      <c r="B947" s="1095"/>
      <c r="C947" s="1089"/>
      <c r="D947" s="1080"/>
      <c r="E947" s="1451"/>
      <c r="F947" s="1516"/>
    </row>
    <row r="948" spans="1:6" s="1057" customFormat="1" ht="18" customHeight="1">
      <c r="A948" s="1078"/>
      <c r="B948" s="1095"/>
      <c r="C948" s="1089"/>
      <c r="D948" s="1080"/>
      <c r="E948" s="1451"/>
      <c r="F948" s="1516"/>
    </row>
    <row r="949" spans="1:6" s="1057" customFormat="1" ht="18" customHeight="1">
      <c r="A949" s="1078"/>
      <c r="B949" s="1095"/>
      <c r="C949" s="1089"/>
      <c r="D949" s="1080"/>
      <c r="E949" s="1451"/>
      <c r="F949" s="1516"/>
    </row>
    <row r="950" spans="1:6" s="1154" customFormat="1" ht="18" customHeight="1">
      <c r="A950" s="1069"/>
      <c r="B950" s="1153" t="s">
        <v>2759</v>
      </c>
      <c r="C950" s="1091"/>
      <c r="D950" s="1071"/>
      <c r="E950" s="1470"/>
      <c r="F950" s="1517">
        <f>SUM(F937:F949)</f>
        <v>21305440</v>
      </c>
    </row>
    <row r="951" spans="1:6" s="1057" customFormat="1" ht="18" customHeight="1">
      <c r="A951" s="1078"/>
      <c r="B951" s="1095"/>
      <c r="C951" s="1089"/>
      <c r="D951" s="1080"/>
      <c r="E951" s="1451"/>
      <c r="F951" s="1516"/>
    </row>
    <row r="952" spans="1:6" s="1057" customFormat="1" ht="18" customHeight="1">
      <c r="A952" s="1078"/>
      <c r="B952" s="1095"/>
      <c r="C952" s="1089"/>
      <c r="D952" s="1080"/>
      <c r="E952" s="1451"/>
      <c r="F952" s="1516"/>
    </row>
    <row r="953" spans="1:6" s="1057" customFormat="1" ht="18" customHeight="1">
      <c r="A953" s="1078"/>
      <c r="B953" s="1095"/>
      <c r="C953" s="1089"/>
      <c r="D953" s="1080"/>
      <c r="E953" s="1451"/>
      <c r="F953" s="1516"/>
    </row>
    <row r="954" spans="1:6" s="1057" customFormat="1" ht="18" customHeight="1">
      <c r="A954" s="1078"/>
      <c r="B954" s="1095"/>
      <c r="C954" s="1089"/>
      <c r="D954" s="1080"/>
      <c r="E954" s="1451"/>
      <c r="F954" s="1516"/>
    </row>
    <row r="955" spans="1:6" s="1057" customFormat="1" ht="20.100000000000001" customHeight="1" thickBot="1">
      <c r="A955" s="1084"/>
      <c r="B955" s="1085"/>
      <c r="C955" s="1086"/>
      <c r="D955" s="1086"/>
      <c r="E955" s="1500"/>
      <c r="F955" s="1518"/>
    </row>
    <row r="956" spans="1:6" s="1057" customFormat="1" ht="20.100000000000001" customHeight="1" thickBot="1">
      <c r="A956" s="1087"/>
      <c r="B956" s="1088" t="s">
        <v>2760</v>
      </c>
      <c r="C956" s="1089"/>
      <c r="D956" s="1089"/>
      <c r="E956" s="1451"/>
      <c r="F956" s="1481">
        <f>F950</f>
        <v>21305440</v>
      </c>
    </row>
    <row r="957" spans="1:6" s="1083" customFormat="1" ht="15.6">
      <c r="A957" s="1159"/>
      <c r="C957" s="1159"/>
      <c r="D957" s="1159"/>
      <c r="E957" s="1519"/>
      <c r="F957" s="1454"/>
    </row>
    <row r="958" spans="1:6" s="1083" customFormat="1" ht="15.6">
      <c r="A958" s="1159"/>
      <c r="C958" s="1159"/>
      <c r="D958" s="1159"/>
      <c r="E958" s="1519"/>
      <c r="F958" s="1454"/>
    </row>
    <row r="959" spans="1:6" s="1055" customFormat="1" ht="15.6">
      <c r="A959" s="1052"/>
      <c r="B959" s="1053"/>
      <c r="C959" s="1054"/>
      <c r="D959" s="1054"/>
      <c r="E959" s="1463"/>
      <c r="F959" s="1463"/>
    </row>
    <row r="960" spans="1:6" s="1055" customFormat="1" ht="15.6">
      <c r="A960" s="1052"/>
      <c r="B960" s="1053"/>
      <c r="C960" s="1054"/>
      <c r="D960" s="1054"/>
      <c r="E960" s="1463"/>
      <c r="F960" s="1463"/>
    </row>
    <row r="961" spans="1:6" s="1055" customFormat="1" ht="15.6">
      <c r="A961" s="1052"/>
      <c r="B961" s="1053"/>
      <c r="C961" s="1054"/>
      <c r="D961" s="1054"/>
      <c r="E961" s="1463"/>
      <c r="F961" s="1463"/>
    </row>
    <row r="962" spans="1:6" s="1055" customFormat="1" ht="15.6">
      <c r="A962" s="1052"/>
      <c r="B962" s="1053"/>
      <c r="C962" s="1054"/>
      <c r="D962" s="1054"/>
      <c r="E962" s="1463"/>
      <c r="F962" s="1463"/>
    </row>
    <row r="963" spans="1:6" s="1055" customFormat="1" ht="15.6">
      <c r="A963" s="1052"/>
      <c r="B963" s="1053"/>
      <c r="C963" s="1054"/>
      <c r="D963" s="1054"/>
      <c r="E963" s="1463"/>
      <c r="F963" s="1463"/>
    </row>
    <row r="964" spans="1:6" s="1055" customFormat="1" ht="15.6">
      <c r="A964" s="1052"/>
      <c r="B964" s="1053"/>
      <c r="C964" s="1054"/>
      <c r="D964" s="1054"/>
      <c r="E964" s="1463"/>
      <c r="F964" s="1463"/>
    </row>
    <row r="965" spans="1:6" s="1055" customFormat="1" ht="15.6">
      <c r="A965" s="1052"/>
      <c r="B965" s="1053"/>
      <c r="C965" s="1054"/>
      <c r="D965" s="1054"/>
      <c r="E965" s="1463"/>
      <c r="F965" s="1463"/>
    </row>
    <row r="966" spans="1:6" s="1055" customFormat="1" ht="15.6">
      <c r="A966" s="1052"/>
      <c r="B966" s="1053"/>
      <c r="C966" s="1054"/>
      <c r="D966" s="1054"/>
      <c r="E966" s="1463"/>
      <c r="F966" s="1463"/>
    </row>
    <row r="967" spans="1:6" s="1055" customFormat="1" ht="15.6">
      <c r="A967" s="1052"/>
      <c r="B967" s="1053"/>
      <c r="C967" s="1054"/>
      <c r="D967" s="1054"/>
      <c r="E967" s="1463"/>
      <c r="F967" s="1463"/>
    </row>
    <row r="968" spans="1:6" s="1055" customFormat="1" ht="15.6">
      <c r="A968" s="1052"/>
      <c r="B968" s="1053"/>
      <c r="C968" s="1054"/>
      <c r="D968" s="1054"/>
      <c r="E968" s="1463"/>
      <c r="F968" s="1463"/>
    </row>
    <row r="969" spans="1:6" s="1055" customFormat="1" ht="15.6">
      <c r="A969" s="1052"/>
      <c r="B969" s="1053"/>
      <c r="C969" s="1054"/>
      <c r="D969" s="1054"/>
      <c r="E969" s="1463"/>
      <c r="F969" s="1463"/>
    </row>
    <row r="970" spans="1:6" s="1055" customFormat="1" ht="15.6">
      <c r="A970" s="1052"/>
      <c r="B970" s="1053"/>
      <c r="C970" s="1054"/>
      <c r="D970" s="1054"/>
      <c r="E970" s="1463"/>
      <c r="F970" s="1463"/>
    </row>
    <row r="971" spans="1:6" s="1055" customFormat="1" ht="15.6">
      <c r="A971" s="1052"/>
      <c r="B971" s="1053"/>
      <c r="C971" s="1054"/>
      <c r="D971" s="1054"/>
      <c r="E971" s="1463"/>
      <c r="F971" s="1463"/>
    </row>
    <row r="972" spans="1:6" s="1055" customFormat="1" ht="15.6">
      <c r="A972" s="1052"/>
      <c r="B972" s="1053"/>
      <c r="C972" s="1054"/>
      <c r="D972" s="1054"/>
      <c r="E972" s="1463"/>
      <c r="F972" s="1463"/>
    </row>
    <row r="973" spans="1:6" s="1055" customFormat="1" ht="15.6">
      <c r="A973" s="1052"/>
      <c r="B973" s="1053"/>
      <c r="C973" s="1054"/>
      <c r="D973" s="1054"/>
      <c r="E973" s="1463"/>
      <c r="F973" s="1463"/>
    </row>
    <row r="974" spans="1:6" s="1055" customFormat="1" ht="15.6">
      <c r="A974" s="1052"/>
      <c r="B974" s="1053"/>
      <c r="C974" s="1054"/>
      <c r="D974" s="1054"/>
      <c r="E974" s="1463"/>
      <c r="F974" s="1463"/>
    </row>
    <row r="975" spans="1:6" s="1055" customFormat="1" ht="15.6">
      <c r="A975" s="1052"/>
      <c r="B975" s="1053"/>
      <c r="C975" s="1054"/>
      <c r="D975" s="1054"/>
      <c r="E975" s="1463"/>
      <c r="F975" s="1463"/>
    </row>
    <row r="976" spans="1:6" s="1055" customFormat="1" ht="15.6">
      <c r="A976" s="1052"/>
      <c r="B976" s="1053"/>
      <c r="C976" s="1054"/>
      <c r="D976" s="1054"/>
      <c r="E976" s="1463"/>
      <c r="F976" s="1463"/>
    </row>
    <row r="977" spans="1:6" s="1055" customFormat="1" ht="15.6">
      <c r="A977" s="1052"/>
      <c r="B977" s="1053"/>
      <c r="C977" s="1054"/>
      <c r="D977" s="1054"/>
      <c r="E977" s="1463"/>
      <c r="F977" s="1463"/>
    </row>
    <row r="978" spans="1:6" s="1055" customFormat="1" ht="15.6">
      <c r="A978" s="1052"/>
      <c r="B978" s="1053"/>
      <c r="C978" s="1054"/>
      <c r="D978" s="1054"/>
      <c r="E978" s="1463"/>
      <c r="F978" s="1463"/>
    </row>
    <row r="979" spans="1:6" s="1057" customFormat="1" ht="15.6">
      <c r="A979" s="2580" t="s">
        <v>2729</v>
      </c>
      <c r="B979" s="2580"/>
      <c r="C979" s="2580"/>
      <c r="D979" s="2580"/>
      <c r="E979" s="2580"/>
      <c r="F979" s="2580"/>
    </row>
    <row r="980" spans="1:6" s="1057" customFormat="1" ht="15.6">
      <c r="A980" s="1056"/>
      <c r="B980" s="1056"/>
      <c r="C980" s="1056"/>
      <c r="D980" s="1056"/>
      <c r="E980" s="1464"/>
      <c r="F980" s="1464"/>
    </row>
    <row r="981" spans="1:6" s="1057" customFormat="1" ht="15.6">
      <c r="A981" s="1056"/>
      <c r="B981" s="1056"/>
      <c r="C981" s="1056"/>
      <c r="D981" s="1056"/>
      <c r="E981" s="1464"/>
      <c r="F981" s="1464"/>
    </row>
    <row r="982" spans="1:6" s="1057" customFormat="1" ht="15.6">
      <c r="A982" s="1056"/>
      <c r="B982" s="1056"/>
      <c r="C982" s="1056"/>
      <c r="D982" s="1056"/>
      <c r="E982" s="1464"/>
      <c r="F982" s="1464"/>
    </row>
    <row r="983" spans="1:6" s="1057" customFormat="1" ht="15.6">
      <c r="A983" s="1056"/>
      <c r="B983" s="1056"/>
      <c r="C983" s="1056"/>
      <c r="D983" s="1056"/>
      <c r="E983" s="1464"/>
      <c r="F983" s="1464"/>
    </row>
    <row r="984" spans="1:6" s="1057" customFormat="1" ht="15.6">
      <c r="A984" s="1056"/>
      <c r="B984" s="1056"/>
      <c r="C984" s="1056"/>
      <c r="D984" s="1056"/>
      <c r="E984" s="1464"/>
      <c r="F984" s="1464"/>
    </row>
    <row r="985" spans="1:6" s="1057" customFormat="1" ht="15.6">
      <c r="A985" s="1056"/>
      <c r="B985" s="1056"/>
      <c r="C985" s="1056"/>
      <c r="D985" s="1056"/>
      <c r="E985" s="1464"/>
      <c r="F985" s="1464"/>
    </row>
    <row r="986" spans="1:6" s="1057" customFormat="1" ht="15.6">
      <c r="A986" s="1056"/>
      <c r="B986" s="1056"/>
      <c r="C986" s="1056"/>
      <c r="D986" s="1056"/>
      <c r="E986" s="1464"/>
      <c r="F986" s="1464"/>
    </row>
    <row r="987" spans="1:6" s="1057" customFormat="1" ht="15.6">
      <c r="A987" s="1056"/>
      <c r="B987" s="1056"/>
      <c r="C987" s="1056"/>
      <c r="D987" s="1056"/>
      <c r="E987" s="1464"/>
      <c r="F987" s="1464"/>
    </row>
    <row r="988" spans="1:6" s="1057" customFormat="1" ht="15.6">
      <c r="A988" s="1056"/>
      <c r="B988" s="1056"/>
      <c r="C988" s="1056"/>
      <c r="D988" s="1056"/>
      <c r="E988" s="1464"/>
      <c r="F988" s="1464"/>
    </row>
    <row r="989" spans="1:6" s="1055" customFormat="1" ht="15.6">
      <c r="A989" s="1052"/>
      <c r="B989" s="1053"/>
      <c r="C989" s="1054"/>
      <c r="D989" s="1054"/>
      <c r="E989" s="1463"/>
      <c r="F989" s="1463"/>
    </row>
    <row r="990" spans="1:6" s="1062" customFormat="1" ht="15.6">
      <c r="A990" s="1058"/>
      <c r="B990" s="1059"/>
      <c r="C990" s="1060"/>
      <c r="D990" s="1061"/>
      <c r="E990" s="1465"/>
      <c r="F990" s="1465"/>
    </row>
    <row r="991" spans="1:6" s="1057" customFormat="1" ht="20.100000000000001" customHeight="1" thickBot="1">
      <c r="A991" s="2583" t="s">
        <v>2730</v>
      </c>
      <c r="B991" s="2583"/>
      <c r="C991" s="2583"/>
      <c r="D991" s="2583"/>
      <c r="E991" s="2583"/>
      <c r="F991" s="2583"/>
    </row>
    <row r="992" spans="1:6" s="1057" customFormat="1" ht="20.100000000000001" customHeight="1" thickBot="1">
      <c r="A992" s="1063" t="s">
        <v>7</v>
      </c>
      <c r="B992" s="1064" t="s">
        <v>8</v>
      </c>
      <c r="C992" s="1065" t="s">
        <v>10</v>
      </c>
      <c r="D992" s="1065" t="s">
        <v>991</v>
      </c>
      <c r="E992" s="1466" t="s">
        <v>2731</v>
      </c>
      <c r="F992" s="1467" t="s">
        <v>2732</v>
      </c>
    </row>
    <row r="993" spans="1:6" s="1057" customFormat="1" ht="27" customHeight="1">
      <c r="A993" s="1066">
        <v>3.1</v>
      </c>
      <c r="B993" s="1067" t="s">
        <v>1546</v>
      </c>
      <c r="C993" s="1068"/>
      <c r="D993" s="1068"/>
      <c r="E993" s="1468"/>
      <c r="F993" s="1469"/>
    </row>
    <row r="994" spans="1:6" s="1057" customFormat="1" ht="42.75" customHeight="1">
      <c r="A994" s="1069"/>
      <c r="B994" s="1070" t="s">
        <v>2733</v>
      </c>
      <c r="C994" s="1071"/>
      <c r="D994" s="1071"/>
      <c r="E994" s="1470"/>
      <c r="F994" s="1471"/>
    </row>
    <row r="995" spans="1:6" s="1057" customFormat="1" ht="59.25" customHeight="1">
      <c r="A995" s="1069"/>
      <c r="B995" s="1072" t="s">
        <v>1548</v>
      </c>
      <c r="C995" s="1073"/>
      <c r="D995" s="1073"/>
      <c r="E995" s="1472"/>
      <c r="F995" s="1473"/>
    </row>
    <row r="996" spans="1:6" s="1057" customFormat="1" ht="136.5" customHeight="1">
      <c r="A996" s="1074"/>
      <c r="B996" s="1075" t="s">
        <v>1549</v>
      </c>
      <c r="C996" s="1073"/>
      <c r="D996" s="1073"/>
      <c r="E996" s="1472"/>
      <c r="F996" s="1473"/>
    </row>
    <row r="997" spans="1:6" s="1057" customFormat="1" ht="20.100000000000001" customHeight="1">
      <c r="A997" s="1076"/>
      <c r="B997" s="1077" t="s">
        <v>1550</v>
      </c>
      <c r="C997" s="1073"/>
      <c r="D997" s="1073"/>
      <c r="E997" s="1472"/>
      <c r="F997" s="1473"/>
    </row>
    <row r="998" spans="1:6" s="1057" customFormat="1" ht="282.75" customHeight="1">
      <c r="A998" s="1078" t="s">
        <v>28</v>
      </c>
      <c r="B998" s="1075" t="s">
        <v>2734</v>
      </c>
      <c r="C998" s="1073" t="s">
        <v>1552</v>
      </c>
      <c r="D998" s="1073">
        <v>1</v>
      </c>
      <c r="E998" s="1472">
        <f>1800000*1.3*1.16</f>
        <v>2714400</v>
      </c>
      <c r="F998" s="1473">
        <f>D998*E998</f>
        <v>2714400</v>
      </c>
    </row>
    <row r="999" spans="1:6" s="1057" customFormat="1" ht="19.5" customHeight="1">
      <c r="A999" s="1069"/>
      <c r="B999" s="1079"/>
      <c r="C999" s="1080"/>
      <c r="D999" s="1080"/>
      <c r="E999" s="1474"/>
      <c r="F999" s="1475"/>
    </row>
    <row r="1000" spans="1:6" s="1083" customFormat="1" ht="53.25" customHeight="1">
      <c r="A1000" s="1081" t="s">
        <v>30</v>
      </c>
      <c r="B1000" s="1082" t="s">
        <v>1553</v>
      </c>
      <c r="C1000" s="1073" t="s">
        <v>1421</v>
      </c>
      <c r="D1000" s="1073">
        <v>1</v>
      </c>
      <c r="E1000" s="1473">
        <f>14400*1.16</f>
        <v>16704</v>
      </c>
      <c r="F1000" s="1473">
        <f>D1000*E1000</f>
        <v>16704</v>
      </c>
    </row>
    <row r="1001" spans="1:6" s="1057" customFormat="1" ht="19.5" customHeight="1">
      <c r="A1001" s="1069"/>
      <c r="B1001" s="1079"/>
      <c r="C1001" s="1080"/>
      <c r="D1001" s="1080"/>
      <c r="E1001" s="1474"/>
      <c r="F1001" s="1475"/>
    </row>
    <row r="1002" spans="1:6" s="1057" customFormat="1" ht="19.5" customHeight="1">
      <c r="A1002" s="1069"/>
      <c r="B1002" s="1079"/>
      <c r="C1002" s="1080"/>
      <c r="D1002" s="1080"/>
      <c r="E1002" s="1474"/>
      <c r="F1002" s="1475"/>
    </row>
    <row r="1003" spans="1:6" s="1057" customFormat="1" ht="20.100000000000001" customHeight="1" thickBot="1">
      <c r="A1003" s="1084"/>
      <c r="B1003" s="1085"/>
      <c r="C1003" s="1086"/>
      <c r="D1003" s="1086"/>
      <c r="E1003" s="1476"/>
      <c r="F1003" s="1477"/>
    </row>
    <row r="1004" spans="1:6" s="1057" customFormat="1" ht="20.100000000000001" customHeight="1" thickBot="1">
      <c r="A1004" s="1087"/>
      <c r="B1004" s="1088" t="s">
        <v>2735</v>
      </c>
      <c r="C1004" s="1089"/>
      <c r="D1004" s="1089"/>
      <c r="E1004" s="1474"/>
      <c r="F1004" s="1478">
        <f>SUM(F993:F1003)</f>
        <v>2731104</v>
      </c>
    </row>
    <row r="1005" spans="1:6" s="1057" customFormat="1" ht="20.100000000000001" customHeight="1">
      <c r="A1005" s="1090"/>
      <c r="B1005" s="1088"/>
      <c r="C1005" s="1091"/>
      <c r="D1005" s="1091"/>
      <c r="E1005" s="1470"/>
      <c r="F1005" s="1479"/>
    </row>
    <row r="1006" spans="1:6" s="1057" customFormat="1" ht="20.100000000000001" customHeight="1" thickBot="1">
      <c r="A1006" s="2583" t="s">
        <v>2730</v>
      </c>
      <c r="B1006" s="2583"/>
      <c r="C1006" s="2583"/>
      <c r="D1006" s="2583"/>
      <c r="E1006" s="2583"/>
      <c r="F1006" s="2583"/>
    </row>
    <row r="1007" spans="1:6" s="1057" customFormat="1" ht="20.100000000000001" customHeight="1" thickBot="1">
      <c r="A1007" s="1063" t="s">
        <v>7</v>
      </c>
      <c r="B1007" s="1064" t="s">
        <v>8</v>
      </c>
      <c r="C1007" s="1065" t="s">
        <v>10</v>
      </c>
      <c r="D1007" s="1065" t="s">
        <v>991</v>
      </c>
      <c r="E1007" s="1466" t="s">
        <v>2731</v>
      </c>
      <c r="F1007" s="1467" t="s">
        <v>2732</v>
      </c>
    </row>
    <row r="1008" spans="1:6" s="1057" customFormat="1" ht="18.75" customHeight="1">
      <c r="A1008" s="1092"/>
      <c r="B1008" s="1067" t="s">
        <v>2720</v>
      </c>
      <c r="C1008" s="1068"/>
      <c r="D1008" s="1068"/>
      <c r="E1008" s="1468"/>
      <c r="F1008" s="1469">
        <f>F1004</f>
        <v>2731104</v>
      </c>
    </row>
    <row r="1009" spans="1:6" s="1057" customFormat="1" ht="19.5" customHeight="1">
      <c r="A1009" s="1069"/>
      <c r="B1009" s="1079"/>
      <c r="C1009" s="1080"/>
      <c r="D1009" s="1080"/>
      <c r="E1009" s="1474"/>
      <c r="F1009" s="1475"/>
    </row>
    <row r="1010" spans="1:6" s="1083" customFormat="1" ht="19.5" customHeight="1">
      <c r="A1010" s="1093"/>
      <c r="B1010" s="1094" t="s">
        <v>1554</v>
      </c>
      <c r="C1010" s="1073"/>
      <c r="D1010" s="1073"/>
      <c r="E1010" s="1473"/>
      <c r="F1010" s="1473"/>
    </row>
    <row r="1011" spans="1:6" s="1083" customFormat="1" ht="83.25" customHeight="1">
      <c r="A1011" s="1081" t="s">
        <v>31</v>
      </c>
      <c r="B1011" s="1082" t="s">
        <v>1555</v>
      </c>
      <c r="C1011" s="1073" t="s">
        <v>46</v>
      </c>
      <c r="D1011" s="1073">
        <f>3*50</f>
        <v>150</v>
      </c>
      <c r="E1011" s="1473">
        <v>2500</v>
      </c>
      <c r="F1011" s="1473">
        <f>D1011*E1011</f>
        <v>375000</v>
      </c>
    </row>
    <row r="1012" spans="1:6" s="1057" customFormat="1" ht="19.5" customHeight="1">
      <c r="A1012" s="1069"/>
      <c r="B1012" s="1079"/>
      <c r="C1012" s="1080"/>
      <c r="D1012" s="1080"/>
      <c r="E1012" s="1474"/>
      <c r="F1012" s="1475"/>
    </row>
    <row r="1013" spans="1:6" s="1083" customFormat="1" ht="15.6">
      <c r="A1013" s="1093"/>
      <c r="B1013" s="1094" t="s">
        <v>1556</v>
      </c>
      <c r="C1013" s="1073"/>
      <c r="D1013" s="1073"/>
      <c r="E1013" s="1473"/>
      <c r="F1013" s="1473"/>
    </row>
    <row r="1014" spans="1:6" s="1083" customFormat="1" ht="15.6">
      <c r="A1014" s="1081"/>
      <c r="B1014" s="1082"/>
      <c r="C1014" s="1073"/>
      <c r="D1014" s="1073"/>
      <c r="E1014" s="1473"/>
      <c r="F1014" s="1473"/>
    </row>
    <row r="1015" spans="1:6" s="1057" customFormat="1" ht="20.100000000000001" customHeight="1">
      <c r="A1015" s="1078" t="s">
        <v>32</v>
      </c>
      <c r="B1015" s="1095" t="s">
        <v>1557</v>
      </c>
      <c r="C1015" s="1089"/>
      <c r="D1015" s="1080"/>
      <c r="E1015" s="1474"/>
      <c r="F1015" s="1475"/>
    </row>
    <row r="1016" spans="1:6" s="1057" customFormat="1" ht="20.100000000000001" customHeight="1">
      <c r="A1016" s="1078"/>
      <c r="B1016" s="1095" t="s">
        <v>1558</v>
      </c>
      <c r="C1016" s="1089" t="s">
        <v>46</v>
      </c>
      <c r="D1016" s="1080">
        <f>D1011/3</f>
        <v>50</v>
      </c>
      <c r="E1016" s="1474">
        <v>500</v>
      </c>
      <c r="F1016" s="1475">
        <f>E1016*D1016</f>
        <v>25000</v>
      </c>
    </row>
    <row r="1017" spans="1:6" s="1083" customFormat="1" ht="56.25" customHeight="1">
      <c r="A1017" s="1081" t="s">
        <v>33</v>
      </c>
      <c r="B1017" s="1082" t="s">
        <v>1559</v>
      </c>
      <c r="C1017" s="1073" t="s">
        <v>7</v>
      </c>
      <c r="D1017" s="1073">
        <v>1</v>
      </c>
      <c r="E1017" s="1473">
        <v>10000</v>
      </c>
      <c r="F1017" s="1473">
        <f>D1017*E1017</f>
        <v>10000</v>
      </c>
    </row>
    <row r="1018" spans="1:6" s="1083" customFormat="1" ht="12.75" customHeight="1">
      <c r="A1018" s="1081"/>
      <c r="B1018" s="1096"/>
      <c r="C1018" s="1073"/>
      <c r="D1018" s="1073"/>
      <c r="E1018" s="1472"/>
      <c r="F1018" s="1473"/>
    </row>
    <row r="1019" spans="1:6" s="1083" customFormat="1" ht="18.75" customHeight="1">
      <c r="A1019" s="1081"/>
      <c r="B1019" s="1097"/>
      <c r="C1019" s="1073"/>
      <c r="D1019" s="1073"/>
      <c r="E1019" s="1472"/>
      <c r="F1019" s="1473"/>
    </row>
    <row r="1020" spans="1:6" s="1083" customFormat="1" ht="18" customHeight="1">
      <c r="A1020" s="1081"/>
      <c r="B1020" s="1096"/>
      <c r="C1020" s="1073"/>
      <c r="D1020" s="1073"/>
      <c r="E1020" s="1473"/>
      <c r="F1020" s="1473"/>
    </row>
    <row r="1021" spans="1:6" s="1083" customFormat="1" ht="18.75" customHeight="1">
      <c r="A1021" s="1081"/>
      <c r="B1021" s="1096"/>
      <c r="C1021" s="1073"/>
      <c r="D1021" s="1073"/>
      <c r="E1021" s="1472"/>
      <c r="F1021" s="1473"/>
    </row>
    <row r="1022" spans="1:6" s="1083" customFormat="1" ht="18.75" customHeight="1">
      <c r="A1022" s="1081"/>
      <c r="B1022" s="1096"/>
      <c r="C1022" s="1073"/>
      <c r="D1022" s="1073"/>
      <c r="E1022" s="1472"/>
      <c r="F1022" s="1473"/>
    </row>
    <row r="1023" spans="1:6" s="1083" customFormat="1" ht="18.75" customHeight="1">
      <c r="A1023" s="1081"/>
      <c r="B1023" s="1096"/>
      <c r="C1023" s="1073"/>
      <c r="D1023" s="1073"/>
      <c r="E1023" s="1472"/>
      <c r="F1023" s="1473"/>
    </row>
    <row r="1024" spans="1:6" s="1083" customFormat="1" ht="18.75" customHeight="1">
      <c r="A1024" s="1081"/>
      <c r="B1024" s="1096"/>
      <c r="C1024" s="1073"/>
      <c r="D1024" s="1073"/>
      <c r="E1024" s="1472"/>
      <c r="F1024" s="1473"/>
    </row>
    <row r="1025" spans="1:6" s="1083" customFormat="1" ht="18.75" customHeight="1">
      <c r="A1025" s="1081"/>
      <c r="B1025" s="1096"/>
      <c r="C1025" s="1073"/>
      <c r="D1025" s="1073"/>
      <c r="E1025" s="1472"/>
      <c r="F1025" s="1473"/>
    </row>
    <row r="1026" spans="1:6" s="1083" customFormat="1" ht="18.75" customHeight="1">
      <c r="A1026" s="1081"/>
      <c r="B1026" s="1096"/>
      <c r="C1026" s="1073"/>
      <c r="D1026" s="1073"/>
      <c r="E1026" s="1472"/>
      <c r="F1026" s="1473"/>
    </row>
    <row r="1027" spans="1:6" s="1083" customFormat="1" ht="18.75" customHeight="1">
      <c r="A1027" s="1081"/>
      <c r="B1027" s="1096"/>
      <c r="C1027" s="1073"/>
      <c r="D1027" s="1073"/>
      <c r="E1027" s="1472"/>
      <c r="F1027" s="1473"/>
    </row>
    <row r="1028" spans="1:6" s="1083" customFormat="1" ht="18.75" customHeight="1">
      <c r="A1028" s="1081"/>
      <c r="B1028" s="1096"/>
      <c r="C1028" s="1073"/>
      <c r="D1028" s="1073"/>
      <c r="E1028" s="1472"/>
      <c r="F1028" s="1473"/>
    </row>
    <row r="1029" spans="1:6" s="1083" customFormat="1" ht="18.75" customHeight="1">
      <c r="A1029" s="1081"/>
      <c r="B1029" s="1096"/>
      <c r="C1029" s="1073"/>
      <c r="D1029" s="1073"/>
      <c r="E1029" s="1472"/>
      <c r="F1029" s="1473"/>
    </row>
    <row r="1030" spans="1:6" s="1083" customFormat="1" ht="18.75" customHeight="1">
      <c r="A1030" s="1081"/>
      <c r="B1030" s="1096"/>
      <c r="C1030" s="1073"/>
      <c r="D1030" s="1073"/>
      <c r="E1030" s="1472"/>
      <c r="F1030" s="1473"/>
    </row>
    <row r="1031" spans="1:6" s="1083" customFormat="1" ht="18.75" customHeight="1">
      <c r="A1031" s="1081"/>
      <c r="B1031" s="1096"/>
      <c r="C1031" s="1073"/>
      <c r="D1031" s="1073"/>
      <c r="E1031" s="1472"/>
      <c r="F1031" s="1473"/>
    </row>
    <row r="1032" spans="1:6" s="1083" customFormat="1" ht="18.75" customHeight="1">
      <c r="A1032" s="1081"/>
      <c r="B1032" s="1096"/>
      <c r="C1032" s="1073"/>
      <c r="D1032" s="1073"/>
      <c r="E1032" s="1472"/>
      <c r="F1032" s="1473"/>
    </row>
    <row r="1033" spans="1:6" s="1083" customFormat="1" ht="18.75" customHeight="1">
      <c r="A1033" s="1081"/>
      <c r="B1033" s="1096"/>
      <c r="C1033" s="1073"/>
      <c r="D1033" s="1073"/>
      <c r="E1033" s="1472"/>
      <c r="F1033" s="1473"/>
    </row>
    <row r="1034" spans="1:6" s="1083" customFormat="1" ht="18.75" customHeight="1">
      <c r="A1034" s="1081"/>
      <c r="B1034" s="1096"/>
      <c r="C1034" s="1073"/>
      <c r="D1034" s="1073"/>
      <c r="E1034" s="1472"/>
      <c r="F1034" s="1473"/>
    </row>
    <row r="1035" spans="1:6" s="1057" customFormat="1" ht="19.5" customHeight="1">
      <c r="A1035" s="1069"/>
      <c r="B1035" s="1079"/>
      <c r="C1035" s="1080"/>
      <c r="D1035" s="1080"/>
      <c r="E1035" s="1474"/>
      <c r="F1035" s="1475"/>
    </row>
    <row r="1036" spans="1:6" s="1057" customFormat="1" ht="19.5" customHeight="1">
      <c r="A1036" s="1069"/>
      <c r="B1036" s="1079"/>
      <c r="C1036" s="1080"/>
      <c r="D1036" s="1080"/>
      <c r="E1036" s="1474"/>
      <c r="F1036" s="1475"/>
    </row>
    <row r="1037" spans="1:6" s="1057" customFormat="1" ht="20.100000000000001" customHeight="1" thickBot="1">
      <c r="A1037" s="1084"/>
      <c r="B1037" s="1085"/>
      <c r="C1037" s="1086"/>
      <c r="D1037" s="1086"/>
      <c r="E1037" s="1476"/>
      <c r="F1037" s="1477"/>
    </row>
    <row r="1038" spans="1:6" s="1057" customFormat="1" ht="20.100000000000001" customHeight="1" thickBot="1">
      <c r="A1038" s="1087"/>
      <c r="B1038" s="1088" t="s">
        <v>2736</v>
      </c>
      <c r="C1038" s="1089"/>
      <c r="D1038" s="1089"/>
      <c r="E1038" s="1474"/>
      <c r="F1038" s="1478">
        <f>SUM(F1008:F1037)</f>
        <v>3141104</v>
      </c>
    </row>
    <row r="1039" spans="1:6" s="1057" customFormat="1" ht="20.100000000000001" customHeight="1">
      <c r="A1039" s="1090"/>
      <c r="B1039" s="1088"/>
      <c r="C1039" s="1091"/>
      <c r="D1039" s="1091"/>
      <c r="E1039" s="1470"/>
      <c r="F1039" s="1480"/>
    </row>
    <row r="1040" spans="1:6" s="1057" customFormat="1" ht="20.100000000000001" customHeight="1" thickBot="1">
      <c r="A1040" s="2583" t="s">
        <v>2737</v>
      </c>
      <c r="B1040" s="2583"/>
      <c r="C1040" s="2583"/>
      <c r="D1040" s="2583"/>
      <c r="E1040" s="2583"/>
      <c r="F1040" s="2583"/>
    </row>
    <row r="1041" spans="1:6" s="1057" customFormat="1" ht="20.100000000000001" customHeight="1" thickBot="1">
      <c r="A1041" s="1063" t="s">
        <v>7</v>
      </c>
      <c r="B1041" s="1064" t="s">
        <v>8</v>
      </c>
      <c r="C1041" s="1065" t="s">
        <v>10</v>
      </c>
      <c r="D1041" s="1065" t="s">
        <v>991</v>
      </c>
      <c r="E1041" s="1466" t="s">
        <v>2731</v>
      </c>
      <c r="F1041" s="1481" t="s">
        <v>2732</v>
      </c>
    </row>
    <row r="1042" spans="1:6" s="1057" customFormat="1" ht="15" customHeight="1">
      <c r="A1042" s="1092" t="s">
        <v>2738</v>
      </c>
      <c r="B1042" s="1098" t="s">
        <v>2739</v>
      </c>
      <c r="C1042" s="1099"/>
      <c r="D1042" s="1099"/>
      <c r="E1042" s="1482"/>
      <c r="F1042" s="1483"/>
    </row>
    <row r="1043" spans="1:6" s="1057" customFormat="1" ht="210" customHeight="1">
      <c r="A1043" s="1078"/>
      <c r="B1043" s="1100" t="s">
        <v>1562</v>
      </c>
      <c r="C1043" s="1080"/>
      <c r="D1043" s="1080"/>
      <c r="E1043" s="1474"/>
      <c r="F1043" s="1484"/>
    </row>
    <row r="1044" spans="1:6" s="1057" customFormat="1" ht="9" customHeight="1">
      <c r="A1044" s="1078"/>
      <c r="B1044" s="1101"/>
      <c r="C1044" s="1080"/>
      <c r="D1044" s="1080"/>
      <c r="E1044" s="1474"/>
      <c r="F1044" s="1484"/>
    </row>
    <row r="1045" spans="1:6" s="1057" customFormat="1" ht="69.75" customHeight="1">
      <c r="A1045" s="1078" t="s">
        <v>28</v>
      </c>
      <c r="B1045" s="1096" t="s">
        <v>1563</v>
      </c>
      <c r="C1045" s="1073" t="s">
        <v>1421</v>
      </c>
      <c r="D1045" s="1073">
        <v>0</v>
      </c>
      <c r="E1045" s="1485">
        <v>205000</v>
      </c>
      <c r="F1045" s="1486">
        <f>E1045*D1045</f>
        <v>0</v>
      </c>
    </row>
    <row r="1046" spans="1:6" s="1057" customFormat="1" ht="9" customHeight="1">
      <c r="A1046" s="1078"/>
      <c r="B1046" s="1096"/>
      <c r="C1046" s="1073"/>
      <c r="D1046" s="1073"/>
      <c r="E1046" s="1485"/>
      <c r="F1046" s="1486"/>
    </row>
    <row r="1047" spans="1:6" s="1057" customFormat="1" ht="69.75" customHeight="1">
      <c r="A1047" s="1078" t="s">
        <v>30</v>
      </c>
      <c r="B1047" s="1096" t="s">
        <v>1564</v>
      </c>
      <c r="C1047" s="1073" t="s">
        <v>1421</v>
      </c>
      <c r="D1047" s="1073">
        <v>0</v>
      </c>
      <c r="E1047" s="1485">
        <v>175000</v>
      </c>
      <c r="F1047" s="1486">
        <f>E1047*D1047</f>
        <v>0</v>
      </c>
    </row>
    <row r="1048" spans="1:6" s="1057" customFormat="1" ht="6" customHeight="1">
      <c r="A1048" s="1078"/>
      <c r="B1048" s="1101"/>
      <c r="C1048" s="1073"/>
      <c r="D1048" s="1073"/>
      <c r="E1048" s="1485"/>
      <c r="F1048" s="1486"/>
    </row>
    <row r="1049" spans="1:6" s="1057" customFormat="1" ht="69.75" customHeight="1">
      <c r="A1049" s="1078" t="s">
        <v>31</v>
      </c>
      <c r="B1049" s="1096" t="s">
        <v>1565</v>
      </c>
      <c r="C1049" s="1073" t="s">
        <v>1421</v>
      </c>
      <c r="D1049" s="1073">
        <v>19</v>
      </c>
      <c r="E1049" s="1485">
        <v>155000</v>
      </c>
      <c r="F1049" s="1486">
        <f>E1049*D1049</f>
        <v>2945000</v>
      </c>
    </row>
    <row r="1050" spans="1:6" s="1057" customFormat="1" ht="4.5" customHeight="1">
      <c r="A1050" s="1078"/>
      <c r="B1050" s="1101"/>
      <c r="C1050" s="1073"/>
      <c r="D1050" s="1073"/>
      <c r="E1050" s="1485"/>
      <c r="F1050" s="1486"/>
    </row>
    <row r="1051" spans="1:6" s="1057" customFormat="1" ht="15.75" customHeight="1">
      <c r="A1051" s="1078"/>
      <c r="B1051" s="1096"/>
      <c r="C1051" s="1073"/>
      <c r="D1051" s="1073"/>
      <c r="E1051" s="1485"/>
      <c r="F1051" s="1486"/>
    </row>
    <row r="1052" spans="1:6" s="1057" customFormat="1" ht="9.75" customHeight="1">
      <c r="A1052" s="1078"/>
      <c r="B1052" s="1101"/>
      <c r="C1052" s="1073"/>
      <c r="D1052" s="1073"/>
      <c r="E1052" s="1485"/>
      <c r="F1052" s="1486"/>
    </row>
    <row r="1053" spans="1:6" s="1057" customFormat="1" ht="6.75" customHeight="1" thickBot="1">
      <c r="A1053" s="1084"/>
      <c r="B1053" s="1085"/>
      <c r="C1053" s="1086"/>
      <c r="D1053" s="1086"/>
      <c r="E1053" s="1476"/>
      <c r="F1053" s="1487"/>
    </row>
    <row r="1054" spans="1:6" s="1057" customFormat="1" ht="20.100000000000001" customHeight="1" thickBot="1">
      <c r="A1054" s="1087"/>
      <c r="B1054" s="1088" t="s">
        <v>2740</v>
      </c>
      <c r="C1054" s="1089"/>
      <c r="D1054" s="1089"/>
      <c r="E1054" s="1474"/>
      <c r="F1054" s="1488">
        <f>SUM(F1042:F1053)</f>
        <v>2945000</v>
      </c>
    </row>
    <row r="1055" spans="1:6" s="1057" customFormat="1" ht="20.100000000000001" customHeight="1">
      <c r="A1055" s="1090"/>
      <c r="B1055" s="1088"/>
      <c r="C1055" s="1091"/>
      <c r="D1055" s="1091"/>
      <c r="E1055" s="1470"/>
      <c r="F1055" s="1489"/>
    </row>
    <row r="1056" spans="1:6" s="1057" customFormat="1" ht="20.100000000000001" customHeight="1" thickBot="1">
      <c r="A1056" s="2583" t="s">
        <v>2741</v>
      </c>
      <c r="B1056" s="2583"/>
      <c r="C1056" s="2583"/>
      <c r="D1056" s="2583"/>
      <c r="E1056" s="2583"/>
      <c r="F1056" s="2583"/>
    </row>
    <row r="1057" spans="1:6" s="1057" customFormat="1" ht="20.100000000000001" customHeight="1" thickBot="1">
      <c r="A1057" s="1063" t="s">
        <v>7</v>
      </c>
      <c r="B1057" s="1064" t="s">
        <v>8</v>
      </c>
      <c r="C1057" s="1065" t="s">
        <v>10</v>
      </c>
      <c r="D1057" s="1065" t="s">
        <v>991</v>
      </c>
      <c r="E1057" s="1466" t="s">
        <v>2731</v>
      </c>
      <c r="F1057" s="1481" t="s">
        <v>2732</v>
      </c>
    </row>
    <row r="1058" spans="1:6" s="1057" customFormat="1" ht="20.100000000000001" customHeight="1">
      <c r="A1058" s="1102"/>
      <c r="B1058" s="1098"/>
      <c r="C1058" s="1099"/>
      <c r="D1058" s="1099"/>
      <c r="E1058" s="1482"/>
      <c r="F1058" s="1490"/>
    </row>
    <row r="1059" spans="1:6" s="1057" customFormat="1" ht="15.6">
      <c r="A1059" s="1074">
        <v>3.3</v>
      </c>
      <c r="B1059" s="1103" t="s">
        <v>1567</v>
      </c>
      <c r="C1059" s="1080"/>
      <c r="D1059" s="1080"/>
      <c r="E1059" s="1474"/>
      <c r="F1059" s="1484"/>
    </row>
    <row r="1060" spans="1:6" s="1083" customFormat="1" ht="19.5" customHeight="1">
      <c r="A1060" s="1081"/>
      <c r="B1060" s="1094" t="s">
        <v>1568</v>
      </c>
      <c r="C1060" s="1073"/>
      <c r="D1060" s="1073"/>
      <c r="E1060" s="1486"/>
      <c r="F1060" s="1486"/>
    </row>
    <row r="1061" spans="1:6" s="1083" customFormat="1" ht="81" customHeight="1">
      <c r="A1061" s="1081" t="s">
        <v>28</v>
      </c>
      <c r="B1061" s="1082" t="s">
        <v>1569</v>
      </c>
      <c r="C1061" s="1073" t="s">
        <v>46</v>
      </c>
      <c r="D1061" s="1073">
        <f>3*(3*19)</f>
        <v>171</v>
      </c>
      <c r="E1061" s="1486">
        <v>2400</v>
      </c>
      <c r="F1061" s="1486">
        <f>D1061*E1061</f>
        <v>410400</v>
      </c>
    </row>
    <row r="1062" spans="1:6" s="1083" customFormat="1" ht="19.5" customHeight="1">
      <c r="A1062" s="1081"/>
      <c r="B1062" s="1082"/>
      <c r="C1062" s="1073"/>
      <c r="D1062" s="1073"/>
      <c r="E1062" s="1486"/>
      <c r="F1062" s="1486"/>
    </row>
    <row r="1063" spans="1:6" s="1083" customFormat="1" ht="15.6">
      <c r="A1063" s="1081"/>
      <c r="B1063" s="1094" t="s">
        <v>1556</v>
      </c>
      <c r="C1063" s="1073"/>
      <c r="D1063" s="1073"/>
      <c r="E1063" s="1486"/>
      <c r="F1063" s="1486"/>
    </row>
    <row r="1064" spans="1:6" s="1083" customFormat="1" ht="15.6">
      <c r="A1064" s="1081"/>
      <c r="B1064" s="1082"/>
      <c r="C1064" s="1073"/>
      <c r="D1064" s="1073"/>
      <c r="E1064" s="1486"/>
      <c r="F1064" s="1486"/>
    </row>
    <row r="1065" spans="1:6" s="1083" customFormat="1" ht="31.2">
      <c r="A1065" s="1081" t="s">
        <v>30</v>
      </c>
      <c r="B1065" s="1082" t="s">
        <v>1570</v>
      </c>
      <c r="C1065" s="1073" t="s">
        <v>46</v>
      </c>
      <c r="D1065" s="1073">
        <f>D1061/3</f>
        <v>57</v>
      </c>
      <c r="E1065" s="1486">
        <v>500</v>
      </c>
      <c r="F1065" s="1486">
        <f>D1065*E1065</f>
        <v>28500</v>
      </c>
    </row>
    <row r="1066" spans="1:6" s="1083" customFormat="1" ht="15.6">
      <c r="A1066" s="1081"/>
      <c r="B1066" s="1082"/>
      <c r="C1066" s="1073"/>
      <c r="D1066" s="1073"/>
      <c r="E1066" s="1486"/>
      <c r="F1066" s="1486"/>
    </row>
    <row r="1067" spans="1:6" s="1083" customFormat="1" ht="15.6">
      <c r="A1067" s="1081"/>
      <c r="B1067" s="1094" t="s">
        <v>1571</v>
      </c>
      <c r="C1067" s="1073"/>
      <c r="D1067" s="1073"/>
      <c r="E1067" s="1486">
        <v>0</v>
      </c>
      <c r="F1067" s="1486"/>
    </row>
    <row r="1068" spans="1:6" s="1083" customFormat="1" ht="46.8">
      <c r="A1068" s="1081" t="s">
        <v>31</v>
      </c>
      <c r="B1068" s="1082" t="s">
        <v>1572</v>
      </c>
      <c r="C1068" s="1073" t="s">
        <v>7</v>
      </c>
      <c r="D1068" s="1073">
        <v>1</v>
      </c>
      <c r="E1068" s="1486">
        <v>10000</v>
      </c>
      <c r="F1068" s="1486">
        <f>D1068*E1068</f>
        <v>10000</v>
      </c>
    </row>
    <row r="1069" spans="1:6" s="1083" customFormat="1" ht="15.6">
      <c r="A1069" s="1081"/>
      <c r="B1069" s="1082"/>
      <c r="C1069" s="1073"/>
      <c r="D1069" s="1073"/>
      <c r="E1069" s="1486"/>
      <c r="F1069" s="1486">
        <f t="shared" ref="F1069:F1071" si="19">D1069*E1069</f>
        <v>0</v>
      </c>
    </row>
    <row r="1070" spans="1:6" s="1083" customFormat="1" ht="23.25" customHeight="1">
      <c r="A1070" s="1081"/>
      <c r="B1070" s="1104" t="s">
        <v>1573</v>
      </c>
      <c r="C1070" s="1080"/>
      <c r="D1070" s="1080"/>
      <c r="E1070" s="1486"/>
      <c r="F1070" s="1486">
        <f t="shared" si="19"/>
        <v>0</v>
      </c>
    </row>
    <row r="1071" spans="1:6" s="1083" customFormat="1" ht="84.75" customHeight="1">
      <c r="A1071" s="1105" t="s">
        <v>32</v>
      </c>
      <c r="B1071" s="1106" t="s">
        <v>1574</v>
      </c>
      <c r="C1071" s="1073" t="s">
        <v>29</v>
      </c>
      <c r="D1071" s="1107">
        <f>19*2*2</f>
        <v>76</v>
      </c>
      <c r="E1071" s="1486">
        <v>3300</v>
      </c>
      <c r="F1071" s="1486">
        <f t="shared" si="19"/>
        <v>250800</v>
      </c>
    </row>
    <row r="1072" spans="1:6" s="1083" customFormat="1" ht="23.25" customHeight="1">
      <c r="A1072" s="1105"/>
      <c r="B1072" s="1108" t="s">
        <v>1575</v>
      </c>
      <c r="C1072" s="1073"/>
      <c r="D1072" s="1109"/>
      <c r="E1072" s="1459"/>
      <c r="F1072" s="1459"/>
    </row>
    <row r="1073" spans="1:6" s="1083" customFormat="1" ht="111.75" customHeight="1">
      <c r="A1073" s="1105" t="s">
        <v>33</v>
      </c>
      <c r="B1073" s="1110" t="s">
        <v>1576</v>
      </c>
      <c r="C1073" s="1073" t="s">
        <v>44</v>
      </c>
      <c r="D1073" s="1109">
        <f>D1071/2</f>
        <v>38</v>
      </c>
      <c r="E1073" s="1459">
        <v>12500</v>
      </c>
      <c r="F1073" s="1459">
        <f>D1073*E1073</f>
        <v>475000</v>
      </c>
    </row>
    <row r="1074" spans="1:6" s="1083" customFormat="1" ht="23.25" customHeight="1">
      <c r="A1074" s="1081"/>
      <c r="B1074" s="1095"/>
      <c r="C1074" s="1080"/>
      <c r="D1074" s="1080"/>
      <c r="E1074" s="1486"/>
      <c r="F1074" s="1486"/>
    </row>
    <row r="1075" spans="1:6" s="1083" customFormat="1" ht="111.75" customHeight="1">
      <c r="A1075" s="1105" t="s">
        <v>34</v>
      </c>
      <c r="B1075" s="1110" t="s">
        <v>1577</v>
      </c>
      <c r="C1075" s="1073" t="s">
        <v>44</v>
      </c>
      <c r="D1075" s="1107">
        <v>0</v>
      </c>
      <c r="E1075" s="1491">
        <v>19000</v>
      </c>
      <c r="F1075" s="1491">
        <f t="shared" ref="F1075" si="20">D1075*E1075</f>
        <v>0</v>
      </c>
    </row>
    <row r="1076" spans="1:6" s="1057" customFormat="1" ht="20.100000000000001" customHeight="1" thickBot="1">
      <c r="A1076" s="1084"/>
      <c r="B1076" s="1085"/>
      <c r="C1076" s="1086"/>
      <c r="D1076" s="1086"/>
      <c r="E1076" s="1476"/>
      <c r="F1076" s="1487"/>
    </row>
    <row r="1077" spans="1:6" s="1057" customFormat="1" ht="20.100000000000001" customHeight="1" thickBot="1">
      <c r="A1077" s="1087"/>
      <c r="B1077" s="1088" t="s">
        <v>2742</v>
      </c>
      <c r="C1077" s="1089"/>
      <c r="D1077" s="1089"/>
      <c r="E1077" s="1474"/>
      <c r="F1077" s="1488">
        <f>SUM(F1058:F1076)</f>
        <v>1174700</v>
      </c>
    </row>
    <row r="1078" spans="1:6" s="1057" customFormat="1" ht="20.100000000000001" customHeight="1">
      <c r="A1078" s="1090"/>
      <c r="B1078" s="1088"/>
      <c r="C1078" s="1091"/>
      <c r="D1078" s="1091"/>
      <c r="E1078" s="1470"/>
      <c r="F1078" s="1489"/>
    </row>
    <row r="1079" spans="1:6" s="1057" customFormat="1" ht="20.100000000000001" customHeight="1" thickBot="1">
      <c r="A1079" s="2583" t="s">
        <v>2743</v>
      </c>
      <c r="B1079" s="2583"/>
      <c r="C1079" s="2583"/>
      <c r="D1079" s="2583"/>
      <c r="E1079" s="2583"/>
      <c r="F1079" s="2583"/>
    </row>
    <row r="1080" spans="1:6" s="1083" customFormat="1" ht="16.5" customHeight="1" thickBot="1">
      <c r="A1080" s="1111" t="s">
        <v>7</v>
      </c>
      <c r="B1080" s="1112" t="s">
        <v>8</v>
      </c>
      <c r="C1080" s="1113" t="s">
        <v>10</v>
      </c>
      <c r="D1080" s="1114" t="s">
        <v>2744</v>
      </c>
      <c r="E1080" s="1492" t="s">
        <v>11</v>
      </c>
      <c r="F1080" s="1456" t="s">
        <v>2745</v>
      </c>
    </row>
    <row r="1081" spans="1:6" s="1057" customFormat="1" ht="40.5" customHeight="1">
      <c r="A1081" s="1092" t="s">
        <v>2746</v>
      </c>
      <c r="B1081" s="1067" t="s">
        <v>1580</v>
      </c>
      <c r="C1081" s="1068"/>
      <c r="D1081" s="1115"/>
      <c r="E1081" s="1469"/>
      <c r="F1081" s="1469"/>
    </row>
    <row r="1082" spans="1:6" s="1083" customFormat="1" ht="16.2">
      <c r="A1082" s="1105"/>
      <c r="B1082" s="1116" t="s">
        <v>1581</v>
      </c>
      <c r="C1082" s="1073"/>
      <c r="D1082" s="1109"/>
      <c r="E1082" s="1459"/>
      <c r="F1082" s="1459"/>
    </row>
    <row r="1083" spans="1:6" s="1083" customFormat="1" ht="98.25" customHeight="1">
      <c r="A1083" s="1105" t="s">
        <v>28</v>
      </c>
      <c r="B1083" s="1106" t="s">
        <v>1582</v>
      </c>
      <c r="C1083" s="1073" t="s">
        <v>1456</v>
      </c>
      <c r="D1083" s="1109">
        <v>0</v>
      </c>
      <c r="E1083" s="1459">
        <f>125000*1.16</f>
        <v>145000</v>
      </c>
      <c r="F1083" s="1459">
        <f>D1083*E1083</f>
        <v>0</v>
      </c>
    </row>
    <row r="1084" spans="1:6" s="1083" customFormat="1" ht="16.2">
      <c r="A1084" s="1105"/>
      <c r="B1084" s="1108" t="s">
        <v>1575</v>
      </c>
      <c r="C1084" s="1073"/>
      <c r="D1084" s="1109"/>
      <c r="E1084" s="1459"/>
      <c r="F1084" s="1459"/>
    </row>
    <row r="1085" spans="1:6" s="1083" customFormat="1" ht="111.75" customHeight="1">
      <c r="A1085" s="1105" t="s">
        <v>30</v>
      </c>
      <c r="B1085" s="1110" t="s">
        <v>1576</v>
      </c>
      <c r="C1085" s="1073" t="s">
        <v>44</v>
      </c>
      <c r="D1085" s="1109">
        <v>8</v>
      </c>
      <c r="E1085" s="1459">
        <v>12500</v>
      </c>
      <c r="F1085" s="1459">
        <f>D1085*E1085</f>
        <v>100000</v>
      </c>
    </row>
    <row r="1086" spans="1:6" s="1083" customFormat="1" ht="9.75" customHeight="1">
      <c r="A1086" s="1105"/>
      <c r="B1086" s="1110"/>
      <c r="C1086" s="1073"/>
      <c r="D1086" s="1109"/>
      <c r="E1086" s="1459"/>
      <c r="F1086" s="1459"/>
    </row>
    <row r="1087" spans="1:6" s="1083" customFormat="1" ht="16.2">
      <c r="A1087" s="1105"/>
      <c r="B1087" s="1116" t="s">
        <v>1583</v>
      </c>
      <c r="C1087" s="1073"/>
      <c r="D1087" s="1107"/>
      <c r="E1087" s="1473"/>
      <c r="F1087" s="1473"/>
    </row>
    <row r="1088" spans="1:6" s="1083" customFormat="1" ht="8.25" customHeight="1">
      <c r="A1088" s="1105"/>
      <c r="B1088" s="1117"/>
      <c r="C1088" s="1073"/>
      <c r="D1088" s="1107"/>
      <c r="E1088" s="1473"/>
      <c r="F1088" s="1473"/>
    </row>
    <row r="1089" spans="1:6" s="1083" customFormat="1" ht="79.5" customHeight="1">
      <c r="A1089" s="1105" t="s">
        <v>31</v>
      </c>
      <c r="B1089" s="1117" t="s">
        <v>1584</v>
      </c>
      <c r="C1089" s="1073" t="s">
        <v>29</v>
      </c>
      <c r="D1089" s="1107">
        <v>40</v>
      </c>
      <c r="E1089" s="1473">
        <v>4000</v>
      </c>
      <c r="F1089" s="1473">
        <f>D1089*E1089</f>
        <v>160000</v>
      </c>
    </row>
    <row r="1090" spans="1:6" s="1083" customFormat="1" ht="16.2">
      <c r="A1090" s="1105" t="s">
        <v>32</v>
      </c>
      <c r="B1090" s="1116" t="s">
        <v>1585</v>
      </c>
      <c r="C1090" s="1073"/>
      <c r="D1090" s="1107"/>
      <c r="E1090" s="1473"/>
      <c r="F1090" s="1473"/>
    </row>
    <row r="1091" spans="1:6" s="1083" customFormat="1" ht="15.6">
      <c r="A1091" s="1105" t="s">
        <v>1586</v>
      </c>
      <c r="B1091" s="1110" t="s">
        <v>1587</v>
      </c>
      <c r="C1091" s="1073" t="s">
        <v>46</v>
      </c>
      <c r="D1091" s="1107"/>
      <c r="E1091" s="1473">
        <v>1000</v>
      </c>
      <c r="F1091" s="1473">
        <f>D1091*E1091</f>
        <v>0</v>
      </c>
    </row>
    <row r="1092" spans="1:6" s="1083" customFormat="1" ht="15.6">
      <c r="A1092" s="1105" t="s">
        <v>1588</v>
      </c>
      <c r="B1092" s="1118" t="s">
        <v>1589</v>
      </c>
      <c r="C1092" s="1073" t="s">
        <v>46</v>
      </c>
      <c r="D1092" s="1107">
        <v>4</v>
      </c>
      <c r="E1092" s="1473">
        <v>800</v>
      </c>
      <c r="F1092" s="1473">
        <f>D1092*E1092</f>
        <v>3200</v>
      </c>
    </row>
    <row r="1093" spans="1:6" s="1083" customFormat="1" ht="15.6">
      <c r="A1093" s="1105" t="s">
        <v>1590</v>
      </c>
      <c r="B1093" s="1118" t="s">
        <v>1591</v>
      </c>
      <c r="C1093" s="1073" t="s">
        <v>46</v>
      </c>
      <c r="D1093" s="1107">
        <v>0</v>
      </c>
      <c r="E1093" s="1473">
        <v>750</v>
      </c>
      <c r="F1093" s="1473">
        <f>D1093*E1093</f>
        <v>0</v>
      </c>
    </row>
    <row r="1094" spans="1:6" s="1057" customFormat="1" ht="36" customHeight="1">
      <c r="A1094" s="1078" t="s">
        <v>33</v>
      </c>
      <c r="B1094" s="1095" t="s">
        <v>1592</v>
      </c>
      <c r="C1094" s="1089" t="s">
        <v>809</v>
      </c>
      <c r="D1094" s="1119">
        <v>1</v>
      </c>
      <c r="E1094" s="1493">
        <v>5600</v>
      </c>
      <c r="F1094" s="1493">
        <f>E1094*D1094</f>
        <v>5600</v>
      </c>
    </row>
    <row r="1095" spans="1:6" s="1057" customFormat="1" ht="7.5" customHeight="1" thickBot="1">
      <c r="A1095" s="1084"/>
      <c r="B1095" s="1085"/>
      <c r="C1095" s="1086"/>
      <c r="D1095" s="1120"/>
      <c r="E1095" s="1494"/>
      <c r="F1095" s="1494"/>
    </row>
    <row r="1096" spans="1:6" s="1057" customFormat="1" ht="20.100000000000001" customHeight="1" thickBot="1">
      <c r="A1096" s="1087"/>
      <c r="B1096" s="1088" t="s">
        <v>2736</v>
      </c>
      <c r="C1096" s="1089"/>
      <c r="D1096" s="1089"/>
      <c r="E1096" s="1495"/>
      <c r="F1096" s="1467">
        <f>SUM(F1081:F1095)</f>
        <v>268800</v>
      </c>
    </row>
    <row r="1097" spans="1:6" s="1057" customFormat="1" ht="19.5" customHeight="1">
      <c r="A1097" s="1090"/>
      <c r="B1097" s="1088"/>
      <c r="C1097" s="1091"/>
      <c r="D1097" s="1091"/>
      <c r="E1097" s="1470"/>
      <c r="F1097" s="1496"/>
    </row>
    <row r="1098" spans="1:6" s="1057" customFormat="1" ht="20.100000000000001" customHeight="1" thickBot="1">
      <c r="A1098" s="2583" t="s">
        <v>2747</v>
      </c>
      <c r="B1098" s="2583"/>
      <c r="C1098" s="2583"/>
      <c r="D1098" s="2583"/>
      <c r="E1098" s="2583"/>
      <c r="F1098" s="2583"/>
    </row>
    <row r="1099" spans="1:6" s="1057" customFormat="1" ht="20.100000000000001" customHeight="1" thickBot="1">
      <c r="A1099" s="1063" t="s">
        <v>7</v>
      </c>
      <c r="B1099" s="1064" t="s">
        <v>8</v>
      </c>
      <c r="C1099" s="1065" t="s">
        <v>10</v>
      </c>
      <c r="D1099" s="1065" t="s">
        <v>991</v>
      </c>
      <c r="E1099" s="1466" t="s">
        <v>2731</v>
      </c>
      <c r="F1099" s="1467" t="s">
        <v>2732</v>
      </c>
    </row>
    <row r="1100" spans="1:6" s="1083" customFormat="1" ht="34.5" customHeight="1">
      <c r="A1100" s="1121" t="s">
        <v>2748</v>
      </c>
      <c r="B1100" s="1122" t="s">
        <v>1595</v>
      </c>
      <c r="C1100" s="1073"/>
      <c r="D1100" s="1073"/>
      <c r="E1100" s="1497"/>
      <c r="F1100" s="1491"/>
    </row>
    <row r="1101" spans="1:6" s="1083" customFormat="1" ht="16.2">
      <c r="A1101" s="1105"/>
      <c r="B1101" s="1116" t="s">
        <v>1596</v>
      </c>
      <c r="C1101" s="1073"/>
      <c r="D1101" s="1073"/>
      <c r="E1101" s="1498"/>
      <c r="F1101" s="1491"/>
    </row>
    <row r="1102" spans="1:6" s="1083" customFormat="1" ht="17.25" customHeight="1">
      <c r="A1102" s="1105"/>
      <c r="B1102" s="1123"/>
      <c r="C1102" s="1073"/>
      <c r="D1102" s="1073"/>
      <c r="E1102" s="1498"/>
      <c r="F1102" s="1491"/>
    </row>
    <row r="1103" spans="1:6" s="1057" customFormat="1" ht="69" customHeight="1">
      <c r="A1103" s="1078" t="s">
        <v>28</v>
      </c>
      <c r="B1103" s="1095" t="s">
        <v>2749</v>
      </c>
      <c r="C1103" s="1089" t="s">
        <v>809</v>
      </c>
      <c r="D1103" s="1080">
        <v>6</v>
      </c>
      <c r="E1103" s="1480">
        <v>22000</v>
      </c>
      <c r="F1103" s="1484">
        <f>E1103*D1103</f>
        <v>132000</v>
      </c>
    </row>
    <row r="1104" spans="1:6" s="1057" customFormat="1" ht="67.5" customHeight="1">
      <c r="A1104" s="1078" t="s">
        <v>30</v>
      </c>
      <c r="B1104" s="1124" t="s">
        <v>1598</v>
      </c>
      <c r="C1104" s="1089" t="s">
        <v>809</v>
      </c>
      <c r="D1104" s="1080">
        <v>8</v>
      </c>
      <c r="E1104" s="1480">
        <v>7500</v>
      </c>
      <c r="F1104" s="1475">
        <f>E1104*D1104</f>
        <v>60000</v>
      </c>
    </row>
    <row r="1105" spans="1:6" s="1057" customFormat="1" ht="16.5" customHeight="1">
      <c r="A1105" s="1078"/>
      <c r="B1105" s="1095"/>
      <c r="C1105" s="1089"/>
      <c r="D1105" s="1080"/>
      <c r="E1105" s="1499"/>
      <c r="F1105" s="1484"/>
    </row>
    <row r="1106" spans="1:6" s="1057" customFormat="1" ht="45.75" customHeight="1">
      <c r="A1106" s="1078" t="s">
        <v>31</v>
      </c>
      <c r="B1106" s="1095" t="s">
        <v>1599</v>
      </c>
      <c r="C1106" s="1089" t="s">
        <v>809</v>
      </c>
      <c r="D1106" s="1080">
        <f>D1103</f>
        <v>6</v>
      </c>
      <c r="E1106" s="1499">
        <v>5600</v>
      </c>
      <c r="F1106" s="1484">
        <f>E1106*D1106</f>
        <v>33600</v>
      </c>
    </row>
    <row r="1107" spans="1:6" s="1083" customFormat="1" ht="15.6">
      <c r="A1107" s="1105"/>
      <c r="B1107" s="1110"/>
      <c r="C1107" s="1073"/>
      <c r="D1107" s="1073"/>
      <c r="E1107" s="1497"/>
      <c r="F1107" s="1484">
        <f t="shared" ref="F1107:F1109" si="21">E1107*D1107</f>
        <v>0</v>
      </c>
    </row>
    <row r="1108" spans="1:6" s="1083" customFormat="1" ht="16.2">
      <c r="A1108" s="1105"/>
      <c r="B1108" s="1116" t="s">
        <v>1600</v>
      </c>
      <c r="C1108" s="1073"/>
      <c r="D1108" s="1107"/>
      <c r="E1108" s="1486"/>
      <c r="F1108" s="1484">
        <f t="shared" si="21"/>
        <v>0</v>
      </c>
    </row>
    <row r="1109" spans="1:6" s="1083" customFormat="1" ht="98.25" customHeight="1">
      <c r="A1109" s="1105" t="s">
        <v>32</v>
      </c>
      <c r="B1109" s="1106" t="s">
        <v>1584</v>
      </c>
      <c r="C1109" s="1073" t="s">
        <v>29</v>
      </c>
      <c r="D1109" s="1107">
        <v>40</v>
      </c>
      <c r="E1109" s="1486">
        <v>4000</v>
      </c>
      <c r="F1109" s="1484">
        <f t="shared" si="21"/>
        <v>160000</v>
      </c>
    </row>
    <row r="1110" spans="1:6" s="1083" customFormat="1" ht="15.6">
      <c r="A1110" s="1105"/>
      <c r="B1110" s="1117"/>
      <c r="C1110" s="1073"/>
      <c r="D1110" s="1107"/>
      <c r="E1110" s="1486"/>
      <c r="F1110" s="1486"/>
    </row>
    <row r="1111" spans="1:6" s="1083" customFormat="1" ht="16.2">
      <c r="A1111" s="1105" t="s">
        <v>33</v>
      </c>
      <c r="B1111" s="1116" t="s">
        <v>1601</v>
      </c>
      <c r="C1111" s="1073"/>
      <c r="D1111" s="1107"/>
      <c r="E1111" s="1486"/>
      <c r="F1111" s="1486"/>
    </row>
    <row r="1112" spans="1:6" s="1083" customFormat="1" ht="15.6">
      <c r="A1112" s="1105" t="s">
        <v>1586</v>
      </c>
      <c r="B1112" s="1110" t="s">
        <v>1587</v>
      </c>
      <c r="C1112" s="1073" t="s">
        <v>46</v>
      </c>
      <c r="D1112" s="1107">
        <v>0</v>
      </c>
      <c r="E1112" s="1486">
        <v>1500</v>
      </c>
      <c r="F1112" s="1486">
        <f t="shared" ref="F1112:F1114" si="22">D1112*E1112</f>
        <v>0</v>
      </c>
    </row>
    <row r="1113" spans="1:6" s="1083" customFormat="1" ht="15.6">
      <c r="A1113" s="1105" t="s">
        <v>1588</v>
      </c>
      <c r="B1113" s="1118" t="s">
        <v>1589</v>
      </c>
      <c r="C1113" s="1073" t="s">
        <v>46</v>
      </c>
      <c r="D1113" s="1107">
        <v>0</v>
      </c>
      <c r="E1113" s="1486">
        <v>1200</v>
      </c>
      <c r="F1113" s="1486">
        <f t="shared" si="22"/>
        <v>0</v>
      </c>
    </row>
    <row r="1114" spans="1:6" s="1083" customFormat="1" ht="15.6">
      <c r="A1114" s="1105" t="s">
        <v>1590</v>
      </c>
      <c r="B1114" s="1118" t="s">
        <v>1591</v>
      </c>
      <c r="C1114" s="1073" t="s">
        <v>46</v>
      </c>
      <c r="D1114" s="1107">
        <v>12</v>
      </c>
      <c r="E1114" s="1486">
        <v>800</v>
      </c>
      <c r="F1114" s="1486">
        <f t="shared" si="22"/>
        <v>9600</v>
      </c>
    </row>
    <row r="1115" spans="1:6" s="1083" customFormat="1" ht="15.6">
      <c r="A1115" s="1105"/>
      <c r="B1115" s="1118"/>
      <c r="C1115" s="1073"/>
      <c r="D1115" s="1107"/>
      <c r="E1115" s="1486"/>
      <c r="F1115" s="1486"/>
    </row>
    <row r="1116" spans="1:6" s="1125" customFormat="1" ht="15.75" customHeight="1">
      <c r="A1116" s="1078"/>
      <c r="B1116" s="1095"/>
      <c r="C1116" s="1089"/>
      <c r="D1116" s="1080"/>
      <c r="E1116" s="1474"/>
      <c r="F1116" s="1484"/>
    </row>
    <row r="1117" spans="1:6" s="1083" customFormat="1" ht="15.6">
      <c r="A1117" s="1105"/>
      <c r="B1117" s="1110"/>
      <c r="C1117" s="1073"/>
      <c r="D1117" s="1073"/>
      <c r="E1117" s="1497"/>
      <c r="F1117" s="1491"/>
    </row>
    <row r="1118" spans="1:6" s="1057" customFormat="1" ht="20.100000000000001" customHeight="1" thickBot="1">
      <c r="A1118" s="1084"/>
      <c r="B1118" s="1085"/>
      <c r="C1118" s="1086"/>
      <c r="D1118" s="1086"/>
      <c r="E1118" s="1500"/>
      <c r="F1118" s="1494"/>
    </row>
    <row r="1119" spans="1:6" s="1057" customFormat="1" ht="20.100000000000001" customHeight="1" thickBot="1">
      <c r="A1119" s="1087"/>
      <c r="B1119" s="1088" t="s">
        <v>2742</v>
      </c>
      <c r="C1119" s="1089"/>
      <c r="D1119" s="1089"/>
      <c r="E1119" s="1451"/>
      <c r="F1119" s="1467">
        <f>SUM(F1100:F1118)</f>
        <v>395200</v>
      </c>
    </row>
    <row r="1120" spans="1:6" s="1057" customFormat="1" ht="19.5" customHeight="1">
      <c r="A1120" s="1090"/>
      <c r="B1120" s="1088"/>
      <c r="C1120" s="1091"/>
      <c r="D1120" s="1091"/>
      <c r="E1120" s="1470"/>
      <c r="F1120" s="1496"/>
    </row>
    <row r="1121" spans="1:7" s="1057" customFormat="1" ht="20.100000000000001" customHeight="1" thickBot="1">
      <c r="A1121" s="2583" t="s">
        <v>2750</v>
      </c>
      <c r="B1121" s="2583"/>
      <c r="C1121" s="2583"/>
      <c r="D1121" s="2583"/>
      <c r="E1121" s="2583"/>
      <c r="F1121" s="2583"/>
    </row>
    <row r="1122" spans="1:7" customFormat="1" ht="16.2" thickBot="1">
      <c r="A1122" s="1063" t="s">
        <v>7</v>
      </c>
      <c r="B1122" s="1126" t="s">
        <v>8</v>
      </c>
      <c r="C1122" s="1127" t="s">
        <v>10</v>
      </c>
      <c r="D1122" s="1127" t="s">
        <v>991</v>
      </c>
      <c r="E1122" s="1501" t="s">
        <v>2731</v>
      </c>
      <c r="F1122" s="1502" t="s">
        <v>2732</v>
      </c>
      <c r="G1122" s="1128"/>
    </row>
    <row r="1123" spans="1:7" customFormat="1" ht="15.6">
      <c r="A1123" s="1092" t="s">
        <v>2751</v>
      </c>
      <c r="B1123" s="1129" t="s">
        <v>2752</v>
      </c>
      <c r="C1123" s="1130"/>
      <c r="D1123" s="1130"/>
      <c r="E1123" s="1503"/>
      <c r="F1123" s="1504"/>
      <c r="G1123" s="1128"/>
    </row>
    <row r="1124" spans="1:7" customFormat="1" ht="15.6">
      <c r="A1124" s="1069"/>
      <c r="B1124" s="1131" t="s">
        <v>1604</v>
      </c>
      <c r="C1124" s="1132"/>
      <c r="D1124" s="1132"/>
      <c r="E1124" s="1505"/>
      <c r="F1124" s="1506"/>
      <c r="G1124" s="1128"/>
    </row>
    <row r="1125" spans="1:7" customFormat="1" ht="101.25" customHeight="1">
      <c r="A1125" s="1078" t="s">
        <v>28</v>
      </c>
      <c r="B1125" s="1133" t="s">
        <v>1605</v>
      </c>
      <c r="C1125" s="1132" t="s">
        <v>1421</v>
      </c>
      <c r="D1125" s="1132">
        <v>2</v>
      </c>
      <c r="E1125" s="1507">
        <f>142500*1.16</f>
        <v>165300</v>
      </c>
      <c r="F1125" s="1508">
        <f>D1125*E1125</f>
        <v>330600</v>
      </c>
      <c r="G1125" s="1128"/>
    </row>
    <row r="1126" spans="1:7" customFormat="1" ht="15.6">
      <c r="A1126" s="1081"/>
      <c r="B1126" s="1097"/>
      <c r="C1126" s="1134"/>
      <c r="D1126" s="1134"/>
      <c r="E1126" s="1507"/>
      <c r="F1126" s="1508"/>
      <c r="G1126" s="1128"/>
    </row>
    <row r="1127" spans="1:7" customFormat="1" ht="15.6">
      <c r="A1127" s="1069"/>
      <c r="B1127" s="1135" t="s">
        <v>1568</v>
      </c>
      <c r="C1127" s="1132"/>
      <c r="D1127" s="1132"/>
      <c r="E1127" s="1505"/>
      <c r="F1127" s="1506"/>
      <c r="G1127" s="1128"/>
    </row>
    <row r="1128" spans="1:7" customFormat="1" ht="84.75" customHeight="1">
      <c r="A1128" s="1078" t="s">
        <v>30</v>
      </c>
      <c r="B1128" s="1136" t="s">
        <v>1569</v>
      </c>
      <c r="C1128" s="1132" t="s">
        <v>46</v>
      </c>
      <c r="D1128" s="1132">
        <f>25*2</f>
        <v>50</v>
      </c>
      <c r="E1128" s="1505">
        <v>1900</v>
      </c>
      <c r="F1128" s="1506">
        <f>E1128*D1128</f>
        <v>95000</v>
      </c>
      <c r="G1128" s="1128"/>
    </row>
    <row r="1129" spans="1:7" customFormat="1" ht="15.6">
      <c r="A1129" s="1078"/>
      <c r="B1129" s="1136"/>
      <c r="C1129" s="1132"/>
      <c r="D1129" s="1132"/>
      <c r="E1129" s="1505"/>
      <c r="F1129" s="1506"/>
      <c r="G1129" s="1128"/>
    </row>
    <row r="1130" spans="1:7" customFormat="1" ht="15.6">
      <c r="A1130" s="1069"/>
      <c r="B1130" s="1135" t="s">
        <v>1556</v>
      </c>
      <c r="C1130" s="1132"/>
      <c r="D1130" s="1132"/>
      <c r="E1130" s="1505"/>
      <c r="F1130" s="1506"/>
      <c r="G1130" s="1128"/>
    </row>
    <row r="1131" spans="1:7" customFormat="1" ht="31.2">
      <c r="A1131" s="1078" t="s">
        <v>31</v>
      </c>
      <c r="B1131" s="1136" t="s">
        <v>1606</v>
      </c>
      <c r="C1131" s="1132"/>
      <c r="D1131" s="1132"/>
      <c r="E1131" s="1505"/>
      <c r="F1131" s="1506"/>
      <c r="G1131" s="1128"/>
    </row>
    <row r="1132" spans="1:7" customFormat="1" ht="15.6">
      <c r="A1132" s="1078"/>
      <c r="B1132" s="1136" t="s">
        <v>1607</v>
      </c>
      <c r="C1132" s="1132" t="s">
        <v>7</v>
      </c>
      <c r="D1132" s="1132">
        <v>1</v>
      </c>
      <c r="E1132" s="1505">
        <v>8000</v>
      </c>
      <c r="F1132" s="1506">
        <f>E1132*D1132</f>
        <v>8000</v>
      </c>
      <c r="G1132" s="1128"/>
    </row>
    <row r="1133" spans="1:7" customFormat="1" ht="15.6">
      <c r="A1133" s="1078"/>
      <c r="B1133" s="1136"/>
      <c r="C1133" s="1132"/>
      <c r="D1133" s="1132"/>
      <c r="E1133" s="1505"/>
      <c r="F1133" s="1506"/>
      <c r="G1133" s="1128"/>
    </row>
    <row r="1134" spans="1:7" customFormat="1" ht="31.2">
      <c r="A1134" s="1078" t="s">
        <v>32</v>
      </c>
      <c r="B1134" s="1136" t="s">
        <v>1557</v>
      </c>
      <c r="C1134" s="1132"/>
      <c r="D1134" s="1132"/>
      <c r="E1134" s="1505"/>
      <c r="F1134" s="1506"/>
      <c r="G1134" s="1128"/>
    </row>
    <row r="1135" spans="1:7" customFormat="1" ht="15.6">
      <c r="A1135" s="1078"/>
      <c r="B1135" s="1136" t="s">
        <v>1558</v>
      </c>
      <c r="C1135" s="1132" t="s">
        <v>46</v>
      </c>
      <c r="D1135" s="1132">
        <f>D1128/2</f>
        <v>25</v>
      </c>
      <c r="E1135" s="1505">
        <v>1000</v>
      </c>
      <c r="F1135" s="1506">
        <f>E1135*D1135</f>
        <v>25000</v>
      </c>
      <c r="G1135" s="1128"/>
    </row>
    <row r="1136" spans="1:7" customFormat="1" ht="15.6">
      <c r="A1136" s="1078"/>
      <c r="B1136" s="1136"/>
      <c r="C1136" s="1132"/>
      <c r="D1136" s="1132"/>
      <c r="E1136" s="1505"/>
      <c r="F1136" s="1506"/>
      <c r="G1136" s="1128"/>
    </row>
    <row r="1137" spans="1:7" customFormat="1" ht="15.6">
      <c r="A1137" s="1078"/>
      <c r="B1137" s="1136"/>
      <c r="C1137" s="1132"/>
      <c r="D1137" s="1132"/>
      <c r="E1137" s="1505"/>
      <c r="F1137" s="1506"/>
      <c r="G1137" s="1128"/>
    </row>
    <row r="1138" spans="1:7" customFormat="1" ht="15.6">
      <c r="A1138" s="1078"/>
      <c r="B1138" s="1136"/>
      <c r="C1138" s="1132"/>
      <c r="D1138" s="1132"/>
      <c r="E1138" s="1505"/>
      <c r="F1138" s="1506"/>
      <c r="G1138" s="1128"/>
    </row>
    <row r="1139" spans="1:7" customFormat="1" ht="15.6">
      <c r="A1139" s="1078" t="s">
        <v>33</v>
      </c>
      <c r="B1139" s="1136" t="s">
        <v>1608</v>
      </c>
      <c r="C1139" s="1132" t="s">
        <v>1421</v>
      </c>
      <c r="D1139" s="1132">
        <v>1</v>
      </c>
      <c r="E1139" s="1505">
        <v>12500</v>
      </c>
      <c r="F1139" s="1506">
        <f>E1139*D1139</f>
        <v>12500</v>
      </c>
      <c r="G1139" s="1128"/>
    </row>
    <row r="1140" spans="1:7" customFormat="1" ht="15.6">
      <c r="A1140" s="1078"/>
      <c r="B1140" s="1136"/>
      <c r="C1140" s="1132"/>
      <c r="D1140" s="1132"/>
      <c r="E1140" s="1505"/>
      <c r="F1140" s="1506"/>
      <c r="G1140" s="1128"/>
    </row>
    <row r="1141" spans="1:7" customFormat="1" ht="15.6">
      <c r="A1141" s="1069"/>
      <c r="B1141" s="1135" t="s">
        <v>1571</v>
      </c>
      <c r="C1141" s="1132"/>
      <c r="D1141" s="1132"/>
      <c r="E1141" s="1505"/>
      <c r="F1141" s="1506"/>
      <c r="G1141" s="1128"/>
    </row>
    <row r="1142" spans="1:7" customFormat="1" ht="31.2">
      <c r="A1142" s="1078" t="s">
        <v>34</v>
      </c>
      <c r="B1142" s="1136" t="s">
        <v>1609</v>
      </c>
      <c r="C1142" s="1132"/>
      <c r="D1142" s="1132"/>
      <c r="E1142" s="1505"/>
      <c r="F1142" s="1506"/>
      <c r="G1142" s="1128"/>
    </row>
    <row r="1143" spans="1:7" customFormat="1" ht="31.2">
      <c r="A1143" s="1078"/>
      <c r="B1143" s="1136" t="s">
        <v>1610</v>
      </c>
      <c r="C1143" s="1132" t="s">
        <v>7</v>
      </c>
      <c r="D1143" s="1132">
        <v>1</v>
      </c>
      <c r="E1143" s="1505">
        <v>5000</v>
      </c>
      <c r="F1143" s="1506">
        <f>E1143*D1143</f>
        <v>5000</v>
      </c>
      <c r="G1143" s="1128"/>
    </row>
    <row r="1144" spans="1:7" customFormat="1" ht="15.6">
      <c r="A1144" s="1078"/>
      <c r="B1144" s="1136"/>
      <c r="C1144" s="1132"/>
      <c r="D1144" s="1132"/>
      <c r="E1144" s="1505"/>
      <c r="F1144" s="1506"/>
      <c r="G1144" s="1128"/>
    </row>
    <row r="1145" spans="1:7" customFormat="1" ht="15.6">
      <c r="A1145" s="1078"/>
      <c r="B1145" s="1136"/>
      <c r="C1145" s="1132"/>
      <c r="D1145" s="1132"/>
      <c r="E1145" s="1505"/>
      <c r="F1145" s="1506"/>
      <c r="G1145" s="1128"/>
    </row>
    <row r="1146" spans="1:7" customFormat="1" ht="15.6">
      <c r="A1146" s="1078"/>
      <c r="B1146" s="1136"/>
      <c r="C1146" s="1132"/>
      <c r="D1146" s="1132"/>
      <c r="E1146" s="1505"/>
      <c r="F1146" s="1506"/>
      <c r="G1146" s="1128"/>
    </row>
    <row r="1147" spans="1:7" customFormat="1" ht="16.2" thickBot="1">
      <c r="A1147" s="1084"/>
      <c r="B1147" s="1137"/>
      <c r="C1147" s="1138"/>
      <c r="D1147" s="1138"/>
      <c r="E1147" s="1509"/>
      <c r="F1147" s="1510"/>
      <c r="G1147" s="1128"/>
    </row>
    <row r="1148" spans="1:7" customFormat="1" ht="16.2" thickBot="1">
      <c r="A1148" s="1087"/>
      <c r="B1148" s="1139" t="s">
        <v>2753</v>
      </c>
      <c r="C1148" s="1140"/>
      <c r="D1148" s="1140"/>
      <c r="E1148" s="1505"/>
      <c r="F1148" s="1502">
        <f>SUM(F1123:F1147)</f>
        <v>476100</v>
      </c>
      <c r="G1148" s="1128"/>
    </row>
    <row r="1149" spans="1:7" s="1055" customFormat="1" ht="15.6">
      <c r="A1149" s="2589" t="s">
        <v>2754</v>
      </c>
      <c r="B1149" s="2589"/>
      <c r="C1149" s="2589"/>
      <c r="D1149" s="2589"/>
      <c r="E1149" s="2589"/>
      <c r="F1149" s="2589"/>
    </row>
    <row r="1150" spans="1:7" s="1055" customFormat="1" ht="16.2" thickBot="1">
      <c r="A1150" s="1141"/>
      <c r="B1150" s="1142"/>
      <c r="C1150" s="1143"/>
      <c r="D1150" s="1107"/>
      <c r="E1150" s="1465"/>
      <c r="F1150" s="1511"/>
    </row>
    <row r="1151" spans="1:7" s="1055" customFormat="1" ht="16.2" thickBot="1">
      <c r="A1151" s="1144" t="s">
        <v>7</v>
      </c>
      <c r="B1151" s="1112" t="s">
        <v>8</v>
      </c>
      <c r="C1151" s="1145"/>
      <c r="D1151" s="1114"/>
      <c r="E1151" s="1455"/>
      <c r="F1151" s="1512" t="s">
        <v>2755</v>
      </c>
    </row>
    <row r="1152" spans="1:7" s="1055" customFormat="1" ht="15.6">
      <c r="A1152" s="1093"/>
      <c r="B1152" s="1146"/>
      <c r="C1152" s="1147"/>
      <c r="D1152" s="1148"/>
      <c r="E1152" s="1513"/>
      <c r="F1152" s="1514"/>
    </row>
    <row r="1153" spans="1:6" s="1055" customFormat="1" ht="15.6">
      <c r="A1153" s="1081"/>
      <c r="B1153" s="1077"/>
      <c r="C1153" s="1149"/>
      <c r="D1153" s="1073"/>
      <c r="E1153" s="1491"/>
      <c r="F1153" s="1515"/>
    </row>
    <row r="1154" spans="1:6" s="1055" customFormat="1" ht="15.6">
      <c r="A1154" s="1081"/>
      <c r="B1154" s="1077"/>
      <c r="C1154" s="1149"/>
      <c r="D1154" s="1073"/>
      <c r="E1154" s="1491"/>
      <c r="F1154" s="1515"/>
    </row>
    <row r="1155" spans="1:6" s="1055" customFormat="1" ht="15.6">
      <c r="A1155" s="1081"/>
      <c r="B1155" s="1150" t="s">
        <v>2754</v>
      </c>
      <c r="C1155" s="1151"/>
      <c r="D1155" s="1073"/>
      <c r="E1155" s="1491"/>
      <c r="F1155" s="1515"/>
    </row>
    <row r="1156" spans="1:6" s="1057" customFormat="1" ht="18" customHeight="1">
      <c r="A1156" s="1078"/>
      <c r="B1156" s="1152"/>
      <c r="C1156" s="1080"/>
      <c r="D1156" s="1080"/>
      <c r="E1156" s="1491"/>
      <c r="F1156" s="1491"/>
    </row>
    <row r="1157" spans="1:6" s="1057" customFormat="1" ht="18" customHeight="1">
      <c r="A1157" s="1078" t="s">
        <v>2756</v>
      </c>
      <c r="B1157" s="1152" t="s">
        <v>1615</v>
      </c>
      <c r="C1157" s="1080"/>
      <c r="D1157" s="1080"/>
      <c r="E1157" s="1491"/>
      <c r="F1157" s="1491">
        <f>F1038</f>
        <v>3141104</v>
      </c>
    </row>
    <row r="1158" spans="1:6" s="1057" customFormat="1" ht="18" customHeight="1">
      <c r="A1158" s="1078"/>
      <c r="B1158" s="1152"/>
      <c r="C1158" s="1080"/>
      <c r="D1158" s="1080"/>
      <c r="E1158" s="1491"/>
      <c r="F1158" s="1491"/>
    </row>
    <row r="1159" spans="1:6" s="1057" customFormat="1" ht="18" customHeight="1">
      <c r="A1159" s="1078" t="s">
        <v>2738</v>
      </c>
      <c r="B1159" s="1095" t="s">
        <v>1617</v>
      </c>
      <c r="C1159" s="1089"/>
      <c r="D1159" s="1080"/>
      <c r="E1159" s="1451"/>
      <c r="F1159" s="1516">
        <f>F1054</f>
        <v>2945000</v>
      </c>
    </row>
    <row r="1160" spans="1:6" s="1057" customFormat="1" ht="18" customHeight="1">
      <c r="A1160" s="1078"/>
      <c r="B1160" s="1095"/>
      <c r="C1160" s="1089"/>
      <c r="D1160" s="1080"/>
      <c r="E1160" s="1451"/>
      <c r="F1160" s="1516"/>
    </row>
    <row r="1161" spans="1:6" s="1057" customFormat="1" ht="18" customHeight="1">
      <c r="A1161" s="1078" t="s">
        <v>2757</v>
      </c>
      <c r="B1161" s="1095" t="s">
        <v>1619</v>
      </c>
      <c r="C1161" s="1089"/>
      <c r="D1161" s="1080"/>
      <c r="E1161" s="1451"/>
      <c r="F1161" s="1516">
        <f>F1077</f>
        <v>1174700</v>
      </c>
    </row>
    <row r="1162" spans="1:6" s="1057" customFormat="1" ht="18" customHeight="1">
      <c r="A1162" s="1078"/>
      <c r="B1162" s="1095"/>
      <c r="C1162" s="1089"/>
      <c r="D1162" s="1080"/>
      <c r="E1162" s="1451"/>
      <c r="F1162" s="1516"/>
    </row>
    <row r="1163" spans="1:6" s="1057" customFormat="1" ht="18" customHeight="1">
      <c r="A1163" s="1078" t="s">
        <v>2746</v>
      </c>
      <c r="B1163" s="1095" t="s">
        <v>1621</v>
      </c>
      <c r="C1163" s="1089"/>
      <c r="D1163" s="1080"/>
      <c r="E1163" s="1451"/>
      <c r="F1163" s="1516">
        <f>F1096</f>
        <v>268800</v>
      </c>
    </row>
    <row r="1164" spans="1:6" s="1057" customFormat="1" ht="18" customHeight="1">
      <c r="A1164" s="1078"/>
      <c r="B1164" s="1095"/>
      <c r="C1164" s="1089"/>
      <c r="D1164" s="1080"/>
      <c r="E1164" s="1451"/>
      <c r="F1164" s="1516"/>
    </row>
    <row r="1165" spans="1:6" s="1057" customFormat="1" ht="18" customHeight="1">
      <c r="A1165" s="1078" t="s">
        <v>2748</v>
      </c>
      <c r="B1165" s="1095" t="s">
        <v>1623</v>
      </c>
      <c r="C1165" s="1089"/>
      <c r="D1165" s="1080"/>
      <c r="E1165" s="1451"/>
      <c r="F1165" s="1516">
        <f>F1119</f>
        <v>395200</v>
      </c>
    </row>
    <row r="1166" spans="1:6" s="1057" customFormat="1" ht="18" customHeight="1">
      <c r="A1166" s="1078"/>
      <c r="B1166" s="1095"/>
      <c r="C1166" s="1089"/>
      <c r="D1166" s="1080"/>
      <c r="E1166" s="1451"/>
      <c r="F1166" s="1516"/>
    </row>
    <row r="1167" spans="1:6" s="1057" customFormat="1" ht="18" customHeight="1">
      <c r="A1167" s="1078" t="s">
        <v>2751</v>
      </c>
      <c r="B1167" s="1095" t="s">
        <v>2758</v>
      </c>
      <c r="C1167" s="1089"/>
      <c r="D1167" s="1080"/>
      <c r="E1167" s="1451"/>
      <c r="F1167" s="1516">
        <f>F1148</f>
        <v>476100</v>
      </c>
    </row>
    <row r="1168" spans="1:6" s="1057" customFormat="1" ht="18" customHeight="1">
      <c r="A1168" s="1078"/>
      <c r="B1168" s="1095"/>
      <c r="C1168" s="1089"/>
      <c r="D1168" s="1080"/>
      <c r="E1168" s="1451"/>
      <c r="F1168" s="1516"/>
    </row>
    <row r="1169" spans="1:6" s="1154" customFormat="1" ht="18" customHeight="1">
      <c r="A1169" s="1069"/>
      <c r="B1169" s="1153" t="s">
        <v>2759</v>
      </c>
      <c r="C1169" s="1091"/>
      <c r="D1169" s="1071"/>
      <c r="E1169" s="1470"/>
      <c r="F1169" s="1517">
        <f>SUM(F1155:F1168)</f>
        <v>8400904</v>
      </c>
    </row>
    <row r="1170" spans="1:6" s="1057" customFormat="1" ht="18" customHeight="1">
      <c r="A1170" s="1078"/>
      <c r="B1170" s="1095"/>
      <c r="C1170" s="1089"/>
      <c r="D1170" s="1080"/>
      <c r="E1170" s="1451"/>
      <c r="F1170" s="1516"/>
    </row>
    <row r="1171" spans="1:6" s="1057" customFormat="1" ht="18" customHeight="1">
      <c r="A1171" s="1078"/>
      <c r="B1171" s="1095"/>
      <c r="C1171" s="1089"/>
      <c r="D1171" s="1080"/>
      <c r="E1171" s="1451"/>
      <c r="F1171" s="1516"/>
    </row>
    <row r="1172" spans="1:6" s="1057" customFormat="1" ht="18" customHeight="1">
      <c r="A1172" s="1078"/>
      <c r="B1172" s="1095"/>
      <c r="C1172" s="1089"/>
      <c r="D1172" s="1080"/>
      <c r="E1172" s="1451"/>
      <c r="F1172" s="1516"/>
    </row>
    <row r="1173" spans="1:6" s="1057" customFormat="1" ht="18" customHeight="1">
      <c r="A1173" s="1078"/>
      <c r="B1173" s="1095"/>
      <c r="C1173" s="1089"/>
      <c r="D1173" s="1080"/>
      <c r="E1173" s="1451"/>
      <c r="F1173" s="1516"/>
    </row>
    <row r="1174" spans="1:6" s="1057" customFormat="1" ht="20.100000000000001" customHeight="1" thickBot="1">
      <c r="A1174" s="1084"/>
      <c r="B1174" s="1085"/>
      <c r="C1174" s="1086"/>
      <c r="D1174" s="1086"/>
      <c r="E1174" s="1500"/>
      <c r="F1174" s="1518"/>
    </row>
    <row r="1175" spans="1:6" s="1057" customFormat="1" ht="20.100000000000001" customHeight="1" thickBot="1">
      <c r="A1175" s="1087"/>
      <c r="B1175" s="1088" t="s">
        <v>2760</v>
      </c>
      <c r="C1175" s="1089"/>
      <c r="D1175" s="1089"/>
      <c r="E1175" s="1451"/>
      <c r="F1175" s="1481">
        <f>F1169</f>
        <v>8400904</v>
      </c>
    </row>
    <row r="1176" spans="1:6" s="1055" customFormat="1" ht="15.6">
      <c r="A1176" s="1052"/>
      <c r="B1176" s="1053"/>
      <c r="C1176" s="1054"/>
      <c r="D1176" s="1054"/>
      <c r="E1176" s="1463"/>
      <c r="F1176" s="1463"/>
    </row>
    <row r="1177" spans="1:6" s="1055" customFormat="1" ht="15.6">
      <c r="A1177" s="1052"/>
      <c r="B1177" s="1053"/>
      <c r="C1177" s="1054"/>
      <c r="D1177" s="1054"/>
      <c r="E1177" s="1463"/>
      <c r="F1177" s="1463"/>
    </row>
    <row r="1178" spans="1:6" s="1055" customFormat="1" ht="15.6">
      <c r="A1178" s="1052"/>
      <c r="B1178" s="1053"/>
      <c r="C1178" s="1054"/>
      <c r="D1178" s="1054"/>
      <c r="E1178" s="1463"/>
      <c r="F1178" s="1463"/>
    </row>
    <row r="1179" spans="1:6" s="1055" customFormat="1" ht="15.6">
      <c r="A1179" s="1052"/>
      <c r="B1179" s="1053"/>
      <c r="C1179" s="1054"/>
      <c r="D1179" s="1054"/>
      <c r="E1179" s="1463"/>
      <c r="F1179" s="1463"/>
    </row>
    <row r="1180" spans="1:6" s="1055" customFormat="1" ht="15.6">
      <c r="A1180" s="1052"/>
      <c r="B1180" s="1053"/>
      <c r="C1180" s="1054"/>
      <c r="D1180" s="1054"/>
      <c r="E1180" s="1463"/>
      <c r="F1180" s="1463"/>
    </row>
    <row r="1181" spans="1:6" s="1055" customFormat="1" ht="15.6">
      <c r="A1181" s="1052"/>
      <c r="B1181" s="1053"/>
      <c r="C1181" s="1054"/>
      <c r="D1181" s="1054"/>
      <c r="E1181" s="1463"/>
      <c r="F1181" s="1463"/>
    </row>
    <row r="1182" spans="1:6" s="1055" customFormat="1" ht="15.6">
      <c r="A1182" s="1052"/>
      <c r="B1182" s="1053"/>
      <c r="C1182" s="1054"/>
      <c r="D1182" s="1054"/>
      <c r="E1182" s="1463"/>
      <c r="F1182" s="1463"/>
    </row>
    <row r="1183" spans="1:6" s="1055" customFormat="1" ht="15.6">
      <c r="A1183" s="1052"/>
      <c r="B1183" s="1053"/>
      <c r="C1183" s="1054"/>
      <c r="D1183" s="1054"/>
      <c r="E1183" s="1463"/>
      <c r="F1183" s="1463"/>
    </row>
    <row r="1184" spans="1:6" s="1055" customFormat="1" ht="15.6">
      <c r="A1184" s="1052"/>
      <c r="B1184" s="1053"/>
      <c r="C1184" s="1054"/>
      <c r="D1184" s="1054"/>
      <c r="E1184" s="1463"/>
      <c r="F1184" s="1463"/>
    </row>
    <row r="1185" spans="1:6" s="1055" customFormat="1" ht="15.6">
      <c r="A1185" s="1052"/>
      <c r="B1185" s="1053"/>
      <c r="C1185" s="1054"/>
      <c r="D1185" s="1054"/>
      <c r="E1185" s="1463"/>
      <c r="F1185" s="1463"/>
    </row>
    <row r="1186" spans="1:6" s="1055" customFormat="1" ht="15.6">
      <c r="A1186" s="1052"/>
      <c r="B1186" s="1053"/>
      <c r="C1186" s="1054"/>
      <c r="D1186" s="1054"/>
      <c r="E1186" s="1463"/>
      <c r="F1186" s="1463"/>
    </row>
    <row r="1187" spans="1:6" s="1055" customFormat="1" ht="15.6">
      <c r="A1187" s="1052"/>
      <c r="B1187" s="1053"/>
      <c r="C1187" s="1054"/>
      <c r="D1187" s="1054"/>
      <c r="E1187" s="1463"/>
      <c r="F1187" s="1463"/>
    </row>
    <row r="1188" spans="1:6" s="1055" customFormat="1" ht="15.6">
      <c r="A1188" s="1052"/>
      <c r="B1188" s="1053"/>
      <c r="C1188" s="1054"/>
      <c r="D1188" s="1054"/>
      <c r="E1188" s="1463"/>
      <c r="F1188" s="1463"/>
    </row>
    <row r="1189" spans="1:6" s="1055" customFormat="1" ht="15.6">
      <c r="A1189" s="1052"/>
      <c r="B1189" s="1053"/>
      <c r="C1189" s="1054"/>
      <c r="D1189" s="1054"/>
      <c r="E1189" s="1463"/>
      <c r="F1189" s="1463"/>
    </row>
    <row r="1190" spans="1:6" s="1055" customFormat="1" ht="15.6">
      <c r="A1190" s="1052"/>
      <c r="B1190" s="1053"/>
      <c r="C1190" s="1054"/>
      <c r="D1190" s="1054"/>
      <c r="E1190" s="1463"/>
      <c r="F1190" s="1463"/>
    </row>
    <row r="1191" spans="1:6" s="1055" customFormat="1" ht="15.6">
      <c r="A1191" s="1052"/>
      <c r="B1191" s="1053"/>
      <c r="C1191" s="1054"/>
      <c r="D1191" s="1054"/>
      <c r="E1191" s="1463"/>
      <c r="F1191" s="1463"/>
    </row>
    <row r="1192" spans="1:6" s="1055" customFormat="1" ht="15.6">
      <c r="A1192" s="1052"/>
      <c r="B1192" s="1053"/>
      <c r="C1192" s="1054"/>
      <c r="D1192" s="1054"/>
      <c r="E1192" s="1463"/>
      <c r="F1192" s="1463"/>
    </row>
    <row r="1193" spans="1:6" s="1055" customFormat="1" ht="15.6">
      <c r="A1193" s="1052"/>
      <c r="B1193" s="1053"/>
      <c r="C1193" s="1054"/>
      <c r="D1193" s="1054"/>
      <c r="E1193" s="1463"/>
      <c r="F1193" s="1463"/>
    </row>
    <row r="1194" spans="1:6" s="1055" customFormat="1" ht="15.6">
      <c r="A1194" s="1052"/>
      <c r="B1194" s="1053"/>
      <c r="C1194" s="1054"/>
      <c r="D1194" s="1054"/>
      <c r="E1194" s="1463"/>
      <c r="F1194" s="1463"/>
    </row>
    <row r="1195" spans="1:6" s="1055" customFormat="1" ht="15.6">
      <c r="A1195" s="1052"/>
      <c r="B1195" s="1053"/>
      <c r="C1195" s="1054"/>
      <c r="D1195" s="1054"/>
      <c r="E1195" s="1463"/>
      <c r="F1195" s="1463"/>
    </row>
    <row r="1196" spans="1:6" s="1055" customFormat="1" ht="15.6">
      <c r="A1196" s="1052"/>
      <c r="B1196" s="1053"/>
      <c r="C1196" s="1054"/>
      <c r="D1196" s="1054"/>
      <c r="E1196" s="1463"/>
      <c r="F1196" s="1463"/>
    </row>
    <row r="1197" spans="1:6" s="1057" customFormat="1" ht="15.6">
      <c r="A1197" s="2580" t="s">
        <v>2895</v>
      </c>
      <c r="B1197" s="2580"/>
      <c r="C1197" s="2580"/>
      <c r="D1197" s="2580"/>
      <c r="E1197" s="2580"/>
      <c r="F1197" s="2580"/>
    </row>
    <row r="1198" spans="1:6" s="1057" customFormat="1" ht="15.6">
      <c r="A1198" s="1056"/>
      <c r="B1198" s="1056"/>
      <c r="C1198" s="1056"/>
      <c r="D1198" s="1056"/>
      <c r="E1198" s="1464"/>
      <c r="F1198" s="1464"/>
    </row>
    <row r="1199" spans="1:6" s="1057" customFormat="1" ht="15.6">
      <c r="A1199" s="1056"/>
      <c r="B1199" s="1056"/>
      <c r="C1199" s="1056"/>
      <c r="D1199" s="1056"/>
      <c r="E1199" s="1464"/>
      <c r="F1199" s="1464"/>
    </row>
    <row r="1200" spans="1:6" s="1057" customFormat="1" ht="15.6">
      <c r="A1200" s="1056"/>
      <c r="B1200" s="1056"/>
      <c r="C1200" s="1056"/>
      <c r="D1200" s="1056"/>
      <c r="E1200" s="1464"/>
      <c r="F1200" s="1464"/>
    </row>
    <row r="1201" spans="1:6" s="1057" customFormat="1" ht="15.6">
      <c r="A1201" s="1056"/>
      <c r="B1201" s="1056"/>
      <c r="C1201" s="1056"/>
      <c r="D1201" s="1056"/>
      <c r="E1201" s="1464"/>
      <c r="F1201" s="1464"/>
    </row>
    <row r="1202" spans="1:6" s="1057" customFormat="1" ht="15.6">
      <c r="A1202" s="1056"/>
      <c r="B1202" s="1056"/>
      <c r="C1202" s="1056"/>
      <c r="D1202" s="1056"/>
      <c r="E1202" s="1464"/>
      <c r="F1202" s="1464"/>
    </row>
    <row r="1203" spans="1:6" s="1057" customFormat="1" ht="15.6">
      <c r="A1203" s="1056"/>
      <c r="B1203" s="1056"/>
      <c r="C1203" s="1056"/>
      <c r="D1203" s="1056"/>
      <c r="E1203" s="1464"/>
      <c r="F1203" s="1464"/>
    </row>
    <row r="1204" spans="1:6" s="1057" customFormat="1" ht="15.6">
      <c r="A1204" s="1056"/>
      <c r="B1204" s="1056"/>
      <c r="C1204" s="1056"/>
      <c r="D1204" s="1056"/>
      <c r="E1204" s="1464"/>
      <c r="F1204" s="1464"/>
    </row>
    <row r="1205" spans="1:6" s="1057" customFormat="1" ht="15.6">
      <c r="A1205" s="1056"/>
      <c r="B1205" s="1056"/>
      <c r="C1205" s="1056"/>
      <c r="D1205" s="1056"/>
      <c r="E1205" s="1464"/>
      <c r="F1205" s="1464"/>
    </row>
    <row r="1206" spans="1:6" s="1057" customFormat="1" ht="15.6">
      <c r="A1206" s="1056"/>
      <c r="B1206" s="1056"/>
      <c r="C1206" s="1056"/>
      <c r="D1206" s="1056"/>
      <c r="E1206" s="1464"/>
      <c r="F1206" s="1464"/>
    </row>
    <row r="1207" spans="1:6" s="1057" customFormat="1" ht="15.6">
      <c r="A1207" s="1056"/>
      <c r="B1207" s="1056"/>
      <c r="C1207" s="1056"/>
      <c r="D1207" s="1056"/>
      <c r="E1207" s="1464"/>
      <c r="F1207" s="1464"/>
    </row>
    <row r="1208" spans="1:6" s="1057" customFormat="1" ht="15.6">
      <c r="A1208" s="1056"/>
      <c r="B1208" s="1056"/>
      <c r="C1208" s="1056"/>
      <c r="D1208" s="1056"/>
      <c r="E1208" s="1464"/>
      <c r="F1208" s="1464"/>
    </row>
    <row r="1209" spans="1:6" s="1057" customFormat="1" ht="15.6">
      <c r="A1209" s="1056"/>
      <c r="B1209" s="1056"/>
      <c r="C1209" s="1056"/>
      <c r="D1209" s="1056"/>
      <c r="E1209" s="1464"/>
      <c r="F1209" s="1464"/>
    </row>
    <row r="1210" spans="1:6" s="1057" customFormat="1" ht="15.6">
      <c r="A1210" s="1056"/>
      <c r="B1210" s="1056"/>
      <c r="C1210" s="1056"/>
      <c r="D1210" s="1056"/>
      <c r="E1210" s="1464"/>
      <c r="F1210" s="1464"/>
    </row>
    <row r="1211" spans="1:6" s="1055" customFormat="1" ht="15.6">
      <c r="A1211" s="1052"/>
      <c r="B1211" s="1053"/>
      <c r="C1211" s="1054"/>
      <c r="D1211" s="1054"/>
      <c r="E1211" s="1463"/>
      <c r="F1211" s="1463"/>
    </row>
    <row r="1212" spans="1:6" s="1062" customFormat="1" ht="15.6">
      <c r="A1212" s="1058"/>
      <c r="B1212" s="1059"/>
      <c r="C1212" s="1060"/>
      <c r="D1212" s="1061"/>
      <c r="E1212" s="1465"/>
      <c r="F1212" s="1465"/>
    </row>
    <row r="1213" spans="1:6" s="1057" customFormat="1" ht="20.100000000000001" customHeight="1" thickBot="1">
      <c r="A1213" s="2583" t="s">
        <v>2896</v>
      </c>
      <c r="B1213" s="2583"/>
      <c r="C1213" s="2583"/>
      <c r="D1213" s="2583"/>
      <c r="E1213" s="2583"/>
      <c r="F1213" s="2583"/>
    </row>
    <row r="1214" spans="1:6" s="1057" customFormat="1" ht="20.100000000000001" customHeight="1" thickBot="1">
      <c r="A1214" s="1063" t="s">
        <v>7</v>
      </c>
      <c r="B1214" s="1064" t="s">
        <v>8</v>
      </c>
      <c r="C1214" s="1065" t="s">
        <v>10</v>
      </c>
      <c r="D1214" s="1065" t="s">
        <v>991</v>
      </c>
      <c r="E1214" s="1466" t="s">
        <v>2731</v>
      </c>
      <c r="F1214" s="1467" t="s">
        <v>2732</v>
      </c>
    </row>
    <row r="1215" spans="1:6" s="1057" customFormat="1" ht="27" customHeight="1">
      <c r="A1215" s="1066">
        <v>5.0999999999999996</v>
      </c>
      <c r="B1215" s="1067" t="s">
        <v>1546</v>
      </c>
      <c r="C1215" s="1068"/>
      <c r="D1215" s="1068"/>
      <c r="E1215" s="1468"/>
      <c r="F1215" s="1469"/>
    </row>
    <row r="1216" spans="1:6" s="1057" customFormat="1" ht="42.75" customHeight="1">
      <c r="A1216" s="1069"/>
      <c r="B1216" s="1070" t="s">
        <v>2733</v>
      </c>
      <c r="C1216" s="1071"/>
      <c r="D1216" s="1071"/>
      <c r="E1216" s="1470"/>
      <c r="F1216" s="1471"/>
    </row>
    <row r="1217" spans="1:6" s="1057" customFormat="1" ht="59.25" customHeight="1">
      <c r="A1217" s="1069"/>
      <c r="B1217" s="1072" t="s">
        <v>1548</v>
      </c>
      <c r="C1217" s="1073"/>
      <c r="D1217" s="1073"/>
      <c r="E1217" s="1472"/>
      <c r="F1217" s="1473"/>
    </row>
    <row r="1218" spans="1:6" s="1057" customFormat="1" ht="136.5" customHeight="1">
      <c r="A1218" s="1074"/>
      <c r="B1218" s="1075" t="s">
        <v>1549</v>
      </c>
      <c r="C1218" s="1073"/>
      <c r="D1218" s="1073"/>
      <c r="E1218" s="1472"/>
      <c r="F1218" s="1473"/>
    </row>
    <row r="1219" spans="1:6" s="1057" customFormat="1" ht="20.100000000000001" customHeight="1">
      <c r="A1219" s="1076"/>
      <c r="B1219" s="1077" t="s">
        <v>1550</v>
      </c>
      <c r="C1219" s="1073"/>
      <c r="D1219" s="1073"/>
      <c r="E1219" s="1472"/>
      <c r="F1219" s="1473"/>
    </row>
    <row r="1220" spans="1:6" s="1057" customFormat="1" ht="282.75" customHeight="1">
      <c r="A1220" s="1078" t="s">
        <v>28</v>
      </c>
      <c r="B1220" s="1075" t="s">
        <v>2897</v>
      </c>
      <c r="C1220" s="1073" t="s">
        <v>1552</v>
      </c>
      <c r="D1220" s="1073">
        <v>1</v>
      </c>
      <c r="E1220" s="1472">
        <f>2800000*1.3*1.16</f>
        <v>4222400</v>
      </c>
      <c r="F1220" s="1473">
        <f>D1220*E1220</f>
        <v>4222400</v>
      </c>
    </row>
    <row r="1221" spans="1:6" s="1057" customFormat="1" ht="19.5" customHeight="1">
      <c r="A1221" s="1069"/>
      <c r="B1221" s="1079"/>
      <c r="C1221" s="1080"/>
      <c r="D1221" s="1080"/>
      <c r="E1221" s="1474"/>
      <c r="F1221" s="1475"/>
    </row>
    <row r="1222" spans="1:6" s="1083" customFormat="1" ht="53.25" customHeight="1">
      <c r="A1222" s="1081" t="s">
        <v>30</v>
      </c>
      <c r="B1222" s="1082" t="s">
        <v>1553</v>
      </c>
      <c r="C1222" s="1073" t="s">
        <v>1421</v>
      </c>
      <c r="D1222" s="1073">
        <v>1</v>
      </c>
      <c r="E1222" s="1473">
        <f>14400*1.16</f>
        <v>16704</v>
      </c>
      <c r="F1222" s="1473">
        <f>D1222*E1222</f>
        <v>16704</v>
      </c>
    </row>
    <row r="1223" spans="1:6" s="1057" customFormat="1" ht="19.5" customHeight="1">
      <c r="A1223" s="1069"/>
      <c r="B1223" s="1079"/>
      <c r="C1223" s="1080"/>
      <c r="D1223" s="1080"/>
      <c r="E1223" s="1474"/>
      <c r="F1223" s="1475"/>
    </row>
    <row r="1224" spans="1:6" s="1057" customFormat="1" ht="19.5" customHeight="1">
      <c r="A1224" s="1069"/>
      <c r="B1224" s="1079"/>
      <c r="C1224" s="1080"/>
      <c r="D1224" s="1080"/>
      <c r="E1224" s="1474"/>
      <c r="F1224" s="1475"/>
    </row>
    <row r="1225" spans="1:6" s="1057" customFormat="1" ht="20.100000000000001" customHeight="1" thickBot="1">
      <c r="A1225" s="1084"/>
      <c r="B1225" s="1085"/>
      <c r="C1225" s="1086"/>
      <c r="D1225" s="1086"/>
      <c r="E1225" s="1476"/>
      <c r="F1225" s="1477"/>
    </row>
    <row r="1226" spans="1:6" s="1057" customFormat="1" ht="20.100000000000001" customHeight="1" thickBot="1">
      <c r="A1226" s="1087"/>
      <c r="B1226" s="1088" t="s">
        <v>2735</v>
      </c>
      <c r="C1226" s="1089"/>
      <c r="D1226" s="1089"/>
      <c r="E1226" s="1474"/>
      <c r="F1226" s="1478">
        <f>SUM(F1215:F1225)</f>
        <v>4239104</v>
      </c>
    </row>
    <row r="1227" spans="1:6" s="1057" customFormat="1" ht="20.100000000000001" customHeight="1">
      <c r="A1227" s="1090"/>
      <c r="B1227" s="1088"/>
      <c r="C1227" s="1091"/>
      <c r="D1227" s="1091"/>
      <c r="E1227" s="1470"/>
      <c r="F1227" s="1479"/>
    </row>
    <row r="1228" spans="1:6" s="1057" customFormat="1" ht="20.100000000000001" customHeight="1" thickBot="1">
      <c r="A1228" s="2583" t="s">
        <v>2770</v>
      </c>
      <c r="B1228" s="2583"/>
      <c r="C1228" s="2583"/>
      <c r="D1228" s="2583"/>
      <c r="E1228" s="2583"/>
      <c r="F1228" s="2583"/>
    </row>
    <row r="1229" spans="1:6" s="1057" customFormat="1" ht="20.100000000000001" customHeight="1" thickBot="1">
      <c r="A1229" s="1063" t="s">
        <v>7</v>
      </c>
      <c r="B1229" s="1064" t="s">
        <v>8</v>
      </c>
      <c r="C1229" s="1065" t="s">
        <v>10</v>
      </c>
      <c r="D1229" s="1065" t="s">
        <v>991</v>
      </c>
      <c r="E1229" s="1466" t="s">
        <v>2731</v>
      </c>
      <c r="F1229" s="1467" t="s">
        <v>2732</v>
      </c>
    </row>
    <row r="1230" spans="1:6" s="1057" customFormat="1" ht="18.75" customHeight="1">
      <c r="A1230" s="1092"/>
      <c r="B1230" s="1067" t="s">
        <v>2720</v>
      </c>
      <c r="C1230" s="1068"/>
      <c r="D1230" s="1068"/>
      <c r="E1230" s="1468"/>
      <c r="F1230" s="1469">
        <f>F1226</f>
        <v>4239104</v>
      </c>
    </row>
    <row r="1231" spans="1:6" s="1057" customFormat="1" ht="19.5" customHeight="1">
      <c r="A1231" s="1069"/>
      <c r="B1231" s="1079"/>
      <c r="C1231" s="1080"/>
      <c r="D1231" s="1080"/>
      <c r="E1231" s="1474"/>
      <c r="F1231" s="1475"/>
    </row>
    <row r="1232" spans="1:6" s="1083" customFormat="1" ht="19.5" customHeight="1">
      <c r="A1232" s="1093"/>
      <c r="B1232" s="1094" t="s">
        <v>1554</v>
      </c>
      <c r="C1232" s="1073"/>
      <c r="D1232" s="1073"/>
      <c r="E1232" s="1473"/>
      <c r="F1232" s="1473"/>
    </row>
    <row r="1233" spans="1:6" s="1083" customFormat="1" ht="83.25" customHeight="1">
      <c r="A1233" s="1081" t="s">
        <v>31</v>
      </c>
      <c r="B1233" s="1082" t="s">
        <v>1555</v>
      </c>
      <c r="C1233" s="1073" t="s">
        <v>46</v>
      </c>
      <c r="D1233" s="1073">
        <f>3*50</f>
        <v>150</v>
      </c>
      <c r="E1233" s="1473">
        <v>2500</v>
      </c>
      <c r="F1233" s="1473">
        <f>D1233*E1233</f>
        <v>375000</v>
      </c>
    </row>
    <row r="1234" spans="1:6" s="1057" customFormat="1" ht="19.5" customHeight="1">
      <c r="A1234" s="1069"/>
      <c r="B1234" s="1079"/>
      <c r="C1234" s="1080"/>
      <c r="D1234" s="1080"/>
      <c r="E1234" s="1474"/>
      <c r="F1234" s="1475"/>
    </row>
    <row r="1235" spans="1:6" s="1083" customFormat="1" ht="15.6">
      <c r="A1235" s="1093"/>
      <c r="B1235" s="1094" t="s">
        <v>1556</v>
      </c>
      <c r="C1235" s="1073"/>
      <c r="D1235" s="1073"/>
      <c r="E1235" s="1473"/>
      <c r="F1235" s="1473"/>
    </row>
    <row r="1236" spans="1:6" s="1083" customFormat="1" ht="15.6">
      <c r="A1236" s="1081"/>
      <c r="B1236" s="1082"/>
      <c r="C1236" s="1073"/>
      <c r="D1236" s="1073"/>
      <c r="E1236" s="1473"/>
      <c r="F1236" s="1473"/>
    </row>
    <row r="1237" spans="1:6" s="1057" customFormat="1" ht="20.100000000000001" customHeight="1">
      <c r="A1237" s="1078" t="s">
        <v>32</v>
      </c>
      <c r="B1237" s="1095" t="s">
        <v>1557</v>
      </c>
      <c r="C1237" s="1089"/>
      <c r="D1237" s="1080"/>
      <c r="E1237" s="1474"/>
      <c r="F1237" s="1475"/>
    </row>
    <row r="1238" spans="1:6" s="1057" customFormat="1" ht="20.100000000000001" customHeight="1">
      <c r="A1238" s="1078"/>
      <c r="B1238" s="1095" t="s">
        <v>1558</v>
      </c>
      <c r="C1238" s="1089" t="s">
        <v>46</v>
      </c>
      <c r="D1238" s="1080">
        <f>D1233/3</f>
        <v>50</v>
      </c>
      <c r="E1238" s="1474">
        <v>500</v>
      </c>
      <c r="F1238" s="1475">
        <f>E1238*D1238</f>
        <v>25000</v>
      </c>
    </row>
    <row r="1239" spans="1:6" s="1083" customFormat="1" ht="56.25" customHeight="1">
      <c r="A1239" s="1081" t="s">
        <v>33</v>
      </c>
      <c r="B1239" s="1082" t="s">
        <v>1559</v>
      </c>
      <c r="C1239" s="1073" t="s">
        <v>7</v>
      </c>
      <c r="D1239" s="1073">
        <v>1</v>
      </c>
      <c r="E1239" s="1473">
        <v>10000</v>
      </c>
      <c r="F1239" s="1473">
        <f>D1239*E1239</f>
        <v>10000</v>
      </c>
    </row>
    <row r="1240" spans="1:6" s="1083" customFormat="1" ht="12.75" customHeight="1">
      <c r="A1240" s="1081"/>
      <c r="B1240" s="1096"/>
      <c r="C1240" s="1073"/>
      <c r="D1240" s="1073"/>
      <c r="E1240" s="1472"/>
      <c r="F1240" s="1473"/>
    </row>
    <row r="1241" spans="1:6" s="1083" customFormat="1" ht="18.75" customHeight="1">
      <c r="A1241" s="1081"/>
      <c r="B1241" s="1097"/>
      <c r="C1241" s="1073"/>
      <c r="D1241" s="1073"/>
      <c r="E1241" s="1472"/>
      <c r="F1241" s="1473"/>
    </row>
    <row r="1242" spans="1:6" s="1083" customFormat="1" ht="18" customHeight="1">
      <c r="A1242" s="1081"/>
      <c r="B1242" s="1096"/>
      <c r="C1242" s="1073"/>
      <c r="D1242" s="1073"/>
      <c r="E1242" s="1473"/>
      <c r="F1242" s="1473"/>
    </row>
    <row r="1243" spans="1:6" s="1083" customFormat="1" ht="18.75" customHeight="1">
      <c r="A1243" s="1081"/>
      <c r="B1243" s="1096"/>
      <c r="C1243" s="1073"/>
      <c r="D1243" s="1073"/>
      <c r="E1243" s="1472"/>
      <c r="F1243" s="1473"/>
    </row>
    <row r="1244" spans="1:6" s="1083" customFormat="1" ht="18.75" customHeight="1">
      <c r="A1244" s="1081"/>
      <c r="B1244" s="1096"/>
      <c r="C1244" s="1073"/>
      <c r="D1244" s="1073"/>
      <c r="E1244" s="1472"/>
      <c r="F1244" s="1473"/>
    </row>
    <row r="1245" spans="1:6" s="1083" customFormat="1" ht="18.75" customHeight="1">
      <c r="A1245" s="1081"/>
      <c r="B1245" s="1096"/>
      <c r="C1245" s="1073"/>
      <c r="D1245" s="1073"/>
      <c r="E1245" s="1472"/>
      <c r="F1245" s="1473"/>
    </row>
    <row r="1246" spans="1:6" s="1083" customFormat="1" ht="18.75" customHeight="1">
      <c r="A1246" s="1081"/>
      <c r="B1246" s="1096"/>
      <c r="C1246" s="1073"/>
      <c r="D1246" s="1073"/>
      <c r="E1246" s="1472"/>
      <c r="F1246" s="1473"/>
    </row>
    <row r="1247" spans="1:6" s="1083" customFormat="1" ht="18.75" customHeight="1">
      <c r="A1247" s="1081"/>
      <c r="B1247" s="1096"/>
      <c r="C1247" s="1073"/>
      <c r="D1247" s="1073"/>
      <c r="E1247" s="1472"/>
      <c r="F1247" s="1473"/>
    </row>
    <row r="1248" spans="1:6" s="1083" customFormat="1" ht="18.75" customHeight="1">
      <c r="A1248" s="1081"/>
      <c r="B1248" s="1096"/>
      <c r="C1248" s="1073"/>
      <c r="D1248" s="1073"/>
      <c r="E1248" s="1472"/>
      <c r="F1248" s="1473"/>
    </row>
    <row r="1249" spans="1:6" s="1083" customFormat="1" ht="18.75" customHeight="1">
      <c r="A1249" s="1081"/>
      <c r="B1249" s="1096"/>
      <c r="C1249" s="1073"/>
      <c r="D1249" s="1073"/>
      <c r="E1249" s="1472"/>
      <c r="F1249" s="1473"/>
    </row>
    <row r="1250" spans="1:6" s="1083" customFormat="1" ht="18.75" customHeight="1">
      <c r="A1250" s="1081"/>
      <c r="B1250" s="1096"/>
      <c r="C1250" s="1073"/>
      <c r="D1250" s="1073"/>
      <c r="E1250" s="1472"/>
      <c r="F1250" s="1473"/>
    </row>
    <row r="1251" spans="1:6" s="1083" customFormat="1" ht="18.75" customHeight="1">
      <c r="A1251" s="1081"/>
      <c r="B1251" s="1096"/>
      <c r="C1251" s="1073"/>
      <c r="D1251" s="1073"/>
      <c r="E1251" s="1472"/>
      <c r="F1251" s="1473"/>
    </row>
    <row r="1252" spans="1:6" s="1083" customFormat="1" ht="18.75" customHeight="1">
      <c r="A1252" s="1081"/>
      <c r="B1252" s="1096"/>
      <c r="C1252" s="1073"/>
      <c r="D1252" s="1073"/>
      <c r="E1252" s="1472"/>
      <c r="F1252" s="1473"/>
    </row>
    <row r="1253" spans="1:6" s="1083" customFormat="1" ht="18.75" customHeight="1">
      <c r="A1253" s="1081"/>
      <c r="B1253" s="1096"/>
      <c r="C1253" s="1073"/>
      <c r="D1253" s="1073"/>
      <c r="E1253" s="1472"/>
      <c r="F1253" s="1473"/>
    </row>
    <row r="1254" spans="1:6" s="1083" customFormat="1" ht="18.75" customHeight="1">
      <c r="A1254" s="1081"/>
      <c r="B1254" s="1096"/>
      <c r="C1254" s="1073"/>
      <c r="D1254" s="1073"/>
      <c r="E1254" s="1472"/>
      <c r="F1254" s="1473"/>
    </row>
    <row r="1255" spans="1:6" s="1083" customFormat="1" ht="18.75" customHeight="1">
      <c r="A1255" s="1081"/>
      <c r="B1255" s="1096"/>
      <c r="C1255" s="1073"/>
      <c r="D1255" s="1073"/>
      <c r="E1255" s="1472"/>
      <c r="F1255" s="1473"/>
    </row>
    <row r="1256" spans="1:6" s="1083" customFormat="1" ht="18.75" customHeight="1">
      <c r="A1256" s="1081"/>
      <c r="B1256" s="1096"/>
      <c r="C1256" s="1073"/>
      <c r="D1256" s="1073"/>
      <c r="E1256" s="1472"/>
      <c r="F1256" s="1473"/>
    </row>
    <row r="1257" spans="1:6" s="1057" customFormat="1" ht="19.5" customHeight="1">
      <c r="A1257" s="1069"/>
      <c r="B1257" s="1079"/>
      <c r="C1257" s="1080"/>
      <c r="D1257" s="1080"/>
      <c r="E1257" s="1474"/>
      <c r="F1257" s="1475"/>
    </row>
    <row r="1258" spans="1:6" s="1057" customFormat="1" ht="19.5" customHeight="1">
      <c r="A1258" s="1069"/>
      <c r="B1258" s="1079"/>
      <c r="C1258" s="1080"/>
      <c r="D1258" s="1080"/>
      <c r="E1258" s="1474"/>
      <c r="F1258" s="1475"/>
    </row>
    <row r="1259" spans="1:6" s="1057" customFormat="1" ht="20.100000000000001" customHeight="1" thickBot="1">
      <c r="A1259" s="1084"/>
      <c r="B1259" s="1085"/>
      <c r="C1259" s="1086"/>
      <c r="D1259" s="1086"/>
      <c r="E1259" s="1476"/>
      <c r="F1259" s="1477"/>
    </row>
    <row r="1260" spans="1:6" s="1057" customFormat="1" ht="20.100000000000001" customHeight="1" thickBot="1">
      <c r="A1260" s="1087"/>
      <c r="B1260" s="1088" t="s">
        <v>2736</v>
      </c>
      <c r="C1260" s="1089"/>
      <c r="D1260" s="1089"/>
      <c r="E1260" s="1474"/>
      <c r="F1260" s="1478">
        <f>SUM(F1230:F1259)</f>
        <v>4649104</v>
      </c>
    </row>
    <row r="1261" spans="1:6" s="1057" customFormat="1" ht="20.100000000000001" customHeight="1">
      <c r="A1261" s="1090"/>
      <c r="B1261" s="1088"/>
      <c r="C1261" s="1091"/>
      <c r="D1261" s="1091"/>
      <c r="E1261" s="1470"/>
      <c r="F1261" s="1480"/>
    </row>
    <row r="1262" spans="1:6" s="1057" customFormat="1" ht="20.100000000000001" customHeight="1" thickBot="1">
      <c r="A1262" s="2583" t="s">
        <v>2898</v>
      </c>
      <c r="B1262" s="2583"/>
      <c r="C1262" s="2583"/>
      <c r="D1262" s="2583"/>
      <c r="E1262" s="2583"/>
      <c r="F1262" s="2583"/>
    </row>
    <row r="1263" spans="1:6" s="1057" customFormat="1" ht="20.100000000000001" customHeight="1" thickBot="1">
      <c r="A1263" s="1063" t="s">
        <v>7</v>
      </c>
      <c r="B1263" s="1064" t="s">
        <v>8</v>
      </c>
      <c r="C1263" s="1065" t="s">
        <v>10</v>
      </c>
      <c r="D1263" s="1065" t="s">
        <v>991</v>
      </c>
      <c r="E1263" s="1466" t="s">
        <v>2731</v>
      </c>
      <c r="F1263" s="1481" t="s">
        <v>2732</v>
      </c>
    </row>
    <row r="1264" spans="1:6" s="1057" customFormat="1" ht="15" customHeight="1">
      <c r="A1264" s="1092" t="s">
        <v>2899</v>
      </c>
      <c r="B1264" s="1098" t="s">
        <v>2739</v>
      </c>
      <c r="C1264" s="1099"/>
      <c r="D1264" s="1099"/>
      <c r="E1264" s="1482"/>
      <c r="F1264" s="1483"/>
    </row>
    <row r="1265" spans="1:6" s="1057" customFormat="1" ht="210" customHeight="1">
      <c r="A1265" s="1078"/>
      <c r="B1265" s="1100" t="s">
        <v>1562</v>
      </c>
      <c r="C1265" s="1080"/>
      <c r="D1265" s="1080"/>
      <c r="E1265" s="1474"/>
      <c r="F1265" s="1484"/>
    </row>
    <row r="1266" spans="1:6" s="1057" customFormat="1" ht="9" customHeight="1">
      <c r="A1266" s="1078"/>
      <c r="B1266" s="1101"/>
      <c r="C1266" s="1080"/>
      <c r="D1266" s="1080"/>
      <c r="E1266" s="1474"/>
      <c r="F1266" s="1484"/>
    </row>
    <row r="1267" spans="1:6" s="1057" customFormat="1" ht="69.75" customHeight="1">
      <c r="A1267" s="1078" t="s">
        <v>28</v>
      </c>
      <c r="B1267" s="1096" t="s">
        <v>1563</v>
      </c>
      <c r="C1267" s="1073" t="s">
        <v>1421</v>
      </c>
      <c r="D1267" s="1073">
        <v>4</v>
      </c>
      <c r="E1267" s="1485">
        <v>205000</v>
      </c>
      <c r="F1267" s="1486">
        <f>E1267*D1267</f>
        <v>820000</v>
      </c>
    </row>
    <row r="1268" spans="1:6" s="1057" customFormat="1" ht="9" customHeight="1">
      <c r="A1268" s="1078"/>
      <c r="B1268" s="1096"/>
      <c r="C1268" s="1073"/>
      <c r="D1268" s="1073"/>
      <c r="E1268" s="1485"/>
      <c r="F1268" s="1486"/>
    </row>
    <row r="1269" spans="1:6" s="1057" customFormat="1" ht="69.75" customHeight="1">
      <c r="A1269" s="1078" t="s">
        <v>30</v>
      </c>
      <c r="B1269" s="1096" t="s">
        <v>1564</v>
      </c>
      <c r="C1269" s="1073" t="s">
        <v>1421</v>
      </c>
      <c r="D1269" s="1073">
        <v>2</v>
      </c>
      <c r="E1269" s="1485">
        <v>175000</v>
      </c>
      <c r="F1269" s="1486">
        <f>E1269*D1269</f>
        <v>350000</v>
      </c>
    </row>
    <row r="1270" spans="1:6" s="1057" customFormat="1" ht="6" customHeight="1">
      <c r="A1270" s="1078"/>
      <c r="B1270" s="1101"/>
      <c r="C1270" s="1073"/>
      <c r="D1270" s="1073"/>
      <c r="E1270" s="1485"/>
      <c r="F1270" s="1486"/>
    </row>
    <row r="1271" spans="1:6" s="1057" customFormat="1" ht="69.75" customHeight="1">
      <c r="A1271" s="1078" t="s">
        <v>31</v>
      </c>
      <c r="B1271" s="1096" t="s">
        <v>1565</v>
      </c>
      <c r="C1271" s="1073" t="s">
        <v>1421</v>
      </c>
      <c r="D1271" s="1073">
        <v>26</v>
      </c>
      <c r="E1271" s="1485">
        <v>155000</v>
      </c>
      <c r="F1271" s="1486">
        <f>E1271*D1271</f>
        <v>4030000</v>
      </c>
    </row>
    <row r="1272" spans="1:6" s="1057" customFormat="1" ht="4.5" customHeight="1">
      <c r="A1272" s="1078"/>
      <c r="B1272" s="1101"/>
      <c r="C1272" s="1073"/>
      <c r="D1272" s="1073"/>
      <c r="E1272" s="1485"/>
      <c r="F1272" s="1486"/>
    </row>
    <row r="1273" spans="1:6" s="1057" customFormat="1" ht="15.75" customHeight="1">
      <c r="A1273" s="1078"/>
      <c r="B1273" s="1096"/>
      <c r="C1273" s="1073"/>
      <c r="D1273" s="1073"/>
      <c r="E1273" s="1485"/>
      <c r="F1273" s="1486"/>
    </row>
    <row r="1274" spans="1:6" s="1057" customFormat="1" ht="9.75" customHeight="1">
      <c r="A1274" s="1078"/>
      <c r="B1274" s="1101"/>
      <c r="C1274" s="1073"/>
      <c r="D1274" s="1073"/>
      <c r="E1274" s="1485"/>
      <c r="F1274" s="1486"/>
    </row>
    <row r="1275" spans="1:6" s="1057" customFormat="1" ht="6.75" customHeight="1" thickBot="1">
      <c r="A1275" s="1084"/>
      <c r="B1275" s="1085"/>
      <c r="C1275" s="1086"/>
      <c r="D1275" s="1086"/>
      <c r="E1275" s="1476"/>
      <c r="F1275" s="1487"/>
    </row>
    <row r="1276" spans="1:6" s="1057" customFormat="1" ht="20.100000000000001" customHeight="1" thickBot="1">
      <c r="A1276" s="1087"/>
      <c r="B1276" s="1088" t="s">
        <v>2740</v>
      </c>
      <c r="C1276" s="1089"/>
      <c r="D1276" s="1089"/>
      <c r="E1276" s="1474"/>
      <c r="F1276" s="1488">
        <f>SUM(F1264:F1275)</f>
        <v>5200000</v>
      </c>
    </row>
    <row r="1277" spans="1:6" s="1057" customFormat="1" ht="20.100000000000001" customHeight="1">
      <c r="A1277" s="1090"/>
      <c r="B1277" s="1088"/>
      <c r="C1277" s="1091"/>
      <c r="D1277" s="1091"/>
      <c r="E1277" s="1470"/>
      <c r="F1277" s="1489"/>
    </row>
    <row r="1278" spans="1:6" s="1057" customFormat="1" ht="20.100000000000001" customHeight="1" thickBot="1">
      <c r="A1278" s="2583" t="s">
        <v>2900</v>
      </c>
      <c r="B1278" s="2583"/>
      <c r="C1278" s="2583"/>
      <c r="D1278" s="2583"/>
      <c r="E1278" s="2583"/>
      <c r="F1278" s="2583"/>
    </row>
    <row r="1279" spans="1:6" s="1057" customFormat="1" ht="20.100000000000001" customHeight="1" thickBot="1">
      <c r="A1279" s="1063" t="s">
        <v>7</v>
      </c>
      <c r="B1279" s="1064" t="s">
        <v>8</v>
      </c>
      <c r="C1279" s="1065" t="s">
        <v>10</v>
      </c>
      <c r="D1279" s="1065" t="s">
        <v>991</v>
      </c>
      <c r="E1279" s="1466" t="s">
        <v>2731</v>
      </c>
      <c r="F1279" s="1481" t="s">
        <v>2732</v>
      </c>
    </row>
    <row r="1280" spans="1:6" s="1057" customFormat="1" ht="20.100000000000001" customHeight="1">
      <c r="A1280" s="1102"/>
      <c r="B1280" s="1098"/>
      <c r="C1280" s="1099"/>
      <c r="D1280" s="1099"/>
      <c r="E1280" s="1482"/>
      <c r="F1280" s="1490"/>
    </row>
    <row r="1281" spans="1:6" s="1057" customFormat="1" ht="15.6">
      <c r="A1281" s="1074">
        <v>5.3</v>
      </c>
      <c r="B1281" s="1103" t="s">
        <v>1567</v>
      </c>
      <c r="C1281" s="1080"/>
      <c r="D1281" s="1080"/>
      <c r="E1281" s="1474"/>
      <c r="F1281" s="1484"/>
    </row>
    <row r="1282" spans="1:6" s="1083" customFormat="1" ht="19.5" customHeight="1">
      <c r="A1282" s="1081"/>
      <c r="B1282" s="1094" t="s">
        <v>1568</v>
      </c>
      <c r="C1282" s="1073"/>
      <c r="D1282" s="1073"/>
      <c r="E1282" s="1486"/>
      <c r="F1282" s="1486"/>
    </row>
    <row r="1283" spans="1:6" s="1083" customFormat="1" ht="81" customHeight="1">
      <c r="A1283" s="1081" t="s">
        <v>28</v>
      </c>
      <c r="B1283" s="1082" t="s">
        <v>1569</v>
      </c>
      <c r="C1283" s="1073" t="s">
        <v>46</v>
      </c>
      <c r="D1283" s="1073">
        <f>3*(3*30)</f>
        <v>270</v>
      </c>
      <c r="E1283" s="1486">
        <v>2400</v>
      </c>
      <c r="F1283" s="1486">
        <f>D1283*E1283</f>
        <v>648000</v>
      </c>
    </row>
    <row r="1284" spans="1:6" s="1083" customFormat="1" ht="19.5" customHeight="1">
      <c r="A1284" s="1081"/>
      <c r="B1284" s="1082"/>
      <c r="C1284" s="1073"/>
      <c r="D1284" s="1073"/>
      <c r="E1284" s="1486"/>
      <c r="F1284" s="1486"/>
    </row>
    <row r="1285" spans="1:6" s="1083" customFormat="1" ht="15.6">
      <c r="A1285" s="1081"/>
      <c r="B1285" s="1094" t="s">
        <v>1556</v>
      </c>
      <c r="C1285" s="1073"/>
      <c r="D1285" s="1073"/>
      <c r="E1285" s="1486"/>
      <c r="F1285" s="1486"/>
    </row>
    <row r="1286" spans="1:6" s="1083" customFormat="1" ht="15.6">
      <c r="A1286" s="1081"/>
      <c r="B1286" s="1082"/>
      <c r="C1286" s="1073"/>
      <c r="D1286" s="1073"/>
      <c r="E1286" s="1486"/>
      <c r="F1286" s="1486"/>
    </row>
    <row r="1287" spans="1:6" s="1083" customFormat="1" ht="31.2">
      <c r="A1287" s="1081" t="s">
        <v>30</v>
      </c>
      <c r="B1287" s="1082" t="s">
        <v>1570</v>
      </c>
      <c r="C1287" s="1073" t="s">
        <v>46</v>
      </c>
      <c r="D1287" s="1073">
        <f>D1283/3</f>
        <v>90</v>
      </c>
      <c r="E1287" s="1486">
        <v>500</v>
      </c>
      <c r="F1287" s="1486">
        <f>D1287*E1287</f>
        <v>45000</v>
      </c>
    </row>
    <row r="1288" spans="1:6" s="1083" customFormat="1" ht="15.6">
      <c r="A1288" s="1081"/>
      <c r="B1288" s="1082"/>
      <c r="C1288" s="1073"/>
      <c r="D1288" s="1073"/>
      <c r="E1288" s="1486"/>
      <c r="F1288" s="1486"/>
    </row>
    <row r="1289" spans="1:6" s="1083" customFormat="1" ht="15.6">
      <c r="A1289" s="1081"/>
      <c r="B1289" s="1094" t="s">
        <v>1571</v>
      </c>
      <c r="C1289" s="1073"/>
      <c r="D1289" s="1073"/>
      <c r="E1289" s="1486">
        <v>0</v>
      </c>
      <c r="F1289" s="1486"/>
    </row>
    <row r="1290" spans="1:6" s="1083" customFormat="1" ht="46.8">
      <c r="A1290" s="1081" t="s">
        <v>31</v>
      </c>
      <c r="B1290" s="1082" t="s">
        <v>1572</v>
      </c>
      <c r="C1290" s="1073" t="s">
        <v>7</v>
      </c>
      <c r="D1290" s="1073">
        <v>1</v>
      </c>
      <c r="E1290" s="1486">
        <v>10000</v>
      </c>
      <c r="F1290" s="1486">
        <f>D1290*E1290</f>
        <v>10000</v>
      </c>
    </row>
    <row r="1291" spans="1:6" s="1083" customFormat="1" ht="15.6">
      <c r="A1291" s="1081"/>
      <c r="B1291" s="1082"/>
      <c r="C1291" s="1073"/>
      <c r="D1291" s="1073"/>
      <c r="E1291" s="1486"/>
      <c r="F1291" s="1486">
        <f t="shared" ref="F1291:F1293" si="23">D1291*E1291</f>
        <v>0</v>
      </c>
    </row>
    <row r="1292" spans="1:6" s="1083" customFormat="1" ht="23.25" customHeight="1">
      <c r="A1292" s="1081"/>
      <c r="B1292" s="1104" t="s">
        <v>1573</v>
      </c>
      <c r="C1292" s="1080"/>
      <c r="D1292" s="1080"/>
      <c r="E1292" s="1486"/>
      <c r="F1292" s="1486">
        <f t="shared" si="23"/>
        <v>0</v>
      </c>
    </row>
    <row r="1293" spans="1:6" s="1083" customFormat="1" ht="84.75" customHeight="1">
      <c r="A1293" s="1105" t="s">
        <v>32</v>
      </c>
      <c r="B1293" s="1106" t="s">
        <v>1574</v>
      </c>
      <c r="C1293" s="1073" t="s">
        <v>29</v>
      </c>
      <c r="D1293" s="1107">
        <f>30*2*2</f>
        <v>120</v>
      </c>
      <c r="E1293" s="1486">
        <v>3300</v>
      </c>
      <c r="F1293" s="1486">
        <f t="shared" si="23"/>
        <v>396000</v>
      </c>
    </row>
    <row r="1294" spans="1:6" s="1083" customFormat="1" ht="23.25" customHeight="1">
      <c r="A1294" s="1105"/>
      <c r="B1294" s="1108" t="s">
        <v>1575</v>
      </c>
      <c r="C1294" s="1073"/>
      <c r="D1294" s="1109"/>
      <c r="E1294" s="1459"/>
      <c r="F1294" s="1459"/>
    </row>
    <row r="1295" spans="1:6" s="1083" customFormat="1" ht="111.75" customHeight="1">
      <c r="A1295" s="1105" t="s">
        <v>33</v>
      </c>
      <c r="B1295" s="1110" t="s">
        <v>1576</v>
      </c>
      <c r="C1295" s="1073" t="s">
        <v>44</v>
      </c>
      <c r="D1295" s="1109">
        <f>D1293/2</f>
        <v>60</v>
      </c>
      <c r="E1295" s="1459">
        <v>12500</v>
      </c>
      <c r="F1295" s="1459">
        <f>D1295*E1295</f>
        <v>750000</v>
      </c>
    </row>
    <row r="1296" spans="1:6" s="1083" customFormat="1" ht="23.25" customHeight="1">
      <c r="A1296" s="1081"/>
      <c r="B1296" s="1095"/>
      <c r="C1296" s="1080"/>
      <c r="D1296" s="1080"/>
      <c r="E1296" s="1486"/>
      <c r="F1296" s="1486"/>
    </row>
    <row r="1297" spans="1:6" s="1083" customFormat="1" ht="111.75" customHeight="1">
      <c r="A1297" s="1105" t="s">
        <v>34</v>
      </c>
      <c r="B1297" s="1110" t="s">
        <v>1577</v>
      </c>
      <c r="C1297" s="1073" t="s">
        <v>44</v>
      </c>
      <c r="D1297" s="1107">
        <v>0</v>
      </c>
      <c r="E1297" s="1491">
        <v>19000</v>
      </c>
      <c r="F1297" s="1491">
        <f t="shared" ref="F1297" si="24">D1297*E1297</f>
        <v>0</v>
      </c>
    </row>
    <row r="1298" spans="1:6" s="1057" customFormat="1" ht="20.100000000000001" customHeight="1" thickBot="1">
      <c r="A1298" s="1084"/>
      <c r="B1298" s="1085"/>
      <c r="C1298" s="1086"/>
      <c r="D1298" s="1086"/>
      <c r="E1298" s="1476"/>
      <c r="F1298" s="1487"/>
    </row>
    <row r="1299" spans="1:6" s="1057" customFormat="1" ht="20.100000000000001" customHeight="1" thickBot="1">
      <c r="A1299" s="1087"/>
      <c r="B1299" s="1088" t="s">
        <v>2742</v>
      </c>
      <c r="C1299" s="1089"/>
      <c r="D1299" s="1089"/>
      <c r="E1299" s="1474"/>
      <c r="F1299" s="1488">
        <f>SUM(F1280:F1298)</f>
        <v>1849000</v>
      </c>
    </row>
    <row r="1300" spans="1:6" s="1057" customFormat="1" ht="20.100000000000001" customHeight="1">
      <c r="A1300" s="1090"/>
      <c r="B1300" s="1088"/>
      <c r="C1300" s="1091"/>
      <c r="D1300" s="1091"/>
      <c r="E1300" s="1470"/>
      <c r="F1300" s="1489"/>
    </row>
    <row r="1301" spans="1:6" s="1057" customFormat="1" ht="20.100000000000001" customHeight="1" thickBot="1">
      <c r="A1301" s="2583" t="s">
        <v>2901</v>
      </c>
      <c r="B1301" s="2583"/>
      <c r="C1301" s="2583"/>
      <c r="D1301" s="2583"/>
      <c r="E1301" s="2583"/>
      <c r="F1301" s="2583"/>
    </row>
    <row r="1302" spans="1:6" s="1083" customFormat="1" ht="16.5" customHeight="1" thickBot="1">
      <c r="A1302" s="1111" t="s">
        <v>7</v>
      </c>
      <c r="B1302" s="1112" t="s">
        <v>8</v>
      </c>
      <c r="C1302" s="1113" t="s">
        <v>10</v>
      </c>
      <c r="D1302" s="1114" t="s">
        <v>2744</v>
      </c>
      <c r="E1302" s="1492" t="s">
        <v>11</v>
      </c>
      <c r="F1302" s="1456" t="s">
        <v>2745</v>
      </c>
    </row>
    <row r="1303" spans="1:6" s="1057" customFormat="1" ht="40.5" customHeight="1">
      <c r="A1303" s="1092" t="s">
        <v>2902</v>
      </c>
      <c r="B1303" s="1067" t="s">
        <v>1580</v>
      </c>
      <c r="C1303" s="1068"/>
      <c r="D1303" s="1115"/>
      <c r="E1303" s="1469"/>
      <c r="F1303" s="1469"/>
    </row>
    <row r="1304" spans="1:6" s="1083" customFormat="1" ht="16.2">
      <c r="A1304" s="1105"/>
      <c r="B1304" s="1116" t="s">
        <v>1581</v>
      </c>
      <c r="C1304" s="1073"/>
      <c r="D1304" s="1109"/>
      <c r="E1304" s="1459"/>
      <c r="F1304" s="1459"/>
    </row>
    <row r="1305" spans="1:6" s="1083" customFormat="1" ht="98.25" customHeight="1">
      <c r="A1305" s="1105" t="s">
        <v>28</v>
      </c>
      <c r="B1305" s="1106" t="s">
        <v>1582</v>
      </c>
      <c r="C1305" s="1073" t="s">
        <v>1456</v>
      </c>
      <c r="D1305" s="1109">
        <v>0</v>
      </c>
      <c r="E1305" s="1459">
        <f>125000*1.16</f>
        <v>145000</v>
      </c>
      <c r="F1305" s="1459">
        <f>D1305*E1305</f>
        <v>0</v>
      </c>
    </row>
    <row r="1306" spans="1:6" s="1083" customFormat="1" ht="16.2">
      <c r="A1306" s="1105"/>
      <c r="B1306" s="1108" t="s">
        <v>1575</v>
      </c>
      <c r="C1306" s="1073"/>
      <c r="D1306" s="1109"/>
      <c r="E1306" s="1459"/>
      <c r="F1306" s="1459"/>
    </row>
    <row r="1307" spans="1:6" s="1083" customFormat="1" ht="111.75" customHeight="1">
      <c r="A1307" s="1105" t="s">
        <v>30</v>
      </c>
      <c r="B1307" s="1110" t="s">
        <v>1576</v>
      </c>
      <c r="C1307" s="1073" t="s">
        <v>44</v>
      </c>
      <c r="D1307" s="1109">
        <v>24</v>
      </c>
      <c r="E1307" s="1459">
        <v>12500</v>
      </c>
      <c r="F1307" s="1459">
        <f>D1307*E1307</f>
        <v>300000</v>
      </c>
    </row>
    <row r="1308" spans="1:6" s="1083" customFormat="1" ht="9.75" customHeight="1">
      <c r="A1308" s="1105"/>
      <c r="B1308" s="1110"/>
      <c r="C1308" s="1073"/>
      <c r="D1308" s="1109"/>
      <c r="E1308" s="1459"/>
      <c r="F1308" s="1459"/>
    </row>
    <row r="1309" spans="1:6" s="1083" customFormat="1" ht="16.2">
      <c r="A1309" s="1105"/>
      <c r="B1309" s="1116" t="s">
        <v>1583</v>
      </c>
      <c r="C1309" s="1073"/>
      <c r="D1309" s="1107"/>
      <c r="E1309" s="1473"/>
      <c r="F1309" s="1473"/>
    </row>
    <row r="1310" spans="1:6" s="1083" customFormat="1" ht="8.25" customHeight="1">
      <c r="A1310" s="1105"/>
      <c r="B1310" s="1117"/>
      <c r="C1310" s="1073"/>
      <c r="D1310" s="1107"/>
      <c r="E1310" s="1473"/>
      <c r="F1310" s="1473"/>
    </row>
    <row r="1311" spans="1:6" s="1083" customFormat="1" ht="79.5" customHeight="1">
      <c r="A1311" s="1105" t="s">
        <v>31</v>
      </c>
      <c r="B1311" s="1117" t="s">
        <v>1584</v>
      </c>
      <c r="C1311" s="1073" t="s">
        <v>29</v>
      </c>
      <c r="D1311" s="1107">
        <v>40</v>
      </c>
      <c r="E1311" s="1473">
        <v>4000</v>
      </c>
      <c r="F1311" s="1473">
        <f>D1311*E1311</f>
        <v>160000</v>
      </c>
    </row>
    <row r="1312" spans="1:6" s="1083" customFormat="1" ht="16.2">
      <c r="A1312" s="1105" t="s">
        <v>32</v>
      </c>
      <c r="B1312" s="1116" t="s">
        <v>1585</v>
      </c>
      <c r="C1312" s="1073"/>
      <c r="D1312" s="1107"/>
      <c r="E1312" s="1473"/>
      <c r="F1312" s="1473"/>
    </row>
    <row r="1313" spans="1:6" s="1083" customFormat="1" ht="15.6">
      <c r="A1313" s="1105" t="s">
        <v>1586</v>
      </c>
      <c r="B1313" s="1110" t="s">
        <v>1587</v>
      </c>
      <c r="C1313" s="1073" t="s">
        <v>46</v>
      </c>
      <c r="D1313" s="1107"/>
      <c r="E1313" s="1473">
        <v>1000</v>
      </c>
      <c r="F1313" s="1473">
        <f>D1313*E1313</f>
        <v>0</v>
      </c>
    </row>
    <row r="1314" spans="1:6" s="1083" customFormat="1" ht="15.6">
      <c r="A1314" s="1105" t="s">
        <v>1588</v>
      </c>
      <c r="B1314" s="1118" t="s">
        <v>1589</v>
      </c>
      <c r="C1314" s="1073" t="s">
        <v>46</v>
      </c>
      <c r="D1314" s="1107">
        <v>4</v>
      </c>
      <c r="E1314" s="1473">
        <v>800</v>
      </c>
      <c r="F1314" s="1473">
        <f>D1314*E1314</f>
        <v>3200</v>
      </c>
    </row>
    <row r="1315" spans="1:6" s="1083" customFormat="1" ht="15.6">
      <c r="A1315" s="1105" t="s">
        <v>1590</v>
      </c>
      <c r="B1315" s="1118" t="s">
        <v>1591</v>
      </c>
      <c r="C1315" s="1073" t="s">
        <v>46</v>
      </c>
      <c r="D1315" s="1107">
        <v>0</v>
      </c>
      <c r="E1315" s="1473">
        <v>750</v>
      </c>
      <c r="F1315" s="1473">
        <f>D1315*E1315</f>
        <v>0</v>
      </c>
    </row>
    <row r="1316" spans="1:6" s="1057" customFormat="1" ht="36" customHeight="1">
      <c r="A1316" s="1078" t="s">
        <v>33</v>
      </c>
      <c r="B1316" s="1095" t="s">
        <v>1592</v>
      </c>
      <c r="C1316" s="1089" t="s">
        <v>809</v>
      </c>
      <c r="D1316" s="1119">
        <v>1</v>
      </c>
      <c r="E1316" s="1493">
        <v>5600</v>
      </c>
      <c r="F1316" s="1493">
        <f>E1316*D1316</f>
        <v>5600</v>
      </c>
    </row>
    <row r="1317" spans="1:6" s="1057" customFormat="1" ht="7.5" customHeight="1" thickBot="1">
      <c r="A1317" s="1084"/>
      <c r="B1317" s="1085"/>
      <c r="C1317" s="1086"/>
      <c r="D1317" s="1120"/>
      <c r="E1317" s="1494"/>
      <c r="F1317" s="1494"/>
    </row>
    <row r="1318" spans="1:6" s="1057" customFormat="1" ht="20.100000000000001" customHeight="1" thickBot="1">
      <c r="A1318" s="1087"/>
      <c r="B1318" s="1088" t="s">
        <v>2736</v>
      </c>
      <c r="C1318" s="1089"/>
      <c r="D1318" s="1089"/>
      <c r="E1318" s="1495"/>
      <c r="F1318" s="1467">
        <f>SUM(F1303:F1317)</f>
        <v>468800</v>
      </c>
    </row>
    <row r="1319" spans="1:6" s="1057" customFormat="1" ht="19.5" customHeight="1">
      <c r="A1319" s="1090"/>
      <c r="B1319" s="1088"/>
      <c r="C1319" s="1091"/>
      <c r="D1319" s="1091"/>
      <c r="E1319" s="1470"/>
      <c r="F1319" s="1496"/>
    </row>
    <row r="1320" spans="1:6" s="1057" customFormat="1" ht="20.100000000000001" customHeight="1" thickBot="1">
      <c r="A1320" s="2583" t="s">
        <v>2903</v>
      </c>
      <c r="B1320" s="2583"/>
      <c r="C1320" s="2583"/>
      <c r="D1320" s="2583"/>
      <c r="E1320" s="2583"/>
      <c r="F1320" s="2583"/>
    </row>
    <row r="1321" spans="1:6" s="1057" customFormat="1" ht="20.100000000000001" customHeight="1" thickBot="1">
      <c r="A1321" s="1063" t="s">
        <v>7</v>
      </c>
      <c r="B1321" s="1064" t="s">
        <v>8</v>
      </c>
      <c r="C1321" s="1065" t="s">
        <v>10</v>
      </c>
      <c r="D1321" s="1065" t="s">
        <v>991</v>
      </c>
      <c r="E1321" s="1466" t="s">
        <v>2731</v>
      </c>
      <c r="F1321" s="1467" t="s">
        <v>2732</v>
      </c>
    </row>
    <row r="1322" spans="1:6" s="1083" customFormat="1" ht="34.5" customHeight="1">
      <c r="A1322" s="1121" t="s">
        <v>2904</v>
      </c>
      <c r="B1322" s="1122" t="s">
        <v>1595</v>
      </c>
      <c r="C1322" s="1073"/>
      <c r="D1322" s="1073"/>
      <c r="E1322" s="1497"/>
      <c r="F1322" s="1491"/>
    </row>
    <row r="1323" spans="1:6" s="1083" customFormat="1" ht="16.2">
      <c r="A1323" s="1105"/>
      <c r="B1323" s="1116" t="s">
        <v>1596</v>
      </c>
      <c r="C1323" s="1073"/>
      <c r="D1323" s="1073"/>
      <c r="E1323" s="1498"/>
      <c r="F1323" s="1491"/>
    </row>
    <row r="1324" spans="1:6" s="1083" customFormat="1" ht="17.25" customHeight="1">
      <c r="A1324" s="1105"/>
      <c r="B1324" s="1123"/>
      <c r="C1324" s="1073"/>
      <c r="D1324" s="1073"/>
      <c r="E1324" s="1498"/>
      <c r="F1324" s="1491"/>
    </row>
    <row r="1325" spans="1:6" s="1057" customFormat="1" ht="69" customHeight="1">
      <c r="A1325" s="1078" t="s">
        <v>28</v>
      </c>
      <c r="B1325" s="1095" t="s">
        <v>2749</v>
      </c>
      <c r="C1325" s="1089" t="s">
        <v>809</v>
      </c>
      <c r="D1325" s="1080">
        <v>18</v>
      </c>
      <c r="E1325" s="1480">
        <v>22000</v>
      </c>
      <c r="F1325" s="1484">
        <f>E1325*D1325</f>
        <v>396000</v>
      </c>
    </row>
    <row r="1326" spans="1:6" s="1057" customFormat="1" ht="67.5" customHeight="1">
      <c r="A1326" s="1078" t="s">
        <v>30</v>
      </c>
      <c r="B1326" s="1124" t="s">
        <v>1598</v>
      </c>
      <c r="C1326" s="1089" t="s">
        <v>809</v>
      </c>
      <c r="D1326" s="1080">
        <v>18</v>
      </c>
      <c r="E1326" s="1480">
        <v>7500</v>
      </c>
      <c r="F1326" s="1475">
        <f>E1326*D1326</f>
        <v>135000</v>
      </c>
    </row>
    <row r="1327" spans="1:6" s="1057" customFormat="1" ht="16.5" customHeight="1">
      <c r="A1327" s="1078"/>
      <c r="B1327" s="1095"/>
      <c r="C1327" s="1089"/>
      <c r="D1327" s="1080"/>
      <c r="E1327" s="1499"/>
      <c r="F1327" s="1484"/>
    </row>
    <row r="1328" spans="1:6" s="1057" customFormat="1" ht="45.75" customHeight="1">
      <c r="A1328" s="1078" t="s">
        <v>31</v>
      </c>
      <c r="B1328" s="1095" t="s">
        <v>1599</v>
      </c>
      <c r="C1328" s="1089" t="s">
        <v>809</v>
      </c>
      <c r="D1328" s="1080">
        <f>D1325</f>
        <v>18</v>
      </c>
      <c r="E1328" s="1499">
        <v>5600</v>
      </c>
      <c r="F1328" s="1484">
        <f>E1328*D1328</f>
        <v>100800</v>
      </c>
    </row>
    <row r="1329" spans="1:6" s="1083" customFormat="1" ht="15.6">
      <c r="A1329" s="1105"/>
      <c r="B1329" s="1110"/>
      <c r="C1329" s="1073"/>
      <c r="D1329" s="1073"/>
      <c r="E1329" s="1497"/>
      <c r="F1329" s="1484">
        <f t="shared" ref="F1329:F1331" si="25">E1329*D1329</f>
        <v>0</v>
      </c>
    </row>
    <row r="1330" spans="1:6" s="1083" customFormat="1" ht="16.2">
      <c r="A1330" s="1105"/>
      <c r="B1330" s="1116" t="s">
        <v>1600</v>
      </c>
      <c r="C1330" s="1073"/>
      <c r="D1330" s="1107"/>
      <c r="E1330" s="1486"/>
      <c r="F1330" s="1484">
        <f t="shared" si="25"/>
        <v>0</v>
      </c>
    </row>
    <row r="1331" spans="1:6" s="1083" customFormat="1" ht="73.5" customHeight="1">
      <c r="A1331" s="1105" t="s">
        <v>32</v>
      </c>
      <c r="B1331" s="1106" t="s">
        <v>1584</v>
      </c>
      <c r="C1331" s="1073" t="s">
        <v>29</v>
      </c>
      <c r="D1331" s="1107">
        <v>80</v>
      </c>
      <c r="E1331" s="1486">
        <v>4000</v>
      </c>
      <c r="F1331" s="1484">
        <f t="shared" si="25"/>
        <v>320000</v>
      </c>
    </row>
    <row r="1332" spans="1:6" s="1083" customFormat="1" ht="15.6">
      <c r="A1332" s="1105"/>
      <c r="B1332" s="1117"/>
      <c r="C1332" s="1073"/>
      <c r="D1332" s="1107"/>
      <c r="E1332" s="1486"/>
      <c r="F1332" s="1486"/>
    </row>
    <row r="1333" spans="1:6" s="1083" customFormat="1" ht="16.2">
      <c r="A1333" s="1105" t="s">
        <v>33</v>
      </c>
      <c r="B1333" s="1116" t="s">
        <v>1601</v>
      </c>
      <c r="C1333" s="1073"/>
      <c r="D1333" s="1107"/>
      <c r="E1333" s="1486"/>
      <c r="F1333" s="1486"/>
    </row>
    <row r="1334" spans="1:6" s="1083" customFormat="1" ht="15.6">
      <c r="A1334" s="1105" t="s">
        <v>1586</v>
      </c>
      <c r="B1334" s="1110" t="s">
        <v>1587</v>
      </c>
      <c r="C1334" s="1073" t="s">
        <v>46</v>
      </c>
      <c r="D1334" s="1107">
        <v>0</v>
      </c>
      <c r="E1334" s="1486">
        <v>1500</v>
      </c>
      <c r="F1334" s="1486">
        <f t="shared" ref="F1334:F1336" si="26">D1334*E1334</f>
        <v>0</v>
      </c>
    </row>
    <row r="1335" spans="1:6" s="1083" customFormat="1" ht="15.6">
      <c r="A1335" s="1105" t="s">
        <v>1588</v>
      </c>
      <c r="B1335" s="1118" t="s">
        <v>1589</v>
      </c>
      <c r="C1335" s="1073" t="s">
        <v>46</v>
      </c>
      <c r="D1335" s="1107">
        <v>0</v>
      </c>
      <c r="E1335" s="1486">
        <v>1200</v>
      </c>
      <c r="F1335" s="1486">
        <f t="shared" si="26"/>
        <v>0</v>
      </c>
    </row>
    <row r="1336" spans="1:6" s="1083" customFormat="1" ht="15.6">
      <c r="A1336" s="1105" t="s">
        <v>1590</v>
      </c>
      <c r="B1336" s="1118" t="s">
        <v>1591</v>
      </c>
      <c r="C1336" s="1073" t="s">
        <v>46</v>
      </c>
      <c r="D1336" s="1107">
        <v>12</v>
      </c>
      <c r="E1336" s="1486">
        <v>800</v>
      </c>
      <c r="F1336" s="1486">
        <f t="shared" si="26"/>
        <v>9600</v>
      </c>
    </row>
    <row r="1337" spans="1:6" s="1083" customFormat="1" ht="15.6">
      <c r="A1337" s="1105"/>
      <c r="B1337" s="1118"/>
      <c r="C1337" s="1073"/>
      <c r="D1337" s="1107"/>
      <c r="E1337" s="1486"/>
      <c r="F1337" s="1486"/>
    </row>
    <row r="1338" spans="1:6" s="1125" customFormat="1" ht="15.75" customHeight="1">
      <c r="A1338" s="1078"/>
      <c r="B1338" s="1095"/>
      <c r="C1338" s="1089"/>
      <c r="D1338" s="1080"/>
      <c r="E1338" s="1474"/>
      <c r="F1338" s="1484"/>
    </row>
    <row r="1339" spans="1:6" s="1125" customFormat="1" ht="15.75" customHeight="1">
      <c r="A1339" s="1078"/>
      <c r="B1339" s="1156"/>
      <c r="C1339" s="1089"/>
      <c r="D1339" s="1080"/>
      <c r="E1339" s="1474"/>
      <c r="F1339" s="1484"/>
    </row>
    <row r="1340" spans="1:6" s="1125" customFormat="1" ht="15.75" customHeight="1">
      <c r="A1340" s="1078"/>
      <c r="B1340" s="1156"/>
      <c r="C1340" s="1089"/>
      <c r="D1340" s="1080"/>
      <c r="E1340" s="1474"/>
      <c r="F1340" s="1484"/>
    </row>
    <row r="1341" spans="1:6" s="1125" customFormat="1" ht="15.75" customHeight="1">
      <c r="A1341" s="1078"/>
      <c r="B1341" s="1156"/>
      <c r="C1341" s="1089"/>
      <c r="D1341" s="1080"/>
      <c r="E1341" s="1474"/>
      <c r="F1341" s="1484"/>
    </row>
    <row r="1342" spans="1:6" s="1125" customFormat="1" ht="15.75" customHeight="1">
      <c r="A1342" s="1078"/>
      <c r="B1342" s="1156"/>
      <c r="C1342" s="1089"/>
      <c r="D1342" s="1080"/>
      <c r="E1342" s="1474"/>
      <c r="F1342" s="1484"/>
    </row>
    <row r="1343" spans="1:6" s="1125" customFormat="1" ht="15.75" customHeight="1">
      <c r="A1343" s="1078"/>
      <c r="B1343" s="1156"/>
      <c r="C1343" s="1089"/>
      <c r="D1343" s="1080"/>
      <c r="E1343" s="1474"/>
      <c r="F1343" s="1484"/>
    </row>
    <row r="1344" spans="1:6" s="1125" customFormat="1" ht="15.75" customHeight="1">
      <c r="A1344" s="1078"/>
      <c r="B1344" s="1156"/>
      <c r="C1344" s="1089"/>
      <c r="D1344" s="1080"/>
      <c r="E1344" s="1474"/>
      <c r="F1344" s="1484"/>
    </row>
    <row r="1345" spans="1:7" s="1125" customFormat="1" ht="15.75" customHeight="1">
      <c r="A1345" s="1078"/>
      <c r="B1345" s="1156"/>
      <c r="C1345" s="1089"/>
      <c r="D1345" s="1080"/>
      <c r="E1345" s="1474"/>
      <c r="F1345" s="1484"/>
    </row>
    <row r="1346" spans="1:7" s="1125" customFormat="1" ht="15.75" customHeight="1">
      <c r="A1346" s="1078"/>
      <c r="B1346" s="1156"/>
      <c r="C1346" s="1089"/>
      <c r="D1346" s="1080"/>
      <c r="E1346" s="1474"/>
      <c r="F1346" s="1484"/>
    </row>
    <row r="1347" spans="1:7" s="1125" customFormat="1" ht="15.75" customHeight="1">
      <c r="A1347" s="1078"/>
      <c r="B1347" s="1156"/>
      <c r="C1347" s="1089"/>
      <c r="D1347" s="1080"/>
      <c r="E1347" s="1474"/>
      <c r="F1347" s="1484"/>
    </row>
    <row r="1348" spans="1:7" s="1125" customFormat="1" ht="15.75" customHeight="1">
      <c r="A1348" s="1078"/>
      <c r="B1348" s="1156"/>
      <c r="C1348" s="1089"/>
      <c r="D1348" s="1080"/>
      <c r="E1348" s="1474"/>
      <c r="F1348" s="1484"/>
    </row>
    <row r="1349" spans="1:7" s="1125" customFormat="1" ht="15.75" customHeight="1">
      <c r="A1349" s="1078"/>
      <c r="B1349" s="1156"/>
      <c r="C1349" s="1089"/>
      <c r="D1349" s="1080"/>
      <c r="E1349" s="1474"/>
      <c r="F1349" s="1484"/>
    </row>
    <row r="1350" spans="1:7" s="1125" customFormat="1" ht="15.75" customHeight="1">
      <c r="A1350" s="1078"/>
      <c r="B1350" s="1156"/>
      <c r="C1350" s="1089"/>
      <c r="D1350" s="1080"/>
      <c r="E1350" s="1474"/>
      <c r="F1350" s="1484"/>
    </row>
    <row r="1351" spans="1:7" s="1083" customFormat="1" ht="15.6">
      <c r="A1351" s="1105"/>
      <c r="B1351" s="1110"/>
      <c r="C1351" s="1073"/>
      <c r="D1351" s="1073"/>
      <c r="E1351" s="1497"/>
      <c r="F1351" s="1491"/>
    </row>
    <row r="1352" spans="1:7" s="1057" customFormat="1" ht="20.100000000000001" customHeight="1" thickBot="1">
      <c r="A1352" s="1084"/>
      <c r="B1352" s="1085"/>
      <c r="C1352" s="1086"/>
      <c r="D1352" s="1086"/>
      <c r="E1352" s="1500"/>
      <c r="F1352" s="1494"/>
    </row>
    <row r="1353" spans="1:7" s="1057" customFormat="1" ht="20.100000000000001" customHeight="1" thickBot="1">
      <c r="A1353" s="1087"/>
      <c r="B1353" s="1088" t="s">
        <v>2742</v>
      </c>
      <c r="C1353" s="1089"/>
      <c r="D1353" s="1089"/>
      <c r="E1353" s="1451"/>
      <c r="F1353" s="1467">
        <f>SUM(F1322:F1352)</f>
        <v>961400</v>
      </c>
    </row>
    <row r="1354" spans="1:7" s="1057" customFormat="1" ht="20.100000000000001" customHeight="1" thickBot="1">
      <c r="A1354" s="2583" t="s">
        <v>2905</v>
      </c>
      <c r="B1354" s="2583"/>
      <c r="C1354" s="2583"/>
      <c r="D1354" s="2583"/>
      <c r="E1354" s="2583"/>
      <c r="F1354" s="2583"/>
    </row>
    <row r="1355" spans="1:7" customFormat="1" ht="16.2" thickBot="1">
      <c r="A1355" s="1063" t="s">
        <v>7</v>
      </c>
      <c r="B1355" s="1126" t="s">
        <v>8</v>
      </c>
      <c r="C1355" s="1127" t="s">
        <v>10</v>
      </c>
      <c r="D1355" s="1127" t="s">
        <v>991</v>
      </c>
      <c r="E1355" s="1501" t="s">
        <v>2731</v>
      </c>
      <c r="F1355" s="1502" t="s">
        <v>2732</v>
      </c>
      <c r="G1355" s="1128"/>
    </row>
    <row r="1356" spans="1:7" customFormat="1" ht="15.6">
      <c r="A1356" s="1092" t="s">
        <v>2906</v>
      </c>
      <c r="B1356" s="1129" t="s">
        <v>2752</v>
      </c>
      <c r="C1356" s="1130"/>
      <c r="D1356" s="1130"/>
      <c r="E1356" s="1503"/>
      <c r="F1356" s="1504"/>
      <c r="G1356" s="1128"/>
    </row>
    <row r="1357" spans="1:7" customFormat="1" ht="15.6">
      <c r="A1357" s="1069"/>
      <c r="B1357" s="1131" t="s">
        <v>1604</v>
      </c>
      <c r="C1357" s="1132"/>
      <c r="D1357" s="1132"/>
      <c r="E1357" s="1505"/>
      <c r="F1357" s="1506"/>
      <c r="G1357" s="1128"/>
    </row>
    <row r="1358" spans="1:7" customFormat="1" ht="101.25" customHeight="1">
      <c r="A1358" s="1078" t="s">
        <v>28</v>
      </c>
      <c r="B1358" s="1133" t="s">
        <v>1605</v>
      </c>
      <c r="C1358" s="1132" t="s">
        <v>1421</v>
      </c>
      <c r="D1358" s="1132">
        <v>2</v>
      </c>
      <c r="E1358" s="1507">
        <f>142500*1.16</f>
        <v>165300</v>
      </c>
      <c r="F1358" s="1508">
        <f>D1358*E1358</f>
        <v>330600</v>
      </c>
      <c r="G1358" s="1128"/>
    </row>
    <row r="1359" spans="1:7" customFormat="1" ht="15.6">
      <c r="A1359" s="1081"/>
      <c r="B1359" s="1097"/>
      <c r="C1359" s="1134"/>
      <c r="D1359" s="1134"/>
      <c r="E1359" s="1507"/>
      <c r="F1359" s="1508"/>
      <c r="G1359" s="1128"/>
    </row>
    <row r="1360" spans="1:7" customFormat="1" ht="15.6">
      <c r="A1360" s="1069"/>
      <c r="B1360" s="1135" t="s">
        <v>1568</v>
      </c>
      <c r="C1360" s="1132"/>
      <c r="D1360" s="1132"/>
      <c r="E1360" s="1505"/>
      <c r="F1360" s="1506"/>
      <c r="G1360" s="1128"/>
    </row>
    <row r="1361" spans="1:7" customFormat="1" ht="84.75" customHeight="1">
      <c r="A1361" s="1078" t="s">
        <v>30</v>
      </c>
      <c r="B1361" s="1136" t="s">
        <v>1569</v>
      </c>
      <c r="C1361" s="1132" t="s">
        <v>46</v>
      </c>
      <c r="D1361" s="1132">
        <f>25*2</f>
        <v>50</v>
      </c>
      <c r="E1361" s="1505">
        <v>1900</v>
      </c>
      <c r="F1361" s="1506">
        <f>E1361*D1361</f>
        <v>95000</v>
      </c>
      <c r="G1361" s="1128"/>
    </row>
    <row r="1362" spans="1:7" customFormat="1" ht="15.6">
      <c r="A1362" s="1078"/>
      <c r="B1362" s="1136"/>
      <c r="C1362" s="1132"/>
      <c r="D1362" s="1132"/>
      <c r="E1362" s="1505"/>
      <c r="F1362" s="1506"/>
      <c r="G1362" s="1128"/>
    </row>
    <row r="1363" spans="1:7" customFormat="1" ht="15.6">
      <c r="A1363" s="1069"/>
      <c r="B1363" s="1135" t="s">
        <v>1556</v>
      </c>
      <c r="C1363" s="1132"/>
      <c r="D1363" s="1132"/>
      <c r="E1363" s="1505"/>
      <c r="F1363" s="1506"/>
      <c r="G1363" s="1128"/>
    </row>
    <row r="1364" spans="1:7" customFormat="1" ht="31.2">
      <c r="A1364" s="1078" t="s">
        <v>31</v>
      </c>
      <c r="B1364" s="1136" t="s">
        <v>1606</v>
      </c>
      <c r="C1364" s="1132"/>
      <c r="D1364" s="1132"/>
      <c r="E1364" s="1505"/>
      <c r="F1364" s="1506"/>
      <c r="G1364" s="1128"/>
    </row>
    <row r="1365" spans="1:7" customFormat="1" ht="15.6">
      <c r="A1365" s="1078"/>
      <c r="B1365" s="1136" t="s">
        <v>1607</v>
      </c>
      <c r="C1365" s="1132" t="s">
        <v>7</v>
      </c>
      <c r="D1365" s="1132">
        <v>1</v>
      </c>
      <c r="E1365" s="1505">
        <v>8000</v>
      </c>
      <c r="F1365" s="1506">
        <f>E1365*D1365</f>
        <v>8000</v>
      </c>
      <c r="G1365" s="1128"/>
    </row>
    <row r="1366" spans="1:7" customFormat="1" ht="15.6">
      <c r="A1366" s="1078"/>
      <c r="B1366" s="1136"/>
      <c r="C1366" s="1132"/>
      <c r="D1366" s="1132"/>
      <c r="E1366" s="1505"/>
      <c r="F1366" s="1506"/>
      <c r="G1366" s="1128"/>
    </row>
    <row r="1367" spans="1:7" customFormat="1" ht="31.2">
      <c r="A1367" s="1078" t="s">
        <v>32</v>
      </c>
      <c r="B1367" s="1136" t="s">
        <v>1557</v>
      </c>
      <c r="C1367" s="1132"/>
      <c r="D1367" s="1132"/>
      <c r="E1367" s="1505"/>
      <c r="F1367" s="1506"/>
      <c r="G1367" s="1128"/>
    </row>
    <row r="1368" spans="1:7" customFormat="1" ht="15.6">
      <c r="A1368" s="1078"/>
      <c r="B1368" s="1136" t="s">
        <v>1558</v>
      </c>
      <c r="C1368" s="1132" t="s">
        <v>46</v>
      </c>
      <c r="D1368" s="1132">
        <f>D1361/2</f>
        <v>25</v>
      </c>
      <c r="E1368" s="1505">
        <v>1000</v>
      </c>
      <c r="F1368" s="1506">
        <f>E1368*D1368</f>
        <v>25000</v>
      </c>
      <c r="G1368" s="1128"/>
    </row>
    <row r="1369" spans="1:7" customFormat="1" ht="15.6">
      <c r="A1369" s="1078"/>
      <c r="B1369" s="1136"/>
      <c r="C1369" s="1132"/>
      <c r="D1369" s="1132"/>
      <c r="E1369" s="1505"/>
      <c r="F1369" s="1506"/>
      <c r="G1369" s="1128"/>
    </row>
    <row r="1370" spans="1:7" customFormat="1" ht="15.6">
      <c r="A1370" s="1078"/>
      <c r="B1370" s="1136"/>
      <c r="C1370" s="1132"/>
      <c r="D1370" s="1132"/>
      <c r="E1370" s="1505"/>
      <c r="F1370" s="1506"/>
      <c r="G1370" s="1128"/>
    </row>
    <row r="1371" spans="1:7" customFormat="1" ht="15.6">
      <c r="A1371" s="1078"/>
      <c r="B1371" s="1136"/>
      <c r="C1371" s="1132"/>
      <c r="D1371" s="1132"/>
      <c r="E1371" s="1505"/>
      <c r="F1371" s="1506"/>
      <c r="G1371" s="1128"/>
    </row>
    <row r="1372" spans="1:7" customFormat="1" ht="15.6">
      <c r="A1372" s="1078" t="s">
        <v>33</v>
      </c>
      <c r="B1372" s="1136" t="s">
        <v>1608</v>
      </c>
      <c r="C1372" s="1132" t="s">
        <v>1421</v>
      </c>
      <c r="D1372" s="1132">
        <v>1</v>
      </c>
      <c r="E1372" s="1505">
        <v>12500</v>
      </c>
      <c r="F1372" s="1506">
        <f>E1372*D1372</f>
        <v>12500</v>
      </c>
      <c r="G1372" s="1128"/>
    </row>
    <row r="1373" spans="1:7" customFormat="1" ht="15.6">
      <c r="A1373" s="1078"/>
      <c r="B1373" s="1136"/>
      <c r="C1373" s="1132"/>
      <c r="D1373" s="1132"/>
      <c r="E1373" s="1505"/>
      <c r="F1373" s="1506"/>
      <c r="G1373" s="1128"/>
    </row>
    <row r="1374" spans="1:7" customFormat="1" ht="15.6">
      <c r="A1374" s="1069"/>
      <c r="B1374" s="1135" t="s">
        <v>1571</v>
      </c>
      <c r="C1374" s="1132"/>
      <c r="D1374" s="1132"/>
      <c r="E1374" s="1505"/>
      <c r="F1374" s="1506"/>
      <c r="G1374" s="1128"/>
    </row>
    <row r="1375" spans="1:7" customFormat="1" ht="31.2">
      <c r="A1375" s="1078" t="s">
        <v>34</v>
      </c>
      <c r="B1375" s="1136" t="s">
        <v>1609</v>
      </c>
      <c r="C1375" s="1132"/>
      <c r="D1375" s="1132"/>
      <c r="E1375" s="1505"/>
      <c r="F1375" s="1506"/>
      <c r="G1375" s="1128"/>
    </row>
    <row r="1376" spans="1:7" customFormat="1" ht="31.2">
      <c r="A1376" s="1078"/>
      <c r="B1376" s="1136" t="s">
        <v>1610</v>
      </c>
      <c r="C1376" s="1132" t="s">
        <v>7</v>
      </c>
      <c r="D1376" s="1132">
        <v>1</v>
      </c>
      <c r="E1376" s="1505">
        <v>5000</v>
      </c>
      <c r="F1376" s="1506">
        <f>E1376*D1376</f>
        <v>5000</v>
      </c>
      <c r="G1376" s="1128"/>
    </row>
    <row r="1377" spans="1:7" customFormat="1" ht="15.6">
      <c r="A1377" s="1078"/>
      <c r="B1377" s="1136"/>
      <c r="C1377" s="1132"/>
      <c r="D1377" s="1132"/>
      <c r="E1377" s="1505"/>
      <c r="F1377" s="1506"/>
      <c r="G1377" s="1128"/>
    </row>
    <row r="1378" spans="1:7" customFormat="1" ht="15.6">
      <c r="A1378" s="1078"/>
      <c r="B1378" s="1136"/>
      <c r="C1378" s="1132"/>
      <c r="D1378" s="1132"/>
      <c r="E1378" s="1505"/>
      <c r="F1378" s="1506"/>
      <c r="G1378" s="1128"/>
    </row>
    <row r="1379" spans="1:7" customFormat="1" ht="15.6">
      <c r="A1379" s="1078"/>
      <c r="B1379" s="1136"/>
      <c r="C1379" s="1132"/>
      <c r="D1379" s="1132"/>
      <c r="E1379" s="1505"/>
      <c r="F1379" s="1506"/>
      <c r="G1379" s="1128"/>
    </row>
    <row r="1380" spans="1:7" customFormat="1" ht="16.2" thickBot="1">
      <c r="A1380" s="1084"/>
      <c r="B1380" s="1137"/>
      <c r="C1380" s="1138"/>
      <c r="D1380" s="1138"/>
      <c r="E1380" s="1509"/>
      <c r="F1380" s="1510"/>
      <c r="G1380" s="1128"/>
    </row>
    <row r="1381" spans="1:7" customFormat="1" ht="16.2" thickBot="1">
      <c r="A1381" s="1087"/>
      <c r="B1381" s="1139" t="s">
        <v>2753</v>
      </c>
      <c r="C1381" s="1140"/>
      <c r="D1381" s="1140"/>
      <c r="E1381" s="1505"/>
      <c r="F1381" s="1502">
        <f>SUM(F1356:F1380)</f>
        <v>476100</v>
      </c>
      <c r="G1381" s="1128"/>
    </row>
    <row r="1382" spans="1:7" s="1057" customFormat="1" ht="19.5" customHeight="1">
      <c r="A1382" s="1090"/>
      <c r="B1382" s="1088"/>
      <c r="C1382" s="1091"/>
      <c r="D1382" s="1091"/>
      <c r="E1382" s="1470"/>
      <c r="F1382" s="1496"/>
    </row>
    <row r="1383" spans="1:7" s="1055" customFormat="1" ht="15.6">
      <c r="A1383" s="2589" t="s">
        <v>2754</v>
      </c>
      <c r="B1383" s="2589"/>
      <c r="C1383" s="2589"/>
      <c r="D1383" s="2589"/>
      <c r="E1383" s="2589"/>
      <c r="F1383" s="2589"/>
    </row>
    <row r="1384" spans="1:7" s="1055" customFormat="1" ht="16.2" thickBot="1">
      <c r="A1384" s="1141"/>
      <c r="B1384" s="1142"/>
      <c r="C1384" s="1143"/>
      <c r="D1384" s="1107"/>
      <c r="E1384" s="1465"/>
      <c r="F1384" s="1511"/>
    </row>
    <row r="1385" spans="1:7" s="1055" customFormat="1" ht="16.2" thickBot="1">
      <c r="A1385" s="1144" t="s">
        <v>7</v>
      </c>
      <c r="B1385" s="1112" t="s">
        <v>8</v>
      </c>
      <c r="C1385" s="1145"/>
      <c r="D1385" s="1114"/>
      <c r="E1385" s="1455"/>
      <c r="F1385" s="1512" t="s">
        <v>2755</v>
      </c>
    </row>
    <row r="1386" spans="1:7" s="1055" customFormat="1" ht="15.6">
      <c r="A1386" s="1093"/>
      <c r="B1386" s="1146"/>
      <c r="C1386" s="1147"/>
      <c r="D1386" s="1148"/>
      <c r="E1386" s="1513"/>
      <c r="F1386" s="1514"/>
    </row>
    <row r="1387" spans="1:7" s="1055" customFormat="1" ht="15.6">
      <c r="A1387" s="1081"/>
      <c r="B1387" s="1077"/>
      <c r="C1387" s="1149"/>
      <c r="D1387" s="1073"/>
      <c r="E1387" s="1491"/>
      <c r="F1387" s="1515"/>
    </row>
    <row r="1388" spans="1:7" s="1055" customFormat="1" ht="15.6">
      <c r="A1388" s="1081"/>
      <c r="B1388" s="1077"/>
      <c r="C1388" s="1149"/>
      <c r="D1388" s="1073"/>
      <c r="E1388" s="1491"/>
      <c r="F1388" s="1515"/>
    </row>
    <row r="1389" spans="1:7" s="1055" customFormat="1" ht="15.6">
      <c r="A1389" s="1081"/>
      <c r="B1389" s="1150" t="s">
        <v>2754</v>
      </c>
      <c r="C1389" s="1151"/>
      <c r="D1389" s="1073"/>
      <c r="E1389" s="1491"/>
      <c r="F1389" s="1515"/>
    </row>
    <row r="1390" spans="1:7" s="1057" customFormat="1" ht="18" customHeight="1">
      <c r="A1390" s="1078"/>
      <c r="B1390" s="1152"/>
      <c r="C1390" s="1080"/>
      <c r="D1390" s="1080"/>
      <c r="E1390" s="1491"/>
      <c r="F1390" s="1491"/>
    </row>
    <row r="1391" spans="1:7" s="1057" customFormat="1" ht="18" customHeight="1">
      <c r="A1391" s="1078" t="s">
        <v>2907</v>
      </c>
      <c r="B1391" s="1152" t="s">
        <v>1615</v>
      </c>
      <c r="C1391" s="1080"/>
      <c r="D1391" s="1080"/>
      <c r="E1391" s="1491"/>
      <c r="F1391" s="1491">
        <f>F1260</f>
        <v>4649104</v>
      </c>
    </row>
    <row r="1392" spans="1:7" s="1057" customFormat="1" ht="18" customHeight="1">
      <c r="A1392" s="1078"/>
      <c r="B1392" s="1152"/>
      <c r="C1392" s="1080"/>
      <c r="D1392" s="1080"/>
      <c r="E1392" s="1491"/>
      <c r="F1392" s="1491"/>
    </row>
    <row r="1393" spans="1:6" s="1057" customFormat="1" ht="18" customHeight="1">
      <c r="A1393" s="1078" t="s">
        <v>2899</v>
      </c>
      <c r="B1393" s="1095" t="s">
        <v>1617</v>
      </c>
      <c r="C1393" s="1089"/>
      <c r="D1393" s="1080"/>
      <c r="E1393" s="1451"/>
      <c r="F1393" s="1516">
        <f>F1276</f>
        <v>5200000</v>
      </c>
    </row>
    <row r="1394" spans="1:6" s="1057" customFormat="1" ht="18" customHeight="1">
      <c r="A1394" s="1078"/>
      <c r="B1394" s="1095"/>
      <c r="C1394" s="1089"/>
      <c r="D1394" s="1080"/>
      <c r="E1394" s="1451"/>
      <c r="F1394" s="1516"/>
    </row>
    <row r="1395" spans="1:6" s="1057" customFormat="1" ht="18" customHeight="1">
      <c r="A1395" s="1078" t="s">
        <v>2908</v>
      </c>
      <c r="B1395" s="1095" t="s">
        <v>1619</v>
      </c>
      <c r="C1395" s="1089"/>
      <c r="D1395" s="1080"/>
      <c r="E1395" s="1451"/>
      <c r="F1395" s="1516">
        <f>F1299</f>
        <v>1849000</v>
      </c>
    </row>
    <row r="1396" spans="1:6" s="1057" customFormat="1" ht="18" customHeight="1">
      <c r="A1396" s="1078"/>
      <c r="B1396" s="1095"/>
      <c r="C1396" s="1089"/>
      <c r="D1396" s="1080"/>
      <c r="E1396" s="1451"/>
      <c r="F1396" s="1516"/>
    </row>
    <row r="1397" spans="1:6" s="1057" customFormat="1" ht="18" customHeight="1">
      <c r="A1397" s="1078" t="s">
        <v>2902</v>
      </c>
      <c r="B1397" s="1095" t="s">
        <v>1621</v>
      </c>
      <c r="C1397" s="1089"/>
      <c r="D1397" s="1080"/>
      <c r="E1397" s="1451"/>
      <c r="F1397" s="1516">
        <f>F1318</f>
        <v>468800</v>
      </c>
    </row>
    <row r="1398" spans="1:6" s="1057" customFormat="1" ht="18" customHeight="1">
      <c r="A1398" s="1078"/>
      <c r="B1398" s="1095"/>
      <c r="C1398" s="1089"/>
      <c r="D1398" s="1080"/>
      <c r="E1398" s="1451"/>
      <c r="F1398" s="1516"/>
    </row>
    <row r="1399" spans="1:6" s="1057" customFormat="1" ht="18" customHeight="1">
      <c r="A1399" s="1078" t="s">
        <v>2904</v>
      </c>
      <c r="B1399" s="1095" t="s">
        <v>1623</v>
      </c>
      <c r="C1399" s="1089"/>
      <c r="D1399" s="1080"/>
      <c r="E1399" s="1451"/>
      <c r="F1399" s="1516">
        <f>F1353</f>
        <v>961400</v>
      </c>
    </row>
    <row r="1400" spans="1:6" s="1057" customFormat="1" ht="18" customHeight="1">
      <c r="A1400" s="1078"/>
      <c r="B1400" s="1095"/>
      <c r="C1400" s="1089"/>
      <c r="D1400" s="1080"/>
      <c r="E1400" s="1451"/>
      <c r="F1400" s="1516"/>
    </row>
    <row r="1401" spans="1:6" s="1057" customFormat="1" ht="18" customHeight="1">
      <c r="A1401" s="1078" t="s">
        <v>2906</v>
      </c>
      <c r="B1401" s="1095" t="s">
        <v>2758</v>
      </c>
      <c r="C1401" s="1089"/>
      <c r="D1401" s="1080"/>
      <c r="E1401" s="1451"/>
      <c r="F1401" s="1516">
        <f>F1381</f>
        <v>476100</v>
      </c>
    </row>
    <row r="1402" spans="1:6" s="1057" customFormat="1" ht="18" customHeight="1">
      <c r="A1402" s="1078"/>
      <c r="B1402" s="1095"/>
      <c r="C1402" s="1089"/>
      <c r="D1402" s="1080"/>
      <c r="E1402" s="1451"/>
      <c r="F1402" s="1516"/>
    </row>
    <row r="1403" spans="1:6" s="1057" customFormat="1" ht="18" customHeight="1">
      <c r="A1403" s="1078"/>
      <c r="B1403" s="1095"/>
      <c r="C1403" s="1089"/>
      <c r="D1403" s="1080"/>
      <c r="E1403" s="1451"/>
      <c r="F1403" s="1516"/>
    </row>
    <row r="1404" spans="1:6" s="1154" customFormat="1" ht="18" customHeight="1">
      <c r="A1404" s="1069"/>
      <c r="B1404" s="1153" t="s">
        <v>2759</v>
      </c>
      <c r="C1404" s="1091"/>
      <c r="D1404" s="1071"/>
      <c r="E1404" s="1470"/>
      <c r="F1404" s="1517">
        <f>SUM(F1389:F1403)</f>
        <v>13604404</v>
      </c>
    </row>
    <row r="1405" spans="1:6" s="1057" customFormat="1" ht="18" customHeight="1">
      <c r="A1405" s="1078"/>
      <c r="B1405" s="1095"/>
      <c r="C1405" s="1089"/>
      <c r="D1405" s="1080"/>
      <c r="E1405" s="1451"/>
      <c r="F1405" s="1516"/>
    </row>
    <row r="1406" spans="1:6" s="1057" customFormat="1" ht="18" customHeight="1">
      <c r="A1406" s="1078"/>
      <c r="B1406" s="1095"/>
      <c r="C1406" s="1089"/>
      <c r="D1406" s="1080"/>
      <c r="E1406" s="1451"/>
      <c r="F1406" s="1516"/>
    </row>
    <row r="1407" spans="1:6" s="1057" customFormat="1" ht="18" customHeight="1">
      <c r="A1407" s="1078"/>
      <c r="B1407" s="1095"/>
      <c r="C1407" s="1089"/>
      <c r="D1407" s="1080"/>
      <c r="E1407" s="1451"/>
      <c r="F1407" s="1516"/>
    </row>
    <row r="1408" spans="1:6" s="1057" customFormat="1" ht="18" customHeight="1">
      <c r="A1408" s="1078"/>
      <c r="B1408" s="1095"/>
      <c r="C1408" s="1089"/>
      <c r="D1408" s="1080"/>
      <c r="E1408" s="1451"/>
      <c r="F1408" s="1516"/>
    </row>
    <row r="1409" spans="1:6" s="1057" customFormat="1" ht="20.100000000000001" customHeight="1" thickBot="1">
      <c r="A1409" s="1084"/>
      <c r="B1409" s="1085"/>
      <c r="C1409" s="1086"/>
      <c r="D1409" s="1086"/>
      <c r="E1409" s="1500"/>
      <c r="F1409" s="1518"/>
    </row>
    <row r="1410" spans="1:6" s="1057" customFormat="1" ht="20.100000000000001" customHeight="1" thickBot="1">
      <c r="A1410" s="1087"/>
      <c r="B1410" s="1088" t="s">
        <v>2760</v>
      </c>
      <c r="C1410" s="1089"/>
      <c r="D1410" s="1089"/>
      <c r="E1410" s="1451"/>
      <c r="F1410" s="1481">
        <f>F1404</f>
        <v>13604404</v>
      </c>
    </row>
    <row r="1411" spans="1:6" s="1055" customFormat="1" ht="15.6">
      <c r="A1411" s="1052"/>
      <c r="B1411" s="1053"/>
      <c r="C1411" s="1054"/>
      <c r="D1411" s="1054"/>
      <c r="E1411" s="1463"/>
      <c r="F1411" s="1463"/>
    </row>
    <row r="1412" spans="1:6" s="1055" customFormat="1" ht="15.6">
      <c r="A1412" s="1052"/>
      <c r="B1412" s="1053"/>
      <c r="C1412" s="1054"/>
      <c r="D1412" s="1054"/>
      <c r="E1412" s="1463"/>
      <c r="F1412" s="1463"/>
    </row>
    <row r="1413" spans="1:6" s="1057" customFormat="1" ht="20.100000000000001" customHeight="1" thickBot="1">
      <c r="A1413" s="1084"/>
      <c r="B1413" s="1085"/>
      <c r="C1413" s="1086"/>
      <c r="D1413" s="1086"/>
      <c r="E1413" s="1518"/>
      <c r="F1413" s="1494"/>
    </row>
    <row r="1414" spans="1:6" s="1057" customFormat="1" ht="20.100000000000001" customHeight="1" thickBot="1">
      <c r="A1414" s="1087"/>
      <c r="B1414" s="1088" t="s">
        <v>2760</v>
      </c>
      <c r="C1414" s="1089"/>
      <c r="D1414" s="1089"/>
      <c r="E1414" s="1451"/>
      <c r="F1414" s="1467">
        <f>F1410</f>
        <v>13604404</v>
      </c>
    </row>
    <row r="1415" spans="1:6" s="1055" customFormat="1" ht="15.6">
      <c r="A1415" s="1052"/>
      <c r="B1415" s="1053"/>
      <c r="C1415" s="1054"/>
      <c r="D1415" s="1054"/>
      <c r="E1415" s="1463"/>
      <c r="F1415" s="1463"/>
    </row>
    <row r="1416" spans="1:6" s="1083" customFormat="1" ht="15.6">
      <c r="A1416" s="1252"/>
      <c r="B1416" s="1117"/>
      <c r="C1416" s="1159"/>
      <c r="D1416" s="1159"/>
      <c r="E1416" s="1453"/>
      <c r="F1416" s="1453"/>
    </row>
    <row r="1417" spans="1:6" s="1055" customFormat="1" ht="15.6">
      <c r="A1417" s="1052"/>
      <c r="B1417" s="1053"/>
      <c r="C1417" s="1054"/>
      <c r="D1417" s="1054"/>
      <c r="E1417" s="1463"/>
      <c r="F1417" s="1463"/>
    </row>
    <row r="1418" spans="1:6" s="1055" customFormat="1" ht="15.6">
      <c r="A1418" s="1052"/>
      <c r="B1418" s="1053"/>
      <c r="C1418" s="1054"/>
      <c r="D1418" s="1054"/>
      <c r="E1418" s="1463"/>
      <c r="F1418" s="1463"/>
    </row>
    <row r="1419" spans="1:6" s="1055" customFormat="1" ht="15.6">
      <c r="A1419" s="1052"/>
      <c r="B1419" s="1053"/>
      <c r="C1419" s="1054"/>
      <c r="D1419" s="1054"/>
      <c r="E1419" s="1463"/>
      <c r="F1419" s="1463"/>
    </row>
    <row r="1420" spans="1:6" s="1055" customFormat="1" ht="15.6">
      <c r="A1420" s="1052"/>
      <c r="B1420" s="1053"/>
      <c r="C1420" s="1054"/>
      <c r="D1420" s="1054"/>
      <c r="E1420" s="1463"/>
      <c r="F1420" s="1463"/>
    </row>
    <row r="1421" spans="1:6" s="1055" customFormat="1" ht="15.6">
      <c r="A1421" s="1052"/>
      <c r="B1421" s="1053"/>
      <c r="C1421" s="1054"/>
      <c r="D1421" s="1054"/>
      <c r="E1421" s="1463"/>
      <c r="F1421" s="1463"/>
    </row>
    <row r="1422" spans="1:6" s="1055" customFormat="1" ht="15.6">
      <c r="A1422" s="1052"/>
      <c r="B1422" s="1053"/>
      <c r="C1422" s="1054"/>
      <c r="D1422" s="1054"/>
      <c r="E1422" s="1463"/>
      <c r="F1422" s="1463"/>
    </row>
    <row r="1423" spans="1:6" s="1055" customFormat="1" ht="15.6">
      <c r="A1423" s="1052"/>
      <c r="B1423" s="1053"/>
      <c r="C1423" s="1054"/>
      <c r="D1423" s="1054"/>
      <c r="E1423" s="1463"/>
      <c r="F1423" s="1463"/>
    </row>
    <row r="1424" spans="1:6" s="1055" customFormat="1" ht="15.6">
      <c r="A1424" s="1052"/>
      <c r="B1424" s="1053"/>
      <c r="C1424" s="1054"/>
      <c r="D1424" s="1054"/>
      <c r="E1424" s="1463"/>
      <c r="F1424" s="1463"/>
    </row>
    <row r="1425" spans="1:6" s="1055" customFormat="1" ht="15.6">
      <c r="A1425" s="1052"/>
      <c r="B1425" s="1053"/>
      <c r="C1425" s="1054"/>
      <c r="D1425" s="1054"/>
      <c r="E1425" s="1463"/>
      <c r="F1425" s="1463"/>
    </row>
    <row r="1426" spans="1:6" s="1055" customFormat="1" ht="15.6">
      <c r="A1426" s="1052"/>
      <c r="B1426" s="1053"/>
      <c r="C1426" s="1054"/>
      <c r="D1426" s="1054"/>
      <c r="E1426" s="1463"/>
      <c r="F1426" s="1463"/>
    </row>
    <row r="1427" spans="1:6" s="1055" customFormat="1" ht="15.6">
      <c r="A1427" s="1052"/>
      <c r="B1427" s="1053"/>
      <c r="C1427" s="1054"/>
      <c r="D1427" s="1054"/>
      <c r="E1427" s="1463"/>
      <c r="F1427" s="1463"/>
    </row>
    <row r="1428" spans="1:6" s="1055" customFormat="1" ht="15.6">
      <c r="A1428" s="1052"/>
      <c r="B1428" s="1053"/>
      <c r="C1428" s="1054"/>
      <c r="D1428" s="1054"/>
      <c r="E1428" s="1463"/>
      <c r="F1428" s="1463"/>
    </row>
    <row r="1429" spans="1:6" s="1055" customFormat="1" ht="15.6">
      <c r="A1429" s="1052"/>
      <c r="B1429" s="1053"/>
      <c r="C1429" s="1054"/>
      <c r="D1429" s="1054"/>
      <c r="E1429" s="1463"/>
      <c r="F1429" s="1463"/>
    </row>
    <row r="1430" spans="1:6" s="1055" customFormat="1" ht="15.6">
      <c r="A1430" s="1052"/>
      <c r="B1430" s="1053"/>
      <c r="C1430" s="1054"/>
      <c r="D1430" s="1054"/>
      <c r="E1430" s="1463"/>
      <c r="F1430" s="1463"/>
    </row>
    <row r="1431" spans="1:6" s="1055" customFormat="1" ht="15.6">
      <c r="A1431" s="1052"/>
      <c r="B1431" s="1053"/>
      <c r="C1431" s="1054"/>
      <c r="D1431" s="1054"/>
      <c r="E1431" s="1463"/>
      <c r="F1431" s="1463"/>
    </row>
    <row r="1432" spans="1:6" s="1055" customFormat="1" ht="15.6">
      <c r="A1432" s="1052"/>
      <c r="B1432" s="1053"/>
      <c r="C1432" s="1054"/>
      <c r="D1432" s="1054"/>
      <c r="E1432" s="1463"/>
      <c r="F1432" s="1463"/>
    </row>
    <row r="1433" spans="1:6" s="1055" customFormat="1" ht="15.6">
      <c r="A1433" s="1052"/>
      <c r="B1433" s="1053"/>
      <c r="C1433" s="1054"/>
      <c r="D1433" s="1054"/>
      <c r="E1433" s="1463"/>
      <c r="F1433" s="1463"/>
    </row>
    <row r="1434" spans="1:6" s="1055" customFormat="1" ht="15.6">
      <c r="A1434" s="1052"/>
      <c r="B1434" s="1053"/>
      <c r="C1434" s="1054"/>
      <c r="D1434" s="1054"/>
      <c r="E1434" s="1463"/>
      <c r="F1434" s="1463"/>
    </row>
    <row r="1435" spans="1:6" s="1055" customFormat="1" ht="15.6">
      <c r="A1435" s="1052"/>
      <c r="B1435" s="1053"/>
      <c r="C1435" s="1054"/>
      <c r="D1435" s="1054"/>
      <c r="E1435" s="1463"/>
      <c r="F1435" s="1463"/>
    </row>
    <row r="1436" spans="1:6" s="1055" customFormat="1" ht="15.6">
      <c r="A1436" s="1052"/>
      <c r="B1436" s="1053"/>
      <c r="C1436" s="1054"/>
      <c r="D1436" s="1054"/>
      <c r="E1436" s="1463"/>
      <c r="F1436" s="1463"/>
    </row>
    <row r="1437" spans="1:6" s="1055" customFormat="1" ht="15.6">
      <c r="A1437" s="1052"/>
      <c r="B1437" s="1053"/>
      <c r="C1437" s="1054"/>
      <c r="D1437" s="1054"/>
      <c r="E1437" s="1463"/>
      <c r="F1437" s="1463"/>
    </row>
    <row r="1438" spans="1:6" s="1055" customFormat="1" ht="15.6">
      <c r="A1438" s="1052"/>
      <c r="B1438" s="1053"/>
      <c r="C1438" s="1054"/>
      <c r="D1438" s="1054"/>
      <c r="E1438" s="1463"/>
      <c r="F1438" s="1463"/>
    </row>
    <row r="1439" spans="1:6" s="1055" customFormat="1" ht="15.6">
      <c r="A1439" s="1052"/>
      <c r="B1439" s="1053"/>
      <c r="C1439" s="1054"/>
      <c r="D1439" s="1054"/>
      <c r="E1439" s="1463"/>
      <c r="F1439" s="1463"/>
    </row>
    <row r="1440" spans="1:6" s="1055" customFormat="1" ht="15.6">
      <c r="A1440" s="1052"/>
      <c r="B1440" s="1053"/>
      <c r="C1440" s="1054"/>
      <c r="D1440" s="1054"/>
      <c r="E1440" s="1463"/>
      <c r="F1440" s="1463"/>
    </row>
    <row r="1441" spans="1:6" s="1055" customFormat="1" ht="15.6">
      <c r="A1441" s="1052"/>
      <c r="B1441" s="1053"/>
      <c r="C1441" s="1054"/>
      <c r="D1441" s="1054"/>
      <c r="E1441" s="1463"/>
      <c r="F1441" s="1463"/>
    </row>
    <row r="1442" spans="1:6" s="1055" customFormat="1" ht="15.6">
      <c r="A1442" s="1052"/>
      <c r="B1442" s="1053"/>
      <c r="C1442" s="1054"/>
      <c r="D1442" s="1054"/>
      <c r="E1442" s="1463"/>
      <c r="F1442" s="1463"/>
    </row>
    <row r="1443" spans="1:6" s="1055" customFormat="1" ht="15.6">
      <c r="A1443" s="1052"/>
      <c r="B1443" s="1053"/>
      <c r="C1443" s="1054"/>
      <c r="D1443" s="1054"/>
      <c r="E1443" s="1463"/>
      <c r="F1443" s="1463"/>
    </row>
    <row r="1444" spans="1:6" s="1057" customFormat="1" ht="15.6">
      <c r="A1444" s="2580" t="s">
        <v>2909</v>
      </c>
      <c r="B1444" s="2580"/>
      <c r="C1444" s="2580"/>
      <c r="D1444" s="2580"/>
      <c r="E1444" s="2580"/>
      <c r="F1444" s="2580"/>
    </row>
    <row r="1445" spans="1:6" s="1057" customFormat="1" ht="15.6">
      <c r="A1445" s="1056"/>
      <c r="B1445" s="1056"/>
      <c r="C1445" s="1056"/>
      <c r="D1445" s="1056"/>
      <c r="E1445" s="1464"/>
      <c r="F1445" s="1464"/>
    </row>
    <row r="1446" spans="1:6" s="1057" customFormat="1" ht="15.6">
      <c r="A1446" s="1056"/>
      <c r="B1446" s="1056"/>
      <c r="C1446" s="1056"/>
      <c r="D1446" s="1056"/>
      <c r="E1446" s="1464"/>
      <c r="F1446" s="1464"/>
    </row>
    <row r="1447" spans="1:6" s="1057" customFormat="1" ht="15.6">
      <c r="A1447" s="1056"/>
      <c r="B1447" s="1056"/>
      <c r="C1447" s="1056"/>
      <c r="D1447" s="1056"/>
      <c r="E1447" s="1464"/>
      <c r="F1447" s="1464"/>
    </row>
    <row r="1448" spans="1:6" s="1057" customFormat="1" ht="15.6">
      <c r="A1448" s="1056"/>
      <c r="B1448" s="1056"/>
      <c r="C1448" s="1056"/>
      <c r="D1448" s="1056"/>
      <c r="E1448" s="1464"/>
      <c r="F1448" s="1464"/>
    </row>
    <row r="1449" spans="1:6" s="1057" customFormat="1" ht="15.6">
      <c r="A1449" s="1056"/>
      <c r="B1449" s="1056"/>
      <c r="C1449" s="1056"/>
      <c r="D1449" s="1056"/>
      <c r="E1449" s="1464"/>
      <c r="F1449" s="1464"/>
    </row>
    <row r="1450" spans="1:6" s="1057" customFormat="1" ht="15.6">
      <c r="A1450" s="1056"/>
      <c r="B1450" s="1056"/>
      <c r="C1450" s="1056"/>
      <c r="D1450" s="1056"/>
      <c r="E1450" s="1464"/>
      <c r="F1450" s="1464"/>
    </row>
    <row r="1451" spans="1:6" s="1057" customFormat="1" ht="15.6">
      <c r="A1451" s="1056"/>
      <c r="B1451" s="1056"/>
      <c r="C1451" s="1056"/>
      <c r="D1451" s="1056"/>
      <c r="E1451" s="1464"/>
      <c r="F1451" s="1464"/>
    </row>
    <row r="1452" spans="1:6" s="1057" customFormat="1" ht="15.6">
      <c r="A1452" s="1056"/>
      <c r="B1452" s="1056"/>
      <c r="C1452" s="1056"/>
      <c r="D1452" s="1056"/>
      <c r="E1452" s="1464"/>
      <c r="F1452" s="1464"/>
    </row>
    <row r="1453" spans="1:6" s="1057" customFormat="1" ht="15.6">
      <c r="A1453" s="1056"/>
      <c r="B1453" s="1056"/>
      <c r="C1453" s="1056"/>
      <c r="D1453" s="1056"/>
      <c r="E1453" s="1464"/>
      <c r="F1453" s="1464"/>
    </row>
    <row r="1454" spans="1:6" s="1057" customFormat="1" ht="15.6">
      <c r="A1454" s="1056"/>
      <c r="B1454" s="1056"/>
      <c r="C1454" s="1056"/>
      <c r="D1454" s="1056"/>
      <c r="E1454" s="1464"/>
      <c r="F1454" s="1464"/>
    </row>
    <row r="1455" spans="1:6" s="1057" customFormat="1" ht="15.6">
      <c r="A1455" s="1056"/>
      <c r="B1455" s="1056"/>
      <c r="C1455" s="1056"/>
      <c r="D1455" s="1056"/>
      <c r="E1455" s="1464"/>
      <c r="F1455" s="1464"/>
    </row>
    <row r="1456" spans="1:6" s="1057" customFormat="1" ht="15.6">
      <c r="A1456" s="1056"/>
      <c r="B1456" s="1056"/>
      <c r="C1456" s="1056"/>
      <c r="D1456" s="1056"/>
      <c r="E1456" s="1464"/>
      <c r="F1456" s="1464"/>
    </row>
    <row r="1457" spans="1:6" s="1057" customFormat="1" ht="15.6">
      <c r="A1457" s="1056"/>
      <c r="B1457" s="1056"/>
      <c r="C1457" s="1056"/>
      <c r="D1457" s="1056"/>
      <c r="E1457" s="1464"/>
      <c r="F1457" s="1464"/>
    </row>
    <row r="1458" spans="1:6" s="1057" customFormat="1" ht="15.6">
      <c r="A1458" s="1056"/>
      <c r="B1458" s="1056"/>
      <c r="C1458" s="1056"/>
      <c r="D1458" s="1056"/>
      <c r="E1458" s="1464"/>
      <c r="F1458" s="1464"/>
    </row>
    <row r="1459" spans="1:6" s="1057" customFormat="1" ht="15.6">
      <c r="A1459" s="1056"/>
      <c r="B1459" s="1056"/>
      <c r="C1459" s="1056"/>
      <c r="D1459" s="1056"/>
      <c r="E1459" s="1464"/>
      <c r="F1459" s="1464"/>
    </row>
    <row r="1460" spans="1:6" s="1057" customFormat="1" ht="15.6">
      <c r="A1460" s="1056"/>
      <c r="B1460" s="1056"/>
      <c r="C1460" s="1056"/>
      <c r="D1460" s="1056"/>
      <c r="E1460" s="1464"/>
      <c r="F1460" s="1464"/>
    </row>
    <row r="1461" spans="1:6" s="1055" customFormat="1" ht="15.6">
      <c r="A1461" s="1052"/>
      <c r="B1461" s="1053"/>
      <c r="C1461" s="1054"/>
      <c r="D1461" s="1054"/>
      <c r="E1461" s="1463"/>
      <c r="F1461" s="1463"/>
    </row>
    <row r="1462" spans="1:6" s="1062" customFormat="1" ht="15.6">
      <c r="A1462" s="1058"/>
      <c r="B1462" s="1059"/>
      <c r="C1462" s="1060"/>
      <c r="D1462" s="1061"/>
      <c r="E1462" s="1465"/>
      <c r="F1462" s="1465"/>
    </row>
    <row r="1463" spans="1:6" s="1057" customFormat="1" ht="20.100000000000001" customHeight="1" thickBot="1">
      <c r="A1463" s="2583" t="s">
        <v>2910</v>
      </c>
      <c r="B1463" s="2583"/>
      <c r="C1463" s="2583"/>
      <c r="D1463" s="2583"/>
      <c r="E1463" s="2583"/>
      <c r="F1463" s="2583"/>
    </row>
    <row r="1464" spans="1:6" s="1057" customFormat="1" ht="20.100000000000001" customHeight="1" thickBot="1">
      <c r="A1464" s="1063" t="s">
        <v>7</v>
      </c>
      <c r="B1464" s="1064" t="s">
        <v>8</v>
      </c>
      <c r="C1464" s="1065" t="s">
        <v>10</v>
      </c>
      <c r="D1464" s="1065" t="s">
        <v>991</v>
      </c>
      <c r="E1464" s="1466" t="s">
        <v>2731</v>
      </c>
      <c r="F1464" s="1467" t="s">
        <v>2732</v>
      </c>
    </row>
    <row r="1465" spans="1:6" s="1057" customFormat="1" ht="27" customHeight="1">
      <c r="A1465" s="1066">
        <v>6.1</v>
      </c>
      <c r="B1465" s="1067" t="s">
        <v>1546</v>
      </c>
      <c r="C1465" s="1068"/>
      <c r="D1465" s="1068"/>
      <c r="E1465" s="1468"/>
      <c r="F1465" s="1469"/>
    </row>
    <row r="1466" spans="1:6" s="1057" customFormat="1" ht="42.75" customHeight="1">
      <c r="A1466" s="1069"/>
      <c r="B1466" s="1070" t="s">
        <v>2733</v>
      </c>
      <c r="C1466" s="1071"/>
      <c r="D1466" s="1071"/>
      <c r="E1466" s="1470"/>
      <c r="F1466" s="1471"/>
    </row>
    <row r="1467" spans="1:6" s="1057" customFormat="1" ht="60.75" customHeight="1">
      <c r="A1467" s="1069"/>
      <c r="B1467" s="1072" t="s">
        <v>1548</v>
      </c>
      <c r="C1467" s="1073"/>
      <c r="D1467" s="1073"/>
      <c r="E1467" s="1472"/>
      <c r="F1467" s="1473"/>
    </row>
    <row r="1468" spans="1:6" s="1057" customFormat="1" ht="136.5" customHeight="1">
      <c r="A1468" s="1074"/>
      <c r="B1468" s="1075" t="s">
        <v>1549</v>
      </c>
      <c r="C1468" s="1073"/>
      <c r="D1468" s="1073"/>
      <c r="E1468" s="1472"/>
      <c r="F1468" s="1473"/>
    </row>
    <row r="1469" spans="1:6" s="1057" customFormat="1" ht="20.100000000000001" customHeight="1">
      <c r="A1469" s="1076"/>
      <c r="B1469" s="1077" t="s">
        <v>1550</v>
      </c>
      <c r="C1469" s="1073"/>
      <c r="D1469" s="1073"/>
      <c r="E1469" s="1472"/>
      <c r="F1469" s="1473"/>
    </row>
    <row r="1470" spans="1:6" s="1057" customFormat="1" ht="303.75" customHeight="1">
      <c r="A1470" s="1078" t="s">
        <v>28</v>
      </c>
      <c r="B1470" s="1075" t="s">
        <v>2769</v>
      </c>
      <c r="C1470" s="1073" t="s">
        <v>1552</v>
      </c>
      <c r="D1470" s="1073">
        <v>1</v>
      </c>
      <c r="E1470" s="1472">
        <f>1600000*1.3*1.16</f>
        <v>2412800</v>
      </c>
      <c r="F1470" s="1473">
        <f>D1470*E1470</f>
        <v>2412800</v>
      </c>
    </row>
    <row r="1471" spans="1:6" s="1057" customFormat="1" ht="19.5" customHeight="1">
      <c r="A1471" s="1069"/>
      <c r="B1471" s="1079"/>
      <c r="C1471" s="1080"/>
      <c r="D1471" s="1080"/>
      <c r="E1471" s="1474"/>
      <c r="F1471" s="1475"/>
    </row>
    <row r="1472" spans="1:6" s="1083" customFormat="1" ht="53.25" customHeight="1">
      <c r="A1472" s="1081" t="s">
        <v>30</v>
      </c>
      <c r="B1472" s="1082" t="s">
        <v>1553</v>
      </c>
      <c r="C1472" s="1073" t="s">
        <v>1421</v>
      </c>
      <c r="D1472" s="1073">
        <v>1</v>
      </c>
      <c r="E1472" s="1473">
        <f>14400*1.16</f>
        <v>16704</v>
      </c>
      <c r="F1472" s="1473">
        <f>D1472*E1472</f>
        <v>16704</v>
      </c>
    </row>
    <row r="1473" spans="1:6" s="1057" customFormat="1" ht="19.5" customHeight="1">
      <c r="A1473" s="1069"/>
      <c r="B1473" s="1079"/>
      <c r="C1473" s="1080"/>
      <c r="D1473" s="1080"/>
      <c r="E1473" s="1474"/>
      <c r="F1473" s="1475"/>
    </row>
    <row r="1474" spans="1:6" s="1057" customFormat="1" ht="19.5" customHeight="1">
      <c r="A1474" s="1069"/>
      <c r="B1474" s="1079"/>
      <c r="C1474" s="1080"/>
      <c r="D1474" s="1080"/>
      <c r="E1474" s="1474"/>
      <c r="F1474" s="1475"/>
    </row>
    <row r="1475" spans="1:6" s="1057" customFormat="1" ht="20.100000000000001" customHeight="1" thickBot="1">
      <c r="A1475" s="1084"/>
      <c r="B1475" s="1085"/>
      <c r="C1475" s="1086"/>
      <c r="D1475" s="1086"/>
      <c r="E1475" s="1476"/>
      <c r="F1475" s="1477"/>
    </row>
    <row r="1476" spans="1:6" s="1057" customFormat="1" ht="20.100000000000001" customHeight="1" thickBot="1">
      <c r="A1476" s="1087"/>
      <c r="B1476" s="1088" t="s">
        <v>2735</v>
      </c>
      <c r="C1476" s="1089"/>
      <c r="D1476" s="1089"/>
      <c r="E1476" s="1474"/>
      <c r="F1476" s="1478">
        <f>SUM(F1465:F1475)</f>
        <v>2429504</v>
      </c>
    </row>
    <row r="1477" spans="1:6" s="1057" customFormat="1" ht="20.100000000000001" customHeight="1">
      <c r="A1477" s="1090"/>
      <c r="B1477" s="1088"/>
      <c r="C1477" s="1091"/>
      <c r="D1477" s="1091"/>
      <c r="E1477" s="1470"/>
      <c r="F1477" s="1479"/>
    </row>
    <row r="1478" spans="1:6" s="1057" customFormat="1" ht="20.100000000000001" customHeight="1" thickBot="1">
      <c r="A1478" s="2583" t="s">
        <v>2910</v>
      </c>
      <c r="B1478" s="2583"/>
      <c r="C1478" s="2583"/>
      <c r="D1478" s="2583"/>
      <c r="E1478" s="2583"/>
      <c r="F1478" s="2583"/>
    </row>
    <row r="1479" spans="1:6" s="1057" customFormat="1" ht="20.100000000000001" customHeight="1" thickBot="1">
      <c r="A1479" s="1063" t="s">
        <v>7</v>
      </c>
      <c r="B1479" s="1064" t="s">
        <v>8</v>
      </c>
      <c r="C1479" s="1065" t="s">
        <v>10</v>
      </c>
      <c r="D1479" s="1065" t="s">
        <v>991</v>
      </c>
      <c r="E1479" s="1466" t="s">
        <v>2731</v>
      </c>
      <c r="F1479" s="1467" t="s">
        <v>2732</v>
      </c>
    </row>
    <row r="1480" spans="1:6" s="1057" customFormat="1" ht="18.75" customHeight="1">
      <c r="A1480" s="1092"/>
      <c r="B1480" s="1067" t="s">
        <v>2720</v>
      </c>
      <c r="C1480" s="1068"/>
      <c r="D1480" s="1068"/>
      <c r="E1480" s="1468"/>
      <c r="F1480" s="1469">
        <f>F1476</f>
        <v>2429504</v>
      </c>
    </row>
    <row r="1481" spans="1:6" s="1057" customFormat="1" ht="19.5" customHeight="1">
      <c r="A1481" s="1069"/>
      <c r="B1481" s="1079"/>
      <c r="C1481" s="1080"/>
      <c r="D1481" s="1080"/>
      <c r="E1481" s="1474"/>
      <c r="F1481" s="1475"/>
    </row>
    <row r="1482" spans="1:6" s="1083" customFormat="1" ht="19.5" customHeight="1">
      <c r="A1482" s="1093"/>
      <c r="B1482" s="1094" t="s">
        <v>1554</v>
      </c>
      <c r="C1482" s="1073"/>
      <c r="D1482" s="1073"/>
      <c r="E1482" s="1473"/>
      <c r="F1482" s="1473"/>
    </row>
    <row r="1483" spans="1:6" s="1083" customFormat="1" ht="83.25" customHeight="1">
      <c r="A1483" s="1081" t="s">
        <v>31</v>
      </c>
      <c r="B1483" s="1082" t="s">
        <v>1555</v>
      </c>
      <c r="C1483" s="1073" t="s">
        <v>46</v>
      </c>
      <c r="D1483" s="1073">
        <f>3*50</f>
        <v>150</v>
      </c>
      <c r="E1483" s="1473">
        <v>2500</v>
      </c>
      <c r="F1483" s="1473">
        <f>D1483*E1483</f>
        <v>375000</v>
      </c>
    </row>
    <row r="1484" spans="1:6" s="1057" customFormat="1" ht="19.5" customHeight="1">
      <c r="A1484" s="1069"/>
      <c r="B1484" s="1079"/>
      <c r="C1484" s="1080"/>
      <c r="D1484" s="1080"/>
      <c r="E1484" s="1474"/>
      <c r="F1484" s="1475"/>
    </row>
    <row r="1485" spans="1:6" s="1083" customFormat="1" ht="15.6">
      <c r="A1485" s="1093"/>
      <c r="B1485" s="1094" t="s">
        <v>1556</v>
      </c>
      <c r="C1485" s="1073"/>
      <c r="D1485" s="1073"/>
      <c r="E1485" s="1473"/>
      <c r="F1485" s="1473"/>
    </row>
    <row r="1486" spans="1:6" s="1083" customFormat="1" ht="15.6">
      <c r="A1486" s="1081"/>
      <c r="B1486" s="1082"/>
      <c r="C1486" s="1073"/>
      <c r="D1486" s="1073"/>
      <c r="E1486" s="1473"/>
      <c r="F1486" s="1473"/>
    </row>
    <row r="1487" spans="1:6" s="1057" customFormat="1" ht="20.100000000000001" customHeight="1">
      <c r="A1487" s="1078" t="s">
        <v>32</v>
      </c>
      <c r="B1487" s="1095" t="s">
        <v>1557</v>
      </c>
      <c r="C1487" s="1089"/>
      <c r="D1487" s="1080"/>
      <c r="E1487" s="1474"/>
      <c r="F1487" s="1475"/>
    </row>
    <row r="1488" spans="1:6" s="1057" customFormat="1" ht="20.100000000000001" customHeight="1">
      <c r="A1488" s="1078"/>
      <c r="B1488" s="1095" t="s">
        <v>1558</v>
      </c>
      <c r="C1488" s="1089" t="s">
        <v>46</v>
      </c>
      <c r="D1488" s="1080">
        <f>D1483/3</f>
        <v>50</v>
      </c>
      <c r="E1488" s="1474">
        <v>500</v>
      </c>
      <c r="F1488" s="1475">
        <f>E1488*D1488</f>
        <v>25000</v>
      </c>
    </row>
    <row r="1489" spans="1:6" s="1083" customFormat="1" ht="56.25" customHeight="1">
      <c r="A1489" s="1081" t="s">
        <v>33</v>
      </c>
      <c r="B1489" s="1082" t="s">
        <v>1559</v>
      </c>
      <c r="C1489" s="1073" t="s">
        <v>7</v>
      </c>
      <c r="D1489" s="1073">
        <v>1</v>
      </c>
      <c r="E1489" s="1473">
        <v>10000</v>
      </c>
      <c r="F1489" s="1473">
        <f>D1489*E1489</f>
        <v>10000</v>
      </c>
    </row>
    <row r="1490" spans="1:6" s="1083" customFormat="1" ht="12.75" customHeight="1">
      <c r="A1490" s="1081"/>
      <c r="B1490" s="1096"/>
      <c r="C1490" s="1073"/>
      <c r="D1490" s="1073"/>
      <c r="E1490" s="1472"/>
      <c r="F1490" s="1473"/>
    </row>
    <row r="1491" spans="1:6" s="1083" customFormat="1" ht="18.75" customHeight="1">
      <c r="A1491" s="1081"/>
      <c r="B1491" s="1097"/>
      <c r="C1491" s="1073"/>
      <c r="D1491" s="1073"/>
      <c r="E1491" s="1472"/>
      <c r="F1491" s="1473"/>
    </row>
    <row r="1492" spans="1:6" s="1083" customFormat="1" ht="18" customHeight="1">
      <c r="A1492" s="1081"/>
      <c r="B1492" s="1096"/>
      <c r="C1492" s="1073"/>
      <c r="D1492" s="1073"/>
      <c r="E1492" s="1473"/>
      <c r="F1492" s="1473"/>
    </row>
    <row r="1493" spans="1:6" s="1083" customFormat="1" ht="18.75" customHeight="1">
      <c r="A1493" s="1081"/>
      <c r="B1493" s="1096"/>
      <c r="C1493" s="1073"/>
      <c r="D1493" s="1073"/>
      <c r="E1493" s="1472"/>
      <c r="F1493" s="1473"/>
    </row>
    <row r="1494" spans="1:6" s="1083" customFormat="1" ht="18.75" customHeight="1">
      <c r="A1494" s="1081"/>
      <c r="B1494" s="1096"/>
      <c r="C1494" s="1073"/>
      <c r="D1494" s="1073"/>
      <c r="E1494" s="1472"/>
      <c r="F1494" s="1473"/>
    </row>
    <row r="1495" spans="1:6" s="1083" customFormat="1" ht="18.75" customHeight="1">
      <c r="A1495" s="1081"/>
      <c r="B1495" s="1096"/>
      <c r="C1495" s="1073"/>
      <c r="D1495" s="1073"/>
      <c r="E1495" s="1472"/>
      <c r="F1495" s="1473"/>
    </row>
    <row r="1496" spans="1:6" s="1083" customFormat="1" ht="18.75" customHeight="1">
      <c r="A1496" s="1081"/>
      <c r="B1496" s="1096"/>
      <c r="C1496" s="1073"/>
      <c r="D1496" s="1073"/>
      <c r="E1496" s="1472"/>
      <c r="F1496" s="1473"/>
    </row>
    <row r="1497" spans="1:6" s="1083" customFormat="1" ht="18.75" customHeight="1">
      <c r="A1497" s="1081"/>
      <c r="B1497" s="1096"/>
      <c r="C1497" s="1073"/>
      <c r="D1497" s="1073"/>
      <c r="E1497" s="1472"/>
      <c r="F1497" s="1473"/>
    </row>
    <row r="1498" spans="1:6" s="1083" customFormat="1" ht="18.75" customHeight="1">
      <c r="A1498" s="1081"/>
      <c r="B1498" s="1096"/>
      <c r="C1498" s="1073"/>
      <c r="D1498" s="1073"/>
      <c r="E1498" s="1472"/>
      <c r="F1498" s="1473"/>
    </row>
    <row r="1499" spans="1:6" s="1083" customFormat="1" ht="18.75" customHeight="1">
      <c r="A1499" s="1081"/>
      <c r="B1499" s="1096"/>
      <c r="C1499" s="1073"/>
      <c r="D1499" s="1073"/>
      <c r="E1499" s="1472"/>
      <c r="F1499" s="1473"/>
    </row>
    <row r="1500" spans="1:6" s="1083" customFormat="1" ht="18.75" customHeight="1">
      <c r="A1500" s="1081"/>
      <c r="B1500" s="1096"/>
      <c r="C1500" s="1073"/>
      <c r="D1500" s="1073"/>
      <c r="E1500" s="1472"/>
      <c r="F1500" s="1473"/>
    </row>
    <row r="1501" spans="1:6" s="1083" customFormat="1" ht="18.75" customHeight="1">
      <c r="A1501" s="1081"/>
      <c r="B1501" s="1096"/>
      <c r="C1501" s="1073"/>
      <c r="D1501" s="1073"/>
      <c r="E1501" s="1472"/>
      <c r="F1501" s="1473"/>
    </row>
    <row r="1502" spans="1:6" s="1083" customFormat="1" ht="18.75" customHeight="1">
      <c r="A1502" s="1081"/>
      <c r="B1502" s="1096"/>
      <c r="C1502" s="1073"/>
      <c r="D1502" s="1073"/>
      <c r="E1502" s="1472"/>
      <c r="F1502" s="1473"/>
    </row>
    <row r="1503" spans="1:6" s="1083" customFormat="1" ht="18.75" customHeight="1">
      <c r="A1503" s="1081"/>
      <c r="B1503" s="1096"/>
      <c r="C1503" s="1073"/>
      <c r="D1503" s="1073"/>
      <c r="E1503" s="1472"/>
      <c r="F1503" s="1473"/>
    </row>
    <row r="1504" spans="1:6" s="1083" customFormat="1" ht="18.75" customHeight="1">
      <c r="A1504" s="1081"/>
      <c r="B1504" s="1096"/>
      <c r="C1504" s="1073"/>
      <c r="D1504" s="1073"/>
      <c r="E1504" s="1472"/>
      <c r="F1504" s="1473"/>
    </row>
    <row r="1505" spans="1:6" s="1083" customFormat="1" ht="18.75" customHeight="1">
      <c r="A1505" s="1081"/>
      <c r="B1505" s="1096"/>
      <c r="C1505" s="1073"/>
      <c r="D1505" s="1073"/>
      <c r="E1505" s="1472"/>
      <c r="F1505" s="1473"/>
    </row>
    <row r="1506" spans="1:6" s="1083" customFormat="1" ht="18.75" customHeight="1">
      <c r="A1506" s="1081"/>
      <c r="B1506" s="1096"/>
      <c r="C1506" s="1073"/>
      <c r="D1506" s="1073"/>
      <c r="E1506" s="1472"/>
      <c r="F1506" s="1473"/>
    </row>
    <row r="1507" spans="1:6" s="1057" customFormat="1" ht="19.5" customHeight="1">
      <c r="A1507" s="1069"/>
      <c r="B1507" s="1079"/>
      <c r="C1507" s="1080"/>
      <c r="D1507" s="1080"/>
      <c r="E1507" s="1474"/>
      <c r="F1507" s="1475"/>
    </row>
    <row r="1508" spans="1:6" s="1057" customFormat="1" ht="19.5" customHeight="1">
      <c r="A1508" s="1069"/>
      <c r="B1508" s="1079"/>
      <c r="C1508" s="1080"/>
      <c r="D1508" s="1080"/>
      <c r="E1508" s="1474"/>
      <c r="F1508" s="1475"/>
    </row>
    <row r="1509" spans="1:6" s="1057" customFormat="1" ht="20.100000000000001" customHeight="1" thickBot="1">
      <c r="A1509" s="1084"/>
      <c r="B1509" s="1085"/>
      <c r="C1509" s="1086"/>
      <c r="D1509" s="1086"/>
      <c r="E1509" s="1476"/>
      <c r="F1509" s="1477"/>
    </row>
    <row r="1510" spans="1:6" s="1057" customFormat="1" ht="20.100000000000001" customHeight="1" thickBot="1">
      <c r="A1510" s="1087"/>
      <c r="B1510" s="1088" t="s">
        <v>2736</v>
      </c>
      <c r="C1510" s="1089"/>
      <c r="D1510" s="1089"/>
      <c r="E1510" s="1474"/>
      <c r="F1510" s="1478">
        <f>SUM(F1480:F1509)</f>
        <v>2839504</v>
      </c>
    </row>
    <row r="1511" spans="1:6" s="1057" customFormat="1" ht="20.100000000000001" customHeight="1">
      <c r="A1511" s="1090"/>
      <c r="B1511" s="1088"/>
      <c r="C1511" s="1091"/>
      <c r="D1511" s="1091"/>
      <c r="E1511" s="1470"/>
      <c r="F1511" s="1480"/>
    </row>
    <row r="1512" spans="1:6" s="1057" customFormat="1" ht="20.100000000000001" customHeight="1" thickBot="1">
      <c r="A1512" s="2583" t="s">
        <v>2911</v>
      </c>
      <c r="B1512" s="2583"/>
      <c r="C1512" s="2583"/>
      <c r="D1512" s="2583"/>
      <c r="E1512" s="2583"/>
      <c r="F1512" s="2583"/>
    </row>
    <row r="1513" spans="1:6" s="1057" customFormat="1" ht="20.100000000000001" customHeight="1" thickBot="1">
      <c r="A1513" s="1063" t="s">
        <v>7</v>
      </c>
      <c r="B1513" s="1064" t="s">
        <v>8</v>
      </c>
      <c r="C1513" s="1065" t="s">
        <v>10</v>
      </c>
      <c r="D1513" s="1065" t="s">
        <v>991</v>
      </c>
      <c r="E1513" s="1466" t="s">
        <v>2731</v>
      </c>
      <c r="F1513" s="1481" t="s">
        <v>2732</v>
      </c>
    </row>
    <row r="1514" spans="1:6" s="1057" customFormat="1" ht="15" customHeight="1">
      <c r="A1514" s="1092" t="s">
        <v>2912</v>
      </c>
      <c r="B1514" s="1098" t="s">
        <v>2739</v>
      </c>
      <c r="C1514" s="1099"/>
      <c r="D1514" s="1099"/>
      <c r="E1514" s="1482"/>
      <c r="F1514" s="1483"/>
    </row>
    <row r="1515" spans="1:6" s="1057" customFormat="1" ht="210" customHeight="1">
      <c r="A1515" s="1078"/>
      <c r="B1515" s="1100" t="s">
        <v>1562</v>
      </c>
      <c r="C1515" s="1080"/>
      <c r="D1515" s="1080"/>
      <c r="E1515" s="1474"/>
      <c r="F1515" s="1484"/>
    </row>
    <row r="1516" spans="1:6" s="1057" customFormat="1" ht="9" customHeight="1">
      <c r="A1516" s="1078"/>
      <c r="B1516" s="1101"/>
      <c r="C1516" s="1080"/>
      <c r="D1516" s="1080"/>
      <c r="E1516" s="1474"/>
      <c r="F1516" s="1484"/>
    </row>
    <row r="1517" spans="1:6" s="1057" customFormat="1" ht="69.75" customHeight="1">
      <c r="A1517" s="1078" t="s">
        <v>28</v>
      </c>
      <c r="B1517" s="1096" t="s">
        <v>1563</v>
      </c>
      <c r="C1517" s="1073" t="s">
        <v>1421</v>
      </c>
      <c r="D1517" s="1073">
        <v>1</v>
      </c>
      <c r="E1517" s="1485">
        <v>205000</v>
      </c>
      <c r="F1517" s="1486">
        <f>E1517*D1517</f>
        <v>205000</v>
      </c>
    </row>
    <row r="1518" spans="1:6" s="1057" customFormat="1" ht="9" customHeight="1">
      <c r="A1518" s="1078"/>
      <c r="B1518" s="1096"/>
      <c r="C1518" s="1073"/>
      <c r="D1518" s="1073"/>
      <c r="E1518" s="1485"/>
      <c r="F1518" s="1486"/>
    </row>
    <row r="1519" spans="1:6" s="1057" customFormat="1" ht="69.75" customHeight="1">
      <c r="A1519" s="1078" t="s">
        <v>30</v>
      </c>
      <c r="B1519" s="1096" t="s">
        <v>1564</v>
      </c>
      <c r="C1519" s="1073" t="s">
        <v>1421</v>
      </c>
      <c r="D1519" s="1073">
        <v>0</v>
      </c>
      <c r="E1519" s="1485">
        <v>175000</v>
      </c>
      <c r="F1519" s="1486">
        <f>E1519*D1519</f>
        <v>0</v>
      </c>
    </row>
    <row r="1520" spans="1:6" s="1057" customFormat="1" ht="6" customHeight="1">
      <c r="A1520" s="1078"/>
      <c r="B1520" s="1101"/>
      <c r="C1520" s="1073"/>
      <c r="D1520" s="1073"/>
      <c r="E1520" s="1485"/>
      <c r="F1520" s="1486"/>
    </row>
    <row r="1521" spans="1:6" s="1057" customFormat="1" ht="69.75" customHeight="1">
      <c r="A1521" s="1078" t="s">
        <v>31</v>
      </c>
      <c r="B1521" s="1096" t="s">
        <v>1565</v>
      </c>
      <c r="C1521" s="1073" t="s">
        <v>1421</v>
      </c>
      <c r="D1521" s="1073">
        <v>12</v>
      </c>
      <c r="E1521" s="1485">
        <v>155000</v>
      </c>
      <c r="F1521" s="1486">
        <f>E1521*D1521</f>
        <v>1860000</v>
      </c>
    </row>
    <row r="1522" spans="1:6" s="1057" customFormat="1" ht="4.5" customHeight="1">
      <c r="A1522" s="1078"/>
      <c r="B1522" s="1101"/>
      <c r="C1522" s="1073"/>
      <c r="D1522" s="1073"/>
      <c r="E1522" s="1485"/>
      <c r="F1522" s="1486"/>
    </row>
    <row r="1523" spans="1:6" s="1057" customFormat="1" ht="15.75" customHeight="1">
      <c r="A1523" s="1078"/>
      <c r="B1523" s="1096"/>
      <c r="C1523" s="1073"/>
      <c r="D1523" s="1073"/>
      <c r="E1523" s="1485"/>
      <c r="F1523" s="1486"/>
    </row>
    <row r="1524" spans="1:6" s="1057" customFormat="1" ht="9.75" customHeight="1">
      <c r="A1524" s="1078"/>
      <c r="B1524" s="1101"/>
      <c r="C1524" s="1073"/>
      <c r="D1524" s="1073"/>
      <c r="E1524" s="1485"/>
      <c r="F1524" s="1486"/>
    </row>
    <row r="1525" spans="1:6" s="1057" customFormat="1" ht="6.75" customHeight="1" thickBot="1">
      <c r="A1525" s="1084"/>
      <c r="B1525" s="1085"/>
      <c r="C1525" s="1086"/>
      <c r="D1525" s="1086"/>
      <c r="E1525" s="1476"/>
      <c r="F1525" s="1487"/>
    </row>
    <row r="1526" spans="1:6" s="1057" customFormat="1" ht="20.100000000000001" customHeight="1" thickBot="1">
      <c r="A1526" s="1087"/>
      <c r="B1526" s="1088" t="s">
        <v>2740</v>
      </c>
      <c r="C1526" s="1089"/>
      <c r="D1526" s="1089"/>
      <c r="E1526" s="1474"/>
      <c r="F1526" s="1488">
        <f>SUM(F1514:F1525)</f>
        <v>2065000</v>
      </c>
    </row>
    <row r="1527" spans="1:6" s="1057" customFormat="1" ht="20.100000000000001" customHeight="1">
      <c r="A1527" s="1090"/>
      <c r="B1527" s="1088"/>
      <c r="C1527" s="1091"/>
      <c r="D1527" s="1091"/>
      <c r="E1527" s="1470"/>
      <c r="F1527" s="1489"/>
    </row>
    <row r="1528" spans="1:6" s="1057" customFormat="1" ht="20.100000000000001" customHeight="1" thickBot="1">
      <c r="A1528" s="2583" t="s">
        <v>2913</v>
      </c>
      <c r="B1528" s="2583"/>
      <c r="C1528" s="2583"/>
      <c r="D1528" s="2583"/>
      <c r="E1528" s="2583"/>
      <c r="F1528" s="2583"/>
    </row>
    <row r="1529" spans="1:6" s="1057" customFormat="1" ht="20.100000000000001" customHeight="1" thickBot="1">
      <c r="A1529" s="1063" t="s">
        <v>7</v>
      </c>
      <c r="B1529" s="1064" t="s">
        <v>8</v>
      </c>
      <c r="C1529" s="1065" t="s">
        <v>10</v>
      </c>
      <c r="D1529" s="1065" t="s">
        <v>991</v>
      </c>
      <c r="E1529" s="1466" t="s">
        <v>2731</v>
      </c>
      <c r="F1529" s="1481" t="s">
        <v>2732</v>
      </c>
    </row>
    <row r="1530" spans="1:6" s="1057" customFormat="1" ht="20.100000000000001" customHeight="1">
      <c r="A1530" s="1102"/>
      <c r="B1530" s="1098"/>
      <c r="C1530" s="1099"/>
      <c r="D1530" s="1099"/>
      <c r="E1530" s="1482"/>
      <c r="F1530" s="1490"/>
    </row>
    <row r="1531" spans="1:6" s="1057" customFormat="1" ht="15.6">
      <c r="A1531" s="1074">
        <v>6.3</v>
      </c>
      <c r="B1531" s="1103" t="s">
        <v>1567</v>
      </c>
      <c r="C1531" s="1080"/>
      <c r="D1531" s="1080"/>
      <c r="E1531" s="1474"/>
      <c r="F1531" s="1484"/>
    </row>
    <row r="1532" spans="1:6" s="1083" customFormat="1" ht="19.5" customHeight="1">
      <c r="A1532" s="1081"/>
      <c r="B1532" s="1094" t="s">
        <v>1568</v>
      </c>
      <c r="C1532" s="1073"/>
      <c r="D1532" s="1073"/>
      <c r="E1532" s="1486"/>
      <c r="F1532" s="1486"/>
    </row>
    <row r="1533" spans="1:6" s="1083" customFormat="1" ht="81" customHeight="1">
      <c r="A1533" s="1081" t="s">
        <v>28</v>
      </c>
      <c r="B1533" s="1082" t="s">
        <v>1569</v>
      </c>
      <c r="C1533" s="1073" t="s">
        <v>46</v>
      </c>
      <c r="D1533" s="1073">
        <f>3*(3*13)</f>
        <v>117</v>
      </c>
      <c r="E1533" s="1486">
        <v>2400</v>
      </c>
      <c r="F1533" s="1486">
        <f>D1533*E1533</f>
        <v>280800</v>
      </c>
    </row>
    <row r="1534" spans="1:6" s="1083" customFormat="1" ht="19.5" customHeight="1">
      <c r="A1534" s="1081"/>
      <c r="B1534" s="1082"/>
      <c r="C1534" s="1073"/>
      <c r="D1534" s="1073"/>
      <c r="E1534" s="1486"/>
      <c r="F1534" s="1486"/>
    </row>
    <row r="1535" spans="1:6" s="1083" customFormat="1" ht="15.6">
      <c r="A1535" s="1081"/>
      <c r="B1535" s="1094" t="s">
        <v>1556</v>
      </c>
      <c r="C1535" s="1073"/>
      <c r="D1535" s="1073"/>
      <c r="E1535" s="1486"/>
      <c r="F1535" s="1486"/>
    </row>
    <row r="1536" spans="1:6" s="1083" customFormat="1" ht="15.6">
      <c r="A1536" s="1081"/>
      <c r="B1536" s="1082"/>
      <c r="C1536" s="1073"/>
      <c r="D1536" s="1073"/>
      <c r="E1536" s="1486"/>
      <c r="F1536" s="1486"/>
    </row>
    <row r="1537" spans="1:6" s="1083" customFormat="1" ht="31.2">
      <c r="A1537" s="1081" t="s">
        <v>30</v>
      </c>
      <c r="B1537" s="1082" t="s">
        <v>1570</v>
      </c>
      <c r="C1537" s="1073" t="s">
        <v>46</v>
      </c>
      <c r="D1537" s="1073">
        <f>D1533/3</f>
        <v>39</v>
      </c>
      <c r="E1537" s="1486">
        <v>500</v>
      </c>
      <c r="F1537" s="1486">
        <f>D1537*E1537</f>
        <v>19500</v>
      </c>
    </row>
    <row r="1538" spans="1:6" s="1083" customFormat="1" ht="15.6">
      <c r="A1538" s="1081"/>
      <c r="B1538" s="1082"/>
      <c r="C1538" s="1073"/>
      <c r="D1538" s="1073"/>
      <c r="E1538" s="1486"/>
      <c r="F1538" s="1486"/>
    </row>
    <row r="1539" spans="1:6" s="1083" customFormat="1" ht="15.6">
      <c r="A1539" s="1081"/>
      <c r="B1539" s="1094" t="s">
        <v>1571</v>
      </c>
      <c r="C1539" s="1073"/>
      <c r="D1539" s="1073"/>
      <c r="E1539" s="1486">
        <v>0</v>
      </c>
      <c r="F1539" s="1486"/>
    </row>
    <row r="1540" spans="1:6" s="1083" customFormat="1" ht="46.8">
      <c r="A1540" s="1081" t="s">
        <v>31</v>
      </c>
      <c r="B1540" s="1082" t="s">
        <v>1572</v>
      </c>
      <c r="C1540" s="1073" t="s">
        <v>7</v>
      </c>
      <c r="D1540" s="1073">
        <v>1</v>
      </c>
      <c r="E1540" s="1486">
        <v>10000</v>
      </c>
      <c r="F1540" s="1486">
        <f>D1540*E1540</f>
        <v>10000</v>
      </c>
    </row>
    <row r="1541" spans="1:6" s="1083" customFormat="1" ht="15.6">
      <c r="A1541" s="1081"/>
      <c r="B1541" s="1082"/>
      <c r="C1541" s="1073"/>
      <c r="D1541" s="1073"/>
      <c r="E1541" s="1486"/>
      <c r="F1541" s="1486">
        <f t="shared" ref="F1541:F1543" si="27">D1541*E1541</f>
        <v>0</v>
      </c>
    </row>
    <row r="1542" spans="1:6" s="1083" customFormat="1" ht="23.25" customHeight="1">
      <c r="A1542" s="1081"/>
      <c r="B1542" s="1104" t="s">
        <v>1573</v>
      </c>
      <c r="C1542" s="1080"/>
      <c r="D1542" s="1080"/>
      <c r="E1542" s="1486"/>
      <c r="F1542" s="1486">
        <f t="shared" si="27"/>
        <v>0</v>
      </c>
    </row>
    <row r="1543" spans="1:6" s="1083" customFormat="1" ht="84.75" customHeight="1">
      <c r="A1543" s="1105" t="s">
        <v>32</v>
      </c>
      <c r="B1543" s="1106" t="s">
        <v>1574</v>
      </c>
      <c r="C1543" s="1073" t="s">
        <v>29</v>
      </c>
      <c r="D1543" s="1107">
        <f>13*2*2</f>
        <v>52</v>
      </c>
      <c r="E1543" s="1486">
        <v>3300</v>
      </c>
      <c r="F1543" s="1486">
        <f t="shared" si="27"/>
        <v>171600</v>
      </c>
    </row>
    <row r="1544" spans="1:6" s="1083" customFormat="1" ht="23.25" customHeight="1">
      <c r="A1544" s="1105"/>
      <c r="B1544" s="1108" t="s">
        <v>1575</v>
      </c>
      <c r="C1544" s="1073"/>
      <c r="D1544" s="1109"/>
      <c r="E1544" s="1459"/>
      <c r="F1544" s="1459"/>
    </row>
    <row r="1545" spans="1:6" s="1083" customFormat="1" ht="111.75" customHeight="1">
      <c r="A1545" s="1105" t="s">
        <v>33</v>
      </c>
      <c r="B1545" s="1110" t="s">
        <v>1576</v>
      </c>
      <c r="C1545" s="1073" t="s">
        <v>44</v>
      </c>
      <c r="D1545" s="1109">
        <f>D1543/2</f>
        <v>26</v>
      </c>
      <c r="E1545" s="1459">
        <v>12500</v>
      </c>
      <c r="F1545" s="1459">
        <f>D1545*E1545</f>
        <v>325000</v>
      </c>
    </row>
    <row r="1546" spans="1:6" s="1083" customFormat="1" ht="23.25" customHeight="1">
      <c r="A1546" s="1081"/>
      <c r="B1546" s="1095"/>
      <c r="C1546" s="1080"/>
      <c r="D1546" s="1080"/>
      <c r="E1546" s="1486"/>
      <c r="F1546" s="1486"/>
    </row>
    <row r="1547" spans="1:6" s="1083" customFormat="1" ht="111.75" customHeight="1">
      <c r="A1547" s="1105" t="s">
        <v>34</v>
      </c>
      <c r="B1547" s="1110" t="s">
        <v>1577</v>
      </c>
      <c r="C1547" s="1073" t="s">
        <v>44</v>
      </c>
      <c r="D1547" s="1107">
        <v>0</v>
      </c>
      <c r="E1547" s="1491">
        <v>19000</v>
      </c>
      <c r="F1547" s="1491">
        <f t="shared" ref="F1547" si="28">D1547*E1547</f>
        <v>0</v>
      </c>
    </row>
    <row r="1548" spans="1:6" s="1057" customFormat="1" ht="20.100000000000001" customHeight="1" thickBot="1">
      <c r="A1548" s="1084"/>
      <c r="B1548" s="1085"/>
      <c r="C1548" s="1086"/>
      <c r="D1548" s="1086"/>
      <c r="E1548" s="1476"/>
      <c r="F1548" s="1487"/>
    </row>
    <row r="1549" spans="1:6" s="1057" customFormat="1" ht="20.100000000000001" customHeight="1" thickBot="1">
      <c r="A1549" s="1087"/>
      <c r="B1549" s="1088" t="s">
        <v>2742</v>
      </c>
      <c r="C1549" s="1089"/>
      <c r="D1549" s="1089"/>
      <c r="E1549" s="1474"/>
      <c r="F1549" s="1488">
        <f>SUM(F1530:F1548)</f>
        <v>806900</v>
      </c>
    </row>
    <row r="1550" spans="1:6" s="1057" customFormat="1" ht="20.100000000000001" customHeight="1">
      <c r="A1550" s="1090"/>
      <c r="B1550" s="1088"/>
      <c r="C1550" s="1091"/>
      <c r="D1550" s="1091"/>
      <c r="E1550" s="1470"/>
      <c r="F1550" s="1489"/>
    </row>
    <row r="1551" spans="1:6" s="1057" customFormat="1" ht="20.100000000000001" customHeight="1" thickBot="1">
      <c r="A1551" s="2583" t="s">
        <v>2914</v>
      </c>
      <c r="B1551" s="2583"/>
      <c r="C1551" s="2583"/>
      <c r="D1551" s="2583"/>
      <c r="E1551" s="2583"/>
      <c r="F1551" s="2583"/>
    </row>
    <row r="1552" spans="1:6" s="1083" customFormat="1" ht="16.5" customHeight="1" thickBot="1">
      <c r="A1552" s="1111" t="s">
        <v>7</v>
      </c>
      <c r="B1552" s="1112" t="s">
        <v>8</v>
      </c>
      <c r="C1552" s="1113" t="s">
        <v>10</v>
      </c>
      <c r="D1552" s="1114" t="s">
        <v>2744</v>
      </c>
      <c r="E1552" s="1492" t="s">
        <v>11</v>
      </c>
      <c r="F1552" s="1456" t="s">
        <v>2745</v>
      </c>
    </row>
    <row r="1553" spans="1:6" s="1057" customFormat="1" ht="40.5" customHeight="1">
      <c r="A1553" s="1092" t="s">
        <v>2915</v>
      </c>
      <c r="B1553" s="1067" t="s">
        <v>1580</v>
      </c>
      <c r="C1553" s="1068"/>
      <c r="D1553" s="1115"/>
      <c r="E1553" s="1469"/>
      <c r="F1553" s="1469"/>
    </row>
    <row r="1554" spans="1:6" s="1083" customFormat="1" ht="16.2">
      <c r="A1554" s="1105"/>
      <c r="B1554" s="1116" t="s">
        <v>1581</v>
      </c>
      <c r="C1554" s="1073"/>
      <c r="D1554" s="1109"/>
      <c r="E1554" s="1459"/>
      <c r="F1554" s="1459"/>
    </row>
    <row r="1555" spans="1:6" s="1083" customFormat="1" ht="98.25" customHeight="1">
      <c r="A1555" s="1105" t="s">
        <v>28</v>
      </c>
      <c r="B1555" s="1106" t="s">
        <v>1582</v>
      </c>
      <c r="C1555" s="1073" t="s">
        <v>1456</v>
      </c>
      <c r="D1555" s="1109">
        <v>0</v>
      </c>
      <c r="E1555" s="1459">
        <f>125000*1.16</f>
        <v>145000</v>
      </c>
      <c r="F1555" s="1459">
        <f>D1555*E1555</f>
        <v>0</v>
      </c>
    </row>
    <row r="1556" spans="1:6" s="1083" customFormat="1" ht="16.2">
      <c r="A1556" s="1105"/>
      <c r="B1556" s="1108" t="s">
        <v>1575</v>
      </c>
      <c r="C1556" s="1073"/>
      <c r="D1556" s="1109"/>
      <c r="E1556" s="1459"/>
      <c r="F1556" s="1459"/>
    </row>
    <row r="1557" spans="1:6" s="1083" customFormat="1" ht="111.75" customHeight="1">
      <c r="A1557" s="1105" t="s">
        <v>30</v>
      </c>
      <c r="B1557" s="1110" t="s">
        <v>1576</v>
      </c>
      <c r="C1557" s="1073" t="s">
        <v>44</v>
      </c>
      <c r="D1557" s="1109">
        <v>12</v>
      </c>
      <c r="E1557" s="1459">
        <v>12500</v>
      </c>
      <c r="F1557" s="1459">
        <f>D1557*E1557</f>
        <v>150000</v>
      </c>
    </row>
    <row r="1558" spans="1:6" s="1083" customFormat="1" ht="9.75" customHeight="1">
      <c r="A1558" s="1105"/>
      <c r="B1558" s="1110"/>
      <c r="C1558" s="1073"/>
      <c r="D1558" s="1109"/>
      <c r="E1558" s="1459"/>
      <c r="F1558" s="1459"/>
    </row>
    <row r="1559" spans="1:6" s="1083" customFormat="1" ht="16.2">
      <c r="A1559" s="1105"/>
      <c r="B1559" s="1116" t="s">
        <v>1583</v>
      </c>
      <c r="C1559" s="1073"/>
      <c r="D1559" s="1107"/>
      <c r="E1559" s="1473"/>
      <c r="F1559" s="1473"/>
    </row>
    <row r="1560" spans="1:6" s="1083" customFormat="1" ht="8.25" customHeight="1">
      <c r="A1560" s="1105"/>
      <c r="B1560" s="1117"/>
      <c r="C1560" s="1073"/>
      <c r="D1560" s="1107"/>
      <c r="E1560" s="1473"/>
      <c r="F1560" s="1473"/>
    </row>
    <row r="1561" spans="1:6" s="1083" customFormat="1" ht="79.5" customHeight="1">
      <c r="A1561" s="1105" t="s">
        <v>31</v>
      </c>
      <c r="B1561" s="1117" t="s">
        <v>1584</v>
      </c>
      <c r="C1561" s="1073" t="s">
        <v>29</v>
      </c>
      <c r="D1561" s="1107">
        <v>40</v>
      </c>
      <c r="E1561" s="1473">
        <v>4000</v>
      </c>
      <c r="F1561" s="1473">
        <f>D1561*E1561</f>
        <v>160000</v>
      </c>
    </row>
    <row r="1562" spans="1:6" s="1083" customFormat="1" ht="16.2">
      <c r="A1562" s="1105" t="s">
        <v>32</v>
      </c>
      <c r="B1562" s="1116" t="s">
        <v>1585</v>
      </c>
      <c r="C1562" s="1073"/>
      <c r="D1562" s="1107"/>
      <c r="E1562" s="1473"/>
      <c r="F1562" s="1473"/>
    </row>
    <row r="1563" spans="1:6" s="1083" customFormat="1" ht="15.6">
      <c r="A1563" s="1105" t="s">
        <v>1586</v>
      </c>
      <c r="B1563" s="1110" t="s">
        <v>1587</v>
      </c>
      <c r="C1563" s="1073" t="s">
        <v>46</v>
      </c>
      <c r="D1563" s="1107"/>
      <c r="E1563" s="1473">
        <v>1000</v>
      </c>
      <c r="F1563" s="1473">
        <f>D1563*E1563</f>
        <v>0</v>
      </c>
    </row>
    <row r="1564" spans="1:6" s="1083" customFormat="1" ht="15.6">
      <c r="A1564" s="1105" t="s">
        <v>1588</v>
      </c>
      <c r="B1564" s="1118" t="s">
        <v>1589</v>
      </c>
      <c r="C1564" s="1073" t="s">
        <v>46</v>
      </c>
      <c r="D1564" s="1107">
        <v>4</v>
      </c>
      <c r="E1564" s="1473">
        <v>800</v>
      </c>
      <c r="F1564" s="1473">
        <f>D1564*E1564</f>
        <v>3200</v>
      </c>
    </row>
    <row r="1565" spans="1:6" s="1083" customFormat="1" ht="15.6">
      <c r="A1565" s="1105" t="s">
        <v>1590</v>
      </c>
      <c r="B1565" s="1118" t="s">
        <v>1591</v>
      </c>
      <c r="C1565" s="1073" t="s">
        <v>46</v>
      </c>
      <c r="D1565" s="1107">
        <v>0</v>
      </c>
      <c r="E1565" s="1473">
        <v>750</v>
      </c>
      <c r="F1565" s="1473">
        <f>D1565*E1565</f>
        <v>0</v>
      </c>
    </row>
    <row r="1566" spans="1:6" s="1057" customFormat="1" ht="36" customHeight="1">
      <c r="A1566" s="1078" t="s">
        <v>33</v>
      </c>
      <c r="B1566" s="1095" t="s">
        <v>1592</v>
      </c>
      <c r="C1566" s="1089" t="s">
        <v>809</v>
      </c>
      <c r="D1566" s="1119">
        <v>1</v>
      </c>
      <c r="E1566" s="1493">
        <v>5600</v>
      </c>
      <c r="F1566" s="1493">
        <f>E1566*D1566</f>
        <v>5600</v>
      </c>
    </row>
    <row r="1567" spans="1:6" s="1057" customFormat="1" ht="7.5" customHeight="1" thickBot="1">
      <c r="A1567" s="1084"/>
      <c r="B1567" s="1085"/>
      <c r="C1567" s="1086"/>
      <c r="D1567" s="1120"/>
      <c r="E1567" s="1494"/>
      <c r="F1567" s="1494"/>
    </row>
    <row r="1568" spans="1:6" s="1057" customFormat="1" ht="20.100000000000001" customHeight="1" thickBot="1">
      <c r="A1568" s="1087"/>
      <c r="B1568" s="1088" t="s">
        <v>2736</v>
      </c>
      <c r="C1568" s="1089"/>
      <c r="D1568" s="1089"/>
      <c r="E1568" s="1495"/>
      <c r="F1568" s="1467">
        <f>SUM(F1553:F1567)</f>
        <v>318800</v>
      </c>
    </row>
    <row r="1569" spans="1:6" s="1057" customFormat="1" ht="19.5" customHeight="1">
      <c r="A1569" s="1090"/>
      <c r="B1569" s="1088"/>
      <c r="C1569" s="1091"/>
      <c r="D1569" s="1091"/>
      <c r="E1569" s="1470"/>
      <c r="F1569" s="1496"/>
    </row>
    <row r="1570" spans="1:6" s="1057" customFormat="1" ht="20.100000000000001" customHeight="1" thickBot="1">
      <c r="A1570" s="2583" t="s">
        <v>2916</v>
      </c>
      <c r="B1570" s="2583"/>
      <c r="C1570" s="2583"/>
      <c r="D1570" s="2583"/>
      <c r="E1570" s="2583"/>
      <c r="F1570" s="2583"/>
    </row>
    <row r="1571" spans="1:6" s="1057" customFormat="1" ht="20.100000000000001" customHeight="1" thickBot="1">
      <c r="A1571" s="1063" t="s">
        <v>7</v>
      </c>
      <c r="B1571" s="1064" t="s">
        <v>8</v>
      </c>
      <c r="C1571" s="1065" t="s">
        <v>10</v>
      </c>
      <c r="D1571" s="1065" t="s">
        <v>991</v>
      </c>
      <c r="E1571" s="1466" t="s">
        <v>2731</v>
      </c>
      <c r="F1571" s="1467" t="s">
        <v>2732</v>
      </c>
    </row>
    <row r="1572" spans="1:6" s="1083" customFormat="1" ht="34.5" customHeight="1">
      <c r="A1572" s="1121" t="s">
        <v>2917</v>
      </c>
      <c r="B1572" s="1122" t="s">
        <v>1595</v>
      </c>
      <c r="C1572" s="1073"/>
      <c r="D1572" s="1073"/>
      <c r="E1572" s="1497"/>
      <c r="F1572" s="1491"/>
    </row>
    <row r="1573" spans="1:6" s="1083" customFormat="1" ht="16.2">
      <c r="A1573" s="1105"/>
      <c r="B1573" s="1116" t="s">
        <v>1596</v>
      </c>
      <c r="C1573" s="1073"/>
      <c r="D1573" s="1073"/>
      <c r="E1573" s="1498"/>
      <c r="F1573" s="1491"/>
    </row>
    <row r="1574" spans="1:6" s="1083" customFormat="1" ht="17.25" customHeight="1">
      <c r="A1574" s="1105"/>
      <c r="B1574" s="1123"/>
      <c r="C1574" s="1073"/>
      <c r="D1574" s="1073"/>
      <c r="E1574" s="1498"/>
      <c r="F1574" s="1491"/>
    </row>
    <row r="1575" spans="1:6" s="1057" customFormat="1" ht="69" customHeight="1">
      <c r="A1575" s="1078" t="s">
        <v>28</v>
      </c>
      <c r="B1575" s="1095" t="s">
        <v>2749</v>
      </c>
      <c r="C1575" s="1089" t="s">
        <v>809</v>
      </c>
      <c r="D1575" s="1080">
        <v>6</v>
      </c>
      <c r="E1575" s="1480">
        <v>22000</v>
      </c>
      <c r="F1575" s="1484">
        <f>E1575*D1575</f>
        <v>132000</v>
      </c>
    </row>
    <row r="1576" spans="1:6" s="1057" customFormat="1" ht="67.5" customHeight="1">
      <c r="A1576" s="1078" t="s">
        <v>30</v>
      </c>
      <c r="B1576" s="1124" t="s">
        <v>1598</v>
      </c>
      <c r="C1576" s="1089" t="s">
        <v>809</v>
      </c>
      <c r="D1576" s="1080">
        <v>12</v>
      </c>
      <c r="E1576" s="1480">
        <v>7500</v>
      </c>
      <c r="F1576" s="1475">
        <f>E1576*D1576</f>
        <v>90000</v>
      </c>
    </row>
    <row r="1577" spans="1:6" s="1057" customFormat="1" ht="16.5" customHeight="1">
      <c r="A1577" s="1078"/>
      <c r="B1577" s="1095"/>
      <c r="C1577" s="1089"/>
      <c r="D1577" s="1080"/>
      <c r="E1577" s="1499"/>
      <c r="F1577" s="1484"/>
    </row>
    <row r="1578" spans="1:6" s="1057" customFormat="1" ht="45.75" customHeight="1">
      <c r="A1578" s="1078" t="s">
        <v>31</v>
      </c>
      <c r="B1578" s="1095" t="s">
        <v>1599</v>
      </c>
      <c r="C1578" s="1089" t="s">
        <v>809</v>
      </c>
      <c r="D1578" s="1080">
        <f>D1575</f>
        <v>6</v>
      </c>
      <c r="E1578" s="1499">
        <v>5600</v>
      </c>
      <c r="F1578" s="1484">
        <f>E1578*D1578</f>
        <v>33600</v>
      </c>
    </row>
    <row r="1579" spans="1:6" s="1083" customFormat="1" ht="15.6">
      <c r="A1579" s="1105"/>
      <c r="B1579" s="1110"/>
      <c r="C1579" s="1073"/>
      <c r="D1579" s="1073"/>
      <c r="E1579" s="1497"/>
      <c r="F1579" s="1484">
        <f t="shared" ref="F1579:F1581" si="29">E1579*D1579</f>
        <v>0</v>
      </c>
    </row>
    <row r="1580" spans="1:6" s="1083" customFormat="1" ht="16.2">
      <c r="A1580" s="1105"/>
      <c r="B1580" s="1116" t="s">
        <v>1600</v>
      </c>
      <c r="C1580" s="1073"/>
      <c r="D1580" s="1107"/>
      <c r="E1580" s="1486"/>
      <c r="F1580" s="1484">
        <f t="shared" si="29"/>
        <v>0</v>
      </c>
    </row>
    <row r="1581" spans="1:6" s="1083" customFormat="1" ht="73.5" customHeight="1">
      <c r="A1581" s="1105" t="s">
        <v>32</v>
      </c>
      <c r="B1581" s="1106" t="s">
        <v>1584</v>
      </c>
      <c r="C1581" s="1073" t="s">
        <v>29</v>
      </c>
      <c r="D1581" s="1107">
        <v>20</v>
      </c>
      <c r="E1581" s="1486">
        <v>4000</v>
      </c>
      <c r="F1581" s="1484">
        <f t="shared" si="29"/>
        <v>80000</v>
      </c>
    </row>
    <row r="1582" spans="1:6" s="1083" customFormat="1" ht="15.6">
      <c r="A1582" s="1105"/>
      <c r="B1582" s="1117"/>
      <c r="C1582" s="1073"/>
      <c r="D1582" s="1107"/>
      <c r="E1582" s="1486"/>
      <c r="F1582" s="1486"/>
    </row>
    <row r="1583" spans="1:6" s="1083" customFormat="1" ht="16.2">
      <c r="A1583" s="1105" t="s">
        <v>33</v>
      </c>
      <c r="B1583" s="1116" t="s">
        <v>1601</v>
      </c>
      <c r="C1583" s="1073"/>
      <c r="D1583" s="1107"/>
      <c r="E1583" s="1486"/>
      <c r="F1583" s="1486"/>
    </row>
    <row r="1584" spans="1:6" s="1083" customFormat="1" ht="15.6">
      <c r="A1584" s="1105" t="s">
        <v>1586</v>
      </c>
      <c r="B1584" s="1110" t="s">
        <v>1587</v>
      </c>
      <c r="C1584" s="1073" t="s">
        <v>46</v>
      </c>
      <c r="D1584" s="1107">
        <v>0</v>
      </c>
      <c r="E1584" s="1486">
        <v>1500</v>
      </c>
      <c r="F1584" s="1486">
        <f t="shared" ref="F1584:F1586" si="30">D1584*E1584</f>
        <v>0</v>
      </c>
    </row>
    <row r="1585" spans="1:6" s="1083" customFormat="1" ht="15.6">
      <c r="A1585" s="1105" t="s">
        <v>1588</v>
      </c>
      <c r="B1585" s="1118" t="s">
        <v>1589</v>
      </c>
      <c r="C1585" s="1073" t="s">
        <v>46</v>
      </c>
      <c r="D1585" s="1107">
        <v>0</v>
      </c>
      <c r="E1585" s="1486">
        <v>1200</v>
      </c>
      <c r="F1585" s="1486">
        <f t="shared" si="30"/>
        <v>0</v>
      </c>
    </row>
    <row r="1586" spans="1:6" s="1083" customFormat="1" ht="15.6">
      <c r="A1586" s="1105" t="s">
        <v>1590</v>
      </c>
      <c r="B1586" s="1118" t="s">
        <v>1591</v>
      </c>
      <c r="C1586" s="1073" t="s">
        <v>46</v>
      </c>
      <c r="D1586" s="1107">
        <v>12</v>
      </c>
      <c r="E1586" s="1486">
        <v>800</v>
      </c>
      <c r="F1586" s="1486">
        <f t="shared" si="30"/>
        <v>9600</v>
      </c>
    </row>
    <row r="1587" spans="1:6" s="1083" customFormat="1" ht="15.6">
      <c r="A1587" s="1105"/>
      <c r="B1587" s="1118"/>
      <c r="C1587" s="1073"/>
      <c r="D1587" s="1107"/>
      <c r="E1587" s="1486"/>
      <c r="F1587" s="1486"/>
    </row>
    <row r="1588" spans="1:6" s="1125" customFormat="1" ht="15.75" customHeight="1">
      <c r="A1588" s="1078"/>
      <c r="B1588" s="1095"/>
      <c r="C1588" s="1089"/>
      <c r="D1588" s="1080"/>
      <c r="E1588" s="1474"/>
      <c r="F1588" s="1484"/>
    </row>
    <row r="1589" spans="1:6" s="1083" customFormat="1" ht="15.6">
      <c r="A1589" s="1105"/>
      <c r="B1589" s="1110"/>
      <c r="C1589" s="1073"/>
      <c r="D1589" s="1073"/>
      <c r="E1589" s="1497"/>
      <c r="F1589" s="1491"/>
    </row>
    <row r="1590" spans="1:6" s="1057" customFormat="1" ht="20.100000000000001" customHeight="1" thickBot="1">
      <c r="A1590" s="1084"/>
      <c r="B1590" s="1085"/>
      <c r="C1590" s="1086"/>
      <c r="D1590" s="1086"/>
      <c r="E1590" s="1500"/>
      <c r="F1590" s="1494"/>
    </row>
    <row r="1591" spans="1:6" s="1057" customFormat="1" ht="20.100000000000001" customHeight="1" thickBot="1">
      <c r="A1591" s="1087"/>
      <c r="B1591" s="1088" t="s">
        <v>2742</v>
      </c>
      <c r="C1591" s="1089"/>
      <c r="D1591" s="1089"/>
      <c r="E1591" s="1451"/>
      <c r="F1591" s="1467">
        <f>SUM(F1572:F1590)</f>
        <v>345200</v>
      </c>
    </row>
    <row r="1592" spans="1:6" s="1057" customFormat="1" ht="19.5" customHeight="1">
      <c r="A1592" s="1090"/>
      <c r="B1592" s="1088"/>
      <c r="C1592" s="1091"/>
      <c r="D1592" s="1091"/>
      <c r="E1592" s="1470"/>
      <c r="F1592" s="1496"/>
    </row>
    <row r="1593" spans="1:6" s="1055" customFormat="1" ht="15.6">
      <c r="A1593" s="2589" t="s">
        <v>2754</v>
      </c>
      <c r="B1593" s="2589"/>
      <c r="C1593" s="2589"/>
      <c r="D1593" s="2589"/>
      <c r="E1593" s="2589"/>
      <c r="F1593" s="2589"/>
    </row>
    <row r="1594" spans="1:6" s="1055" customFormat="1" ht="16.2" thickBot="1">
      <c r="A1594" s="1141"/>
      <c r="B1594" s="1142"/>
      <c r="C1594" s="1143"/>
      <c r="D1594" s="1107"/>
      <c r="E1594" s="1465"/>
      <c r="F1594" s="1511"/>
    </row>
    <row r="1595" spans="1:6" s="1055" customFormat="1" ht="16.2" thickBot="1">
      <c r="A1595" s="1144" t="s">
        <v>7</v>
      </c>
      <c r="B1595" s="1112" t="s">
        <v>8</v>
      </c>
      <c r="C1595" s="1145"/>
      <c r="D1595" s="1114"/>
      <c r="E1595" s="1455"/>
      <c r="F1595" s="1512" t="s">
        <v>2755</v>
      </c>
    </row>
    <row r="1596" spans="1:6" s="1055" customFormat="1" ht="15.6">
      <c r="A1596" s="1093"/>
      <c r="B1596" s="1146"/>
      <c r="C1596" s="1147"/>
      <c r="D1596" s="1148"/>
      <c r="E1596" s="1513"/>
      <c r="F1596" s="1514"/>
    </row>
    <row r="1597" spans="1:6" s="1055" customFormat="1" ht="15.6">
      <c r="A1597" s="1081"/>
      <c r="B1597" s="1077"/>
      <c r="C1597" s="1149"/>
      <c r="D1597" s="1073"/>
      <c r="E1597" s="1491"/>
      <c r="F1597" s="1515"/>
    </row>
    <row r="1598" spans="1:6" s="1055" customFormat="1" ht="15.6">
      <c r="A1598" s="1081"/>
      <c r="B1598" s="1077"/>
      <c r="C1598" s="1149"/>
      <c r="D1598" s="1073"/>
      <c r="E1598" s="1491"/>
      <c r="F1598" s="1515"/>
    </row>
    <row r="1599" spans="1:6" s="1055" customFormat="1" ht="15.6">
      <c r="A1599" s="1081"/>
      <c r="B1599" s="1150" t="s">
        <v>2754</v>
      </c>
      <c r="C1599" s="1151"/>
      <c r="D1599" s="1073"/>
      <c r="E1599" s="1491"/>
      <c r="F1599" s="1515"/>
    </row>
    <row r="1600" spans="1:6" s="1057" customFormat="1" ht="18" customHeight="1">
      <c r="A1600" s="1078"/>
      <c r="B1600" s="1152"/>
      <c r="C1600" s="1080"/>
      <c r="D1600" s="1080"/>
      <c r="E1600" s="1491"/>
      <c r="F1600" s="1491"/>
    </row>
    <row r="1601" spans="1:6" s="1057" customFormat="1" ht="18" customHeight="1">
      <c r="A1601" s="1078" t="s">
        <v>2918</v>
      </c>
      <c r="B1601" s="1152" t="s">
        <v>1615</v>
      </c>
      <c r="C1601" s="1080"/>
      <c r="D1601" s="1080"/>
      <c r="E1601" s="1491"/>
      <c r="F1601" s="1491">
        <f>F1510</f>
        <v>2839504</v>
      </c>
    </row>
    <row r="1602" spans="1:6" s="1057" customFormat="1" ht="18" customHeight="1">
      <c r="A1602" s="1078"/>
      <c r="B1602" s="1152"/>
      <c r="C1602" s="1080"/>
      <c r="D1602" s="1080"/>
      <c r="E1602" s="1491"/>
      <c r="F1602" s="1491"/>
    </row>
    <row r="1603" spans="1:6" s="1057" customFormat="1" ht="18" customHeight="1">
      <c r="A1603" s="1078" t="s">
        <v>2912</v>
      </c>
      <c r="B1603" s="1095" t="s">
        <v>1617</v>
      </c>
      <c r="C1603" s="1089"/>
      <c r="D1603" s="1080"/>
      <c r="E1603" s="1451"/>
      <c r="F1603" s="1516">
        <f>F1526</f>
        <v>2065000</v>
      </c>
    </row>
    <row r="1604" spans="1:6" s="1057" customFormat="1" ht="18" customHeight="1">
      <c r="A1604" s="1078"/>
      <c r="B1604" s="1095"/>
      <c r="C1604" s="1089"/>
      <c r="D1604" s="1080"/>
      <c r="E1604" s="1451"/>
      <c r="F1604" s="1516"/>
    </row>
    <row r="1605" spans="1:6" s="1057" customFormat="1" ht="18" customHeight="1">
      <c r="A1605" s="1078" t="s">
        <v>2919</v>
      </c>
      <c r="B1605" s="1095" t="s">
        <v>1619</v>
      </c>
      <c r="C1605" s="1089"/>
      <c r="D1605" s="1080"/>
      <c r="E1605" s="1451"/>
      <c r="F1605" s="1516">
        <f>F1549</f>
        <v>806900</v>
      </c>
    </row>
    <row r="1606" spans="1:6" s="1057" customFormat="1" ht="18" customHeight="1">
      <c r="A1606" s="1078"/>
      <c r="B1606" s="1095"/>
      <c r="C1606" s="1089"/>
      <c r="D1606" s="1080"/>
      <c r="E1606" s="1451"/>
      <c r="F1606" s="1516"/>
    </row>
    <row r="1607" spans="1:6" s="1057" customFormat="1" ht="18" customHeight="1">
      <c r="A1607" s="1078" t="s">
        <v>2915</v>
      </c>
      <c r="B1607" s="1095" t="s">
        <v>1621</v>
      </c>
      <c r="C1607" s="1089"/>
      <c r="D1607" s="1080"/>
      <c r="E1607" s="1451"/>
      <c r="F1607" s="1516">
        <f>F1568</f>
        <v>318800</v>
      </c>
    </row>
    <row r="1608" spans="1:6" s="1057" customFormat="1" ht="18" customHeight="1">
      <c r="A1608" s="1078"/>
      <c r="B1608" s="1095"/>
      <c r="C1608" s="1089"/>
      <c r="D1608" s="1080"/>
      <c r="E1608" s="1451"/>
      <c r="F1608" s="1516"/>
    </row>
    <row r="1609" spans="1:6" s="1057" customFormat="1" ht="18" customHeight="1">
      <c r="A1609" s="1078" t="s">
        <v>2917</v>
      </c>
      <c r="B1609" s="1095" t="s">
        <v>1623</v>
      </c>
      <c r="C1609" s="1089"/>
      <c r="D1609" s="1080"/>
      <c r="E1609" s="1451"/>
      <c r="F1609" s="1516">
        <f>F1591</f>
        <v>345200</v>
      </c>
    </row>
    <row r="1610" spans="1:6" s="1057" customFormat="1" ht="18" customHeight="1">
      <c r="A1610" s="1078"/>
      <c r="B1610" s="1095"/>
      <c r="C1610" s="1089"/>
      <c r="D1610" s="1080"/>
      <c r="E1610" s="1451"/>
      <c r="F1610" s="1516"/>
    </row>
    <row r="1611" spans="1:6" s="1057" customFormat="1" ht="18" customHeight="1">
      <c r="A1611" s="1078"/>
      <c r="B1611" s="1095"/>
      <c r="C1611" s="1089"/>
      <c r="D1611" s="1080"/>
      <c r="E1611" s="1451"/>
      <c r="F1611" s="1516"/>
    </row>
    <row r="1612" spans="1:6" s="1154" customFormat="1" ht="18" customHeight="1">
      <c r="A1612" s="1069"/>
      <c r="B1612" s="1153" t="s">
        <v>2759</v>
      </c>
      <c r="C1612" s="1091"/>
      <c r="D1612" s="1071"/>
      <c r="E1612" s="1470"/>
      <c r="F1612" s="1517">
        <f>SUM(F1599:F1611)</f>
        <v>6375404</v>
      </c>
    </row>
    <row r="1613" spans="1:6" s="1057" customFormat="1" ht="18" customHeight="1">
      <c r="A1613" s="1078"/>
      <c r="B1613" s="1095"/>
      <c r="C1613" s="1089"/>
      <c r="D1613" s="1080"/>
      <c r="E1613" s="1451"/>
      <c r="F1613" s="1516"/>
    </row>
    <row r="1614" spans="1:6" s="1057" customFormat="1" ht="18" customHeight="1">
      <c r="A1614" s="1078"/>
      <c r="B1614" s="1095"/>
      <c r="C1614" s="1089"/>
      <c r="D1614" s="1080"/>
      <c r="E1614" s="1451"/>
      <c r="F1614" s="1516"/>
    </row>
    <row r="1615" spans="1:6" s="1057" customFormat="1" ht="18" customHeight="1">
      <c r="A1615" s="1078"/>
      <c r="B1615" s="1095"/>
      <c r="C1615" s="1089"/>
      <c r="D1615" s="1080"/>
      <c r="E1615" s="1451"/>
      <c r="F1615" s="1516"/>
    </row>
    <row r="1616" spans="1:6" s="1057" customFormat="1" ht="18" customHeight="1">
      <c r="A1616" s="1078"/>
      <c r="B1616" s="1095"/>
      <c r="C1616" s="1089"/>
      <c r="D1616" s="1080"/>
      <c r="E1616" s="1451"/>
      <c r="F1616" s="1516"/>
    </row>
    <row r="1617" spans="1:6" s="1057" customFormat="1" ht="20.100000000000001" customHeight="1" thickBot="1">
      <c r="A1617" s="1084"/>
      <c r="B1617" s="1085"/>
      <c r="C1617" s="1086"/>
      <c r="D1617" s="1086"/>
      <c r="E1617" s="1500"/>
      <c r="F1617" s="1518"/>
    </row>
    <row r="1618" spans="1:6" s="1057" customFormat="1" ht="20.100000000000001" customHeight="1" thickBot="1">
      <c r="A1618" s="1087"/>
      <c r="B1618" s="1088" t="s">
        <v>2760</v>
      </c>
      <c r="C1618" s="1089"/>
      <c r="D1618" s="1089"/>
      <c r="E1618" s="1451"/>
      <c r="F1618" s="1481">
        <f>F1612</f>
        <v>6375404</v>
      </c>
    </row>
    <row r="1619" spans="1:6" s="1055" customFormat="1" ht="15.6">
      <c r="A1619" s="1052"/>
      <c r="B1619" s="1053"/>
      <c r="C1619" s="1054"/>
      <c r="D1619" s="1054"/>
      <c r="E1619" s="1463"/>
      <c r="F1619" s="1463"/>
    </row>
    <row r="1620" spans="1:6" s="1055" customFormat="1" ht="15.6">
      <c r="A1620" s="1052"/>
      <c r="B1620" s="1053"/>
      <c r="C1620" s="1054"/>
      <c r="D1620" s="1054"/>
      <c r="E1620" s="1463"/>
      <c r="F1620" s="1463"/>
    </row>
    <row r="1621" spans="1:6" s="1055" customFormat="1" ht="15.6">
      <c r="A1621" s="1158"/>
      <c r="B1621" s="1196"/>
      <c r="C1621" s="1253"/>
      <c r="D1621" s="1107"/>
      <c r="E1621" s="1465"/>
      <c r="F1621" s="1562"/>
    </row>
    <row r="1622" spans="1:6" s="1055" customFormat="1" ht="15.6">
      <c r="A1622" s="2589" t="s">
        <v>2920</v>
      </c>
      <c r="B1622" s="2589"/>
      <c r="C1622" s="2589"/>
      <c r="D1622" s="2589"/>
      <c r="E1622" s="1563"/>
      <c r="F1622" s="1522"/>
    </row>
    <row r="1623" spans="1:6" s="1055" customFormat="1" ht="16.2" thickBot="1">
      <c r="A1623" s="1254"/>
      <c r="B1623" s="1142"/>
      <c r="C1623" s="1143"/>
      <c r="D1623" s="1107"/>
      <c r="E1623" s="1465"/>
      <c r="F1623" s="1564"/>
    </row>
    <row r="1624" spans="1:6" s="1083" customFormat="1" ht="39.75" customHeight="1" thickBot="1">
      <c r="A1624" s="1255" t="s">
        <v>7</v>
      </c>
      <c r="B1624" s="1256" t="s">
        <v>8</v>
      </c>
      <c r="C1624" s="1257" t="s">
        <v>10</v>
      </c>
      <c r="D1624" s="1258" t="s">
        <v>2744</v>
      </c>
      <c r="E1624" s="1565"/>
      <c r="F1624" s="1566" t="s">
        <v>2745</v>
      </c>
    </row>
    <row r="1625" spans="1:6" s="1055" customFormat="1" ht="15.6">
      <c r="A1625" s="1259"/>
      <c r="B1625" s="1146"/>
      <c r="C1625" s="1147"/>
      <c r="D1625" s="1148"/>
      <c r="E1625" s="1513"/>
      <c r="F1625" s="1567"/>
    </row>
    <row r="1626" spans="1:6" s="1055" customFormat="1" ht="31.2">
      <c r="A1626" s="1195"/>
      <c r="B1626" s="1077" t="s">
        <v>2761</v>
      </c>
      <c r="C1626" s="1149"/>
      <c r="D1626" s="1073"/>
      <c r="E1626" s="1491"/>
      <c r="F1626" s="1568"/>
    </row>
    <row r="1627" spans="1:6" s="1055" customFormat="1" ht="31.2">
      <c r="A1627" s="1195"/>
      <c r="B1627" s="1077" t="s">
        <v>1678</v>
      </c>
      <c r="C1627" s="1149"/>
      <c r="D1627" s="1073"/>
      <c r="E1627" s="1491"/>
      <c r="F1627" s="1568"/>
    </row>
    <row r="1628" spans="1:6" s="1055" customFormat="1" ht="15.6">
      <c r="A1628" s="1195"/>
      <c r="B1628" s="1150" t="s">
        <v>2920</v>
      </c>
      <c r="C1628" s="1151"/>
      <c r="D1628" s="1073"/>
      <c r="E1628" s="1491"/>
      <c r="F1628" s="1568"/>
    </row>
    <row r="1629" spans="1:6" s="1055" customFormat="1" ht="15.6">
      <c r="A1629" s="1259" t="s">
        <v>1586</v>
      </c>
      <c r="B1629" s="1260" t="s">
        <v>1636</v>
      </c>
      <c r="C1629" s="1147"/>
      <c r="D1629" s="1148"/>
      <c r="E1629" s="1513"/>
      <c r="F1629" s="1569">
        <f>F140</f>
        <v>120000</v>
      </c>
    </row>
    <row r="1630" spans="1:6" s="1055" customFormat="1" ht="17.25" customHeight="1">
      <c r="A1630" s="1259"/>
      <c r="B1630" s="1146"/>
      <c r="C1630" s="1261"/>
      <c r="D1630" s="1148"/>
      <c r="E1630" s="1513"/>
      <c r="F1630" s="1569"/>
    </row>
    <row r="1631" spans="1:6" s="1055" customFormat="1" ht="17.25" customHeight="1">
      <c r="A1631" s="1259">
        <v>1</v>
      </c>
      <c r="B1631" s="1146" t="s">
        <v>2921</v>
      </c>
      <c r="C1631" s="1261"/>
      <c r="D1631" s="1148"/>
      <c r="E1631" s="1513"/>
      <c r="F1631" s="1569">
        <f>F361</f>
        <v>6233504</v>
      </c>
    </row>
    <row r="1632" spans="1:6" s="1055" customFormat="1" ht="17.25" customHeight="1">
      <c r="A1632" s="1259">
        <v>2</v>
      </c>
      <c r="B1632" s="1146" t="s">
        <v>2922</v>
      </c>
      <c r="C1632" s="1261"/>
      <c r="D1632" s="1148"/>
      <c r="E1632" s="1513"/>
      <c r="F1632" s="1569">
        <f>F956</f>
        <v>21305440</v>
      </c>
    </row>
    <row r="1633" spans="1:8" s="1055" customFormat="1" ht="17.25" customHeight="1">
      <c r="A1633" s="1259">
        <v>3</v>
      </c>
      <c r="B1633" s="1094" t="s">
        <v>2923</v>
      </c>
      <c r="C1633" s="1147"/>
      <c r="D1633" s="1148"/>
      <c r="E1633" s="1513"/>
      <c r="F1633" s="1569">
        <f>F1175</f>
        <v>8400904</v>
      </c>
    </row>
    <row r="1634" spans="1:8" s="1055" customFormat="1" ht="17.25" customHeight="1">
      <c r="A1634" s="1259">
        <v>5</v>
      </c>
      <c r="B1634" s="1094" t="s">
        <v>2924</v>
      </c>
      <c r="C1634" s="1147"/>
      <c r="D1634" s="1148"/>
      <c r="E1634" s="1513"/>
      <c r="F1634" s="1569">
        <f>F1414</f>
        <v>13604404</v>
      </c>
    </row>
    <row r="1635" spans="1:8" s="1055" customFormat="1" ht="17.25" customHeight="1">
      <c r="A1635" s="1259">
        <v>6</v>
      </c>
      <c r="B1635" s="1094" t="s">
        <v>2925</v>
      </c>
      <c r="C1635" s="1147"/>
      <c r="D1635" s="1148"/>
      <c r="E1635" s="1513"/>
      <c r="F1635" s="1569">
        <f>F1618</f>
        <v>6375404</v>
      </c>
    </row>
    <row r="1636" spans="1:8" s="1055" customFormat="1" ht="17.25" customHeight="1">
      <c r="A1636" s="1259"/>
      <c r="B1636" s="1094"/>
      <c r="C1636" s="1147"/>
      <c r="D1636" s="1148"/>
      <c r="E1636" s="1513"/>
      <c r="F1636" s="1569"/>
    </row>
    <row r="1637" spans="1:8" s="1055" customFormat="1" ht="17.25" customHeight="1">
      <c r="A1637" s="1259"/>
      <c r="B1637" s="1094"/>
      <c r="C1637" s="1147"/>
      <c r="D1637" s="1148"/>
      <c r="E1637" s="1513"/>
      <c r="F1637" s="1569"/>
    </row>
    <row r="1638" spans="1:8" s="1055" customFormat="1" ht="17.25" customHeight="1">
      <c r="A1638" s="1259"/>
      <c r="B1638" s="1094"/>
      <c r="C1638" s="1262"/>
      <c r="D1638" s="1148"/>
      <c r="E1638" s="1513"/>
      <c r="F1638" s="1570"/>
    </row>
    <row r="1639" spans="1:8" s="1055" customFormat="1" ht="15.6">
      <c r="A1639" s="1259"/>
      <c r="B1639" s="1146" t="s">
        <v>2926</v>
      </c>
      <c r="C1639" s="1147"/>
      <c r="D1639" s="1148"/>
      <c r="E1639" s="1513"/>
      <c r="F1639" s="1571">
        <f>SUM(F1628:F1637)</f>
        <v>56039656</v>
      </c>
    </row>
    <row r="1640" spans="1:8" s="1055" customFormat="1" ht="15.6">
      <c r="A1640" s="1259"/>
      <c r="B1640" s="1146"/>
      <c r="C1640" s="1147"/>
      <c r="D1640" s="1073"/>
      <c r="E1640" s="1491"/>
      <c r="F1640" s="1569"/>
    </row>
    <row r="1641" spans="1:8" s="1055" customFormat="1" ht="15.6">
      <c r="A1641" s="1195"/>
      <c r="B1641" s="1263"/>
      <c r="C1641" s="1264"/>
      <c r="D1641" s="1265"/>
      <c r="E1641" s="1491"/>
      <c r="F1641" s="1568"/>
    </row>
    <row r="1642" spans="1:8" s="1055" customFormat="1" ht="15.6">
      <c r="A1642" s="1195"/>
      <c r="B1642" s="1266"/>
      <c r="C1642" s="1267"/>
      <c r="D1642" s="1268"/>
      <c r="E1642" s="1572"/>
      <c r="F1642" s="1573"/>
    </row>
    <row r="1643" spans="1:8" s="1055" customFormat="1" ht="15.6">
      <c r="A1643" s="1195"/>
      <c r="B1643" s="1124"/>
      <c r="C1643" s="1151"/>
      <c r="D1643" s="1073"/>
      <c r="E1643" s="1491"/>
      <c r="F1643" s="1568"/>
      <c r="H1643" s="1269"/>
    </row>
    <row r="1644" spans="1:8" s="1055" customFormat="1" ht="33" customHeight="1">
      <c r="A1644" s="1195"/>
      <c r="B1644" s="1146" t="s">
        <v>2927</v>
      </c>
      <c r="C1644" s="1151"/>
      <c r="D1644" s="1270"/>
      <c r="E1644" s="1498"/>
      <c r="F1644" s="1574">
        <f>F1639</f>
        <v>56039656</v>
      </c>
      <c r="H1644" s="1170"/>
    </row>
    <row r="1645" spans="1:8" s="1055" customFormat="1" ht="16.2" thickBot="1">
      <c r="A1645" s="1271"/>
      <c r="B1645" s="1162"/>
      <c r="C1645" s="1272"/>
      <c r="D1645" s="1164"/>
      <c r="E1645" s="1575"/>
      <c r="F1645" s="1576"/>
      <c r="H1645" s="1269"/>
    </row>
    <row r="1646" spans="1:8" s="1055" customFormat="1" ht="15.6">
      <c r="A1646" s="2605"/>
      <c r="B1646" s="2605"/>
      <c r="C1646" s="2605"/>
      <c r="D1646" s="2605"/>
      <c r="E1646" s="1577"/>
      <c r="F1646" s="1522"/>
    </row>
    <row r="1647" spans="1:8" s="1055" customFormat="1" ht="15.6">
      <c r="A1647" s="1158"/>
      <c r="B1647" s="1196"/>
      <c r="C1647" s="1253"/>
      <c r="D1647" s="1107"/>
      <c r="E1647" s="1465"/>
      <c r="F1647" s="1562"/>
    </row>
    <row r="1648" spans="1:8" s="1055" customFormat="1" ht="15.6">
      <c r="A1648" s="1273"/>
      <c r="B1648" s="1142"/>
      <c r="C1648" s="1274"/>
      <c r="D1648" s="1159"/>
      <c r="E1648" s="1453"/>
      <c r="F1648" s="1519"/>
    </row>
    <row r="1649" spans="1:6" s="1057" customFormat="1" ht="15.6">
      <c r="A1649" s="1155"/>
      <c r="B1649" s="1156"/>
      <c r="C1649" s="1089"/>
      <c r="D1649" s="1089"/>
      <c r="E1649" s="1451"/>
      <c r="F1649" s="1452"/>
    </row>
    <row r="1650" spans="1:6" s="1057" customFormat="1" ht="15.6">
      <c r="A1650" s="1155"/>
      <c r="B1650" s="1156"/>
      <c r="C1650" s="1089"/>
      <c r="D1650" s="1089"/>
      <c r="E1650" s="1451"/>
      <c r="F1650" s="1452"/>
    </row>
    <row r="1651" spans="1:6" s="1057" customFormat="1" ht="15.6">
      <c r="A1651" s="1155"/>
      <c r="B1651" s="1156"/>
      <c r="C1651" s="1089"/>
      <c r="D1651" s="1089"/>
      <c r="E1651" s="1451"/>
      <c r="F1651" s="1452"/>
    </row>
    <row r="1652" spans="1:6" s="1057" customFormat="1" ht="15.6">
      <c r="A1652" s="1155"/>
      <c r="B1652" s="1156"/>
      <c r="C1652" s="1089"/>
      <c r="D1652" s="1089"/>
      <c r="E1652" s="1451"/>
      <c r="F1652" s="1452"/>
    </row>
    <row r="1653" spans="1:6" s="1057" customFormat="1" ht="15.6">
      <c r="A1653" s="1155"/>
      <c r="B1653" s="1156"/>
      <c r="C1653" s="1089"/>
      <c r="D1653" s="1089"/>
      <c r="E1653" s="1451"/>
      <c r="F1653" s="1452"/>
    </row>
    <row r="1654" spans="1:6" s="1057" customFormat="1" ht="15.6">
      <c r="A1654" s="1155"/>
      <c r="B1654" s="1156"/>
      <c r="C1654" s="1089"/>
      <c r="D1654" s="1089"/>
      <c r="E1654" s="1451"/>
      <c r="F1654" s="1452"/>
    </row>
    <row r="1655" spans="1:6" s="1057" customFormat="1" ht="15.6">
      <c r="A1655" s="1155"/>
      <c r="B1655" s="1156"/>
      <c r="C1655" s="1089"/>
      <c r="D1655" s="1089"/>
      <c r="E1655" s="1451"/>
      <c r="F1655" s="1452"/>
    </row>
    <row r="1656" spans="1:6" s="1057" customFormat="1" ht="15.6">
      <c r="A1656" s="1155"/>
      <c r="B1656" s="1156"/>
      <c r="C1656" s="1089"/>
      <c r="D1656" s="1089"/>
      <c r="E1656" s="1451"/>
      <c r="F1656" s="1452"/>
    </row>
    <row r="1657" spans="1:6" s="1057" customFormat="1" ht="15.6">
      <c r="A1657" s="1155"/>
      <c r="B1657" s="1156"/>
      <c r="C1657" s="1089"/>
      <c r="D1657" s="1089"/>
      <c r="E1657" s="1451"/>
      <c r="F1657" s="1452"/>
    </row>
    <row r="1658" spans="1:6" s="1057" customFormat="1" ht="15.6">
      <c r="A1658" s="1155"/>
      <c r="B1658" s="1156"/>
      <c r="C1658" s="1089"/>
      <c r="D1658" s="1089"/>
      <c r="E1658" s="1451"/>
      <c r="F1658" s="1452"/>
    </row>
    <row r="1659" spans="1:6" s="1057" customFormat="1" ht="15.6">
      <c r="A1659" s="1155"/>
      <c r="B1659" s="1156"/>
      <c r="C1659" s="1089"/>
      <c r="D1659" s="1089"/>
      <c r="E1659" s="1451"/>
      <c r="F1659" s="1452"/>
    </row>
    <row r="1660" spans="1:6" s="1057" customFormat="1" ht="15.6">
      <c r="A1660" s="1155"/>
      <c r="B1660" s="1156"/>
      <c r="C1660" s="1089"/>
      <c r="D1660" s="1089"/>
      <c r="E1660" s="1451"/>
      <c r="F1660" s="1452"/>
    </row>
    <row r="1661" spans="1:6" s="1057" customFormat="1" ht="15.6">
      <c r="A1661" s="1155"/>
      <c r="B1661" s="1156"/>
      <c r="C1661" s="1089"/>
      <c r="D1661" s="1089"/>
      <c r="E1661" s="1451"/>
      <c r="F1661" s="1452"/>
    </row>
    <row r="1662" spans="1:6" s="1057" customFormat="1" ht="15.6">
      <c r="A1662" s="1155"/>
      <c r="B1662" s="1156"/>
      <c r="C1662" s="1089"/>
      <c r="D1662" s="1089"/>
      <c r="E1662" s="1451"/>
      <c r="F1662" s="1452"/>
    </row>
    <row r="1663" spans="1:6" s="1057" customFormat="1" ht="15.6">
      <c r="A1663" s="1155"/>
      <c r="B1663" s="1156"/>
      <c r="C1663" s="1089"/>
      <c r="D1663" s="1089"/>
      <c r="E1663" s="1451"/>
      <c r="F1663" s="1452"/>
    </row>
    <row r="1664" spans="1:6" s="1057" customFormat="1" ht="15.6">
      <c r="A1664" s="1155"/>
      <c r="B1664" s="1156"/>
      <c r="C1664" s="1089"/>
      <c r="D1664" s="1089"/>
      <c r="E1664" s="1451"/>
      <c r="F1664" s="1452"/>
    </row>
    <row r="1665" spans="1:6" s="1057" customFormat="1" ht="15.6">
      <c r="A1665" s="1155"/>
      <c r="B1665" s="1156"/>
      <c r="C1665" s="1089"/>
      <c r="D1665" s="1089"/>
      <c r="E1665" s="1451"/>
      <c r="F1665" s="1452"/>
    </row>
    <row r="1666" spans="1:6" s="1057" customFormat="1" ht="15.6">
      <c r="A1666" s="1155"/>
      <c r="B1666" s="1156"/>
      <c r="C1666" s="1089"/>
      <c r="D1666" s="1089"/>
      <c r="E1666" s="1451"/>
      <c r="F1666" s="1452"/>
    </row>
    <row r="1667" spans="1:6" s="1057" customFormat="1" ht="15.6">
      <c r="A1667" s="1155"/>
      <c r="B1667" s="1156"/>
      <c r="C1667" s="1089"/>
      <c r="D1667" s="1089"/>
      <c r="E1667" s="1451"/>
      <c r="F1667" s="1452"/>
    </row>
    <row r="1668" spans="1:6" s="1057" customFormat="1" ht="15.6">
      <c r="A1668" s="1155"/>
      <c r="B1668" s="1156"/>
      <c r="C1668" s="1089"/>
      <c r="D1668" s="1089"/>
      <c r="E1668" s="1451"/>
      <c r="F1668" s="1452"/>
    </row>
    <row r="1669" spans="1:6" s="1057" customFormat="1" ht="15.6">
      <c r="A1669" s="1155"/>
      <c r="B1669" s="1156"/>
      <c r="C1669" s="1089"/>
      <c r="D1669" s="1089"/>
      <c r="E1669" s="1451"/>
      <c r="F1669" s="1452"/>
    </row>
    <row r="1670" spans="1:6" s="1057" customFormat="1" ht="15.6">
      <c r="A1670" s="1155"/>
      <c r="B1670" s="1156"/>
      <c r="C1670" s="1089"/>
      <c r="D1670" s="1089"/>
      <c r="E1670" s="1451"/>
      <c r="F1670" s="1452"/>
    </row>
    <row r="1671" spans="1:6" s="1057" customFormat="1" ht="15.6">
      <c r="A1671" s="1155"/>
      <c r="B1671" s="1156"/>
      <c r="C1671" s="1089"/>
      <c r="D1671" s="1089"/>
      <c r="E1671" s="1451"/>
      <c r="F1671" s="1452"/>
    </row>
    <row r="1672" spans="1:6" s="1057" customFormat="1" ht="53.25" customHeight="1">
      <c r="A1672" s="2579" t="s">
        <v>2761</v>
      </c>
      <c r="B1672" s="2580"/>
      <c r="C1672" s="2580"/>
      <c r="D1672" s="2580"/>
      <c r="E1672" s="2580"/>
      <c r="F1672" s="2580"/>
    </row>
    <row r="1673" spans="1:6" s="1057" customFormat="1" ht="15.6">
      <c r="A1673" s="1155"/>
      <c r="B1673" s="1156"/>
      <c r="C1673" s="1089"/>
      <c r="D1673" s="1089"/>
      <c r="E1673" s="1451"/>
      <c r="F1673" s="1452"/>
    </row>
    <row r="1674" spans="1:6" s="1057" customFormat="1" ht="15.6">
      <c r="A1674" s="1155"/>
      <c r="B1674" s="1156"/>
      <c r="C1674" s="1089"/>
      <c r="D1674" s="1089"/>
      <c r="E1674" s="1451"/>
      <c r="F1674" s="1452"/>
    </row>
    <row r="1675" spans="1:6" s="1057" customFormat="1" ht="15.6">
      <c r="A1675" s="2580" t="s">
        <v>2928</v>
      </c>
      <c r="B1675" s="2580"/>
      <c r="C1675" s="2580"/>
      <c r="D1675" s="2580"/>
      <c r="E1675" s="2580"/>
      <c r="F1675" s="2580"/>
    </row>
    <row r="1676" spans="1:6" s="1057" customFormat="1" ht="15.6">
      <c r="A1676" s="1155"/>
      <c r="B1676" s="1156"/>
      <c r="C1676" s="1089"/>
      <c r="D1676" s="1089"/>
      <c r="E1676" s="1451"/>
      <c r="F1676" s="1452"/>
    </row>
    <row r="1677" spans="1:6" s="1057" customFormat="1" ht="15.6">
      <c r="A1677" s="1155"/>
      <c r="B1677" s="1156"/>
      <c r="C1677" s="1089"/>
      <c r="D1677" s="1089"/>
      <c r="E1677" s="1451"/>
      <c r="F1677" s="1452"/>
    </row>
    <row r="1678" spans="1:6" s="1057" customFormat="1" ht="15.6">
      <c r="A1678" s="2580" t="s">
        <v>2763</v>
      </c>
      <c r="B1678" s="2580"/>
      <c r="C1678" s="2580"/>
      <c r="D1678" s="2580"/>
      <c r="E1678" s="2580"/>
      <c r="F1678" s="2580"/>
    </row>
    <row r="1679" spans="1:6" s="1057" customFormat="1" ht="15.6">
      <c r="A1679" s="1155"/>
      <c r="B1679" s="1156"/>
      <c r="C1679" s="1089"/>
      <c r="D1679" s="1089"/>
      <c r="E1679" s="1451"/>
      <c r="F1679" s="1452"/>
    </row>
    <row r="1680" spans="1:6" s="1057" customFormat="1" ht="15.6">
      <c r="A1680" s="1155"/>
      <c r="B1680" s="1156"/>
      <c r="C1680" s="1089"/>
      <c r="D1680" s="1089"/>
      <c r="E1680" s="1451"/>
      <c r="F1680" s="1452"/>
    </row>
    <row r="1681" spans="1:6" s="1057" customFormat="1" ht="15.6">
      <c r="A1681" s="1155"/>
      <c r="B1681" s="1156"/>
      <c r="C1681" s="1089"/>
      <c r="D1681" s="1089"/>
      <c r="E1681" s="1451"/>
      <c r="F1681" s="1452"/>
    </row>
    <row r="1682" spans="1:6" s="1057" customFormat="1" ht="15.6">
      <c r="A1682" s="1155"/>
      <c r="B1682" s="1156"/>
      <c r="C1682" s="1089"/>
      <c r="D1682" s="1089"/>
      <c r="E1682" s="1451"/>
      <c r="F1682" s="1452"/>
    </row>
    <row r="1683" spans="1:6" s="1057" customFormat="1" ht="15.6">
      <c r="A1683" s="1155"/>
      <c r="B1683" s="1156"/>
      <c r="C1683" s="1089"/>
      <c r="D1683" s="1089"/>
      <c r="E1683" s="1451"/>
      <c r="F1683" s="1452"/>
    </row>
    <row r="1684" spans="1:6" s="1057" customFormat="1" ht="15.6">
      <c r="A1684" s="1155"/>
      <c r="B1684" s="1156"/>
      <c r="C1684" s="1089"/>
      <c r="D1684" s="1089"/>
      <c r="E1684" s="1451"/>
      <c r="F1684" s="1452"/>
    </row>
    <row r="1685" spans="1:6" s="1057" customFormat="1" ht="15.6">
      <c r="A1685" s="1155"/>
      <c r="B1685" s="1156"/>
      <c r="C1685" s="1089"/>
      <c r="D1685" s="1089"/>
      <c r="E1685" s="1451"/>
      <c r="F1685" s="1452"/>
    </row>
    <row r="1686" spans="1:6" s="1057" customFormat="1" ht="15.6">
      <c r="A1686" s="1155"/>
      <c r="B1686" s="1156"/>
      <c r="C1686" s="1089"/>
      <c r="D1686" s="1089"/>
      <c r="E1686" s="1451"/>
      <c r="F1686" s="1452"/>
    </row>
    <row r="1687" spans="1:6" s="1057" customFormat="1" ht="15.6">
      <c r="A1687" s="1155"/>
      <c r="B1687" s="1156"/>
      <c r="C1687" s="1089"/>
      <c r="D1687" s="1089"/>
      <c r="E1687" s="1451"/>
      <c r="F1687" s="1452"/>
    </row>
    <row r="1688" spans="1:6" s="1055" customFormat="1" ht="15.6">
      <c r="A1688" s="1157"/>
      <c r="B1688" s="1158"/>
      <c r="C1688" s="1159"/>
      <c r="D1688" s="1159"/>
      <c r="E1688" s="2581"/>
      <c r="F1688" s="2581"/>
    </row>
    <row r="1689" spans="1:6" s="1055" customFormat="1" ht="15.6">
      <c r="A1689" s="1157"/>
      <c r="B1689" s="1158"/>
      <c r="C1689" s="1159"/>
      <c r="D1689" s="1159"/>
      <c r="E1689" s="1453"/>
      <c r="F1689" s="1453"/>
    </row>
    <row r="1690" spans="1:6" s="1083" customFormat="1" ht="16.2" thickBot="1">
      <c r="A1690" s="2582" t="s">
        <v>2764</v>
      </c>
      <c r="B1690" s="2582"/>
      <c r="C1690" s="2582"/>
      <c r="D1690" s="2582"/>
      <c r="E1690" s="1454"/>
      <c r="F1690" s="1454"/>
    </row>
    <row r="1691" spans="1:6" s="1083" customFormat="1" ht="39.75" customHeight="1" thickBot="1">
      <c r="A1691" s="1160" t="s">
        <v>7</v>
      </c>
      <c r="B1691" s="1112" t="s">
        <v>8</v>
      </c>
      <c r="C1691" s="1113" t="s">
        <v>10</v>
      </c>
      <c r="D1691" s="1114" t="s">
        <v>2744</v>
      </c>
      <c r="E1691" s="1455" t="s">
        <v>2765</v>
      </c>
      <c r="F1691" s="1456" t="s">
        <v>2745</v>
      </c>
    </row>
    <row r="1692" spans="1:6" s="1083" customFormat="1" ht="15.6">
      <c r="A1692" s="1096"/>
      <c r="B1692" s="1124"/>
      <c r="C1692" s="1107"/>
      <c r="D1692" s="1073"/>
      <c r="E1692" s="1457"/>
      <c r="F1692" s="1458"/>
    </row>
    <row r="1693" spans="1:6" s="1083" customFormat="1" ht="35.25" customHeight="1">
      <c r="A1693" s="1097"/>
      <c r="B1693" s="1150" t="s">
        <v>1397</v>
      </c>
      <c r="C1693" s="1107"/>
      <c r="D1693" s="1073"/>
      <c r="E1693" s="1457"/>
      <c r="F1693" s="1459"/>
    </row>
    <row r="1694" spans="1:6" s="1083" customFormat="1" ht="15.6">
      <c r="A1694" s="1096"/>
      <c r="B1694" s="1124"/>
      <c r="C1694" s="1107"/>
      <c r="D1694" s="1073"/>
      <c r="E1694" s="1457"/>
      <c r="F1694" s="1459"/>
    </row>
    <row r="1695" spans="1:6" s="1083" customFormat="1" ht="36" customHeight="1">
      <c r="A1695" s="1096" t="s">
        <v>1639</v>
      </c>
      <c r="B1695" s="1124" t="s">
        <v>1399</v>
      </c>
      <c r="C1695" s="1107" t="s">
        <v>58</v>
      </c>
      <c r="D1695" s="1073"/>
      <c r="E1695" s="1457">
        <v>30000</v>
      </c>
      <c r="F1695" s="1459">
        <f t="shared" ref="F1695:F1705" si="31">E1695</f>
        <v>30000</v>
      </c>
    </row>
    <row r="1696" spans="1:6" s="1083" customFormat="1" ht="15.6">
      <c r="A1696" s="1096"/>
      <c r="B1696" s="1124"/>
      <c r="C1696" s="1107"/>
      <c r="D1696" s="1073"/>
      <c r="E1696" s="1457"/>
      <c r="F1696" s="1459">
        <f t="shared" si="31"/>
        <v>0</v>
      </c>
    </row>
    <row r="1697" spans="1:6" s="1083" customFormat="1" ht="31.2">
      <c r="A1697" s="1096" t="s">
        <v>1640</v>
      </c>
      <c r="B1697" s="1124" t="s">
        <v>1401</v>
      </c>
      <c r="C1697" s="1107"/>
      <c r="D1697" s="1073"/>
      <c r="E1697" s="1457"/>
      <c r="F1697" s="1459">
        <f t="shared" si="31"/>
        <v>0</v>
      </c>
    </row>
    <row r="1698" spans="1:6" s="1083" customFormat="1" ht="15.6">
      <c r="A1698" s="1096"/>
      <c r="B1698" s="1124" t="s">
        <v>1402</v>
      </c>
      <c r="C1698" s="1107" t="s">
        <v>58</v>
      </c>
      <c r="D1698" s="1073"/>
      <c r="E1698" s="1457">
        <v>30000</v>
      </c>
      <c r="F1698" s="1459">
        <f t="shared" si="31"/>
        <v>30000</v>
      </c>
    </row>
    <row r="1699" spans="1:6" s="1083" customFormat="1" ht="15.6">
      <c r="A1699" s="1096"/>
      <c r="B1699" s="1124" t="s">
        <v>1403</v>
      </c>
      <c r="C1699" s="1107" t="s">
        <v>58</v>
      </c>
      <c r="D1699" s="1073"/>
      <c r="E1699" s="1457">
        <v>30000</v>
      </c>
      <c r="F1699" s="1459">
        <f t="shared" si="31"/>
        <v>30000</v>
      </c>
    </row>
    <row r="1700" spans="1:6" s="1083" customFormat="1" ht="40.5" customHeight="1">
      <c r="A1700" s="1096"/>
      <c r="B1700" s="1124" t="s">
        <v>1404</v>
      </c>
      <c r="C1700" s="1107" t="s">
        <v>58</v>
      </c>
      <c r="D1700" s="1073"/>
      <c r="E1700" s="1457">
        <v>30000</v>
      </c>
      <c r="F1700" s="1459">
        <f t="shared" si="31"/>
        <v>30000</v>
      </c>
    </row>
    <row r="1701" spans="1:6" s="1083" customFormat="1" ht="15.6">
      <c r="A1701" s="1096"/>
      <c r="B1701" s="1124"/>
      <c r="C1701" s="1107"/>
      <c r="D1701" s="1073"/>
      <c r="E1701" s="1457"/>
      <c r="F1701" s="1459">
        <f t="shared" si="31"/>
        <v>0</v>
      </c>
    </row>
    <row r="1702" spans="1:6" s="1083" customFormat="1" ht="31.2">
      <c r="A1702" s="1096" t="s">
        <v>33</v>
      </c>
      <c r="B1702" s="1124" t="s">
        <v>1405</v>
      </c>
      <c r="C1702" s="1107" t="s">
        <v>58</v>
      </c>
      <c r="D1702" s="1073"/>
      <c r="E1702" s="1457"/>
      <c r="F1702" s="1459">
        <f t="shared" si="31"/>
        <v>0</v>
      </c>
    </row>
    <row r="1703" spans="1:6" s="1083" customFormat="1" ht="15.6">
      <c r="A1703" s="1096"/>
      <c r="B1703" s="1124"/>
      <c r="C1703" s="1107"/>
      <c r="D1703" s="1073"/>
      <c r="E1703" s="1457"/>
      <c r="F1703" s="1459">
        <f t="shared" si="31"/>
        <v>0</v>
      </c>
    </row>
    <row r="1704" spans="1:6" s="1083" customFormat="1" ht="31.2">
      <c r="A1704" s="1096" t="s">
        <v>34</v>
      </c>
      <c r="B1704" s="1124" t="s">
        <v>1406</v>
      </c>
      <c r="C1704" s="1107" t="s">
        <v>58</v>
      </c>
      <c r="D1704" s="1073"/>
      <c r="E1704" s="1457">
        <v>0</v>
      </c>
      <c r="F1704" s="1459">
        <f t="shared" si="31"/>
        <v>0</v>
      </c>
    </row>
    <row r="1705" spans="1:6" s="1083" customFormat="1" ht="15.6">
      <c r="A1705" s="1096"/>
      <c r="B1705" s="1124"/>
      <c r="C1705" s="1107"/>
      <c r="D1705" s="1073"/>
      <c r="E1705" s="1457"/>
      <c r="F1705" s="1459">
        <f t="shared" si="31"/>
        <v>0</v>
      </c>
    </row>
    <row r="1706" spans="1:6" s="1083" customFormat="1" ht="15.6">
      <c r="A1706" s="1096"/>
      <c r="B1706" s="1124"/>
      <c r="C1706" s="1107"/>
      <c r="D1706" s="1073"/>
      <c r="E1706" s="1457"/>
      <c r="F1706" s="1459"/>
    </row>
    <row r="1707" spans="1:6" s="1083" customFormat="1" ht="16.2" thickBot="1">
      <c r="A1707" s="1161"/>
      <c r="B1707" s="1162"/>
      <c r="C1707" s="1163"/>
      <c r="D1707" s="1164"/>
      <c r="E1707" s="1460"/>
      <c r="F1707" s="1461"/>
    </row>
    <row r="1708" spans="1:6" s="1083" customFormat="1" ht="16.2" thickBot="1">
      <c r="A1708" s="1157"/>
      <c r="B1708" s="1165" t="s">
        <v>2766</v>
      </c>
      <c r="C1708" s="1159"/>
      <c r="D1708" s="1159"/>
      <c r="E1708" s="1453"/>
      <c r="F1708" s="1462">
        <f>SUM(F1692:F1707)</f>
        <v>120000</v>
      </c>
    </row>
    <row r="1709" spans="1:6" s="1083" customFormat="1" ht="15.6">
      <c r="A1709" s="1157"/>
      <c r="B1709" s="1117"/>
      <c r="C1709" s="1159"/>
      <c r="D1709" s="1159"/>
      <c r="E1709" s="1453"/>
      <c r="F1709" s="1453"/>
    </row>
    <row r="1710" spans="1:6" s="1083" customFormat="1" ht="15.6">
      <c r="A1710" s="1157"/>
      <c r="B1710" s="1117"/>
      <c r="C1710" s="1159"/>
      <c r="D1710" s="1159"/>
      <c r="E1710" s="1453"/>
      <c r="F1710" s="1453"/>
    </row>
    <row r="1711" spans="1:6" s="1057" customFormat="1" ht="15.6">
      <c r="A1711" s="1155"/>
      <c r="B1711" s="1156"/>
      <c r="C1711" s="1089"/>
      <c r="D1711" s="1089"/>
      <c r="E1711" s="1451"/>
      <c r="F1711" s="1451"/>
    </row>
    <row r="1712" spans="1:6" s="1057" customFormat="1" ht="15.6">
      <c r="A1712" s="1155"/>
      <c r="B1712" s="1156"/>
      <c r="C1712" s="1089"/>
      <c r="D1712" s="1089"/>
      <c r="E1712" s="1451"/>
      <c r="F1712" s="1451"/>
    </row>
    <row r="1713" spans="1:6" s="1057" customFormat="1" ht="15.6">
      <c r="A1713" s="1155"/>
      <c r="B1713" s="1156"/>
      <c r="C1713" s="1089"/>
      <c r="D1713" s="1089"/>
      <c r="E1713" s="1451"/>
      <c r="F1713" s="1451"/>
    </row>
    <row r="1714" spans="1:6" s="1057" customFormat="1" ht="15.6">
      <c r="A1714" s="1155"/>
      <c r="B1714" s="1156"/>
      <c r="C1714" s="1089"/>
      <c r="D1714" s="1089"/>
      <c r="E1714" s="1451"/>
      <c r="F1714" s="1451"/>
    </row>
    <row r="1715" spans="1:6" s="1057" customFormat="1" ht="15.6">
      <c r="A1715" s="1155"/>
      <c r="B1715" s="1156"/>
      <c r="C1715" s="1089"/>
      <c r="D1715" s="1089"/>
      <c r="E1715" s="1451"/>
      <c r="F1715" s="1451"/>
    </row>
    <row r="1716" spans="1:6" s="1057" customFormat="1" ht="15.6">
      <c r="A1716" s="1155"/>
      <c r="B1716" s="1156"/>
      <c r="C1716" s="1089"/>
      <c r="D1716" s="1089"/>
      <c r="E1716" s="1451"/>
      <c r="F1716" s="1451"/>
    </row>
    <row r="1717" spans="1:6" s="1057" customFormat="1" ht="15.6">
      <c r="A1717" s="1155"/>
      <c r="B1717" s="1156"/>
      <c r="C1717" s="1089"/>
      <c r="D1717" s="1089"/>
      <c r="E1717" s="1451"/>
      <c r="F1717" s="1451"/>
    </row>
    <row r="1718" spans="1:6" s="1057" customFormat="1" ht="15.6">
      <c r="A1718" s="1155"/>
      <c r="B1718" s="1156"/>
      <c r="C1718" s="1089"/>
      <c r="D1718" s="1089"/>
      <c r="E1718" s="1451"/>
      <c r="F1718" s="1451"/>
    </row>
    <row r="1719" spans="1:6" s="1057" customFormat="1" ht="15.6">
      <c r="A1719" s="1155"/>
      <c r="B1719" s="1156"/>
      <c r="C1719" s="1089"/>
      <c r="D1719" s="1089"/>
      <c r="E1719" s="1451"/>
      <c r="F1719" s="1451"/>
    </row>
    <row r="1720" spans="1:6" s="1057" customFormat="1" ht="15.6">
      <c r="A1720" s="1155"/>
      <c r="B1720" s="1156"/>
      <c r="C1720" s="1089"/>
      <c r="D1720" s="1089"/>
      <c r="E1720" s="1451"/>
      <c r="F1720" s="1451"/>
    </row>
    <row r="1721" spans="1:6" s="1057" customFormat="1" ht="15.6">
      <c r="A1721" s="1155"/>
      <c r="B1721" s="1156"/>
      <c r="C1721" s="1089"/>
      <c r="D1721" s="1089"/>
      <c r="E1721" s="1451"/>
      <c r="F1721" s="1451"/>
    </row>
    <row r="1722" spans="1:6" s="1057" customFormat="1" ht="15.6">
      <c r="A1722" s="1155"/>
      <c r="B1722" s="1156"/>
      <c r="C1722" s="1089"/>
      <c r="D1722" s="1089"/>
      <c r="E1722" s="1451"/>
      <c r="F1722" s="1451"/>
    </row>
    <row r="1723" spans="1:6" s="1057" customFormat="1" ht="15.6">
      <c r="A1723" s="1155"/>
      <c r="B1723" s="1156"/>
      <c r="C1723" s="1089"/>
      <c r="D1723" s="1089"/>
      <c r="E1723" s="1451"/>
      <c r="F1723" s="1451"/>
    </row>
    <row r="1724" spans="1:6" s="1057" customFormat="1" ht="15.6">
      <c r="A1724" s="1155"/>
      <c r="B1724" s="1156"/>
      <c r="C1724" s="1089"/>
      <c r="D1724" s="1089"/>
      <c r="E1724" s="1451"/>
      <c r="F1724" s="1451"/>
    </row>
    <row r="1725" spans="1:6" s="1057" customFormat="1" ht="15.6">
      <c r="A1725" s="1155"/>
      <c r="B1725" s="1156"/>
      <c r="C1725" s="1089"/>
      <c r="D1725" s="1089"/>
      <c r="E1725" s="1451"/>
      <c r="F1725" s="1451"/>
    </row>
    <row r="1726" spans="1:6" s="1057" customFormat="1" ht="15.6">
      <c r="A1726" s="1155"/>
      <c r="B1726" s="1156"/>
      <c r="C1726" s="1089"/>
      <c r="D1726" s="1089"/>
      <c r="E1726" s="1451"/>
      <c r="F1726" s="1451"/>
    </row>
    <row r="1727" spans="1:6" s="1057" customFormat="1" ht="15.6">
      <c r="A1727" s="1155"/>
      <c r="B1727" s="1156"/>
      <c r="C1727" s="1089"/>
      <c r="D1727" s="1089"/>
      <c r="E1727" s="1451"/>
      <c r="F1727" s="1451"/>
    </row>
    <row r="1728" spans="1:6" s="1057" customFormat="1" ht="15.6">
      <c r="A1728" s="1155"/>
      <c r="B1728" s="1156"/>
      <c r="C1728" s="1089"/>
      <c r="D1728" s="1089"/>
      <c r="E1728" s="1451"/>
      <c r="F1728" s="1451"/>
    </row>
    <row r="1729" spans="1:6" s="1057" customFormat="1" ht="15.6">
      <c r="A1729" s="1155"/>
      <c r="B1729" s="1156"/>
      <c r="C1729" s="1089"/>
      <c r="D1729" s="1089"/>
      <c r="E1729" s="1451"/>
      <c r="F1729" s="1451"/>
    </row>
    <row r="1730" spans="1:6" s="1057" customFormat="1" ht="15.6">
      <c r="A1730" s="1155"/>
      <c r="B1730" s="1156"/>
      <c r="C1730" s="1089"/>
      <c r="D1730" s="1089"/>
      <c r="E1730" s="1451"/>
      <c r="F1730" s="1451"/>
    </row>
    <row r="1731" spans="1:6" s="1057" customFormat="1" ht="15.6">
      <c r="A1731" s="1155"/>
      <c r="B1731" s="1156"/>
      <c r="C1731" s="1089"/>
      <c r="D1731" s="1089"/>
      <c r="E1731" s="1451"/>
      <c r="F1731" s="1451"/>
    </row>
    <row r="1732" spans="1:6" s="1057" customFormat="1" ht="15.6">
      <c r="A1732" s="1155"/>
      <c r="B1732" s="1156"/>
      <c r="C1732" s="1089"/>
      <c r="D1732" s="1089"/>
      <c r="E1732" s="1451"/>
      <c r="F1732" s="1451"/>
    </row>
    <row r="1733" spans="1:6" s="1057" customFormat="1" ht="15.6">
      <c r="A1733" s="1155"/>
      <c r="B1733" s="1156"/>
      <c r="C1733" s="1089"/>
      <c r="D1733" s="1089"/>
      <c r="E1733" s="1451"/>
      <c r="F1733" s="1451"/>
    </row>
    <row r="1734" spans="1:6" s="1057" customFormat="1" ht="53.25" customHeight="1">
      <c r="A1734" s="2579" t="s">
        <v>2929</v>
      </c>
      <c r="B1734" s="2580"/>
      <c r="C1734" s="2580"/>
      <c r="D1734" s="2580"/>
      <c r="E1734" s="2580"/>
      <c r="F1734" s="2580"/>
    </row>
    <row r="1735" spans="1:6" s="1057" customFormat="1" ht="15.6">
      <c r="A1735" s="1155"/>
      <c r="B1735" s="1156"/>
      <c r="C1735" s="1089"/>
      <c r="D1735" s="1089"/>
      <c r="E1735" s="1451"/>
      <c r="F1735" s="1451"/>
    </row>
    <row r="1736" spans="1:6" s="1057" customFormat="1" ht="15.6">
      <c r="A1736" s="1155"/>
      <c r="B1736" s="1156"/>
      <c r="C1736" s="1089"/>
      <c r="D1736" s="1089"/>
      <c r="E1736" s="1451"/>
      <c r="F1736" s="1451"/>
    </row>
    <row r="1737" spans="1:6" s="1057" customFormat="1" ht="15.6">
      <c r="A1737" s="1155"/>
      <c r="B1737" s="1156"/>
      <c r="C1737" s="1089"/>
      <c r="D1737" s="1089"/>
      <c r="E1737" s="1451"/>
      <c r="F1737" s="1451"/>
    </row>
    <row r="1738" spans="1:6" s="1057" customFormat="1" ht="15.6">
      <c r="A1738" s="1155"/>
      <c r="B1738" s="1156"/>
      <c r="C1738" s="1089"/>
      <c r="D1738" s="1089"/>
      <c r="E1738" s="1451"/>
      <c r="F1738" s="1451"/>
    </row>
    <row r="1739" spans="1:6" s="1057" customFormat="1" ht="15.6">
      <c r="A1739" s="1155"/>
      <c r="B1739" s="1156"/>
      <c r="C1739" s="1089"/>
      <c r="D1739" s="1089"/>
      <c r="E1739" s="1451"/>
      <c r="F1739" s="1451"/>
    </row>
    <row r="1740" spans="1:6" s="1057" customFormat="1" ht="15.6">
      <c r="A1740" s="1155"/>
      <c r="B1740" s="1156"/>
      <c r="C1740" s="1089"/>
      <c r="D1740" s="1089"/>
      <c r="E1740" s="1451"/>
      <c r="F1740" s="1451"/>
    </row>
    <row r="1741" spans="1:6" s="1057" customFormat="1" ht="15.6">
      <c r="A1741" s="1155"/>
      <c r="B1741" s="1156"/>
      <c r="C1741" s="1089"/>
      <c r="D1741" s="1089"/>
      <c r="E1741" s="1451"/>
      <c r="F1741" s="1451"/>
    </row>
    <row r="1742" spans="1:6" s="1057" customFormat="1" ht="15.6">
      <c r="A1742" s="1155"/>
      <c r="B1742" s="1156"/>
      <c r="C1742" s="1089"/>
      <c r="D1742" s="1089"/>
      <c r="E1742" s="1451"/>
      <c r="F1742" s="1451"/>
    </row>
    <row r="1743" spans="1:6" s="1057" customFormat="1" ht="15.6">
      <c r="A1743" s="1155"/>
      <c r="B1743" s="1156"/>
      <c r="C1743" s="1089"/>
      <c r="D1743" s="1089"/>
      <c r="E1743" s="1451"/>
      <c r="F1743" s="1451"/>
    </row>
    <row r="1744" spans="1:6" s="1057" customFormat="1" ht="15.6">
      <c r="A1744" s="1155"/>
      <c r="B1744" s="1156"/>
      <c r="C1744" s="1089"/>
      <c r="D1744" s="1089"/>
      <c r="E1744" s="1451"/>
      <c r="F1744" s="1451"/>
    </row>
    <row r="1745" spans="1:6" s="1057" customFormat="1" ht="15.6">
      <c r="A1745" s="1155"/>
      <c r="B1745" s="1156"/>
      <c r="C1745" s="1089"/>
      <c r="D1745" s="1089"/>
      <c r="E1745" s="1451"/>
      <c r="F1745" s="1451"/>
    </row>
    <row r="1746" spans="1:6" s="1057" customFormat="1" ht="15.6">
      <c r="A1746" s="1155"/>
      <c r="B1746" s="1156"/>
      <c r="C1746" s="1089"/>
      <c r="D1746" s="1089"/>
      <c r="E1746" s="1451"/>
      <c r="F1746" s="1451"/>
    </row>
    <row r="1747" spans="1:6" s="1057" customFormat="1" ht="15.6">
      <c r="A1747" s="1155"/>
      <c r="B1747" s="1156"/>
      <c r="C1747" s="1089"/>
      <c r="D1747" s="1089"/>
      <c r="E1747" s="1451"/>
      <c r="F1747" s="1451"/>
    </row>
    <row r="1748" spans="1:6" s="1057" customFormat="1" ht="15.6">
      <c r="A1748" s="1155"/>
      <c r="B1748" s="1156"/>
      <c r="C1748" s="1089"/>
      <c r="D1748" s="1089"/>
      <c r="E1748" s="1451"/>
      <c r="F1748" s="1451"/>
    </row>
    <row r="1749" spans="1:6" s="1083" customFormat="1" ht="15.6">
      <c r="A1749" s="1157"/>
      <c r="B1749" s="1117"/>
      <c r="C1749" s="1159"/>
      <c r="D1749" s="1159"/>
      <c r="E1749" s="1453"/>
      <c r="F1749" s="1453"/>
    </row>
    <row r="1750" spans="1:6" s="1055" customFormat="1" ht="16.2" thickBot="1">
      <c r="A1750" s="2602" t="s">
        <v>2930</v>
      </c>
      <c r="B1750" s="2602"/>
      <c r="C1750" s="2602"/>
      <c r="D1750" s="2602"/>
      <c r="E1750" s="2602"/>
      <c r="F1750" s="2602"/>
    </row>
    <row r="1751" spans="1:6" s="1083" customFormat="1" ht="16.2" thickBot="1">
      <c r="A1751" s="1275" t="s">
        <v>7</v>
      </c>
      <c r="B1751" s="1112" t="s">
        <v>8</v>
      </c>
      <c r="C1751" s="1113" t="s">
        <v>10</v>
      </c>
      <c r="D1751" s="1276" t="s">
        <v>991</v>
      </c>
      <c r="E1751" s="1455" t="s">
        <v>11</v>
      </c>
      <c r="F1751" s="1578" t="s">
        <v>2732</v>
      </c>
    </row>
    <row r="1752" spans="1:6" s="1055" customFormat="1" ht="15.6">
      <c r="A1752" s="1259"/>
      <c r="B1752" s="1277"/>
      <c r="C1752" s="1278"/>
      <c r="D1752" s="1279"/>
      <c r="E1752" s="1579"/>
      <c r="F1752" s="1580"/>
    </row>
    <row r="1753" spans="1:6" s="1055" customFormat="1" ht="15.6">
      <c r="A1753" s="1280"/>
      <c r="B1753" s="1150" t="s">
        <v>1409</v>
      </c>
      <c r="C1753" s="1151"/>
      <c r="D1753" s="1073"/>
      <c r="E1753" s="1491"/>
      <c r="F1753" s="1515"/>
    </row>
    <row r="1754" spans="1:6" s="1055" customFormat="1" ht="15.6">
      <c r="A1754" s="1280" t="s">
        <v>2931</v>
      </c>
      <c r="B1754" s="1150" t="s">
        <v>1410</v>
      </c>
      <c r="C1754" s="1151"/>
      <c r="D1754" s="1073"/>
      <c r="E1754" s="1491"/>
      <c r="F1754" s="1515"/>
    </row>
    <row r="1755" spans="1:6" s="1055" customFormat="1" ht="31.2">
      <c r="A1755" s="1195"/>
      <c r="B1755" s="1150" t="s">
        <v>1411</v>
      </c>
      <c r="C1755" s="1151"/>
      <c r="D1755" s="1073"/>
      <c r="E1755" s="1491"/>
      <c r="F1755" s="1515"/>
    </row>
    <row r="1756" spans="1:6" s="1055" customFormat="1" ht="46.8">
      <c r="A1756" s="1195"/>
      <c r="B1756" s="1150" t="s">
        <v>1412</v>
      </c>
      <c r="C1756" s="1151"/>
      <c r="D1756" s="1073"/>
      <c r="E1756" s="1491"/>
      <c r="F1756" s="1515"/>
    </row>
    <row r="1757" spans="1:6" s="1055" customFormat="1" ht="15.6">
      <c r="A1757" s="1195"/>
      <c r="B1757" s="1150" t="s">
        <v>1413</v>
      </c>
      <c r="C1757" s="1151"/>
      <c r="D1757" s="1073"/>
      <c r="E1757" s="1491"/>
      <c r="F1757" s="1515"/>
    </row>
    <row r="1758" spans="1:6" s="1055" customFormat="1" ht="15.6">
      <c r="A1758" s="1195"/>
      <c r="B1758" s="1150"/>
      <c r="C1758" s="1151"/>
      <c r="D1758" s="1073"/>
      <c r="E1758" s="1491"/>
      <c r="F1758" s="1515"/>
    </row>
    <row r="1759" spans="1:6" s="1055" customFormat="1" ht="15.6">
      <c r="A1759" s="1281" t="s">
        <v>28</v>
      </c>
      <c r="B1759" s="1124" t="s">
        <v>1414</v>
      </c>
      <c r="C1759" s="1151" t="s">
        <v>46</v>
      </c>
      <c r="D1759" s="1282">
        <v>0</v>
      </c>
      <c r="E1759" s="1491">
        <v>400</v>
      </c>
      <c r="F1759" s="1515">
        <f t="shared" ref="F1759:F1778" si="32">D1759*E1759</f>
        <v>0</v>
      </c>
    </row>
    <row r="1760" spans="1:6" s="1055" customFormat="1" ht="15.6">
      <c r="A1760" s="1281" t="s">
        <v>30</v>
      </c>
      <c r="B1760" s="1124" t="s">
        <v>1415</v>
      </c>
      <c r="C1760" s="1151" t="s">
        <v>46</v>
      </c>
      <c r="D1760" s="1282">
        <v>0</v>
      </c>
      <c r="E1760" s="1491">
        <v>300</v>
      </c>
      <c r="F1760" s="1515">
        <f t="shared" si="32"/>
        <v>0</v>
      </c>
    </row>
    <row r="1761" spans="1:6" s="1055" customFormat="1" ht="15.6">
      <c r="A1761" s="1281" t="s">
        <v>31</v>
      </c>
      <c r="B1761" s="1124" t="s">
        <v>1416</v>
      </c>
      <c r="C1761" s="1151" t="s">
        <v>46</v>
      </c>
      <c r="D1761" s="1282">
        <v>50</v>
      </c>
      <c r="E1761" s="1491">
        <v>250</v>
      </c>
      <c r="F1761" s="1515">
        <f t="shared" si="32"/>
        <v>12500</v>
      </c>
    </row>
    <row r="1762" spans="1:6" s="1055" customFormat="1" ht="15.6">
      <c r="A1762" s="1281" t="s">
        <v>32</v>
      </c>
      <c r="B1762" s="1124" t="s">
        <v>1417</v>
      </c>
      <c r="C1762" s="1151" t="s">
        <v>46</v>
      </c>
      <c r="D1762" s="1282">
        <v>36</v>
      </c>
      <c r="E1762" s="1491">
        <v>200</v>
      </c>
      <c r="F1762" s="1515">
        <f t="shared" si="32"/>
        <v>7200</v>
      </c>
    </row>
    <row r="1763" spans="1:6" s="1055" customFormat="1" ht="15.6">
      <c r="A1763" s="1281" t="s">
        <v>33</v>
      </c>
      <c r="B1763" s="1124" t="s">
        <v>1418</v>
      </c>
      <c r="C1763" s="1151" t="s">
        <v>46</v>
      </c>
      <c r="D1763" s="1282">
        <v>36</v>
      </c>
      <c r="E1763" s="1491">
        <v>200</v>
      </c>
      <c r="F1763" s="1515">
        <f t="shared" si="32"/>
        <v>7200</v>
      </c>
    </row>
    <row r="1764" spans="1:6" s="1055" customFormat="1" ht="16.2">
      <c r="A1764" s="1283"/>
      <c r="B1764" s="1284" t="s">
        <v>1419</v>
      </c>
      <c r="C1764" s="1151"/>
      <c r="D1764" s="1282"/>
      <c r="E1764" s="1491"/>
      <c r="F1764" s="1515">
        <f t="shared" si="32"/>
        <v>0</v>
      </c>
    </row>
    <row r="1765" spans="1:6" s="1055" customFormat="1" ht="15.6">
      <c r="A1765" s="1281" t="s">
        <v>34</v>
      </c>
      <c r="B1765" s="1124" t="s">
        <v>1420</v>
      </c>
      <c r="C1765" s="1151" t="s">
        <v>1421</v>
      </c>
      <c r="D1765" s="1282">
        <v>0</v>
      </c>
      <c r="E1765" s="1491">
        <v>400</v>
      </c>
      <c r="F1765" s="1515">
        <f t="shared" si="32"/>
        <v>0</v>
      </c>
    </row>
    <row r="1766" spans="1:6" s="1055" customFormat="1" ht="15.6">
      <c r="A1766" s="1281" t="s">
        <v>35</v>
      </c>
      <c r="B1766" s="1124" t="s">
        <v>1422</v>
      </c>
      <c r="C1766" s="1151" t="s">
        <v>1421</v>
      </c>
      <c r="D1766" s="1282">
        <v>0</v>
      </c>
      <c r="E1766" s="1491">
        <v>300</v>
      </c>
      <c r="F1766" s="1515">
        <f t="shared" si="32"/>
        <v>0</v>
      </c>
    </row>
    <row r="1767" spans="1:6" s="1055" customFormat="1" ht="15.6">
      <c r="A1767" s="1281" t="s">
        <v>36</v>
      </c>
      <c r="B1767" s="1124" t="s">
        <v>1416</v>
      </c>
      <c r="C1767" s="1151" t="s">
        <v>1421</v>
      </c>
      <c r="D1767" s="1282">
        <v>6</v>
      </c>
      <c r="E1767" s="1491">
        <v>250</v>
      </c>
      <c r="F1767" s="1515">
        <f t="shared" si="32"/>
        <v>1500</v>
      </c>
    </row>
    <row r="1768" spans="1:6" s="1055" customFormat="1" ht="15.6">
      <c r="A1768" s="1281" t="s">
        <v>74</v>
      </c>
      <c r="B1768" s="1124" t="s">
        <v>1423</v>
      </c>
      <c r="C1768" s="1151" t="s">
        <v>1421</v>
      </c>
      <c r="D1768" s="1282">
        <v>8</v>
      </c>
      <c r="E1768" s="1491">
        <v>200</v>
      </c>
      <c r="F1768" s="1515">
        <f t="shared" si="32"/>
        <v>1600</v>
      </c>
    </row>
    <row r="1769" spans="1:6" s="1055" customFormat="1" ht="15.6">
      <c r="A1769" s="1281" t="s">
        <v>38</v>
      </c>
      <c r="B1769" s="1124" t="s">
        <v>1418</v>
      </c>
      <c r="C1769" s="1151" t="s">
        <v>1421</v>
      </c>
      <c r="D1769" s="1282">
        <v>8</v>
      </c>
      <c r="E1769" s="1491">
        <v>200</v>
      </c>
      <c r="F1769" s="1515">
        <f t="shared" si="32"/>
        <v>1600</v>
      </c>
    </row>
    <row r="1770" spans="1:6" s="1055" customFormat="1" ht="15" customHeight="1">
      <c r="A1770" s="1281" t="s">
        <v>39</v>
      </c>
      <c r="B1770" s="1124" t="s">
        <v>1424</v>
      </c>
      <c r="C1770" s="1151" t="s">
        <v>1421</v>
      </c>
      <c r="D1770" s="1282">
        <v>0</v>
      </c>
      <c r="E1770" s="1491">
        <v>400</v>
      </c>
      <c r="F1770" s="1515">
        <f t="shared" si="32"/>
        <v>0</v>
      </c>
    </row>
    <row r="1771" spans="1:6" s="1055" customFormat="1" ht="15.6">
      <c r="A1771" s="1281" t="s">
        <v>40</v>
      </c>
      <c r="B1771" s="1124" t="s">
        <v>1425</v>
      </c>
      <c r="C1771" s="1151" t="s">
        <v>1421</v>
      </c>
      <c r="D1771" s="1282">
        <v>0</v>
      </c>
      <c r="E1771" s="1491">
        <v>300</v>
      </c>
      <c r="F1771" s="1515">
        <f t="shared" si="32"/>
        <v>0</v>
      </c>
    </row>
    <row r="1772" spans="1:6" s="1055" customFormat="1" ht="15.6">
      <c r="A1772" s="1281" t="s">
        <v>42</v>
      </c>
      <c r="B1772" s="1124" t="s">
        <v>1416</v>
      </c>
      <c r="C1772" s="1151" t="s">
        <v>1421</v>
      </c>
      <c r="D1772" s="1282">
        <v>6</v>
      </c>
      <c r="E1772" s="1491">
        <v>250</v>
      </c>
      <c r="F1772" s="1515">
        <f t="shared" si="32"/>
        <v>1500</v>
      </c>
    </row>
    <row r="1773" spans="1:6" s="1055" customFormat="1" ht="15.6">
      <c r="A1773" s="1281" t="s">
        <v>43</v>
      </c>
      <c r="B1773" s="1124" t="s">
        <v>1423</v>
      </c>
      <c r="C1773" s="1151" t="s">
        <v>1421</v>
      </c>
      <c r="D1773" s="1282">
        <v>12</v>
      </c>
      <c r="E1773" s="1491">
        <v>200</v>
      </c>
      <c r="F1773" s="1515">
        <f t="shared" si="32"/>
        <v>2400</v>
      </c>
    </row>
    <row r="1774" spans="1:6" s="1055" customFormat="1" ht="15.6">
      <c r="A1774" s="1281" t="s">
        <v>613</v>
      </c>
      <c r="B1774" s="1124" t="s">
        <v>1418</v>
      </c>
      <c r="C1774" s="1151" t="s">
        <v>1421</v>
      </c>
      <c r="D1774" s="1282">
        <v>12</v>
      </c>
      <c r="E1774" s="1491">
        <v>200</v>
      </c>
      <c r="F1774" s="1515">
        <f t="shared" si="32"/>
        <v>2400</v>
      </c>
    </row>
    <row r="1775" spans="1:6" s="1055" customFormat="1" ht="15.6">
      <c r="A1775" s="1283"/>
      <c r="B1775" s="1150" t="s">
        <v>1426</v>
      </c>
      <c r="C1775" s="1151"/>
      <c r="D1775" s="1073"/>
      <c r="E1775" s="1491"/>
      <c r="F1775" s="1515">
        <f t="shared" si="32"/>
        <v>0</v>
      </c>
    </row>
    <row r="1776" spans="1:6" s="1055" customFormat="1" ht="31.2">
      <c r="A1776" s="1281" t="s">
        <v>856</v>
      </c>
      <c r="B1776" s="1124" t="s">
        <v>1427</v>
      </c>
      <c r="C1776" s="1151" t="s">
        <v>809</v>
      </c>
      <c r="D1776" s="1282">
        <v>0</v>
      </c>
      <c r="E1776" s="1491">
        <v>5000</v>
      </c>
      <c r="F1776" s="1515">
        <f t="shared" si="32"/>
        <v>0</v>
      </c>
    </row>
    <row r="1777" spans="1:6" s="1055" customFormat="1" ht="15.6">
      <c r="A1777" s="1281" t="s">
        <v>858</v>
      </c>
      <c r="B1777" s="1124" t="s">
        <v>1428</v>
      </c>
      <c r="C1777" s="1151" t="s">
        <v>809</v>
      </c>
      <c r="D1777" s="1282">
        <v>2</v>
      </c>
      <c r="E1777" s="1491">
        <v>3631</v>
      </c>
      <c r="F1777" s="1515">
        <f t="shared" si="32"/>
        <v>7262</v>
      </c>
    </row>
    <row r="1778" spans="1:6" s="1055" customFormat="1" ht="15.6">
      <c r="A1778" s="1281" t="s">
        <v>860</v>
      </c>
      <c r="B1778" s="1124" t="s">
        <v>1429</v>
      </c>
      <c r="C1778" s="1151" t="s">
        <v>809</v>
      </c>
      <c r="D1778" s="1282">
        <v>10</v>
      </c>
      <c r="E1778" s="1491">
        <v>2359</v>
      </c>
      <c r="F1778" s="1515">
        <f t="shared" si="32"/>
        <v>23590</v>
      </c>
    </row>
    <row r="1779" spans="1:6" s="1055" customFormat="1" ht="15.6">
      <c r="A1779" s="1281"/>
      <c r="B1779" s="1124"/>
      <c r="C1779" s="1151"/>
      <c r="D1779" s="1282"/>
      <c r="E1779" s="1491"/>
      <c r="F1779" s="1515"/>
    </row>
    <row r="1780" spans="1:6" s="1055" customFormat="1" ht="15.6">
      <c r="A1780" s="1281"/>
      <c r="B1780" s="1124"/>
      <c r="C1780" s="1285"/>
      <c r="D1780" s="1282"/>
      <c r="E1780" s="1581"/>
      <c r="F1780" s="1568"/>
    </row>
    <row r="1781" spans="1:6" s="1055" customFormat="1" ht="16.2" thickBot="1">
      <c r="A1781" s="1271"/>
      <c r="B1781" s="1162"/>
      <c r="C1781" s="1272"/>
      <c r="D1781" s="1164"/>
      <c r="E1781" s="1575"/>
      <c r="F1781" s="1582"/>
    </row>
    <row r="1782" spans="1:6" s="1055" customFormat="1" ht="16.2" thickBot="1">
      <c r="A1782" s="2603" t="s">
        <v>2932</v>
      </c>
      <c r="B1782" s="2604"/>
      <c r="C1782" s="1143"/>
      <c r="D1782" s="1107"/>
      <c r="E1782" s="1498"/>
      <c r="F1782" s="1512">
        <f>SUM(F1759:F1781)</f>
        <v>68752</v>
      </c>
    </row>
    <row r="1783" spans="1:6" s="1055" customFormat="1" ht="15.6">
      <c r="A1783" s="1273"/>
      <c r="B1783" s="1142"/>
      <c r="C1783" s="1253"/>
      <c r="D1783" s="1107"/>
      <c r="E1783" s="1465"/>
      <c r="F1783" s="1511"/>
    </row>
    <row r="1784" spans="1:6" s="1055" customFormat="1" ht="16.2" thickBot="1">
      <c r="A1784" s="2602" t="s">
        <v>2930</v>
      </c>
      <c r="B1784" s="2602"/>
      <c r="C1784" s="2602"/>
      <c r="D1784" s="2602"/>
      <c r="E1784" s="2602"/>
      <c r="F1784" s="2602"/>
    </row>
    <row r="1785" spans="1:6" s="1083" customFormat="1" ht="26.25" customHeight="1" thickBot="1">
      <c r="A1785" s="1160" t="s">
        <v>7</v>
      </c>
      <c r="B1785" s="1112" t="s">
        <v>8</v>
      </c>
      <c r="C1785" s="1113" t="s">
        <v>10</v>
      </c>
      <c r="D1785" s="1114" t="s">
        <v>2744</v>
      </c>
      <c r="E1785" s="1455" t="s">
        <v>2765</v>
      </c>
      <c r="F1785" s="1456" t="s">
        <v>2745</v>
      </c>
    </row>
    <row r="1786" spans="1:6" s="1055" customFormat="1" ht="15.6">
      <c r="A1786" s="1259"/>
      <c r="B1786" s="1277"/>
      <c r="C1786" s="1278"/>
      <c r="D1786" s="1279"/>
      <c r="E1786" s="1579"/>
      <c r="F1786" s="1583"/>
    </row>
    <row r="1787" spans="1:6" s="1055" customFormat="1" ht="15.6">
      <c r="A1787" s="1280" t="s">
        <v>2933</v>
      </c>
      <c r="B1787" s="1150" t="s">
        <v>1430</v>
      </c>
      <c r="C1787" s="1151"/>
      <c r="D1787" s="1073"/>
      <c r="E1787" s="1491"/>
      <c r="F1787" s="1568"/>
    </row>
    <row r="1788" spans="1:6" s="1055" customFormat="1" ht="31.2">
      <c r="A1788" s="1195"/>
      <c r="B1788" s="1150" t="s">
        <v>1431</v>
      </c>
      <c r="C1788" s="1151"/>
      <c r="D1788" s="1073"/>
      <c r="E1788" s="1491"/>
      <c r="F1788" s="1568"/>
    </row>
    <row r="1789" spans="1:6" s="1055" customFormat="1" ht="46.8">
      <c r="A1789" s="1195"/>
      <c r="B1789" s="1150" t="s">
        <v>1432</v>
      </c>
      <c r="C1789" s="1151"/>
      <c r="D1789" s="1073"/>
      <c r="E1789" s="1491"/>
      <c r="F1789" s="1568"/>
    </row>
    <row r="1790" spans="1:6" s="1055" customFormat="1" ht="46.8">
      <c r="A1790" s="1195"/>
      <c r="B1790" s="1150" t="s">
        <v>1433</v>
      </c>
      <c r="C1790" s="1151"/>
      <c r="D1790" s="1073"/>
      <c r="E1790" s="1491"/>
      <c r="F1790" s="1568"/>
    </row>
    <row r="1791" spans="1:6" s="1055" customFormat="1" ht="31.2">
      <c r="A1791" s="1195"/>
      <c r="B1791" s="1150" t="s">
        <v>1434</v>
      </c>
      <c r="C1791" s="1151"/>
      <c r="D1791" s="1073"/>
      <c r="E1791" s="1491"/>
      <c r="F1791" s="1568"/>
    </row>
    <row r="1792" spans="1:6" s="1055" customFormat="1" ht="15.6">
      <c r="A1792" s="1195"/>
      <c r="B1792" s="1150"/>
      <c r="C1792" s="1151"/>
      <c r="D1792" s="1073"/>
      <c r="E1792" s="1491"/>
      <c r="F1792" s="1568"/>
    </row>
    <row r="1793" spans="1:6" s="1055" customFormat="1" ht="15.6">
      <c r="A1793" s="1281" t="s">
        <v>28</v>
      </c>
      <c r="B1793" s="1124" t="s">
        <v>1414</v>
      </c>
      <c r="C1793" s="1151" t="s">
        <v>46</v>
      </c>
      <c r="D1793" s="1282">
        <v>0</v>
      </c>
      <c r="E1793" s="1491">
        <v>1950</v>
      </c>
      <c r="F1793" s="1568">
        <f t="shared" ref="F1793:F1812" si="33">E1793*D1793</f>
        <v>0</v>
      </c>
    </row>
    <row r="1794" spans="1:6" s="1055" customFormat="1" ht="15.6">
      <c r="A1794" s="1281" t="s">
        <v>30</v>
      </c>
      <c r="B1794" s="1124" t="s">
        <v>1415</v>
      </c>
      <c r="C1794" s="1151" t="s">
        <v>46</v>
      </c>
      <c r="D1794" s="1282">
        <v>0</v>
      </c>
      <c r="E1794" s="1491">
        <v>1800</v>
      </c>
      <c r="F1794" s="1568">
        <f t="shared" si="33"/>
        <v>0</v>
      </c>
    </row>
    <row r="1795" spans="1:6" s="1055" customFormat="1" ht="15.6">
      <c r="A1795" s="1281" t="s">
        <v>31</v>
      </c>
      <c r="B1795" s="1124" t="s">
        <v>1416</v>
      </c>
      <c r="C1795" s="1151" t="s">
        <v>46</v>
      </c>
      <c r="D1795" s="1282">
        <v>50</v>
      </c>
      <c r="E1795" s="1491">
        <v>800</v>
      </c>
      <c r="F1795" s="1568">
        <f t="shared" si="33"/>
        <v>40000</v>
      </c>
    </row>
    <row r="1796" spans="1:6" s="1055" customFormat="1" ht="15.6">
      <c r="A1796" s="1281" t="s">
        <v>32</v>
      </c>
      <c r="B1796" s="1124" t="s">
        <v>1417</v>
      </c>
      <c r="C1796" s="1151" t="s">
        <v>46</v>
      </c>
      <c r="D1796" s="1282">
        <v>106</v>
      </c>
      <c r="E1796" s="1491">
        <v>600</v>
      </c>
      <c r="F1796" s="1568">
        <f t="shared" si="33"/>
        <v>63600</v>
      </c>
    </row>
    <row r="1797" spans="1:6" s="1055" customFormat="1" ht="15.6">
      <c r="A1797" s="1281" t="s">
        <v>33</v>
      </c>
      <c r="B1797" s="1124" t="s">
        <v>1418</v>
      </c>
      <c r="C1797" s="1151" t="s">
        <v>46</v>
      </c>
      <c r="D1797" s="1282">
        <v>48</v>
      </c>
      <c r="E1797" s="1491">
        <v>500</v>
      </c>
      <c r="F1797" s="1568">
        <f t="shared" si="33"/>
        <v>24000</v>
      </c>
    </row>
    <row r="1798" spans="1:6" s="1055" customFormat="1" ht="16.2">
      <c r="A1798" s="1283"/>
      <c r="B1798" s="1284" t="s">
        <v>1419</v>
      </c>
      <c r="C1798" s="1151"/>
      <c r="D1798" s="1282"/>
      <c r="E1798" s="1491"/>
      <c r="F1798" s="1568">
        <f t="shared" si="33"/>
        <v>0</v>
      </c>
    </row>
    <row r="1799" spans="1:6" s="1055" customFormat="1" ht="15.6">
      <c r="A1799" s="1281" t="s">
        <v>34</v>
      </c>
      <c r="B1799" s="1124" t="s">
        <v>1420</v>
      </c>
      <c r="C1799" s="1151" t="s">
        <v>1421</v>
      </c>
      <c r="D1799" s="1282">
        <v>0</v>
      </c>
      <c r="E1799" s="1491">
        <v>2000</v>
      </c>
      <c r="F1799" s="1568">
        <f t="shared" si="33"/>
        <v>0</v>
      </c>
    </row>
    <row r="1800" spans="1:6" s="1055" customFormat="1" ht="15.6">
      <c r="A1800" s="1281" t="s">
        <v>35</v>
      </c>
      <c r="B1800" s="1124" t="s">
        <v>1422</v>
      </c>
      <c r="C1800" s="1151" t="s">
        <v>1421</v>
      </c>
      <c r="D1800" s="1282">
        <v>0</v>
      </c>
      <c r="E1800" s="1491">
        <v>2000</v>
      </c>
      <c r="F1800" s="1568">
        <f t="shared" si="33"/>
        <v>0</v>
      </c>
    </row>
    <row r="1801" spans="1:6" s="1055" customFormat="1" ht="15.6">
      <c r="A1801" s="1281" t="s">
        <v>36</v>
      </c>
      <c r="B1801" s="1124" t="s">
        <v>1416</v>
      </c>
      <c r="C1801" s="1151" t="s">
        <v>1421</v>
      </c>
      <c r="D1801" s="1282">
        <v>12</v>
      </c>
      <c r="E1801" s="1491">
        <v>500</v>
      </c>
      <c r="F1801" s="1568">
        <f t="shared" si="33"/>
        <v>6000</v>
      </c>
    </row>
    <row r="1802" spans="1:6" s="1055" customFormat="1" ht="15.6">
      <c r="A1802" s="1281" t="s">
        <v>74</v>
      </c>
      <c r="B1802" s="1124" t="s">
        <v>1423</v>
      </c>
      <c r="C1802" s="1151" t="s">
        <v>1421</v>
      </c>
      <c r="D1802" s="1282">
        <v>16</v>
      </c>
      <c r="E1802" s="1491">
        <v>400</v>
      </c>
      <c r="F1802" s="1568">
        <f t="shared" si="33"/>
        <v>6400</v>
      </c>
    </row>
    <row r="1803" spans="1:6" s="1055" customFormat="1" ht="15.6">
      <c r="A1803" s="1281" t="s">
        <v>38</v>
      </c>
      <c r="B1803" s="1124" t="s">
        <v>1418</v>
      </c>
      <c r="C1803" s="1151" t="s">
        <v>1421</v>
      </c>
      <c r="D1803" s="1282">
        <v>16</v>
      </c>
      <c r="E1803" s="1491">
        <v>350</v>
      </c>
      <c r="F1803" s="1568">
        <f t="shared" si="33"/>
        <v>5600</v>
      </c>
    </row>
    <row r="1804" spans="1:6" s="1055" customFormat="1" ht="15" customHeight="1">
      <c r="A1804" s="1281" t="s">
        <v>39</v>
      </c>
      <c r="B1804" s="1124" t="s">
        <v>1424</v>
      </c>
      <c r="C1804" s="1151" t="s">
        <v>1421</v>
      </c>
      <c r="D1804" s="1282">
        <v>0</v>
      </c>
      <c r="E1804" s="1491">
        <v>2000</v>
      </c>
      <c r="F1804" s="1568">
        <f t="shared" si="33"/>
        <v>0</v>
      </c>
    </row>
    <row r="1805" spans="1:6" s="1055" customFormat="1" ht="15.6">
      <c r="A1805" s="1281" t="s">
        <v>40</v>
      </c>
      <c r="B1805" s="1124" t="s">
        <v>1425</v>
      </c>
      <c r="C1805" s="1151" t="s">
        <v>1421</v>
      </c>
      <c r="D1805" s="1282">
        <v>0</v>
      </c>
      <c r="E1805" s="1491">
        <v>2000</v>
      </c>
      <c r="F1805" s="1568">
        <f t="shared" si="33"/>
        <v>0</v>
      </c>
    </row>
    <row r="1806" spans="1:6" s="1055" customFormat="1" ht="15.6">
      <c r="A1806" s="1281" t="s">
        <v>42</v>
      </c>
      <c r="B1806" s="1124" t="s">
        <v>1416</v>
      </c>
      <c r="C1806" s="1151" t="s">
        <v>1421</v>
      </c>
      <c r="D1806" s="1282">
        <v>6</v>
      </c>
      <c r="E1806" s="1491">
        <v>500</v>
      </c>
      <c r="F1806" s="1568">
        <f t="shared" si="33"/>
        <v>3000</v>
      </c>
    </row>
    <row r="1807" spans="1:6" s="1055" customFormat="1" ht="15.6">
      <c r="A1807" s="1281" t="s">
        <v>43</v>
      </c>
      <c r="B1807" s="1124" t="s">
        <v>1423</v>
      </c>
      <c r="C1807" s="1151" t="s">
        <v>1421</v>
      </c>
      <c r="D1807" s="1282">
        <v>24</v>
      </c>
      <c r="E1807" s="1491">
        <v>400</v>
      </c>
      <c r="F1807" s="1568">
        <f t="shared" si="33"/>
        <v>9600</v>
      </c>
    </row>
    <row r="1808" spans="1:6" s="1055" customFormat="1" ht="15.6">
      <c r="A1808" s="1281" t="s">
        <v>613</v>
      </c>
      <c r="B1808" s="1124" t="s">
        <v>1418</v>
      </c>
      <c r="C1808" s="1151" t="s">
        <v>1421</v>
      </c>
      <c r="D1808" s="1282">
        <v>24</v>
      </c>
      <c r="E1808" s="1491">
        <v>350</v>
      </c>
      <c r="F1808" s="1568">
        <f t="shared" si="33"/>
        <v>8400</v>
      </c>
    </row>
    <row r="1809" spans="1:6" s="1055" customFormat="1" ht="15.6">
      <c r="A1809" s="1283"/>
      <c r="B1809" s="1150" t="s">
        <v>1426</v>
      </c>
      <c r="C1809" s="1151"/>
      <c r="D1809" s="1073"/>
      <c r="E1809" s="1491"/>
      <c r="F1809" s="1568">
        <f t="shared" si="33"/>
        <v>0</v>
      </c>
    </row>
    <row r="1810" spans="1:6" s="1055" customFormat="1" ht="31.2">
      <c r="A1810" s="1281" t="s">
        <v>856</v>
      </c>
      <c r="B1810" s="1124" t="s">
        <v>1427</v>
      </c>
      <c r="C1810" s="1151" t="s">
        <v>809</v>
      </c>
      <c r="D1810" s="1282">
        <v>0</v>
      </c>
      <c r="E1810" s="1491">
        <v>4500</v>
      </c>
      <c r="F1810" s="1568">
        <f t="shared" si="33"/>
        <v>0</v>
      </c>
    </row>
    <row r="1811" spans="1:6" s="1055" customFormat="1" ht="15.6">
      <c r="A1811" s="1281" t="s">
        <v>858</v>
      </c>
      <c r="B1811" s="1124" t="s">
        <v>1428</v>
      </c>
      <c r="C1811" s="1151" t="s">
        <v>809</v>
      </c>
      <c r="D1811" s="1282">
        <v>2</v>
      </c>
      <c r="E1811" s="1491">
        <v>4200</v>
      </c>
      <c r="F1811" s="1568">
        <f t="shared" si="33"/>
        <v>8400</v>
      </c>
    </row>
    <row r="1812" spans="1:6" s="1055" customFormat="1" ht="15.6">
      <c r="A1812" s="1281" t="s">
        <v>860</v>
      </c>
      <c r="B1812" s="1124" t="s">
        <v>1429</v>
      </c>
      <c r="C1812" s="1151" t="s">
        <v>809</v>
      </c>
      <c r="D1812" s="1282">
        <v>9</v>
      </c>
      <c r="E1812" s="1491">
        <v>2600</v>
      </c>
      <c r="F1812" s="1568">
        <f t="shared" si="33"/>
        <v>23400</v>
      </c>
    </row>
    <row r="1813" spans="1:6" s="1055" customFormat="1" ht="16.2" thickBot="1">
      <c r="A1813" s="1271"/>
      <c r="B1813" s="1162"/>
      <c r="C1813" s="1272"/>
      <c r="D1813" s="1164"/>
      <c r="E1813" s="1575"/>
      <c r="F1813" s="1576"/>
    </row>
    <row r="1814" spans="1:6" s="1055" customFormat="1" ht="16.2" thickBot="1">
      <c r="A1814" s="2603" t="s">
        <v>2932</v>
      </c>
      <c r="B1814" s="2604"/>
      <c r="C1814" s="1143"/>
      <c r="D1814" s="1107"/>
      <c r="E1814" s="1498"/>
      <c r="F1814" s="1584">
        <f>SUM(F1786:F1813)</f>
        <v>198400</v>
      </c>
    </row>
    <row r="1815" spans="1:6" s="1055" customFormat="1" ht="15.6">
      <c r="A1815" s="1273"/>
      <c r="B1815" s="1142"/>
      <c r="C1815" s="1253"/>
      <c r="D1815" s="1107"/>
      <c r="E1815" s="1465"/>
      <c r="F1815" s="1511"/>
    </row>
    <row r="1816" spans="1:6" s="1055" customFormat="1" ht="16.2" thickBot="1">
      <c r="A1816" s="2602" t="s">
        <v>2930</v>
      </c>
      <c r="B1816" s="2602"/>
      <c r="C1816" s="2602"/>
      <c r="D1816" s="2602"/>
      <c r="E1816" s="2602"/>
      <c r="F1816" s="2602"/>
    </row>
    <row r="1817" spans="1:6" s="1083" customFormat="1" ht="16.2" thickBot="1">
      <c r="A1817" s="1275" t="s">
        <v>7</v>
      </c>
      <c r="B1817" s="1112" t="s">
        <v>8</v>
      </c>
      <c r="C1817" s="1113" t="s">
        <v>10</v>
      </c>
      <c r="D1817" s="1276" t="s">
        <v>991</v>
      </c>
      <c r="E1817" s="1455" t="s">
        <v>11</v>
      </c>
      <c r="F1817" s="1578" t="s">
        <v>2732</v>
      </c>
    </row>
    <row r="1818" spans="1:6" s="1055" customFormat="1" ht="15.6">
      <c r="A1818" s="1286"/>
      <c r="B1818" s="1287"/>
      <c r="C1818" s="1288"/>
      <c r="D1818" s="1289"/>
      <c r="E1818" s="1585"/>
      <c r="F1818" s="1580"/>
    </row>
    <row r="1819" spans="1:6" s="1055" customFormat="1" ht="15.6">
      <c r="A1819" s="1290"/>
      <c r="B1819" s="1077" t="s">
        <v>2934</v>
      </c>
      <c r="C1819" s="1285"/>
      <c r="D1819" s="1109"/>
      <c r="E1819" s="1586"/>
      <c r="F1819" s="1515"/>
    </row>
    <row r="1820" spans="1:6" s="1055" customFormat="1" ht="15.6">
      <c r="A1820" s="1290"/>
      <c r="B1820" s="1077"/>
      <c r="C1820" s="1285"/>
      <c r="D1820" s="1109"/>
      <c r="E1820" s="1586"/>
      <c r="F1820" s="1515"/>
    </row>
    <row r="1821" spans="1:6" s="1055" customFormat="1" ht="15.6">
      <c r="A1821" s="1290"/>
      <c r="B1821" s="1291"/>
      <c r="C1821" s="1285"/>
      <c r="D1821" s="1109"/>
      <c r="E1821" s="1586"/>
      <c r="F1821" s="1515"/>
    </row>
    <row r="1822" spans="1:6" s="1055" customFormat="1" ht="15.6">
      <c r="A1822" s="1290" t="s">
        <v>2931</v>
      </c>
      <c r="B1822" s="1291" t="s">
        <v>2935</v>
      </c>
      <c r="C1822" s="1285"/>
      <c r="D1822" s="1109"/>
      <c r="E1822" s="1586"/>
      <c r="F1822" s="1515">
        <f>F1782</f>
        <v>68752</v>
      </c>
    </row>
    <row r="1823" spans="1:6" s="1055" customFormat="1" ht="15.6">
      <c r="A1823" s="1290"/>
      <c r="B1823" s="1291"/>
      <c r="C1823" s="1285"/>
      <c r="D1823" s="1109"/>
      <c r="E1823" s="1586"/>
      <c r="F1823" s="1515"/>
    </row>
    <row r="1824" spans="1:6" s="1055" customFormat="1" ht="15.6">
      <c r="A1824" s="1290" t="s">
        <v>2933</v>
      </c>
      <c r="B1824" s="1291" t="s">
        <v>2936</v>
      </c>
      <c r="C1824" s="1285"/>
      <c r="D1824" s="1109"/>
      <c r="E1824" s="1586"/>
      <c r="F1824" s="1515">
        <f>F1814</f>
        <v>198400</v>
      </c>
    </row>
    <row r="1825" spans="1:6" s="1055" customFormat="1" ht="15.6">
      <c r="A1825" s="1290"/>
      <c r="B1825" s="1292"/>
      <c r="C1825" s="1293"/>
      <c r="D1825" s="1294"/>
      <c r="E1825" s="1587"/>
      <c r="F1825" s="1588"/>
    </row>
    <row r="1826" spans="1:6" s="1055" customFormat="1" ht="15.6">
      <c r="A1826" s="1290"/>
      <c r="B1826" s="1295" t="s">
        <v>2937</v>
      </c>
      <c r="C1826" s="1293"/>
      <c r="D1826" s="1294"/>
      <c r="E1826" s="1587"/>
      <c r="F1826" s="1588">
        <f>SUM(F1820:F1825)</f>
        <v>267152</v>
      </c>
    </row>
    <row r="1827" spans="1:6" s="1055" customFormat="1" ht="15.6">
      <c r="A1827" s="1290"/>
      <c r="B1827" s="1292"/>
      <c r="C1827" s="1293"/>
      <c r="D1827" s="1294"/>
      <c r="E1827" s="1587"/>
      <c r="F1827" s="1588"/>
    </row>
    <row r="1828" spans="1:6" s="1055" customFormat="1" ht="15.6">
      <c r="A1828" s="1290"/>
      <c r="B1828" s="1291"/>
      <c r="C1828" s="1285"/>
      <c r="D1828" s="1109"/>
      <c r="E1828" s="1586"/>
      <c r="F1828" s="1515"/>
    </row>
    <row r="1829" spans="1:6" s="1055" customFormat="1" ht="15.6">
      <c r="A1829" s="1290"/>
      <c r="B1829" s="1291"/>
      <c r="C1829" s="1285"/>
      <c r="D1829" s="1109"/>
      <c r="E1829" s="1586"/>
      <c r="F1829" s="1515"/>
    </row>
    <row r="1830" spans="1:6" s="1055" customFormat="1" ht="15.6">
      <c r="A1830" s="1290"/>
      <c r="B1830" s="1291"/>
      <c r="C1830" s="1285"/>
      <c r="D1830" s="1109"/>
      <c r="E1830" s="1586"/>
      <c r="F1830" s="1515"/>
    </row>
    <row r="1831" spans="1:6" s="1055" customFormat="1" ht="15.6">
      <c r="A1831" s="1290"/>
      <c r="B1831" s="1291"/>
      <c r="C1831" s="1285"/>
      <c r="D1831" s="1109"/>
      <c r="E1831" s="1586"/>
      <c r="F1831" s="1515"/>
    </row>
    <row r="1832" spans="1:6" s="1055" customFormat="1" ht="15.6">
      <c r="A1832" s="1290"/>
      <c r="B1832" s="1291"/>
      <c r="C1832" s="1285"/>
      <c r="D1832" s="1109"/>
      <c r="E1832" s="1586"/>
      <c r="F1832" s="1515"/>
    </row>
    <row r="1833" spans="1:6" s="1055" customFormat="1" ht="15.6">
      <c r="A1833" s="1290"/>
      <c r="B1833" s="1291"/>
      <c r="C1833" s="1285"/>
      <c r="D1833" s="1109"/>
      <c r="E1833" s="1586"/>
      <c r="F1833" s="1515"/>
    </row>
    <row r="1834" spans="1:6" s="1055" customFormat="1" ht="15.6">
      <c r="A1834" s="1290"/>
      <c r="B1834" s="1291"/>
      <c r="C1834" s="1285"/>
      <c r="D1834" s="1109"/>
      <c r="E1834" s="1586"/>
      <c r="F1834" s="1515"/>
    </row>
    <row r="1835" spans="1:6" s="1055" customFormat="1" ht="15.6">
      <c r="A1835" s="1290"/>
      <c r="B1835" s="1291"/>
      <c r="C1835" s="1285"/>
      <c r="D1835" s="1109"/>
      <c r="E1835" s="1586"/>
      <c r="F1835" s="1515"/>
    </row>
    <row r="1836" spans="1:6" s="1055" customFormat="1" ht="15.6">
      <c r="A1836" s="1290"/>
      <c r="B1836" s="1291"/>
      <c r="C1836" s="1285"/>
      <c r="D1836" s="1109"/>
      <c r="E1836" s="1586"/>
      <c r="F1836" s="1515"/>
    </row>
    <row r="1837" spans="1:6" s="1055" customFormat="1" ht="15.6">
      <c r="A1837" s="1290"/>
      <c r="B1837" s="1291"/>
      <c r="C1837" s="1285"/>
      <c r="D1837" s="1109"/>
      <c r="E1837" s="1586"/>
      <c r="F1837" s="1515"/>
    </row>
    <row r="1838" spans="1:6" s="1055" customFormat="1" ht="15.6">
      <c r="A1838" s="1290"/>
      <c r="B1838" s="1291"/>
      <c r="C1838" s="1285"/>
      <c r="D1838" s="1109"/>
      <c r="E1838" s="1586"/>
      <c r="F1838" s="1515"/>
    </row>
    <row r="1839" spans="1:6" s="1055" customFormat="1" ht="15.6">
      <c r="A1839" s="1290"/>
      <c r="B1839" s="1291"/>
      <c r="C1839" s="1285"/>
      <c r="D1839" s="1109"/>
      <c r="E1839" s="1586"/>
      <c r="F1839" s="1515"/>
    </row>
    <row r="1840" spans="1:6" s="1055" customFormat="1" ht="15.6">
      <c r="A1840" s="1290"/>
      <c r="B1840" s="1291"/>
      <c r="C1840" s="1285"/>
      <c r="D1840" s="1109"/>
      <c r="E1840" s="1586"/>
      <c r="F1840" s="1515"/>
    </row>
    <row r="1841" spans="1:6" s="1055" customFormat="1" ht="15.6">
      <c r="A1841" s="1290"/>
      <c r="B1841" s="1291"/>
      <c r="C1841" s="1285"/>
      <c r="D1841" s="1109"/>
      <c r="E1841" s="1586"/>
      <c r="F1841" s="1515"/>
    </row>
    <row r="1842" spans="1:6" s="1055" customFormat="1" ht="15.6">
      <c r="A1842" s="1290"/>
      <c r="B1842" s="1291"/>
      <c r="C1842" s="1285"/>
      <c r="D1842" s="1109"/>
      <c r="E1842" s="1586"/>
      <c r="F1842" s="1515"/>
    </row>
    <row r="1843" spans="1:6" s="1055" customFormat="1" ht="15.6">
      <c r="A1843" s="1290"/>
      <c r="B1843" s="1291"/>
      <c r="C1843" s="1285"/>
      <c r="D1843" s="1109"/>
      <c r="E1843" s="1586"/>
      <c r="F1843" s="1515"/>
    </row>
    <row r="1844" spans="1:6" s="1055" customFormat="1" ht="15.6">
      <c r="A1844" s="1290"/>
      <c r="B1844" s="1291"/>
      <c r="C1844" s="1285"/>
      <c r="D1844" s="1109"/>
      <c r="E1844" s="1586"/>
      <c r="F1844" s="1515"/>
    </row>
    <row r="1845" spans="1:6" s="1055" customFormat="1" ht="15.6">
      <c r="A1845" s="1290"/>
      <c r="B1845" s="1291"/>
      <c r="C1845" s="1285"/>
      <c r="D1845" s="1109"/>
      <c r="E1845" s="1586"/>
      <c r="F1845" s="1515"/>
    </row>
    <row r="1846" spans="1:6" s="1055" customFormat="1" ht="15.6">
      <c r="A1846" s="1290"/>
      <c r="B1846" s="1291"/>
      <c r="C1846" s="1285"/>
      <c r="D1846" s="1109"/>
      <c r="E1846" s="1586"/>
      <c r="F1846" s="1515"/>
    </row>
    <row r="1847" spans="1:6" s="1055" customFormat="1" ht="15.6">
      <c r="A1847" s="1290"/>
      <c r="B1847" s="1291"/>
      <c r="C1847" s="1285"/>
      <c r="D1847" s="1109"/>
      <c r="E1847" s="1586"/>
      <c r="F1847" s="1515"/>
    </row>
    <row r="1848" spans="1:6" s="1055" customFormat="1" ht="15.6">
      <c r="A1848" s="1290"/>
      <c r="B1848" s="1291"/>
      <c r="C1848" s="1285"/>
      <c r="D1848" s="1109"/>
      <c r="E1848" s="1586"/>
      <c r="F1848" s="1515"/>
    </row>
    <row r="1849" spans="1:6" s="1055" customFormat="1" ht="15.6">
      <c r="A1849" s="1290"/>
      <c r="B1849" s="1291"/>
      <c r="C1849" s="1285"/>
      <c r="D1849" s="1109"/>
      <c r="E1849" s="1586"/>
      <c r="F1849" s="1515"/>
    </row>
    <row r="1850" spans="1:6" s="1055" customFormat="1" ht="15.6">
      <c r="A1850" s="1290"/>
      <c r="B1850" s="1291"/>
      <c r="C1850" s="1285"/>
      <c r="D1850" s="1109"/>
      <c r="E1850" s="1586"/>
      <c r="F1850" s="1515"/>
    </row>
    <row r="1851" spans="1:6" s="1055" customFormat="1" ht="15.6">
      <c r="A1851" s="1290"/>
      <c r="B1851" s="1291"/>
      <c r="C1851" s="1285"/>
      <c r="D1851" s="1109"/>
      <c r="E1851" s="1586"/>
      <c r="F1851" s="1515"/>
    </row>
    <row r="1852" spans="1:6" s="1055" customFormat="1" ht="15.6">
      <c r="A1852" s="1290"/>
      <c r="B1852" s="1291"/>
      <c r="C1852" s="1285"/>
      <c r="D1852" s="1109"/>
      <c r="E1852" s="1586"/>
      <c r="F1852" s="1515"/>
    </row>
    <row r="1853" spans="1:6" s="1055" customFormat="1" ht="15.6">
      <c r="A1853" s="1290"/>
      <c r="B1853" s="1291"/>
      <c r="C1853" s="1285"/>
      <c r="D1853" s="1109"/>
      <c r="E1853" s="1586"/>
      <c r="F1853" s="1515"/>
    </row>
    <row r="1854" spans="1:6" s="1055" customFormat="1" ht="15.6">
      <c r="A1854" s="1290"/>
      <c r="B1854" s="1291"/>
      <c r="C1854" s="1285"/>
      <c r="D1854" s="1109"/>
      <c r="E1854" s="1586"/>
      <c r="F1854" s="1515"/>
    </row>
    <row r="1855" spans="1:6" s="1055" customFormat="1" ht="15.6">
      <c r="A1855" s="1290"/>
      <c r="B1855" s="1291"/>
      <c r="C1855" s="1285"/>
      <c r="D1855" s="1109"/>
      <c r="E1855" s="1586"/>
      <c r="F1855" s="1515"/>
    </row>
    <row r="1856" spans="1:6" s="1055" customFormat="1" ht="15.6">
      <c r="A1856" s="1290"/>
      <c r="B1856" s="1291"/>
      <c r="C1856" s="1285"/>
      <c r="D1856" s="1109"/>
      <c r="E1856" s="1586"/>
      <c r="F1856" s="1515"/>
    </row>
    <row r="1857" spans="1:6" s="1055" customFormat="1" ht="15.6">
      <c r="A1857" s="1290"/>
      <c r="B1857" s="1291"/>
      <c r="C1857" s="1285"/>
      <c r="D1857" s="1109"/>
      <c r="E1857" s="1586"/>
      <c r="F1857" s="1515"/>
    </row>
    <row r="1858" spans="1:6" s="1055" customFormat="1" ht="15.6">
      <c r="A1858" s="1290"/>
      <c r="B1858" s="1291"/>
      <c r="C1858" s="1285"/>
      <c r="D1858" s="1109"/>
      <c r="E1858" s="1586"/>
      <c r="F1858" s="1515"/>
    </row>
    <row r="1859" spans="1:6" s="1055" customFormat="1" ht="15.6">
      <c r="A1859" s="1290"/>
      <c r="B1859" s="1291"/>
      <c r="C1859" s="1285"/>
      <c r="D1859" s="1109"/>
      <c r="E1859" s="1586"/>
      <c r="F1859" s="1515"/>
    </row>
    <row r="1860" spans="1:6" s="1055" customFormat="1" ht="15.6">
      <c r="A1860" s="1290"/>
      <c r="B1860" s="1291"/>
      <c r="C1860" s="1285"/>
      <c r="D1860" s="1109"/>
      <c r="E1860" s="1586"/>
      <c r="F1860" s="1515"/>
    </row>
    <row r="1861" spans="1:6" s="1055" customFormat="1" ht="16.2" thickBot="1">
      <c r="A1861" s="1296"/>
      <c r="B1861" s="1297"/>
      <c r="C1861" s="1298"/>
      <c r="D1861" s="1299"/>
      <c r="E1861" s="1589"/>
      <c r="F1861" s="1582"/>
    </row>
    <row r="1862" spans="1:6" s="1055" customFormat="1" ht="16.2" thickBot="1">
      <c r="A1862" s="1158"/>
      <c r="B1862" s="1117" t="s">
        <v>2938</v>
      </c>
      <c r="C1862" s="1253"/>
      <c r="D1862" s="1107"/>
      <c r="E1862" s="1497"/>
      <c r="F1862" s="1590">
        <f>F1826</f>
        <v>267152</v>
      </c>
    </row>
    <row r="1863" spans="1:6" s="1055" customFormat="1" ht="15.6">
      <c r="A1863" s="1273"/>
      <c r="B1863" s="1300"/>
      <c r="C1863" s="1143"/>
      <c r="D1863" s="1107"/>
      <c r="E1863" s="1465"/>
      <c r="F1863" s="1511"/>
    </row>
    <row r="1864" spans="1:6" s="1055" customFormat="1" ht="16.2" thickBot="1">
      <c r="A1864" s="2602" t="s">
        <v>2939</v>
      </c>
      <c r="B1864" s="2602"/>
      <c r="C1864" s="2602"/>
      <c r="D1864" s="2602"/>
      <c r="E1864" s="2602"/>
      <c r="F1864" s="2602"/>
    </row>
    <row r="1865" spans="1:6" s="1083" customFormat="1" ht="16.2" thickBot="1">
      <c r="A1865" s="1275" t="s">
        <v>7</v>
      </c>
      <c r="B1865" s="1112" t="s">
        <v>8</v>
      </c>
      <c r="C1865" s="1113" t="s">
        <v>10</v>
      </c>
      <c r="D1865" s="1276" t="s">
        <v>991</v>
      </c>
      <c r="E1865" s="1455" t="s">
        <v>11</v>
      </c>
      <c r="F1865" s="1578" t="s">
        <v>2732</v>
      </c>
    </row>
    <row r="1866" spans="1:6" s="1083" customFormat="1" ht="21.75" customHeight="1">
      <c r="A1866" s="1301" t="s">
        <v>2940</v>
      </c>
      <c r="B1866" s="1150" t="s">
        <v>2941</v>
      </c>
      <c r="C1866" s="1143"/>
      <c r="D1866" s="1302"/>
      <c r="E1866" s="1497"/>
      <c r="F1866" s="1515"/>
    </row>
    <row r="1867" spans="1:6" s="1083" customFormat="1" ht="96" customHeight="1">
      <c r="A1867" s="1290"/>
      <c r="B1867" s="1284" t="s">
        <v>1438</v>
      </c>
      <c r="C1867" s="1143"/>
      <c r="D1867" s="1302"/>
      <c r="E1867" s="1497"/>
      <c r="F1867" s="1515"/>
    </row>
    <row r="1868" spans="1:6" s="1083" customFormat="1" ht="18" customHeight="1">
      <c r="A1868" s="1290"/>
      <c r="B1868" s="1146" t="s">
        <v>1439</v>
      </c>
      <c r="C1868" s="1143"/>
      <c r="D1868" s="1302"/>
      <c r="E1868" s="1497"/>
      <c r="F1868" s="1515"/>
    </row>
    <row r="1869" spans="1:6" s="1167" customFormat="1" ht="65.25" customHeight="1">
      <c r="A1869" s="1290" t="s">
        <v>28</v>
      </c>
      <c r="B1869" s="1124" t="s">
        <v>1440</v>
      </c>
      <c r="C1869" s="1143" t="s">
        <v>1421</v>
      </c>
      <c r="D1869" s="1302">
        <f>9-3</f>
        <v>6</v>
      </c>
      <c r="E1869" s="1497">
        <v>55000</v>
      </c>
      <c r="F1869" s="1515">
        <f>D1869*E1869</f>
        <v>330000</v>
      </c>
    </row>
    <row r="1870" spans="1:6" s="1083" customFormat="1" ht="66.75" customHeight="1">
      <c r="A1870" s="1290" t="s">
        <v>30</v>
      </c>
      <c r="B1870" s="1124" t="s">
        <v>1441</v>
      </c>
      <c r="C1870" s="1143" t="s">
        <v>1421</v>
      </c>
      <c r="D1870" s="1302">
        <f>D1869</f>
        <v>6</v>
      </c>
      <c r="E1870" s="1497">
        <v>34000</v>
      </c>
      <c r="F1870" s="1515">
        <f t="shared" ref="F1870:F1882" si="34">D1870*E1870</f>
        <v>204000</v>
      </c>
    </row>
    <row r="1871" spans="1:6" s="1083" customFormat="1" ht="35.25" customHeight="1">
      <c r="A1871" s="1290" t="s">
        <v>31</v>
      </c>
      <c r="B1871" s="1124" t="s">
        <v>1442</v>
      </c>
      <c r="C1871" s="1143" t="s">
        <v>1421</v>
      </c>
      <c r="D1871" s="1302">
        <f>D1869</f>
        <v>6</v>
      </c>
      <c r="E1871" s="1497">
        <v>9000</v>
      </c>
      <c r="F1871" s="1515">
        <f t="shared" si="34"/>
        <v>54000</v>
      </c>
    </row>
    <row r="1872" spans="1:6" s="1083" customFormat="1" ht="37.5" customHeight="1">
      <c r="A1872" s="1290" t="s">
        <v>32</v>
      </c>
      <c r="B1872" s="1124" t="s">
        <v>1443</v>
      </c>
      <c r="C1872" s="1143" t="s">
        <v>1421</v>
      </c>
      <c r="D1872" s="1302">
        <f>D1869</f>
        <v>6</v>
      </c>
      <c r="E1872" s="1497">
        <v>3000</v>
      </c>
      <c r="F1872" s="1515">
        <f t="shared" si="34"/>
        <v>18000</v>
      </c>
    </row>
    <row r="1873" spans="1:6" s="1083" customFormat="1" ht="43.5" customHeight="1">
      <c r="A1873" s="1290" t="s">
        <v>33</v>
      </c>
      <c r="B1873" s="1124" t="s">
        <v>1444</v>
      </c>
      <c r="C1873" s="1143" t="s">
        <v>1421</v>
      </c>
      <c r="D1873" s="1302">
        <f>D1869</f>
        <v>6</v>
      </c>
      <c r="E1873" s="1497">
        <v>6000</v>
      </c>
      <c r="F1873" s="1515">
        <f t="shared" si="34"/>
        <v>36000</v>
      </c>
    </row>
    <row r="1874" spans="1:6" s="1083" customFormat="1" ht="50.25" customHeight="1">
      <c r="A1874" s="1290" t="s">
        <v>34</v>
      </c>
      <c r="B1874" s="1124" t="s">
        <v>1445</v>
      </c>
      <c r="C1874" s="1143" t="s">
        <v>1421</v>
      </c>
      <c r="D1874" s="1302">
        <f>D1873</f>
        <v>6</v>
      </c>
      <c r="E1874" s="1497">
        <v>4500</v>
      </c>
      <c r="F1874" s="1515">
        <f t="shared" si="34"/>
        <v>27000</v>
      </c>
    </row>
    <row r="1875" spans="1:6" s="1167" customFormat="1" ht="36.75" customHeight="1">
      <c r="A1875" s="1303" t="s">
        <v>38</v>
      </c>
      <c r="B1875" s="1124" t="s">
        <v>2942</v>
      </c>
      <c r="C1875" s="1159" t="s">
        <v>1421</v>
      </c>
      <c r="D1875" s="1304">
        <f>D1874</f>
        <v>6</v>
      </c>
      <c r="E1875" s="1581">
        <f>27000*1.16</f>
        <v>31319.999999999996</v>
      </c>
      <c r="F1875" s="1568">
        <f t="shared" ref="F1875:F1876" si="35">E1875*D1875</f>
        <v>187919.99999999997</v>
      </c>
    </row>
    <row r="1876" spans="1:6" s="1167" customFormat="1" ht="19.5" customHeight="1">
      <c r="A1876" s="1303" t="s">
        <v>39</v>
      </c>
      <c r="B1876" s="1305" t="s">
        <v>2943</v>
      </c>
      <c r="C1876" s="1159" t="s">
        <v>1421</v>
      </c>
      <c r="D1876" s="1304">
        <f>D1875*3</f>
        <v>18</v>
      </c>
      <c r="E1876" s="1581">
        <f>16000*1.16</f>
        <v>18560</v>
      </c>
      <c r="F1876" s="1568">
        <f t="shared" si="35"/>
        <v>334080</v>
      </c>
    </row>
    <row r="1877" spans="1:6" s="1083" customFormat="1" ht="16.5" customHeight="1">
      <c r="A1877" s="1290"/>
      <c r="B1877" s="1146" t="s">
        <v>1448</v>
      </c>
      <c r="C1877" s="1143"/>
      <c r="D1877" s="1302"/>
      <c r="E1877" s="1497"/>
      <c r="F1877" s="1515">
        <f t="shared" si="34"/>
        <v>0</v>
      </c>
    </row>
    <row r="1878" spans="1:6" s="1083" customFormat="1" ht="51.75" customHeight="1">
      <c r="A1878" s="1290" t="s">
        <v>35</v>
      </c>
      <c r="B1878" s="1124" t="s">
        <v>1449</v>
      </c>
      <c r="C1878" s="1143" t="s">
        <v>1421</v>
      </c>
      <c r="D1878" s="1302">
        <v>13</v>
      </c>
      <c r="E1878" s="1497">
        <v>32000</v>
      </c>
      <c r="F1878" s="1515">
        <f t="shared" si="34"/>
        <v>416000</v>
      </c>
    </row>
    <row r="1879" spans="1:6" s="1083" customFormat="1" ht="64.5" customHeight="1">
      <c r="A1879" s="1290" t="s">
        <v>36</v>
      </c>
      <c r="B1879" s="1124" t="s">
        <v>1450</v>
      </c>
      <c r="C1879" s="1143" t="s">
        <v>1421</v>
      </c>
      <c r="D1879" s="1302">
        <v>10</v>
      </c>
      <c r="E1879" s="1497">
        <v>32000</v>
      </c>
      <c r="F1879" s="1515">
        <f t="shared" si="34"/>
        <v>320000</v>
      </c>
    </row>
    <row r="1880" spans="1:6" s="1083" customFormat="1" ht="53.25" customHeight="1">
      <c r="A1880" s="1290" t="s">
        <v>74</v>
      </c>
      <c r="B1880" s="1124" t="s">
        <v>1451</v>
      </c>
      <c r="C1880" s="1143" t="s">
        <v>1421</v>
      </c>
      <c r="D1880" s="1302">
        <f>D1878+D1879</f>
        <v>23</v>
      </c>
      <c r="E1880" s="1497">
        <v>25000</v>
      </c>
      <c r="F1880" s="1515">
        <f t="shared" si="34"/>
        <v>575000</v>
      </c>
    </row>
    <row r="1881" spans="1:6" s="1083" customFormat="1" ht="34.5" customHeight="1">
      <c r="A1881" s="1290" t="s">
        <v>38</v>
      </c>
      <c r="B1881" s="1124" t="s">
        <v>1452</v>
      </c>
      <c r="C1881" s="1143" t="s">
        <v>1421</v>
      </c>
      <c r="D1881" s="1302">
        <f>D1880</f>
        <v>23</v>
      </c>
      <c r="E1881" s="1497">
        <v>2000</v>
      </c>
      <c r="F1881" s="1515">
        <f t="shared" si="34"/>
        <v>46000</v>
      </c>
    </row>
    <row r="1882" spans="1:6" s="1083" customFormat="1" ht="63.75" customHeight="1">
      <c r="A1882" s="1290" t="s">
        <v>39</v>
      </c>
      <c r="B1882" s="1124" t="s">
        <v>1453</v>
      </c>
      <c r="C1882" s="1143" t="s">
        <v>1421</v>
      </c>
      <c r="D1882" s="1302">
        <f>D1881</f>
        <v>23</v>
      </c>
      <c r="E1882" s="1497">
        <v>2000</v>
      </c>
      <c r="F1882" s="1515">
        <f t="shared" si="34"/>
        <v>46000</v>
      </c>
    </row>
    <row r="1883" spans="1:6" s="1083" customFormat="1" ht="6.75" customHeight="1" thickBot="1">
      <c r="A1883" s="1296"/>
      <c r="B1883" s="1162"/>
      <c r="C1883" s="1306"/>
      <c r="D1883" s="1307"/>
      <c r="E1883" s="1497"/>
      <c r="F1883" s="1582"/>
    </row>
    <row r="1884" spans="1:6" s="1083" customFormat="1" ht="18" customHeight="1">
      <c r="A1884" s="2608" t="s">
        <v>2944</v>
      </c>
      <c r="B1884" s="2608"/>
      <c r="C1884" s="2608"/>
      <c r="D1884" s="2608"/>
      <c r="E1884" s="1465"/>
      <c r="F1884" s="1515">
        <f>SUM(F1869:F1883)</f>
        <v>2594000</v>
      </c>
    </row>
    <row r="1885" spans="1:6" s="1083" customFormat="1" ht="16.2" thickBot="1">
      <c r="A1885" s="1158"/>
      <c r="B1885" s="1196"/>
      <c r="C1885" s="1253"/>
      <c r="D1885" s="1107"/>
      <c r="E1885" s="1465"/>
      <c r="F1885" s="1591"/>
    </row>
    <row r="1886" spans="1:6" s="1055" customFormat="1" ht="16.2" thickBot="1">
      <c r="A1886" s="2602" t="s">
        <v>2945</v>
      </c>
      <c r="B1886" s="2602"/>
      <c r="C1886" s="2602"/>
      <c r="D1886" s="2602"/>
      <c r="E1886" s="2602"/>
      <c r="F1886" s="2602"/>
    </row>
    <row r="1887" spans="1:6" s="1083" customFormat="1" ht="16.2" thickBot="1">
      <c r="A1887" s="1275" t="s">
        <v>7</v>
      </c>
      <c r="B1887" s="1112" t="s">
        <v>8</v>
      </c>
      <c r="C1887" s="1113" t="s">
        <v>10</v>
      </c>
      <c r="D1887" s="1276" t="s">
        <v>991</v>
      </c>
      <c r="E1887" s="1455" t="s">
        <v>11</v>
      </c>
      <c r="F1887" s="1578" t="s">
        <v>2732</v>
      </c>
    </row>
    <row r="1888" spans="1:6" s="1083" customFormat="1" ht="21" customHeight="1">
      <c r="A1888" s="1301" t="s">
        <v>2946</v>
      </c>
      <c r="B1888" s="1150" t="s">
        <v>2947</v>
      </c>
      <c r="C1888" s="1143"/>
      <c r="D1888" s="1302"/>
      <c r="E1888" s="1497"/>
      <c r="F1888" s="1515"/>
    </row>
    <row r="1889" spans="1:6" s="1083" customFormat="1" ht="17.25" customHeight="1">
      <c r="A1889" s="1290"/>
      <c r="B1889" s="1146" t="s">
        <v>1454</v>
      </c>
      <c r="C1889" s="1143"/>
      <c r="D1889" s="1302"/>
      <c r="E1889" s="1497"/>
      <c r="F1889" s="1515">
        <f t="shared" ref="F1889:F1902" si="36">D1889*E1889</f>
        <v>0</v>
      </c>
    </row>
    <row r="1890" spans="1:6" s="1083" customFormat="1" ht="56.25" customHeight="1">
      <c r="A1890" s="1290" t="s">
        <v>28</v>
      </c>
      <c r="B1890" s="1124" t="s">
        <v>1455</v>
      </c>
      <c r="C1890" s="1143" t="s">
        <v>1456</v>
      </c>
      <c r="D1890" s="1302">
        <f>D1880-8</f>
        <v>15</v>
      </c>
      <c r="E1890" s="1497">
        <v>18000</v>
      </c>
      <c r="F1890" s="1515">
        <f t="shared" si="36"/>
        <v>270000</v>
      </c>
    </row>
    <row r="1891" spans="1:6" s="1083" customFormat="1" ht="51" customHeight="1">
      <c r="A1891" s="1290" t="s">
        <v>30</v>
      </c>
      <c r="B1891" s="1124" t="s">
        <v>1457</v>
      </c>
      <c r="C1891" s="1143" t="s">
        <v>1456</v>
      </c>
      <c r="D1891" s="1302">
        <f>D1890</f>
        <v>15</v>
      </c>
      <c r="E1891" s="1497">
        <v>18000</v>
      </c>
      <c r="F1891" s="1515">
        <f t="shared" si="36"/>
        <v>270000</v>
      </c>
    </row>
    <row r="1892" spans="1:6" s="1083" customFormat="1" ht="17.25" customHeight="1">
      <c r="A1892" s="1290"/>
      <c r="B1892" s="1146" t="s">
        <v>1458</v>
      </c>
      <c r="C1892" s="1143"/>
      <c r="D1892" s="1302"/>
      <c r="E1892" s="1497"/>
      <c r="F1892" s="1515">
        <f t="shared" si="36"/>
        <v>0</v>
      </c>
    </row>
    <row r="1893" spans="1:6" s="1083" customFormat="1" ht="96.75" customHeight="1">
      <c r="A1893" s="1290" t="s">
        <v>31</v>
      </c>
      <c r="B1893" s="1124" t="s">
        <v>1459</v>
      </c>
      <c r="C1893" s="1143" t="s">
        <v>1421</v>
      </c>
      <c r="D1893" s="1302">
        <f>D1890</f>
        <v>15</v>
      </c>
      <c r="E1893" s="1497">
        <v>18000</v>
      </c>
      <c r="F1893" s="1515">
        <f t="shared" si="36"/>
        <v>270000</v>
      </c>
    </row>
    <row r="1894" spans="1:6" s="1083" customFormat="1" ht="17.25" customHeight="1">
      <c r="A1894" s="1290"/>
      <c r="B1894" s="1146" t="s">
        <v>1460</v>
      </c>
      <c r="C1894" s="1143"/>
      <c r="D1894" s="1302"/>
      <c r="E1894" s="1497"/>
      <c r="F1894" s="1515">
        <f t="shared" si="36"/>
        <v>0</v>
      </c>
    </row>
    <row r="1895" spans="1:6" s="1083" customFormat="1" ht="64.5" customHeight="1">
      <c r="A1895" s="1290" t="s">
        <v>32</v>
      </c>
      <c r="B1895" s="1124" t="s">
        <v>1461</v>
      </c>
      <c r="C1895" s="1143" t="s">
        <v>1421</v>
      </c>
      <c r="D1895" s="1302">
        <v>0</v>
      </c>
      <c r="E1895" s="1497">
        <v>38000</v>
      </c>
      <c r="F1895" s="1515">
        <f t="shared" si="36"/>
        <v>0</v>
      </c>
    </row>
    <row r="1896" spans="1:6" s="1083" customFormat="1" ht="12" customHeight="1">
      <c r="A1896" s="1290"/>
      <c r="B1896" s="1124"/>
      <c r="C1896" s="1143"/>
      <c r="D1896" s="1302"/>
      <c r="E1896" s="1497"/>
      <c r="F1896" s="1515">
        <f t="shared" si="36"/>
        <v>0</v>
      </c>
    </row>
    <row r="1897" spans="1:6" s="1083" customFormat="1" ht="17.25" customHeight="1">
      <c r="A1897" s="1290"/>
      <c r="B1897" s="1146" t="s">
        <v>1462</v>
      </c>
      <c r="C1897" s="1143"/>
      <c r="D1897" s="1302"/>
      <c r="E1897" s="1592"/>
      <c r="F1897" s="1568">
        <f t="shared" si="36"/>
        <v>0</v>
      </c>
    </row>
    <row r="1898" spans="1:6" s="1083" customFormat="1" ht="87" customHeight="1">
      <c r="A1898" s="1290" t="s">
        <v>30</v>
      </c>
      <c r="B1898" s="1124" t="s">
        <v>1463</v>
      </c>
      <c r="C1898" s="1143" t="s">
        <v>1464</v>
      </c>
      <c r="D1898" s="1302">
        <v>3</v>
      </c>
      <c r="E1898" s="1592">
        <f>52000</f>
        <v>52000</v>
      </c>
      <c r="F1898" s="1568">
        <f t="shared" si="36"/>
        <v>156000</v>
      </c>
    </row>
    <row r="1899" spans="1:6" s="1083" customFormat="1" ht="38.25" customHeight="1">
      <c r="A1899" s="1290" t="s">
        <v>31</v>
      </c>
      <c r="B1899" s="1124" t="s">
        <v>1465</v>
      </c>
      <c r="C1899" s="1143" t="s">
        <v>1464</v>
      </c>
      <c r="D1899" s="1302">
        <f>D1898</f>
        <v>3</v>
      </c>
      <c r="E1899" s="1592">
        <f>20000*1.16</f>
        <v>23200</v>
      </c>
      <c r="F1899" s="1568">
        <f t="shared" si="36"/>
        <v>69600</v>
      </c>
    </row>
    <row r="1900" spans="1:6" s="1083" customFormat="1" ht="38.25" customHeight="1">
      <c r="A1900" s="1290" t="s">
        <v>32</v>
      </c>
      <c r="B1900" s="1124" t="s">
        <v>1466</v>
      </c>
      <c r="C1900" s="1143" t="s">
        <v>1464</v>
      </c>
      <c r="D1900" s="1302">
        <f>D1898</f>
        <v>3</v>
      </c>
      <c r="E1900" s="1592">
        <f>4000*1.16</f>
        <v>4640</v>
      </c>
      <c r="F1900" s="1568">
        <f t="shared" si="36"/>
        <v>13920</v>
      </c>
    </row>
    <row r="1901" spans="1:6" s="1083" customFormat="1" ht="51.75" customHeight="1">
      <c r="A1901" s="1290" t="s">
        <v>33</v>
      </c>
      <c r="B1901" s="1124" t="s">
        <v>1467</v>
      </c>
      <c r="C1901" s="1143" t="s">
        <v>1464</v>
      </c>
      <c r="D1901" s="1302">
        <f>D1898</f>
        <v>3</v>
      </c>
      <c r="E1901" s="1592">
        <f>4000*1.16</f>
        <v>4640</v>
      </c>
      <c r="F1901" s="1568">
        <f t="shared" si="36"/>
        <v>13920</v>
      </c>
    </row>
    <row r="1902" spans="1:6" s="1083" customFormat="1" ht="29.25" customHeight="1">
      <c r="A1902" s="1290" t="s">
        <v>34</v>
      </c>
      <c r="B1902" s="1124" t="s">
        <v>1468</v>
      </c>
      <c r="C1902" s="1143" t="s">
        <v>1464</v>
      </c>
      <c r="D1902" s="1302">
        <f>D1901</f>
        <v>3</v>
      </c>
      <c r="E1902" s="1592">
        <v>5000</v>
      </c>
      <c r="F1902" s="1568">
        <f t="shared" si="36"/>
        <v>15000</v>
      </c>
    </row>
    <row r="1903" spans="1:6" s="1083" customFormat="1" ht="3" customHeight="1" thickBot="1">
      <c r="A1903" s="1296"/>
      <c r="B1903" s="1162"/>
      <c r="C1903" s="1306"/>
      <c r="D1903" s="1307"/>
      <c r="E1903" s="1593"/>
      <c r="F1903" s="1582"/>
    </row>
    <row r="1904" spans="1:6" s="1083" customFormat="1" ht="18" customHeight="1">
      <c r="A1904" s="2608" t="s">
        <v>2948</v>
      </c>
      <c r="B1904" s="2608"/>
      <c r="C1904" s="2608"/>
      <c r="D1904" s="2608"/>
      <c r="E1904" s="1465"/>
      <c r="F1904" s="1515">
        <f>SUM(F1888:F1903)</f>
        <v>1078440</v>
      </c>
    </row>
    <row r="1905" spans="1:7" s="1083" customFormat="1" ht="8.25" customHeight="1" thickBot="1">
      <c r="A1905" s="1158"/>
      <c r="B1905" s="1196"/>
      <c r="C1905" s="1253"/>
      <c r="D1905" s="1107"/>
      <c r="E1905" s="1465"/>
      <c r="F1905" s="1591"/>
    </row>
    <row r="1906" spans="1:7" s="1055" customFormat="1" ht="16.2" thickBot="1">
      <c r="A1906" s="2602" t="s">
        <v>2945</v>
      </c>
      <c r="B1906" s="2602"/>
      <c r="C1906" s="2602"/>
      <c r="D1906" s="2602"/>
      <c r="E1906" s="2602"/>
      <c r="F1906" s="2602"/>
    </row>
    <row r="1907" spans="1:7" s="1083" customFormat="1" ht="16.2" thickBot="1">
      <c r="A1907" s="1275" t="s">
        <v>7</v>
      </c>
      <c r="B1907" s="1112" t="s">
        <v>8</v>
      </c>
      <c r="C1907" s="1113" t="s">
        <v>10</v>
      </c>
      <c r="D1907" s="1276" t="s">
        <v>991</v>
      </c>
      <c r="E1907" s="1455" t="s">
        <v>11</v>
      </c>
      <c r="F1907" s="1578" t="s">
        <v>2732</v>
      </c>
    </row>
    <row r="1908" spans="1:7" s="1083" customFormat="1" ht="9.75" customHeight="1">
      <c r="A1908" s="1308"/>
      <c r="B1908" s="1277"/>
      <c r="C1908" s="1309"/>
      <c r="D1908" s="1310"/>
      <c r="E1908" s="1594"/>
      <c r="F1908" s="1580"/>
    </row>
    <row r="1909" spans="1:7" s="1083" customFormat="1" ht="21" customHeight="1">
      <c r="A1909" s="1292" t="s">
        <v>2949</v>
      </c>
      <c r="B1909" s="1150" t="s">
        <v>2950</v>
      </c>
      <c r="C1909" s="1143"/>
      <c r="D1909" s="1302"/>
      <c r="E1909" s="1497"/>
      <c r="F1909" s="1588"/>
    </row>
    <row r="1910" spans="1:7" s="1083" customFormat="1" ht="17.25" customHeight="1">
      <c r="A1910" s="1290"/>
      <c r="B1910" s="1146" t="s">
        <v>1469</v>
      </c>
      <c r="C1910" s="1143"/>
      <c r="D1910" s="1302"/>
      <c r="E1910" s="1497"/>
      <c r="F1910" s="1515">
        <f t="shared" ref="F1910:F1915" si="37">D1910*E1910</f>
        <v>0</v>
      </c>
    </row>
    <row r="1911" spans="1:7" s="1083" customFormat="1" ht="17.25" customHeight="1">
      <c r="A1911" s="1290" t="s">
        <v>28</v>
      </c>
      <c r="B1911" s="1124" t="s">
        <v>1470</v>
      </c>
      <c r="C1911" s="1143" t="s">
        <v>1464</v>
      </c>
      <c r="D1911" s="1302">
        <f>D1880*2</f>
        <v>46</v>
      </c>
      <c r="E1911" s="1497">
        <v>800</v>
      </c>
      <c r="F1911" s="1515">
        <f t="shared" si="37"/>
        <v>36800</v>
      </c>
    </row>
    <row r="1912" spans="1:7" s="1083" customFormat="1" ht="17.25" customHeight="1">
      <c r="A1912" s="1290"/>
      <c r="B1912" s="1146" t="s">
        <v>1471</v>
      </c>
      <c r="C1912" s="1143"/>
      <c r="D1912" s="1302"/>
      <c r="E1912" s="1497"/>
      <c r="F1912" s="1515">
        <f t="shared" si="37"/>
        <v>0</v>
      </c>
    </row>
    <row r="1913" spans="1:7" s="1083" customFormat="1" ht="48.75" customHeight="1">
      <c r="A1913" s="1290" t="s">
        <v>30</v>
      </c>
      <c r="B1913" s="1124" t="s">
        <v>1472</v>
      </c>
      <c r="C1913" s="1159" t="s">
        <v>1421</v>
      </c>
      <c r="D1913" s="1304">
        <f>D1880</f>
        <v>23</v>
      </c>
      <c r="E1913" s="1595">
        <v>3500</v>
      </c>
      <c r="F1913" s="1515">
        <f t="shared" si="37"/>
        <v>80500</v>
      </c>
    </row>
    <row r="1914" spans="1:7" s="1083" customFormat="1" ht="16.5" customHeight="1">
      <c r="A1914" s="1290" t="s">
        <v>31</v>
      </c>
      <c r="B1914" s="1124" t="s">
        <v>1473</v>
      </c>
      <c r="C1914" s="1159" t="s">
        <v>1421</v>
      </c>
      <c r="D1914" s="1304">
        <v>0</v>
      </c>
      <c r="E1914" s="1581">
        <v>8500</v>
      </c>
      <c r="F1914" s="1515">
        <f t="shared" si="37"/>
        <v>0</v>
      </c>
    </row>
    <row r="1915" spans="1:7" s="1083" customFormat="1" ht="18.75" customHeight="1">
      <c r="A1915" s="1290" t="s">
        <v>32</v>
      </c>
      <c r="B1915" s="1124" t="s">
        <v>1474</v>
      </c>
      <c r="C1915" s="1159" t="s">
        <v>1421</v>
      </c>
      <c r="D1915" s="1304">
        <v>0</v>
      </c>
      <c r="E1915" s="1581">
        <v>8500</v>
      </c>
      <c r="F1915" s="1515">
        <f t="shared" si="37"/>
        <v>0</v>
      </c>
    </row>
    <row r="1916" spans="1:7" s="1083" customFormat="1" ht="16.5" customHeight="1">
      <c r="A1916" s="1290"/>
      <c r="B1916" s="1146" t="s">
        <v>1475</v>
      </c>
      <c r="C1916" s="1143"/>
      <c r="D1916" s="1302"/>
      <c r="E1916" s="1497"/>
      <c r="F1916" s="1515"/>
    </row>
    <row r="1917" spans="1:7" s="1083" customFormat="1" ht="70.5" customHeight="1">
      <c r="A1917" s="1290" t="s">
        <v>33</v>
      </c>
      <c r="B1917" s="1124" t="s">
        <v>1476</v>
      </c>
      <c r="C1917" s="1107" t="s">
        <v>1421</v>
      </c>
      <c r="D1917" s="1302">
        <v>0</v>
      </c>
      <c r="E1917" s="1592">
        <v>12000</v>
      </c>
      <c r="F1917" s="1491">
        <f>E1917*D1917</f>
        <v>0</v>
      </c>
    </row>
    <row r="1918" spans="1:7" s="1167" customFormat="1" ht="17.25" customHeight="1">
      <c r="A1918" s="1290"/>
      <c r="B1918" s="1311"/>
      <c r="C1918" s="1159"/>
      <c r="D1918" s="1312"/>
      <c r="E1918" s="1592"/>
      <c r="F1918" s="1491"/>
    </row>
    <row r="1919" spans="1:7" s="1167" customFormat="1" ht="15.6">
      <c r="A1919" s="1290"/>
      <c r="B1919" s="1311" t="s">
        <v>1477</v>
      </c>
      <c r="C1919" s="1159"/>
      <c r="D1919" s="1312"/>
      <c r="E1919" s="1592"/>
      <c r="F1919" s="1459"/>
    </row>
    <row r="1920" spans="1:7" s="1167" customFormat="1" ht="105" customHeight="1">
      <c r="A1920" s="1290" t="s">
        <v>28</v>
      </c>
      <c r="B1920" s="1305" t="s">
        <v>1478</v>
      </c>
      <c r="C1920" s="1107" t="s">
        <v>1421</v>
      </c>
      <c r="D1920" s="1302">
        <v>0</v>
      </c>
      <c r="E1920" s="1592">
        <f>140000*1.16</f>
        <v>162400</v>
      </c>
      <c r="F1920" s="1568">
        <f t="shared" ref="F1920" si="38">E1920*D1920</f>
        <v>0</v>
      </c>
      <c r="G1920" s="1167" t="s">
        <v>2951</v>
      </c>
    </row>
    <row r="1921" spans="1:6" s="1083" customFormat="1" ht="17.25" customHeight="1">
      <c r="A1921" s="1290"/>
      <c r="B1921" s="1124"/>
      <c r="C1921" s="1143"/>
      <c r="D1921" s="1302"/>
      <c r="E1921" s="1497"/>
      <c r="F1921" s="1515"/>
    </row>
    <row r="1922" spans="1:6" s="1167" customFormat="1" ht="148.5" customHeight="1">
      <c r="A1922" s="1303" t="s">
        <v>34</v>
      </c>
      <c r="B1922" s="1124" t="s">
        <v>2952</v>
      </c>
      <c r="C1922" s="1159" t="s">
        <v>809</v>
      </c>
      <c r="D1922" s="1304">
        <v>2</v>
      </c>
      <c r="E1922" s="1581">
        <v>15000</v>
      </c>
      <c r="F1922" s="1568">
        <f t="shared" ref="F1922:F1923" si="39">D1922*E1922</f>
        <v>30000</v>
      </c>
    </row>
    <row r="1923" spans="1:6" s="1167" customFormat="1" ht="57.75" customHeight="1">
      <c r="A1923" s="1290" t="s">
        <v>36</v>
      </c>
      <c r="B1923" s="1305" t="s">
        <v>1480</v>
      </c>
      <c r="C1923" s="1107" t="s">
        <v>1421</v>
      </c>
      <c r="D1923" s="1302">
        <f>D1922</f>
        <v>2</v>
      </c>
      <c r="E1923" s="1592">
        <v>18000</v>
      </c>
      <c r="F1923" s="1568">
        <f t="shared" si="39"/>
        <v>36000</v>
      </c>
    </row>
    <row r="1924" spans="1:6" s="1167" customFormat="1" ht="17.25" customHeight="1">
      <c r="A1924" s="1303"/>
      <c r="B1924" s="1124"/>
      <c r="C1924" s="1159"/>
      <c r="D1924" s="1304"/>
      <c r="E1924" s="1581"/>
      <c r="F1924" s="1491"/>
    </row>
    <row r="1925" spans="1:6" s="1167" customFormat="1" ht="54" customHeight="1">
      <c r="A1925" s="1303" t="s">
        <v>74</v>
      </c>
      <c r="B1925" s="1305" t="s">
        <v>1481</v>
      </c>
      <c r="C1925" s="1107" t="s">
        <v>1482</v>
      </c>
      <c r="D1925" s="1302">
        <v>1</v>
      </c>
      <c r="E1925" s="1592">
        <v>20000</v>
      </c>
      <c r="F1925" s="1568">
        <f>D1925*E1925</f>
        <v>20000</v>
      </c>
    </row>
    <row r="1926" spans="1:6" s="1083" customFormat="1" ht="17.25" customHeight="1">
      <c r="A1926" s="1290"/>
      <c r="B1926" s="1124"/>
      <c r="C1926" s="1143"/>
      <c r="D1926" s="1302"/>
      <c r="E1926" s="1497"/>
      <c r="F1926" s="1515"/>
    </row>
    <row r="1927" spans="1:6" s="1083" customFormat="1" ht="16.2" thickBot="1">
      <c r="A1927" s="1296"/>
      <c r="B1927" s="1162"/>
      <c r="C1927" s="1306"/>
      <c r="D1927" s="1307"/>
      <c r="E1927" s="1593"/>
      <c r="F1927" s="1582"/>
    </row>
    <row r="1928" spans="1:6" s="1083" customFormat="1" ht="15.6">
      <c r="A1928" s="1158"/>
      <c r="B1928" s="1117" t="s">
        <v>2810</v>
      </c>
      <c r="C1928" s="1143"/>
      <c r="D1928" s="1107"/>
      <c r="E1928" s="1465"/>
      <c r="F1928" s="1515">
        <f>SUM(F1909:F1927)</f>
        <v>203300</v>
      </c>
    </row>
    <row r="1929" spans="1:6" s="1083" customFormat="1" ht="16.2" thickBot="1">
      <c r="A1929" s="1158"/>
      <c r="B1929" s="1196"/>
      <c r="C1929" s="1253"/>
      <c r="D1929" s="1107"/>
      <c r="E1929" s="1465"/>
      <c r="F1929" s="1591"/>
    </row>
    <row r="1930" spans="1:6" s="1055" customFormat="1" ht="16.2" thickBot="1">
      <c r="A1930" s="2602" t="s">
        <v>2945</v>
      </c>
      <c r="B1930" s="2602"/>
      <c r="C1930" s="2602"/>
      <c r="D1930" s="2602"/>
      <c r="E1930" s="1522"/>
      <c r="F1930" s="1522"/>
    </row>
    <row r="1931" spans="1:6" s="1083" customFormat="1" ht="15.75" customHeight="1" thickBot="1">
      <c r="A1931" s="1160" t="s">
        <v>7</v>
      </c>
      <c r="B1931" s="1112" t="s">
        <v>8</v>
      </c>
      <c r="C1931" s="1113" t="s">
        <v>10</v>
      </c>
      <c r="D1931" s="1114" t="s">
        <v>2744</v>
      </c>
      <c r="E1931" s="1455" t="s">
        <v>2765</v>
      </c>
      <c r="F1931" s="1456" t="s">
        <v>2745</v>
      </c>
    </row>
    <row r="1932" spans="1:6" s="1083" customFormat="1" ht="15.6">
      <c r="A1932" s="1308"/>
      <c r="B1932" s="1277"/>
      <c r="C1932" s="1309"/>
      <c r="D1932" s="1310"/>
      <c r="E1932" s="1596"/>
      <c r="F1932" s="1583"/>
    </row>
    <row r="1933" spans="1:6" s="1083" customFormat="1" ht="21" customHeight="1">
      <c r="A1933" s="1292" t="s">
        <v>2953</v>
      </c>
      <c r="B1933" s="1150" t="s">
        <v>2954</v>
      </c>
      <c r="C1933" s="1143"/>
      <c r="D1933" s="1302"/>
      <c r="E1933" s="1592"/>
      <c r="F1933" s="1569"/>
    </row>
    <row r="1934" spans="1:6" s="1167" customFormat="1" ht="53.25" customHeight="1">
      <c r="A1934" s="1290" t="s">
        <v>28</v>
      </c>
      <c r="B1934" s="1305" t="s">
        <v>2955</v>
      </c>
      <c r="C1934" s="1107" t="s">
        <v>1421</v>
      </c>
      <c r="D1934" s="1302">
        <v>3</v>
      </c>
      <c r="E1934" s="1592">
        <f>60000*1.16</f>
        <v>69600</v>
      </c>
      <c r="F1934" s="1568">
        <f t="shared" ref="F1934:F1942" si="40">E1934*D1934</f>
        <v>208800</v>
      </c>
    </row>
    <row r="1935" spans="1:6" s="1167" customFormat="1" ht="72" customHeight="1">
      <c r="A1935" s="1290" t="s">
        <v>30</v>
      </c>
      <c r="B1935" s="1305" t="s">
        <v>2956</v>
      </c>
      <c r="C1935" s="1107" t="s">
        <v>1421</v>
      </c>
      <c r="D1935" s="1302">
        <f>D1934</f>
        <v>3</v>
      </c>
      <c r="E1935" s="1592">
        <f>25000*1.16</f>
        <v>28999.999999999996</v>
      </c>
      <c r="F1935" s="1568">
        <f t="shared" si="40"/>
        <v>86999.999999999985</v>
      </c>
    </row>
    <row r="1936" spans="1:6" s="1167" customFormat="1" ht="36" customHeight="1">
      <c r="A1936" s="1290" t="s">
        <v>31</v>
      </c>
      <c r="B1936" s="1305" t="s">
        <v>2957</v>
      </c>
      <c r="C1936" s="1107" t="s">
        <v>1421</v>
      </c>
      <c r="D1936" s="1302">
        <v>1</v>
      </c>
      <c r="E1936" s="1592">
        <f>35000*1.16</f>
        <v>40600</v>
      </c>
      <c r="F1936" s="1568">
        <f t="shared" si="40"/>
        <v>40600</v>
      </c>
    </row>
    <row r="1937" spans="1:6" s="1167" customFormat="1" ht="84.75" customHeight="1">
      <c r="A1937" s="1290" t="s">
        <v>32</v>
      </c>
      <c r="B1937" s="1305" t="s">
        <v>2958</v>
      </c>
      <c r="C1937" s="1107" t="s">
        <v>1421</v>
      </c>
      <c r="D1937" s="1302">
        <v>1</v>
      </c>
      <c r="E1937" s="1592">
        <f>55000*1.16</f>
        <v>63799.999999999993</v>
      </c>
      <c r="F1937" s="1568">
        <f t="shared" si="40"/>
        <v>63799.999999999993</v>
      </c>
    </row>
    <row r="1938" spans="1:6" s="1083" customFormat="1" ht="17.25" customHeight="1">
      <c r="A1938" s="1290"/>
      <c r="B1938" s="1146" t="s">
        <v>2959</v>
      </c>
      <c r="C1938" s="1143"/>
      <c r="D1938" s="1302"/>
      <c r="E1938" s="1592"/>
      <c r="F1938" s="1568">
        <f t="shared" si="40"/>
        <v>0</v>
      </c>
    </row>
    <row r="1939" spans="1:6" s="1083" customFormat="1" ht="101.25" customHeight="1">
      <c r="A1939" s="1290" t="s">
        <v>33</v>
      </c>
      <c r="B1939" s="1124" t="s">
        <v>2960</v>
      </c>
      <c r="C1939" s="1143" t="s">
        <v>1421</v>
      </c>
      <c r="D1939" s="1302">
        <v>1</v>
      </c>
      <c r="E1939" s="1592">
        <f>45000*1.16</f>
        <v>52200</v>
      </c>
      <c r="F1939" s="1568">
        <f t="shared" si="40"/>
        <v>52200</v>
      </c>
    </row>
    <row r="1940" spans="1:6" s="1083" customFormat="1" ht="9.75" customHeight="1">
      <c r="A1940" s="1290"/>
      <c r="B1940" s="1124"/>
      <c r="C1940" s="1143"/>
      <c r="D1940" s="1302"/>
      <c r="E1940" s="1592"/>
      <c r="F1940" s="1568">
        <f t="shared" si="40"/>
        <v>0</v>
      </c>
    </row>
    <row r="1941" spans="1:6" s="1083" customFormat="1" ht="265.5" customHeight="1">
      <c r="A1941" s="1290" t="s">
        <v>34</v>
      </c>
      <c r="B1941" s="1124" t="s">
        <v>2961</v>
      </c>
      <c r="C1941" s="1143" t="s">
        <v>1464</v>
      </c>
      <c r="D1941" s="1302">
        <f>D1939</f>
        <v>1</v>
      </c>
      <c r="E1941" s="1592">
        <f>50000*1.16</f>
        <v>57999.999999999993</v>
      </c>
      <c r="F1941" s="1568">
        <f t="shared" si="40"/>
        <v>57999.999999999993</v>
      </c>
    </row>
    <row r="1942" spans="1:6" s="1083" customFormat="1" ht="17.25" customHeight="1">
      <c r="A1942" s="1290" t="s">
        <v>34</v>
      </c>
      <c r="B1942" s="1124" t="s">
        <v>2962</v>
      </c>
      <c r="C1942" s="1143" t="s">
        <v>1421</v>
      </c>
      <c r="D1942" s="1302">
        <f>D1941</f>
        <v>1</v>
      </c>
      <c r="E1942" s="1592">
        <f>29000*1.16</f>
        <v>33640</v>
      </c>
      <c r="F1942" s="1568">
        <f t="shared" si="40"/>
        <v>33640</v>
      </c>
    </row>
    <row r="1943" spans="1:6" s="1083" customFormat="1" ht="16.2" thickBot="1">
      <c r="A1943" s="1296"/>
      <c r="B1943" s="1162"/>
      <c r="C1943" s="1306"/>
      <c r="D1943" s="1307"/>
      <c r="E1943" s="1597"/>
      <c r="F1943" s="1576"/>
    </row>
    <row r="1944" spans="1:6" s="1083" customFormat="1" ht="15.6">
      <c r="A1944" s="1158"/>
      <c r="B1944" s="1117" t="s">
        <v>2810</v>
      </c>
      <c r="C1944" s="1143"/>
      <c r="D1944" s="1107"/>
      <c r="E1944" s="1465"/>
      <c r="F1944" s="1568">
        <f>SUM(F1933:F1943)</f>
        <v>544040</v>
      </c>
    </row>
    <row r="1945" spans="1:6" s="1083" customFormat="1" ht="16.2" thickBot="1">
      <c r="A1945" s="1158"/>
      <c r="B1945" s="1196"/>
      <c r="C1945" s="1253"/>
      <c r="D1945" s="1107"/>
      <c r="E1945" s="1465"/>
      <c r="F1945" s="1598"/>
    </row>
    <row r="1946" spans="1:6" s="1055" customFormat="1" ht="16.2" thickBot="1">
      <c r="A1946" s="2602" t="s">
        <v>2945</v>
      </c>
      <c r="B1946" s="2602"/>
      <c r="C1946" s="2602"/>
      <c r="D1946" s="2602"/>
      <c r="E1946" s="1522"/>
      <c r="F1946" s="1522"/>
    </row>
    <row r="1947" spans="1:6" s="1083" customFormat="1" ht="15.75" customHeight="1" thickBot="1">
      <c r="A1947" s="1160" t="s">
        <v>7</v>
      </c>
      <c r="B1947" s="1112" t="s">
        <v>8</v>
      </c>
      <c r="C1947" s="1113" t="s">
        <v>10</v>
      </c>
      <c r="D1947" s="1114" t="s">
        <v>2744</v>
      </c>
      <c r="E1947" s="1455" t="s">
        <v>2765</v>
      </c>
      <c r="F1947" s="1456" t="s">
        <v>2745</v>
      </c>
    </row>
    <row r="1948" spans="1:6" s="1083" customFormat="1" ht="15.6">
      <c r="A1948" s="1308"/>
      <c r="B1948" s="1277"/>
      <c r="C1948" s="1309"/>
      <c r="D1948" s="1310"/>
      <c r="E1948" s="1596"/>
      <c r="F1948" s="1583"/>
    </row>
    <row r="1949" spans="1:6" s="1083" customFormat="1" ht="21" customHeight="1">
      <c r="A1949" s="1292" t="s">
        <v>2963</v>
      </c>
      <c r="B1949" s="1150" t="s">
        <v>2964</v>
      </c>
      <c r="C1949" s="1143"/>
      <c r="D1949" s="1302"/>
      <c r="E1949" s="1592"/>
      <c r="F1949" s="1569"/>
    </row>
    <row r="1950" spans="1:6" s="1167" customFormat="1" ht="15.6">
      <c r="A1950" s="1290"/>
      <c r="B1950" s="1311" t="s">
        <v>2965</v>
      </c>
      <c r="C1950" s="1159"/>
      <c r="D1950" s="1312"/>
      <c r="E1950" s="1592"/>
      <c r="F1950" s="1568">
        <f t="shared" ref="F1950:F1959" si="41">E1950*D1950</f>
        <v>0</v>
      </c>
    </row>
    <row r="1951" spans="1:6" s="1167" customFormat="1" ht="109.5" customHeight="1">
      <c r="A1951" s="1303" t="s">
        <v>28</v>
      </c>
      <c r="B1951" s="1124" t="s">
        <v>2966</v>
      </c>
      <c r="C1951" s="1159" t="s">
        <v>809</v>
      </c>
      <c r="D1951" s="1304">
        <v>1</v>
      </c>
      <c r="E1951" s="1581">
        <f>82000*1.16</f>
        <v>95120</v>
      </c>
      <c r="F1951" s="1568">
        <f t="shared" si="41"/>
        <v>95120</v>
      </c>
    </row>
    <row r="1952" spans="1:6" s="1167" customFormat="1" ht="51.75" customHeight="1">
      <c r="A1952" s="1290" t="s">
        <v>30</v>
      </c>
      <c r="B1952" s="1124" t="s">
        <v>2967</v>
      </c>
      <c r="C1952" s="1107" t="s">
        <v>1421</v>
      </c>
      <c r="D1952" s="1302">
        <f>D1951</f>
        <v>1</v>
      </c>
      <c r="E1952" s="1592">
        <f>28000*1.16</f>
        <v>32479.999999999996</v>
      </c>
      <c r="F1952" s="1568">
        <f t="shared" si="41"/>
        <v>32479.999999999996</v>
      </c>
    </row>
    <row r="1953" spans="1:6" s="1083" customFormat="1" ht="50.25" customHeight="1">
      <c r="A1953" s="1290" t="s">
        <v>31</v>
      </c>
      <c r="B1953" s="1124" t="s">
        <v>1451</v>
      </c>
      <c r="C1953" s="1143" t="s">
        <v>1421</v>
      </c>
      <c r="D1953" s="1302">
        <f>D1951</f>
        <v>1</v>
      </c>
      <c r="E1953" s="1592">
        <f>66000*1.16</f>
        <v>76560</v>
      </c>
      <c r="F1953" s="1568">
        <f t="shared" si="41"/>
        <v>76560</v>
      </c>
    </row>
    <row r="1954" spans="1:6" s="1083" customFormat="1" ht="42.75" customHeight="1">
      <c r="A1954" s="1290" t="s">
        <v>32</v>
      </c>
      <c r="B1954" s="1124" t="s">
        <v>1452</v>
      </c>
      <c r="C1954" s="1143" t="s">
        <v>1421</v>
      </c>
      <c r="D1954" s="1302">
        <f>D1953</f>
        <v>1</v>
      </c>
      <c r="E1954" s="1592">
        <v>5000</v>
      </c>
      <c r="F1954" s="1568">
        <f t="shared" si="41"/>
        <v>5000</v>
      </c>
    </row>
    <row r="1955" spans="1:6" s="1083" customFormat="1" ht="66" customHeight="1">
      <c r="A1955" s="1290" t="s">
        <v>33</v>
      </c>
      <c r="B1955" s="1124" t="s">
        <v>1453</v>
      </c>
      <c r="C1955" s="1143" t="s">
        <v>1421</v>
      </c>
      <c r="D1955" s="1302">
        <f>D1954</f>
        <v>1</v>
      </c>
      <c r="E1955" s="1592">
        <f>5000*1.16</f>
        <v>5800</v>
      </c>
      <c r="F1955" s="1568">
        <f t="shared" si="41"/>
        <v>5800</v>
      </c>
    </row>
    <row r="1956" spans="1:6" s="1167" customFormat="1" ht="36.75" customHeight="1">
      <c r="A1956" s="1303" t="s">
        <v>34</v>
      </c>
      <c r="B1956" s="1124" t="s">
        <v>2942</v>
      </c>
      <c r="C1956" s="1159" t="s">
        <v>1421</v>
      </c>
      <c r="D1956" s="1304">
        <f>D1955</f>
        <v>1</v>
      </c>
      <c r="E1956" s="1581">
        <f>27000*1.16</f>
        <v>31319.999999999996</v>
      </c>
      <c r="F1956" s="1568">
        <f t="shared" si="41"/>
        <v>31319.999999999996</v>
      </c>
    </row>
    <row r="1957" spans="1:6" s="1167" customFormat="1" ht="19.5" customHeight="1">
      <c r="A1957" s="1303" t="s">
        <v>35</v>
      </c>
      <c r="B1957" s="1305" t="s">
        <v>2943</v>
      </c>
      <c r="C1957" s="1159" t="s">
        <v>1421</v>
      </c>
      <c r="D1957" s="1304">
        <f>D1956*3</f>
        <v>3</v>
      </c>
      <c r="E1957" s="1581">
        <f>16000*1.16</f>
        <v>18560</v>
      </c>
      <c r="F1957" s="1568">
        <f t="shared" si="41"/>
        <v>55680</v>
      </c>
    </row>
    <row r="1958" spans="1:6" s="1167" customFormat="1" ht="51" customHeight="1">
      <c r="A1958" s="1303" t="s">
        <v>36</v>
      </c>
      <c r="B1958" s="1124" t="s">
        <v>1444</v>
      </c>
      <c r="C1958" s="1143" t="s">
        <v>1421</v>
      </c>
      <c r="D1958" s="1302">
        <f>D1951</f>
        <v>1</v>
      </c>
      <c r="E1958" s="1592">
        <f>5300*1.16</f>
        <v>6148</v>
      </c>
      <c r="F1958" s="1568">
        <f t="shared" si="41"/>
        <v>6148</v>
      </c>
    </row>
    <row r="1959" spans="1:6" s="1083" customFormat="1" ht="48" customHeight="1">
      <c r="A1959" s="1290" t="s">
        <v>74</v>
      </c>
      <c r="B1959" s="1124" t="s">
        <v>1445</v>
      </c>
      <c r="C1959" s="1143" t="s">
        <v>1421</v>
      </c>
      <c r="D1959" s="1302">
        <f>D1951</f>
        <v>1</v>
      </c>
      <c r="E1959" s="1592">
        <f>5000*1.16</f>
        <v>5800</v>
      </c>
      <c r="F1959" s="1568">
        <f t="shared" si="41"/>
        <v>5800</v>
      </c>
    </row>
    <row r="1960" spans="1:6" s="1083" customFormat="1" ht="16.2" thickBot="1">
      <c r="A1960" s="1296"/>
      <c r="B1960" s="1162"/>
      <c r="C1960" s="1306"/>
      <c r="D1960" s="1307"/>
      <c r="E1960" s="1597"/>
      <c r="F1960" s="1576"/>
    </row>
    <row r="1961" spans="1:6" s="1083" customFormat="1" ht="15.6">
      <c r="A1961" s="1158"/>
      <c r="B1961" s="1117" t="s">
        <v>2810</v>
      </c>
      <c r="C1961" s="1143"/>
      <c r="D1961" s="1107"/>
      <c r="E1961" s="1465"/>
      <c r="F1961" s="1568">
        <f>SUM(F1949:F1960)</f>
        <v>313908</v>
      </c>
    </row>
    <row r="1962" spans="1:6" s="1083" customFormat="1" ht="16.2" thickBot="1">
      <c r="A1962" s="1158"/>
      <c r="B1962" s="1196"/>
      <c r="C1962" s="1253"/>
      <c r="D1962" s="1107"/>
      <c r="E1962" s="1465"/>
      <c r="F1962" s="1598"/>
    </row>
    <row r="1963" spans="1:6" s="1083" customFormat="1" ht="15.6">
      <c r="A1963" s="1158"/>
      <c r="B1963" s="1196"/>
      <c r="C1963" s="1253"/>
      <c r="D1963" s="1107"/>
      <c r="E1963" s="1465"/>
      <c r="F1963" s="1599"/>
    </row>
    <row r="1964" spans="1:6" s="1055" customFormat="1" ht="16.2" thickBot="1">
      <c r="A1964" s="2602" t="s">
        <v>2968</v>
      </c>
      <c r="B1964" s="2602"/>
      <c r="C1964" s="2602"/>
      <c r="D1964" s="2602"/>
      <c r="E1964" s="2602"/>
      <c r="F1964" s="2602"/>
    </row>
    <row r="1965" spans="1:6" s="1083" customFormat="1" ht="16.2" thickBot="1">
      <c r="A1965" s="1275" t="s">
        <v>7</v>
      </c>
      <c r="B1965" s="1112" t="s">
        <v>8</v>
      </c>
      <c r="C1965" s="1113" t="s">
        <v>10</v>
      </c>
      <c r="D1965" s="1276" t="s">
        <v>991</v>
      </c>
      <c r="E1965" s="1455" t="s">
        <v>11</v>
      </c>
      <c r="F1965" s="1578" t="s">
        <v>2732</v>
      </c>
    </row>
    <row r="1966" spans="1:6" s="1055" customFormat="1" ht="15.6">
      <c r="A1966" s="1286"/>
      <c r="B1966" s="1287"/>
      <c r="C1966" s="1288"/>
      <c r="D1966" s="1289"/>
      <c r="E1966" s="1585"/>
      <c r="F1966" s="1580"/>
    </row>
    <row r="1967" spans="1:6" s="1055" customFormat="1" ht="15.6">
      <c r="A1967" s="1290"/>
      <c r="B1967" s="1077" t="s">
        <v>2934</v>
      </c>
      <c r="C1967" s="1285"/>
      <c r="D1967" s="1109"/>
      <c r="E1967" s="1586"/>
      <c r="F1967" s="1515"/>
    </row>
    <row r="1968" spans="1:6" s="1055" customFormat="1" ht="15.6">
      <c r="A1968" s="1290"/>
      <c r="B1968" s="1077"/>
      <c r="C1968" s="1285"/>
      <c r="D1968" s="1109"/>
      <c r="E1968" s="1586"/>
      <c r="F1968" s="1515"/>
    </row>
    <row r="1969" spans="1:6" s="1055" customFormat="1" ht="15.6">
      <c r="A1969" s="1290"/>
      <c r="B1969" s="1291"/>
      <c r="C1969" s="1285"/>
      <c r="D1969" s="1109"/>
      <c r="E1969" s="1586"/>
      <c r="F1969" s="1515"/>
    </row>
    <row r="1970" spans="1:6" s="1055" customFormat="1" ht="15.6">
      <c r="A1970" s="1290" t="s">
        <v>2940</v>
      </c>
      <c r="B1970" s="1291" t="s">
        <v>2969</v>
      </c>
      <c r="C1970" s="1285"/>
      <c r="D1970" s="1109"/>
      <c r="E1970" s="1586"/>
      <c r="F1970" s="1515">
        <f>F1884</f>
        <v>2594000</v>
      </c>
    </row>
    <row r="1971" spans="1:6" s="1055" customFormat="1" ht="15.6">
      <c r="A1971" s="1290"/>
      <c r="B1971" s="1291"/>
      <c r="C1971" s="1285"/>
      <c r="D1971" s="1109"/>
      <c r="E1971" s="1586"/>
      <c r="F1971" s="1515"/>
    </row>
    <row r="1972" spans="1:6" s="1055" customFormat="1" ht="15.6">
      <c r="A1972" s="1290" t="s">
        <v>2946</v>
      </c>
      <c r="B1972" s="1291" t="s">
        <v>2970</v>
      </c>
      <c r="C1972" s="1285"/>
      <c r="D1972" s="1109"/>
      <c r="E1972" s="1586"/>
      <c r="F1972" s="1515">
        <f>F1904</f>
        <v>1078440</v>
      </c>
    </row>
    <row r="1973" spans="1:6" s="1055" customFormat="1" ht="15.6">
      <c r="A1973" s="1290"/>
      <c r="B1973" s="1291"/>
      <c r="C1973" s="1285"/>
      <c r="D1973" s="1109"/>
      <c r="E1973" s="1586"/>
      <c r="F1973" s="1515"/>
    </row>
    <row r="1974" spans="1:6" s="1055" customFormat="1" ht="15.6">
      <c r="A1974" s="1290" t="s">
        <v>2949</v>
      </c>
      <c r="B1974" s="1291" t="s">
        <v>2971</v>
      </c>
      <c r="C1974" s="1285"/>
      <c r="D1974" s="1109"/>
      <c r="E1974" s="1586"/>
      <c r="F1974" s="1515">
        <f>F1928</f>
        <v>203300</v>
      </c>
    </row>
    <row r="1975" spans="1:6" s="1055" customFormat="1" ht="15.6">
      <c r="A1975" s="1290"/>
      <c r="B1975" s="1291"/>
      <c r="C1975" s="1285"/>
      <c r="D1975" s="1109"/>
      <c r="E1975" s="1586"/>
      <c r="F1975" s="1515"/>
    </row>
    <row r="1976" spans="1:6" s="1055" customFormat="1" ht="15.6">
      <c r="A1976" s="1290" t="s">
        <v>2953</v>
      </c>
      <c r="B1976" s="1291" t="s">
        <v>2972</v>
      </c>
      <c r="C1976" s="1285"/>
      <c r="D1976" s="1109"/>
      <c r="E1976" s="1586"/>
      <c r="F1976" s="1515">
        <f>F1944</f>
        <v>544040</v>
      </c>
    </row>
    <row r="1977" spans="1:6" s="1055" customFormat="1" ht="15.6">
      <c r="A1977" s="1290"/>
      <c r="B1977" s="1291"/>
      <c r="C1977" s="1285"/>
      <c r="D1977" s="1109"/>
      <c r="E1977" s="1586"/>
      <c r="F1977" s="1515"/>
    </row>
    <row r="1978" spans="1:6" s="1055" customFormat="1" ht="15.6">
      <c r="A1978" s="1290" t="s">
        <v>2963</v>
      </c>
      <c r="B1978" s="1291" t="s">
        <v>2973</v>
      </c>
      <c r="C1978" s="1285"/>
      <c r="D1978" s="1109"/>
      <c r="E1978" s="1586"/>
      <c r="F1978" s="1515">
        <f>F1961</f>
        <v>313908</v>
      </c>
    </row>
    <row r="1979" spans="1:6" s="1055" customFormat="1" ht="15.6">
      <c r="A1979" s="1290"/>
      <c r="B1979" s="1291"/>
      <c r="C1979" s="1285"/>
      <c r="D1979" s="1109"/>
      <c r="E1979" s="1586"/>
      <c r="F1979" s="1515"/>
    </row>
    <row r="1980" spans="1:6" s="1055" customFormat="1" ht="15.6">
      <c r="A1980" s="1290"/>
      <c r="B1980" s="1291"/>
      <c r="C1980" s="1285"/>
      <c r="D1980" s="1109"/>
      <c r="E1980" s="1586"/>
      <c r="F1980" s="1515"/>
    </row>
    <row r="1981" spans="1:6" s="1055" customFormat="1" ht="15.6">
      <c r="A1981" s="1290"/>
      <c r="B1981" s="1292"/>
      <c r="C1981" s="1293"/>
      <c r="D1981" s="1294"/>
      <c r="E1981" s="1587"/>
      <c r="F1981" s="1588"/>
    </row>
    <row r="1982" spans="1:6" s="1055" customFormat="1" ht="15.6">
      <c r="A1982" s="1290"/>
      <c r="B1982" s="1295" t="s">
        <v>2937</v>
      </c>
      <c r="C1982" s="1293"/>
      <c r="D1982" s="1294"/>
      <c r="E1982" s="1587"/>
      <c r="F1982" s="1588">
        <f>SUM(F1968:F1981)</f>
        <v>4733688</v>
      </c>
    </row>
    <row r="1983" spans="1:6" s="1055" customFormat="1" ht="15.6">
      <c r="A1983" s="1290"/>
      <c r="B1983" s="1292"/>
      <c r="C1983" s="1293"/>
      <c r="D1983" s="1294"/>
      <c r="E1983" s="1587"/>
      <c r="F1983" s="1588"/>
    </row>
    <row r="1984" spans="1:6" s="1055" customFormat="1" ht="15.6">
      <c r="A1984" s="1290"/>
      <c r="B1984" s="1291"/>
      <c r="C1984" s="1285"/>
      <c r="D1984" s="1109"/>
      <c r="E1984" s="1586"/>
      <c r="F1984" s="1515"/>
    </row>
    <row r="1985" spans="1:6" s="1055" customFormat="1" ht="15.6">
      <c r="A1985" s="1290"/>
      <c r="B1985" s="1291"/>
      <c r="C1985" s="1285"/>
      <c r="D1985" s="1109"/>
      <c r="E1985" s="1586"/>
      <c r="F1985" s="1515"/>
    </row>
    <row r="1986" spans="1:6" s="1055" customFormat="1" ht="15.6">
      <c r="A1986" s="1290"/>
      <c r="B1986" s="1291"/>
      <c r="C1986" s="1285"/>
      <c r="D1986" s="1109"/>
      <c r="E1986" s="1586"/>
      <c r="F1986" s="1515"/>
    </row>
    <row r="1987" spans="1:6" s="1055" customFormat="1" ht="15.6">
      <c r="A1987" s="1290"/>
      <c r="B1987" s="1291"/>
      <c r="C1987" s="1285"/>
      <c r="D1987" s="1109"/>
      <c r="E1987" s="1586"/>
      <c r="F1987" s="1515"/>
    </row>
    <row r="1988" spans="1:6" s="1055" customFormat="1" ht="15.6">
      <c r="A1988" s="1290"/>
      <c r="B1988" s="1291"/>
      <c r="C1988" s="1285"/>
      <c r="D1988" s="1109"/>
      <c r="E1988" s="1586"/>
      <c r="F1988" s="1515"/>
    </row>
    <row r="1989" spans="1:6" s="1055" customFormat="1" ht="15.6">
      <c r="A1989" s="1290"/>
      <c r="B1989" s="1291"/>
      <c r="C1989" s="1285"/>
      <c r="D1989" s="1109"/>
      <c r="E1989" s="1586"/>
      <c r="F1989" s="1515"/>
    </row>
    <row r="1990" spans="1:6" s="1055" customFormat="1" ht="15.6">
      <c r="A1990" s="1290"/>
      <c r="B1990" s="1291"/>
      <c r="C1990" s="1285"/>
      <c r="D1990" s="1109"/>
      <c r="E1990" s="1586"/>
      <c r="F1990" s="1515"/>
    </row>
    <row r="1991" spans="1:6" s="1055" customFormat="1" ht="15.6">
      <c r="A1991" s="1290"/>
      <c r="B1991" s="1291"/>
      <c r="C1991" s="1285"/>
      <c r="D1991" s="1109"/>
      <c r="E1991" s="1586"/>
      <c r="F1991" s="1515"/>
    </row>
    <row r="1992" spans="1:6" s="1055" customFormat="1" ht="15.6">
      <c r="A1992" s="1290"/>
      <c r="B1992" s="1291"/>
      <c r="C1992" s="1285"/>
      <c r="D1992" s="1109"/>
      <c r="E1992" s="1586"/>
      <c r="F1992" s="1515"/>
    </row>
    <row r="1993" spans="1:6" s="1055" customFormat="1" ht="15.6">
      <c r="A1993" s="1290"/>
      <c r="B1993" s="1291"/>
      <c r="C1993" s="1285"/>
      <c r="D1993" s="1109"/>
      <c r="E1993" s="1586"/>
      <c r="F1993" s="1515"/>
    </row>
    <row r="1994" spans="1:6" s="1055" customFormat="1" ht="15.6">
      <c r="A1994" s="1290"/>
      <c r="B1994" s="1291"/>
      <c r="C1994" s="1285"/>
      <c r="D1994" s="1109"/>
      <c r="E1994" s="1586"/>
      <c r="F1994" s="1515"/>
    </row>
    <row r="1995" spans="1:6" s="1055" customFormat="1" ht="15.6">
      <c r="A1995" s="1290"/>
      <c r="B1995" s="1291"/>
      <c r="C1995" s="1285"/>
      <c r="D1995" s="1109"/>
      <c r="E1995" s="1586"/>
      <c r="F1995" s="1515"/>
    </row>
    <row r="1996" spans="1:6" s="1055" customFormat="1" ht="15.6">
      <c r="A1996" s="1290"/>
      <c r="B1996" s="1291"/>
      <c r="C1996" s="1285"/>
      <c r="D1996" s="1109"/>
      <c r="E1996" s="1586"/>
      <c r="F1996" s="1515"/>
    </row>
    <row r="1997" spans="1:6" s="1055" customFormat="1" ht="15.6">
      <c r="A1997" s="1290"/>
      <c r="B1997" s="1291"/>
      <c r="C1997" s="1285"/>
      <c r="D1997" s="1109"/>
      <c r="E1997" s="1586"/>
      <c r="F1997" s="1515"/>
    </row>
    <row r="1998" spans="1:6" s="1055" customFormat="1" ht="15.6">
      <c r="A1998" s="1290"/>
      <c r="B1998" s="1291"/>
      <c r="C1998" s="1285"/>
      <c r="D1998" s="1109"/>
      <c r="E1998" s="1586"/>
      <c r="F1998" s="1515"/>
    </row>
    <row r="1999" spans="1:6" s="1055" customFormat="1" ht="16.2" thickBot="1">
      <c r="A1999" s="1296"/>
      <c r="B1999" s="1297"/>
      <c r="C1999" s="1298"/>
      <c r="D1999" s="1299"/>
      <c r="E1999" s="1589"/>
      <c r="F1999" s="1582"/>
    </row>
    <row r="2000" spans="1:6" s="1055" customFormat="1" ht="16.2" thickBot="1">
      <c r="A2000" s="1158"/>
      <c r="B2000" s="1117" t="s">
        <v>2938</v>
      </c>
      <c r="C2000" s="1253"/>
      <c r="D2000" s="1107"/>
      <c r="E2000" s="1497"/>
      <c r="F2000" s="1590">
        <f>F1982</f>
        <v>4733688</v>
      </c>
    </row>
    <row r="2001" spans="1:6" s="1055" customFormat="1" ht="15.6">
      <c r="A2001" s="1273"/>
      <c r="B2001" s="1300"/>
      <c r="C2001" s="1143"/>
      <c r="D2001" s="1107"/>
      <c r="E2001" s="1465"/>
      <c r="F2001" s="1511"/>
    </row>
    <row r="2002" spans="1:6" s="1083" customFormat="1" ht="15.6">
      <c r="A2002" s="1158"/>
      <c r="B2002" s="1196"/>
      <c r="C2002" s="1253"/>
      <c r="D2002" s="1107"/>
      <c r="E2002" s="1465"/>
      <c r="F2002" s="1599"/>
    </row>
    <row r="2003" spans="1:6" s="1083" customFormat="1" ht="15.6">
      <c r="A2003" s="1158"/>
      <c r="B2003" s="1117"/>
      <c r="C2003" s="1107"/>
      <c r="D2003" s="1107"/>
      <c r="E2003" s="1564"/>
      <c r="F2003" s="1564"/>
    </row>
    <row r="2004" spans="1:6" s="1083" customFormat="1" ht="16.2" thickBot="1">
      <c r="A2004" s="2606" t="s">
        <v>2974</v>
      </c>
      <c r="B2004" s="2606"/>
      <c r="C2004" s="2606"/>
      <c r="D2004" s="2606"/>
      <c r="E2004" s="2606"/>
      <c r="F2004" s="2606"/>
    </row>
    <row r="2005" spans="1:6" s="1316" customFormat="1" ht="17.25" customHeight="1" thickBot="1">
      <c r="A2005" s="1313" t="s">
        <v>7</v>
      </c>
      <c r="B2005" s="1314" t="s">
        <v>8</v>
      </c>
      <c r="C2005" s="1315" t="s">
        <v>10</v>
      </c>
      <c r="D2005" s="1315" t="s">
        <v>991</v>
      </c>
      <c r="E2005" s="1567" t="s">
        <v>11</v>
      </c>
      <c r="F2005" s="1514" t="s">
        <v>2975</v>
      </c>
    </row>
    <row r="2006" spans="1:6" s="1083" customFormat="1" ht="15.6">
      <c r="A2006" s="1317" t="s">
        <v>2976</v>
      </c>
      <c r="B2006" s="1277" t="s">
        <v>1495</v>
      </c>
      <c r="C2006" s="1279"/>
      <c r="D2006" s="1279"/>
      <c r="E2006" s="1583"/>
      <c r="F2006" s="1583"/>
    </row>
    <row r="2007" spans="1:6" s="1055" customFormat="1" ht="31.2">
      <c r="A2007" s="1195"/>
      <c r="B2007" s="1150" t="s">
        <v>1496</v>
      </c>
      <c r="C2007" s="1151"/>
      <c r="D2007" s="1073"/>
      <c r="E2007" s="1491"/>
      <c r="F2007" s="1515"/>
    </row>
    <row r="2008" spans="1:6" s="1055" customFormat="1" ht="94.5" customHeight="1">
      <c r="A2008" s="1195"/>
      <c r="B2008" s="1150" t="s">
        <v>1497</v>
      </c>
      <c r="C2008" s="1151"/>
      <c r="D2008" s="1073"/>
      <c r="E2008" s="1491"/>
      <c r="F2008" s="1515"/>
    </row>
    <row r="2009" spans="1:6" s="1055" customFormat="1" ht="70.5" customHeight="1">
      <c r="A2009" s="1195"/>
      <c r="B2009" s="1150" t="s">
        <v>1498</v>
      </c>
      <c r="C2009" s="1151"/>
      <c r="D2009" s="1073"/>
      <c r="E2009" s="1491"/>
      <c r="F2009" s="1515"/>
    </row>
    <row r="2010" spans="1:6" s="1055" customFormat="1" ht="16.5" customHeight="1">
      <c r="A2010" s="1195"/>
      <c r="B2010" s="1300"/>
      <c r="C2010" s="1151"/>
      <c r="D2010" s="1073"/>
      <c r="E2010" s="1491"/>
      <c r="F2010" s="1515"/>
    </row>
    <row r="2011" spans="1:6" s="1055" customFormat="1" ht="15.6">
      <c r="A2011" s="1281" t="s">
        <v>28</v>
      </c>
      <c r="B2011" s="1106" t="s">
        <v>2977</v>
      </c>
      <c r="C2011" s="1151" t="s">
        <v>46</v>
      </c>
      <c r="D2011" s="1282">
        <v>0</v>
      </c>
      <c r="E2011" s="1491">
        <v>800</v>
      </c>
      <c r="F2011" s="1515">
        <f t="shared" ref="F2011:F2034" si="42">D2011*E2011</f>
        <v>0</v>
      </c>
    </row>
    <row r="2012" spans="1:6" s="1055" customFormat="1" ht="15.6">
      <c r="A2012" s="1281" t="s">
        <v>30</v>
      </c>
      <c r="B2012" s="1106" t="s">
        <v>1500</v>
      </c>
      <c r="C2012" s="1151" t="s">
        <v>46</v>
      </c>
      <c r="D2012" s="1282">
        <v>40</v>
      </c>
      <c r="E2012" s="1491">
        <v>600</v>
      </c>
      <c r="F2012" s="1515">
        <f t="shared" si="42"/>
        <v>24000</v>
      </c>
    </row>
    <row r="2013" spans="1:6" s="1055" customFormat="1" ht="15.6">
      <c r="A2013" s="1281" t="s">
        <v>31</v>
      </c>
      <c r="B2013" s="1106" t="s">
        <v>1501</v>
      </c>
      <c r="C2013" s="1151" t="s">
        <v>46</v>
      </c>
      <c r="D2013" s="1282">
        <v>40</v>
      </c>
      <c r="E2013" s="1491">
        <v>600</v>
      </c>
      <c r="F2013" s="1515">
        <f t="shared" si="42"/>
        <v>24000</v>
      </c>
    </row>
    <row r="2014" spans="1:6" s="1055" customFormat="1" ht="15.6">
      <c r="A2014" s="1281" t="s">
        <v>32</v>
      </c>
      <c r="B2014" s="1106" t="s">
        <v>1502</v>
      </c>
      <c r="C2014" s="1151" t="s">
        <v>46</v>
      </c>
      <c r="D2014" s="1282">
        <v>60</v>
      </c>
      <c r="E2014" s="1491">
        <v>400</v>
      </c>
      <c r="F2014" s="1515">
        <f t="shared" si="42"/>
        <v>24000</v>
      </c>
    </row>
    <row r="2015" spans="1:6" s="1055" customFormat="1" ht="15.6">
      <c r="A2015" s="1281" t="s">
        <v>33</v>
      </c>
      <c r="B2015" s="1106" t="s">
        <v>1503</v>
      </c>
      <c r="C2015" s="1151" t="s">
        <v>46</v>
      </c>
      <c r="D2015" s="1282">
        <v>60</v>
      </c>
      <c r="E2015" s="1491">
        <v>300</v>
      </c>
      <c r="F2015" s="1515">
        <f t="shared" si="42"/>
        <v>18000</v>
      </c>
    </row>
    <row r="2016" spans="1:6" s="1055" customFormat="1" ht="15.6">
      <c r="A2016" s="1281"/>
      <c r="B2016" s="1117"/>
      <c r="C2016" s="1151"/>
      <c r="D2016" s="1282"/>
      <c r="E2016" s="1491"/>
      <c r="F2016" s="1515">
        <f t="shared" si="42"/>
        <v>0</v>
      </c>
    </row>
    <row r="2017" spans="1:6" s="1055" customFormat="1" ht="15.6">
      <c r="A2017" s="1281"/>
      <c r="B2017" s="1150" t="s">
        <v>1504</v>
      </c>
      <c r="C2017" s="1151"/>
      <c r="D2017" s="1318"/>
      <c r="E2017" s="1491"/>
      <c r="F2017" s="1515">
        <f t="shared" si="42"/>
        <v>0</v>
      </c>
    </row>
    <row r="2018" spans="1:6" s="1055" customFormat="1" ht="15.6">
      <c r="A2018" s="1281" t="s">
        <v>34</v>
      </c>
      <c r="B2018" s="1106" t="s">
        <v>1505</v>
      </c>
      <c r="C2018" s="1151" t="s">
        <v>1421</v>
      </c>
      <c r="D2018" s="1282">
        <v>0</v>
      </c>
      <c r="E2018" s="1491">
        <v>300</v>
      </c>
      <c r="F2018" s="1515">
        <f t="shared" si="42"/>
        <v>0</v>
      </c>
    </row>
    <row r="2019" spans="1:6" s="1055" customFormat="1" ht="15.6">
      <c r="A2019" s="1281" t="s">
        <v>35</v>
      </c>
      <c r="B2019" s="1106" t="s">
        <v>1506</v>
      </c>
      <c r="C2019" s="1151" t="s">
        <v>1421</v>
      </c>
      <c r="D2019" s="1282">
        <v>32</v>
      </c>
      <c r="E2019" s="1491">
        <v>300</v>
      </c>
      <c r="F2019" s="1515">
        <f t="shared" si="42"/>
        <v>9600</v>
      </c>
    </row>
    <row r="2020" spans="1:6" s="1055" customFormat="1" ht="18.600000000000001">
      <c r="A2020" s="1281" t="s">
        <v>36</v>
      </c>
      <c r="B2020" s="1106" t="s">
        <v>2978</v>
      </c>
      <c r="C2020" s="1151" t="s">
        <v>1421</v>
      </c>
      <c r="D2020" s="1282">
        <v>12</v>
      </c>
      <c r="E2020" s="1491">
        <v>150</v>
      </c>
      <c r="F2020" s="1515">
        <f t="shared" si="42"/>
        <v>1800</v>
      </c>
    </row>
    <row r="2021" spans="1:6" s="1055" customFormat="1" ht="18.600000000000001">
      <c r="A2021" s="1281" t="s">
        <v>74</v>
      </c>
      <c r="B2021" s="1106" t="s">
        <v>2979</v>
      </c>
      <c r="C2021" s="1151" t="s">
        <v>1421</v>
      </c>
      <c r="D2021" s="1282">
        <v>12</v>
      </c>
      <c r="E2021" s="1491">
        <v>150</v>
      </c>
      <c r="F2021" s="1515">
        <f t="shared" si="42"/>
        <v>1800</v>
      </c>
    </row>
    <row r="2022" spans="1:6" s="1055" customFormat="1" ht="15.6">
      <c r="A2022" s="1281" t="s">
        <v>38</v>
      </c>
      <c r="B2022" s="1106" t="s">
        <v>1509</v>
      </c>
      <c r="C2022" s="1151" t="s">
        <v>1421</v>
      </c>
      <c r="D2022" s="1282">
        <v>6</v>
      </c>
      <c r="E2022" s="1491">
        <v>100</v>
      </c>
      <c r="F2022" s="1515">
        <f t="shared" si="42"/>
        <v>600</v>
      </c>
    </row>
    <row r="2023" spans="1:6" s="1055" customFormat="1" ht="15.6">
      <c r="A2023" s="1281" t="s">
        <v>39</v>
      </c>
      <c r="B2023" s="1106" t="s">
        <v>1510</v>
      </c>
      <c r="C2023" s="1151" t="s">
        <v>1421</v>
      </c>
      <c r="D2023" s="1282">
        <v>16</v>
      </c>
      <c r="E2023" s="1491">
        <v>100</v>
      </c>
      <c r="F2023" s="1515">
        <f t="shared" si="42"/>
        <v>1600</v>
      </c>
    </row>
    <row r="2024" spans="1:6" s="1055" customFormat="1" ht="15.6">
      <c r="A2024" s="1281" t="s">
        <v>40</v>
      </c>
      <c r="B2024" s="1319" t="s">
        <v>1511</v>
      </c>
      <c r="C2024" s="1151" t="s">
        <v>1421</v>
      </c>
      <c r="D2024" s="1282">
        <v>16</v>
      </c>
      <c r="E2024" s="1491">
        <v>300</v>
      </c>
      <c r="F2024" s="1515">
        <f t="shared" si="42"/>
        <v>4800</v>
      </c>
    </row>
    <row r="2025" spans="1:6" s="1055" customFormat="1" ht="15.6">
      <c r="A2025" s="1281" t="s">
        <v>42</v>
      </c>
      <c r="B2025" s="1319" t="s">
        <v>1512</v>
      </c>
      <c r="C2025" s="1151" t="s">
        <v>1421</v>
      </c>
      <c r="D2025" s="1282">
        <v>8</v>
      </c>
      <c r="E2025" s="1491">
        <v>100</v>
      </c>
      <c r="F2025" s="1515">
        <f t="shared" si="42"/>
        <v>800</v>
      </c>
    </row>
    <row r="2026" spans="1:6" s="1055" customFormat="1" ht="15.6">
      <c r="A2026" s="1281" t="s">
        <v>43</v>
      </c>
      <c r="B2026" s="1319" t="s">
        <v>1513</v>
      </c>
      <c r="C2026" s="1151" t="s">
        <v>1421</v>
      </c>
      <c r="D2026" s="1282">
        <v>8</v>
      </c>
      <c r="E2026" s="1491">
        <v>300</v>
      </c>
      <c r="F2026" s="1515">
        <f t="shared" si="42"/>
        <v>2400</v>
      </c>
    </row>
    <row r="2027" spans="1:6" s="1055" customFormat="1" ht="15.6">
      <c r="A2027" s="1281" t="s">
        <v>613</v>
      </c>
      <c r="B2027" s="1319" t="s">
        <v>1514</v>
      </c>
      <c r="C2027" s="1151" t="s">
        <v>1421</v>
      </c>
      <c r="D2027" s="1282">
        <v>4</v>
      </c>
      <c r="E2027" s="1491">
        <v>150</v>
      </c>
      <c r="F2027" s="1515">
        <f t="shared" si="42"/>
        <v>600</v>
      </c>
    </row>
    <row r="2028" spans="1:6" s="1055" customFormat="1" ht="15.6">
      <c r="A2028" s="1281" t="s">
        <v>856</v>
      </c>
      <c r="B2028" s="1319" t="s">
        <v>1515</v>
      </c>
      <c r="C2028" s="1151" t="s">
        <v>1421</v>
      </c>
      <c r="D2028" s="1282">
        <v>7</v>
      </c>
      <c r="E2028" s="1491">
        <v>700</v>
      </c>
      <c r="F2028" s="1515">
        <f t="shared" si="42"/>
        <v>4900</v>
      </c>
    </row>
    <row r="2029" spans="1:6" s="1055" customFormat="1" ht="15.6">
      <c r="A2029" s="1281" t="s">
        <v>858</v>
      </c>
      <c r="B2029" s="1319" t="s">
        <v>1516</v>
      </c>
      <c r="C2029" s="1151" t="s">
        <v>1421</v>
      </c>
      <c r="D2029" s="1282">
        <v>0</v>
      </c>
      <c r="E2029" s="1491">
        <v>1500</v>
      </c>
      <c r="F2029" s="1515">
        <f t="shared" si="42"/>
        <v>0</v>
      </c>
    </row>
    <row r="2030" spans="1:6" s="1055" customFormat="1" ht="15.6">
      <c r="A2030" s="1281" t="s">
        <v>860</v>
      </c>
      <c r="B2030" s="1319" t="s">
        <v>1517</v>
      </c>
      <c r="C2030" s="1151" t="s">
        <v>1421</v>
      </c>
      <c r="D2030" s="1282">
        <v>0</v>
      </c>
      <c r="E2030" s="1491">
        <v>1500</v>
      </c>
      <c r="F2030" s="1515">
        <f t="shared" si="42"/>
        <v>0</v>
      </c>
    </row>
    <row r="2031" spans="1:6" s="1055" customFormat="1" ht="15.6">
      <c r="A2031" s="1281" t="s">
        <v>862</v>
      </c>
      <c r="B2031" s="1319" t="s">
        <v>1518</v>
      </c>
      <c r="C2031" s="1151" t="s">
        <v>1421</v>
      </c>
      <c r="D2031" s="1282">
        <v>4</v>
      </c>
      <c r="E2031" s="1491">
        <v>300</v>
      </c>
      <c r="F2031" s="1568">
        <f t="shared" si="42"/>
        <v>1200</v>
      </c>
    </row>
    <row r="2032" spans="1:6" s="1055" customFormat="1" ht="31.2">
      <c r="A2032" s="1281" t="s">
        <v>864</v>
      </c>
      <c r="B2032" s="1319" t="s">
        <v>1519</v>
      </c>
      <c r="C2032" s="1151" t="s">
        <v>1421</v>
      </c>
      <c r="D2032" s="1282">
        <v>14</v>
      </c>
      <c r="E2032" s="1491">
        <v>3500</v>
      </c>
      <c r="F2032" s="1568">
        <f t="shared" si="42"/>
        <v>49000</v>
      </c>
    </row>
    <row r="2033" spans="1:6" s="1083" customFormat="1" ht="16.5" customHeight="1">
      <c r="A2033" s="1195"/>
      <c r="B2033" s="1124"/>
      <c r="C2033" s="1073"/>
      <c r="D2033" s="1282"/>
      <c r="E2033" s="1568"/>
      <c r="F2033" s="1568">
        <f t="shared" si="42"/>
        <v>0</v>
      </c>
    </row>
    <row r="2034" spans="1:6" s="1083" customFormat="1" ht="21.75" customHeight="1">
      <c r="A2034" s="1195" t="s">
        <v>866</v>
      </c>
      <c r="B2034" s="1124" t="s">
        <v>1520</v>
      </c>
      <c r="C2034" s="1151" t="s">
        <v>1482</v>
      </c>
      <c r="D2034" s="1282">
        <v>1</v>
      </c>
      <c r="E2034" s="1491">
        <v>20000</v>
      </c>
      <c r="F2034" s="1568">
        <f t="shared" si="42"/>
        <v>20000</v>
      </c>
    </row>
    <row r="2035" spans="1:6" s="1083" customFormat="1" ht="16.5" customHeight="1">
      <c r="A2035" s="1195"/>
      <c r="B2035" s="1124"/>
      <c r="C2035" s="1073"/>
      <c r="D2035" s="1282"/>
      <c r="E2035" s="1568"/>
      <c r="F2035" s="1568"/>
    </row>
    <row r="2036" spans="1:6" s="1083" customFormat="1" ht="16.5" customHeight="1">
      <c r="A2036" s="1195"/>
      <c r="B2036" s="1124"/>
      <c r="C2036" s="1073"/>
      <c r="D2036" s="1282"/>
      <c r="E2036" s="1568"/>
      <c r="F2036" s="1568"/>
    </row>
    <row r="2037" spans="1:6" s="1083" customFormat="1" ht="16.2" thickBot="1">
      <c r="A2037" s="1271"/>
      <c r="B2037" s="1162"/>
      <c r="C2037" s="1164"/>
      <c r="D2037" s="1164"/>
      <c r="E2037" s="1576"/>
      <c r="F2037" s="1582"/>
    </row>
    <row r="2038" spans="1:6" s="1083" customFormat="1" ht="16.5" customHeight="1" thickBot="1">
      <c r="A2038" s="2607" t="s">
        <v>2948</v>
      </c>
      <c r="B2038" s="2607"/>
      <c r="C2038" s="1107"/>
      <c r="D2038" s="1320"/>
      <c r="E2038" s="1600"/>
      <c r="F2038" s="1601">
        <f>SUM(F2011:F2037)</f>
        <v>189100</v>
      </c>
    </row>
    <row r="2039" spans="1:6" s="1083" customFormat="1" ht="15.6">
      <c r="A2039" s="1159"/>
      <c r="B2039" s="1321"/>
      <c r="C2039" s="1322"/>
      <c r="D2039" s="1320"/>
      <c r="E2039" s="1602"/>
      <c r="F2039" s="1603"/>
    </row>
    <row r="2040" spans="1:6" s="1083" customFormat="1" ht="16.2" thickBot="1">
      <c r="A2040" s="2606" t="s">
        <v>2980</v>
      </c>
      <c r="B2040" s="2606"/>
      <c r="C2040" s="2606"/>
      <c r="D2040" s="2606"/>
      <c r="E2040" s="2606"/>
      <c r="F2040" s="2606"/>
    </row>
    <row r="2041" spans="1:6" s="1083" customFormat="1" ht="16.2" thickBot="1">
      <c r="A2041" s="1275" t="s">
        <v>7</v>
      </c>
      <c r="B2041" s="1112" t="s">
        <v>8</v>
      </c>
      <c r="C2041" s="1113" t="s">
        <v>10</v>
      </c>
      <c r="D2041" s="1276" t="s">
        <v>991</v>
      </c>
      <c r="E2041" s="1455" t="s">
        <v>11</v>
      </c>
      <c r="F2041" s="1578" t="s">
        <v>2732</v>
      </c>
    </row>
    <row r="2042" spans="1:6" s="1083" customFormat="1" ht="15.6">
      <c r="A2042" s="1195"/>
      <c r="B2042" s="1150"/>
      <c r="C2042" s="1073"/>
      <c r="D2042" s="1073"/>
      <c r="E2042" s="1515"/>
      <c r="F2042" s="1515"/>
    </row>
    <row r="2043" spans="1:6" s="1083" customFormat="1" ht="15.6">
      <c r="A2043" s="1195" t="s">
        <v>2981</v>
      </c>
      <c r="B2043" s="1124"/>
      <c r="C2043" s="1073"/>
      <c r="D2043" s="1073"/>
      <c r="E2043" s="1486"/>
      <c r="F2043" s="1486"/>
    </row>
    <row r="2044" spans="1:6" s="1083" customFormat="1" ht="15.6">
      <c r="A2044" s="1195"/>
      <c r="B2044" s="1150" t="s">
        <v>2982</v>
      </c>
      <c r="C2044" s="1073"/>
      <c r="D2044" s="1073"/>
      <c r="E2044" s="1515"/>
      <c r="F2044" s="1515"/>
    </row>
    <row r="2045" spans="1:6" s="1083" customFormat="1" ht="15.6">
      <c r="A2045" s="1195"/>
      <c r="B2045" s="1150"/>
      <c r="C2045" s="1073"/>
      <c r="D2045" s="1073"/>
      <c r="E2045" s="1515"/>
      <c r="F2045" s="1515"/>
    </row>
    <row r="2046" spans="1:6" s="1083" customFormat="1" ht="46.8">
      <c r="A2046" s="1195" t="s">
        <v>28</v>
      </c>
      <c r="B2046" s="1124" t="s">
        <v>1521</v>
      </c>
      <c r="C2046" s="1073" t="s">
        <v>46</v>
      </c>
      <c r="D2046" s="1282">
        <f>D2012</f>
        <v>40</v>
      </c>
      <c r="E2046" s="1515">
        <v>300</v>
      </c>
      <c r="F2046" s="1515">
        <f>D2046*E2046</f>
        <v>12000</v>
      </c>
    </row>
    <row r="2047" spans="1:6" s="1083" customFormat="1" ht="31.2">
      <c r="A2047" s="1195" t="s">
        <v>30</v>
      </c>
      <c r="B2047" s="1124" t="s">
        <v>1522</v>
      </c>
      <c r="C2047" s="1073" t="s">
        <v>7</v>
      </c>
      <c r="D2047" s="1073">
        <v>1</v>
      </c>
      <c r="E2047" s="1515">
        <v>10000</v>
      </c>
      <c r="F2047" s="1515">
        <f t="shared" ref="F2047:F2051" si="43">D2047*E2047</f>
        <v>10000</v>
      </c>
    </row>
    <row r="2048" spans="1:6" s="1083" customFormat="1" ht="15.6">
      <c r="A2048" s="1195" t="s">
        <v>31</v>
      </c>
      <c r="B2048" s="1124" t="s">
        <v>1523</v>
      </c>
      <c r="C2048" s="1073" t="s">
        <v>7</v>
      </c>
      <c r="D2048" s="1073">
        <v>1</v>
      </c>
      <c r="E2048" s="1515">
        <v>10000</v>
      </c>
      <c r="F2048" s="1515">
        <f t="shared" si="43"/>
        <v>10000</v>
      </c>
    </row>
    <row r="2049" spans="1:6" s="1083" customFormat="1" ht="78">
      <c r="A2049" s="1195" t="s">
        <v>32</v>
      </c>
      <c r="B2049" s="1124" t="s">
        <v>1524</v>
      </c>
      <c r="C2049" s="1073" t="s">
        <v>1421</v>
      </c>
      <c r="D2049" s="1073">
        <v>5</v>
      </c>
      <c r="E2049" s="1515">
        <v>8000</v>
      </c>
      <c r="F2049" s="1515">
        <f t="shared" si="43"/>
        <v>40000</v>
      </c>
    </row>
    <row r="2050" spans="1:6" s="1083" customFormat="1" ht="46.8">
      <c r="A2050" s="1195" t="s">
        <v>33</v>
      </c>
      <c r="B2050" s="1124" t="s">
        <v>1525</v>
      </c>
      <c r="C2050" s="1073" t="s">
        <v>1421</v>
      </c>
      <c r="D2050" s="1073">
        <v>5</v>
      </c>
      <c r="E2050" s="1515">
        <v>8000</v>
      </c>
      <c r="F2050" s="1515">
        <f t="shared" si="43"/>
        <v>40000</v>
      </c>
    </row>
    <row r="2051" spans="1:6" s="1083" customFormat="1" ht="15.6">
      <c r="A2051" s="1195" t="s">
        <v>34</v>
      </c>
      <c r="B2051" s="1124" t="s">
        <v>1526</v>
      </c>
      <c r="C2051" s="1073" t="s">
        <v>1421</v>
      </c>
      <c r="D2051" s="1073">
        <v>0</v>
      </c>
      <c r="E2051" s="1515">
        <v>16000</v>
      </c>
      <c r="F2051" s="1515">
        <f t="shared" si="43"/>
        <v>0</v>
      </c>
    </row>
    <row r="2052" spans="1:6" s="1083" customFormat="1" ht="15.6">
      <c r="A2052" s="1195"/>
      <c r="B2052" s="1124"/>
      <c r="C2052" s="1073"/>
      <c r="D2052" s="1073"/>
      <c r="E2052" s="1515"/>
      <c r="F2052" s="1515"/>
    </row>
    <row r="2053" spans="1:6" s="1083" customFormat="1" ht="46.8">
      <c r="A2053" s="1195" t="s">
        <v>35</v>
      </c>
      <c r="B2053" s="1124" t="s">
        <v>1527</v>
      </c>
      <c r="C2053" s="1073" t="s">
        <v>1421</v>
      </c>
      <c r="D2053" s="1073">
        <v>12</v>
      </c>
      <c r="E2053" s="1515">
        <v>8000</v>
      </c>
      <c r="F2053" s="1515">
        <f t="shared" ref="F2053" si="44">D2053*E2053</f>
        <v>96000</v>
      </c>
    </row>
    <row r="2054" spans="1:6" s="1083" customFormat="1" ht="15.6">
      <c r="A2054" s="1195"/>
      <c r="B2054" s="1124"/>
      <c r="C2054" s="1073"/>
      <c r="D2054" s="1073"/>
      <c r="E2054" s="1515"/>
      <c r="F2054" s="1515"/>
    </row>
    <row r="2055" spans="1:6" s="1083" customFormat="1" ht="15.6">
      <c r="A2055" s="1195"/>
      <c r="B2055" s="1124"/>
      <c r="C2055" s="1073"/>
      <c r="D2055" s="1073"/>
      <c r="E2055" s="1486"/>
      <c r="F2055" s="1486"/>
    </row>
    <row r="2056" spans="1:6" s="1083" customFormat="1" ht="15.6">
      <c r="A2056" s="1195"/>
      <c r="B2056" s="1323"/>
      <c r="C2056" s="1073"/>
      <c r="D2056" s="1073"/>
      <c r="E2056" s="1486"/>
      <c r="F2056" s="1486"/>
    </row>
    <row r="2057" spans="1:6" s="1083" customFormat="1" ht="15.6">
      <c r="A2057" s="1195"/>
      <c r="B2057" s="1124"/>
      <c r="C2057" s="1073"/>
      <c r="D2057" s="1073"/>
      <c r="E2057" s="1486"/>
      <c r="F2057" s="1486"/>
    </row>
    <row r="2058" spans="1:6" s="1083" customFormat="1" ht="15.6">
      <c r="A2058" s="1195"/>
      <c r="B2058" s="1323"/>
      <c r="C2058" s="1073"/>
      <c r="D2058" s="1073"/>
      <c r="E2058" s="1486"/>
      <c r="F2058" s="1486"/>
    </row>
    <row r="2059" spans="1:6" s="1083" customFormat="1" ht="15.6">
      <c r="A2059" s="1195"/>
      <c r="B2059" s="1323"/>
      <c r="C2059" s="1073"/>
      <c r="D2059" s="1073"/>
      <c r="E2059" s="1486"/>
      <c r="F2059" s="1486"/>
    </row>
    <row r="2060" spans="1:6" s="1083" customFormat="1" ht="15.6">
      <c r="A2060" s="1195"/>
      <c r="B2060" s="1150"/>
      <c r="C2060" s="1073"/>
      <c r="D2060" s="1073"/>
      <c r="E2060" s="1486"/>
      <c r="F2060" s="1486"/>
    </row>
    <row r="2061" spans="1:6" s="1083" customFormat="1" ht="15.6">
      <c r="A2061" s="1195"/>
      <c r="B2061" s="1150"/>
      <c r="C2061" s="1073"/>
      <c r="D2061" s="1073"/>
      <c r="E2061" s="1486"/>
      <c r="F2061" s="1486"/>
    </row>
    <row r="2062" spans="1:6" s="1083" customFormat="1" ht="15.6">
      <c r="A2062" s="1195"/>
      <c r="B2062" s="1150"/>
      <c r="C2062" s="1073"/>
      <c r="D2062" s="1073"/>
      <c r="E2062" s="1486"/>
      <c r="F2062" s="1486"/>
    </row>
    <row r="2063" spans="1:6" s="1083" customFormat="1" ht="15.6">
      <c r="A2063" s="1195"/>
      <c r="B2063" s="1124"/>
      <c r="C2063" s="1073"/>
      <c r="D2063" s="1073"/>
      <c r="E2063" s="1486"/>
      <c r="F2063" s="1486"/>
    </row>
    <row r="2064" spans="1:6" s="1083" customFormat="1" ht="15.6">
      <c r="A2064" s="1195"/>
      <c r="B2064" s="1124"/>
      <c r="C2064" s="1073"/>
      <c r="D2064" s="1073"/>
      <c r="E2064" s="1486"/>
      <c r="F2064" s="1486"/>
    </row>
    <row r="2065" spans="1:6" s="1083" customFormat="1" ht="15.6">
      <c r="A2065" s="1195"/>
      <c r="B2065" s="1124"/>
      <c r="C2065" s="1073"/>
      <c r="D2065" s="1073"/>
      <c r="E2065" s="1486"/>
      <c r="F2065" s="1486"/>
    </row>
    <row r="2066" spans="1:6" s="1083" customFormat="1" ht="15.6">
      <c r="A2066" s="1195"/>
      <c r="B2066" s="1124"/>
      <c r="C2066" s="1073"/>
      <c r="D2066" s="1073"/>
      <c r="E2066" s="1486"/>
      <c r="F2066" s="1486"/>
    </row>
    <row r="2067" spans="1:6" s="1083" customFormat="1" ht="15.6">
      <c r="A2067" s="1283"/>
      <c r="B2067" s="1124"/>
      <c r="C2067" s="1073"/>
      <c r="D2067" s="1073"/>
      <c r="E2067" s="1486"/>
      <c r="F2067" s="1486"/>
    </row>
    <row r="2068" spans="1:6" s="1083" customFormat="1" ht="15.6">
      <c r="A2068" s="1195"/>
      <c r="B2068" s="1323"/>
      <c r="C2068" s="1073"/>
      <c r="D2068" s="1073"/>
      <c r="E2068" s="1486"/>
      <c r="F2068" s="1486"/>
    </row>
    <row r="2069" spans="1:6" s="1083" customFormat="1" ht="15.6">
      <c r="A2069" s="1195"/>
      <c r="B2069" s="1150"/>
      <c r="C2069" s="1073"/>
      <c r="D2069" s="1073"/>
      <c r="E2069" s="1486"/>
      <c r="F2069" s="1486"/>
    </row>
    <row r="2070" spans="1:6" s="1083" customFormat="1" ht="15.6">
      <c r="A2070" s="1195"/>
      <c r="B2070" s="1150"/>
      <c r="C2070" s="1073"/>
      <c r="D2070" s="1073"/>
      <c r="E2070" s="1486"/>
      <c r="F2070" s="1486"/>
    </row>
    <row r="2071" spans="1:6" s="1083" customFormat="1" ht="15.6">
      <c r="A2071" s="1195"/>
      <c r="B2071" s="1150"/>
      <c r="C2071" s="1073"/>
      <c r="D2071" s="1073"/>
      <c r="E2071" s="1486"/>
      <c r="F2071" s="1486"/>
    </row>
    <row r="2072" spans="1:6" s="1083" customFormat="1" ht="15.6">
      <c r="A2072" s="1195"/>
      <c r="B2072" s="1150"/>
      <c r="C2072" s="1073"/>
      <c r="D2072" s="1073"/>
      <c r="E2072" s="1486"/>
      <c r="F2072" s="1486"/>
    </row>
    <row r="2073" spans="1:6" s="1083" customFormat="1" ht="15.6">
      <c r="A2073" s="1195"/>
      <c r="B2073" s="1150"/>
      <c r="C2073" s="1073"/>
      <c r="D2073" s="1073"/>
      <c r="E2073" s="1486"/>
      <c r="F2073" s="1486"/>
    </row>
    <row r="2074" spans="1:6" s="1083" customFormat="1" ht="15.6">
      <c r="A2074" s="1195"/>
      <c r="B2074" s="1150"/>
      <c r="C2074" s="1073"/>
      <c r="D2074" s="1073"/>
      <c r="E2074" s="1486"/>
      <c r="F2074" s="1486"/>
    </row>
    <row r="2075" spans="1:6" s="1083" customFormat="1" ht="16.2" thickBot="1">
      <c r="A2075" s="1324"/>
      <c r="B2075" s="1325"/>
      <c r="C2075" s="1325"/>
      <c r="D2075" s="1325"/>
      <c r="E2075" s="1604"/>
      <c r="F2075" s="1605"/>
    </row>
    <row r="2076" spans="1:6" s="1083" customFormat="1" ht="16.2" thickBot="1">
      <c r="A2076" s="2607" t="s">
        <v>2948</v>
      </c>
      <c r="B2076" s="2607"/>
      <c r="C2076" s="1107"/>
      <c r="D2076" s="1320"/>
      <c r="E2076" s="1600"/>
      <c r="F2076" s="1601">
        <f>SUM(F2043:F2075)</f>
        <v>208000</v>
      </c>
    </row>
    <row r="2077" spans="1:6" s="1083" customFormat="1" ht="15.6">
      <c r="A2077" s="1273"/>
      <c r="B2077" s="1321"/>
      <c r="C2077" s="1107"/>
      <c r="D2077" s="1320"/>
      <c r="E2077" s="1602"/>
      <c r="F2077" s="1603"/>
    </row>
    <row r="2078" spans="1:6" s="1083" customFormat="1" ht="15.6">
      <c r="A2078" s="1159"/>
      <c r="B2078" s="1321"/>
      <c r="C2078" s="1322"/>
      <c r="D2078" s="1320"/>
      <c r="E2078" s="1602"/>
      <c r="F2078" s="1602"/>
    </row>
    <row r="2079" spans="1:6" s="1055" customFormat="1" ht="16.2" thickBot="1">
      <c r="A2079" s="2602" t="s">
        <v>2983</v>
      </c>
      <c r="B2079" s="2602"/>
      <c r="C2079" s="2602"/>
      <c r="D2079" s="2602"/>
      <c r="E2079" s="2602"/>
      <c r="F2079" s="2602"/>
    </row>
    <row r="2080" spans="1:6" s="1083" customFormat="1" ht="16.2" thickBot="1">
      <c r="A2080" s="1275" t="s">
        <v>7</v>
      </c>
      <c r="B2080" s="1112" t="s">
        <v>8</v>
      </c>
      <c r="C2080" s="1113" t="s">
        <v>10</v>
      </c>
      <c r="D2080" s="1276" t="s">
        <v>991</v>
      </c>
      <c r="E2080" s="1455" t="s">
        <v>11</v>
      </c>
      <c r="F2080" s="1578" t="s">
        <v>2732</v>
      </c>
    </row>
    <row r="2081" spans="1:6" s="1055" customFormat="1" ht="15.6">
      <c r="A2081" s="1286"/>
      <c r="B2081" s="1287"/>
      <c r="C2081" s="1288"/>
      <c r="D2081" s="1289"/>
      <c r="E2081" s="1585"/>
      <c r="F2081" s="1580"/>
    </row>
    <row r="2082" spans="1:6" s="1055" customFormat="1" ht="15.6">
      <c r="A2082" s="1290"/>
      <c r="B2082" s="1077" t="s">
        <v>2934</v>
      </c>
      <c r="C2082" s="1285"/>
      <c r="D2082" s="1109"/>
      <c r="E2082" s="1586"/>
      <c r="F2082" s="1515"/>
    </row>
    <row r="2083" spans="1:6" s="1055" customFormat="1" ht="15.6">
      <c r="A2083" s="1290"/>
      <c r="B2083" s="1077"/>
      <c r="C2083" s="1285"/>
      <c r="D2083" s="1109"/>
      <c r="E2083" s="1586"/>
      <c r="F2083" s="1515"/>
    </row>
    <row r="2084" spans="1:6" s="1055" customFormat="1" ht="15.6">
      <c r="A2084" s="1290"/>
      <c r="B2084" s="1291"/>
      <c r="C2084" s="1285"/>
      <c r="D2084" s="1109"/>
      <c r="E2084" s="1586"/>
      <c r="F2084" s="1515"/>
    </row>
    <row r="2085" spans="1:6" s="1055" customFormat="1" ht="15.6">
      <c r="A2085" s="1290" t="s">
        <v>2976</v>
      </c>
      <c r="B2085" s="1291" t="s">
        <v>2984</v>
      </c>
      <c r="C2085" s="1285"/>
      <c r="D2085" s="1109"/>
      <c r="E2085" s="1586"/>
      <c r="F2085" s="1515">
        <f>F2038</f>
        <v>189100</v>
      </c>
    </row>
    <row r="2086" spans="1:6" s="1055" customFormat="1" ht="15.6">
      <c r="A2086" s="1290"/>
      <c r="B2086" s="1291"/>
      <c r="C2086" s="1285"/>
      <c r="D2086" s="1109"/>
      <c r="E2086" s="1586"/>
      <c r="F2086" s="1515"/>
    </row>
    <row r="2087" spans="1:6" s="1055" customFormat="1" ht="15.6">
      <c r="A2087" s="1290" t="s">
        <v>2981</v>
      </c>
      <c r="B2087" s="1291" t="s">
        <v>2985</v>
      </c>
      <c r="C2087" s="1285"/>
      <c r="D2087" s="1109"/>
      <c r="E2087" s="1586"/>
      <c r="F2087" s="1515">
        <f>F2076</f>
        <v>208000</v>
      </c>
    </row>
    <row r="2088" spans="1:6" s="1055" customFormat="1" ht="15.6">
      <c r="A2088" s="1290"/>
      <c r="B2088" s="1291"/>
      <c r="C2088" s="1285"/>
      <c r="D2088" s="1109"/>
      <c r="E2088" s="1586"/>
      <c r="F2088" s="1515"/>
    </row>
    <row r="2089" spans="1:6" s="1055" customFormat="1" ht="15.6">
      <c r="A2089" s="1290"/>
      <c r="B2089" s="1291"/>
      <c r="C2089" s="1285"/>
      <c r="D2089" s="1109"/>
      <c r="E2089" s="1586"/>
      <c r="F2089" s="1515"/>
    </row>
    <row r="2090" spans="1:6" s="1055" customFormat="1" ht="15.6">
      <c r="A2090" s="1290"/>
      <c r="B2090" s="1291"/>
      <c r="C2090" s="1285"/>
      <c r="D2090" s="1109"/>
      <c r="E2090" s="1586"/>
      <c r="F2090" s="1515"/>
    </row>
    <row r="2091" spans="1:6" s="1055" customFormat="1" ht="15.6">
      <c r="A2091" s="1290"/>
      <c r="B2091" s="1291"/>
      <c r="C2091" s="1285"/>
      <c r="D2091" s="1109"/>
      <c r="E2091" s="1586"/>
      <c r="F2091" s="1515"/>
    </row>
    <row r="2092" spans="1:6" s="1055" customFormat="1" ht="15.6">
      <c r="A2092" s="1290"/>
      <c r="B2092" s="1291"/>
      <c r="C2092" s="1285"/>
      <c r="D2092" s="1109"/>
      <c r="E2092" s="1586"/>
      <c r="F2092" s="1515"/>
    </row>
    <row r="2093" spans="1:6" s="1055" customFormat="1" ht="15.6">
      <c r="A2093" s="1290"/>
      <c r="B2093" s="1291"/>
      <c r="C2093" s="1285"/>
      <c r="D2093" s="1109"/>
      <c r="E2093" s="1586"/>
      <c r="F2093" s="1515"/>
    </row>
    <row r="2094" spans="1:6" s="1055" customFormat="1" ht="15.6">
      <c r="A2094" s="1290"/>
      <c r="B2094" s="1291"/>
      <c r="C2094" s="1285"/>
      <c r="D2094" s="1109"/>
      <c r="E2094" s="1586"/>
      <c r="F2094" s="1515"/>
    </row>
    <row r="2095" spans="1:6" s="1055" customFormat="1" ht="15.6">
      <c r="A2095" s="1290"/>
      <c r="B2095" s="1291"/>
      <c r="C2095" s="1285"/>
      <c r="D2095" s="1109"/>
      <c r="E2095" s="1586"/>
      <c r="F2095" s="1515"/>
    </row>
    <row r="2096" spans="1:6" s="1055" customFormat="1" ht="15.6">
      <c r="A2096" s="1290"/>
      <c r="B2096" s="1292"/>
      <c r="C2096" s="1293"/>
      <c r="D2096" s="1294"/>
      <c r="E2096" s="1587"/>
      <c r="F2096" s="1588"/>
    </row>
    <row r="2097" spans="1:6" s="1055" customFormat="1" ht="15.6">
      <c r="A2097" s="1290"/>
      <c r="B2097" s="1295" t="s">
        <v>2937</v>
      </c>
      <c r="C2097" s="1293"/>
      <c r="D2097" s="1294"/>
      <c r="E2097" s="1587"/>
      <c r="F2097" s="1588">
        <f>SUM(F2083:F2096)</f>
        <v>397100</v>
      </c>
    </row>
    <row r="2098" spans="1:6" s="1055" customFormat="1" ht="15.6">
      <c r="A2098" s="1290"/>
      <c r="B2098" s="1292"/>
      <c r="C2098" s="1293"/>
      <c r="D2098" s="1294"/>
      <c r="E2098" s="1587"/>
      <c r="F2098" s="1588"/>
    </row>
    <row r="2099" spans="1:6" s="1055" customFormat="1" ht="15.6">
      <c r="A2099" s="1290"/>
      <c r="B2099" s="1291"/>
      <c r="C2099" s="1285"/>
      <c r="D2099" s="1109"/>
      <c r="E2099" s="1586"/>
      <c r="F2099" s="1515"/>
    </row>
    <row r="2100" spans="1:6" s="1055" customFormat="1" ht="15.6">
      <c r="A2100" s="1290"/>
      <c r="B2100" s="1291"/>
      <c r="C2100" s="1285"/>
      <c r="D2100" s="1109"/>
      <c r="E2100" s="1586"/>
      <c r="F2100" s="1515"/>
    </row>
    <row r="2101" spans="1:6" s="1055" customFormat="1" ht="15.6">
      <c r="A2101" s="1290"/>
      <c r="B2101" s="1291"/>
      <c r="C2101" s="1285"/>
      <c r="D2101" s="1109"/>
      <c r="E2101" s="1586"/>
      <c r="F2101" s="1515"/>
    </row>
    <row r="2102" spans="1:6" s="1055" customFormat="1" ht="15.6">
      <c r="A2102" s="1290"/>
      <c r="B2102" s="1291"/>
      <c r="C2102" s="1285"/>
      <c r="D2102" s="1109"/>
      <c r="E2102" s="1586"/>
      <c r="F2102" s="1515"/>
    </row>
    <row r="2103" spans="1:6" s="1055" customFormat="1" ht="15.6">
      <c r="A2103" s="1290"/>
      <c r="B2103" s="1291"/>
      <c r="C2103" s="1285"/>
      <c r="D2103" s="1109"/>
      <c r="E2103" s="1586"/>
      <c r="F2103" s="1515"/>
    </row>
    <row r="2104" spans="1:6" s="1055" customFormat="1" ht="15.6">
      <c r="A2104" s="1290"/>
      <c r="B2104" s="1291"/>
      <c r="C2104" s="1285"/>
      <c r="D2104" s="1109"/>
      <c r="E2104" s="1586"/>
      <c r="F2104" s="1515"/>
    </row>
    <row r="2105" spans="1:6" s="1055" customFormat="1" ht="15.6">
      <c r="A2105" s="1290"/>
      <c r="B2105" s="1291"/>
      <c r="C2105" s="1285"/>
      <c r="D2105" s="1109"/>
      <c r="E2105" s="1586"/>
      <c r="F2105" s="1515"/>
    </row>
    <row r="2106" spans="1:6" s="1055" customFormat="1" ht="15.6">
      <c r="A2106" s="1290"/>
      <c r="B2106" s="1291"/>
      <c r="C2106" s="1285"/>
      <c r="D2106" s="1109"/>
      <c r="E2106" s="1586"/>
      <c r="F2106" s="1515"/>
    </row>
    <row r="2107" spans="1:6" s="1055" customFormat="1" ht="15.6">
      <c r="A2107" s="1290"/>
      <c r="B2107" s="1291"/>
      <c r="C2107" s="1285"/>
      <c r="D2107" s="1109"/>
      <c r="E2107" s="1586"/>
      <c r="F2107" s="1515"/>
    </row>
    <row r="2108" spans="1:6" s="1055" customFormat="1" ht="15.6">
      <c r="A2108" s="1290"/>
      <c r="B2108" s="1291"/>
      <c r="C2108" s="1285"/>
      <c r="D2108" s="1109"/>
      <c r="E2108" s="1586"/>
      <c r="F2108" s="1515"/>
    </row>
    <row r="2109" spans="1:6" s="1055" customFormat="1" ht="15.6">
      <c r="A2109" s="1290"/>
      <c r="B2109" s="1291"/>
      <c r="C2109" s="1285"/>
      <c r="D2109" s="1109"/>
      <c r="E2109" s="1586"/>
      <c r="F2109" s="1515"/>
    </row>
    <row r="2110" spans="1:6" s="1055" customFormat="1" ht="15.6">
      <c r="A2110" s="1290"/>
      <c r="B2110" s="1291"/>
      <c r="C2110" s="1285"/>
      <c r="D2110" s="1109"/>
      <c r="E2110" s="1586"/>
      <c r="F2110" s="1515"/>
    </row>
    <row r="2111" spans="1:6" s="1055" customFormat="1" ht="15.6">
      <c r="A2111" s="1290"/>
      <c r="B2111" s="1291"/>
      <c r="C2111" s="1285"/>
      <c r="D2111" s="1109"/>
      <c r="E2111" s="1586"/>
      <c r="F2111" s="1515"/>
    </row>
    <row r="2112" spans="1:6" s="1055" customFormat="1" ht="15.6">
      <c r="A2112" s="1290"/>
      <c r="B2112" s="1291"/>
      <c r="C2112" s="1285"/>
      <c r="D2112" s="1109"/>
      <c r="E2112" s="1586"/>
      <c r="F2112" s="1515"/>
    </row>
    <row r="2113" spans="1:6" s="1055" customFormat="1" ht="15.6">
      <c r="A2113" s="1290"/>
      <c r="B2113" s="1291"/>
      <c r="C2113" s="1285"/>
      <c r="D2113" s="1109"/>
      <c r="E2113" s="1586"/>
      <c r="F2113" s="1515"/>
    </row>
    <row r="2114" spans="1:6" s="1055" customFormat="1" ht="15.6">
      <c r="A2114" s="1290"/>
      <c r="B2114" s="1291"/>
      <c r="C2114" s="1285"/>
      <c r="D2114" s="1109"/>
      <c r="E2114" s="1586"/>
      <c r="F2114" s="1515"/>
    </row>
    <row r="2115" spans="1:6" s="1055" customFormat="1" ht="15.6">
      <c r="A2115" s="1290"/>
      <c r="B2115" s="1291"/>
      <c r="C2115" s="1285"/>
      <c r="D2115" s="1109"/>
      <c r="E2115" s="1586"/>
      <c r="F2115" s="1515"/>
    </row>
    <row r="2116" spans="1:6" s="1055" customFormat="1" ht="15.6">
      <c r="A2116" s="1290"/>
      <c r="B2116" s="1291"/>
      <c r="C2116" s="1285"/>
      <c r="D2116" s="1109"/>
      <c r="E2116" s="1586"/>
      <c r="F2116" s="1515"/>
    </row>
    <row r="2117" spans="1:6" s="1055" customFormat="1" ht="15.6">
      <c r="A2117" s="1290"/>
      <c r="B2117" s="1291"/>
      <c r="C2117" s="1285"/>
      <c r="D2117" s="1109"/>
      <c r="E2117" s="1586"/>
      <c r="F2117" s="1515"/>
    </row>
    <row r="2118" spans="1:6" s="1055" customFormat="1" ht="15.6">
      <c r="A2118" s="1290"/>
      <c r="B2118" s="1291"/>
      <c r="C2118" s="1285"/>
      <c r="D2118" s="1109"/>
      <c r="E2118" s="1586"/>
      <c r="F2118" s="1515"/>
    </row>
    <row r="2119" spans="1:6" s="1055" customFormat="1" ht="15.6">
      <c r="A2119" s="1290"/>
      <c r="B2119" s="1291"/>
      <c r="C2119" s="1285"/>
      <c r="D2119" s="1109"/>
      <c r="E2119" s="1586"/>
      <c r="F2119" s="1515"/>
    </row>
    <row r="2120" spans="1:6" s="1055" customFormat="1" ht="15.6">
      <c r="A2120" s="1290"/>
      <c r="B2120" s="1291"/>
      <c r="C2120" s="1285"/>
      <c r="D2120" s="1109"/>
      <c r="E2120" s="1586"/>
      <c r="F2120" s="1515"/>
    </row>
    <row r="2121" spans="1:6" s="1055" customFormat="1" ht="15.6">
      <c r="A2121" s="1290"/>
      <c r="B2121" s="1291"/>
      <c r="C2121" s="1285"/>
      <c r="D2121" s="1109"/>
      <c r="E2121" s="1586"/>
      <c r="F2121" s="1515"/>
    </row>
    <row r="2122" spans="1:6" s="1055" customFormat="1" ht="15.6">
      <c r="A2122" s="1290"/>
      <c r="B2122" s="1291"/>
      <c r="C2122" s="1285"/>
      <c r="D2122" s="1109"/>
      <c r="E2122" s="1586"/>
      <c r="F2122" s="1515"/>
    </row>
    <row r="2123" spans="1:6" s="1055" customFormat="1" ht="16.2" thickBot="1">
      <c r="A2123" s="1296"/>
      <c r="B2123" s="1297"/>
      <c r="C2123" s="1298"/>
      <c r="D2123" s="1299"/>
      <c r="E2123" s="1589"/>
      <c r="F2123" s="1582"/>
    </row>
    <row r="2124" spans="1:6" s="1055" customFormat="1" ht="16.2" thickBot="1">
      <c r="A2124" s="1158"/>
      <c r="B2124" s="1117" t="s">
        <v>2938</v>
      </c>
      <c r="C2124" s="1253"/>
      <c r="D2124" s="1107"/>
      <c r="E2124" s="1497"/>
      <c r="F2124" s="1590">
        <f>F2097</f>
        <v>397100</v>
      </c>
    </row>
    <row r="2125" spans="1:6" s="1083" customFormat="1" ht="15.6">
      <c r="A2125" s="1159"/>
      <c r="B2125" s="1321"/>
      <c r="C2125" s="1322"/>
      <c r="D2125" s="1320"/>
      <c r="E2125" s="1602"/>
      <c r="F2125" s="1602"/>
    </row>
    <row r="2126" spans="1:6" s="1083" customFormat="1" ht="15.6">
      <c r="A2126" s="1158"/>
      <c r="B2126" s="1117"/>
      <c r="C2126" s="1107"/>
      <c r="D2126" s="1107"/>
      <c r="E2126" s="1564"/>
      <c r="F2126" s="1564"/>
    </row>
    <row r="2127" spans="1:6" s="1055" customFormat="1" ht="16.2" thickBot="1">
      <c r="A2127" s="2602" t="s">
        <v>2986</v>
      </c>
      <c r="B2127" s="2602"/>
      <c r="C2127" s="2602"/>
      <c r="D2127" s="2602"/>
      <c r="E2127" s="2602"/>
      <c r="F2127" s="2602"/>
    </row>
    <row r="2128" spans="1:6" s="1083" customFormat="1" ht="16.2" thickBot="1">
      <c r="A2128" s="1275" t="s">
        <v>7</v>
      </c>
      <c r="B2128" s="1112" t="s">
        <v>8</v>
      </c>
      <c r="C2128" s="1113" t="s">
        <v>10</v>
      </c>
      <c r="D2128" s="1276" t="s">
        <v>991</v>
      </c>
      <c r="E2128" s="1455" t="s">
        <v>11</v>
      </c>
      <c r="F2128" s="1578" t="s">
        <v>2732</v>
      </c>
    </row>
    <row r="2129" spans="1:6" s="1055" customFormat="1" ht="15.6">
      <c r="A2129" s="1301"/>
      <c r="B2129" s="1326" t="s">
        <v>1530</v>
      </c>
      <c r="C2129" s="1143"/>
      <c r="D2129" s="1109"/>
      <c r="E2129" s="1491"/>
      <c r="F2129" s="1600"/>
    </row>
    <row r="2130" spans="1:6" s="1055" customFormat="1" ht="15.6">
      <c r="A2130" s="1292" t="s">
        <v>2987</v>
      </c>
      <c r="B2130" s="1326" t="s">
        <v>1531</v>
      </c>
      <c r="C2130" s="1143"/>
      <c r="D2130" s="1109"/>
      <c r="E2130" s="1491"/>
      <c r="F2130" s="1600"/>
    </row>
    <row r="2131" spans="1:6" s="1055" customFormat="1" ht="154.5" customHeight="1">
      <c r="A2131" s="1290" t="s">
        <v>28</v>
      </c>
      <c r="B2131" s="1124" t="s">
        <v>1532</v>
      </c>
      <c r="C2131" s="1143" t="s">
        <v>1421</v>
      </c>
      <c r="D2131" s="1327">
        <v>0</v>
      </c>
      <c r="E2131" s="1491">
        <v>6500</v>
      </c>
      <c r="F2131" s="1600">
        <f>D2131*E2131</f>
        <v>0</v>
      </c>
    </row>
    <row r="2132" spans="1:6" s="1055" customFormat="1" ht="141.75" customHeight="1">
      <c r="A2132" s="1290" t="s">
        <v>30</v>
      </c>
      <c r="B2132" s="1124" t="s">
        <v>1533</v>
      </c>
      <c r="C2132" s="1143" t="s">
        <v>1421</v>
      </c>
      <c r="D2132" s="1327">
        <v>0</v>
      </c>
      <c r="E2132" s="1491">
        <v>6500</v>
      </c>
      <c r="F2132" s="1600">
        <f t="shared" ref="F2132:F2134" si="45">D2132*E2132</f>
        <v>0</v>
      </c>
    </row>
    <row r="2133" spans="1:6" s="1055" customFormat="1" ht="15.6">
      <c r="A2133" s="1290"/>
      <c r="B2133" s="1124"/>
      <c r="C2133" s="1143"/>
      <c r="D2133" s="1109"/>
      <c r="E2133" s="1491"/>
      <c r="F2133" s="1600">
        <f t="shared" si="45"/>
        <v>0</v>
      </c>
    </row>
    <row r="2134" spans="1:6" s="1055" customFormat="1" ht="31.2">
      <c r="A2134" s="1328" t="s">
        <v>31</v>
      </c>
      <c r="B2134" s="1082" t="s">
        <v>1534</v>
      </c>
      <c r="C2134" s="1143" t="s">
        <v>1421</v>
      </c>
      <c r="D2134" s="1327">
        <v>0</v>
      </c>
      <c r="E2134" s="1491">
        <v>2500</v>
      </c>
      <c r="F2134" s="1600">
        <f t="shared" si="45"/>
        <v>0</v>
      </c>
    </row>
    <row r="2135" spans="1:6" s="1055" customFormat="1" ht="15.6">
      <c r="A2135" s="1290"/>
      <c r="B2135" s="1124"/>
      <c r="C2135" s="1143"/>
      <c r="D2135" s="1109"/>
      <c r="E2135" s="1491"/>
      <c r="F2135" s="1600"/>
    </row>
    <row r="2136" spans="1:6" s="1055" customFormat="1" ht="15.6">
      <c r="A2136" s="1290"/>
      <c r="B2136" s="1124"/>
      <c r="C2136" s="1143"/>
      <c r="D2136" s="1327"/>
      <c r="E2136" s="1491"/>
      <c r="F2136" s="1600"/>
    </row>
    <row r="2137" spans="1:6" s="1055" customFormat="1" ht="15.6">
      <c r="A2137" s="1290"/>
      <c r="B2137" s="1082"/>
      <c r="C2137" s="1143"/>
      <c r="D2137" s="1109"/>
      <c r="E2137" s="1606"/>
      <c r="F2137" s="1600"/>
    </row>
    <row r="2138" spans="1:6" s="1055" customFormat="1" ht="15.6">
      <c r="A2138" s="1290"/>
      <c r="B2138" s="1124"/>
      <c r="C2138" s="1143"/>
      <c r="D2138" s="1327"/>
      <c r="E2138" s="1491"/>
      <c r="F2138" s="1600"/>
    </row>
    <row r="2139" spans="1:6" s="1055" customFormat="1" ht="15.6">
      <c r="A2139" s="1329"/>
      <c r="B2139" s="1082"/>
      <c r="C2139" s="1143"/>
      <c r="D2139" s="1109"/>
      <c r="E2139" s="1606"/>
      <c r="F2139" s="1600"/>
    </row>
    <row r="2140" spans="1:6" s="1055" customFormat="1" ht="15.6">
      <c r="A2140" s="1290"/>
      <c r="B2140" s="1082"/>
      <c r="C2140" s="1143"/>
      <c r="D2140" s="1109"/>
      <c r="E2140" s="1606"/>
      <c r="F2140" s="1600"/>
    </row>
    <row r="2141" spans="1:6" s="1055" customFormat="1" ht="15.6">
      <c r="A2141" s="1329"/>
      <c r="B2141" s="1082"/>
      <c r="C2141" s="1143"/>
      <c r="D2141" s="1109"/>
      <c r="E2141" s="1491"/>
      <c r="F2141" s="1607"/>
    </row>
    <row r="2142" spans="1:6" s="1055" customFormat="1" ht="15.6">
      <c r="A2142" s="1329"/>
      <c r="B2142" s="1082"/>
      <c r="C2142" s="1330"/>
      <c r="D2142" s="1294"/>
      <c r="E2142" s="1513"/>
      <c r="F2142" s="1600"/>
    </row>
    <row r="2143" spans="1:6" s="1055" customFormat="1" ht="15.6">
      <c r="A2143" s="1290"/>
      <c r="B2143" s="1082"/>
      <c r="C2143" s="1143"/>
      <c r="D2143" s="1109"/>
      <c r="E2143" s="1491"/>
      <c r="F2143" s="1600"/>
    </row>
    <row r="2144" spans="1:6" s="1055" customFormat="1" ht="15.6">
      <c r="A2144" s="1290"/>
      <c r="B2144" s="1082"/>
      <c r="C2144" s="1143"/>
      <c r="D2144" s="1109"/>
      <c r="E2144" s="1491"/>
      <c r="F2144" s="1600"/>
    </row>
    <row r="2145" spans="1:6" s="1055" customFormat="1" ht="15.6">
      <c r="A2145" s="1290"/>
      <c r="B2145" s="1082"/>
      <c r="C2145" s="1143"/>
      <c r="D2145" s="1109"/>
      <c r="E2145" s="1491"/>
      <c r="F2145" s="1600"/>
    </row>
    <row r="2146" spans="1:6" s="1055" customFormat="1" ht="15.6">
      <c r="A2146" s="1290"/>
      <c r="B2146" s="1082"/>
      <c r="C2146" s="1143"/>
      <c r="D2146" s="1109"/>
      <c r="E2146" s="1491"/>
      <c r="F2146" s="1600"/>
    </row>
    <row r="2147" spans="1:6" s="1055" customFormat="1" ht="15.6">
      <c r="A2147" s="1290"/>
      <c r="B2147" s="1082"/>
      <c r="C2147" s="1143"/>
      <c r="D2147" s="1109"/>
      <c r="E2147" s="1491"/>
      <c r="F2147" s="1600"/>
    </row>
    <row r="2148" spans="1:6" s="1055" customFormat="1" ht="15.6">
      <c r="A2148" s="1290"/>
      <c r="B2148" s="1082"/>
      <c r="C2148" s="1143"/>
      <c r="D2148" s="1109"/>
      <c r="E2148" s="1491"/>
      <c r="F2148" s="1600"/>
    </row>
    <row r="2149" spans="1:6" s="1055" customFormat="1" ht="15.6">
      <c r="A2149" s="1290"/>
      <c r="B2149" s="1082"/>
      <c r="C2149" s="1143"/>
      <c r="D2149" s="1109"/>
      <c r="E2149" s="1491"/>
      <c r="F2149" s="1600"/>
    </row>
    <row r="2150" spans="1:6" s="1055" customFormat="1" ht="15.6">
      <c r="A2150" s="1290"/>
      <c r="B2150" s="1082"/>
      <c r="C2150" s="1143"/>
      <c r="D2150" s="1109"/>
      <c r="E2150" s="1491"/>
      <c r="F2150" s="1600"/>
    </row>
    <row r="2151" spans="1:6" s="1055" customFormat="1" ht="15.6">
      <c r="A2151" s="1290"/>
      <c r="B2151" s="1082"/>
      <c r="C2151" s="1143"/>
      <c r="D2151" s="1109"/>
      <c r="E2151" s="1491"/>
      <c r="F2151" s="1600"/>
    </row>
    <row r="2152" spans="1:6" s="1055" customFormat="1" ht="15.6">
      <c r="A2152" s="1290"/>
      <c r="B2152" s="1082"/>
      <c r="C2152" s="1143"/>
      <c r="D2152" s="1109"/>
      <c r="E2152" s="1491"/>
      <c r="F2152" s="1600"/>
    </row>
    <row r="2153" spans="1:6" s="1055" customFormat="1" ht="15.6">
      <c r="A2153" s="1290"/>
      <c r="B2153" s="1082"/>
      <c r="C2153" s="1143"/>
      <c r="D2153" s="1109"/>
      <c r="E2153" s="1491"/>
      <c r="F2153" s="1600"/>
    </row>
    <row r="2154" spans="1:6" s="1055" customFormat="1" ht="15.6">
      <c r="A2154" s="1290"/>
      <c r="B2154" s="1082"/>
      <c r="C2154" s="1143"/>
      <c r="D2154" s="1109"/>
      <c r="E2154" s="1491"/>
      <c r="F2154" s="1600"/>
    </row>
    <row r="2155" spans="1:6" s="1055" customFormat="1" ht="15.6">
      <c r="A2155" s="1290"/>
      <c r="B2155" s="1082"/>
      <c r="C2155" s="1143"/>
      <c r="D2155" s="1109"/>
      <c r="E2155" s="1491"/>
      <c r="F2155" s="1600"/>
    </row>
    <row r="2156" spans="1:6" s="1055" customFormat="1" ht="16.2" thickBot="1">
      <c r="A2156" s="1296"/>
      <c r="B2156" s="1331"/>
      <c r="C2156" s="1332"/>
      <c r="D2156" s="1299"/>
      <c r="E2156" s="1575"/>
      <c r="F2156" s="1608"/>
    </row>
    <row r="2157" spans="1:6" s="1055" customFormat="1" ht="16.2" thickBot="1">
      <c r="A2157" s="2609" t="s">
        <v>2810</v>
      </c>
      <c r="B2157" s="2609"/>
      <c r="C2157" s="2609"/>
      <c r="D2157" s="2609"/>
      <c r="E2157" s="2610"/>
      <c r="F2157" s="1609">
        <f>SUM(F2131:F2156)</f>
        <v>0</v>
      </c>
    </row>
    <row r="2158" spans="1:6" s="1055" customFormat="1" ht="16.2" thickTop="1">
      <c r="A2158" s="1254"/>
      <c r="B2158" s="1333"/>
      <c r="C2158" s="1143"/>
      <c r="D2158" s="1107"/>
      <c r="E2158" s="1465"/>
      <c r="F2158" s="1599"/>
    </row>
    <row r="2159" spans="1:6" s="1083" customFormat="1" ht="6.75" customHeight="1">
      <c r="A2159" s="1334"/>
      <c r="B2159" s="1335"/>
      <c r="C2159" s="1335"/>
      <c r="D2159" s="1335"/>
      <c r="E2159" s="1610"/>
      <c r="F2159" s="1610"/>
    </row>
    <row r="2160" spans="1:6" s="1055" customFormat="1" ht="15.6">
      <c r="A2160" s="1336"/>
      <c r="B2160" s="1117"/>
      <c r="C2160" s="1143"/>
      <c r="D2160" s="1107"/>
      <c r="E2160" s="1592"/>
      <c r="F2160" s="1564"/>
    </row>
    <row r="2161" spans="1:6" s="1055" customFormat="1" ht="16.2" thickBot="1">
      <c r="A2161" s="2602" t="s">
        <v>2986</v>
      </c>
      <c r="B2161" s="2602"/>
      <c r="C2161" s="2602"/>
      <c r="D2161" s="2602"/>
      <c r="E2161" s="2602"/>
      <c r="F2161" s="2602"/>
    </row>
    <row r="2162" spans="1:6" s="1055" customFormat="1" ht="16.2" thickBot="1">
      <c r="A2162" s="1337" t="s">
        <v>7</v>
      </c>
      <c r="B2162" s="1338" t="s">
        <v>8</v>
      </c>
      <c r="C2162" s="1339" t="s">
        <v>10</v>
      </c>
      <c r="D2162" s="1340" t="s">
        <v>991</v>
      </c>
      <c r="E2162" s="1611" t="s">
        <v>11</v>
      </c>
      <c r="F2162" s="1514" t="s">
        <v>2033</v>
      </c>
    </row>
    <row r="2163" spans="1:6" s="1055" customFormat="1" ht="15.6">
      <c r="A2163" s="1286"/>
      <c r="B2163" s="1287"/>
      <c r="C2163" s="1288"/>
      <c r="D2163" s="1289"/>
      <c r="E2163" s="1585"/>
      <c r="F2163" s="1580"/>
    </row>
    <row r="2164" spans="1:6" s="1055" customFormat="1" ht="15.6">
      <c r="A2164" s="1290"/>
      <c r="B2164" s="1077" t="s">
        <v>2934</v>
      </c>
      <c r="C2164" s="1285"/>
      <c r="D2164" s="1109"/>
      <c r="E2164" s="1586"/>
      <c r="F2164" s="1515"/>
    </row>
    <row r="2165" spans="1:6" s="1055" customFormat="1" ht="15.6">
      <c r="A2165" s="1290"/>
      <c r="B2165" s="1077"/>
      <c r="C2165" s="1285"/>
      <c r="D2165" s="1109"/>
      <c r="E2165" s="1586"/>
      <c r="F2165" s="1515"/>
    </row>
    <row r="2166" spans="1:6" s="1055" customFormat="1" ht="15.6">
      <c r="A2166" s="1290"/>
      <c r="B2166" s="1291"/>
      <c r="C2166" s="1285"/>
      <c r="D2166" s="1109"/>
      <c r="E2166" s="1586"/>
      <c r="F2166" s="1515"/>
    </row>
    <row r="2167" spans="1:6" s="1055" customFormat="1" ht="15.6">
      <c r="A2167" s="1290" t="s">
        <v>2987</v>
      </c>
      <c r="B2167" s="1291" t="s">
        <v>2988</v>
      </c>
      <c r="C2167" s="1285"/>
      <c r="D2167" s="1109"/>
      <c r="E2167" s="1586"/>
      <c r="F2167" s="1515">
        <f>F2157</f>
        <v>0</v>
      </c>
    </row>
    <row r="2168" spans="1:6" s="1055" customFormat="1" ht="15.6">
      <c r="A2168" s="1290"/>
      <c r="B2168" s="1291"/>
      <c r="C2168" s="1285"/>
      <c r="D2168" s="1109"/>
      <c r="E2168" s="1586"/>
      <c r="F2168" s="1515"/>
    </row>
    <row r="2169" spans="1:6" s="1055" customFormat="1" ht="15.6">
      <c r="A2169" s="1290"/>
      <c r="B2169" s="1291"/>
      <c r="C2169" s="1285"/>
      <c r="D2169" s="1109"/>
      <c r="E2169" s="1586"/>
      <c r="F2169" s="1515"/>
    </row>
    <row r="2170" spans="1:6" s="1055" customFormat="1" ht="15.6">
      <c r="A2170" s="1290"/>
      <c r="B2170" s="1292"/>
      <c r="C2170" s="1293"/>
      <c r="D2170" s="1294"/>
      <c r="E2170" s="1587"/>
      <c r="F2170" s="1588"/>
    </row>
    <row r="2171" spans="1:6" s="1055" customFormat="1" ht="15.6">
      <c r="A2171" s="1290"/>
      <c r="B2171" s="1096"/>
      <c r="C2171" s="1293"/>
      <c r="D2171" s="1294"/>
      <c r="E2171" s="1587"/>
      <c r="F2171" s="1515"/>
    </row>
    <row r="2172" spans="1:6" s="1055" customFormat="1" ht="15.6">
      <c r="A2172" s="1290"/>
      <c r="B2172" s="1292"/>
      <c r="C2172" s="1293"/>
      <c r="D2172" s="1294"/>
      <c r="E2172" s="1587"/>
      <c r="F2172" s="1588"/>
    </row>
    <row r="2173" spans="1:6" s="1055" customFormat="1" ht="15.6">
      <c r="A2173" s="1290"/>
      <c r="B2173" s="1295" t="s">
        <v>2989</v>
      </c>
      <c r="C2173" s="1293"/>
      <c r="D2173" s="1294"/>
      <c r="E2173" s="1587"/>
      <c r="F2173" s="1588">
        <f>SUM(F2165:F2172)</f>
        <v>0</v>
      </c>
    </row>
    <row r="2174" spans="1:6" s="1055" customFormat="1" ht="15.6">
      <c r="A2174" s="1290"/>
      <c r="B2174" s="1292"/>
      <c r="C2174" s="1293"/>
      <c r="D2174" s="1294"/>
      <c r="E2174" s="1587"/>
      <c r="F2174" s="1588"/>
    </row>
    <row r="2175" spans="1:6" s="1055" customFormat="1" ht="15.6">
      <c r="A2175" s="1290"/>
      <c r="B2175" s="1291"/>
      <c r="C2175" s="1285"/>
      <c r="D2175" s="1109"/>
      <c r="E2175" s="1586"/>
      <c r="F2175" s="1515"/>
    </row>
    <row r="2176" spans="1:6" s="1055" customFormat="1" ht="15.6">
      <c r="A2176" s="1290"/>
      <c r="B2176" s="1291"/>
      <c r="C2176" s="1285"/>
      <c r="D2176" s="1109"/>
      <c r="E2176" s="1586"/>
      <c r="F2176" s="1515"/>
    </row>
    <row r="2177" spans="1:6" s="1055" customFormat="1" ht="15.6">
      <c r="A2177" s="1290"/>
      <c r="B2177" s="1291"/>
      <c r="C2177" s="1285"/>
      <c r="D2177" s="1109"/>
      <c r="E2177" s="1586"/>
      <c r="F2177" s="1515"/>
    </row>
    <row r="2178" spans="1:6" s="1055" customFormat="1" ht="15.6">
      <c r="A2178" s="1290"/>
      <c r="B2178" s="1291"/>
      <c r="C2178" s="1285"/>
      <c r="D2178" s="1109"/>
      <c r="E2178" s="1586"/>
      <c r="F2178" s="1515"/>
    </row>
    <row r="2179" spans="1:6" s="1055" customFormat="1" ht="15.6">
      <c r="A2179" s="1290"/>
      <c r="B2179" s="1291"/>
      <c r="C2179" s="1285"/>
      <c r="D2179" s="1109"/>
      <c r="E2179" s="1586"/>
      <c r="F2179" s="1515"/>
    </row>
    <row r="2180" spans="1:6" s="1055" customFormat="1" ht="15.6">
      <c r="A2180" s="1290"/>
      <c r="B2180" s="1291"/>
      <c r="C2180" s="1285"/>
      <c r="D2180" s="1109"/>
      <c r="E2180" s="1586"/>
      <c r="F2180" s="1515"/>
    </row>
    <row r="2181" spans="1:6" s="1055" customFormat="1" ht="15.6">
      <c r="A2181" s="1290"/>
      <c r="B2181" s="1291"/>
      <c r="C2181" s="1285"/>
      <c r="D2181" s="1109"/>
      <c r="E2181" s="1586"/>
      <c r="F2181" s="1515"/>
    </row>
    <row r="2182" spans="1:6" s="1055" customFormat="1" ht="15.6">
      <c r="A2182" s="1290"/>
      <c r="B2182" s="1291"/>
      <c r="C2182" s="1285"/>
      <c r="D2182" s="1109"/>
      <c r="E2182" s="1586"/>
      <c r="F2182" s="1515"/>
    </row>
    <row r="2183" spans="1:6" s="1055" customFormat="1" ht="15.6">
      <c r="A2183" s="1290"/>
      <c r="B2183" s="1291"/>
      <c r="C2183" s="1285"/>
      <c r="D2183" s="1109"/>
      <c r="E2183" s="1586"/>
      <c r="F2183" s="1515"/>
    </row>
    <row r="2184" spans="1:6" s="1055" customFormat="1" ht="15.6">
      <c r="A2184" s="1290"/>
      <c r="B2184" s="1291"/>
      <c r="C2184" s="1285"/>
      <c r="D2184" s="1109"/>
      <c r="E2184" s="1586"/>
      <c r="F2184" s="1515"/>
    </row>
    <row r="2185" spans="1:6" s="1055" customFormat="1" ht="15.6">
      <c r="A2185" s="1290"/>
      <c r="B2185" s="1291"/>
      <c r="C2185" s="1285"/>
      <c r="D2185" s="1109"/>
      <c r="E2185" s="1586"/>
      <c r="F2185" s="1515"/>
    </row>
    <row r="2186" spans="1:6" s="1055" customFormat="1" ht="15.6">
      <c r="A2186" s="1290"/>
      <c r="B2186" s="1291"/>
      <c r="C2186" s="1285"/>
      <c r="D2186" s="1109"/>
      <c r="E2186" s="1586"/>
      <c r="F2186" s="1515"/>
    </row>
    <row r="2187" spans="1:6" s="1055" customFormat="1" ht="15.6">
      <c r="A2187" s="1290"/>
      <c r="B2187" s="1291"/>
      <c r="C2187" s="1285"/>
      <c r="D2187" s="1109"/>
      <c r="E2187" s="1586"/>
      <c r="F2187" s="1515"/>
    </row>
    <row r="2188" spans="1:6" s="1055" customFormat="1" ht="15.6">
      <c r="A2188" s="1290"/>
      <c r="B2188" s="1291"/>
      <c r="C2188" s="1285"/>
      <c r="D2188" s="1109"/>
      <c r="E2188" s="1586"/>
      <c r="F2188" s="1515"/>
    </row>
    <row r="2189" spans="1:6" s="1055" customFormat="1" ht="15.6">
      <c r="A2189" s="1290"/>
      <c r="B2189" s="1291"/>
      <c r="C2189" s="1285"/>
      <c r="D2189" s="1109"/>
      <c r="E2189" s="1586"/>
      <c r="F2189" s="1515"/>
    </row>
    <row r="2190" spans="1:6" s="1055" customFormat="1" ht="15.6">
      <c r="A2190" s="1290"/>
      <c r="B2190" s="1291"/>
      <c r="C2190" s="1285"/>
      <c r="D2190" s="1109"/>
      <c r="E2190" s="1586"/>
      <c r="F2190" s="1515"/>
    </row>
    <row r="2191" spans="1:6" s="1055" customFormat="1" ht="15.6">
      <c r="A2191" s="1290"/>
      <c r="B2191" s="1291"/>
      <c r="C2191" s="1285"/>
      <c r="D2191" s="1109"/>
      <c r="E2191" s="1586"/>
      <c r="F2191" s="1515"/>
    </row>
    <row r="2192" spans="1:6" s="1055" customFormat="1" ht="15.6">
      <c r="A2192" s="1290"/>
      <c r="B2192" s="1291"/>
      <c r="C2192" s="1285"/>
      <c r="D2192" s="1109"/>
      <c r="E2192" s="1586"/>
      <c r="F2192" s="1515"/>
    </row>
    <row r="2193" spans="1:6" s="1055" customFormat="1" ht="15.6">
      <c r="A2193" s="1290"/>
      <c r="B2193" s="1291"/>
      <c r="C2193" s="1285"/>
      <c r="D2193" s="1109"/>
      <c r="E2193" s="1586"/>
      <c r="F2193" s="1515"/>
    </row>
    <row r="2194" spans="1:6" s="1055" customFormat="1" ht="15.6">
      <c r="A2194" s="1290"/>
      <c r="B2194" s="1291"/>
      <c r="C2194" s="1285"/>
      <c r="D2194" s="1109"/>
      <c r="E2194" s="1586"/>
      <c r="F2194" s="1515"/>
    </row>
    <row r="2195" spans="1:6" s="1055" customFormat="1" ht="15.6">
      <c r="A2195" s="1290"/>
      <c r="B2195" s="1291"/>
      <c r="C2195" s="1285"/>
      <c r="D2195" s="1109"/>
      <c r="E2195" s="1586"/>
      <c r="F2195" s="1515"/>
    </row>
    <row r="2196" spans="1:6" s="1055" customFormat="1" ht="15.6">
      <c r="A2196" s="1290"/>
      <c r="B2196" s="1291"/>
      <c r="C2196" s="1285"/>
      <c r="D2196" s="1109"/>
      <c r="E2196" s="1586"/>
      <c r="F2196" s="1515"/>
    </row>
    <row r="2197" spans="1:6" s="1055" customFormat="1" ht="15.6">
      <c r="A2197" s="1290"/>
      <c r="B2197" s="1291"/>
      <c r="C2197" s="1285"/>
      <c r="D2197" s="1109"/>
      <c r="E2197" s="1586"/>
      <c r="F2197" s="1515"/>
    </row>
    <row r="2198" spans="1:6" s="1055" customFormat="1" ht="15.6">
      <c r="A2198" s="1290"/>
      <c r="B2198" s="1291"/>
      <c r="C2198" s="1285"/>
      <c r="D2198" s="1109"/>
      <c r="E2198" s="1586"/>
      <c r="F2198" s="1515"/>
    </row>
    <row r="2199" spans="1:6" s="1055" customFormat="1" ht="15.6">
      <c r="A2199" s="1290"/>
      <c r="B2199" s="1291"/>
      <c r="C2199" s="1285"/>
      <c r="D2199" s="1109"/>
      <c r="E2199" s="1586"/>
      <c r="F2199" s="1515"/>
    </row>
    <row r="2200" spans="1:6" s="1055" customFormat="1" ht="15.6">
      <c r="A2200" s="1290"/>
      <c r="B2200" s="1291"/>
      <c r="C2200" s="1285"/>
      <c r="D2200" s="1109"/>
      <c r="E2200" s="1586"/>
      <c r="F2200" s="1515"/>
    </row>
    <row r="2201" spans="1:6" s="1055" customFormat="1" ht="15.6">
      <c r="A2201" s="1290"/>
      <c r="B2201" s="1291"/>
      <c r="C2201" s="1285"/>
      <c r="D2201" s="1109"/>
      <c r="E2201" s="1586"/>
      <c r="F2201" s="1515"/>
    </row>
    <row r="2202" spans="1:6" s="1055" customFormat="1" ht="15.6">
      <c r="A2202" s="1290"/>
      <c r="B2202" s="1291"/>
      <c r="C2202" s="1285"/>
      <c r="D2202" s="1109"/>
      <c r="E2202" s="1586"/>
      <c r="F2202" s="1515"/>
    </row>
    <row r="2203" spans="1:6" s="1055" customFormat="1" ht="15.6">
      <c r="A2203" s="1290"/>
      <c r="B2203" s="1291"/>
      <c r="C2203" s="1285"/>
      <c r="D2203" s="1109"/>
      <c r="E2203" s="1586"/>
      <c r="F2203" s="1515"/>
    </row>
    <row r="2204" spans="1:6" s="1055" customFormat="1" ht="15.6">
      <c r="A2204" s="1290"/>
      <c r="B2204" s="1291"/>
      <c r="C2204" s="1285"/>
      <c r="D2204" s="1109"/>
      <c r="E2204" s="1586"/>
      <c r="F2204" s="1515"/>
    </row>
    <row r="2205" spans="1:6" s="1055" customFormat="1" ht="16.2" thickBot="1">
      <c r="A2205" s="1296"/>
      <c r="B2205" s="1297"/>
      <c r="C2205" s="1298"/>
      <c r="D2205" s="1299"/>
      <c r="E2205" s="1589"/>
      <c r="F2205" s="1582"/>
    </row>
    <row r="2206" spans="1:6" s="1055" customFormat="1" ht="16.2" thickBot="1">
      <c r="A2206" s="1158"/>
      <c r="B2206" s="1117" t="s">
        <v>2938</v>
      </c>
      <c r="C2206" s="1253"/>
      <c r="D2206" s="1107"/>
      <c r="E2206" s="1497"/>
      <c r="F2206" s="1590">
        <f>F2173</f>
        <v>0</v>
      </c>
    </row>
    <row r="2207" spans="1:6" s="1055" customFormat="1" ht="15.6">
      <c r="A2207" s="1158"/>
      <c r="B2207" s="1196"/>
      <c r="C2207" s="1253"/>
      <c r="D2207" s="1107"/>
      <c r="E2207" s="1465"/>
      <c r="F2207" s="1599"/>
    </row>
    <row r="2208" spans="1:6" s="1055" customFormat="1" ht="15.6">
      <c r="A2208" s="2589" t="s">
        <v>2754</v>
      </c>
      <c r="B2208" s="2589"/>
      <c r="C2208" s="2589"/>
      <c r="D2208" s="2589"/>
      <c r="E2208" s="2589"/>
      <c r="F2208" s="2589"/>
    </row>
    <row r="2209" spans="1:6" s="1055" customFormat="1" ht="16.2" thickBot="1">
      <c r="A2209" s="1254"/>
      <c r="B2209" s="1142"/>
      <c r="C2209" s="1143"/>
      <c r="D2209" s="1107"/>
      <c r="E2209" s="1465"/>
      <c r="F2209" s="1511"/>
    </row>
    <row r="2210" spans="1:6" s="1055" customFormat="1" ht="16.2" thickBot="1">
      <c r="A2210" s="1313" t="s">
        <v>7</v>
      </c>
      <c r="B2210" s="1112" t="s">
        <v>8</v>
      </c>
      <c r="C2210" s="1145"/>
      <c r="D2210" s="1114"/>
      <c r="E2210" s="1455"/>
      <c r="F2210" s="1512" t="s">
        <v>2755</v>
      </c>
    </row>
    <row r="2211" spans="1:6" s="1055" customFormat="1" ht="15.6">
      <c r="A2211" s="1259"/>
      <c r="B2211" s="1146"/>
      <c r="C2211" s="1147"/>
      <c r="D2211" s="1148"/>
      <c r="E2211" s="1513"/>
      <c r="F2211" s="1514"/>
    </row>
    <row r="2212" spans="1:6" s="1055" customFormat="1" ht="15.6">
      <c r="A2212" s="1195"/>
      <c r="B2212" s="1077"/>
      <c r="C2212" s="1149"/>
      <c r="D2212" s="1073"/>
      <c r="E2212" s="1491"/>
      <c r="F2212" s="1515"/>
    </row>
    <row r="2213" spans="1:6" s="1055" customFormat="1" ht="15.6">
      <c r="A2213" s="1195"/>
      <c r="B2213" s="1077" t="s">
        <v>2990</v>
      </c>
      <c r="C2213" s="1149"/>
      <c r="D2213" s="1073"/>
      <c r="E2213" s="1491"/>
      <c r="F2213" s="1515"/>
    </row>
    <row r="2214" spans="1:6" s="1055" customFormat="1" ht="15.6">
      <c r="A2214" s="1195"/>
      <c r="B2214" s="1150" t="s">
        <v>2754</v>
      </c>
      <c r="C2214" s="1151"/>
      <c r="D2214" s="1073"/>
      <c r="E2214" s="1491"/>
      <c r="F2214" s="1515"/>
    </row>
    <row r="2215" spans="1:6" s="1055" customFormat="1" ht="15.6">
      <c r="A2215" s="1195"/>
      <c r="B2215" s="1150"/>
      <c r="C2215" s="1151"/>
      <c r="D2215" s="1073"/>
      <c r="E2215" s="1491"/>
      <c r="F2215" s="1515"/>
    </row>
    <row r="2216" spans="1:6" s="1055" customFormat="1" ht="17.25" customHeight="1">
      <c r="A2216" s="1195"/>
      <c r="B2216" s="1124"/>
      <c r="C2216" s="1274"/>
      <c r="D2216" s="1073"/>
      <c r="E2216" s="1491"/>
      <c r="F2216" s="1515"/>
    </row>
    <row r="2217" spans="1:6" s="1055" customFormat="1" ht="17.25" customHeight="1">
      <c r="A2217" s="1195">
        <v>1.2</v>
      </c>
      <c r="B2217" s="1082" t="s">
        <v>1538</v>
      </c>
      <c r="C2217" s="1151"/>
      <c r="D2217" s="1073"/>
      <c r="E2217" s="1491"/>
      <c r="F2217" s="1515">
        <f>F1862</f>
        <v>267152</v>
      </c>
    </row>
    <row r="2218" spans="1:6" s="1055" customFormat="1" ht="17.25" customHeight="1">
      <c r="A2218" s="1195"/>
      <c r="B2218" s="1082"/>
      <c r="C2218" s="1341"/>
      <c r="D2218" s="1073"/>
      <c r="E2218" s="1491"/>
      <c r="F2218" s="1515"/>
    </row>
    <row r="2219" spans="1:6" s="1055" customFormat="1" ht="17.25" customHeight="1">
      <c r="A2219" s="1195">
        <v>1.3</v>
      </c>
      <c r="B2219" s="1082" t="s">
        <v>1539</v>
      </c>
      <c r="C2219" s="1151"/>
      <c r="D2219" s="1073"/>
      <c r="E2219" s="1491"/>
      <c r="F2219" s="1568">
        <f>F2000</f>
        <v>4733688</v>
      </c>
    </row>
    <row r="2220" spans="1:6" s="1055" customFormat="1" ht="17.25" customHeight="1">
      <c r="A2220" s="1195"/>
      <c r="B2220" s="1082"/>
      <c r="C2220" s="1151"/>
      <c r="D2220" s="1073"/>
      <c r="E2220" s="1491"/>
      <c r="F2220" s="1515"/>
    </row>
    <row r="2221" spans="1:6" s="1055" customFormat="1" ht="17.25" customHeight="1">
      <c r="A2221" s="1195">
        <v>1.4</v>
      </c>
      <c r="B2221" s="1082" t="s">
        <v>1540</v>
      </c>
      <c r="C2221" s="1151"/>
      <c r="D2221" s="1073"/>
      <c r="E2221" s="1491"/>
      <c r="F2221" s="1515">
        <f>F2124</f>
        <v>397100</v>
      </c>
    </row>
    <row r="2222" spans="1:6" s="1055" customFormat="1" ht="17.25" customHeight="1">
      <c r="A2222" s="1195"/>
      <c r="B2222" s="1082"/>
      <c r="C2222" s="1342"/>
      <c r="D2222" s="1073"/>
      <c r="E2222" s="1491"/>
      <c r="F2222" s="1612"/>
    </row>
    <row r="2223" spans="1:6" s="1055" customFormat="1" ht="17.25" customHeight="1">
      <c r="A2223" s="1195">
        <v>1.5</v>
      </c>
      <c r="B2223" s="1082" t="s">
        <v>1541</v>
      </c>
      <c r="C2223" s="1151"/>
      <c r="D2223" s="1073"/>
      <c r="E2223" s="1491"/>
      <c r="F2223" s="1515">
        <f>F2206</f>
        <v>0</v>
      </c>
    </row>
    <row r="2224" spans="1:6" s="1055" customFormat="1" ht="17.25" customHeight="1">
      <c r="A2224" s="1195"/>
      <c r="B2224" s="1082"/>
      <c r="C2224" s="1343"/>
      <c r="D2224" s="1344"/>
      <c r="E2224" s="1606"/>
      <c r="F2224" s="1613"/>
    </row>
    <row r="2225" spans="1:6" s="1055" customFormat="1" ht="16.5" customHeight="1">
      <c r="A2225" s="1259"/>
      <c r="B2225" s="1146"/>
      <c r="C2225" s="1147"/>
      <c r="D2225" s="1148"/>
      <c r="E2225" s="1513"/>
      <c r="F2225" s="1588"/>
    </row>
    <row r="2226" spans="1:6" s="1055" customFormat="1" ht="15.6">
      <c r="A2226" s="1259"/>
      <c r="B2226" s="1146" t="s">
        <v>2926</v>
      </c>
      <c r="C2226" s="1147"/>
      <c r="D2226" s="1148"/>
      <c r="E2226" s="1513"/>
      <c r="F2226" s="1614">
        <f>SUM(F2216:F2225)</f>
        <v>5397940</v>
      </c>
    </row>
    <row r="2227" spans="1:6" s="1055" customFormat="1" ht="15.6">
      <c r="A2227" s="1195"/>
      <c r="B2227" s="1263"/>
      <c r="C2227" s="1264"/>
      <c r="D2227" s="1265"/>
      <c r="E2227" s="1491"/>
      <c r="F2227" s="1515"/>
    </row>
    <row r="2228" spans="1:6" s="1055" customFormat="1" ht="15.6">
      <c r="A2228" s="1195"/>
      <c r="B2228" s="1266"/>
      <c r="C2228" s="1267"/>
      <c r="D2228" s="1268"/>
      <c r="E2228" s="1572"/>
      <c r="F2228" s="1615"/>
    </row>
    <row r="2229" spans="1:6" s="1055" customFormat="1" ht="15.6">
      <c r="A2229" s="1195"/>
      <c r="B2229" s="1124"/>
      <c r="C2229" s="1151"/>
      <c r="D2229" s="1073"/>
      <c r="E2229" s="1491"/>
      <c r="F2229" s="1515"/>
    </row>
    <row r="2230" spans="1:6" s="1055" customFormat="1" ht="15.6">
      <c r="A2230" s="1195"/>
      <c r="B2230" s="1146"/>
      <c r="C2230" s="1151"/>
      <c r="D2230" s="1270"/>
      <c r="E2230" s="1498"/>
      <c r="F2230" s="1616"/>
    </row>
    <row r="2231" spans="1:6" s="1055" customFormat="1" ht="31.8" thickBot="1">
      <c r="A2231" s="1195"/>
      <c r="B2231" s="1146" t="s">
        <v>2991</v>
      </c>
      <c r="C2231" s="1151"/>
      <c r="D2231" s="1270"/>
      <c r="E2231" s="1498"/>
      <c r="F2231" s="1616">
        <f>F2226</f>
        <v>5397940</v>
      </c>
    </row>
    <row r="2232" spans="1:6" s="1055" customFormat="1" ht="15.6">
      <c r="A2232" s="2605"/>
      <c r="B2232" s="2605"/>
      <c r="C2232" s="2605"/>
      <c r="D2232" s="2605"/>
      <c r="E2232" s="2605"/>
      <c r="F2232" s="2605"/>
    </row>
    <row r="2233" spans="1:6" s="1083" customFormat="1" ht="15.6">
      <c r="A2233" s="1159"/>
      <c r="C2233" s="1159"/>
      <c r="D2233" s="1159"/>
      <c r="E2233" s="1519"/>
      <c r="F2233" s="1454"/>
    </row>
    <row r="2234" spans="1:6" s="1057" customFormat="1" ht="15.6">
      <c r="A2234" s="1155"/>
      <c r="B2234" s="1156"/>
      <c r="C2234" s="1089"/>
      <c r="D2234" s="1089"/>
      <c r="E2234" s="1451"/>
      <c r="F2234" s="1451"/>
    </row>
    <row r="2235" spans="1:6" s="1057" customFormat="1" ht="15.6">
      <c r="A2235" s="1155"/>
      <c r="B2235" s="1156"/>
      <c r="C2235" s="1089"/>
      <c r="D2235" s="1089"/>
      <c r="E2235" s="1451"/>
      <c r="F2235" s="1451"/>
    </row>
    <row r="2236" spans="1:6" s="1057" customFormat="1" ht="15.6">
      <c r="A2236" s="1155"/>
      <c r="B2236" s="1156"/>
      <c r="C2236" s="1089"/>
      <c r="D2236" s="1089"/>
      <c r="E2236" s="1451"/>
      <c r="F2236" s="1451"/>
    </row>
    <row r="2237" spans="1:6" s="1057" customFormat="1" ht="15.6">
      <c r="A2237" s="1155"/>
      <c r="B2237" s="1156"/>
      <c r="C2237" s="1089"/>
      <c r="D2237" s="1089"/>
      <c r="E2237" s="1451"/>
      <c r="F2237" s="1451"/>
    </row>
    <row r="2238" spans="1:6" s="1057" customFormat="1" ht="15.6">
      <c r="A2238" s="1155"/>
      <c r="B2238" s="1156"/>
      <c r="C2238" s="1089"/>
      <c r="D2238" s="1089"/>
      <c r="E2238" s="1451"/>
      <c r="F2238" s="1451"/>
    </row>
    <row r="2239" spans="1:6" s="1057" customFormat="1" ht="15.6">
      <c r="A2239" s="1155"/>
      <c r="B2239" s="1156"/>
      <c r="C2239" s="1089"/>
      <c r="D2239" s="1089"/>
      <c r="E2239" s="1451"/>
      <c r="F2239" s="1451"/>
    </row>
    <row r="2240" spans="1:6" s="1057" customFormat="1" ht="15.6">
      <c r="A2240" s="1155"/>
      <c r="B2240" s="1156"/>
      <c r="C2240" s="1089"/>
      <c r="D2240" s="1089"/>
      <c r="E2240" s="1451"/>
      <c r="F2240" s="1451"/>
    </row>
    <row r="2241" spans="1:6" s="1057" customFormat="1" ht="15.6">
      <c r="A2241" s="1155"/>
      <c r="B2241" s="1156"/>
      <c r="C2241" s="1089"/>
      <c r="D2241" s="1089"/>
      <c r="E2241" s="1451"/>
      <c r="F2241" s="1451"/>
    </row>
    <row r="2242" spans="1:6" s="1057" customFormat="1" ht="15.6">
      <c r="A2242" s="1155"/>
      <c r="B2242" s="1156"/>
      <c r="C2242" s="1089"/>
      <c r="D2242" s="1089"/>
      <c r="E2242" s="1451"/>
      <c r="F2242" s="1451"/>
    </row>
    <row r="2243" spans="1:6" s="1057" customFormat="1" ht="15.6">
      <c r="A2243" s="1155"/>
      <c r="B2243" s="1156"/>
      <c r="C2243" s="1089"/>
      <c r="D2243" s="1089"/>
      <c r="E2243" s="1451"/>
      <c r="F2243" s="1451"/>
    </row>
    <row r="2244" spans="1:6" s="1057" customFormat="1" ht="15.6">
      <c r="A2244" s="1155"/>
      <c r="B2244" s="1156"/>
      <c r="C2244" s="1089"/>
      <c r="D2244" s="1089"/>
      <c r="E2244" s="1451"/>
      <c r="F2244" s="1451"/>
    </row>
    <row r="2245" spans="1:6" s="1057" customFormat="1" ht="15.6">
      <c r="A2245" s="1155"/>
      <c r="B2245" s="1156"/>
      <c r="C2245" s="1089"/>
      <c r="D2245" s="1089"/>
      <c r="E2245" s="1451"/>
      <c r="F2245" s="1451"/>
    </row>
    <row r="2246" spans="1:6" s="1057" customFormat="1" ht="15.6">
      <c r="A2246" s="1155"/>
      <c r="B2246" s="1156"/>
      <c r="C2246" s="1089"/>
      <c r="D2246" s="1089"/>
      <c r="E2246" s="1451"/>
      <c r="F2246" s="1451"/>
    </row>
    <row r="2247" spans="1:6" s="1057" customFormat="1" ht="15.6">
      <c r="A2247" s="1155"/>
      <c r="B2247" s="1156"/>
      <c r="C2247" s="1089"/>
      <c r="D2247" s="1089"/>
      <c r="E2247" s="1451"/>
      <c r="F2247" s="1451"/>
    </row>
    <row r="2248" spans="1:6" s="1057" customFormat="1" ht="15.6">
      <c r="A2248" s="1155"/>
      <c r="B2248" s="1156"/>
      <c r="C2248" s="1089"/>
      <c r="D2248" s="1089"/>
      <c r="E2248" s="1451"/>
      <c r="F2248" s="1451"/>
    </row>
    <row r="2249" spans="1:6" s="1057" customFormat="1" ht="15.6">
      <c r="A2249" s="1155"/>
      <c r="B2249" s="1156"/>
      <c r="C2249" s="1089"/>
      <c r="D2249" s="1089"/>
      <c r="E2249" s="1451"/>
      <c r="F2249" s="1451"/>
    </row>
    <row r="2250" spans="1:6" s="1057" customFormat="1" ht="15.6">
      <c r="A2250" s="1155"/>
      <c r="B2250" s="1156"/>
      <c r="C2250" s="1089"/>
      <c r="D2250" s="1089"/>
      <c r="E2250" s="1451"/>
      <c r="F2250" s="1451"/>
    </row>
    <row r="2251" spans="1:6" s="1057" customFormat="1" ht="15.6">
      <c r="A2251" s="1155"/>
      <c r="B2251" s="1156"/>
      <c r="C2251" s="1089"/>
      <c r="D2251" s="1089"/>
      <c r="E2251" s="1451"/>
      <c r="F2251" s="1451"/>
    </row>
    <row r="2252" spans="1:6" s="1057" customFormat="1" ht="15.6">
      <c r="A2252" s="1155"/>
      <c r="B2252" s="1156"/>
      <c r="C2252" s="1089"/>
      <c r="D2252" s="1089"/>
      <c r="E2252" s="1451"/>
      <c r="F2252" s="1451"/>
    </row>
    <row r="2253" spans="1:6" s="1057" customFormat="1" ht="15.6">
      <c r="A2253" s="1155"/>
      <c r="B2253" s="1156"/>
      <c r="C2253" s="1089"/>
      <c r="D2253" s="1089"/>
      <c r="E2253" s="1451"/>
      <c r="F2253" s="1451"/>
    </row>
    <row r="2254" spans="1:6" s="1057" customFormat="1" ht="15.6">
      <c r="A2254" s="1155"/>
      <c r="B2254" s="1156"/>
      <c r="C2254" s="1089"/>
      <c r="D2254" s="1089"/>
      <c r="E2254" s="1451"/>
      <c r="F2254" s="1451"/>
    </row>
    <row r="2255" spans="1:6" s="1057" customFormat="1" ht="15.6">
      <c r="A2255" s="1155"/>
      <c r="B2255" s="1156"/>
      <c r="C2255" s="1089"/>
      <c r="D2255" s="1089"/>
      <c r="E2255" s="1451"/>
      <c r="F2255" s="1451"/>
    </row>
    <row r="2256" spans="1:6" s="1057" customFormat="1" ht="15.6">
      <c r="A2256" s="1155"/>
      <c r="B2256" s="1156"/>
      <c r="C2256" s="1089"/>
      <c r="D2256" s="1089"/>
      <c r="E2256" s="1451"/>
      <c r="F2256" s="1451"/>
    </row>
    <row r="2257" spans="1:6" s="1057" customFormat="1" ht="53.25" customHeight="1">
      <c r="A2257" s="2579" t="s">
        <v>2992</v>
      </c>
      <c r="B2257" s="2580"/>
      <c r="C2257" s="2580"/>
      <c r="D2257" s="2580"/>
      <c r="E2257" s="2580"/>
      <c r="F2257" s="2580"/>
    </row>
    <row r="2258" spans="1:6" s="1057" customFormat="1" ht="15.6">
      <c r="A2258" s="1155"/>
      <c r="B2258" s="1156"/>
      <c r="C2258" s="1089"/>
      <c r="D2258" s="1089"/>
      <c r="E2258" s="1451"/>
      <c r="F2258" s="1451"/>
    </row>
    <row r="2259" spans="1:6" s="1057" customFormat="1" ht="15.6">
      <c r="A2259" s="1155"/>
      <c r="B2259" s="1156"/>
      <c r="C2259" s="1089"/>
      <c r="D2259" s="1089"/>
      <c r="E2259" s="1451"/>
      <c r="F2259" s="1451"/>
    </row>
    <row r="2260" spans="1:6" s="1057" customFormat="1" ht="15.6">
      <c r="A2260" s="1155"/>
      <c r="B2260" s="1156"/>
      <c r="C2260" s="1089"/>
      <c r="D2260" s="1089"/>
      <c r="E2260" s="1451"/>
      <c r="F2260" s="1451"/>
    </row>
    <row r="2261" spans="1:6" s="1057" customFormat="1" ht="15.6">
      <c r="A2261" s="1155"/>
      <c r="B2261" s="1156"/>
      <c r="C2261" s="1089"/>
      <c r="D2261" s="1089"/>
      <c r="E2261" s="1451"/>
      <c r="F2261" s="1451"/>
    </row>
    <row r="2262" spans="1:6" s="1057" customFormat="1" ht="15.6">
      <c r="A2262" s="1155"/>
      <c r="B2262" s="1156"/>
      <c r="C2262" s="1089"/>
      <c r="D2262" s="1089"/>
      <c r="E2262" s="1451"/>
      <c r="F2262" s="1451"/>
    </row>
    <row r="2263" spans="1:6" s="1057" customFormat="1" ht="15.6">
      <c r="A2263" s="1155"/>
      <c r="B2263" s="1156"/>
      <c r="C2263" s="1089"/>
      <c r="D2263" s="1089"/>
      <c r="E2263" s="1451"/>
      <c r="F2263" s="1451"/>
    </row>
    <row r="2264" spans="1:6" s="1057" customFormat="1" ht="15.6">
      <c r="A2264" s="1155"/>
      <c r="B2264" s="1156"/>
      <c r="C2264" s="1089"/>
      <c r="D2264" s="1089"/>
      <c r="E2264" s="1451"/>
      <c r="F2264" s="1451"/>
    </row>
    <row r="2265" spans="1:6" s="1057" customFormat="1" ht="15.6">
      <c r="A2265" s="1155"/>
      <c r="B2265" s="1156"/>
      <c r="C2265" s="1089"/>
      <c r="D2265" s="1089"/>
      <c r="E2265" s="1451"/>
      <c r="F2265" s="1451"/>
    </row>
    <row r="2266" spans="1:6" s="1057" customFormat="1" ht="15.6">
      <c r="A2266" s="1155"/>
      <c r="B2266" s="1156"/>
      <c r="C2266" s="1089"/>
      <c r="D2266" s="1089"/>
      <c r="E2266" s="1451"/>
      <c r="F2266" s="1451"/>
    </row>
    <row r="2267" spans="1:6" s="1057" customFormat="1" ht="15.6">
      <c r="A2267" s="1155"/>
      <c r="B2267" s="1156"/>
      <c r="C2267" s="1089"/>
      <c r="D2267" s="1089"/>
      <c r="E2267" s="1451"/>
      <c r="F2267" s="1451"/>
    </row>
    <row r="2268" spans="1:6" s="1057" customFormat="1" ht="15.6">
      <c r="A2268" s="1155"/>
      <c r="B2268" s="1156"/>
      <c r="C2268" s="1089"/>
      <c r="D2268" s="1089"/>
      <c r="E2268" s="1451"/>
      <c r="F2268" s="1451"/>
    </row>
    <row r="2269" spans="1:6" s="1057" customFormat="1" ht="15.6">
      <c r="A2269" s="1155"/>
      <c r="B2269" s="1156"/>
      <c r="C2269" s="1089"/>
      <c r="D2269" s="1089"/>
      <c r="E2269" s="1451"/>
      <c r="F2269" s="1451"/>
    </row>
    <row r="2270" spans="1:6" s="1057" customFormat="1" ht="15.6">
      <c r="A2270" s="1155"/>
      <c r="B2270" s="1156"/>
      <c r="C2270" s="1089"/>
      <c r="D2270" s="1089"/>
      <c r="E2270" s="1451"/>
      <c r="F2270" s="1451"/>
    </row>
    <row r="2271" spans="1:6" s="1057" customFormat="1" ht="15.6">
      <c r="A2271" s="1155"/>
      <c r="B2271" s="1156"/>
      <c r="C2271" s="1089"/>
      <c r="D2271" s="1089"/>
      <c r="E2271" s="1451"/>
      <c r="F2271" s="1451"/>
    </row>
    <row r="2272" spans="1:6" s="1083" customFormat="1" ht="15.6">
      <c r="A2272" s="1157"/>
      <c r="B2272" s="1117"/>
      <c r="C2272" s="1159"/>
      <c r="D2272" s="1159"/>
      <c r="E2272" s="1453"/>
      <c r="F2272" s="1453"/>
    </row>
    <row r="2273" spans="1:6" s="1055" customFormat="1" ht="16.2" thickBot="1">
      <c r="A2273" s="2602" t="s">
        <v>2993</v>
      </c>
      <c r="B2273" s="2602"/>
      <c r="C2273" s="2602"/>
      <c r="D2273" s="2602"/>
      <c r="E2273" s="2602"/>
      <c r="F2273" s="2602"/>
    </row>
    <row r="2274" spans="1:6" s="1083" customFormat="1" ht="16.2" thickBot="1">
      <c r="A2274" s="1275" t="s">
        <v>7</v>
      </c>
      <c r="B2274" s="1112" t="s">
        <v>8</v>
      </c>
      <c r="C2274" s="1113" t="s">
        <v>10</v>
      </c>
      <c r="D2274" s="1276" t="s">
        <v>991</v>
      </c>
      <c r="E2274" s="1455" t="s">
        <v>11</v>
      </c>
      <c r="F2274" s="1578" t="s">
        <v>2732</v>
      </c>
    </row>
    <row r="2275" spans="1:6" s="1055" customFormat="1" ht="15.6">
      <c r="A2275" s="1259"/>
      <c r="B2275" s="1277"/>
      <c r="C2275" s="1278"/>
      <c r="D2275" s="1279"/>
      <c r="E2275" s="1579"/>
      <c r="F2275" s="1580"/>
    </row>
    <row r="2276" spans="1:6" s="1055" customFormat="1" ht="15.6">
      <c r="A2276" s="1280"/>
      <c r="B2276" s="1150" t="s">
        <v>1409</v>
      </c>
      <c r="C2276" s="1151"/>
      <c r="D2276" s="1073"/>
      <c r="E2276" s="1491"/>
      <c r="F2276" s="1515"/>
    </row>
    <row r="2277" spans="1:6" s="1055" customFormat="1" ht="15.6">
      <c r="A2277" s="1280" t="s">
        <v>2994</v>
      </c>
      <c r="B2277" s="1150" t="s">
        <v>1410</v>
      </c>
      <c r="C2277" s="1151"/>
      <c r="D2277" s="1073"/>
      <c r="E2277" s="1491"/>
      <c r="F2277" s="1515"/>
    </row>
    <row r="2278" spans="1:6" s="1055" customFormat="1" ht="31.2">
      <c r="A2278" s="1195"/>
      <c r="B2278" s="1150" t="s">
        <v>1411</v>
      </c>
      <c r="C2278" s="1151"/>
      <c r="D2278" s="1073"/>
      <c r="E2278" s="1491"/>
      <c r="F2278" s="1515"/>
    </row>
    <row r="2279" spans="1:6" s="1055" customFormat="1" ht="46.8">
      <c r="A2279" s="1195"/>
      <c r="B2279" s="1150" t="s">
        <v>1412</v>
      </c>
      <c r="C2279" s="1151"/>
      <c r="D2279" s="1073"/>
      <c r="E2279" s="1491"/>
      <c r="F2279" s="1515"/>
    </row>
    <row r="2280" spans="1:6" s="1055" customFormat="1" ht="15.6">
      <c r="A2280" s="1195"/>
      <c r="B2280" s="1150" t="s">
        <v>1413</v>
      </c>
      <c r="C2280" s="1151"/>
      <c r="D2280" s="1073"/>
      <c r="E2280" s="1491"/>
      <c r="F2280" s="1515"/>
    </row>
    <row r="2281" spans="1:6" s="1055" customFormat="1" ht="15.6">
      <c r="A2281" s="1195"/>
      <c r="B2281" s="1150"/>
      <c r="C2281" s="1151"/>
      <c r="D2281" s="1073"/>
      <c r="E2281" s="1491"/>
      <c r="F2281" s="1515"/>
    </row>
    <row r="2282" spans="1:6" s="1055" customFormat="1" ht="15.6">
      <c r="A2282" s="1281" t="s">
        <v>28</v>
      </c>
      <c r="B2282" s="1124" t="s">
        <v>1414</v>
      </c>
      <c r="C2282" s="1151" t="s">
        <v>46</v>
      </c>
      <c r="D2282" s="1282">
        <v>0</v>
      </c>
      <c r="E2282" s="1491">
        <v>400</v>
      </c>
      <c r="F2282" s="1515">
        <f t="shared" ref="F2282:F2301" si="46">D2282*E2282</f>
        <v>0</v>
      </c>
    </row>
    <row r="2283" spans="1:6" s="1055" customFormat="1" ht="15.6">
      <c r="A2283" s="1281" t="s">
        <v>30</v>
      </c>
      <c r="B2283" s="1124" t="s">
        <v>1415</v>
      </c>
      <c r="C2283" s="1151" t="s">
        <v>46</v>
      </c>
      <c r="D2283" s="1282">
        <v>0</v>
      </c>
      <c r="E2283" s="1491">
        <v>300</v>
      </c>
      <c r="F2283" s="1515">
        <f t="shared" si="46"/>
        <v>0</v>
      </c>
    </row>
    <row r="2284" spans="1:6" s="1055" customFormat="1" ht="15.6">
      <c r="A2284" s="1281" t="s">
        <v>31</v>
      </c>
      <c r="B2284" s="1124" t="s">
        <v>1416</v>
      </c>
      <c r="C2284" s="1151" t="s">
        <v>46</v>
      </c>
      <c r="D2284" s="1282">
        <v>30</v>
      </c>
      <c r="E2284" s="1491">
        <v>250</v>
      </c>
      <c r="F2284" s="1515">
        <f t="shared" si="46"/>
        <v>7500</v>
      </c>
    </row>
    <row r="2285" spans="1:6" s="1055" customFormat="1" ht="15.6">
      <c r="A2285" s="1281" t="s">
        <v>32</v>
      </c>
      <c r="B2285" s="1124" t="s">
        <v>1417</v>
      </c>
      <c r="C2285" s="1151" t="s">
        <v>46</v>
      </c>
      <c r="D2285" s="1282">
        <v>24</v>
      </c>
      <c r="E2285" s="1491">
        <v>200</v>
      </c>
      <c r="F2285" s="1515">
        <f t="shared" si="46"/>
        <v>4800</v>
      </c>
    </row>
    <row r="2286" spans="1:6" s="1055" customFormat="1" ht="15.6">
      <c r="A2286" s="1281" t="s">
        <v>33</v>
      </c>
      <c r="B2286" s="1124" t="s">
        <v>1418</v>
      </c>
      <c r="C2286" s="1151" t="s">
        <v>46</v>
      </c>
      <c r="D2286" s="1282">
        <v>24</v>
      </c>
      <c r="E2286" s="1491">
        <v>200</v>
      </c>
      <c r="F2286" s="1515">
        <f t="shared" si="46"/>
        <v>4800</v>
      </c>
    </row>
    <row r="2287" spans="1:6" s="1055" customFormat="1" ht="16.2">
      <c r="A2287" s="1283"/>
      <c r="B2287" s="1284" t="s">
        <v>1419</v>
      </c>
      <c r="C2287" s="1151"/>
      <c r="D2287" s="1282"/>
      <c r="E2287" s="1491"/>
      <c r="F2287" s="1515">
        <f t="shared" si="46"/>
        <v>0</v>
      </c>
    </row>
    <row r="2288" spans="1:6" s="1055" customFormat="1" ht="15.6">
      <c r="A2288" s="1281" t="s">
        <v>34</v>
      </c>
      <c r="B2288" s="1124" t="s">
        <v>1420</v>
      </c>
      <c r="C2288" s="1151" t="s">
        <v>1421</v>
      </c>
      <c r="D2288" s="1282">
        <v>0</v>
      </c>
      <c r="E2288" s="1491">
        <v>400</v>
      </c>
      <c r="F2288" s="1515">
        <f t="shared" si="46"/>
        <v>0</v>
      </c>
    </row>
    <row r="2289" spans="1:6" s="1055" customFormat="1" ht="15.6">
      <c r="A2289" s="1281" t="s">
        <v>35</v>
      </c>
      <c r="B2289" s="1124" t="s">
        <v>1422</v>
      </c>
      <c r="C2289" s="1151" t="s">
        <v>1421</v>
      </c>
      <c r="D2289" s="1282">
        <v>0</v>
      </c>
      <c r="E2289" s="1491">
        <v>300</v>
      </c>
      <c r="F2289" s="1515">
        <f t="shared" si="46"/>
        <v>0</v>
      </c>
    </row>
    <row r="2290" spans="1:6" s="1055" customFormat="1" ht="15.6">
      <c r="A2290" s="1281" t="s">
        <v>36</v>
      </c>
      <c r="B2290" s="1124" t="s">
        <v>1416</v>
      </c>
      <c r="C2290" s="1151" t="s">
        <v>1421</v>
      </c>
      <c r="D2290" s="1282">
        <v>6</v>
      </c>
      <c r="E2290" s="1491">
        <v>250</v>
      </c>
      <c r="F2290" s="1515">
        <f t="shared" si="46"/>
        <v>1500</v>
      </c>
    </row>
    <row r="2291" spans="1:6" s="1055" customFormat="1" ht="15.6">
      <c r="A2291" s="1281" t="s">
        <v>74</v>
      </c>
      <c r="B2291" s="1124" t="s">
        <v>1423</v>
      </c>
      <c r="C2291" s="1151" t="s">
        <v>1421</v>
      </c>
      <c r="D2291" s="1282">
        <v>8</v>
      </c>
      <c r="E2291" s="1491">
        <v>200</v>
      </c>
      <c r="F2291" s="1515">
        <f t="shared" si="46"/>
        <v>1600</v>
      </c>
    </row>
    <row r="2292" spans="1:6" s="1055" customFormat="1" ht="15.6">
      <c r="A2292" s="1281" t="s">
        <v>38</v>
      </c>
      <c r="B2292" s="1124" t="s">
        <v>1418</v>
      </c>
      <c r="C2292" s="1151" t="s">
        <v>1421</v>
      </c>
      <c r="D2292" s="1282">
        <v>8</v>
      </c>
      <c r="E2292" s="1491">
        <v>200</v>
      </c>
      <c r="F2292" s="1515">
        <f t="shared" si="46"/>
        <v>1600</v>
      </c>
    </row>
    <row r="2293" spans="1:6" s="1055" customFormat="1" ht="15" customHeight="1">
      <c r="A2293" s="1281" t="s">
        <v>39</v>
      </c>
      <c r="B2293" s="1124" t="s">
        <v>1424</v>
      </c>
      <c r="C2293" s="1151" t="s">
        <v>1421</v>
      </c>
      <c r="D2293" s="1282">
        <v>0</v>
      </c>
      <c r="E2293" s="1491">
        <v>400</v>
      </c>
      <c r="F2293" s="1515">
        <f t="shared" si="46"/>
        <v>0</v>
      </c>
    </row>
    <row r="2294" spans="1:6" s="1055" customFormat="1" ht="15.6">
      <c r="A2294" s="1281" t="s">
        <v>40</v>
      </c>
      <c r="B2294" s="1124" t="s">
        <v>1425</v>
      </c>
      <c r="C2294" s="1151" t="s">
        <v>1421</v>
      </c>
      <c r="D2294" s="1282">
        <v>0</v>
      </c>
      <c r="E2294" s="1491">
        <v>300</v>
      </c>
      <c r="F2294" s="1515">
        <f t="shared" si="46"/>
        <v>0</v>
      </c>
    </row>
    <row r="2295" spans="1:6" s="1055" customFormat="1" ht="15.6">
      <c r="A2295" s="1281" t="s">
        <v>42</v>
      </c>
      <c r="B2295" s="1124" t="s">
        <v>1416</v>
      </c>
      <c r="C2295" s="1151" t="s">
        <v>1421</v>
      </c>
      <c r="D2295" s="1282">
        <v>6</v>
      </c>
      <c r="E2295" s="1491">
        <v>250</v>
      </c>
      <c r="F2295" s="1515">
        <f t="shared" si="46"/>
        <v>1500</v>
      </c>
    </row>
    <row r="2296" spans="1:6" s="1055" customFormat="1" ht="15.6">
      <c r="A2296" s="1281" t="s">
        <v>43</v>
      </c>
      <c r="B2296" s="1124" t="s">
        <v>1423</v>
      </c>
      <c r="C2296" s="1151" t="s">
        <v>1421</v>
      </c>
      <c r="D2296" s="1282">
        <v>8</v>
      </c>
      <c r="E2296" s="1491">
        <v>200</v>
      </c>
      <c r="F2296" s="1515">
        <f t="shared" si="46"/>
        <v>1600</v>
      </c>
    </row>
    <row r="2297" spans="1:6" s="1055" customFormat="1" ht="15.6">
      <c r="A2297" s="1281" t="s">
        <v>613</v>
      </c>
      <c r="B2297" s="1124" t="s">
        <v>1418</v>
      </c>
      <c r="C2297" s="1151" t="s">
        <v>1421</v>
      </c>
      <c r="D2297" s="1282">
        <v>8</v>
      </c>
      <c r="E2297" s="1491">
        <v>200</v>
      </c>
      <c r="F2297" s="1515">
        <f t="shared" si="46"/>
        <v>1600</v>
      </c>
    </row>
    <row r="2298" spans="1:6" s="1055" customFormat="1" ht="15.6">
      <c r="A2298" s="1283"/>
      <c r="B2298" s="1150" t="s">
        <v>1426</v>
      </c>
      <c r="C2298" s="1151"/>
      <c r="D2298" s="1073"/>
      <c r="E2298" s="1491"/>
      <c r="F2298" s="1515">
        <f t="shared" si="46"/>
        <v>0</v>
      </c>
    </row>
    <row r="2299" spans="1:6" s="1055" customFormat="1" ht="31.2">
      <c r="A2299" s="1281" t="s">
        <v>856</v>
      </c>
      <c r="B2299" s="1124" t="s">
        <v>1427</v>
      </c>
      <c r="C2299" s="1151" t="s">
        <v>809</v>
      </c>
      <c r="D2299" s="1282">
        <v>0</v>
      </c>
      <c r="E2299" s="1491">
        <v>5000</v>
      </c>
      <c r="F2299" s="1515">
        <f t="shared" si="46"/>
        <v>0</v>
      </c>
    </row>
    <row r="2300" spans="1:6" s="1055" customFormat="1" ht="15.6">
      <c r="A2300" s="1281" t="s">
        <v>858</v>
      </c>
      <c r="B2300" s="1124" t="s">
        <v>1428</v>
      </c>
      <c r="C2300" s="1151" t="s">
        <v>809</v>
      </c>
      <c r="D2300" s="1282">
        <v>2</v>
      </c>
      <c r="E2300" s="1491">
        <v>3631</v>
      </c>
      <c r="F2300" s="1515">
        <f t="shared" si="46"/>
        <v>7262</v>
      </c>
    </row>
    <row r="2301" spans="1:6" s="1055" customFormat="1" ht="15.6">
      <c r="A2301" s="1281" t="s">
        <v>860</v>
      </c>
      <c r="B2301" s="1124" t="s">
        <v>1429</v>
      </c>
      <c r="C2301" s="1151" t="s">
        <v>809</v>
      </c>
      <c r="D2301" s="1282">
        <v>4</v>
      </c>
      <c r="E2301" s="1491">
        <v>2359</v>
      </c>
      <c r="F2301" s="1515">
        <f t="shared" si="46"/>
        <v>9436</v>
      </c>
    </row>
    <row r="2302" spans="1:6" s="1055" customFormat="1" ht="15.6">
      <c r="A2302" s="1281"/>
      <c r="B2302" s="1124"/>
      <c r="C2302" s="1151"/>
      <c r="D2302" s="1282"/>
      <c r="E2302" s="1491"/>
      <c r="F2302" s="1515"/>
    </row>
    <row r="2303" spans="1:6" s="1055" customFormat="1" ht="15.6">
      <c r="A2303" s="1281"/>
      <c r="B2303" s="1124"/>
      <c r="C2303" s="1285"/>
      <c r="D2303" s="1282"/>
      <c r="E2303" s="1581"/>
      <c r="F2303" s="1568"/>
    </row>
    <row r="2304" spans="1:6" s="1055" customFormat="1" ht="16.2" thickBot="1">
      <c r="A2304" s="1271"/>
      <c r="B2304" s="1162"/>
      <c r="C2304" s="1272"/>
      <c r="D2304" s="1164"/>
      <c r="E2304" s="1575"/>
      <c r="F2304" s="1582"/>
    </row>
    <row r="2305" spans="1:6" s="1055" customFormat="1" ht="16.2" thickBot="1">
      <c r="A2305" s="2603" t="s">
        <v>2932</v>
      </c>
      <c r="B2305" s="2604"/>
      <c r="C2305" s="1143"/>
      <c r="D2305" s="1107"/>
      <c r="E2305" s="1498"/>
      <c r="F2305" s="1512">
        <f>SUM(F2282:F2304)</f>
        <v>43198</v>
      </c>
    </row>
    <row r="2306" spans="1:6" s="1055" customFormat="1" ht="15.6">
      <c r="A2306" s="1273"/>
      <c r="B2306" s="1142"/>
      <c r="C2306" s="1253"/>
      <c r="D2306" s="1107"/>
      <c r="E2306" s="1465"/>
      <c r="F2306" s="1511"/>
    </row>
    <row r="2307" spans="1:6" s="1055" customFormat="1" ht="16.2" thickBot="1">
      <c r="A2307" s="2602" t="s">
        <v>2993</v>
      </c>
      <c r="B2307" s="2602"/>
      <c r="C2307" s="2602"/>
      <c r="D2307" s="2602"/>
      <c r="E2307" s="2602"/>
      <c r="F2307" s="2602"/>
    </row>
    <row r="2308" spans="1:6" s="1083" customFormat="1" ht="26.25" customHeight="1" thickBot="1">
      <c r="A2308" s="1160" t="s">
        <v>7</v>
      </c>
      <c r="B2308" s="1112" t="s">
        <v>8</v>
      </c>
      <c r="C2308" s="1113" t="s">
        <v>10</v>
      </c>
      <c r="D2308" s="1114" t="s">
        <v>2744</v>
      </c>
      <c r="E2308" s="1455" t="s">
        <v>2765</v>
      </c>
      <c r="F2308" s="1456" t="s">
        <v>2745</v>
      </c>
    </row>
    <row r="2309" spans="1:6" s="1055" customFormat="1" ht="15.6">
      <c r="A2309" s="1259"/>
      <c r="B2309" s="1277"/>
      <c r="C2309" s="1278"/>
      <c r="D2309" s="1279"/>
      <c r="E2309" s="1579"/>
      <c r="F2309" s="1583"/>
    </row>
    <row r="2310" spans="1:6" s="1055" customFormat="1" ht="15.6">
      <c r="A2310" s="1280" t="s">
        <v>2995</v>
      </c>
      <c r="B2310" s="1150" t="s">
        <v>1430</v>
      </c>
      <c r="C2310" s="1151"/>
      <c r="D2310" s="1073"/>
      <c r="E2310" s="1491"/>
      <c r="F2310" s="1568"/>
    </row>
    <row r="2311" spans="1:6" s="1055" customFormat="1" ht="31.2">
      <c r="A2311" s="1195"/>
      <c r="B2311" s="1150" t="s">
        <v>1431</v>
      </c>
      <c r="C2311" s="1151"/>
      <c r="D2311" s="1073"/>
      <c r="E2311" s="1491"/>
      <c r="F2311" s="1568"/>
    </row>
    <row r="2312" spans="1:6" s="1055" customFormat="1" ht="46.8">
      <c r="A2312" s="1195"/>
      <c r="B2312" s="1150" t="s">
        <v>1432</v>
      </c>
      <c r="C2312" s="1151"/>
      <c r="D2312" s="1073"/>
      <c r="E2312" s="1491"/>
      <c r="F2312" s="1568"/>
    </row>
    <row r="2313" spans="1:6" s="1055" customFormat="1" ht="46.8">
      <c r="A2313" s="1195"/>
      <c r="B2313" s="1150" t="s">
        <v>1433</v>
      </c>
      <c r="C2313" s="1151"/>
      <c r="D2313" s="1073"/>
      <c r="E2313" s="1491"/>
      <c r="F2313" s="1568"/>
    </row>
    <row r="2314" spans="1:6" s="1055" customFormat="1" ht="31.2">
      <c r="A2314" s="1195"/>
      <c r="B2314" s="1150" t="s">
        <v>1434</v>
      </c>
      <c r="C2314" s="1151"/>
      <c r="D2314" s="1073"/>
      <c r="E2314" s="1491"/>
      <c r="F2314" s="1568"/>
    </row>
    <row r="2315" spans="1:6" s="1055" customFormat="1" ht="15.6">
      <c r="A2315" s="1195"/>
      <c r="B2315" s="1150"/>
      <c r="C2315" s="1151"/>
      <c r="D2315" s="1073"/>
      <c r="E2315" s="1491"/>
      <c r="F2315" s="1568"/>
    </row>
    <row r="2316" spans="1:6" s="1055" customFormat="1" ht="15.6">
      <c r="A2316" s="1281" t="s">
        <v>28</v>
      </c>
      <c r="B2316" s="1124" t="s">
        <v>1414</v>
      </c>
      <c r="C2316" s="1151" t="s">
        <v>46</v>
      </c>
      <c r="D2316" s="1282">
        <v>0</v>
      </c>
      <c r="E2316" s="1491">
        <v>1950</v>
      </c>
      <c r="F2316" s="1568">
        <f t="shared" ref="F2316:F2335" si="47">E2316*D2316</f>
        <v>0</v>
      </c>
    </row>
    <row r="2317" spans="1:6" s="1055" customFormat="1" ht="15.6">
      <c r="A2317" s="1281" t="s">
        <v>30</v>
      </c>
      <c r="B2317" s="1124" t="s">
        <v>1415</v>
      </c>
      <c r="C2317" s="1151" t="s">
        <v>46</v>
      </c>
      <c r="D2317" s="1282">
        <v>0</v>
      </c>
      <c r="E2317" s="1491">
        <v>1800</v>
      </c>
      <c r="F2317" s="1568">
        <f t="shared" si="47"/>
        <v>0</v>
      </c>
    </row>
    <row r="2318" spans="1:6" s="1055" customFormat="1" ht="15.6">
      <c r="A2318" s="1281" t="s">
        <v>31</v>
      </c>
      <c r="B2318" s="1124" t="s">
        <v>1416</v>
      </c>
      <c r="C2318" s="1151" t="s">
        <v>46</v>
      </c>
      <c r="D2318" s="1282">
        <v>30</v>
      </c>
      <c r="E2318" s="1491">
        <v>800</v>
      </c>
      <c r="F2318" s="1568">
        <f t="shared" si="47"/>
        <v>24000</v>
      </c>
    </row>
    <row r="2319" spans="1:6" s="1055" customFormat="1" ht="15.6">
      <c r="A2319" s="1281" t="s">
        <v>32</v>
      </c>
      <c r="B2319" s="1124" t="s">
        <v>1417</v>
      </c>
      <c r="C2319" s="1151" t="s">
        <v>46</v>
      </c>
      <c r="D2319" s="1282">
        <v>24</v>
      </c>
      <c r="E2319" s="1491">
        <v>600</v>
      </c>
      <c r="F2319" s="1568">
        <f t="shared" si="47"/>
        <v>14400</v>
      </c>
    </row>
    <row r="2320" spans="1:6" s="1055" customFormat="1" ht="15.6">
      <c r="A2320" s="1281" t="s">
        <v>33</v>
      </c>
      <c r="B2320" s="1124" t="s">
        <v>1418</v>
      </c>
      <c r="C2320" s="1151" t="s">
        <v>46</v>
      </c>
      <c r="D2320" s="1282">
        <v>24</v>
      </c>
      <c r="E2320" s="1491">
        <v>500</v>
      </c>
      <c r="F2320" s="1568">
        <f t="shared" si="47"/>
        <v>12000</v>
      </c>
    </row>
    <row r="2321" spans="1:6" s="1055" customFormat="1" ht="16.2">
      <c r="A2321" s="1283"/>
      <c r="B2321" s="1284" t="s">
        <v>1419</v>
      </c>
      <c r="C2321" s="1151"/>
      <c r="D2321" s="1282"/>
      <c r="E2321" s="1491"/>
      <c r="F2321" s="1568">
        <f t="shared" si="47"/>
        <v>0</v>
      </c>
    </row>
    <row r="2322" spans="1:6" s="1055" customFormat="1" ht="15.6">
      <c r="A2322" s="1281" t="s">
        <v>34</v>
      </c>
      <c r="B2322" s="1124" t="s">
        <v>1420</v>
      </c>
      <c r="C2322" s="1151" t="s">
        <v>1421</v>
      </c>
      <c r="D2322" s="1282">
        <v>0</v>
      </c>
      <c r="E2322" s="1491">
        <v>2000</v>
      </c>
      <c r="F2322" s="1568">
        <f t="shared" si="47"/>
        <v>0</v>
      </c>
    </row>
    <row r="2323" spans="1:6" s="1055" customFormat="1" ht="15.6">
      <c r="A2323" s="1281" t="s">
        <v>35</v>
      </c>
      <c r="B2323" s="1124" t="s">
        <v>1422</v>
      </c>
      <c r="C2323" s="1151" t="s">
        <v>1421</v>
      </c>
      <c r="D2323" s="1282">
        <v>0</v>
      </c>
      <c r="E2323" s="1491">
        <v>2000</v>
      </c>
      <c r="F2323" s="1568">
        <f t="shared" si="47"/>
        <v>0</v>
      </c>
    </row>
    <row r="2324" spans="1:6" s="1055" customFormat="1" ht="15.6">
      <c r="A2324" s="1281" t="s">
        <v>36</v>
      </c>
      <c r="B2324" s="1124" t="s">
        <v>1416</v>
      </c>
      <c r="C2324" s="1151" t="s">
        <v>1421</v>
      </c>
      <c r="D2324" s="1282">
        <v>6</v>
      </c>
      <c r="E2324" s="1491">
        <v>500</v>
      </c>
      <c r="F2324" s="1568">
        <f t="shared" si="47"/>
        <v>3000</v>
      </c>
    </row>
    <row r="2325" spans="1:6" s="1055" customFormat="1" ht="15.6">
      <c r="A2325" s="1281" t="s">
        <v>74</v>
      </c>
      <c r="B2325" s="1124" t="s">
        <v>1423</v>
      </c>
      <c r="C2325" s="1151" t="s">
        <v>1421</v>
      </c>
      <c r="D2325" s="1282">
        <v>8</v>
      </c>
      <c r="E2325" s="1491">
        <v>400</v>
      </c>
      <c r="F2325" s="1568">
        <f t="shared" si="47"/>
        <v>3200</v>
      </c>
    </row>
    <row r="2326" spans="1:6" s="1055" customFormat="1" ht="15.6">
      <c r="A2326" s="1281" t="s">
        <v>38</v>
      </c>
      <c r="B2326" s="1124" t="s">
        <v>1418</v>
      </c>
      <c r="C2326" s="1151" t="s">
        <v>1421</v>
      </c>
      <c r="D2326" s="1282">
        <v>8</v>
      </c>
      <c r="E2326" s="1491">
        <v>350</v>
      </c>
      <c r="F2326" s="1568">
        <f t="shared" si="47"/>
        <v>2800</v>
      </c>
    </row>
    <row r="2327" spans="1:6" s="1055" customFormat="1" ht="15" customHeight="1">
      <c r="A2327" s="1281" t="s">
        <v>39</v>
      </c>
      <c r="B2327" s="1124" t="s">
        <v>1424</v>
      </c>
      <c r="C2327" s="1151" t="s">
        <v>1421</v>
      </c>
      <c r="D2327" s="1282">
        <v>0</v>
      </c>
      <c r="E2327" s="1491">
        <v>2000</v>
      </c>
      <c r="F2327" s="1568">
        <f t="shared" si="47"/>
        <v>0</v>
      </c>
    </row>
    <row r="2328" spans="1:6" s="1055" customFormat="1" ht="15.6">
      <c r="A2328" s="1281" t="s">
        <v>40</v>
      </c>
      <c r="B2328" s="1124" t="s">
        <v>1425</v>
      </c>
      <c r="C2328" s="1151" t="s">
        <v>1421</v>
      </c>
      <c r="D2328" s="1282">
        <v>0</v>
      </c>
      <c r="E2328" s="1491">
        <v>2000</v>
      </c>
      <c r="F2328" s="1568">
        <f t="shared" si="47"/>
        <v>0</v>
      </c>
    </row>
    <row r="2329" spans="1:6" s="1055" customFormat="1" ht="15.6">
      <c r="A2329" s="1281" t="s">
        <v>42</v>
      </c>
      <c r="B2329" s="1124" t="s">
        <v>1416</v>
      </c>
      <c r="C2329" s="1151" t="s">
        <v>1421</v>
      </c>
      <c r="D2329" s="1282">
        <v>6</v>
      </c>
      <c r="E2329" s="1491">
        <v>500</v>
      </c>
      <c r="F2329" s="1568">
        <f t="shared" si="47"/>
        <v>3000</v>
      </c>
    </row>
    <row r="2330" spans="1:6" s="1055" customFormat="1" ht="15.6">
      <c r="A2330" s="1281" t="s">
        <v>43</v>
      </c>
      <c r="B2330" s="1124" t="s">
        <v>1423</v>
      </c>
      <c r="C2330" s="1151" t="s">
        <v>1421</v>
      </c>
      <c r="D2330" s="1282">
        <v>8</v>
      </c>
      <c r="E2330" s="1491">
        <v>400</v>
      </c>
      <c r="F2330" s="1568">
        <f t="shared" si="47"/>
        <v>3200</v>
      </c>
    </row>
    <row r="2331" spans="1:6" s="1055" customFormat="1" ht="15.6">
      <c r="A2331" s="1281" t="s">
        <v>613</v>
      </c>
      <c r="B2331" s="1124" t="s">
        <v>1418</v>
      </c>
      <c r="C2331" s="1151" t="s">
        <v>1421</v>
      </c>
      <c r="D2331" s="1282">
        <v>8</v>
      </c>
      <c r="E2331" s="1491">
        <v>350</v>
      </c>
      <c r="F2331" s="1568">
        <f t="shared" si="47"/>
        <v>2800</v>
      </c>
    </row>
    <row r="2332" spans="1:6" s="1055" customFormat="1" ht="15.6">
      <c r="A2332" s="1283"/>
      <c r="B2332" s="1150" t="s">
        <v>1426</v>
      </c>
      <c r="C2332" s="1151"/>
      <c r="D2332" s="1073"/>
      <c r="E2332" s="1491"/>
      <c r="F2332" s="1568">
        <f t="shared" si="47"/>
        <v>0</v>
      </c>
    </row>
    <row r="2333" spans="1:6" s="1055" customFormat="1" ht="31.2">
      <c r="A2333" s="1281" t="s">
        <v>856</v>
      </c>
      <c r="B2333" s="1124" t="s">
        <v>1427</v>
      </c>
      <c r="C2333" s="1151" t="s">
        <v>809</v>
      </c>
      <c r="D2333" s="1282">
        <v>0</v>
      </c>
      <c r="E2333" s="1491">
        <v>4500</v>
      </c>
      <c r="F2333" s="1568">
        <f t="shared" si="47"/>
        <v>0</v>
      </c>
    </row>
    <row r="2334" spans="1:6" s="1055" customFormat="1" ht="15.6">
      <c r="A2334" s="1281" t="s">
        <v>858</v>
      </c>
      <c r="B2334" s="1124" t="s">
        <v>1428</v>
      </c>
      <c r="C2334" s="1151" t="s">
        <v>809</v>
      </c>
      <c r="D2334" s="1282">
        <v>2</v>
      </c>
      <c r="E2334" s="1491">
        <v>4200</v>
      </c>
      <c r="F2334" s="1568">
        <f t="shared" si="47"/>
        <v>8400</v>
      </c>
    </row>
    <row r="2335" spans="1:6" s="1055" customFormat="1" ht="15.6">
      <c r="A2335" s="1281" t="s">
        <v>860</v>
      </c>
      <c r="B2335" s="1124" t="s">
        <v>1429</v>
      </c>
      <c r="C2335" s="1151" t="s">
        <v>809</v>
      </c>
      <c r="D2335" s="1282">
        <v>4</v>
      </c>
      <c r="E2335" s="1491">
        <v>2600</v>
      </c>
      <c r="F2335" s="1568">
        <f t="shared" si="47"/>
        <v>10400</v>
      </c>
    </row>
    <row r="2336" spans="1:6" s="1055" customFormat="1" ht="16.2" thickBot="1">
      <c r="A2336" s="1271"/>
      <c r="B2336" s="1162"/>
      <c r="C2336" s="1272"/>
      <c r="D2336" s="1164"/>
      <c r="E2336" s="1575"/>
      <c r="F2336" s="1576"/>
    </row>
    <row r="2337" spans="1:6" s="1055" customFormat="1" ht="16.2" thickBot="1">
      <c r="A2337" s="2603" t="s">
        <v>2932</v>
      </c>
      <c r="B2337" s="2604"/>
      <c r="C2337" s="1143"/>
      <c r="D2337" s="1107"/>
      <c r="E2337" s="1498"/>
      <c r="F2337" s="1584">
        <f>SUM(F2309:F2336)</f>
        <v>87200</v>
      </c>
    </row>
    <row r="2338" spans="1:6" s="1055" customFormat="1" ht="15.6">
      <c r="A2338" s="1273"/>
      <c r="B2338" s="1142"/>
      <c r="C2338" s="1253"/>
      <c r="D2338" s="1107"/>
      <c r="E2338" s="1465"/>
      <c r="F2338" s="1511"/>
    </row>
    <row r="2339" spans="1:6" s="1055" customFormat="1" ht="16.2" thickBot="1">
      <c r="A2339" s="2602" t="s">
        <v>2993</v>
      </c>
      <c r="B2339" s="2602"/>
      <c r="C2339" s="2602"/>
      <c r="D2339" s="2602"/>
      <c r="E2339" s="2602"/>
      <c r="F2339" s="2602"/>
    </row>
    <row r="2340" spans="1:6" s="1083" customFormat="1" ht="16.2" thickBot="1">
      <c r="A2340" s="1275" t="s">
        <v>7</v>
      </c>
      <c r="B2340" s="1112" t="s">
        <v>8</v>
      </c>
      <c r="C2340" s="1113" t="s">
        <v>10</v>
      </c>
      <c r="D2340" s="1276" t="s">
        <v>991</v>
      </c>
      <c r="E2340" s="1455" t="s">
        <v>11</v>
      </c>
      <c r="F2340" s="1578" t="s">
        <v>2732</v>
      </c>
    </row>
    <row r="2341" spans="1:6" s="1055" customFormat="1" ht="15.6">
      <c r="A2341" s="1286"/>
      <c r="B2341" s="1287"/>
      <c r="C2341" s="1288"/>
      <c r="D2341" s="1289"/>
      <c r="E2341" s="1585"/>
      <c r="F2341" s="1580"/>
    </row>
    <row r="2342" spans="1:6" s="1055" customFormat="1" ht="15.6">
      <c r="A2342" s="1290"/>
      <c r="B2342" s="1077" t="s">
        <v>2934</v>
      </c>
      <c r="C2342" s="1285"/>
      <c r="D2342" s="1109"/>
      <c r="E2342" s="1586"/>
      <c r="F2342" s="1515"/>
    </row>
    <row r="2343" spans="1:6" s="1055" customFormat="1" ht="15.6">
      <c r="A2343" s="1290"/>
      <c r="B2343" s="1077"/>
      <c r="C2343" s="1285"/>
      <c r="D2343" s="1109"/>
      <c r="E2343" s="1586"/>
      <c r="F2343" s="1515"/>
    </row>
    <row r="2344" spans="1:6" s="1055" customFormat="1" ht="15.6">
      <c r="A2344" s="1290"/>
      <c r="B2344" s="1291"/>
      <c r="C2344" s="1285"/>
      <c r="D2344" s="1109"/>
      <c r="E2344" s="1586"/>
      <c r="F2344" s="1515"/>
    </row>
    <row r="2345" spans="1:6" s="1055" customFormat="1" ht="15.6">
      <c r="A2345" s="1290" t="s">
        <v>2994</v>
      </c>
      <c r="B2345" s="1291" t="s">
        <v>2935</v>
      </c>
      <c r="C2345" s="1285"/>
      <c r="D2345" s="1109"/>
      <c r="E2345" s="1586"/>
      <c r="F2345" s="1515">
        <f>F2305</f>
        <v>43198</v>
      </c>
    </row>
    <row r="2346" spans="1:6" s="1055" customFormat="1" ht="15.6">
      <c r="A2346" s="1290"/>
      <c r="B2346" s="1291"/>
      <c r="C2346" s="1285"/>
      <c r="D2346" s="1109"/>
      <c r="E2346" s="1586"/>
      <c r="F2346" s="1515"/>
    </row>
    <row r="2347" spans="1:6" s="1055" customFormat="1" ht="15.6">
      <c r="A2347" s="1290" t="s">
        <v>2995</v>
      </c>
      <c r="B2347" s="1291" t="s">
        <v>2936</v>
      </c>
      <c r="C2347" s="1285"/>
      <c r="D2347" s="1109"/>
      <c r="E2347" s="1586"/>
      <c r="F2347" s="1515">
        <f>F2337</f>
        <v>87200</v>
      </c>
    </row>
    <row r="2348" spans="1:6" s="1055" customFormat="1" ht="15.6">
      <c r="A2348" s="1290"/>
      <c r="B2348" s="1292"/>
      <c r="C2348" s="1293"/>
      <c r="D2348" s="1294"/>
      <c r="E2348" s="1587"/>
      <c r="F2348" s="1588"/>
    </row>
    <row r="2349" spans="1:6" s="1055" customFormat="1" ht="15.6">
      <c r="A2349" s="1290"/>
      <c r="B2349" s="1295" t="s">
        <v>2937</v>
      </c>
      <c r="C2349" s="1293"/>
      <c r="D2349" s="1294"/>
      <c r="E2349" s="1587"/>
      <c r="F2349" s="1588">
        <f>SUM(F2343:F2348)</f>
        <v>130398</v>
      </c>
    </row>
    <row r="2350" spans="1:6" s="1055" customFormat="1" ht="15.6">
      <c r="A2350" s="1290"/>
      <c r="B2350" s="1292"/>
      <c r="C2350" s="1293"/>
      <c r="D2350" s="1294"/>
      <c r="E2350" s="1587"/>
      <c r="F2350" s="1588"/>
    </row>
    <row r="2351" spans="1:6" s="1055" customFormat="1" ht="15.6">
      <c r="A2351" s="1290"/>
      <c r="B2351" s="1291"/>
      <c r="C2351" s="1285"/>
      <c r="D2351" s="1109"/>
      <c r="E2351" s="1586"/>
      <c r="F2351" s="1515"/>
    </row>
    <row r="2352" spans="1:6" s="1055" customFormat="1" ht="15.6">
      <c r="A2352" s="1290"/>
      <c r="B2352" s="1291"/>
      <c r="C2352" s="1285"/>
      <c r="D2352" s="1109"/>
      <c r="E2352" s="1586"/>
      <c r="F2352" s="1515"/>
    </row>
    <row r="2353" spans="1:6" s="1055" customFormat="1" ht="15.6">
      <c r="A2353" s="1290"/>
      <c r="B2353" s="1291"/>
      <c r="C2353" s="1285"/>
      <c r="D2353" s="1109"/>
      <c r="E2353" s="1586"/>
      <c r="F2353" s="1515"/>
    </row>
    <row r="2354" spans="1:6" s="1055" customFormat="1" ht="15.6">
      <c r="A2354" s="1290"/>
      <c r="B2354" s="1291"/>
      <c r="C2354" s="1285"/>
      <c r="D2354" s="1109"/>
      <c r="E2354" s="1586"/>
      <c r="F2354" s="1515"/>
    </row>
    <row r="2355" spans="1:6" s="1055" customFormat="1" ht="15.6">
      <c r="A2355" s="1290"/>
      <c r="B2355" s="1291"/>
      <c r="C2355" s="1285"/>
      <c r="D2355" s="1109"/>
      <c r="E2355" s="1586"/>
      <c r="F2355" s="1515"/>
    </row>
    <row r="2356" spans="1:6" s="1055" customFormat="1" ht="15.6">
      <c r="A2356" s="1290"/>
      <c r="B2356" s="1291"/>
      <c r="C2356" s="1285"/>
      <c r="D2356" s="1109"/>
      <c r="E2356" s="1586"/>
      <c r="F2356" s="1515"/>
    </row>
    <row r="2357" spans="1:6" s="1055" customFormat="1" ht="15.6">
      <c r="A2357" s="1290"/>
      <c r="B2357" s="1291"/>
      <c r="C2357" s="1285"/>
      <c r="D2357" s="1109"/>
      <c r="E2357" s="1586"/>
      <c r="F2357" s="1515"/>
    </row>
    <row r="2358" spans="1:6" s="1055" customFormat="1" ht="15.6">
      <c r="A2358" s="1290"/>
      <c r="B2358" s="1291"/>
      <c r="C2358" s="1285"/>
      <c r="D2358" s="1109"/>
      <c r="E2358" s="1586"/>
      <c r="F2358" s="1515"/>
    </row>
    <row r="2359" spans="1:6" s="1055" customFormat="1" ht="15.6">
      <c r="A2359" s="1290"/>
      <c r="B2359" s="1291"/>
      <c r="C2359" s="1285"/>
      <c r="D2359" s="1109"/>
      <c r="E2359" s="1586"/>
      <c r="F2359" s="1515"/>
    </row>
    <row r="2360" spans="1:6" s="1055" customFormat="1" ht="15.6">
      <c r="A2360" s="1290"/>
      <c r="B2360" s="1291"/>
      <c r="C2360" s="1285"/>
      <c r="D2360" s="1109"/>
      <c r="E2360" s="1586"/>
      <c r="F2360" s="1515"/>
    </row>
    <row r="2361" spans="1:6" s="1055" customFormat="1" ht="15.6">
      <c r="A2361" s="1290"/>
      <c r="B2361" s="1291"/>
      <c r="C2361" s="1285"/>
      <c r="D2361" s="1109"/>
      <c r="E2361" s="1586"/>
      <c r="F2361" s="1515"/>
    </row>
    <row r="2362" spans="1:6" s="1055" customFormat="1" ht="15.6">
      <c r="A2362" s="1290"/>
      <c r="B2362" s="1291"/>
      <c r="C2362" s="1285"/>
      <c r="D2362" s="1109"/>
      <c r="E2362" s="1586"/>
      <c r="F2362" s="1515"/>
    </row>
    <row r="2363" spans="1:6" s="1055" customFormat="1" ht="15.6">
      <c r="A2363" s="1290"/>
      <c r="B2363" s="1291"/>
      <c r="C2363" s="1285"/>
      <c r="D2363" s="1109"/>
      <c r="E2363" s="1586"/>
      <c r="F2363" s="1515"/>
    </row>
    <row r="2364" spans="1:6" s="1055" customFormat="1" ht="15.6">
      <c r="A2364" s="1290"/>
      <c r="B2364" s="1291"/>
      <c r="C2364" s="1285"/>
      <c r="D2364" s="1109"/>
      <c r="E2364" s="1586"/>
      <c r="F2364" s="1515"/>
    </row>
    <row r="2365" spans="1:6" s="1055" customFormat="1" ht="15.6">
      <c r="A2365" s="1290"/>
      <c r="B2365" s="1291"/>
      <c r="C2365" s="1285"/>
      <c r="D2365" s="1109"/>
      <c r="E2365" s="1586"/>
      <c r="F2365" s="1515"/>
    </row>
    <row r="2366" spans="1:6" s="1055" customFormat="1" ht="15.6">
      <c r="A2366" s="1290"/>
      <c r="B2366" s="1291"/>
      <c r="C2366" s="1285"/>
      <c r="D2366" s="1109"/>
      <c r="E2366" s="1586"/>
      <c r="F2366" s="1515"/>
    </row>
    <row r="2367" spans="1:6" s="1055" customFormat="1" ht="15.6">
      <c r="A2367" s="1290"/>
      <c r="B2367" s="1291"/>
      <c r="C2367" s="1285"/>
      <c r="D2367" s="1109"/>
      <c r="E2367" s="1586"/>
      <c r="F2367" s="1515"/>
    </row>
    <row r="2368" spans="1:6" s="1055" customFormat="1" ht="15.6">
      <c r="A2368" s="1290"/>
      <c r="B2368" s="1291"/>
      <c r="C2368" s="1285"/>
      <c r="D2368" s="1109"/>
      <c r="E2368" s="1586"/>
      <c r="F2368" s="1515"/>
    </row>
    <row r="2369" spans="1:6" s="1055" customFormat="1" ht="15.6">
      <c r="A2369" s="1290"/>
      <c r="B2369" s="1291"/>
      <c r="C2369" s="1285"/>
      <c r="D2369" s="1109"/>
      <c r="E2369" s="1586"/>
      <c r="F2369" s="1515"/>
    </row>
    <row r="2370" spans="1:6" s="1055" customFormat="1" ht="15.6">
      <c r="A2370" s="1290"/>
      <c r="B2370" s="1291"/>
      <c r="C2370" s="1285"/>
      <c r="D2370" s="1109"/>
      <c r="E2370" s="1586"/>
      <c r="F2370" s="1515"/>
    </row>
    <row r="2371" spans="1:6" s="1055" customFormat="1" ht="15.6">
      <c r="A2371" s="1290"/>
      <c r="B2371" s="1291"/>
      <c r="C2371" s="1285"/>
      <c r="D2371" s="1109"/>
      <c r="E2371" s="1586"/>
      <c r="F2371" s="1515"/>
    </row>
    <row r="2372" spans="1:6" s="1055" customFormat="1" ht="15.6">
      <c r="A2372" s="1290"/>
      <c r="B2372" s="1291"/>
      <c r="C2372" s="1285"/>
      <c r="D2372" s="1109"/>
      <c r="E2372" s="1586"/>
      <c r="F2372" s="1515"/>
    </row>
    <row r="2373" spans="1:6" s="1055" customFormat="1" ht="15.6">
      <c r="A2373" s="1290"/>
      <c r="B2373" s="1291"/>
      <c r="C2373" s="1285"/>
      <c r="D2373" s="1109"/>
      <c r="E2373" s="1586"/>
      <c r="F2373" s="1515"/>
    </row>
    <row r="2374" spans="1:6" s="1055" customFormat="1" ht="15.6">
      <c r="A2374" s="1290"/>
      <c r="B2374" s="1291"/>
      <c r="C2374" s="1285"/>
      <c r="D2374" s="1109"/>
      <c r="E2374" s="1586"/>
      <c r="F2374" s="1515"/>
    </row>
    <row r="2375" spans="1:6" s="1055" customFormat="1" ht="15.6">
      <c r="A2375" s="1290"/>
      <c r="B2375" s="1291"/>
      <c r="C2375" s="1285"/>
      <c r="D2375" s="1109"/>
      <c r="E2375" s="1586"/>
      <c r="F2375" s="1515"/>
    </row>
    <row r="2376" spans="1:6" s="1055" customFormat="1" ht="15.6">
      <c r="A2376" s="1290"/>
      <c r="B2376" s="1291"/>
      <c r="C2376" s="1285"/>
      <c r="D2376" s="1109"/>
      <c r="E2376" s="1586"/>
      <c r="F2376" s="1515"/>
    </row>
    <row r="2377" spans="1:6" s="1055" customFormat="1" ht="15.6">
      <c r="A2377" s="1290"/>
      <c r="B2377" s="1291"/>
      <c r="C2377" s="1285"/>
      <c r="D2377" s="1109"/>
      <c r="E2377" s="1586"/>
      <c r="F2377" s="1515"/>
    </row>
    <row r="2378" spans="1:6" s="1055" customFormat="1" ht="15.6">
      <c r="A2378" s="1290"/>
      <c r="B2378" s="1291"/>
      <c r="C2378" s="1285"/>
      <c r="D2378" s="1109"/>
      <c r="E2378" s="1586"/>
      <c r="F2378" s="1515"/>
    </row>
    <row r="2379" spans="1:6" s="1055" customFormat="1" ht="15.6">
      <c r="A2379" s="1290"/>
      <c r="B2379" s="1291"/>
      <c r="C2379" s="1285"/>
      <c r="D2379" s="1109"/>
      <c r="E2379" s="1586"/>
      <c r="F2379" s="1515"/>
    </row>
    <row r="2380" spans="1:6" s="1055" customFormat="1" ht="15.6">
      <c r="A2380" s="1290"/>
      <c r="B2380" s="1291"/>
      <c r="C2380" s="1285"/>
      <c r="D2380" s="1109"/>
      <c r="E2380" s="1586"/>
      <c r="F2380" s="1515"/>
    </row>
    <row r="2381" spans="1:6" s="1055" customFormat="1" ht="15.6">
      <c r="A2381" s="1290"/>
      <c r="B2381" s="1291"/>
      <c r="C2381" s="1285"/>
      <c r="D2381" s="1109"/>
      <c r="E2381" s="1586"/>
      <c r="F2381" s="1515"/>
    </row>
    <row r="2382" spans="1:6" s="1055" customFormat="1" ht="15.6">
      <c r="A2382" s="1290"/>
      <c r="B2382" s="1291"/>
      <c r="C2382" s="1285"/>
      <c r="D2382" s="1109"/>
      <c r="E2382" s="1586"/>
      <c r="F2382" s="1515"/>
    </row>
    <row r="2383" spans="1:6" s="1055" customFormat="1" ht="15.6">
      <c r="A2383" s="1290"/>
      <c r="B2383" s="1291"/>
      <c r="C2383" s="1285"/>
      <c r="D2383" s="1109"/>
      <c r="E2383" s="1586"/>
      <c r="F2383" s="1515"/>
    </row>
    <row r="2384" spans="1:6" s="1055" customFormat="1" ht="16.2" thickBot="1">
      <c r="A2384" s="1296"/>
      <c r="B2384" s="1297"/>
      <c r="C2384" s="1298"/>
      <c r="D2384" s="1299"/>
      <c r="E2384" s="1589"/>
      <c r="F2384" s="1582"/>
    </row>
    <row r="2385" spans="1:6" s="1055" customFormat="1" ht="16.2" thickBot="1">
      <c r="A2385" s="1158"/>
      <c r="B2385" s="1117" t="s">
        <v>2938</v>
      </c>
      <c r="C2385" s="1253"/>
      <c r="D2385" s="1107"/>
      <c r="E2385" s="1497"/>
      <c r="F2385" s="1590">
        <f>F2349</f>
        <v>130398</v>
      </c>
    </row>
    <row r="2386" spans="1:6" s="1055" customFormat="1" ht="15.6">
      <c r="A2386" s="1273"/>
      <c r="B2386" s="1300"/>
      <c r="C2386" s="1143"/>
      <c r="D2386" s="1107"/>
      <c r="E2386" s="1465"/>
      <c r="F2386" s="1511"/>
    </row>
    <row r="2387" spans="1:6" s="1055" customFormat="1" ht="16.2" thickBot="1">
      <c r="A2387" s="2602" t="s">
        <v>2996</v>
      </c>
      <c r="B2387" s="2602"/>
      <c r="C2387" s="2602"/>
      <c r="D2387" s="2602"/>
      <c r="E2387" s="2602"/>
      <c r="F2387" s="2602"/>
    </row>
    <row r="2388" spans="1:6" s="1083" customFormat="1" ht="16.2" thickBot="1">
      <c r="A2388" s="1275" t="s">
        <v>7</v>
      </c>
      <c r="B2388" s="1112" t="s">
        <v>8</v>
      </c>
      <c r="C2388" s="1113" t="s">
        <v>10</v>
      </c>
      <c r="D2388" s="1276" t="s">
        <v>991</v>
      </c>
      <c r="E2388" s="1455" t="s">
        <v>11</v>
      </c>
      <c r="F2388" s="1578" t="s">
        <v>2732</v>
      </c>
    </row>
    <row r="2389" spans="1:6" s="1083" customFormat="1" ht="21.75" customHeight="1">
      <c r="A2389" s="1301" t="s">
        <v>2997</v>
      </c>
      <c r="B2389" s="1150" t="s">
        <v>2941</v>
      </c>
      <c r="C2389" s="1143"/>
      <c r="D2389" s="1302"/>
      <c r="E2389" s="1497"/>
      <c r="F2389" s="1515"/>
    </row>
    <row r="2390" spans="1:6" s="1083" customFormat="1" ht="96" customHeight="1">
      <c r="A2390" s="1290"/>
      <c r="B2390" s="1284" t="s">
        <v>1438</v>
      </c>
      <c r="C2390" s="1143"/>
      <c r="D2390" s="1302"/>
      <c r="E2390" s="1497"/>
      <c r="F2390" s="1515"/>
    </row>
    <row r="2391" spans="1:6" s="1083" customFormat="1" ht="18" customHeight="1">
      <c r="A2391" s="1290"/>
      <c r="B2391" s="1146" t="s">
        <v>1439</v>
      </c>
      <c r="C2391" s="1143"/>
      <c r="D2391" s="1302"/>
      <c r="E2391" s="1497"/>
      <c r="F2391" s="1515"/>
    </row>
    <row r="2392" spans="1:6" s="1167" customFormat="1" ht="65.25" customHeight="1">
      <c r="A2392" s="1290" t="s">
        <v>28</v>
      </c>
      <c r="B2392" s="1124" t="s">
        <v>1440</v>
      </c>
      <c r="C2392" s="1143" t="s">
        <v>1421</v>
      </c>
      <c r="D2392" s="1302">
        <v>4</v>
      </c>
      <c r="E2392" s="1497">
        <v>55000</v>
      </c>
      <c r="F2392" s="1515">
        <f>D2392*E2392</f>
        <v>220000</v>
      </c>
    </row>
    <row r="2393" spans="1:6" s="1083" customFormat="1" ht="66.75" customHeight="1">
      <c r="A2393" s="1290" t="s">
        <v>30</v>
      </c>
      <c r="B2393" s="1124" t="s">
        <v>1441</v>
      </c>
      <c r="C2393" s="1143" t="s">
        <v>1421</v>
      </c>
      <c r="D2393" s="1302">
        <f>D2392</f>
        <v>4</v>
      </c>
      <c r="E2393" s="1497">
        <v>34000</v>
      </c>
      <c r="F2393" s="1515">
        <f t="shared" ref="F2393:F2405" si="48">D2393*E2393</f>
        <v>136000</v>
      </c>
    </row>
    <row r="2394" spans="1:6" s="1083" customFormat="1" ht="35.25" customHeight="1">
      <c r="A2394" s="1290" t="s">
        <v>31</v>
      </c>
      <c r="B2394" s="1124" t="s">
        <v>1442</v>
      </c>
      <c r="C2394" s="1143" t="s">
        <v>1421</v>
      </c>
      <c r="D2394" s="1302">
        <f>D2392</f>
        <v>4</v>
      </c>
      <c r="E2394" s="1497">
        <v>9000</v>
      </c>
      <c r="F2394" s="1515">
        <f t="shared" si="48"/>
        <v>36000</v>
      </c>
    </row>
    <row r="2395" spans="1:6" s="1083" customFormat="1" ht="37.5" customHeight="1">
      <c r="A2395" s="1290" t="s">
        <v>32</v>
      </c>
      <c r="B2395" s="1124" t="s">
        <v>1443</v>
      </c>
      <c r="C2395" s="1143" t="s">
        <v>1421</v>
      </c>
      <c r="D2395" s="1302">
        <f>D2392</f>
        <v>4</v>
      </c>
      <c r="E2395" s="1497">
        <v>3000</v>
      </c>
      <c r="F2395" s="1515">
        <f t="shared" si="48"/>
        <v>12000</v>
      </c>
    </row>
    <row r="2396" spans="1:6" s="1083" customFormat="1" ht="43.5" customHeight="1">
      <c r="A2396" s="1290" t="s">
        <v>33</v>
      </c>
      <c r="B2396" s="1124" t="s">
        <v>1444</v>
      </c>
      <c r="C2396" s="1143" t="s">
        <v>1421</v>
      </c>
      <c r="D2396" s="1302">
        <f>D2392</f>
        <v>4</v>
      </c>
      <c r="E2396" s="1497">
        <v>6000</v>
      </c>
      <c r="F2396" s="1515">
        <f t="shared" si="48"/>
        <v>24000</v>
      </c>
    </row>
    <row r="2397" spans="1:6" s="1083" customFormat="1" ht="50.25" customHeight="1">
      <c r="A2397" s="1290" t="s">
        <v>34</v>
      </c>
      <c r="B2397" s="1124" t="s">
        <v>1445</v>
      </c>
      <c r="C2397" s="1143" t="s">
        <v>1421</v>
      </c>
      <c r="D2397" s="1302">
        <f>D2396</f>
        <v>4</v>
      </c>
      <c r="E2397" s="1497">
        <v>4500</v>
      </c>
      <c r="F2397" s="1515">
        <f t="shared" si="48"/>
        <v>18000</v>
      </c>
    </row>
    <row r="2398" spans="1:6" s="1167" customFormat="1" ht="36.75" customHeight="1">
      <c r="A2398" s="1303" t="s">
        <v>38</v>
      </c>
      <c r="B2398" s="1124" t="s">
        <v>2942</v>
      </c>
      <c r="C2398" s="1159" t="s">
        <v>1421</v>
      </c>
      <c r="D2398" s="1304">
        <f>D2397</f>
        <v>4</v>
      </c>
      <c r="E2398" s="1581">
        <f>27000*1.16</f>
        <v>31319.999999999996</v>
      </c>
      <c r="F2398" s="1568">
        <f t="shared" ref="F2398:F2399" si="49">E2398*D2398</f>
        <v>125279.99999999999</v>
      </c>
    </row>
    <row r="2399" spans="1:6" s="1167" customFormat="1" ht="19.5" customHeight="1">
      <c r="A2399" s="1303" t="s">
        <v>39</v>
      </c>
      <c r="B2399" s="1305" t="s">
        <v>2943</v>
      </c>
      <c r="C2399" s="1159" t="s">
        <v>1421</v>
      </c>
      <c r="D2399" s="1304">
        <f>D2398*3</f>
        <v>12</v>
      </c>
      <c r="E2399" s="1581">
        <f>16000*1.16</f>
        <v>18560</v>
      </c>
      <c r="F2399" s="1568">
        <f t="shared" si="49"/>
        <v>222720</v>
      </c>
    </row>
    <row r="2400" spans="1:6" s="1083" customFormat="1" ht="16.5" customHeight="1">
      <c r="A2400" s="1290"/>
      <c r="B2400" s="1146" t="s">
        <v>1448</v>
      </c>
      <c r="C2400" s="1143"/>
      <c r="D2400" s="1302"/>
      <c r="E2400" s="1497"/>
      <c r="F2400" s="1515">
        <f t="shared" si="48"/>
        <v>0</v>
      </c>
    </row>
    <row r="2401" spans="1:6" s="1083" customFormat="1" ht="51.75" customHeight="1">
      <c r="A2401" s="1290" t="s">
        <v>35</v>
      </c>
      <c r="B2401" s="1124" t="s">
        <v>1449</v>
      </c>
      <c r="C2401" s="1143" t="s">
        <v>1421</v>
      </c>
      <c r="D2401" s="1302">
        <v>0</v>
      </c>
      <c r="E2401" s="1497">
        <v>32000</v>
      </c>
      <c r="F2401" s="1515">
        <f t="shared" si="48"/>
        <v>0</v>
      </c>
    </row>
    <row r="2402" spans="1:6" s="1083" customFormat="1" ht="64.5" customHeight="1">
      <c r="A2402" s="1290" t="s">
        <v>36</v>
      </c>
      <c r="B2402" s="1124" t="s">
        <v>1450</v>
      </c>
      <c r="C2402" s="1143" t="s">
        <v>1421</v>
      </c>
      <c r="D2402" s="1302">
        <v>6</v>
      </c>
      <c r="E2402" s="1497">
        <v>32000</v>
      </c>
      <c r="F2402" s="1515">
        <f t="shared" si="48"/>
        <v>192000</v>
      </c>
    </row>
    <row r="2403" spans="1:6" s="1083" customFormat="1" ht="53.25" customHeight="1">
      <c r="A2403" s="1290" t="s">
        <v>74</v>
      </c>
      <c r="B2403" s="1124" t="s">
        <v>1451</v>
      </c>
      <c r="C2403" s="1143" t="s">
        <v>1421</v>
      </c>
      <c r="D2403" s="1302">
        <f>D2401+D2402</f>
        <v>6</v>
      </c>
      <c r="E2403" s="1497">
        <v>25000</v>
      </c>
      <c r="F2403" s="1515">
        <f t="shared" si="48"/>
        <v>150000</v>
      </c>
    </row>
    <row r="2404" spans="1:6" s="1083" customFormat="1" ht="34.5" customHeight="1">
      <c r="A2404" s="1290" t="s">
        <v>38</v>
      </c>
      <c r="B2404" s="1124" t="s">
        <v>1452</v>
      </c>
      <c r="C2404" s="1143" t="s">
        <v>1421</v>
      </c>
      <c r="D2404" s="1302">
        <f>D2403</f>
        <v>6</v>
      </c>
      <c r="E2404" s="1497">
        <v>2000</v>
      </c>
      <c r="F2404" s="1515">
        <f t="shared" si="48"/>
        <v>12000</v>
      </c>
    </row>
    <row r="2405" spans="1:6" s="1083" customFormat="1" ht="63.75" customHeight="1">
      <c r="A2405" s="1290" t="s">
        <v>39</v>
      </c>
      <c r="B2405" s="1124" t="s">
        <v>1453</v>
      </c>
      <c r="C2405" s="1143" t="s">
        <v>1421</v>
      </c>
      <c r="D2405" s="1302">
        <f>D2404</f>
        <v>6</v>
      </c>
      <c r="E2405" s="1497">
        <v>2000</v>
      </c>
      <c r="F2405" s="1515">
        <f t="shared" si="48"/>
        <v>12000</v>
      </c>
    </row>
    <row r="2406" spans="1:6" s="1083" customFormat="1" ht="6.75" customHeight="1" thickBot="1">
      <c r="A2406" s="1296"/>
      <c r="B2406" s="1162"/>
      <c r="C2406" s="1306"/>
      <c r="D2406" s="1307"/>
      <c r="E2406" s="1497"/>
      <c r="F2406" s="1582"/>
    </row>
    <row r="2407" spans="1:6" s="1083" customFormat="1" ht="18" customHeight="1">
      <c r="A2407" s="2608" t="s">
        <v>2944</v>
      </c>
      <c r="B2407" s="2608"/>
      <c r="C2407" s="2608"/>
      <c r="D2407" s="2608"/>
      <c r="E2407" s="1465"/>
      <c r="F2407" s="1515">
        <f>SUM(F2392:F2406)</f>
        <v>1160000</v>
      </c>
    </row>
    <row r="2408" spans="1:6" s="1083" customFormat="1" ht="16.2" thickBot="1">
      <c r="A2408" s="1158"/>
      <c r="B2408" s="1196"/>
      <c r="C2408" s="1253"/>
      <c r="D2408" s="1107"/>
      <c r="E2408" s="1465"/>
      <c r="F2408" s="1591"/>
    </row>
    <row r="2409" spans="1:6" s="1055" customFormat="1" ht="16.2" thickBot="1">
      <c r="A2409" s="2602" t="s">
        <v>2998</v>
      </c>
      <c r="B2409" s="2602"/>
      <c r="C2409" s="2602"/>
      <c r="D2409" s="2602"/>
      <c r="E2409" s="2602"/>
      <c r="F2409" s="2602"/>
    </row>
    <row r="2410" spans="1:6" s="1083" customFormat="1" ht="16.2" thickBot="1">
      <c r="A2410" s="1275" t="s">
        <v>7</v>
      </c>
      <c r="B2410" s="1112" t="s">
        <v>8</v>
      </c>
      <c r="C2410" s="1113" t="s">
        <v>10</v>
      </c>
      <c r="D2410" s="1276" t="s">
        <v>991</v>
      </c>
      <c r="E2410" s="1455" t="s">
        <v>11</v>
      </c>
      <c r="F2410" s="1578" t="s">
        <v>2732</v>
      </c>
    </row>
    <row r="2411" spans="1:6" s="1083" customFormat="1" ht="21" customHeight="1">
      <c r="A2411" s="1301" t="s">
        <v>2999</v>
      </c>
      <c r="B2411" s="1150" t="s">
        <v>2947</v>
      </c>
      <c r="C2411" s="1143"/>
      <c r="D2411" s="1302"/>
      <c r="E2411" s="1497"/>
      <c r="F2411" s="1515"/>
    </row>
    <row r="2412" spans="1:6" s="1083" customFormat="1" ht="17.25" customHeight="1">
      <c r="A2412" s="1290"/>
      <c r="B2412" s="1146" t="s">
        <v>1454</v>
      </c>
      <c r="C2412" s="1143"/>
      <c r="D2412" s="1302"/>
      <c r="E2412" s="1497"/>
      <c r="F2412" s="1515">
        <f t="shared" ref="F2412:F2425" si="50">D2412*E2412</f>
        <v>0</v>
      </c>
    </row>
    <row r="2413" spans="1:6" s="1083" customFormat="1" ht="56.25" customHeight="1">
      <c r="A2413" s="1290" t="s">
        <v>28</v>
      </c>
      <c r="B2413" s="1124" t="s">
        <v>1455</v>
      </c>
      <c r="C2413" s="1143" t="s">
        <v>1456</v>
      </c>
      <c r="D2413" s="1302">
        <f>D2403-3</f>
        <v>3</v>
      </c>
      <c r="E2413" s="1497">
        <v>18000</v>
      </c>
      <c r="F2413" s="1515">
        <f t="shared" si="50"/>
        <v>54000</v>
      </c>
    </row>
    <row r="2414" spans="1:6" s="1083" customFormat="1" ht="51" customHeight="1">
      <c r="A2414" s="1290" t="s">
        <v>30</v>
      </c>
      <c r="B2414" s="1124" t="s">
        <v>1457</v>
      </c>
      <c r="C2414" s="1143" t="s">
        <v>1456</v>
      </c>
      <c r="D2414" s="1302">
        <f>D2413</f>
        <v>3</v>
      </c>
      <c r="E2414" s="1497">
        <v>18000</v>
      </c>
      <c r="F2414" s="1515">
        <f t="shared" si="50"/>
        <v>54000</v>
      </c>
    </row>
    <row r="2415" spans="1:6" s="1083" customFormat="1" ht="17.25" customHeight="1">
      <c r="A2415" s="1290"/>
      <c r="B2415" s="1146" t="s">
        <v>1458</v>
      </c>
      <c r="C2415" s="1143"/>
      <c r="D2415" s="1302"/>
      <c r="E2415" s="1497"/>
      <c r="F2415" s="1515">
        <f t="shared" si="50"/>
        <v>0</v>
      </c>
    </row>
    <row r="2416" spans="1:6" s="1083" customFormat="1" ht="96.75" customHeight="1">
      <c r="A2416" s="1290" t="s">
        <v>31</v>
      </c>
      <c r="B2416" s="1124" t="s">
        <v>1459</v>
      </c>
      <c r="C2416" s="1143" t="s">
        <v>1421</v>
      </c>
      <c r="D2416" s="1302">
        <f>D2413</f>
        <v>3</v>
      </c>
      <c r="E2416" s="1497">
        <v>18000</v>
      </c>
      <c r="F2416" s="1515">
        <f t="shared" si="50"/>
        <v>54000</v>
      </c>
    </row>
    <row r="2417" spans="1:6" s="1083" customFormat="1" ht="17.25" customHeight="1">
      <c r="A2417" s="1290"/>
      <c r="B2417" s="1146" t="s">
        <v>1460</v>
      </c>
      <c r="C2417" s="1143"/>
      <c r="D2417" s="1302"/>
      <c r="E2417" s="1497"/>
      <c r="F2417" s="1515">
        <f t="shared" si="50"/>
        <v>0</v>
      </c>
    </row>
    <row r="2418" spans="1:6" s="1083" customFormat="1" ht="64.5" customHeight="1">
      <c r="A2418" s="1290" t="s">
        <v>32</v>
      </c>
      <c r="B2418" s="1124" t="s">
        <v>1461</v>
      </c>
      <c r="C2418" s="1143" t="s">
        <v>1421</v>
      </c>
      <c r="D2418" s="1302">
        <v>0</v>
      </c>
      <c r="E2418" s="1497">
        <v>38000</v>
      </c>
      <c r="F2418" s="1515">
        <f t="shared" si="50"/>
        <v>0</v>
      </c>
    </row>
    <row r="2419" spans="1:6" s="1083" customFormat="1" ht="12" customHeight="1">
      <c r="A2419" s="1290"/>
      <c r="B2419" s="1124"/>
      <c r="C2419" s="1143"/>
      <c r="D2419" s="1302"/>
      <c r="E2419" s="1497"/>
      <c r="F2419" s="1515">
        <f t="shared" si="50"/>
        <v>0</v>
      </c>
    </row>
    <row r="2420" spans="1:6" s="1083" customFormat="1" ht="17.25" customHeight="1">
      <c r="A2420" s="1290"/>
      <c r="B2420" s="1146" t="s">
        <v>1462</v>
      </c>
      <c r="C2420" s="1143"/>
      <c r="D2420" s="1302"/>
      <c r="E2420" s="1592"/>
      <c r="F2420" s="1568">
        <f t="shared" si="50"/>
        <v>0</v>
      </c>
    </row>
    <row r="2421" spans="1:6" s="1083" customFormat="1" ht="87" customHeight="1">
      <c r="A2421" s="1290" t="s">
        <v>30</v>
      </c>
      <c r="B2421" s="1124" t="s">
        <v>1463</v>
      </c>
      <c r="C2421" s="1143" t="s">
        <v>1464</v>
      </c>
      <c r="D2421" s="1302">
        <v>4</v>
      </c>
      <c r="E2421" s="1592">
        <f>52000</f>
        <v>52000</v>
      </c>
      <c r="F2421" s="1568">
        <f t="shared" si="50"/>
        <v>208000</v>
      </c>
    </row>
    <row r="2422" spans="1:6" s="1083" customFormat="1" ht="38.25" customHeight="1">
      <c r="A2422" s="1290" t="s">
        <v>31</v>
      </c>
      <c r="B2422" s="1124" t="s">
        <v>1465</v>
      </c>
      <c r="C2422" s="1143" t="s">
        <v>1464</v>
      </c>
      <c r="D2422" s="1302">
        <f>D2421</f>
        <v>4</v>
      </c>
      <c r="E2422" s="1592">
        <f>20000*1.16</f>
        <v>23200</v>
      </c>
      <c r="F2422" s="1568">
        <f t="shared" si="50"/>
        <v>92800</v>
      </c>
    </row>
    <row r="2423" spans="1:6" s="1083" customFormat="1" ht="38.25" customHeight="1">
      <c r="A2423" s="1290" t="s">
        <v>32</v>
      </c>
      <c r="B2423" s="1124" t="s">
        <v>1466</v>
      </c>
      <c r="C2423" s="1143" t="s">
        <v>1464</v>
      </c>
      <c r="D2423" s="1302">
        <f>D2421</f>
        <v>4</v>
      </c>
      <c r="E2423" s="1592">
        <f>4000*1.16</f>
        <v>4640</v>
      </c>
      <c r="F2423" s="1568">
        <f t="shared" si="50"/>
        <v>18560</v>
      </c>
    </row>
    <row r="2424" spans="1:6" s="1083" customFormat="1" ht="51.75" customHeight="1">
      <c r="A2424" s="1290" t="s">
        <v>33</v>
      </c>
      <c r="B2424" s="1124" t="s">
        <v>1467</v>
      </c>
      <c r="C2424" s="1143" t="s">
        <v>1464</v>
      </c>
      <c r="D2424" s="1302">
        <f>D2421</f>
        <v>4</v>
      </c>
      <c r="E2424" s="1592">
        <f>4000*1.16</f>
        <v>4640</v>
      </c>
      <c r="F2424" s="1568">
        <f t="shared" si="50"/>
        <v>18560</v>
      </c>
    </row>
    <row r="2425" spans="1:6" s="1083" customFormat="1" ht="29.25" customHeight="1">
      <c r="A2425" s="1290" t="s">
        <v>34</v>
      </c>
      <c r="B2425" s="1124" t="s">
        <v>1468</v>
      </c>
      <c r="C2425" s="1143" t="s">
        <v>1464</v>
      </c>
      <c r="D2425" s="1302">
        <f>D2424</f>
        <v>4</v>
      </c>
      <c r="E2425" s="1592">
        <v>5000</v>
      </c>
      <c r="F2425" s="1568">
        <f t="shared" si="50"/>
        <v>20000</v>
      </c>
    </row>
    <row r="2426" spans="1:6" s="1083" customFormat="1" ht="3" customHeight="1" thickBot="1">
      <c r="A2426" s="1296"/>
      <c r="B2426" s="1162"/>
      <c r="C2426" s="1306"/>
      <c r="D2426" s="1307"/>
      <c r="E2426" s="1593"/>
      <c r="F2426" s="1582"/>
    </row>
    <row r="2427" spans="1:6" s="1083" customFormat="1" ht="18" customHeight="1">
      <c r="A2427" s="2608" t="s">
        <v>2948</v>
      </c>
      <c r="B2427" s="2608"/>
      <c r="C2427" s="2608"/>
      <c r="D2427" s="2608"/>
      <c r="E2427" s="1465"/>
      <c r="F2427" s="1515">
        <f>SUM(F2411:F2426)</f>
        <v>519920</v>
      </c>
    </row>
    <row r="2428" spans="1:6" s="1083" customFormat="1" ht="8.25" customHeight="1" thickBot="1">
      <c r="A2428" s="1158"/>
      <c r="B2428" s="1196"/>
      <c r="C2428" s="1253"/>
      <c r="D2428" s="1107"/>
      <c r="E2428" s="1465"/>
      <c r="F2428" s="1591"/>
    </row>
    <row r="2429" spans="1:6" s="1055" customFormat="1" ht="16.2" thickBot="1">
      <c r="A2429" s="2602" t="s">
        <v>2998</v>
      </c>
      <c r="B2429" s="2602"/>
      <c r="C2429" s="2602"/>
      <c r="D2429" s="2602"/>
      <c r="E2429" s="2602"/>
      <c r="F2429" s="2602"/>
    </row>
    <row r="2430" spans="1:6" s="1083" customFormat="1" ht="16.2" thickBot="1">
      <c r="A2430" s="1275" t="s">
        <v>7</v>
      </c>
      <c r="B2430" s="1112" t="s">
        <v>8</v>
      </c>
      <c r="C2430" s="1113" t="s">
        <v>10</v>
      </c>
      <c r="D2430" s="1276" t="s">
        <v>991</v>
      </c>
      <c r="E2430" s="1455" t="s">
        <v>11</v>
      </c>
      <c r="F2430" s="1578" t="s">
        <v>2732</v>
      </c>
    </row>
    <row r="2431" spans="1:6" s="1083" customFormat="1" ht="9.75" customHeight="1">
      <c r="A2431" s="1308"/>
      <c r="B2431" s="1277"/>
      <c r="C2431" s="1309"/>
      <c r="D2431" s="1310"/>
      <c r="E2431" s="1594"/>
      <c r="F2431" s="1580"/>
    </row>
    <row r="2432" spans="1:6" s="1083" customFormat="1" ht="21" customHeight="1">
      <c r="A2432" s="1292" t="s">
        <v>3000</v>
      </c>
      <c r="B2432" s="1150" t="s">
        <v>2950</v>
      </c>
      <c r="C2432" s="1143"/>
      <c r="D2432" s="1302"/>
      <c r="E2432" s="1497"/>
      <c r="F2432" s="1588"/>
    </row>
    <row r="2433" spans="1:7" s="1083" customFormat="1" ht="17.25" customHeight="1">
      <c r="A2433" s="1290"/>
      <c r="B2433" s="1146" t="s">
        <v>1469</v>
      </c>
      <c r="C2433" s="1143"/>
      <c r="D2433" s="1302"/>
      <c r="E2433" s="1497"/>
      <c r="F2433" s="1515">
        <f t="shared" ref="F2433:F2438" si="51">D2433*E2433</f>
        <v>0</v>
      </c>
    </row>
    <row r="2434" spans="1:7" s="1083" customFormat="1" ht="17.25" customHeight="1">
      <c r="A2434" s="1290" t="s">
        <v>28</v>
      </c>
      <c r="B2434" s="1124" t="s">
        <v>1470</v>
      </c>
      <c r="C2434" s="1143" t="s">
        <v>1464</v>
      </c>
      <c r="D2434" s="1302">
        <f>D2403*2</f>
        <v>12</v>
      </c>
      <c r="E2434" s="1497">
        <v>800</v>
      </c>
      <c r="F2434" s="1515">
        <f t="shared" si="51"/>
        <v>9600</v>
      </c>
    </row>
    <row r="2435" spans="1:7" s="1083" customFormat="1" ht="17.25" customHeight="1">
      <c r="A2435" s="1290"/>
      <c r="B2435" s="1146" t="s">
        <v>1471</v>
      </c>
      <c r="C2435" s="1143"/>
      <c r="D2435" s="1302"/>
      <c r="E2435" s="1497"/>
      <c r="F2435" s="1515">
        <f t="shared" si="51"/>
        <v>0</v>
      </c>
    </row>
    <row r="2436" spans="1:7" s="1083" customFormat="1" ht="48.75" customHeight="1">
      <c r="A2436" s="1290" t="s">
        <v>30</v>
      </c>
      <c r="B2436" s="1124" t="s">
        <v>1472</v>
      </c>
      <c r="C2436" s="1159" t="s">
        <v>1421</v>
      </c>
      <c r="D2436" s="1304">
        <f>D2403</f>
        <v>6</v>
      </c>
      <c r="E2436" s="1595">
        <v>3500</v>
      </c>
      <c r="F2436" s="1515">
        <f t="shared" si="51"/>
        <v>21000</v>
      </c>
    </row>
    <row r="2437" spans="1:7" s="1083" customFormat="1" ht="16.5" customHeight="1">
      <c r="A2437" s="1290" t="s">
        <v>31</v>
      </c>
      <c r="B2437" s="1124" t="s">
        <v>1473</v>
      </c>
      <c r="C2437" s="1159" t="s">
        <v>1421</v>
      </c>
      <c r="D2437" s="1304">
        <v>0</v>
      </c>
      <c r="E2437" s="1581">
        <v>8500</v>
      </c>
      <c r="F2437" s="1515">
        <f t="shared" si="51"/>
        <v>0</v>
      </c>
    </row>
    <row r="2438" spans="1:7" s="1083" customFormat="1" ht="18.75" customHeight="1">
      <c r="A2438" s="1290" t="s">
        <v>32</v>
      </c>
      <c r="B2438" s="1124" t="s">
        <v>1474</v>
      </c>
      <c r="C2438" s="1159" t="s">
        <v>1421</v>
      </c>
      <c r="D2438" s="1304">
        <v>0</v>
      </c>
      <c r="E2438" s="1581">
        <v>8500</v>
      </c>
      <c r="F2438" s="1515">
        <f t="shared" si="51"/>
        <v>0</v>
      </c>
    </row>
    <row r="2439" spans="1:7" s="1083" customFormat="1" ht="16.5" customHeight="1">
      <c r="A2439" s="1290"/>
      <c r="B2439" s="1146" t="s">
        <v>1475</v>
      </c>
      <c r="C2439" s="1143"/>
      <c r="D2439" s="1302"/>
      <c r="E2439" s="1497"/>
      <c r="F2439" s="1515"/>
    </row>
    <row r="2440" spans="1:7" s="1083" customFormat="1" ht="70.5" customHeight="1">
      <c r="A2440" s="1290" t="s">
        <v>33</v>
      </c>
      <c r="B2440" s="1124" t="s">
        <v>1476</v>
      </c>
      <c r="C2440" s="1107" t="s">
        <v>1421</v>
      </c>
      <c r="D2440" s="1302">
        <v>2</v>
      </c>
      <c r="E2440" s="1592">
        <v>12000</v>
      </c>
      <c r="F2440" s="1491">
        <f>E2440*D2440</f>
        <v>24000</v>
      </c>
    </row>
    <row r="2441" spans="1:7" s="1167" customFormat="1" ht="17.25" customHeight="1">
      <c r="A2441" s="1290"/>
      <c r="B2441" s="1311"/>
      <c r="C2441" s="1159"/>
      <c r="D2441" s="1312"/>
      <c r="E2441" s="1592"/>
      <c r="F2441" s="1491"/>
    </row>
    <row r="2442" spans="1:7" s="1167" customFormat="1" ht="15.6">
      <c r="A2442" s="1290"/>
      <c r="B2442" s="1311" t="s">
        <v>1477</v>
      </c>
      <c r="C2442" s="1159"/>
      <c r="D2442" s="1312"/>
      <c r="E2442" s="1592"/>
      <c r="F2442" s="1459"/>
    </row>
    <row r="2443" spans="1:7" s="1167" customFormat="1" ht="105" customHeight="1">
      <c r="A2443" s="1290" t="s">
        <v>28</v>
      </c>
      <c r="B2443" s="1305" t="s">
        <v>1478</v>
      </c>
      <c r="C2443" s="1107" t="s">
        <v>1421</v>
      </c>
      <c r="D2443" s="1302">
        <v>0</v>
      </c>
      <c r="E2443" s="1592">
        <f>140000*1.16</f>
        <v>162400</v>
      </c>
      <c r="F2443" s="1568">
        <f t="shared" ref="F2443" si="52">E2443*D2443</f>
        <v>0</v>
      </c>
      <c r="G2443" s="1167" t="s">
        <v>2951</v>
      </c>
    </row>
    <row r="2444" spans="1:7" s="1083" customFormat="1" ht="17.25" customHeight="1">
      <c r="A2444" s="1290"/>
      <c r="B2444" s="1124"/>
      <c r="C2444" s="1143"/>
      <c r="D2444" s="1302"/>
      <c r="E2444" s="1497"/>
      <c r="F2444" s="1515"/>
    </row>
    <row r="2445" spans="1:7" s="1167" customFormat="1" ht="148.5" customHeight="1">
      <c r="A2445" s="1303" t="s">
        <v>34</v>
      </c>
      <c r="B2445" s="1124" t="s">
        <v>2952</v>
      </c>
      <c r="C2445" s="1159" t="s">
        <v>809</v>
      </c>
      <c r="D2445" s="1304">
        <v>1</v>
      </c>
      <c r="E2445" s="1581">
        <v>15000</v>
      </c>
      <c r="F2445" s="1568">
        <f t="shared" ref="F2445:F2446" si="53">D2445*E2445</f>
        <v>15000</v>
      </c>
    </row>
    <row r="2446" spans="1:7" s="1167" customFormat="1" ht="57.75" customHeight="1">
      <c r="A2446" s="1290" t="s">
        <v>36</v>
      </c>
      <c r="B2446" s="1305" t="s">
        <v>1480</v>
      </c>
      <c r="C2446" s="1107" t="s">
        <v>1421</v>
      </c>
      <c r="D2446" s="1302">
        <f>D2445</f>
        <v>1</v>
      </c>
      <c r="E2446" s="1592">
        <v>18000</v>
      </c>
      <c r="F2446" s="1568">
        <f t="shared" si="53"/>
        <v>18000</v>
      </c>
    </row>
    <row r="2447" spans="1:7" s="1167" customFormat="1" ht="17.25" customHeight="1">
      <c r="A2447" s="1303"/>
      <c r="B2447" s="1124"/>
      <c r="C2447" s="1159"/>
      <c r="D2447" s="1304"/>
      <c r="E2447" s="1581"/>
      <c r="F2447" s="1491"/>
    </row>
    <row r="2448" spans="1:7" s="1167" customFormat="1" ht="54" customHeight="1">
      <c r="A2448" s="1303" t="s">
        <v>74</v>
      </c>
      <c r="B2448" s="1305" t="s">
        <v>1481</v>
      </c>
      <c r="C2448" s="1107" t="s">
        <v>1482</v>
      </c>
      <c r="D2448" s="1302">
        <v>1</v>
      </c>
      <c r="E2448" s="1592">
        <v>20000</v>
      </c>
      <c r="F2448" s="1568">
        <f>D2448*E2448</f>
        <v>20000</v>
      </c>
    </row>
    <row r="2449" spans="1:6" s="1083" customFormat="1" ht="17.25" customHeight="1">
      <c r="A2449" s="1290"/>
      <c r="B2449" s="1124"/>
      <c r="C2449" s="1143"/>
      <c r="D2449" s="1302"/>
      <c r="E2449" s="1497"/>
      <c r="F2449" s="1515"/>
    </row>
    <row r="2450" spans="1:6" s="1083" customFormat="1" ht="16.2" thickBot="1">
      <c r="A2450" s="1296"/>
      <c r="B2450" s="1162"/>
      <c r="C2450" s="1306"/>
      <c r="D2450" s="1307"/>
      <c r="E2450" s="1593"/>
      <c r="F2450" s="1582"/>
    </row>
    <row r="2451" spans="1:6" s="1083" customFormat="1" ht="15.6">
      <c r="A2451" s="1158"/>
      <c r="B2451" s="1117" t="s">
        <v>2810</v>
      </c>
      <c r="C2451" s="1143"/>
      <c r="D2451" s="1107"/>
      <c r="E2451" s="1465"/>
      <c r="F2451" s="1515">
        <f>SUM(F2432:F2450)</f>
        <v>107600</v>
      </c>
    </row>
    <row r="2452" spans="1:6" s="1083" customFormat="1" ht="16.2" thickBot="1">
      <c r="A2452" s="1158"/>
      <c r="B2452" s="1196"/>
      <c r="C2452" s="1253"/>
      <c r="D2452" s="1107"/>
      <c r="E2452" s="1465"/>
      <c r="F2452" s="1591"/>
    </row>
    <row r="2453" spans="1:6" s="1055" customFormat="1" ht="16.2" thickBot="1">
      <c r="A2453" s="2602" t="s">
        <v>2998</v>
      </c>
      <c r="B2453" s="2602"/>
      <c r="C2453" s="2602"/>
      <c r="D2453" s="2602"/>
      <c r="E2453" s="1522"/>
      <c r="F2453" s="1522"/>
    </row>
    <row r="2454" spans="1:6" s="1083" customFormat="1" ht="15.75" customHeight="1" thickBot="1">
      <c r="A2454" s="1160" t="s">
        <v>7</v>
      </c>
      <c r="B2454" s="1112" t="s">
        <v>8</v>
      </c>
      <c r="C2454" s="1113" t="s">
        <v>10</v>
      </c>
      <c r="D2454" s="1114" t="s">
        <v>2744</v>
      </c>
      <c r="E2454" s="1455" t="s">
        <v>2765</v>
      </c>
      <c r="F2454" s="1456" t="s">
        <v>2745</v>
      </c>
    </row>
    <row r="2455" spans="1:6" s="1083" customFormat="1" ht="15.6">
      <c r="A2455" s="1308"/>
      <c r="B2455" s="1277"/>
      <c r="C2455" s="1309"/>
      <c r="D2455" s="1310"/>
      <c r="E2455" s="1596"/>
      <c r="F2455" s="1583"/>
    </row>
    <row r="2456" spans="1:6" s="1083" customFormat="1" ht="21" customHeight="1">
      <c r="A2456" s="1292" t="s">
        <v>3001</v>
      </c>
      <c r="B2456" s="1150" t="s">
        <v>2954</v>
      </c>
      <c r="C2456" s="1143"/>
      <c r="D2456" s="1302"/>
      <c r="E2456" s="1592"/>
      <c r="F2456" s="1569"/>
    </row>
    <row r="2457" spans="1:6" s="1167" customFormat="1" ht="18.75" customHeight="1">
      <c r="A2457" s="1303"/>
      <c r="B2457" s="1305"/>
      <c r="C2457" s="1107"/>
      <c r="D2457" s="1302"/>
      <c r="E2457" s="1592"/>
      <c r="F2457" s="1491"/>
    </row>
    <row r="2458" spans="1:6" s="1167" customFormat="1" ht="19.5" customHeight="1">
      <c r="A2458" s="1303"/>
      <c r="B2458" s="1311" t="s">
        <v>3002</v>
      </c>
      <c r="C2458" s="1159"/>
      <c r="D2458" s="1304"/>
      <c r="E2458" s="1581"/>
      <c r="F2458" s="1491"/>
    </row>
    <row r="2459" spans="1:6" s="1167" customFormat="1" ht="144.75" customHeight="1">
      <c r="A2459" s="1303" t="s">
        <v>30</v>
      </c>
      <c r="B2459" s="1305" t="s">
        <v>3003</v>
      </c>
      <c r="C2459" s="1107" t="s">
        <v>1421</v>
      </c>
      <c r="D2459" s="1302">
        <v>1</v>
      </c>
      <c r="E2459" s="1592">
        <v>650000</v>
      </c>
      <c r="F2459" s="1491">
        <f>E2459*D2459</f>
        <v>650000</v>
      </c>
    </row>
    <row r="2460" spans="1:6" s="1083" customFormat="1" ht="17.25" customHeight="1">
      <c r="A2460" s="1290"/>
      <c r="B2460" s="1146" t="s">
        <v>2959</v>
      </c>
      <c r="C2460" s="1143"/>
      <c r="D2460" s="1302"/>
      <c r="E2460" s="1592"/>
      <c r="F2460" s="1568">
        <f t="shared" ref="F2460:F2464" si="54">E2460*D2460</f>
        <v>0</v>
      </c>
    </row>
    <row r="2461" spans="1:6" s="1083" customFormat="1" ht="101.25" customHeight="1">
      <c r="A2461" s="1290" t="s">
        <v>33</v>
      </c>
      <c r="B2461" s="1124" t="s">
        <v>2960</v>
      </c>
      <c r="C2461" s="1143" t="s">
        <v>1421</v>
      </c>
      <c r="D2461" s="1302">
        <v>0</v>
      </c>
      <c r="E2461" s="1592">
        <f>45000*1.16</f>
        <v>52200</v>
      </c>
      <c r="F2461" s="1568">
        <f t="shared" si="54"/>
        <v>0</v>
      </c>
    </row>
    <row r="2462" spans="1:6" s="1083" customFormat="1" ht="9.75" customHeight="1">
      <c r="A2462" s="1290"/>
      <c r="B2462" s="1124"/>
      <c r="C2462" s="1143"/>
      <c r="D2462" s="1302"/>
      <c r="E2462" s="1592"/>
      <c r="F2462" s="1568">
        <f t="shared" si="54"/>
        <v>0</v>
      </c>
    </row>
    <row r="2463" spans="1:6" s="1083" customFormat="1" ht="265.5" customHeight="1">
      <c r="A2463" s="1290" t="s">
        <v>34</v>
      </c>
      <c r="B2463" s="1124" t="s">
        <v>2961</v>
      </c>
      <c r="C2463" s="1143" t="s">
        <v>1464</v>
      </c>
      <c r="D2463" s="1302">
        <f>D2461</f>
        <v>0</v>
      </c>
      <c r="E2463" s="1592">
        <f>50000*1.16</f>
        <v>57999.999999999993</v>
      </c>
      <c r="F2463" s="1568">
        <f t="shared" si="54"/>
        <v>0</v>
      </c>
    </row>
    <row r="2464" spans="1:6" s="1083" customFormat="1" ht="17.25" customHeight="1">
      <c r="A2464" s="1290" t="s">
        <v>34</v>
      </c>
      <c r="B2464" s="1124" t="s">
        <v>2962</v>
      </c>
      <c r="C2464" s="1143" t="s">
        <v>1421</v>
      </c>
      <c r="D2464" s="1302">
        <f>D2463</f>
        <v>0</v>
      </c>
      <c r="E2464" s="1592">
        <f>29000*1.16</f>
        <v>33640</v>
      </c>
      <c r="F2464" s="1568">
        <f t="shared" si="54"/>
        <v>0</v>
      </c>
    </row>
    <row r="2465" spans="1:6" s="1083" customFormat="1" ht="16.2" thickBot="1">
      <c r="A2465" s="1296"/>
      <c r="B2465" s="1162"/>
      <c r="C2465" s="1306"/>
      <c r="D2465" s="1307"/>
      <c r="E2465" s="1597"/>
      <c r="F2465" s="1576"/>
    </row>
    <row r="2466" spans="1:6" s="1083" customFormat="1" ht="15.6">
      <c r="A2466" s="1158"/>
      <c r="B2466" s="1117" t="s">
        <v>2810</v>
      </c>
      <c r="C2466" s="1143"/>
      <c r="D2466" s="1107"/>
      <c r="E2466" s="1465"/>
      <c r="F2466" s="1568">
        <f>SUM(F2456:F2465)</f>
        <v>650000</v>
      </c>
    </row>
    <row r="2467" spans="1:6" s="1083" customFormat="1" ht="16.2" thickBot="1">
      <c r="A2467" s="1158"/>
      <c r="B2467" s="1196"/>
      <c r="C2467" s="1253"/>
      <c r="D2467" s="1107"/>
      <c r="E2467" s="1465"/>
      <c r="F2467" s="1598"/>
    </row>
    <row r="2468" spans="1:6" s="1055" customFormat="1" ht="16.2" thickBot="1">
      <c r="A2468" s="2602" t="s">
        <v>2998</v>
      </c>
      <c r="B2468" s="2602"/>
      <c r="C2468" s="2602"/>
      <c r="D2468" s="2602"/>
      <c r="E2468" s="1522"/>
      <c r="F2468" s="1522"/>
    </row>
    <row r="2469" spans="1:6" s="1083" customFormat="1" ht="15.75" customHeight="1" thickBot="1">
      <c r="A2469" s="1160" t="s">
        <v>7</v>
      </c>
      <c r="B2469" s="1112" t="s">
        <v>8</v>
      </c>
      <c r="C2469" s="1113" t="s">
        <v>10</v>
      </c>
      <c r="D2469" s="1114" t="s">
        <v>2744</v>
      </c>
      <c r="E2469" s="1455" t="s">
        <v>2765</v>
      </c>
      <c r="F2469" s="1456" t="s">
        <v>2745</v>
      </c>
    </row>
    <row r="2470" spans="1:6" s="1083" customFormat="1" ht="15.6">
      <c r="A2470" s="1308"/>
      <c r="B2470" s="1277"/>
      <c r="C2470" s="1309"/>
      <c r="D2470" s="1310"/>
      <c r="E2470" s="1596"/>
      <c r="F2470" s="1583"/>
    </row>
    <row r="2471" spans="1:6" s="1083" customFormat="1" ht="21" customHeight="1">
      <c r="A2471" s="1292" t="s">
        <v>3004</v>
      </c>
      <c r="B2471" s="1150" t="s">
        <v>2964</v>
      </c>
      <c r="C2471" s="1143"/>
      <c r="D2471" s="1302"/>
      <c r="E2471" s="1592"/>
      <c r="F2471" s="1569"/>
    </row>
    <row r="2472" spans="1:6" s="1167" customFormat="1" ht="15.6">
      <c r="A2472" s="1290"/>
      <c r="B2472" s="1311" t="s">
        <v>2965</v>
      </c>
      <c r="C2472" s="1159"/>
      <c r="D2472" s="1312"/>
      <c r="E2472" s="1592"/>
      <c r="F2472" s="1568">
        <f t="shared" ref="F2472:F2481" si="55">E2472*D2472</f>
        <v>0</v>
      </c>
    </row>
    <row r="2473" spans="1:6" s="1167" customFormat="1" ht="109.5" customHeight="1">
      <c r="A2473" s="1303" t="s">
        <v>28</v>
      </c>
      <c r="B2473" s="1124" t="s">
        <v>2966</v>
      </c>
      <c r="C2473" s="1159" t="s">
        <v>809</v>
      </c>
      <c r="D2473" s="1304">
        <v>0</v>
      </c>
      <c r="E2473" s="1581">
        <f>82000*1.16</f>
        <v>95120</v>
      </c>
      <c r="F2473" s="1568">
        <f t="shared" si="55"/>
        <v>0</v>
      </c>
    </row>
    <row r="2474" spans="1:6" s="1167" customFormat="1" ht="51.75" customHeight="1">
      <c r="A2474" s="1290" t="s">
        <v>30</v>
      </c>
      <c r="B2474" s="1124" t="s">
        <v>2967</v>
      </c>
      <c r="C2474" s="1107" t="s">
        <v>1421</v>
      </c>
      <c r="D2474" s="1302">
        <f>D2473</f>
        <v>0</v>
      </c>
      <c r="E2474" s="1592">
        <f>28000*1.16</f>
        <v>32479.999999999996</v>
      </c>
      <c r="F2474" s="1568">
        <f t="shared" si="55"/>
        <v>0</v>
      </c>
    </row>
    <row r="2475" spans="1:6" s="1083" customFormat="1" ht="50.25" customHeight="1">
      <c r="A2475" s="1290" t="s">
        <v>31</v>
      </c>
      <c r="B2475" s="1124" t="s">
        <v>1451</v>
      </c>
      <c r="C2475" s="1143" t="s">
        <v>1421</v>
      </c>
      <c r="D2475" s="1302">
        <f>D2473</f>
        <v>0</v>
      </c>
      <c r="E2475" s="1592">
        <f>66000*1.16</f>
        <v>76560</v>
      </c>
      <c r="F2475" s="1568">
        <f t="shared" si="55"/>
        <v>0</v>
      </c>
    </row>
    <row r="2476" spans="1:6" s="1083" customFormat="1" ht="42.75" customHeight="1">
      <c r="A2476" s="1290" t="s">
        <v>32</v>
      </c>
      <c r="B2476" s="1124" t="s">
        <v>1452</v>
      </c>
      <c r="C2476" s="1143" t="s">
        <v>1421</v>
      </c>
      <c r="D2476" s="1302">
        <f>D2475</f>
        <v>0</v>
      </c>
      <c r="E2476" s="1592">
        <v>5000</v>
      </c>
      <c r="F2476" s="1568">
        <f t="shared" si="55"/>
        <v>0</v>
      </c>
    </row>
    <row r="2477" spans="1:6" s="1083" customFormat="1" ht="66" customHeight="1">
      <c r="A2477" s="1290" t="s">
        <v>33</v>
      </c>
      <c r="B2477" s="1124" t="s">
        <v>1453</v>
      </c>
      <c r="C2477" s="1143" t="s">
        <v>1421</v>
      </c>
      <c r="D2477" s="1302">
        <f>D2476</f>
        <v>0</v>
      </c>
      <c r="E2477" s="1592">
        <f>5000*1.16</f>
        <v>5800</v>
      </c>
      <c r="F2477" s="1568">
        <f t="shared" si="55"/>
        <v>0</v>
      </c>
    </row>
    <row r="2478" spans="1:6" s="1167" customFormat="1" ht="36.75" customHeight="1">
      <c r="A2478" s="1303" t="s">
        <v>34</v>
      </c>
      <c r="B2478" s="1124" t="s">
        <v>2942</v>
      </c>
      <c r="C2478" s="1159" t="s">
        <v>1421</v>
      </c>
      <c r="D2478" s="1304">
        <f>D2477</f>
        <v>0</v>
      </c>
      <c r="E2478" s="1581">
        <f>27000*1.16</f>
        <v>31319.999999999996</v>
      </c>
      <c r="F2478" s="1568">
        <f t="shared" si="55"/>
        <v>0</v>
      </c>
    </row>
    <row r="2479" spans="1:6" s="1167" customFormat="1" ht="19.5" customHeight="1">
      <c r="A2479" s="1303" t="s">
        <v>35</v>
      </c>
      <c r="B2479" s="1305" t="s">
        <v>2943</v>
      </c>
      <c r="C2479" s="1159" t="s">
        <v>1421</v>
      </c>
      <c r="D2479" s="1304">
        <f>D2478*3</f>
        <v>0</v>
      </c>
      <c r="E2479" s="1581">
        <f>16000*1.16</f>
        <v>18560</v>
      </c>
      <c r="F2479" s="1568">
        <f t="shared" si="55"/>
        <v>0</v>
      </c>
    </row>
    <row r="2480" spans="1:6" s="1167" customFormat="1" ht="51" customHeight="1">
      <c r="A2480" s="1303" t="s">
        <v>36</v>
      </c>
      <c r="B2480" s="1124" t="s">
        <v>1444</v>
      </c>
      <c r="C2480" s="1143" t="s">
        <v>1421</v>
      </c>
      <c r="D2480" s="1302">
        <f>D2473</f>
        <v>0</v>
      </c>
      <c r="E2480" s="1592">
        <f>5300*1.16</f>
        <v>6148</v>
      </c>
      <c r="F2480" s="1568">
        <f t="shared" si="55"/>
        <v>0</v>
      </c>
    </row>
    <row r="2481" spans="1:6" s="1083" customFormat="1" ht="48" customHeight="1">
      <c r="A2481" s="1290" t="s">
        <v>74</v>
      </c>
      <c r="B2481" s="1124" t="s">
        <v>1445</v>
      </c>
      <c r="C2481" s="1143" t="s">
        <v>1421</v>
      </c>
      <c r="D2481" s="1302">
        <f>D2473</f>
        <v>0</v>
      </c>
      <c r="E2481" s="1592">
        <f>5000*1.16</f>
        <v>5800</v>
      </c>
      <c r="F2481" s="1568">
        <f t="shared" si="55"/>
        <v>0</v>
      </c>
    </row>
    <row r="2482" spans="1:6" s="1083" customFormat="1" ht="16.2" thickBot="1">
      <c r="A2482" s="1296"/>
      <c r="B2482" s="1162"/>
      <c r="C2482" s="1306"/>
      <c r="D2482" s="1307"/>
      <c r="E2482" s="1597"/>
      <c r="F2482" s="1576"/>
    </row>
    <row r="2483" spans="1:6" s="1083" customFormat="1" ht="15.6">
      <c r="A2483" s="1158"/>
      <c r="B2483" s="1117" t="s">
        <v>2810</v>
      </c>
      <c r="C2483" s="1143"/>
      <c r="D2483" s="1107"/>
      <c r="E2483" s="1465"/>
      <c r="F2483" s="1568">
        <f>SUM(F2471:F2482)</f>
        <v>0</v>
      </c>
    </row>
    <row r="2484" spans="1:6" s="1083" customFormat="1" ht="16.2" thickBot="1">
      <c r="A2484" s="1158"/>
      <c r="B2484" s="1196"/>
      <c r="C2484" s="1253"/>
      <c r="D2484" s="1107"/>
      <c r="E2484" s="1465"/>
      <c r="F2484" s="1598"/>
    </row>
    <row r="2485" spans="1:6" s="1083" customFormat="1" ht="15.6">
      <c r="A2485" s="1158"/>
      <c r="B2485" s="1196"/>
      <c r="C2485" s="1253"/>
      <c r="D2485" s="1107"/>
      <c r="E2485" s="1465"/>
      <c r="F2485" s="1599"/>
    </row>
    <row r="2486" spans="1:6" s="1055" customFormat="1" ht="16.2" thickBot="1">
      <c r="A2486" s="2602" t="s">
        <v>3005</v>
      </c>
      <c r="B2486" s="2602"/>
      <c r="C2486" s="2602"/>
      <c r="D2486" s="2602"/>
      <c r="E2486" s="2602"/>
      <c r="F2486" s="2602"/>
    </row>
    <row r="2487" spans="1:6" s="1083" customFormat="1" ht="16.2" thickBot="1">
      <c r="A2487" s="1275" t="s">
        <v>7</v>
      </c>
      <c r="B2487" s="1112" t="s">
        <v>8</v>
      </c>
      <c r="C2487" s="1113" t="s">
        <v>10</v>
      </c>
      <c r="D2487" s="1276" t="s">
        <v>991</v>
      </c>
      <c r="E2487" s="1455" t="s">
        <v>11</v>
      </c>
      <c r="F2487" s="1578" t="s">
        <v>2732</v>
      </c>
    </row>
    <row r="2488" spans="1:6" s="1055" customFormat="1" ht="15.6">
      <c r="A2488" s="1286"/>
      <c r="B2488" s="1287"/>
      <c r="C2488" s="1288"/>
      <c r="D2488" s="1289"/>
      <c r="E2488" s="1585"/>
      <c r="F2488" s="1580"/>
    </row>
    <row r="2489" spans="1:6" s="1055" customFormat="1" ht="15.6">
      <c r="A2489" s="1290"/>
      <c r="B2489" s="1077" t="s">
        <v>2934</v>
      </c>
      <c r="C2489" s="1285"/>
      <c r="D2489" s="1109"/>
      <c r="E2489" s="1586"/>
      <c r="F2489" s="1515"/>
    </row>
    <row r="2490" spans="1:6" s="1055" customFormat="1" ht="15.6">
      <c r="A2490" s="1290"/>
      <c r="B2490" s="1077"/>
      <c r="C2490" s="1285"/>
      <c r="D2490" s="1109"/>
      <c r="E2490" s="1586"/>
      <c r="F2490" s="1515"/>
    </row>
    <row r="2491" spans="1:6" s="1055" customFormat="1" ht="15.6">
      <c r="A2491" s="1290"/>
      <c r="B2491" s="1291"/>
      <c r="C2491" s="1285"/>
      <c r="D2491" s="1109"/>
      <c r="E2491" s="1586"/>
      <c r="F2491" s="1515"/>
    </row>
    <row r="2492" spans="1:6" s="1055" customFormat="1" ht="15.6">
      <c r="A2492" s="1290" t="s">
        <v>2997</v>
      </c>
      <c r="B2492" s="1291" t="s">
        <v>2969</v>
      </c>
      <c r="C2492" s="1285"/>
      <c r="D2492" s="1109"/>
      <c r="E2492" s="1586"/>
      <c r="F2492" s="1515">
        <f>F2407</f>
        <v>1160000</v>
      </c>
    </row>
    <row r="2493" spans="1:6" s="1055" customFormat="1" ht="15.6">
      <c r="A2493" s="1290"/>
      <c r="B2493" s="1291"/>
      <c r="C2493" s="1285"/>
      <c r="D2493" s="1109"/>
      <c r="E2493" s="1586"/>
      <c r="F2493" s="1515"/>
    </row>
    <row r="2494" spans="1:6" s="1055" customFormat="1" ht="15.6">
      <c r="A2494" s="1290" t="s">
        <v>2999</v>
      </c>
      <c r="B2494" s="1291" t="s">
        <v>2970</v>
      </c>
      <c r="C2494" s="1285"/>
      <c r="D2494" s="1109"/>
      <c r="E2494" s="1586"/>
      <c r="F2494" s="1515">
        <f>F2427</f>
        <v>519920</v>
      </c>
    </row>
    <row r="2495" spans="1:6" s="1055" customFormat="1" ht="15.6">
      <c r="A2495" s="1290"/>
      <c r="B2495" s="1291"/>
      <c r="C2495" s="1285"/>
      <c r="D2495" s="1109"/>
      <c r="E2495" s="1586"/>
      <c r="F2495" s="1515"/>
    </row>
    <row r="2496" spans="1:6" s="1055" customFormat="1" ht="15.6">
      <c r="A2496" s="1290" t="s">
        <v>3000</v>
      </c>
      <c r="B2496" s="1291" t="s">
        <v>2971</v>
      </c>
      <c r="C2496" s="1285"/>
      <c r="D2496" s="1109"/>
      <c r="E2496" s="1586"/>
      <c r="F2496" s="1515">
        <f>F2451</f>
        <v>107600</v>
      </c>
    </row>
    <row r="2497" spans="1:6" s="1055" customFormat="1" ht="15.6">
      <c r="A2497" s="1290"/>
      <c r="B2497" s="1291"/>
      <c r="C2497" s="1285"/>
      <c r="D2497" s="1109"/>
      <c r="E2497" s="1586"/>
      <c r="F2497" s="1515"/>
    </row>
    <row r="2498" spans="1:6" s="1055" customFormat="1" ht="15.6">
      <c r="A2498" s="1290" t="s">
        <v>3001</v>
      </c>
      <c r="B2498" s="1291" t="s">
        <v>2972</v>
      </c>
      <c r="C2498" s="1285"/>
      <c r="D2498" s="1109"/>
      <c r="E2498" s="1586"/>
      <c r="F2498" s="1515">
        <f>F2466</f>
        <v>650000</v>
      </c>
    </row>
    <row r="2499" spans="1:6" s="1055" customFormat="1" ht="15.6">
      <c r="A2499" s="1290"/>
      <c r="B2499" s="1291"/>
      <c r="C2499" s="1285"/>
      <c r="D2499" s="1109"/>
      <c r="E2499" s="1586"/>
      <c r="F2499" s="1515"/>
    </row>
    <row r="2500" spans="1:6" s="1055" customFormat="1" ht="15.6">
      <c r="A2500" s="1290" t="s">
        <v>3004</v>
      </c>
      <c r="B2500" s="1291" t="s">
        <v>2973</v>
      </c>
      <c r="C2500" s="1285"/>
      <c r="D2500" s="1109"/>
      <c r="E2500" s="1586"/>
      <c r="F2500" s="1515">
        <f>F2483</f>
        <v>0</v>
      </c>
    </row>
    <row r="2501" spans="1:6" s="1055" customFormat="1" ht="15.6">
      <c r="A2501" s="1290"/>
      <c r="B2501" s="1291"/>
      <c r="C2501" s="1285"/>
      <c r="D2501" s="1109"/>
      <c r="E2501" s="1586"/>
      <c r="F2501" s="1515"/>
    </row>
    <row r="2502" spans="1:6" s="1055" customFormat="1" ht="15.6">
      <c r="A2502" s="1290"/>
      <c r="B2502" s="1291"/>
      <c r="C2502" s="1285"/>
      <c r="D2502" s="1109"/>
      <c r="E2502" s="1586"/>
      <c r="F2502" s="1515"/>
    </row>
    <row r="2503" spans="1:6" s="1055" customFormat="1" ht="15.6">
      <c r="A2503" s="1290"/>
      <c r="B2503" s="1292"/>
      <c r="C2503" s="1293"/>
      <c r="D2503" s="1294"/>
      <c r="E2503" s="1587"/>
      <c r="F2503" s="1588"/>
    </row>
    <row r="2504" spans="1:6" s="1055" customFormat="1" ht="15.6">
      <c r="A2504" s="1290"/>
      <c r="B2504" s="1295" t="s">
        <v>2937</v>
      </c>
      <c r="C2504" s="1293"/>
      <c r="D2504" s="1294"/>
      <c r="E2504" s="1587"/>
      <c r="F2504" s="1588">
        <f>SUM(F2490:F2503)</f>
        <v>2437520</v>
      </c>
    </row>
    <row r="2505" spans="1:6" s="1055" customFormat="1" ht="15.6">
      <c r="A2505" s="1290"/>
      <c r="B2505" s="1292"/>
      <c r="C2505" s="1293"/>
      <c r="D2505" s="1294"/>
      <c r="E2505" s="1587"/>
      <c r="F2505" s="1588"/>
    </row>
    <row r="2506" spans="1:6" s="1055" customFormat="1" ht="15.6">
      <c r="A2506" s="1290"/>
      <c r="B2506" s="1291"/>
      <c r="C2506" s="1285"/>
      <c r="D2506" s="1109"/>
      <c r="E2506" s="1586"/>
      <c r="F2506" s="1515"/>
    </row>
    <row r="2507" spans="1:6" s="1055" customFormat="1" ht="15.6">
      <c r="A2507" s="1290"/>
      <c r="B2507" s="1291"/>
      <c r="C2507" s="1285"/>
      <c r="D2507" s="1109"/>
      <c r="E2507" s="1586"/>
      <c r="F2507" s="1515"/>
    </row>
    <row r="2508" spans="1:6" s="1055" customFormat="1" ht="15.6">
      <c r="A2508" s="1290"/>
      <c r="B2508" s="1291"/>
      <c r="C2508" s="1285"/>
      <c r="D2508" s="1109"/>
      <c r="E2508" s="1586"/>
      <c r="F2508" s="1515"/>
    </row>
    <row r="2509" spans="1:6" s="1055" customFormat="1" ht="15.6">
      <c r="A2509" s="1290"/>
      <c r="B2509" s="1291"/>
      <c r="C2509" s="1285"/>
      <c r="D2509" s="1109"/>
      <c r="E2509" s="1586"/>
      <c r="F2509" s="1515"/>
    </row>
    <row r="2510" spans="1:6" s="1055" customFormat="1" ht="15.6">
      <c r="A2510" s="1290"/>
      <c r="B2510" s="1291"/>
      <c r="C2510" s="1285"/>
      <c r="D2510" s="1109"/>
      <c r="E2510" s="1586"/>
      <c r="F2510" s="1515"/>
    </row>
    <row r="2511" spans="1:6" s="1055" customFormat="1" ht="15.6">
      <c r="A2511" s="1290"/>
      <c r="B2511" s="1291"/>
      <c r="C2511" s="1285"/>
      <c r="D2511" s="1109"/>
      <c r="E2511" s="1586"/>
      <c r="F2511" s="1515"/>
    </row>
    <row r="2512" spans="1:6" s="1055" customFormat="1" ht="15.6">
      <c r="A2512" s="1290"/>
      <c r="B2512" s="1291"/>
      <c r="C2512" s="1285"/>
      <c r="D2512" s="1109"/>
      <c r="E2512" s="1586"/>
      <c r="F2512" s="1515"/>
    </row>
    <row r="2513" spans="1:6" s="1055" customFormat="1" ht="15.6">
      <c r="A2513" s="1290"/>
      <c r="B2513" s="1291"/>
      <c r="C2513" s="1285"/>
      <c r="D2513" s="1109"/>
      <c r="E2513" s="1586"/>
      <c r="F2513" s="1515"/>
    </row>
    <row r="2514" spans="1:6" s="1055" customFormat="1" ht="15.6">
      <c r="A2514" s="1290"/>
      <c r="B2514" s="1291"/>
      <c r="C2514" s="1285"/>
      <c r="D2514" s="1109"/>
      <c r="E2514" s="1586"/>
      <c r="F2514" s="1515"/>
    </row>
    <row r="2515" spans="1:6" s="1055" customFormat="1" ht="15.6">
      <c r="A2515" s="1290"/>
      <c r="B2515" s="1291"/>
      <c r="C2515" s="1285"/>
      <c r="D2515" s="1109"/>
      <c r="E2515" s="1586"/>
      <c r="F2515" s="1515"/>
    </row>
    <row r="2516" spans="1:6" s="1055" customFormat="1" ht="15.6">
      <c r="A2516" s="1290"/>
      <c r="B2516" s="1291"/>
      <c r="C2516" s="1285"/>
      <c r="D2516" s="1109"/>
      <c r="E2516" s="1586"/>
      <c r="F2516" s="1515"/>
    </row>
    <row r="2517" spans="1:6" s="1055" customFormat="1" ht="15.6">
      <c r="A2517" s="1290"/>
      <c r="B2517" s="1291"/>
      <c r="C2517" s="1285"/>
      <c r="D2517" s="1109"/>
      <c r="E2517" s="1586"/>
      <c r="F2517" s="1515"/>
    </row>
    <row r="2518" spans="1:6" s="1055" customFormat="1" ht="15.6">
      <c r="A2518" s="1290"/>
      <c r="B2518" s="1291"/>
      <c r="C2518" s="1285"/>
      <c r="D2518" s="1109"/>
      <c r="E2518" s="1586"/>
      <c r="F2518" s="1515"/>
    </row>
    <row r="2519" spans="1:6" s="1055" customFormat="1" ht="15.6">
      <c r="A2519" s="1290"/>
      <c r="B2519" s="1291"/>
      <c r="C2519" s="1285"/>
      <c r="D2519" s="1109"/>
      <c r="E2519" s="1586"/>
      <c r="F2519" s="1515"/>
    </row>
    <row r="2520" spans="1:6" s="1055" customFormat="1" ht="15.6">
      <c r="A2520" s="1290"/>
      <c r="B2520" s="1291"/>
      <c r="C2520" s="1285"/>
      <c r="D2520" s="1109"/>
      <c r="E2520" s="1586"/>
      <c r="F2520" s="1515"/>
    </row>
    <row r="2521" spans="1:6" s="1055" customFormat="1" ht="16.2" thickBot="1">
      <c r="A2521" s="1296"/>
      <c r="B2521" s="1297"/>
      <c r="C2521" s="1298"/>
      <c r="D2521" s="1299"/>
      <c r="E2521" s="1589"/>
      <c r="F2521" s="1582"/>
    </row>
    <row r="2522" spans="1:6" s="1055" customFormat="1" ht="16.2" thickBot="1">
      <c r="A2522" s="1158"/>
      <c r="B2522" s="1117" t="s">
        <v>2938</v>
      </c>
      <c r="C2522" s="1253"/>
      <c r="D2522" s="1107"/>
      <c r="E2522" s="1497"/>
      <c r="F2522" s="1590">
        <f>F2504</f>
        <v>2437520</v>
      </c>
    </row>
    <row r="2523" spans="1:6" s="1055" customFormat="1" ht="15.6">
      <c r="A2523" s="1273"/>
      <c r="B2523" s="1300"/>
      <c r="C2523" s="1143"/>
      <c r="D2523" s="1107"/>
      <c r="E2523" s="1465"/>
      <c r="F2523" s="1511"/>
    </row>
    <row r="2524" spans="1:6" s="1083" customFormat="1" ht="15.6">
      <c r="A2524" s="1158"/>
      <c r="B2524" s="1196"/>
      <c r="C2524" s="1253"/>
      <c r="D2524" s="1107"/>
      <c r="E2524" s="1465"/>
      <c r="F2524" s="1599"/>
    </row>
    <row r="2525" spans="1:6" s="1083" customFormat="1" ht="15.6">
      <c r="A2525" s="1158"/>
      <c r="B2525" s="1117"/>
      <c r="C2525" s="1107"/>
      <c r="D2525" s="1107"/>
      <c r="E2525" s="1564"/>
      <c r="F2525" s="1564"/>
    </row>
    <row r="2526" spans="1:6" s="1083" customFormat="1" ht="16.2" thickBot="1">
      <c r="A2526" s="2606" t="s">
        <v>3006</v>
      </c>
      <c r="B2526" s="2606"/>
      <c r="C2526" s="2606"/>
      <c r="D2526" s="2606"/>
      <c r="E2526" s="2606"/>
      <c r="F2526" s="2606"/>
    </row>
    <row r="2527" spans="1:6" s="1316" customFormat="1" ht="17.25" customHeight="1" thickBot="1">
      <c r="A2527" s="1313" t="s">
        <v>7</v>
      </c>
      <c r="B2527" s="1314" t="s">
        <v>8</v>
      </c>
      <c r="C2527" s="1315" t="s">
        <v>10</v>
      </c>
      <c r="D2527" s="1315" t="s">
        <v>991</v>
      </c>
      <c r="E2527" s="1567" t="s">
        <v>11</v>
      </c>
      <c r="F2527" s="1514" t="s">
        <v>2975</v>
      </c>
    </row>
    <row r="2528" spans="1:6" s="1083" customFormat="1" ht="15.6">
      <c r="A2528" s="1317" t="s">
        <v>3007</v>
      </c>
      <c r="B2528" s="1277" t="s">
        <v>1495</v>
      </c>
      <c r="C2528" s="1279"/>
      <c r="D2528" s="1279"/>
      <c r="E2528" s="1583"/>
      <c r="F2528" s="1583"/>
    </row>
    <row r="2529" spans="1:6" s="1055" customFormat="1" ht="31.2">
      <c r="A2529" s="1195"/>
      <c r="B2529" s="1150" t="s">
        <v>1496</v>
      </c>
      <c r="C2529" s="1151"/>
      <c r="D2529" s="1073"/>
      <c r="E2529" s="1491"/>
      <c r="F2529" s="1515"/>
    </row>
    <row r="2530" spans="1:6" s="1055" customFormat="1" ht="94.5" customHeight="1">
      <c r="A2530" s="1195"/>
      <c r="B2530" s="1150" t="s">
        <v>1497</v>
      </c>
      <c r="C2530" s="1151"/>
      <c r="D2530" s="1073"/>
      <c r="E2530" s="1491"/>
      <c r="F2530" s="1515"/>
    </row>
    <row r="2531" spans="1:6" s="1055" customFormat="1" ht="70.5" customHeight="1">
      <c r="A2531" s="1195"/>
      <c r="B2531" s="1150" t="s">
        <v>1498</v>
      </c>
      <c r="C2531" s="1151"/>
      <c r="D2531" s="1073"/>
      <c r="E2531" s="1491"/>
      <c r="F2531" s="1515"/>
    </row>
    <row r="2532" spans="1:6" s="1055" customFormat="1" ht="16.5" customHeight="1">
      <c r="A2532" s="1195"/>
      <c r="B2532" s="1300"/>
      <c r="C2532" s="1151"/>
      <c r="D2532" s="1073"/>
      <c r="E2532" s="1491"/>
      <c r="F2532" s="1515"/>
    </row>
    <row r="2533" spans="1:6" s="1055" customFormat="1" ht="15.6">
      <c r="A2533" s="1281" t="s">
        <v>28</v>
      </c>
      <c r="B2533" s="1106" t="s">
        <v>2977</v>
      </c>
      <c r="C2533" s="1151" t="s">
        <v>46</v>
      </c>
      <c r="D2533" s="1282">
        <v>0</v>
      </c>
      <c r="E2533" s="1491">
        <v>800</v>
      </c>
      <c r="F2533" s="1515">
        <f t="shared" ref="F2533:F2556" si="56">D2533*E2533</f>
        <v>0</v>
      </c>
    </row>
    <row r="2534" spans="1:6" s="1055" customFormat="1" ht="15.6">
      <c r="A2534" s="1281" t="s">
        <v>30</v>
      </c>
      <c r="B2534" s="1106" t="s">
        <v>1500</v>
      </c>
      <c r="C2534" s="1151" t="s">
        <v>46</v>
      </c>
      <c r="D2534" s="1282">
        <v>20</v>
      </c>
      <c r="E2534" s="1491">
        <v>600</v>
      </c>
      <c r="F2534" s="1515">
        <f t="shared" si="56"/>
        <v>12000</v>
      </c>
    </row>
    <row r="2535" spans="1:6" s="1055" customFormat="1" ht="15.6">
      <c r="A2535" s="1281" t="s">
        <v>31</v>
      </c>
      <c r="B2535" s="1106" t="s">
        <v>1501</v>
      </c>
      <c r="C2535" s="1151" t="s">
        <v>46</v>
      </c>
      <c r="D2535" s="1282">
        <v>20</v>
      </c>
      <c r="E2535" s="1491">
        <v>600</v>
      </c>
      <c r="F2535" s="1515">
        <f t="shared" si="56"/>
        <v>12000</v>
      </c>
    </row>
    <row r="2536" spans="1:6" s="1055" customFormat="1" ht="15.6">
      <c r="A2536" s="1281" t="s">
        <v>32</v>
      </c>
      <c r="B2536" s="1106" t="s">
        <v>1502</v>
      </c>
      <c r="C2536" s="1151" t="s">
        <v>46</v>
      </c>
      <c r="D2536" s="1282">
        <v>30</v>
      </c>
      <c r="E2536" s="1491">
        <v>400</v>
      </c>
      <c r="F2536" s="1515">
        <f t="shared" si="56"/>
        <v>12000</v>
      </c>
    </row>
    <row r="2537" spans="1:6" s="1055" customFormat="1" ht="15.6">
      <c r="A2537" s="1281" t="s">
        <v>33</v>
      </c>
      <c r="B2537" s="1106" t="s">
        <v>1503</v>
      </c>
      <c r="C2537" s="1151" t="s">
        <v>46</v>
      </c>
      <c r="D2537" s="1282">
        <v>30</v>
      </c>
      <c r="E2537" s="1491">
        <v>300</v>
      </c>
      <c r="F2537" s="1515">
        <f t="shared" si="56"/>
        <v>9000</v>
      </c>
    </row>
    <row r="2538" spans="1:6" s="1055" customFormat="1" ht="15.6">
      <c r="A2538" s="1281"/>
      <c r="B2538" s="1117"/>
      <c r="C2538" s="1151"/>
      <c r="D2538" s="1282"/>
      <c r="E2538" s="1491"/>
      <c r="F2538" s="1515">
        <f t="shared" si="56"/>
        <v>0</v>
      </c>
    </row>
    <row r="2539" spans="1:6" s="1055" customFormat="1" ht="15.6">
      <c r="A2539" s="1281"/>
      <c r="B2539" s="1150" t="s">
        <v>1504</v>
      </c>
      <c r="C2539" s="1151"/>
      <c r="D2539" s="1318"/>
      <c r="E2539" s="1491"/>
      <c r="F2539" s="1515">
        <f t="shared" si="56"/>
        <v>0</v>
      </c>
    </row>
    <row r="2540" spans="1:6" s="1055" customFormat="1" ht="15.6">
      <c r="A2540" s="1281" t="s">
        <v>34</v>
      </c>
      <c r="B2540" s="1106" t="s">
        <v>1505</v>
      </c>
      <c r="C2540" s="1151" t="s">
        <v>1421</v>
      </c>
      <c r="D2540" s="1282">
        <v>0</v>
      </c>
      <c r="E2540" s="1491">
        <v>300</v>
      </c>
      <c r="F2540" s="1515">
        <f t="shared" si="56"/>
        <v>0</v>
      </c>
    </row>
    <row r="2541" spans="1:6" s="1055" customFormat="1" ht="15.6">
      <c r="A2541" s="1281" t="s">
        <v>35</v>
      </c>
      <c r="B2541" s="1106" t="s">
        <v>1506</v>
      </c>
      <c r="C2541" s="1151" t="s">
        <v>1421</v>
      </c>
      <c r="D2541" s="1282">
        <v>16</v>
      </c>
      <c r="E2541" s="1491">
        <v>300</v>
      </c>
      <c r="F2541" s="1515">
        <f t="shared" si="56"/>
        <v>4800</v>
      </c>
    </row>
    <row r="2542" spans="1:6" s="1055" customFormat="1" ht="18.600000000000001">
      <c r="A2542" s="1281" t="s">
        <v>36</v>
      </c>
      <c r="B2542" s="1106" t="s">
        <v>2978</v>
      </c>
      <c r="C2542" s="1151" t="s">
        <v>1421</v>
      </c>
      <c r="D2542" s="1282">
        <v>12</v>
      </c>
      <c r="E2542" s="1491">
        <v>150</v>
      </c>
      <c r="F2542" s="1515">
        <f t="shared" si="56"/>
        <v>1800</v>
      </c>
    </row>
    <row r="2543" spans="1:6" s="1055" customFormat="1" ht="18.600000000000001">
      <c r="A2543" s="1281" t="s">
        <v>74</v>
      </c>
      <c r="B2543" s="1106" t="s">
        <v>2979</v>
      </c>
      <c r="C2543" s="1151" t="s">
        <v>1421</v>
      </c>
      <c r="D2543" s="1282">
        <v>12</v>
      </c>
      <c r="E2543" s="1491">
        <v>150</v>
      </c>
      <c r="F2543" s="1515">
        <f t="shared" si="56"/>
        <v>1800</v>
      </c>
    </row>
    <row r="2544" spans="1:6" s="1055" customFormat="1" ht="15.6">
      <c r="A2544" s="1281" t="s">
        <v>38</v>
      </c>
      <c r="B2544" s="1106" t="s">
        <v>1509</v>
      </c>
      <c r="C2544" s="1151" t="s">
        <v>1421</v>
      </c>
      <c r="D2544" s="1282">
        <v>6</v>
      </c>
      <c r="E2544" s="1491">
        <v>100</v>
      </c>
      <c r="F2544" s="1515">
        <f t="shared" si="56"/>
        <v>600</v>
      </c>
    </row>
    <row r="2545" spans="1:6" s="1055" customFormat="1" ht="15.6">
      <c r="A2545" s="1281" t="s">
        <v>39</v>
      </c>
      <c r="B2545" s="1106" t="s">
        <v>1510</v>
      </c>
      <c r="C2545" s="1151" t="s">
        <v>1421</v>
      </c>
      <c r="D2545" s="1282">
        <v>8</v>
      </c>
      <c r="E2545" s="1491">
        <v>100</v>
      </c>
      <c r="F2545" s="1515">
        <f t="shared" si="56"/>
        <v>800</v>
      </c>
    </row>
    <row r="2546" spans="1:6" s="1055" customFormat="1" ht="15.6">
      <c r="A2546" s="1281" t="s">
        <v>40</v>
      </c>
      <c r="B2546" s="1319" t="s">
        <v>1511</v>
      </c>
      <c r="C2546" s="1151" t="s">
        <v>1421</v>
      </c>
      <c r="D2546" s="1282">
        <v>8</v>
      </c>
      <c r="E2546" s="1491">
        <v>300</v>
      </c>
      <c r="F2546" s="1515">
        <f t="shared" si="56"/>
        <v>2400</v>
      </c>
    </row>
    <row r="2547" spans="1:6" s="1055" customFormat="1" ht="15.6">
      <c r="A2547" s="1281" t="s">
        <v>42</v>
      </c>
      <c r="B2547" s="1319" t="s">
        <v>1512</v>
      </c>
      <c r="C2547" s="1151" t="s">
        <v>1421</v>
      </c>
      <c r="D2547" s="1282">
        <v>8</v>
      </c>
      <c r="E2547" s="1491">
        <v>100</v>
      </c>
      <c r="F2547" s="1515">
        <f t="shared" si="56"/>
        <v>800</v>
      </c>
    </row>
    <row r="2548" spans="1:6" s="1055" customFormat="1" ht="15.6">
      <c r="A2548" s="1281" t="s">
        <v>43</v>
      </c>
      <c r="B2548" s="1319" t="s">
        <v>1513</v>
      </c>
      <c r="C2548" s="1151" t="s">
        <v>1421</v>
      </c>
      <c r="D2548" s="1282">
        <v>8</v>
      </c>
      <c r="E2548" s="1491">
        <v>300</v>
      </c>
      <c r="F2548" s="1515">
        <f t="shared" si="56"/>
        <v>2400</v>
      </c>
    </row>
    <row r="2549" spans="1:6" s="1055" customFormat="1" ht="15.6">
      <c r="A2549" s="1281" t="s">
        <v>613</v>
      </c>
      <c r="B2549" s="1319" t="s">
        <v>1514</v>
      </c>
      <c r="C2549" s="1151" t="s">
        <v>1421</v>
      </c>
      <c r="D2549" s="1282">
        <v>4</v>
      </c>
      <c r="E2549" s="1491">
        <v>150</v>
      </c>
      <c r="F2549" s="1515">
        <f t="shared" si="56"/>
        <v>600</v>
      </c>
    </row>
    <row r="2550" spans="1:6" s="1055" customFormat="1" ht="15.6">
      <c r="A2550" s="1281" t="s">
        <v>856</v>
      </c>
      <c r="B2550" s="1319" t="s">
        <v>1515</v>
      </c>
      <c r="C2550" s="1151" t="s">
        <v>1421</v>
      </c>
      <c r="D2550" s="1282">
        <v>4</v>
      </c>
      <c r="E2550" s="1491">
        <v>700</v>
      </c>
      <c r="F2550" s="1515">
        <f t="shared" si="56"/>
        <v>2800</v>
      </c>
    </row>
    <row r="2551" spans="1:6" s="1055" customFormat="1" ht="15.6">
      <c r="A2551" s="1281" t="s">
        <v>858</v>
      </c>
      <c r="B2551" s="1319" t="s">
        <v>1516</v>
      </c>
      <c r="C2551" s="1151" t="s">
        <v>1421</v>
      </c>
      <c r="D2551" s="1282">
        <v>0</v>
      </c>
      <c r="E2551" s="1491">
        <v>1500</v>
      </c>
      <c r="F2551" s="1515">
        <f t="shared" si="56"/>
        <v>0</v>
      </c>
    </row>
    <row r="2552" spans="1:6" s="1055" customFormat="1" ht="15.6">
      <c r="A2552" s="1281" t="s">
        <v>860</v>
      </c>
      <c r="B2552" s="1319" t="s">
        <v>1517</v>
      </c>
      <c r="C2552" s="1151" t="s">
        <v>1421</v>
      </c>
      <c r="D2552" s="1282">
        <v>0</v>
      </c>
      <c r="E2552" s="1491">
        <v>1500</v>
      </c>
      <c r="F2552" s="1515">
        <f t="shared" si="56"/>
        <v>0</v>
      </c>
    </row>
    <row r="2553" spans="1:6" s="1055" customFormat="1" ht="15.6">
      <c r="A2553" s="1281" t="s">
        <v>862</v>
      </c>
      <c r="B2553" s="1319" t="s">
        <v>1518</v>
      </c>
      <c r="C2553" s="1151" t="s">
        <v>1421</v>
      </c>
      <c r="D2553" s="1282">
        <v>4</v>
      </c>
      <c r="E2553" s="1491">
        <v>300</v>
      </c>
      <c r="F2553" s="1568">
        <f t="shared" si="56"/>
        <v>1200</v>
      </c>
    </row>
    <row r="2554" spans="1:6" s="1055" customFormat="1" ht="31.2">
      <c r="A2554" s="1281" t="s">
        <v>864</v>
      </c>
      <c r="B2554" s="1319" t="s">
        <v>1519</v>
      </c>
      <c r="C2554" s="1151" t="s">
        <v>1421</v>
      </c>
      <c r="D2554" s="1282">
        <v>8</v>
      </c>
      <c r="E2554" s="1491">
        <v>3500</v>
      </c>
      <c r="F2554" s="1568">
        <f t="shared" si="56"/>
        <v>28000</v>
      </c>
    </row>
    <row r="2555" spans="1:6" s="1083" customFormat="1" ht="16.5" customHeight="1">
      <c r="A2555" s="1195"/>
      <c r="B2555" s="1124"/>
      <c r="C2555" s="1073"/>
      <c r="D2555" s="1282"/>
      <c r="E2555" s="1568"/>
      <c r="F2555" s="1568">
        <f t="shared" si="56"/>
        <v>0</v>
      </c>
    </row>
    <row r="2556" spans="1:6" s="1083" customFormat="1" ht="21.75" customHeight="1">
      <c r="A2556" s="1195" t="s">
        <v>866</v>
      </c>
      <c r="B2556" s="1124" t="s">
        <v>1520</v>
      </c>
      <c r="C2556" s="1151" t="s">
        <v>1482</v>
      </c>
      <c r="D2556" s="1282">
        <v>1</v>
      </c>
      <c r="E2556" s="1491">
        <v>20000</v>
      </c>
      <c r="F2556" s="1568">
        <f t="shared" si="56"/>
        <v>20000</v>
      </c>
    </row>
    <row r="2557" spans="1:6" s="1083" customFormat="1" ht="16.5" customHeight="1">
      <c r="A2557" s="1195"/>
      <c r="B2557" s="1124"/>
      <c r="C2557" s="1073"/>
      <c r="D2557" s="1282"/>
      <c r="E2557" s="1568"/>
      <c r="F2557" s="1568"/>
    </row>
    <row r="2558" spans="1:6" s="1083" customFormat="1" ht="16.5" customHeight="1">
      <c r="A2558" s="1195"/>
      <c r="B2558" s="1124"/>
      <c r="C2558" s="1073"/>
      <c r="D2558" s="1282"/>
      <c r="E2558" s="1568"/>
      <c r="F2558" s="1568"/>
    </row>
    <row r="2559" spans="1:6" s="1083" customFormat="1" ht="16.2" thickBot="1">
      <c r="A2559" s="1271"/>
      <c r="B2559" s="1162"/>
      <c r="C2559" s="1164"/>
      <c r="D2559" s="1164"/>
      <c r="E2559" s="1576"/>
      <c r="F2559" s="1582"/>
    </row>
    <row r="2560" spans="1:6" s="1083" customFormat="1" ht="16.5" customHeight="1" thickBot="1">
      <c r="A2560" s="2607" t="s">
        <v>2948</v>
      </c>
      <c r="B2560" s="2607"/>
      <c r="C2560" s="1107"/>
      <c r="D2560" s="1320"/>
      <c r="E2560" s="1600"/>
      <c r="F2560" s="1601">
        <f>SUM(F2533:F2559)</f>
        <v>113000</v>
      </c>
    </row>
    <row r="2561" spans="1:6" s="1083" customFormat="1" ht="15.6">
      <c r="A2561" s="1159"/>
      <c r="B2561" s="1321"/>
      <c r="C2561" s="1322"/>
      <c r="D2561" s="1320"/>
      <c r="E2561" s="1602"/>
      <c r="F2561" s="1603"/>
    </row>
    <row r="2562" spans="1:6" s="1083" customFormat="1" ht="16.2" thickBot="1">
      <c r="A2562" s="2606" t="s">
        <v>3008</v>
      </c>
      <c r="B2562" s="2606"/>
      <c r="C2562" s="2606"/>
      <c r="D2562" s="2606"/>
      <c r="E2562" s="2606"/>
      <c r="F2562" s="2606"/>
    </row>
    <row r="2563" spans="1:6" s="1083" customFormat="1" ht="16.2" thickBot="1">
      <c r="A2563" s="1275" t="s">
        <v>7</v>
      </c>
      <c r="B2563" s="1112" t="s">
        <v>8</v>
      </c>
      <c r="C2563" s="1113" t="s">
        <v>10</v>
      </c>
      <c r="D2563" s="1276" t="s">
        <v>991</v>
      </c>
      <c r="E2563" s="1455" t="s">
        <v>11</v>
      </c>
      <c r="F2563" s="1578" t="s">
        <v>2732</v>
      </c>
    </row>
    <row r="2564" spans="1:6" s="1083" customFormat="1" ht="15.6">
      <c r="A2564" s="1195"/>
      <c r="B2564" s="1150"/>
      <c r="C2564" s="1073"/>
      <c r="D2564" s="1073"/>
      <c r="E2564" s="1515"/>
      <c r="F2564" s="1515"/>
    </row>
    <row r="2565" spans="1:6" s="1083" customFormat="1" ht="15.6">
      <c r="A2565" s="1195"/>
      <c r="B2565" s="1124"/>
      <c r="C2565" s="1073"/>
      <c r="D2565" s="1073"/>
      <c r="E2565" s="1486"/>
      <c r="F2565" s="1486"/>
    </row>
    <row r="2566" spans="1:6" s="1083" customFormat="1" ht="15.6">
      <c r="A2566" s="1195" t="s">
        <v>3009</v>
      </c>
      <c r="B2566" s="1150" t="s">
        <v>2982</v>
      </c>
      <c r="C2566" s="1073"/>
      <c r="D2566" s="1073"/>
      <c r="E2566" s="1515"/>
      <c r="F2566" s="1515"/>
    </row>
    <row r="2567" spans="1:6" s="1083" customFormat="1" ht="15.6">
      <c r="A2567" s="1195"/>
      <c r="B2567" s="1150"/>
      <c r="C2567" s="1073"/>
      <c r="D2567" s="1073"/>
      <c r="E2567" s="1515"/>
      <c r="F2567" s="1515"/>
    </row>
    <row r="2568" spans="1:6" s="1083" customFormat="1" ht="46.8">
      <c r="A2568" s="1195" t="s">
        <v>28</v>
      </c>
      <c r="B2568" s="1124" t="s">
        <v>1521</v>
      </c>
      <c r="C2568" s="1073" t="s">
        <v>46</v>
      </c>
      <c r="D2568" s="1282">
        <f>D2534</f>
        <v>20</v>
      </c>
      <c r="E2568" s="1515">
        <v>300</v>
      </c>
      <c r="F2568" s="1515">
        <f>D2568*E2568</f>
        <v>6000</v>
      </c>
    </row>
    <row r="2569" spans="1:6" s="1083" customFormat="1" ht="31.2">
      <c r="A2569" s="1195" t="s">
        <v>30</v>
      </c>
      <c r="B2569" s="1124" t="s">
        <v>1522</v>
      </c>
      <c r="C2569" s="1073" t="s">
        <v>7</v>
      </c>
      <c r="D2569" s="1073">
        <v>1</v>
      </c>
      <c r="E2569" s="1515">
        <v>10000</v>
      </c>
      <c r="F2569" s="1515">
        <f t="shared" ref="F2569:F2573" si="57">D2569*E2569</f>
        <v>10000</v>
      </c>
    </row>
    <row r="2570" spans="1:6" s="1083" customFormat="1" ht="15.6">
      <c r="A2570" s="1195" t="s">
        <v>31</v>
      </c>
      <c r="B2570" s="1124" t="s">
        <v>1523</v>
      </c>
      <c r="C2570" s="1073" t="s">
        <v>7</v>
      </c>
      <c r="D2570" s="1073">
        <v>1</v>
      </c>
      <c r="E2570" s="1515">
        <v>10000</v>
      </c>
      <c r="F2570" s="1515">
        <f t="shared" si="57"/>
        <v>10000</v>
      </c>
    </row>
    <row r="2571" spans="1:6" s="1083" customFormat="1" ht="78">
      <c r="A2571" s="1195" t="s">
        <v>32</v>
      </c>
      <c r="B2571" s="1124" t="s">
        <v>1524</v>
      </c>
      <c r="C2571" s="1073" t="s">
        <v>1421</v>
      </c>
      <c r="D2571" s="1073">
        <v>2</v>
      </c>
      <c r="E2571" s="1515">
        <v>8000</v>
      </c>
      <c r="F2571" s="1515">
        <f t="shared" si="57"/>
        <v>16000</v>
      </c>
    </row>
    <row r="2572" spans="1:6" s="1083" customFormat="1" ht="46.8">
      <c r="A2572" s="1195" t="s">
        <v>33</v>
      </c>
      <c r="B2572" s="1124" t="s">
        <v>1525</v>
      </c>
      <c r="C2572" s="1073" t="s">
        <v>1421</v>
      </c>
      <c r="D2572" s="1073">
        <v>2</v>
      </c>
      <c r="E2572" s="1515">
        <v>8000</v>
      </c>
      <c r="F2572" s="1515">
        <f t="shared" si="57"/>
        <v>16000</v>
      </c>
    </row>
    <row r="2573" spans="1:6" s="1083" customFormat="1" ht="15.6">
      <c r="A2573" s="1195" t="s">
        <v>34</v>
      </c>
      <c r="B2573" s="1124" t="s">
        <v>1526</v>
      </c>
      <c r="C2573" s="1073" t="s">
        <v>1421</v>
      </c>
      <c r="D2573" s="1073">
        <v>0</v>
      </c>
      <c r="E2573" s="1515">
        <v>16000</v>
      </c>
      <c r="F2573" s="1515">
        <f t="shared" si="57"/>
        <v>0</v>
      </c>
    </row>
    <row r="2574" spans="1:6" s="1083" customFormat="1" ht="15.6">
      <c r="A2574" s="1195"/>
      <c r="B2574" s="1124"/>
      <c r="C2574" s="1073"/>
      <c r="D2574" s="1073"/>
      <c r="E2574" s="1515"/>
      <c r="F2574" s="1515"/>
    </row>
    <row r="2575" spans="1:6" s="1083" customFormat="1" ht="46.8">
      <c r="A2575" s="1195" t="s">
        <v>35</v>
      </c>
      <c r="B2575" s="1124" t="s">
        <v>1527</v>
      </c>
      <c r="C2575" s="1073" t="s">
        <v>1421</v>
      </c>
      <c r="D2575" s="1073">
        <v>4</v>
      </c>
      <c r="E2575" s="1515">
        <v>8000</v>
      </c>
      <c r="F2575" s="1515">
        <f t="shared" ref="F2575" si="58">D2575*E2575</f>
        <v>32000</v>
      </c>
    </row>
    <row r="2576" spans="1:6" s="1083" customFormat="1" ht="15.6">
      <c r="A2576" s="1195"/>
      <c r="B2576" s="1124"/>
      <c r="C2576" s="1073"/>
      <c r="D2576" s="1073"/>
      <c r="E2576" s="1515"/>
      <c r="F2576" s="1515"/>
    </row>
    <row r="2577" spans="1:6" s="1083" customFormat="1" ht="15.6">
      <c r="A2577" s="1195"/>
      <c r="B2577" s="1124"/>
      <c r="C2577" s="1073"/>
      <c r="D2577" s="1073"/>
      <c r="E2577" s="1486"/>
      <c r="F2577" s="1486"/>
    </row>
    <row r="2578" spans="1:6" s="1083" customFormat="1" ht="15.6">
      <c r="A2578" s="1195"/>
      <c r="B2578" s="1323"/>
      <c r="C2578" s="1073"/>
      <c r="D2578" s="1073"/>
      <c r="E2578" s="1486"/>
      <c r="F2578" s="1486"/>
    </row>
    <row r="2579" spans="1:6" s="1083" customFormat="1" ht="15.6">
      <c r="A2579" s="1195"/>
      <c r="B2579" s="1124"/>
      <c r="C2579" s="1073"/>
      <c r="D2579" s="1073"/>
      <c r="E2579" s="1486"/>
      <c r="F2579" s="1486"/>
    </row>
    <row r="2580" spans="1:6" s="1083" customFormat="1" ht="15.6">
      <c r="A2580" s="1195"/>
      <c r="B2580" s="1323"/>
      <c r="C2580" s="1073"/>
      <c r="D2580" s="1073"/>
      <c r="E2580" s="1486"/>
      <c r="F2580" s="1486"/>
    </row>
    <row r="2581" spans="1:6" s="1083" customFormat="1" ht="15.6">
      <c r="A2581" s="1195"/>
      <c r="B2581" s="1323"/>
      <c r="C2581" s="1073"/>
      <c r="D2581" s="1073"/>
      <c r="E2581" s="1486"/>
      <c r="F2581" s="1486"/>
    </row>
    <row r="2582" spans="1:6" s="1083" customFormat="1" ht="15.6">
      <c r="A2582" s="1195"/>
      <c r="B2582" s="1150"/>
      <c r="C2582" s="1073"/>
      <c r="D2582" s="1073"/>
      <c r="E2582" s="1486"/>
      <c r="F2582" s="1486"/>
    </row>
    <row r="2583" spans="1:6" s="1083" customFormat="1" ht="15.6">
      <c r="A2583" s="1195"/>
      <c r="B2583" s="1150"/>
      <c r="C2583" s="1073"/>
      <c r="D2583" s="1073"/>
      <c r="E2583" s="1486"/>
      <c r="F2583" s="1486"/>
    </row>
    <row r="2584" spans="1:6" s="1083" customFormat="1" ht="15.6">
      <c r="A2584" s="1195"/>
      <c r="B2584" s="1150"/>
      <c r="C2584" s="1073"/>
      <c r="D2584" s="1073"/>
      <c r="E2584" s="1486"/>
      <c r="F2584" s="1486"/>
    </row>
    <row r="2585" spans="1:6" s="1083" customFormat="1" ht="15.6">
      <c r="A2585" s="1195"/>
      <c r="B2585" s="1124"/>
      <c r="C2585" s="1073"/>
      <c r="D2585" s="1073"/>
      <c r="E2585" s="1486"/>
      <c r="F2585" s="1486"/>
    </row>
    <row r="2586" spans="1:6" s="1083" customFormat="1" ht="15.6">
      <c r="A2586" s="1195"/>
      <c r="B2586" s="1124"/>
      <c r="C2586" s="1073"/>
      <c r="D2586" s="1073"/>
      <c r="E2586" s="1486"/>
      <c r="F2586" s="1486"/>
    </row>
    <row r="2587" spans="1:6" s="1083" customFormat="1" ht="15.6">
      <c r="A2587" s="1195"/>
      <c r="B2587" s="1124"/>
      <c r="C2587" s="1073"/>
      <c r="D2587" s="1073"/>
      <c r="E2587" s="1486"/>
      <c r="F2587" s="1486"/>
    </row>
    <row r="2588" spans="1:6" s="1083" customFormat="1" ht="15.6">
      <c r="A2588" s="1195"/>
      <c r="B2588" s="1124"/>
      <c r="C2588" s="1073"/>
      <c r="D2588" s="1073"/>
      <c r="E2588" s="1486"/>
      <c r="F2588" s="1486"/>
    </row>
    <row r="2589" spans="1:6" s="1083" customFormat="1" ht="15.6">
      <c r="A2589" s="1283"/>
      <c r="B2589" s="1124"/>
      <c r="C2589" s="1073"/>
      <c r="D2589" s="1073"/>
      <c r="E2589" s="1486"/>
      <c r="F2589" s="1486"/>
    </row>
    <row r="2590" spans="1:6" s="1083" customFormat="1" ht="15.6">
      <c r="A2590" s="1195"/>
      <c r="B2590" s="1323"/>
      <c r="C2590" s="1073"/>
      <c r="D2590" s="1073"/>
      <c r="E2590" s="1486"/>
      <c r="F2590" s="1486"/>
    </row>
    <row r="2591" spans="1:6" s="1083" customFormat="1" ht="15.6">
      <c r="A2591" s="1195"/>
      <c r="B2591" s="1150"/>
      <c r="C2591" s="1073"/>
      <c r="D2591" s="1073"/>
      <c r="E2591" s="1486"/>
      <c r="F2591" s="1486"/>
    </row>
    <row r="2592" spans="1:6" s="1083" customFormat="1" ht="15.6">
      <c r="A2592" s="1195"/>
      <c r="B2592" s="1150"/>
      <c r="C2592" s="1073"/>
      <c r="D2592" s="1073"/>
      <c r="E2592" s="1486"/>
      <c r="F2592" s="1486"/>
    </row>
    <row r="2593" spans="1:6" s="1083" customFormat="1" ht="15.6">
      <c r="A2593" s="1195"/>
      <c r="B2593" s="1150"/>
      <c r="C2593" s="1073"/>
      <c r="D2593" s="1073"/>
      <c r="E2593" s="1486"/>
      <c r="F2593" s="1486"/>
    </row>
    <row r="2594" spans="1:6" s="1083" customFormat="1" ht="15.6">
      <c r="A2594" s="1195"/>
      <c r="B2594" s="1150"/>
      <c r="C2594" s="1073"/>
      <c r="D2594" s="1073"/>
      <c r="E2594" s="1486"/>
      <c r="F2594" s="1486"/>
    </row>
    <row r="2595" spans="1:6" s="1083" customFormat="1" ht="15.6">
      <c r="A2595" s="1195"/>
      <c r="B2595" s="1150"/>
      <c r="C2595" s="1073"/>
      <c r="D2595" s="1073"/>
      <c r="E2595" s="1486"/>
      <c r="F2595" s="1486"/>
    </row>
    <row r="2596" spans="1:6" s="1083" customFormat="1" ht="15.6">
      <c r="A2596" s="1195"/>
      <c r="B2596" s="1150"/>
      <c r="C2596" s="1073"/>
      <c r="D2596" s="1073"/>
      <c r="E2596" s="1486"/>
      <c r="F2596" s="1486"/>
    </row>
    <row r="2597" spans="1:6" s="1083" customFormat="1" ht="16.2" thickBot="1">
      <c r="A2597" s="1324"/>
      <c r="B2597" s="1325"/>
      <c r="C2597" s="1325"/>
      <c r="D2597" s="1325"/>
      <c r="E2597" s="1604"/>
      <c r="F2597" s="1605"/>
    </row>
    <row r="2598" spans="1:6" s="1083" customFormat="1" ht="16.2" thickBot="1">
      <c r="A2598" s="2607" t="s">
        <v>2948</v>
      </c>
      <c r="B2598" s="2607"/>
      <c r="C2598" s="1107"/>
      <c r="D2598" s="1320"/>
      <c r="E2598" s="1600"/>
      <c r="F2598" s="1601">
        <f>SUM(F2565:F2597)</f>
        <v>90000</v>
      </c>
    </row>
    <row r="2599" spans="1:6" s="1083" customFormat="1" ht="15.6">
      <c r="A2599" s="1273"/>
      <c r="B2599" s="1321"/>
      <c r="C2599" s="1107"/>
      <c r="D2599" s="1320"/>
      <c r="E2599" s="1602"/>
      <c r="F2599" s="1603"/>
    </row>
    <row r="2600" spans="1:6" s="1083" customFormat="1" ht="15.6">
      <c r="A2600" s="1159"/>
      <c r="B2600" s="1321"/>
      <c r="C2600" s="1322"/>
      <c r="D2600" s="1320"/>
      <c r="E2600" s="1602"/>
      <c r="F2600" s="1602"/>
    </row>
    <row r="2601" spans="1:6" s="1055" customFormat="1" ht="16.2" thickBot="1">
      <c r="A2601" s="2602" t="s">
        <v>3006</v>
      </c>
      <c r="B2601" s="2602"/>
      <c r="C2601" s="2602"/>
      <c r="D2601" s="2602"/>
      <c r="E2601" s="2602"/>
      <c r="F2601" s="2602"/>
    </row>
    <row r="2602" spans="1:6" s="1083" customFormat="1" ht="16.2" thickBot="1">
      <c r="A2602" s="1275" t="s">
        <v>7</v>
      </c>
      <c r="B2602" s="1112" t="s">
        <v>8</v>
      </c>
      <c r="C2602" s="1113" t="s">
        <v>10</v>
      </c>
      <c r="D2602" s="1276" t="s">
        <v>991</v>
      </c>
      <c r="E2602" s="1455" t="s">
        <v>11</v>
      </c>
      <c r="F2602" s="1578" t="s">
        <v>2732</v>
      </c>
    </row>
    <row r="2603" spans="1:6" s="1055" customFormat="1" ht="15.6">
      <c r="A2603" s="1286"/>
      <c r="B2603" s="1287"/>
      <c r="C2603" s="1288"/>
      <c r="D2603" s="1289"/>
      <c r="E2603" s="1585"/>
      <c r="F2603" s="1580"/>
    </row>
    <row r="2604" spans="1:6" s="1055" customFormat="1" ht="15.6">
      <c r="A2604" s="1290"/>
      <c r="B2604" s="1077" t="s">
        <v>2934</v>
      </c>
      <c r="C2604" s="1285"/>
      <c r="D2604" s="1109"/>
      <c r="E2604" s="1586"/>
      <c r="F2604" s="1515"/>
    </row>
    <row r="2605" spans="1:6" s="1055" customFormat="1" ht="15.6">
      <c r="A2605" s="1290"/>
      <c r="B2605" s="1077"/>
      <c r="C2605" s="1285"/>
      <c r="D2605" s="1109"/>
      <c r="E2605" s="1586"/>
      <c r="F2605" s="1515"/>
    </row>
    <row r="2606" spans="1:6" s="1055" customFormat="1" ht="15.6">
      <c r="A2606" s="1290"/>
      <c r="B2606" s="1291"/>
      <c r="C2606" s="1285"/>
      <c r="D2606" s="1109"/>
      <c r="E2606" s="1586"/>
      <c r="F2606" s="1515"/>
    </row>
    <row r="2607" spans="1:6" s="1055" customFormat="1" ht="15.6">
      <c r="A2607" s="1290" t="s">
        <v>3007</v>
      </c>
      <c r="B2607" s="1291" t="s">
        <v>2984</v>
      </c>
      <c r="C2607" s="1285"/>
      <c r="D2607" s="1109"/>
      <c r="E2607" s="1586"/>
      <c r="F2607" s="1515">
        <f>F2560</f>
        <v>113000</v>
      </c>
    </row>
    <row r="2608" spans="1:6" s="1055" customFormat="1" ht="15.6">
      <c r="A2608" s="1290"/>
      <c r="B2608" s="1291"/>
      <c r="C2608" s="1285"/>
      <c r="D2608" s="1109"/>
      <c r="E2608" s="1586"/>
      <c r="F2608" s="1515"/>
    </row>
    <row r="2609" spans="1:6" s="1055" customFormat="1" ht="15.6">
      <c r="A2609" s="1290" t="s">
        <v>3009</v>
      </c>
      <c r="B2609" s="1291" t="s">
        <v>2985</v>
      </c>
      <c r="C2609" s="1285"/>
      <c r="D2609" s="1109"/>
      <c r="E2609" s="1586"/>
      <c r="F2609" s="1515">
        <f>F2598</f>
        <v>90000</v>
      </c>
    </row>
    <row r="2610" spans="1:6" s="1055" customFormat="1" ht="15.6">
      <c r="A2610" s="1290"/>
      <c r="B2610" s="1291"/>
      <c r="C2610" s="1285"/>
      <c r="D2610" s="1109"/>
      <c r="E2610" s="1586"/>
      <c r="F2610" s="1515"/>
    </row>
    <row r="2611" spans="1:6" s="1055" customFormat="1" ht="15.6">
      <c r="A2611" s="1290"/>
      <c r="B2611" s="1291"/>
      <c r="C2611" s="1285"/>
      <c r="D2611" s="1109"/>
      <c r="E2611" s="1586"/>
      <c r="F2611" s="1515"/>
    </row>
    <row r="2612" spans="1:6" s="1055" customFormat="1" ht="15.6">
      <c r="A2612" s="1290"/>
      <c r="B2612" s="1291"/>
      <c r="C2612" s="1285"/>
      <c r="D2612" s="1109"/>
      <c r="E2612" s="1586"/>
      <c r="F2612" s="1515"/>
    </row>
    <row r="2613" spans="1:6" s="1055" customFormat="1" ht="15.6">
      <c r="A2613" s="1290"/>
      <c r="B2613" s="1291"/>
      <c r="C2613" s="1285"/>
      <c r="D2613" s="1109"/>
      <c r="E2613" s="1586"/>
      <c r="F2613" s="1515"/>
    </row>
    <row r="2614" spans="1:6" s="1055" customFormat="1" ht="15.6">
      <c r="A2614" s="1290"/>
      <c r="B2614" s="1291"/>
      <c r="C2614" s="1285"/>
      <c r="D2614" s="1109"/>
      <c r="E2614" s="1586"/>
      <c r="F2614" s="1515"/>
    </row>
    <row r="2615" spans="1:6" s="1055" customFormat="1" ht="15.6">
      <c r="A2615" s="1290"/>
      <c r="B2615" s="1291"/>
      <c r="C2615" s="1285"/>
      <c r="D2615" s="1109"/>
      <c r="E2615" s="1586"/>
      <c r="F2615" s="1515"/>
    </row>
    <row r="2616" spans="1:6" s="1055" customFormat="1" ht="15.6">
      <c r="A2616" s="1290"/>
      <c r="B2616" s="1291"/>
      <c r="C2616" s="1285"/>
      <c r="D2616" s="1109"/>
      <c r="E2616" s="1586"/>
      <c r="F2616" s="1515"/>
    </row>
    <row r="2617" spans="1:6" s="1055" customFormat="1" ht="15.6">
      <c r="A2617" s="1290"/>
      <c r="B2617" s="1291"/>
      <c r="C2617" s="1285"/>
      <c r="D2617" s="1109"/>
      <c r="E2617" s="1586"/>
      <c r="F2617" s="1515"/>
    </row>
    <row r="2618" spans="1:6" s="1055" customFormat="1" ht="15.6">
      <c r="A2618" s="1290"/>
      <c r="B2618" s="1292"/>
      <c r="C2618" s="1293"/>
      <c r="D2618" s="1294"/>
      <c r="E2618" s="1587"/>
      <c r="F2618" s="1588"/>
    </row>
    <row r="2619" spans="1:6" s="1055" customFormat="1" ht="15.6">
      <c r="A2619" s="1290"/>
      <c r="B2619" s="1295" t="s">
        <v>2937</v>
      </c>
      <c r="C2619" s="1293"/>
      <c r="D2619" s="1294"/>
      <c r="E2619" s="1587"/>
      <c r="F2619" s="1588">
        <f>SUM(F2605:F2618)</f>
        <v>203000</v>
      </c>
    </row>
    <row r="2620" spans="1:6" s="1055" customFormat="1" ht="15.6">
      <c r="A2620" s="1290"/>
      <c r="B2620" s="1292"/>
      <c r="C2620" s="1293"/>
      <c r="D2620" s="1294"/>
      <c r="E2620" s="1587"/>
      <c r="F2620" s="1588"/>
    </row>
    <row r="2621" spans="1:6" s="1055" customFormat="1" ht="15.6">
      <c r="A2621" s="1290"/>
      <c r="B2621" s="1291"/>
      <c r="C2621" s="1285"/>
      <c r="D2621" s="1109"/>
      <c r="E2621" s="1586"/>
      <c r="F2621" s="1515"/>
    </row>
    <row r="2622" spans="1:6" s="1055" customFormat="1" ht="15.6">
      <c r="A2622" s="1290"/>
      <c r="B2622" s="1291"/>
      <c r="C2622" s="1285"/>
      <c r="D2622" s="1109"/>
      <c r="E2622" s="1586"/>
      <c r="F2622" s="1515"/>
    </row>
    <row r="2623" spans="1:6" s="1055" customFormat="1" ht="15.6">
      <c r="A2623" s="1290"/>
      <c r="B2623" s="1291"/>
      <c r="C2623" s="1285"/>
      <c r="D2623" s="1109"/>
      <c r="E2623" s="1586"/>
      <c r="F2623" s="1515"/>
    </row>
    <row r="2624" spans="1:6" s="1055" customFormat="1" ht="15.6">
      <c r="A2624" s="1290"/>
      <c r="B2624" s="1291"/>
      <c r="C2624" s="1285"/>
      <c r="D2624" s="1109"/>
      <c r="E2624" s="1586"/>
      <c r="F2624" s="1515"/>
    </row>
    <row r="2625" spans="1:6" s="1055" customFormat="1" ht="15.6">
      <c r="A2625" s="1290"/>
      <c r="B2625" s="1291"/>
      <c r="C2625" s="1285"/>
      <c r="D2625" s="1109"/>
      <c r="E2625" s="1586"/>
      <c r="F2625" s="1515"/>
    </row>
    <row r="2626" spans="1:6" s="1055" customFormat="1" ht="15.6">
      <c r="A2626" s="1290"/>
      <c r="B2626" s="1291"/>
      <c r="C2626" s="1285"/>
      <c r="D2626" s="1109"/>
      <c r="E2626" s="1586"/>
      <c r="F2626" s="1515"/>
    </row>
    <row r="2627" spans="1:6" s="1055" customFormat="1" ht="15.6">
      <c r="A2627" s="1290"/>
      <c r="B2627" s="1291"/>
      <c r="C2627" s="1285"/>
      <c r="D2627" s="1109"/>
      <c r="E2627" s="1586"/>
      <c r="F2627" s="1515"/>
    </row>
    <row r="2628" spans="1:6" s="1055" customFormat="1" ht="15.6">
      <c r="A2628" s="1290"/>
      <c r="B2628" s="1291"/>
      <c r="C2628" s="1285"/>
      <c r="D2628" s="1109"/>
      <c r="E2628" s="1586"/>
      <c r="F2628" s="1515"/>
    </row>
    <row r="2629" spans="1:6" s="1055" customFormat="1" ht="15.6">
      <c r="A2629" s="1290"/>
      <c r="B2629" s="1291"/>
      <c r="C2629" s="1285"/>
      <c r="D2629" s="1109"/>
      <c r="E2629" s="1586"/>
      <c r="F2629" s="1515"/>
    </row>
    <row r="2630" spans="1:6" s="1055" customFormat="1" ht="15.6">
      <c r="A2630" s="1290"/>
      <c r="B2630" s="1291"/>
      <c r="C2630" s="1285"/>
      <c r="D2630" s="1109"/>
      <c r="E2630" s="1586"/>
      <c r="F2630" s="1515"/>
    </row>
    <row r="2631" spans="1:6" s="1055" customFormat="1" ht="15.6">
      <c r="A2631" s="1290"/>
      <c r="B2631" s="1291"/>
      <c r="C2631" s="1285"/>
      <c r="D2631" s="1109"/>
      <c r="E2631" s="1586"/>
      <c r="F2631" s="1515"/>
    </row>
    <row r="2632" spans="1:6" s="1055" customFormat="1" ht="15.6">
      <c r="A2632" s="1290"/>
      <c r="B2632" s="1291"/>
      <c r="C2632" s="1285"/>
      <c r="D2632" s="1109"/>
      <c r="E2632" s="1586"/>
      <c r="F2632" s="1515"/>
    </row>
    <row r="2633" spans="1:6" s="1055" customFormat="1" ht="15.6">
      <c r="A2633" s="1290"/>
      <c r="B2633" s="1291"/>
      <c r="C2633" s="1285"/>
      <c r="D2633" s="1109"/>
      <c r="E2633" s="1586"/>
      <c r="F2633" s="1515"/>
    </row>
    <row r="2634" spans="1:6" s="1055" customFormat="1" ht="15.6">
      <c r="A2634" s="1290"/>
      <c r="B2634" s="1291"/>
      <c r="C2634" s="1285"/>
      <c r="D2634" s="1109"/>
      <c r="E2634" s="1586"/>
      <c r="F2634" s="1515"/>
    </row>
    <row r="2635" spans="1:6" s="1055" customFormat="1" ht="15.6">
      <c r="A2635" s="1290"/>
      <c r="B2635" s="1291"/>
      <c r="C2635" s="1285"/>
      <c r="D2635" s="1109"/>
      <c r="E2635" s="1586"/>
      <c r="F2635" s="1515"/>
    </row>
    <row r="2636" spans="1:6" s="1055" customFormat="1" ht="15.6">
      <c r="A2636" s="1290"/>
      <c r="B2636" s="1291"/>
      <c r="C2636" s="1285"/>
      <c r="D2636" s="1109"/>
      <c r="E2636" s="1586"/>
      <c r="F2636" s="1515"/>
    </row>
    <row r="2637" spans="1:6" s="1055" customFormat="1" ht="15.6">
      <c r="A2637" s="1290"/>
      <c r="B2637" s="1291"/>
      <c r="C2637" s="1285"/>
      <c r="D2637" s="1109"/>
      <c r="E2637" s="1586"/>
      <c r="F2637" s="1515"/>
    </row>
    <row r="2638" spans="1:6" s="1055" customFormat="1" ht="15.6">
      <c r="A2638" s="1290"/>
      <c r="B2638" s="1291"/>
      <c r="C2638" s="1285"/>
      <c r="D2638" s="1109"/>
      <c r="E2638" s="1586"/>
      <c r="F2638" s="1515"/>
    </row>
    <row r="2639" spans="1:6" s="1055" customFormat="1" ht="15.6">
      <c r="A2639" s="1290"/>
      <c r="B2639" s="1291"/>
      <c r="C2639" s="1285"/>
      <c r="D2639" s="1109"/>
      <c r="E2639" s="1586"/>
      <c r="F2639" s="1515"/>
    </row>
    <row r="2640" spans="1:6" s="1055" customFormat="1" ht="15.6">
      <c r="A2640" s="1290"/>
      <c r="B2640" s="1291"/>
      <c r="C2640" s="1285"/>
      <c r="D2640" s="1109"/>
      <c r="E2640" s="1586"/>
      <c r="F2640" s="1515"/>
    </row>
    <row r="2641" spans="1:6" s="1055" customFormat="1" ht="15.6">
      <c r="A2641" s="1290"/>
      <c r="B2641" s="1291"/>
      <c r="C2641" s="1285"/>
      <c r="D2641" s="1109"/>
      <c r="E2641" s="1586"/>
      <c r="F2641" s="1515"/>
    </row>
    <row r="2642" spans="1:6" s="1055" customFormat="1" ht="15.6">
      <c r="A2642" s="1290"/>
      <c r="B2642" s="1291"/>
      <c r="C2642" s="1285"/>
      <c r="D2642" s="1109"/>
      <c r="E2642" s="1586"/>
      <c r="F2642" s="1515"/>
    </row>
    <row r="2643" spans="1:6" s="1055" customFormat="1" ht="15.6">
      <c r="A2643" s="1290"/>
      <c r="B2643" s="1291"/>
      <c r="C2643" s="1285"/>
      <c r="D2643" s="1109"/>
      <c r="E2643" s="1586"/>
      <c r="F2643" s="1515"/>
    </row>
    <row r="2644" spans="1:6" s="1055" customFormat="1" ht="15.6">
      <c r="A2644" s="1290"/>
      <c r="B2644" s="1291"/>
      <c r="C2644" s="1285"/>
      <c r="D2644" s="1109"/>
      <c r="E2644" s="1586"/>
      <c r="F2644" s="1515"/>
    </row>
    <row r="2645" spans="1:6" s="1055" customFormat="1" ht="16.2" thickBot="1">
      <c r="A2645" s="1296"/>
      <c r="B2645" s="1297"/>
      <c r="C2645" s="1298"/>
      <c r="D2645" s="1299"/>
      <c r="E2645" s="1589"/>
      <c r="F2645" s="1582"/>
    </row>
    <row r="2646" spans="1:6" s="1055" customFormat="1" ht="16.2" thickBot="1">
      <c r="A2646" s="1158"/>
      <c r="B2646" s="1117" t="s">
        <v>2938</v>
      </c>
      <c r="C2646" s="1253"/>
      <c r="D2646" s="1107"/>
      <c r="E2646" s="1497"/>
      <c r="F2646" s="1590">
        <f>F2619</f>
        <v>203000</v>
      </c>
    </row>
    <row r="2647" spans="1:6" s="1083" customFormat="1" ht="15.6">
      <c r="A2647" s="1159"/>
      <c r="B2647" s="1321"/>
      <c r="C2647" s="1322"/>
      <c r="D2647" s="1320"/>
      <c r="E2647" s="1602"/>
      <c r="F2647" s="1602"/>
    </row>
    <row r="2648" spans="1:6" s="1083" customFormat="1" ht="15.6">
      <c r="A2648" s="1158"/>
      <c r="B2648" s="1117"/>
      <c r="C2648" s="1107"/>
      <c r="D2648" s="1107"/>
      <c r="E2648" s="1564"/>
      <c r="F2648" s="1564"/>
    </row>
    <row r="2649" spans="1:6" s="1055" customFormat="1" ht="16.2" thickBot="1">
      <c r="A2649" s="2602" t="s">
        <v>3010</v>
      </c>
      <c r="B2649" s="2602"/>
      <c r="C2649" s="2602"/>
      <c r="D2649" s="2602"/>
      <c r="E2649" s="2602"/>
      <c r="F2649" s="2602"/>
    </row>
    <row r="2650" spans="1:6" s="1083" customFormat="1" ht="16.2" thickBot="1">
      <c r="A2650" s="1275" t="s">
        <v>7</v>
      </c>
      <c r="B2650" s="1112" t="s">
        <v>8</v>
      </c>
      <c r="C2650" s="1113" t="s">
        <v>10</v>
      </c>
      <c r="D2650" s="1276" t="s">
        <v>991</v>
      </c>
      <c r="E2650" s="1455" t="s">
        <v>11</v>
      </c>
      <c r="F2650" s="1578" t="s">
        <v>2732</v>
      </c>
    </row>
    <row r="2651" spans="1:6" s="1055" customFormat="1" ht="15.6">
      <c r="A2651" s="1301"/>
      <c r="B2651" s="1326" t="s">
        <v>1530</v>
      </c>
      <c r="C2651" s="1143"/>
      <c r="D2651" s="1109"/>
      <c r="E2651" s="1491"/>
      <c r="F2651" s="1600"/>
    </row>
    <row r="2652" spans="1:6" s="1055" customFormat="1" ht="15.6">
      <c r="A2652" s="1292" t="s">
        <v>3011</v>
      </c>
      <c r="B2652" s="1326" t="s">
        <v>1531</v>
      </c>
      <c r="C2652" s="1143"/>
      <c r="D2652" s="1109"/>
      <c r="E2652" s="1491"/>
      <c r="F2652" s="1600"/>
    </row>
    <row r="2653" spans="1:6" s="1055" customFormat="1" ht="154.5" customHeight="1">
      <c r="A2653" s="1290" t="s">
        <v>28</v>
      </c>
      <c r="B2653" s="1124" t="s">
        <v>1532</v>
      </c>
      <c r="C2653" s="1143" t="s">
        <v>1421</v>
      </c>
      <c r="D2653" s="1327">
        <v>0</v>
      </c>
      <c r="E2653" s="1491">
        <v>6500</v>
      </c>
      <c r="F2653" s="1600">
        <f>D2653*E2653</f>
        <v>0</v>
      </c>
    </row>
    <row r="2654" spans="1:6" s="1055" customFormat="1" ht="141.75" customHeight="1">
      <c r="A2654" s="1290" t="s">
        <v>30</v>
      </c>
      <c r="B2654" s="1124" t="s">
        <v>1533</v>
      </c>
      <c r="C2654" s="1143" t="s">
        <v>1421</v>
      </c>
      <c r="D2654" s="1327">
        <v>0</v>
      </c>
      <c r="E2654" s="1491">
        <v>6500</v>
      </c>
      <c r="F2654" s="1600">
        <f t="shared" ref="F2654:F2656" si="59">D2654*E2654</f>
        <v>0</v>
      </c>
    </row>
    <row r="2655" spans="1:6" s="1055" customFormat="1" ht="15.6">
      <c r="A2655" s="1290"/>
      <c r="B2655" s="1124"/>
      <c r="C2655" s="1143"/>
      <c r="D2655" s="1109"/>
      <c r="E2655" s="1491"/>
      <c r="F2655" s="1600">
        <f t="shared" si="59"/>
        <v>0</v>
      </c>
    </row>
    <row r="2656" spans="1:6" s="1055" customFormat="1" ht="31.2">
      <c r="A2656" s="1328" t="s">
        <v>31</v>
      </c>
      <c r="B2656" s="1082" t="s">
        <v>1534</v>
      </c>
      <c r="C2656" s="1143" t="s">
        <v>1421</v>
      </c>
      <c r="D2656" s="1327">
        <v>0</v>
      </c>
      <c r="E2656" s="1491">
        <v>2500</v>
      </c>
      <c r="F2656" s="1600">
        <f t="shared" si="59"/>
        <v>0</v>
      </c>
    </row>
    <row r="2657" spans="1:6" s="1055" customFormat="1" ht="15.6">
      <c r="A2657" s="1290"/>
      <c r="B2657" s="1124"/>
      <c r="C2657" s="1143"/>
      <c r="D2657" s="1109"/>
      <c r="E2657" s="1491"/>
      <c r="F2657" s="1600"/>
    </row>
    <row r="2658" spans="1:6" s="1055" customFormat="1" ht="15.6">
      <c r="A2658" s="1290"/>
      <c r="B2658" s="1124"/>
      <c r="C2658" s="1143"/>
      <c r="D2658" s="1327"/>
      <c r="E2658" s="1491"/>
      <c r="F2658" s="1600"/>
    </row>
    <row r="2659" spans="1:6" s="1055" customFormat="1" ht="15.6">
      <c r="A2659" s="1290"/>
      <c r="B2659" s="1082"/>
      <c r="C2659" s="1143"/>
      <c r="D2659" s="1109"/>
      <c r="E2659" s="1606"/>
      <c r="F2659" s="1600"/>
    </row>
    <row r="2660" spans="1:6" s="1055" customFormat="1" ht="15.6">
      <c r="A2660" s="1290"/>
      <c r="B2660" s="1124"/>
      <c r="C2660" s="1143"/>
      <c r="D2660" s="1327"/>
      <c r="E2660" s="1491"/>
      <c r="F2660" s="1600"/>
    </row>
    <row r="2661" spans="1:6" s="1055" customFormat="1" ht="15.6">
      <c r="A2661" s="1329"/>
      <c r="B2661" s="1082"/>
      <c r="C2661" s="1143"/>
      <c r="D2661" s="1109"/>
      <c r="E2661" s="1606"/>
      <c r="F2661" s="1600"/>
    </row>
    <row r="2662" spans="1:6" s="1055" customFormat="1" ht="15.6">
      <c r="A2662" s="1290"/>
      <c r="B2662" s="1082"/>
      <c r="C2662" s="1143"/>
      <c r="D2662" s="1109"/>
      <c r="E2662" s="1606"/>
      <c r="F2662" s="1600"/>
    </row>
    <row r="2663" spans="1:6" s="1055" customFormat="1" ht="15.6">
      <c r="A2663" s="1329"/>
      <c r="B2663" s="1082"/>
      <c r="C2663" s="1143"/>
      <c r="D2663" s="1109"/>
      <c r="E2663" s="1491"/>
      <c r="F2663" s="1607"/>
    </row>
    <row r="2664" spans="1:6" s="1055" customFormat="1" ht="15.6">
      <c r="A2664" s="1329"/>
      <c r="B2664" s="1082"/>
      <c r="C2664" s="1330"/>
      <c r="D2664" s="1294"/>
      <c r="E2664" s="1513"/>
      <c r="F2664" s="1600"/>
    </row>
    <row r="2665" spans="1:6" s="1055" customFormat="1" ht="15.6">
      <c r="A2665" s="1290"/>
      <c r="B2665" s="1082"/>
      <c r="C2665" s="1143"/>
      <c r="D2665" s="1109"/>
      <c r="E2665" s="1491"/>
      <c r="F2665" s="1600"/>
    </row>
    <row r="2666" spans="1:6" s="1055" customFormat="1" ht="15.6">
      <c r="A2666" s="1290"/>
      <c r="B2666" s="1082"/>
      <c r="C2666" s="1143"/>
      <c r="D2666" s="1109"/>
      <c r="E2666" s="1491"/>
      <c r="F2666" s="1600"/>
    </row>
    <row r="2667" spans="1:6" s="1055" customFormat="1" ht="15.6">
      <c r="A2667" s="1290"/>
      <c r="B2667" s="1082"/>
      <c r="C2667" s="1143"/>
      <c r="D2667" s="1109"/>
      <c r="E2667" s="1491"/>
      <c r="F2667" s="1600"/>
    </row>
    <row r="2668" spans="1:6" s="1055" customFormat="1" ht="15.6">
      <c r="A2668" s="1290"/>
      <c r="B2668" s="1082"/>
      <c r="C2668" s="1143"/>
      <c r="D2668" s="1109"/>
      <c r="E2668" s="1491"/>
      <c r="F2668" s="1600"/>
    </row>
    <row r="2669" spans="1:6" s="1055" customFormat="1" ht="15.6">
      <c r="A2669" s="1290"/>
      <c r="B2669" s="1082"/>
      <c r="C2669" s="1143"/>
      <c r="D2669" s="1109"/>
      <c r="E2669" s="1491"/>
      <c r="F2669" s="1600"/>
    </row>
    <row r="2670" spans="1:6" s="1055" customFormat="1" ht="15.6">
      <c r="A2670" s="1290"/>
      <c r="B2670" s="1082"/>
      <c r="C2670" s="1143"/>
      <c r="D2670" s="1109"/>
      <c r="E2670" s="1491"/>
      <c r="F2670" s="1600"/>
    </row>
    <row r="2671" spans="1:6" s="1055" customFormat="1" ht="15.6">
      <c r="A2671" s="1290"/>
      <c r="B2671" s="1082"/>
      <c r="C2671" s="1143"/>
      <c r="D2671" s="1109"/>
      <c r="E2671" s="1491"/>
      <c r="F2671" s="1600"/>
    </row>
    <row r="2672" spans="1:6" s="1055" customFormat="1" ht="15.6">
      <c r="A2672" s="1290"/>
      <c r="B2672" s="1082"/>
      <c r="C2672" s="1143"/>
      <c r="D2672" s="1109"/>
      <c r="E2672" s="1491"/>
      <c r="F2672" s="1600"/>
    </row>
    <row r="2673" spans="1:6" s="1055" customFormat="1" ht="15.6">
      <c r="A2673" s="1290"/>
      <c r="B2673" s="1082"/>
      <c r="C2673" s="1143"/>
      <c r="D2673" s="1109"/>
      <c r="E2673" s="1491"/>
      <c r="F2673" s="1600"/>
    </row>
    <row r="2674" spans="1:6" s="1055" customFormat="1" ht="15.6">
      <c r="A2674" s="1290"/>
      <c r="B2674" s="1082"/>
      <c r="C2674" s="1143"/>
      <c r="D2674" s="1109"/>
      <c r="E2674" s="1491"/>
      <c r="F2674" s="1600"/>
    </row>
    <row r="2675" spans="1:6" s="1055" customFormat="1" ht="15.6">
      <c r="A2675" s="1290"/>
      <c r="B2675" s="1082"/>
      <c r="C2675" s="1143"/>
      <c r="D2675" s="1109"/>
      <c r="E2675" s="1491"/>
      <c r="F2675" s="1600"/>
    </row>
    <row r="2676" spans="1:6" s="1055" customFormat="1" ht="15.6">
      <c r="A2676" s="1290"/>
      <c r="B2676" s="1082"/>
      <c r="C2676" s="1143"/>
      <c r="D2676" s="1109"/>
      <c r="E2676" s="1491"/>
      <c r="F2676" s="1600"/>
    </row>
    <row r="2677" spans="1:6" s="1055" customFormat="1" ht="15.6">
      <c r="A2677" s="1290"/>
      <c r="B2677" s="1082"/>
      <c r="C2677" s="1143"/>
      <c r="D2677" s="1109"/>
      <c r="E2677" s="1491"/>
      <c r="F2677" s="1600"/>
    </row>
    <row r="2678" spans="1:6" s="1055" customFormat="1" ht="16.2" thickBot="1">
      <c r="A2678" s="1296"/>
      <c r="B2678" s="1331"/>
      <c r="C2678" s="1332"/>
      <c r="D2678" s="1299"/>
      <c r="E2678" s="1575"/>
      <c r="F2678" s="1608"/>
    </row>
    <row r="2679" spans="1:6" s="1055" customFormat="1" ht="16.2" thickBot="1">
      <c r="A2679" s="2609" t="s">
        <v>2810</v>
      </c>
      <c r="B2679" s="2609"/>
      <c r="C2679" s="2609"/>
      <c r="D2679" s="2609"/>
      <c r="E2679" s="2610"/>
      <c r="F2679" s="1609">
        <f>SUM(F2653:F2678)</f>
        <v>0</v>
      </c>
    </row>
    <row r="2680" spans="1:6" s="1055" customFormat="1" ht="16.2" thickTop="1">
      <c r="A2680" s="1254"/>
      <c r="B2680" s="1333"/>
      <c r="C2680" s="1143"/>
      <c r="D2680" s="1107"/>
      <c r="E2680" s="1465"/>
      <c r="F2680" s="1599"/>
    </row>
    <row r="2681" spans="1:6" s="1083" customFormat="1" ht="6.75" customHeight="1">
      <c r="A2681" s="1334"/>
      <c r="B2681" s="1335"/>
      <c r="C2681" s="1335"/>
      <c r="D2681" s="1335"/>
      <c r="E2681" s="1610"/>
      <c r="F2681" s="1610"/>
    </row>
    <row r="2682" spans="1:6" s="1055" customFormat="1" ht="15.6">
      <c r="A2682" s="1336"/>
      <c r="B2682" s="1117"/>
      <c r="C2682" s="1143"/>
      <c r="D2682" s="1107"/>
      <c r="E2682" s="1592"/>
      <c r="F2682" s="1564"/>
    </row>
    <row r="2683" spans="1:6" s="1055" customFormat="1" ht="16.2" thickBot="1">
      <c r="A2683" s="2602" t="s">
        <v>3012</v>
      </c>
      <c r="B2683" s="2602"/>
      <c r="C2683" s="2602"/>
      <c r="D2683" s="2602"/>
      <c r="E2683" s="2602"/>
      <c r="F2683" s="2602"/>
    </row>
    <row r="2684" spans="1:6" s="1055" customFormat="1" ht="16.2" thickBot="1">
      <c r="A2684" s="1337" t="s">
        <v>7</v>
      </c>
      <c r="B2684" s="1338" t="s">
        <v>8</v>
      </c>
      <c r="C2684" s="1339" t="s">
        <v>10</v>
      </c>
      <c r="D2684" s="1340" t="s">
        <v>991</v>
      </c>
      <c r="E2684" s="1611" t="s">
        <v>11</v>
      </c>
      <c r="F2684" s="1514" t="s">
        <v>2033</v>
      </c>
    </row>
    <row r="2685" spans="1:6" s="1055" customFormat="1" ht="15.6">
      <c r="A2685" s="1286"/>
      <c r="B2685" s="1287"/>
      <c r="C2685" s="1288"/>
      <c r="D2685" s="1289"/>
      <c r="E2685" s="1585"/>
      <c r="F2685" s="1580"/>
    </row>
    <row r="2686" spans="1:6" s="1055" customFormat="1" ht="15.6">
      <c r="A2686" s="1290"/>
      <c r="B2686" s="1077" t="s">
        <v>2934</v>
      </c>
      <c r="C2686" s="1285"/>
      <c r="D2686" s="1109"/>
      <c r="E2686" s="1586"/>
      <c r="F2686" s="1515"/>
    </row>
    <row r="2687" spans="1:6" s="1055" customFormat="1" ht="15.6">
      <c r="A2687" s="1290"/>
      <c r="B2687" s="1077"/>
      <c r="C2687" s="1285"/>
      <c r="D2687" s="1109"/>
      <c r="E2687" s="1586"/>
      <c r="F2687" s="1515"/>
    </row>
    <row r="2688" spans="1:6" s="1055" customFormat="1" ht="15.6">
      <c r="A2688" s="1290"/>
      <c r="B2688" s="1291"/>
      <c r="C2688" s="1285"/>
      <c r="D2688" s="1109"/>
      <c r="E2688" s="1586"/>
      <c r="F2688" s="1515"/>
    </row>
    <row r="2689" spans="1:6" s="1055" customFormat="1" ht="15.6">
      <c r="A2689" s="1290">
        <v>5.0999999999999996</v>
      </c>
      <c r="B2689" s="1291" t="s">
        <v>2988</v>
      </c>
      <c r="C2689" s="1285"/>
      <c r="D2689" s="1109"/>
      <c r="E2689" s="1586"/>
      <c r="F2689" s="1515">
        <f>F2679</f>
        <v>0</v>
      </c>
    </row>
    <row r="2690" spans="1:6" s="1055" customFormat="1" ht="15.6">
      <c r="A2690" s="1290"/>
      <c r="B2690" s="1291"/>
      <c r="C2690" s="1285"/>
      <c r="D2690" s="1109"/>
      <c r="E2690" s="1586"/>
      <c r="F2690" s="1515"/>
    </row>
    <row r="2691" spans="1:6" s="1055" customFormat="1" ht="15.6">
      <c r="A2691" s="1290"/>
      <c r="B2691" s="1291"/>
      <c r="C2691" s="1285"/>
      <c r="D2691" s="1109"/>
      <c r="E2691" s="1586"/>
      <c r="F2691" s="1515"/>
    </row>
    <row r="2692" spans="1:6" s="1055" customFormat="1" ht="15.6">
      <c r="A2692" s="1290"/>
      <c r="B2692" s="1292"/>
      <c r="C2692" s="1293"/>
      <c r="D2692" s="1294"/>
      <c r="E2692" s="1587"/>
      <c r="F2692" s="1588"/>
    </row>
    <row r="2693" spans="1:6" s="1055" customFormat="1" ht="15.6">
      <c r="A2693" s="1290"/>
      <c r="B2693" s="1096"/>
      <c r="C2693" s="1293"/>
      <c r="D2693" s="1294"/>
      <c r="E2693" s="1587"/>
      <c r="F2693" s="1515"/>
    </row>
    <row r="2694" spans="1:6" s="1055" customFormat="1" ht="15.6">
      <c r="A2694" s="1290"/>
      <c r="B2694" s="1292"/>
      <c r="C2694" s="1293"/>
      <c r="D2694" s="1294"/>
      <c r="E2694" s="1587"/>
      <c r="F2694" s="1588"/>
    </row>
    <row r="2695" spans="1:6" s="1055" customFormat="1" ht="15.6">
      <c r="A2695" s="1290"/>
      <c r="B2695" s="1295" t="s">
        <v>2989</v>
      </c>
      <c r="C2695" s="1293"/>
      <c r="D2695" s="1294"/>
      <c r="E2695" s="1587"/>
      <c r="F2695" s="1588">
        <f>SUM(F2687:F2694)</f>
        <v>0</v>
      </c>
    </row>
    <row r="2696" spans="1:6" s="1055" customFormat="1" ht="15.6">
      <c r="A2696" s="1290"/>
      <c r="B2696" s="1292"/>
      <c r="C2696" s="1293"/>
      <c r="D2696" s="1294"/>
      <c r="E2696" s="1587"/>
      <c r="F2696" s="1588"/>
    </row>
    <row r="2697" spans="1:6" s="1055" customFormat="1" ht="15.6">
      <c r="A2697" s="1290"/>
      <c r="B2697" s="1291"/>
      <c r="C2697" s="1285"/>
      <c r="D2697" s="1109"/>
      <c r="E2697" s="1586"/>
      <c r="F2697" s="1515"/>
    </row>
    <row r="2698" spans="1:6" s="1055" customFormat="1" ht="15.6">
      <c r="A2698" s="1290"/>
      <c r="B2698" s="1291"/>
      <c r="C2698" s="1285"/>
      <c r="D2698" s="1109"/>
      <c r="E2698" s="1586"/>
      <c r="F2698" s="1515"/>
    </row>
    <row r="2699" spans="1:6" s="1055" customFormat="1" ht="15.6">
      <c r="A2699" s="1290"/>
      <c r="B2699" s="1291"/>
      <c r="C2699" s="1285"/>
      <c r="D2699" s="1109"/>
      <c r="E2699" s="1586"/>
      <c r="F2699" s="1515"/>
    </row>
    <row r="2700" spans="1:6" s="1055" customFormat="1" ht="15.6">
      <c r="A2700" s="1290"/>
      <c r="B2700" s="1291"/>
      <c r="C2700" s="1285"/>
      <c r="D2700" s="1109"/>
      <c r="E2700" s="1586"/>
      <c r="F2700" s="1515"/>
    </row>
    <row r="2701" spans="1:6" s="1055" customFormat="1" ht="15.6">
      <c r="A2701" s="1290"/>
      <c r="B2701" s="1291"/>
      <c r="C2701" s="1285"/>
      <c r="D2701" s="1109"/>
      <c r="E2701" s="1586"/>
      <c r="F2701" s="1515"/>
    </row>
    <row r="2702" spans="1:6" s="1055" customFormat="1" ht="15.6">
      <c r="A2702" s="1290"/>
      <c r="B2702" s="1291"/>
      <c r="C2702" s="1285"/>
      <c r="D2702" s="1109"/>
      <c r="E2702" s="1586"/>
      <c r="F2702" s="1515"/>
    </row>
    <row r="2703" spans="1:6" s="1055" customFormat="1" ht="15.6">
      <c r="A2703" s="1290"/>
      <c r="B2703" s="1291"/>
      <c r="C2703" s="1285"/>
      <c r="D2703" s="1109"/>
      <c r="E2703" s="1586"/>
      <c r="F2703" s="1515"/>
    </row>
    <row r="2704" spans="1:6" s="1055" customFormat="1" ht="15.6">
      <c r="A2704" s="1290"/>
      <c r="B2704" s="1291"/>
      <c r="C2704" s="1285"/>
      <c r="D2704" s="1109"/>
      <c r="E2704" s="1586"/>
      <c r="F2704" s="1515"/>
    </row>
    <row r="2705" spans="1:6" s="1055" customFormat="1" ht="15.6">
      <c r="A2705" s="1290"/>
      <c r="B2705" s="1291"/>
      <c r="C2705" s="1285"/>
      <c r="D2705" s="1109"/>
      <c r="E2705" s="1586"/>
      <c r="F2705" s="1515"/>
    </row>
    <row r="2706" spans="1:6" s="1055" customFormat="1" ht="15.6">
      <c r="A2706" s="1290"/>
      <c r="B2706" s="1291"/>
      <c r="C2706" s="1285"/>
      <c r="D2706" s="1109"/>
      <c r="E2706" s="1586"/>
      <c r="F2706" s="1515"/>
    </row>
    <row r="2707" spans="1:6" s="1055" customFormat="1" ht="15.6">
      <c r="A2707" s="1290"/>
      <c r="B2707" s="1291"/>
      <c r="C2707" s="1285"/>
      <c r="D2707" s="1109"/>
      <c r="E2707" s="1586"/>
      <c r="F2707" s="1515"/>
    </row>
    <row r="2708" spans="1:6" s="1055" customFormat="1" ht="15.6">
      <c r="A2708" s="1290"/>
      <c r="B2708" s="1291"/>
      <c r="C2708" s="1285"/>
      <c r="D2708" s="1109"/>
      <c r="E2708" s="1586"/>
      <c r="F2708" s="1515"/>
    </row>
    <row r="2709" spans="1:6" s="1055" customFormat="1" ht="15.6">
      <c r="A2709" s="1290"/>
      <c r="B2709" s="1291"/>
      <c r="C2709" s="1285"/>
      <c r="D2709" s="1109"/>
      <c r="E2709" s="1586"/>
      <c r="F2709" s="1515"/>
    </row>
    <row r="2710" spans="1:6" s="1055" customFormat="1" ht="15.6">
      <c r="A2710" s="1290"/>
      <c r="B2710" s="1291"/>
      <c r="C2710" s="1285"/>
      <c r="D2710" s="1109"/>
      <c r="E2710" s="1586"/>
      <c r="F2710" s="1515"/>
    </row>
    <row r="2711" spans="1:6" s="1055" customFormat="1" ht="15.6">
      <c r="A2711" s="1290"/>
      <c r="B2711" s="1291"/>
      <c r="C2711" s="1285"/>
      <c r="D2711" s="1109"/>
      <c r="E2711" s="1586"/>
      <c r="F2711" s="1515"/>
    </row>
    <row r="2712" spans="1:6" s="1055" customFormat="1" ht="15.6">
      <c r="A2712" s="1290"/>
      <c r="B2712" s="1291"/>
      <c r="C2712" s="1285"/>
      <c r="D2712" s="1109"/>
      <c r="E2712" s="1586"/>
      <c r="F2712" s="1515"/>
    </row>
    <row r="2713" spans="1:6" s="1055" customFormat="1" ht="15.6">
      <c r="A2713" s="1290"/>
      <c r="B2713" s="1291"/>
      <c r="C2713" s="1285"/>
      <c r="D2713" s="1109"/>
      <c r="E2713" s="1586"/>
      <c r="F2713" s="1515"/>
    </row>
    <row r="2714" spans="1:6" s="1055" customFormat="1" ht="15.6">
      <c r="A2714" s="1290"/>
      <c r="B2714" s="1291"/>
      <c r="C2714" s="1285"/>
      <c r="D2714" s="1109"/>
      <c r="E2714" s="1586"/>
      <c r="F2714" s="1515"/>
    </row>
    <row r="2715" spans="1:6" s="1055" customFormat="1" ht="15.6">
      <c r="A2715" s="1290"/>
      <c r="B2715" s="1291"/>
      <c r="C2715" s="1285"/>
      <c r="D2715" s="1109"/>
      <c r="E2715" s="1586"/>
      <c r="F2715" s="1515"/>
    </row>
    <row r="2716" spans="1:6" s="1055" customFormat="1" ht="15.6">
      <c r="A2716" s="1290"/>
      <c r="B2716" s="1291"/>
      <c r="C2716" s="1285"/>
      <c r="D2716" s="1109"/>
      <c r="E2716" s="1586"/>
      <c r="F2716" s="1515"/>
    </row>
    <row r="2717" spans="1:6" s="1055" customFormat="1" ht="15.6">
      <c r="A2717" s="1290"/>
      <c r="B2717" s="1291"/>
      <c r="C2717" s="1285"/>
      <c r="D2717" s="1109"/>
      <c r="E2717" s="1586"/>
      <c r="F2717" s="1515"/>
    </row>
    <row r="2718" spans="1:6" s="1055" customFormat="1" ht="15.6">
      <c r="A2718" s="1290"/>
      <c r="B2718" s="1291"/>
      <c r="C2718" s="1285"/>
      <c r="D2718" s="1109"/>
      <c r="E2718" s="1586"/>
      <c r="F2718" s="1515"/>
    </row>
    <row r="2719" spans="1:6" s="1055" customFormat="1" ht="15.6">
      <c r="A2719" s="1290"/>
      <c r="B2719" s="1291"/>
      <c r="C2719" s="1285"/>
      <c r="D2719" s="1109"/>
      <c r="E2719" s="1586"/>
      <c r="F2719" s="1515"/>
    </row>
    <row r="2720" spans="1:6" s="1055" customFormat="1" ht="15.6">
      <c r="A2720" s="1290"/>
      <c r="B2720" s="1291"/>
      <c r="C2720" s="1285"/>
      <c r="D2720" s="1109"/>
      <c r="E2720" s="1586"/>
      <c r="F2720" s="1515"/>
    </row>
    <row r="2721" spans="1:6" s="1055" customFormat="1" ht="15.6">
      <c r="A2721" s="1290"/>
      <c r="B2721" s="1291"/>
      <c r="C2721" s="1285"/>
      <c r="D2721" s="1109"/>
      <c r="E2721" s="1586"/>
      <c r="F2721" s="1515"/>
    </row>
    <row r="2722" spans="1:6" s="1055" customFormat="1" ht="15.6">
      <c r="A2722" s="1290"/>
      <c r="B2722" s="1291"/>
      <c r="C2722" s="1285"/>
      <c r="D2722" s="1109"/>
      <c r="E2722" s="1586"/>
      <c r="F2722" s="1515"/>
    </row>
    <row r="2723" spans="1:6" s="1055" customFormat="1" ht="15.6">
      <c r="A2723" s="1290"/>
      <c r="B2723" s="1291"/>
      <c r="C2723" s="1285"/>
      <c r="D2723" s="1109"/>
      <c r="E2723" s="1586"/>
      <c r="F2723" s="1515"/>
    </row>
    <row r="2724" spans="1:6" s="1055" customFormat="1" ht="15.6">
      <c r="A2724" s="1290"/>
      <c r="B2724" s="1291"/>
      <c r="C2724" s="1285"/>
      <c r="D2724" s="1109"/>
      <c r="E2724" s="1586"/>
      <c r="F2724" s="1515"/>
    </row>
    <row r="2725" spans="1:6" s="1055" customFormat="1" ht="15.6">
      <c r="A2725" s="1290"/>
      <c r="B2725" s="1291"/>
      <c r="C2725" s="1285"/>
      <c r="D2725" s="1109"/>
      <c r="E2725" s="1586"/>
      <c r="F2725" s="1515"/>
    </row>
    <row r="2726" spans="1:6" s="1055" customFormat="1" ht="15.6">
      <c r="A2726" s="1290"/>
      <c r="B2726" s="1291"/>
      <c r="C2726" s="1285"/>
      <c r="D2726" s="1109"/>
      <c r="E2726" s="1586"/>
      <c r="F2726" s="1515"/>
    </row>
    <row r="2727" spans="1:6" s="1055" customFormat="1" ht="16.2" thickBot="1">
      <c r="A2727" s="1296"/>
      <c r="B2727" s="1297"/>
      <c r="C2727" s="1298"/>
      <c r="D2727" s="1299"/>
      <c r="E2727" s="1589"/>
      <c r="F2727" s="1582"/>
    </row>
    <row r="2728" spans="1:6" s="1055" customFormat="1" ht="16.2" thickBot="1">
      <c r="A2728" s="1158"/>
      <c r="B2728" s="1117" t="s">
        <v>2938</v>
      </c>
      <c r="C2728" s="1253"/>
      <c r="D2728" s="1107"/>
      <c r="E2728" s="1497"/>
      <c r="F2728" s="1590">
        <f>F2695</f>
        <v>0</v>
      </c>
    </row>
    <row r="2729" spans="1:6" s="1055" customFormat="1" ht="15.6">
      <c r="A2729" s="1158"/>
      <c r="B2729" s="1196"/>
      <c r="C2729" s="1253"/>
      <c r="D2729" s="1107"/>
      <c r="E2729" s="1465"/>
      <c r="F2729" s="1599"/>
    </row>
    <row r="2730" spans="1:6" s="1055" customFormat="1" ht="15.6">
      <c r="A2730" s="2589" t="s">
        <v>2754</v>
      </c>
      <c r="B2730" s="2589"/>
      <c r="C2730" s="2589"/>
      <c r="D2730" s="2589"/>
      <c r="E2730" s="2589"/>
      <c r="F2730" s="2589"/>
    </row>
    <row r="2731" spans="1:6" s="1055" customFormat="1" ht="16.2" thickBot="1">
      <c r="A2731" s="1254"/>
      <c r="B2731" s="1142"/>
      <c r="C2731" s="1143"/>
      <c r="D2731" s="1107"/>
      <c r="E2731" s="1465"/>
      <c r="F2731" s="1511"/>
    </row>
    <row r="2732" spans="1:6" s="1055" customFormat="1" ht="16.2" thickBot="1">
      <c r="A2732" s="1313" t="s">
        <v>7</v>
      </c>
      <c r="B2732" s="1112" t="s">
        <v>8</v>
      </c>
      <c r="C2732" s="1145"/>
      <c r="D2732" s="1114"/>
      <c r="E2732" s="1455"/>
      <c r="F2732" s="1512" t="s">
        <v>2755</v>
      </c>
    </row>
    <row r="2733" spans="1:6" s="1055" customFormat="1" ht="15.6">
      <c r="A2733" s="1259"/>
      <c r="B2733" s="1146"/>
      <c r="C2733" s="1147"/>
      <c r="D2733" s="1148"/>
      <c r="E2733" s="1513"/>
      <c r="F2733" s="1514"/>
    </row>
    <row r="2734" spans="1:6" s="1055" customFormat="1" ht="15.6">
      <c r="A2734" s="1195"/>
      <c r="B2734" s="1077"/>
      <c r="C2734" s="1149"/>
      <c r="D2734" s="1073"/>
      <c r="E2734" s="1491"/>
      <c r="F2734" s="1515"/>
    </row>
    <row r="2735" spans="1:6" s="1055" customFormat="1" ht="15.6">
      <c r="A2735" s="1195"/>
      <c r="B2735" s="1077" t="s">
        <v>2990</v>
      </c>
      <c r="C2735" s="1149"/>
      <c r="D2735" s="1073"/>
      <c r="E2735" s="1491"/>
      <c r="F2735" s="1515"/>
    </row>
    <row r="2736" spans="1:6" s="1055" customFormat="1" ht="15.6">
      <c r="A2736" s="1195"/>
      <c r="B2736" s="1150" t="s">
        <v>2754</v>
      </c>
      <c r="C2736" s="1151"/>
      <c r="D2736" s="1073"/>
      <c r="E2736" s="1491"/>
      <c r="F2736" s="1515"/>
    </row>
    <row r="2737" spans="1:6" s="1055" customFormat="1" ht="15.6">
      <c r="A2737" s="1195"/>
      <c r="B2737" s="1150"/>
      <c r="C2737" s="1151"/>
      <c r="D2737" s="1073"/>
      <c r="E2737" s="1491"/>
      <c r="F2737" s="1515"/>
    </row>
    <row r="2738" spans="1:6" s="1055" customFormat="1" ht="17.25" customHeight="1">
      <c r="A2738" s="1195"/>
      <c r="B2738" s="1124"/>
      <c r="C2738" s="1274"/>
      <c r="D2738" s="1073"/>
      <c r="E2738" s="1491"/>
      <c r="F2738" s="1515"/>
    </row>
    <row r="2739" spans="1:6" s="1055" customFormat="1" ht="17.25" customHeight="1">
      <c r="A2739" s="1195">
        <v>2.2000000000000002</v>
      </c>
      <c r="B2739" s="1082" t="s">
        <v>1538</v>
      </c>
      <c r="C2739" s="1151"/>
      <c r="D2739" s="1073"/>
      <c r="E2739" s="1491"/>
      <c r="F2739" s="1515">
        <f>F2385</f>
        <v>130398</v>
      </c>
    </row>
    <row r="2740" spans="1:6" s="1055" customFormat="1" ht="17.25" customHeight="1">
      <c r="A2740" s="1195"/>
      <c r="B2740" s="1082"/>
      <c r="C2740" s="1341"/>
      <c r="D2740" s="1073"/>
      <c r="E2740" s="1491"/>
      <c r="F2740" s="1515"/>
    </row>
    <row r="2741" spans="1:6" s="1055" customFormat="1" ht="17.25" customHeight="1">
      <c r="A2741" s="1195">
        <v>2.2999999999999998</v>
      </c>
      <c r="B2741" s="1082" t="s">
        <v>1539</v>
      </c>
      <c r="C2741" s="1151"/>
      <c r="D2741" s="1073"/>
      <c r="E2741" s="1491"/>
      <c r="F2741" s="1568">
        <f>F2522</f>
        <v>2437520</v>
      </c>
    </row>
    <row r="2742" spans="1:6" s="1055" customFormat="1" ht="17.25" customHeight="1">
      <c r="A2742" s="1195"/>
      <c r="B2742" s="1082"/>
      <c r="C2742" s="1151"/>
      <c r="D2742" s="1073"/>
      <c r="E2742" s="1491"/>
      <c r="F2742" s="1515"/>
    </row>
    <row r="2743" spans="1:6" s="1055" customFormat="1" ht="17.25" customHeight="1">
      <c r="A2743" s="1195">
        <v>2.4</v>
      </c>
      <c r="B2743" s="1082" t="s">
        <v>1540</v>
      </c>
      <c r="C2743" s="1151"/>
      <c r="D2743" s="1073"/>
      <c r="E2743" s="1491"/>
      <c r="F2743" s="1515">
        <f>F2646</f>
        <v>203000</v>
      </c>
    </row>
    <row r="2744" spans="1:6" s="1055" customFormat="1" ht="17.25" customHeight="1">
      <c r="A2744" s="1195"/>
      <c r="B2744" s="1082"/>
      <c r="C2744" s="1342"/>
      <c r="D2744" s="1073"/>
      <c r="E2744" s="1491"/>
      <c r="F2744" s="1612"/>
    </row>
    <row r="2745" spans="1:6" s="1055" customFormat="1" ht="17.25" customHeight="1">
      <c r="A2745" s="1195">
        <v>2.5</v>
      </c>
      <c r="B2745" s="1082" t="s">
        <v>1541</v>
      </c>
      <c r="C2745" s="1151"/>
      <c r="D2745" s="1073"/>
      <c r="E2745" s="1491"/>
      <c r="F2745" s="1515">
        <f>F2728</f>
        <v>0</v>
      </c>
    </row>
    <row r="2746" spans="1:6" s="1055" customFormat="1" ht="17.25" customHeight="1">
      <c r="A2746" s="1195"/>
      <c r="B2746" s="1082"/>
      <c r="C2746" s="1343"/>
      <c r="D2746" s="1344"/>
      <c r="E2746" s="1606"/>
      <c r="F2746" s="1613"/>
    </row>
    <row r="2747" spans="1:6" s="1055" customFormat="1" ht="16.5" customHeight="1">
      <c r="A2747" s="1259"/>
      <c r="B2747" s="1146"/>
      <c r="C2747" s="1147"/>
      <c r="D2747" s="1148"/>
      <c r="E2747" s="1513"/>
      <c r="F2747" s="1588"/>
    </row>
    <row r="2748" spans="1:6" s="1055" customFormat="1" ht="15.6">
      <c r="A2748" s="1259"/>
      <c r="B2748" s="1146" t="s">
        <v>2926</v>
      </c>
      <c r="C2748" s="1147"/>
      <c r="D2748" s="1148"/>
      <c r="E2748" s="1513"/>
      <c r="F2748" s="1614">
        <f>SUM(F2738:F2747)</f>
        <v>2770918</v>
      </c>
    </row>
    <row r="2749" spans="1:6" s="1055" customFormat="1" ht="15.6">
      <c r="A2749" s="1195"/>
      <c r="B2749" s="1263"/>
      <c r="C2749" s="1264"/>
      <c r="D2749" s="1265"/>
      <c r="E2749" s="1491"/>
      <c r="F2749" s="1515"/>
    </row>
    <row r="2750" spans="1:6" s="1055" customFormat="1" ht="15.6">
      <c r="A2750" s="1195"/>
      <c r="B2750" s="1266"/>
      <c r="C2750" s="1267"/>
      <c r="D2750" s="1268"/>
      <c r="E2750" s="1572"/>
      <c r="F2750" s="1615"/>
    </row>
    <row r="2751" spans="1:6" s="1055" customFormat="1" ht="15.6">
      <c r="A2751" s="1195"/>
      <c r="B2751" s="1124"/>
      <c r="C2751" s="1151"/>
      <c r="D2751" s="1073"/>
      <c r="E2751" s="1491"/>
      <c r="F2751" s="1515"/>
    </row>
    <row r="2752" spans="1:6" s="1055" customFormat="1" ht="15.6">
      <c r="A2752" s="1195"/>
      <c r="B2752" s="1146"/>
      <c r="C2752" s="1151"/>
      <c r="D2752" s="1270"/>
      <c r="E2752" s="1498"/>
      <c r="F2752" s="1616"/>
    </row>
    <row r="2753" spans="1:6" s="1055" customFormat="1" ht="31.8" thickBot="1">
      <c r="A2753" s="1195"/>
      <c r="B2753" s="1146" t="s">
        <v>2991</v>
      </c>
      <c r="C2753" s="1151"/>
      <c r="D2753" s="1270"/>
      <c r="E2753" s="1498"/>
      <c r="F2753" s="1616">
        <f>F2748</f>
        <v>2770918</v>
      </c>
    </row>
    <row r="2754" spans="1:6" s="1055" customFormat="1" ht="15.6">
      <c r="A2754" s="2605"/>
      <c r="B2754" s="2605"/>
      <c r="C2754" s="2605"/>
      <c r="D2754" s="2605"/>
      <c r="E2754" s="2605"/>
      <c r="F2754" s="2605"/>
    </row>
    <row r="2755" spans="1:6" s="1083" customFormat="1" ht="15.6">
      <c r="A2755" s="1159"/>
      <c r="C2755" s="1159"/>
      <c r="D2755" s="1159"/>
      <c r="E2755" s="1617"/>
      <c r="F2755" s="1454"/>
    </row>
    <row r="2756" spans="1:6" s="1057" customFormat="1" ht="15.6">
      <c r="A2756" s="1155"/>
      <c r="B2756" s="1156"/>
      <c r="C2756" s="1089"/>
      <c r="D2756" s="1089"/>
      <c r="E2756" s="1451"/>
      <c r="F2756" s="1451"/>
    </row>
    <row r="2757" spans="1:6" s="1057" customFormat="1" ht="15.6">
      <c r="A2757" s="1155"/>
      <c r="B2757" s="1156"/>
      <c r="C2757" s="1089"/>
      <c r="D2757" s="1089"/>
      <c r="E2757" s="1451"/>
      <c r="F2757" s="1451"/>
    </row>
    <row r="2758" spans="1:6" s="1057" customFormat="1" ht="15.6">
      <c r="A2758" s="1155"/>
      <c r="B2758" s="1156"/>
      <c r="C2758" s="1089"/>
      <c r="D2758" s="1089"/>
      <c r="E2758" s="1451"/>
      <c r="F2758" s="1451"/>
    </row>
    <row r="2759" spans="1:6" s="1057" customFormat="1" ht="15.6">
      <c r="A2759" s="1155"/>
      <c r="B2759" s="1156"/>
      <c r="C2759" s="1089"/>
      <c r="D2759" s="1089"/>
      <c r="E2759" s="1451"/>
      <c r="F2759" s="1451"/>
    </row>
    <row r="2760" spans="1:6" s="1057" customFormat="1" ht="15.6">
      <c r="A2760" s="1155"/>
      <c r="B2760" s="1156"/>
      <c r="C2760" s="1089"/>
      <c r="D2760" s="1089"/>
      <c r="E2760" s="1451"/>
      <c r="F2760" s="1451"/>
    </row>
    <row r="2761" spans="1:6" s="1057" customFormat="1" ht="15.6">
      <c r="A2761" s="1155"/>
      <c r="B2761" s="1156"/>
      <c r="C2761" s="1089"/>
      <c r="D2761" s="1089"/>
      <c r="E2761" s="1451"/>
      <c r="F2761" s="1451"/>
    </row>
    <row r="2762" spans="1:6" s="1057" customFormat="1" ht="15.6">
      <c r="A2762" s="1155"/>
      <c r="B2762" s="1156"/>
      <c r="C2762" s="1089"/>
      <c r="D2762" s="1089"/>
      <c r="E2762" s="1451"/>
      <c r="F2762" s="1451"/>
    </row>
    <row r="2763" spans="1:6" s="1057" customFormat="1" ht="15.6">
      <c r="A2763" s="1155"/>
      <c r="B2763" s="1156"/>
      <c r="C2763" s="1089"/>
      <c r="D2763" s="1089"/>
      <c r="E2763" s="1451"/>
      <c r="F2763" s="1451"/>
    </row>
    <row r="2764" spans="1:6" s="1057" customFormat="1" ht="15.6">
      <c r="A2764" s="1155"/>
      <c r="B2764" s="1156"/>
      <c r="C2764" s="1089"/>
      <c r="D2764" s="1089"/>
      <c r="E2764" s="1451"/>
      <c r="F2764" s="1451"/>
    </row>
    <row r="2765" spans="1:6" s="1057" customFormat="1" ht="15.6">
      <c r="A2765" s="1155"/>
      <c r="B2765" s="1156"/>
      <c r="C2765" s="1089"/>
      <c r="D2765" s="1089"/>
      <c r="E2765" s="1451"/>
      <c r="F2765" s="1451"/>
    </row>
    <row r="2766" spans="1:6" s="1057" customFormat="1" ht="15.6">
      <c r="A2766" s="1155"/>
      <c r="B2766" s="1156"/>
      <c r="C2766" s="1089"/>
      <c r="D2766" s="1089"/>
      <c r="E2766" s="1451"/>
      <c r="F2766" s="1451"/>
    </row>
    <row r="2767" spans="1:6" s="1057" customFormat="1" ht="15.6">
      <c r="A2767" s="1155"/>
      <c r="B2767" s="1156"/>
      <c r="C2767" s="1089"/>
      <c r="D2767" s="1089"/>
      <c r="E2767" s="1451"/>
      <c r="F2767" s="1451"/>
    </row>
    <row r="2768" spans="1:6" s="1057" customFormat="1" ht="15.6">
      <c r="A2768" s="1155"/>
      <c r="B2768" s="1156"/>
      <c r="C2768" s="1089"/>
      <c r="D2768" s="1089"/>
      <c r="E2768" s="1451"/>
      <c r="F2768" s="1451"/>
    </row>
    <row r="2769" spans="1:6" s="1057" customFormat="1" ht="15.6">
      <c r="A2769" s="1155"/>
      <c r="B2769" s="1156"/>
      <c r="C2769" s="1089"/>
      <c r="D2769" s="1089"/>
      <c r="E2769" s="1451"/>
      <c r="F2769" s="1451"/>
    </row>
    <row r="2770" spans="1:6" s="1057" customFormat="1" ht="15.6">
      <c r="A2770" s="1155"/>
      <c r="B2770" s="1156"/>
      <c r="C2770" s="1089"/>
      <c r="D2770" s="1089"/>
      <c r="E2770" s="1451"/>
      <c r="F2770" s="1451"/>
    </row>
    <row r="2771" spans="1:6" s="1057" customFormat="1" ht="15.6">
      <c r="A2771" s="1155"/>
      <c r="B2771" s="1156"/>
      <c r="C2771" s="1089"/>
      <c r="D2771" s="1089"/>
      <c r="E2771" s="1451"/>
      <c r="F2771" s="1451"/>
    </row>
    <row r="2772" spans="1:6" s="1057" customFormat="1" ht="15.6">
      <c r="A2772" s="1155"/>
      <c r="B2772" s="1156"/>
      <c r="C2772" s="1089"/>
      <c r="D2772" s="1089"/>
      <c r="E2772" s="1451"/>
      <c r="F2772" s="1451"/>
    </row>
    <row r="2773" spans="1:6" s="1057" customFormat="1" ht="15.6">
      <c r="A2773" s="1155"/>
      <c r="B2773" s="1156"/>
      <c r="C2773" s="1089"/>
      <c r="D2773" s="1089"/>
      <c r="E2773" s="1451"/>
      <c r="F2773" s="1451"/>
    </row>
    <row r="2774" spans="1:6" s="1057" customFormat="1" ht="15.6">
      <c r="A2774" s="1155"/>
      <c r="B2774" s="1156"/>
      <c r="C2774" s="1089"/>
      <c r="D2774" s="1089"/>
      <c r="E2774" s="1451"/>
      <c r="F2774" s="1451"/>
    </row>
    <row r="2775" spans="1:6" s="1057" customFormat="1" ht="15.6">
      <c r="A2775" s="1155"/>
      <c r="B2775" s="1156"/>
      <c r="C2775" s="1089"/>
      <c r="D2775" s="1089"/>
      <c r="E2775" s="1451"/>
      <c r="F2775" s="1451"/>
    </row>
    <row r="2776" spans="1:6" s="1057" customFormat="1" ht="15.6">
      <c r="A2776" s="1155"/>
      <c r="B2776" s="1156"/>
      <c r="C2776" s="1089"/>
      <c r="D2776" s="1089"/>
      <c r="E2776" s="1451"/>
      <c r="F2776" s="1451"/>
    </row>
    <row r="2777" spans="1:6" s="1057" customFormat="1" ht="15.6">
      <c r="A2777" s="1155"/>
      <c r="B2777" s="1156"/>
      <c r="C2777" s="1089"/>
      <c r="D2777" s="1089"/>
      <c r="E2777" s="1451"/>
      <c r="F2777" s="1451"/>
    </row>
    <row r="2778" spans="1:6" s="1057" customFormat="1" ht="15.6">
      <c r="A2778" s="1155"/>
      <c r="B2778" s="1156"/>
      <c r="C2778" s="1089"/>
      <c r="D2778" s="1089"/>
      <c r="E2778" s="1451"/>
      <c r="F2778" s="1451"/>
    </row>
    <row r="2779" spans="1:6" s="1057" customFormat="1" ht="53.25" customHeight="1">
      <c r="A2779" s="2579" t="s">
        <v>3013</v>
      </c>
      <c r="B2779" s="2580"/>
      <c r="C2779" s="2580"/>
      <c r="D2779" s="2580"/>
      <c r="E2779" s="2580"/>
      <c r="F2779" s="2580"/>
    </row>
    <row r="2780" spans="1:6" s="1057" customFormat="1" ht="15.6">
      <c r="A2780" s="1155"/>
      <c r="B2780" s="1156"/>
      <c r="C2780" s="1089"/>
      <c r="D2780" s="1089"/>
      <c r="E2780" s="1451"/>
      <c r="F2780" s="1451"/>
    </row>
    <row r="2781" spans="1:6" s="1057" customFormat="1" ht="15.6">
      <c r="A2781" s="1155"/>
      <c r="B2781" s="1156"/>
      <c r="C2781" s="1089"/>
      <c r="D2781" s="1089"/>
      <c r="E2781" s="1451"/>
      <c r="F2781" s="1451"/>
    </row>
    <row r="2782" spans="1:6" s="1057" customFormat="1" ht="15.6">
      <c r="A2782" s="1155"/>
      <c r="B2782" s="1156"/>
      <c r="C2782" s="1089"/>
      <c r="D2782" s="1089"/>
      <c r="E2782" s="1451"/>
      <c r="F2782" s="1451"/>
    </row>
    <row r="2783" spans="1:6" s="1057" customFormat="1" ht="15.6">
      <c r="A2783" s="1155"/>
      <c r="B2783" s="1156"/>
      <c r="C2783" s="1089"/>
      <c r="D2783" s="1089"/>
      <c r="E2783" s="1451"/>
      <c r="F2783" s="1451"/>
    </row>
    <row r="2784" spans="1:6" s="1057" customFormat="1" ht="15.6">
      <c r="A2784" s="1155"/>
      <c r="B2784" s="1156"/>
      <c r="C2784" s="1089"/>
      <c r="D2784" s="1089"/>
      <c r="E2784" s="1451"/>
      <c r="F2784" s="1451"/>
    </row>
    <row r="2785" spans="1:6" s="1057" customFormat="1" ht="15.6">
      <c r="A2785" s="1155"/>
      <c r="B2785" s="1156"/>
      <c r="C2785" s="1089"/>
      <c r="D2785" s="1089"/>
      <c r="E2785" s="1451"/>
      <c r="F2785" s="1451"/>
    </row>
    <row r="2786" spans="1:6" s="1057" customFormat="1" ht="15.6">
      <c r="A2786" s="1155"/>
      <c r="B2786" s="1156"/>
      <c r="C2786" s="1089"/>
      <c r="D2786" s="1089"/>
      <c r="E2786" s="1451"/>
      <c r="F2786" s="1451"/>
    </row>
    <row r="2787" spans="1:6" s="1057" customFormat="1" ht="15.6">
      <c r="A2787" s="1155"/>
      <c r="B2787" s="1156"/>
      <c r="C2787" s="1089"/>
      <c r="D2787" s="1089"/>
      <c r="E2787" s="1451"/>
      <c r="F2787" s="1451"/>
    </row>
    <row r="2788" spans="1:6" s="1057" customFormat="1" ht="15.6">
      <c r="A2788" s="1155"/>
      <c r="B2788" s="1156"/>
      <c r="C2788" s="1089"/>
      <c r="D2788" s="1089"/>
      <c r="E2788" s="1451"/>
      <c r="F2788" s="1451"/>
    </row>
    <row r="2789" spans="1:6" s="1057" customFormat="1" ht="15.6">
      <c r="A2789" s="1155"/>
      <c r="B2789" s="1156"/>
      <c r="C2789" s="1089"/>
      <c r="D2789" s="1089"/>
      <c r="E2789" s="1451"/>
      <c r="F2789" s="1451"/>
    </row>
    <row r="2790" spans="1:6" s="1057" customFormat="1" ht="15.6">
      <c r="A2790" s="1155"/>
      <c r="B2790" s="1156"/>
      <c r="C2790" s="1089"/>
      <c r="D2790" s="1089"/>
      <c r="E2790" s="1451"/>
      <c r="F2790" s="1451"/>
    </row>
    <row r="2791" spans="1:6" s="1057" customFormat="1" ht="15.6">
      <c r="A2791" s="1155"/>
      <c r="B2791" s="1156"/>
      <c r="C2791" s="1089"/>
      <c r="D2791" s="1089"/>
      <c r="E2791" s="1451"/>
      <c r="F2791" s="1451"/>
    </row>
    <row r="2792" spans="1:6" s="1057" customFormat="1" ht="15.6">
      <c r="A2792" s="1155"/>
      <c r="B2792" s="1156"/>
      <c r="C2792" s="1089"/>
      <c r="D2792" s="1089"/>
      <c r="E2792" s="1451"/>
      <c r="F2792" s="1451"/>
    </row>
    <row r="2793" spans="1:6" s="1057" customFormat="1" ht="15.6">
      <c r="A2793" s="1155"/>
      <c r="B2793" s="1156"/>
      <c r="C2793" s="1089"/>
      <c r="D2793" s="1089"/>
      <c r="E2793" s="1451"/>
      <c r="F2793" s="1451"/>
    </row>
    <row r="2794" spans="1:6" s="1083" customFormat="1" ht="15.6">
      <c r="A2794" s="1157"/>
      <c r="B2794" s="1117"/>
      <c r="C2794" s="1159"/>
      <c r="D2794" s="1159"/>
      <c r="E2794" s="1453"/>
      <c r="F2794" s="1453"/>
    </row>
    <row r="2795" spans="1:6" s="1055" customFormat="1" ht="16.2" thickBot="1">
      <c r="A2795" s="2602" t="s">
        <v>3014</v>
      </c>
      <c r="B2795" s="2602"/>
      <c r="C2795" s="2602"/>
      <c r="D2795" s="2602"/>
      <c r="E2795" s="2602"/>
      <c r="F2795" s="2602"/>
    </row>
    <row r="2796" spans="1:6" s="1083" customFormat="1" ht="16.2" thickBot="1">
      <c r="A2796" s="1275" t="s">
        <v>7</v>
      </c>
      <c r="B2796" s="1112" t="s">
        <v>8</v>
      </c>
      <c r="C2796" s="1113" t="s">
        <v>10</v>
      </c>
      <c r="D2796" s="1276" t="s">
        <v>991</v>
      </c>
      <c r="E2796" s="1455" t="s">
        <v>11</v>
      </c>
      <c r="F2796" s="1578" t="s">
        <v>2732</v>
      </c>
    </row>
    <row r="2797" spans="1:6" s="1055" customFormat="1" ht="15.6">
      <c r="A2797" s="1259"/>
      <c r="B2797" s="1277"/>
      <c r="C2797" s="1278"/>
      <c r="D2797" s="1279"/>
      <c r="E2797" s="1579"/>
      <c r="F2797" s="1580"/>
    </row>
    <row r="2798" spans="1:6" s="1055" customFormat="1" ht="15.6">
      <c r="A2798" s="1280"/>
      <c r="B2798" s="1150" t="s">
        <v>1409</v>
      </c>
      <c r="C2798" s="1151"/>
      <c r="D2798" s="1073"/>
      <c r="E2798" s="1491"/>
      <c r="F2798" s="1515"/>
    </row>
    <row r="2799" spans="1:6" s="1055" customFormat="1" ht="15.6">
      <c r="A2799" s="1280" t="s">
        <v>3015</v>
      </c>
      <c r="B2799" s="1150" t="s">
        <v>1410</v>
      </c>
      <c r="C2799" s="1151"/>
      <c r="D2799" s="1073"/>
      <c r="E2799" s="1491"/>
      <c r="F2799" s="1515"/>
    </row>
    <row r="2800" spans="1:6" s="1055" customFormat="1" ht="31.2">
      <c r="A2800" s="1195"/>
      <c r="B2800" s="1150" t="s">
        <v>1411</v>
      </c>
      <c r="C2800" s="1151"/>
      <c r="D2800" s="1073"/>
      <c r="E2800" s="1491"/>
      <c r="F2800" s="1515"/>
    </row>
    <row r="2801" spans="1:6" s="1055" customFormat="1" ht="46.8">
      <c r="A2801" s="1195"/>
      <c r="B2801" s="1150" t="s">
        <v>1412</v>
      </c>
      <c r="C2801" s="1151"/>
      <c r="D2801" s="1073"/>
      <c r="E2801" s="1491"/>
      <c r="F2801" s="1515"/>
    </row>
    <row r="2802" spans="1:6" s="1055" customFormat="1" ht="15.6">
      <c r="A2802" s="1195"/>
      <c r="B2802" s="1150" t="s">
        <v>1413</v>
      </c>
      <c r="C2802" s="1151"/>
      <c r="D2802" s="1073"/>
      <c r="E2802" s="1491"/>
      <c r="F2802" s="1515"/>
    </row>
    <row r="2803" spans="1:6" s="1055" customFormat="1" ht="15.6">
      <c r="A2803" s="1195"/>
      <c r="B2803" s="1150"/>
      <c r="C2803" s="1151"/>
      <c r="D2803" s="1073"/>
      <c r="E2803" s="1491"/>
      <c r="F2803" s="1515"/>
    </row>
    <row r="2804" spans="1:6" s="1055" customFormat="1" ht="15.6">
      <c r="A2804" s="1281" t="s">
        <v>28</v>
      </c>
      <c r="B2804" s="1124" t="s">
        <v>1414</v>
      </c>
      <c r="C2804" s="1151" t="s">
        <v>46</v>
      </c>
      <c r="D2804" s="1282">
        <v>0</v>
      </c>
      <c r="E2804" s="1491">
        <v>400</v>
      </c>
      <c r="F2804" s="1515">
        <f t="shared" ref="F2804:F2823" si="60">D2804*E2804</f>
        <v>0</v>
      </c>
    </row>
    <row r="2805" spans="1:6" s="1055" customFormat="1" ht="15.6">
      <c r="A2805" s="1281" t="s">
        <v>30</v>
      </c>
      <c r="B2805" s="1124" t="s">
        <v>1415</v>
      </c>
      <c r="C2805" s="1151" t="s">
        <v>46</v>
      </c>
      <c r="D2805" s="1282">
        <v>0</v>
      </c>
      <c r="E2805" s="1491">
        <v>300</v>
      </c>
      <c r="F2805" s="1515">
        <f t="shared" si="60"/>
        <v>0</v>
      </c>
    </row>
    <row r="2806" spans="1:6" s="1055" customFormat="1" ht="15.6">
      <c r="A2806" s="1281" t="s">
        <v>31</v>
      </c>
      <c r="B2806" s="1124" t="s">
        <v>1416</v>
      </c>
      <c r="C2806" s="1151" t="s">
        <v>46</v>
      </c>
      <c r="D2806" s="1282">
        <v>100</v>
      </c>
      <c r="E2806" s="1491">
        <v>250</v>
      </c>
      <c r="F2806" s="1515">
        <f t="shared" si="60"/>
        <v>25000</v>
      </c>
    </row>
    <row r="2807" spans="1:6" s="1055" customFormat="1" ht="15.6">
      <c r="A2807" s="1281" t="s">
        <v>32</v>
      </c>
      <c r="B2807" s="1124" t="s">
        <v>1417</v>
      </c>
      <c r="C2807" s="1151" t="s">
        <v>46</v>
      </c>
      <c r="D2807" s="1282">
        <v>72</v>
      </c>
      <c r="E2807" s="1491">
        <v>200</v>
      </c>
      <c r="F2807" s="1515">
        <f t="shared" si="60"/>
        <v>14400</v>
      </c>
    </row>
    <row r="2808" spans="1:6" s="1055" customFormat="1" ht="15.6">
      <c r="A2808" s="1281" t="s">
        <v>33</v>
      </c>
      <c r="B2808" s="1124" t="s">
        <v>1418</v>
      </c>
      <c r="C2808" s="1151" t="s">
        <v>46</v>
      </c>
      <c r="D2808" s="1282">
        <v>72</v>
      </c>
      <c r="E2808" s="1491">
        <v>200</v>
      </c>
      <c r="F2808" s="1515">
        <f t="shared" si="60"/>
        <v>14400</v>
      </c>
    </row>
    <row r="2809" spans="1:6" s="1055" customFormat="1" ht="16.2">
      <c r="A2809" s="1283"/>
      <c r="B2809" s="1284" t="s">
        <v>1419</v>
      </c>
      <c r="C2809" s="1151"/>
      <c r="D2809" s="1282"/>
      <c r="E2809" s="1491"/>
      <c r="F2809" s="1515">
        <f t="shared" si="60"/>
        <v>0</v>
      </c>
    </row>
    <row r="2810" spans="1:6" s="1055" customFormat="1" ht="15.6">
      <c r="A2810" s="1281" t="s">
        <v>34</v>
      </c>
      <c r="B2810" s="1124" t="s">
        <v>1420</v>
      </c>
      <c r="C2810" s="1151" t="s">
        <v>1421</v>
      </c>
      <c r="D2810" s="1282">
        <v>0</v>
      </c>
      <c r="E2810" s="1491">
        <v>400</v>
      </c>
      <c r="F2810" s="1515">
        <f t="shared" si="60"/>
        <v>0</v>
      </c>
    </row>
    <row r="2811" spans="1:6" s="1055" customFormat="1" ht="15.6">
      <c r="A2811" s="1281" t="s">
        <v>35</v>
      </c>
      <c r="B2811" s="1124" t="s">
        <v>1422</v>
      </c>
      <c r="C2811" s="1151" t="s">
        <v>1421</v>
      </c>
      <c r="D2811" s="1282">
        <v>0</v>
      </c>
      <c r="E2811" s="1491">
        <v>300</v>
      </c>
      <c r="F2811" s="1515">
        <f t="shared" si="60"/>
        <v>0</v>
      </c>
    </row>
    <row r="2812" spans="1:6" s="1055" customFormat="1" ht="15.6">
      <c r="A2812" s="1281" t="s">
        <v>36</v>
      </c>
      <c r="B2812" s="1124" t="s">
        <v>1416</v>
      </c>
      <c r="C2812" s="1151" t="s">
        <v>1421</v>
      </c>
      <c r="D2812" s="1282">
        <v>16</v>
      </c>
      <c r="E2812" s="1491">
        <v>250</v>
      </c>
      <c r="F2812" s="1515">
        <f t="shared" si="60"/>
        <v>4000</v>
      </c>
    </row>
    <row r="2813" spans="1:6" s="1055" customFormat="1" ht="15.6">
      <c r="A2813" s="1281" t="s">
        <v>74</v>
      </c>
      <c r="B2813" s="1124" t="s">
        <v>1423</v>
      </c>
      <c r="C2813" s="1151" t="s">
        <v>1421</v>
      </c>
      <c r="D2813" s="1282">
        <v>18</v>
      </c>
      <c r="E2813" s="1491">
        <v>200</v>
      </c>
      <c r="F2813" s="1515">
        <f t="shared" si="60"/>
        <v>3600</v>
      </c>
    </row>
    <row r="2814" spans="1:6" s="1055" customFormat="1" ht="15.6">
      <c r="A2814" s="1281" t="s">
        <v>38</v>
      </c>
      <c r="B2814" s="1124" t="s">
        <v>1418</v>
      </c>
      <c r="C2814" s="1151" t="s">
        <v>1421</v>
      </c>
      <c r="D2814" s="1282">
        <v>18</v>
      </c>
      <c r="E2814" s="1491">
        <v>200</v>
      </c>
      <c r="F2814" s="1515">
        <f t="shared" si="60"/>
        <v>3600</v>
      </c>
    </row>
    <row r="2815" spans="1:6" s="1055" customFormat="1" ht="15" customHeight="1">
      <c r="A2815" s="1281" t="s">
        <v>39</v>
      </c>
      <c r="B2815" s="1124" t="s">
        <v>1424</v>
      </c>
      <c r="C2815" s="1151" t="s">
        <v>1421</v>
      </c>
      <c r="D2815" s="1282">
        <v>0</v>
      </c>
      <c r="E2815" s="1491">
        <v>400</v>
      </c>
      <c r="F2815" s="1515">
        <f t="shared" si="60"/>
        <v>0</v>
      </c>
    </row>
    <row r="2816" spans="1:6" s="1055" customFormat="1" ht="15.6">
      <c r="A2816" s="1281" t="s">
        <v>40</v>
      </c>
      <c r="B2816" s="1124" t="s">
        <v>1425</v>
      </c>
      <c r="C2816" s="1151" t="s">
        <v>1421</v>
      </c>
      <c r="D2816" s="1282">
        <v>0</v>
      </c>
      <c r="E2816" s="1491">
        <v>300</v>
      </c>
      <c r="F2816" s="1515">
        <f t="shared" si="60"/>
        <v>0</v>
      </c>
    </row>
    <row r="2817" spans="1:6" s="1055" customFormat="1" ht="15.6">
      <c r="A2817" s="1281" t="s">
        <v>42</v>
      </c>
      <c r="B2817" s="1124" t="s">
        <v>1416</v>
      </c>
      <c r="C2817" s="1151" t="s">
        <v>1421</v>
      </c>
      <c r="D2817" s="1282">
        <v>16</v>
      </c>
      <c r="E2817" s="1491">
        <v>250</v>
      </c>
      <c r="F2817" s="1515">
        <f t="shared" si="60"/>
        <v>4000</v>
      </c>
    </row>
    <row r="2818" spans="1:6" s="1055" customFormat="1" ht="15.6">
      <c r="A2818" s="1281" t="s">
        <v>43</v>
      </c>
      <c r="B2818" s="1124" t="s">
        <v>1423</v>
      </c>
      <c r="C2818" s="1151" t="s">
        <v>1421</v>
      </c>
      <c r="D2818" s="1282">
        <v>22</v>
      </c>
      <c r="E2818" s="1491">
        <v>200</v>
      </c>
      <c r="F2818" s="1515">
        <f t="shared" si="60"/>
        <v>4400</v>
      </c>
    </row>
    <row r="2819" spans="1:6" s="1055" customFormat="1" ht="15.6">
      <c r="A2819" s="1281" t="s">
        <v>613</v>
      </c>
      <c r="B2819" s="1124" t="s">
        <v>1418</v>
      </c>
      <c r="C2819" s="1151" t="s">
        <v>1421</v>
      </c>
      <c r="D2819" s="1282">
        <v>22</v>
      </c>
      <c r="E2819" s="1491">
        <v>200</v>
      </c>
      <c r="F2819" s="1515">
        <f t="shared" si="60"/>
        <v>4400</v>
      </c>
    </row>
    <row r="2820" spans="1:6" s="1055" customFormat="1" ht="15.6">
      <c r="A2820" s="1283"/>
      <c r="B2820" s="1150" t="s">
        <v>1426</v>
      </c>
      <c r="C2820" s="1151"/>
      <c r="D2820" s="1073"/>
      <c r="E2820" s="1491"/>
      <c r="F2820" s="1515">
        <f t="shared" si="60"/>
        <v>0</v>
      </c>
    </row>
    <row r="2821" spans="1:6" s="1055" customFormat="1" ht="31.2">
      <c r="A2821" s="1281" t="s">
        <v>856</v>
      </c>
      <c r="B2821" s="1124" t="s">
        <v>1427</v>
      </c>
      <c r="C2821" s="1151" t="s">
        <v>809</v>
      </c>
      <c r="D2821" s="1282">
        <v>0</v>
      </c>
      <c r="E2821" s="1491">
        <v>5000</v>
      </c>
      <c r="F2821" s="1515">
        <f t="shared" si="60"/>
        <v>0</v>
      </c>
    </row>
    <row r="2822" spans="1:6" s="1055" customFormat="1" ht="15.6">
      <c r="A2822" s="1281" t="s">
        <v>858</v>
      </c>
      <c r="B2822" s="1124" t="s">
        <v>1428</v>
      </c>
      <c r="C2822" s="1151" t="s">
        <v>809</v>
      </c>
      <c r="D2822" s="1282">
        <v>2</v>
      </c>
      <c r="E2822" s="1491">
        <v>3631</v>
      </c>
      <c r="F2822" s="1515">
        <f t="shared" si="60"/>
        <v>7262</v>
      </c>
    </row>
    <row r="2823" spans="1:6" s="1055" customFormat="1" ht="15.6">
      <c r="A2823" s="1281" t="s">
        <v>860</v>
      </c>
      <c r="B2823" s="1124" t="s">
        <v>1429</v>
      </c>
      <c r="C2823" s="1151" t="s">
        <v>809</v>
      </c>
      <c r="D2823" s="1282">
        <v>10</v>
      </c>
      <c r="E2823" s="1491">
        <v>2359</v>
      </c>
      <c r="F2823" s="1515">
        <f t="shared" si="60"/>
        <v>23590</v>
      </c>
    </row>
    <row r="2824" spans="1:6" s="1055" customFormat="1" ht="15.6">
      <c r="A2824" s="1281"/>
      <c r="B2824" s="1124"/>
      <c r="C2824" s="1151"/>
      <c r="D2824" s="1282"/>
      <c r="E2824" s="1491"/>
      <c r="F2824" s="1515"/>
    </row>
    <row r="2825" spans="1:6" s="1055" customFormat="1" ht="15.6">
      <c r="A2825" s="1281"/>
      <c r="B2825" s="1124"/>
      <c r="C2825" s="1285"/>
      <c r="D2825" s="1282"/>
      <c r="E2825" s="1581"/>
      <c r="F2825" s="1568"/>
    </row>
    <row r="2826" spans="1:6" s="1055" customFormat="1" ht="16.2" thickBot="1">
      <c r="A2826" s="1271"/>
      <c r="B2826" s="1162"/>
      <c r="C2826" s="1272"/>
      <c r="D2826" s="1164"/>
      <c r="E2826" s="1575"/>
      <c r="F2826" s="1582"/>
    </row>
    <row r="2827" spans="1:6" s="1055" customFormat="1" ht="16.2" thickBot="1">
      <c r="A2827" s="2603" t="s">
        <v>2932</v>
      </c>
      <c r="B2827" s="2604"/>
      <c r="C2827" s="1143"/>
      <c r="D2827" s="1107"/>
      <c r="E2827" s="1498"/>
      <c r="F2827" s="1512">
        <f>SUM(F2804:F2826)</f>
        <v>108652</v>
      </c>
    </row>
    <row r="2828" spans="1:6" s="1055" customFormat="1" ht="15.6">
      <c r="A2828" s="1273"/>
      <c r="B2828" s="1142"/>
      <c r="C2828" s="1253"/>
      <c r="D2828" s="1107"/>
      <c r="E2828" s="1465"/>
      <c r="F2828" s="1511"/>
    </row>
    <row r="2829" spans="1:6" s="1055" customFormat="1" ht="16.2" thickBot="1">
      <c r="A2829" s="2602" t="s">
        <v>3014</v>
      </c>
      <c r="B2829" s="2602"/>
      <c r="C2829" s="2602"/>
      <c r="D2829" s="2602"/>
      <c r="E2829" s="2602"/>
      <c r="F2829" s="2602"/>
    </row>
    <row r="2830" spans="1:6" s="1083" customFormat="1" ht="26.25" customHeight="1" thickBot="1">
      <c r="A2830" s="1160" t="s">
        <v>7</v>
      </c>
      <c r="B2830" s="1112" t="s">
        <v>8</v>
      </c>
      <c r="C2830" s="1113" t="s">
        <v>10</v>
      </c>
      <c r="D2830" s="1114" t="s">
        <v>2744</v>
      </c>
      <c r="E2830" s="1455" t="s">
        <v>2765</v>
      </c>
      <c r="F2830" s="1456" t="s">
        <v>2745</v>
      </c>
    </row>
    <row r="2831" spans="1:6" s="1055" customFormat="1" ht="15.6">
      <c r="A2831" s="1259"/>
      <c r="B2831" s="1277"/>
      <c r="C2831" s="1278"/>
      <c r="D2831" s="1279"/>
      <c r="E2831" s="1579"/>
      <c r="F2831" s="1583"/>
    </row>
    <row r="2832" spans="1:6" s="1055" customFormat="1" ht="15.6">
      <c r="A2832" s="1280" t="s">
        <v>3016</v>
      </c>
      <c r="B2832" s="1150" t="s">
        <v>1430</v>
      </c>
      <c r="C2832" s="1151"/>
      <c r="D2832" s="1073"/>
      <c r="E2832" s="1491"/>
      <c r="F2832" s="1568"/>
    </row>
    <row r="2833" spans="1:6" s="1055" customFormat="1" ht="31.2">
      <c r="A2833" s="1195"/>
      <c r="B2833" s="1150" t="s">
        <v>1431</v>
      </c>
      <c r="C2833" s="1151"/>
      <c r="D2833" s="1073"/>
      <c r="E2833" s="1491"/>
      <c r="F2833" s="1568"/>
    </row>
    <row r="2834" spans="1:6" s="1055" customFormat="1" ht="46.8">
      <c r="A2834" s="1195"/>
      <c r="B2834" s="1150" t="s">
        <v>1432</v>
      </c>
      <c r="C2834" s="1151"/>
      <c r="D2834" s="1073"/>
      <c r="E2834" s="1491"/>
      <c r="F2834" s="1568"/>
    </row>
    <row r="2835" spans="1:6" s="1055" customFormat="1" ht="46.8">
      <c r="A2835" s="1195"/>
      <c r="B2835" s="1150" t="s">
        <v>1433</v>
      </c>
      <c r="C2835" s="1151"/>
      <c r="D2835" s="1073"/>
      <c r="E2835" s="1491"/>
      <c r="F2835" s="1568"/>
    </row>
    <row r="2836" spans="1:6" s="1055" customFormat="1" ht="31.2">
      <c r="A2836" s="1195"/>
      <c r="B2836" s="1150" t="s">
        <v>1434</v>
      </c>
      <c r="C2836" s="1151"/>
      <c r="D2836" s="1073"/>
      <c r="E2836" s="1491"/>
      <c r="F2836" s="1568"/>
    </row>
    <row r="2837" spans="1:6" s="1055" customFormat="1" ht="15.6">
      <c r="A2837" s="1195"/>
      <c r="B2837" s="1150"/>
      <c r="C2837" s="1151"/>
      <c r="D2837" s="1073"/>
      <c r="E2837" s="1491"/>
      <c r="F2837" s="1568"/>
    </row>
    <row r="2838" spans="1:6" s="1055" customFormat="1" ht="15.6">
      <c r="A2838" s="1281" t="s">
        <v>28</v>
      </c>
      <c r="B2838" s="1124" t="s">
        <v>1414</v>
      </c>
      <c r="C2838" s="1151" t="s">
        <v>46</v>
      </c>
      <c r="D2838" s="1282">
        <v>0</v>
      </c>
      <c r="E2838" s="1491">
        <v>1950</v>
      </c>
      <c r="F2838" s="1568">
        <f t="shared" ref="F2838:F2857" si="61">E2838*D2838</f>
        <v>0</v>
      </c>
    </row>
    <row r="2839" spans="1:6" s="1055" customFormat="1" ht="15.6">
      <c r="A2839" s="1281" t="s">
        <v>30</v>
      </c>
      <c r="B2839" s="1124" t="s">
        <v>1415</v>
      </c>
      <c r="C2839" s="1151" t="s">
        <v>46</v>
      </c>
      <c r="D2839" s="1282">
        <v>0</v>
      </c>
      <c r="E2839" s="1491">
        <v>1800</v>
      </c>
      <c r="F2839" s="1568">
        <f t="shared" si="61"/>
        <v>0</v>
      </c>
    </row>
    <row r="2840" spans="1:6" s="1055" customFormat="1" ht="15.6">
      <c r="A2840" s="1281" t="s">
        <v>31</v>
      </c>
      <c r="B2840" s="1124" t="s">
        <v>1416</v>
      </c>
      <c r="C2840" s="1151" t="s">
        <v>46</v>
      </c>
      <c r="D2840" s="1282">
        <v>100</v>
      </c>
      <c r="E2840" s="1491">
        <v>800</v>
      </c>
      <c r="F2840" s="1568">
        <f t="shared" si="61"/>
        <v>80000</v>
      </c>
    </row>
    <row r="2841" spans="1:6" s="1055" customFormat="1" ht="15.6">
      <c r="A2841" s="1281" t="s">
        <v>32</v>
      </c>
      <c r="B2841" s="1124" t="s">
        <v>1417</v>
      </c>
      <c r="C2841" s="1151" t="s">
        <v>46</v>
      </c>
      <c r="D2841" s="1282">
        <v>72</v>
      </c>
      <c r="E2841" s="1491">
        <v>600</v>
      </c>
      <c r="F2841" s="1568">
        <f t="shared" si="61"/>
        <v>43200</v>
      </c>
    </row>
    <row r="2842" spans="1:6" s="1055" customFormat="1" ht="15.6">
      <c r="A2842" s="1281" t="s">
        <v>33</v>
      </c>
      <c r="B2842" s="1124" t="s">
        <v>1418</v>
      </c>
      <c r="C2842" s="1151" t="s">
        <v>46</v>
      </c>
      <c r="D2842" s="1282">
        <v>72</v>
      </c>
      <c r="E2842" s="1491">
        <v>500</v>
      </c>
      <c r="F2842" s="1568">
        <f t="shared" si="61"/>
        <v>36000</v>
      </c>
    </row>
    <row r="2843" spans="1:6" s="1055" customFormat="1" ht="16.2">
      <c r="A2843" s="1283"/>
      <c r="B2843" s="1284" t="s">
        <v>1419</v>
      </c>
      <c r="C2843" s="1151"/>
      <c r="D2843" s="1282"/>
      <c r="E2843" s="1491"/>
      <c r="F2843" s="1568">
        <f t="shared" si="61"/>
        <v>0</v>
      </c>
    </row>
    <row r="2844" spans="1:6" s="1055" customFormat="1" ht="15.6">
      <c r="A2844" s="1281" t="s">
        <v>34</v>
      </c>
      <c r="B2844" s="1124" t="s">
        <v>1420</v>
      </c>
      <c r="C2844" s="1151" t="s">
        <v>1421</v>
      </c>
      <c r="D2844" s="1282">
        <v>0</v>
      </c>
      <c r="E2844" s="1491">
        <v>2000</v>
      </c>
      <c r="F2844" s="1568">
        <f t="shared" si="61"/>
        <v>0</v>
      </c>
    </row>
    <row r="2845" spans="1:6" s="1055" customFormat="1" ht="15.6">
      <c r="A2845" s="1281" t="s">
        <v>35</v>
      </c>
      <c r="B2845" s="1124" t="s">
        <v>1422</v>
      </c>
      <c r="C2845" s="1151" t="s">
        <v>1421</v>
      </c>
      <c r="D2845" s="1282">
        <v>0</v>
      </c>
      <c r="E2845" s="1491">
        <v>2000</v>
      </c>
      <c r="F2845" s="1568">
        <f t="shared" si="61"/>
        <v>0</v>
      </c>
    </row>
    <row r="2846" spans="1:6" s="1055" customFormat="1" ht="15.6">
      <c r="A2846" s="1281" t="s">
        <v>36</v>
      </c>
      <c r="B2846" s="1124" t="s">
        <v>1416</v>
      </c>
      <c r="C2846" s="1151" t="s">
        <v>1421</v>
      </c>
      <c r="D2846" s="1282">
        <v>16</v>
      </c>
      <c r="E2846" s="1491">
        <v>500</v>
      </c>
      <c r="F2846" s="1568">
        <f t="shared" si="61"/>
        <v>8000</v>
      </c>
    </row>
    <row r="2847" spans="1:6" s="1055" customFormat="1" ht="15.6">
      <c r="A2847" s="1281" t="s">
        <v>74</v>
      </c>
      <c r="B2847" s="1124" t="s">
        <v>1423</v>
      </c>
      <c r="C2847" s="1151" t="s">
        <v>1421</v>
      </c>
      <c r="D2847" s="1282">
        <v>18</v>
      </c>
      <c r="E2847" s="1491">
        <v>400</v>
      </c>
      <c r="F2847" s="1568">
        <f t="shared" si="61"/>
        <v>7200</v>
      </c>
    </row>
    <row r="2848" spans="1:6" s="1055" customFormat="1" ht="15.6">
      <c r="A2848" s="1281" t="s">
        <v>38</v>
      </c>
      <c r="B2848" s="1124" t="s">
        <v>1418</v>
      </c>
      <c r="C2848" s="1151" t="s">
        <v>1421</v>
      </c>
      <c r="D2848" s="1282">
        <v>18</v>
      </c>
      <c r="E2848" s="1491">
        <v>350</v>
      </c>
      <c r="F2848" s="1568">
        <f t="shared" si="61"/>
        <v>6300</v>
      </c>
    </row>
    <row r="2849" spans="1:6" s="1055" customFormat="1" ht="15" customHeight="1">
      <c r="A2849" s="1281" t="s">
        <v>39</v>
      </c>
      <c r="B2849" s="1124" t="s">
        <v>1424</v>
      </c>
      <c r="C2849" s="1151" t="s">
        <v>1421</v>
      </c>
      <c r="D2849" s="1282">
        <v>0</v>
      </c>
      <c r="E2849" s="1491">
        <v>2000</v>
      </c>
      <c r="F2849" s="1568">
        <f t="shared" si="61"/>
        <v>0</v>
      </c>
    </row>
    <row r="2850" spans="1:6" s="1055" customFormat="1" ht="15.6">
      <c r="A2850" s="1281" t="s">
        <v>40</v>
      </c>
      <c r="B2850" s="1124" t="s">
        <v>1425</v>
      </c>
      <c r="C2850" s="1151" t="s">
        <v>1421</v>
      </c>
      <c r="D2850" s="1282">
        <v>0</v>
      </c>
      <c r="E2850" s="1491">
        <v>2000</v>
      </c>
      <c r="F2850" s="1568">
        <f t="shared" si="61"/>
        <v>0</v>
      </c>
    </row>
    <row r="2851" spans="1:6" s="1055" customFormat="1" ht="15.6">
      <c r="A2851" s="1281" t="s">
        <v>42</v>
      </c>
      <c r="B2851" s="1124" t="s">
        <v>1416</v>
      </c>
      <c r="C2851" s="1151" t="s">
        <v>1421</v>
      </c>
      <c r="D2851" s="1282">
        <v>16</v>
      </c>
      <c r="E2851" s="1491">
        <v>500</v>
      </c>
      <c r="F2851" s="1568">
        <f t="shared" si="61"/>
        <v>8000</v>
      </c>
    </row>
    <row r="2852" spans="1:6" s="1055" customFormat="1" ht="15.6">
      <c r="A2852" s="1281" t="s">
        <v>43</v>
      </c>
      <c r="B2852" s="1124" t="s">
        <v>1423</v>
      </c>
      <c r="C2852" s="1151" t="s">
        <v>1421</v>
      </c>
      <c r="D2852" s="1282">
        <v>22</v>
      </c>
      <c r="E2852" s="1491">
        <v>400</v>
      </c>
      <c r="F2852" s="1568">
        <f t="shared" si="61"/>
        <v>8800</v>
      </c>
    </row>
    <row r="2853" spans="1:6" s="1055" customFormat="1" ht="15.6">
      <c r="A2853" s="1281" t="s">
        <v>613</v>
      </c>
      <c r="B2853" s="1124" t="s">
        <v>1418</v>
      </c>
      <c r="C2853" s="1151" t="s">
        <v>1421</v>
      </c>
      <c r="D2853" s="1282">
        <v>22</v>
      </c>
      <c r="E2853" s="1491">
        <v>350</v>
      </c>
      <c r="F2853" s="1568">
        <f t="shared" si="61"/>
        <v>7700</v>
      </c>
    </row>
    <row r="2854" spans="1:6" s="1055" customFormat="1" ht="15.6">
      <c r="A2854" s="1283"/>
      <c r="B2854" s="1150" t="s">
        <v>1426</v>
      </c>
      <c r="C2854" s="1151"/>
      <c r="D2854" s="1073"/>
      <c r="E2854" s="1491"/>
      <c r="F2854" s="1568">
        <f t="shared" si="61"/>
        <v>0</v>
      </c>
    </row>
    <row r="2855" spans="1:6" s="1055" customFormat="1" ht="31.2">
      <c r="A2855" s="1281" t="s">
        <v>856</v>
      </c>
      <c r="B2855" s="1124" t="s">
        <v>1427</v>
      </c>
      <c r="C2855" s="1151" t="s">
        <v>809</v>
      </c>
      <c r="D2855" s="1282">
        <v>0</v>
      </c>
      <c r="E2855" s="1491">
        <v>4500</v>
      </c>
      <c r="F2855" s="1568">
        <f t="shared" si="61"/>
        <v>0</v>
      </c>
    </row>
    <row r="2856" spans="1:6" s="1055" customFormat="1" ht="15.6">
      <c r="A2856" s="1281" t="s">
        <v>858</v>
      </c>
      <c r="B2856" s="1124" t="s">
        <v>1428</v>
      </c>
      <c r="C2856" s="1151" t="s">
        <v>809</v>
      </c>
      <c r="D2856" s="1282">
        <v>2</v>
      </c>
      <c r="E2856" s="1491">
        <v>4200</v>
      </c>
      <c r="F2856" s="1568">
        <f t="shared" si="61"/>
        <v>8400</v>
      </c>
    </row>
    <row r="2857" spans="1:6" s="1055" customFormat="1" ht="15.6">
      <c r="A2857" s="1281" t="s">
        <v>860</v>
      </c>
      <c r="B2857" s="1124" t="s">
        <v>1429</v>
      </c>
      <c r="C2857" s="1151" t="s">
        <v>809</v>
      </c>
      <c r="D2857" s="1282">
        <v>10</v>
      </c>
      <c r="E2857" s="1491">
        <v>2600</v>
      </c>
      <c r="F2857" s="1568">
        <f t="shared" si="61"/>
        <v>26000</v>
      </c>
    </row>
    <row r="2858" spans="1:6" s="1055" customFormat="1" ht="16.2" thickBot="1">
      <c r="A2858" s="1271"/>
      <c r="B2858" s="1162"/>
      <c r="C2858" s="1272"/>
      <c r="D2858" s="1164"/>
      <c r="E2858" s="1575"/>
      <c r="F2858" s="1576"/>
    </row>
    <row r="2859" spans="1:6" s="1055" customFormat="1" ht="16.2" thickBot="1">
      <c r="A2859" s="2603" t="s">
        <v>2932</v>
      </c>
      <c r="B2859" s="2604"/>
      <c r="C2859" s="1143"/>
      <c r="D2859" s="1107"/>
      <c r="E2859" s="1498"/>
      <c r="F2859" s="1584">
        <f>SUM(F2831:F2858)</f>
        <v>239600</v>
      </c>
    </row>
    <row r="2860" spans="1:6" s="1055" customFormat="1" ht="15.6">
      <c r="A2860" s="1273"/>
      <c r="B2860" s="1142"/>
      <c r="C2860" s="1253"/>
      <c r="D2860" s="1107"/>
      <c r="E2860" s="1465"/>
      <c r="F2860" s="1511"/>
    </row>
    <row r="2861" spans="1:6" s="1055" customFormat="1" ht="16.2" thickBot="1">
      <c r="A2861" s="2602" t="s">
        <v>3014</v>
      </c>
      <c r="B2861" s="2602"/>
      <c r="C2861" s="2602"/>
      <c r="D2861" s="2602"/>
      <c r="E2861" s="2602"/>
      <c r="F2861" s="2602"/>
    </row>
    <row r="2862" spans="1:6" s="1083" customFormat="1" ht="16.2" thickBot="1">
      <c r="A2862" s="1275" t="s">
        <v>7</v>
      </c>
      <c r="B2862" s="1112" t="s">
        <v>8</v>
      </c>
      <c r="C2862" s="1113" t="s">
        <v>10</v>
      </c>
      <c r="D2862" s="1276" t="s">
        <v>991</v>
      </c>
      <c r="E2862" s="1455" t="s">
        <v>11</v>
      </c>
      <c r="F2862" s="1578" t="s">
        <v>2732</v>
      </c>
    </row>
    <row r="2863" spans="1:6" s="1055" customFormat="1" ht="15.6">
      <c r="A2863" s="1286"/>
      <c r="B2863" s="1287"/>
      <c r="C2863" s="1288"/>
      <c r="D2863" s="1289"/>
      <c r="E2863" s="1585"/>
      <c r="F2863" s="1580"/>
    </row>
    <row r="2864" spans="1:6" s="1055" customFormat="1" ht="15.6">
      <c r="A2864" s="1290"/>
      <c r="B2864" s="1077" t="s">
        <v>2934</v>
      </c>
      <c r="C2864" s="1285"/>
      <c r="D2864" s="1109"/>
      <c r="E2864" s="1586"/>
      <c r="F2864" s="1515"/>
    </row>
    <row r="2865" spans="1:6" s="1055" customFormat="1" ht="15.6">
      <c r="A2865" s="1290"/>
      <c r="B2865" s="1077"/>
      <c r="C2865" s="1285"/>
      <c r="D2865" s="1109"/>
      <c r="E2865" s="1586"/>
      <c r="F2865" s="1515"/>
    </row>
    <row r="2866" spans="1:6" s="1055" customFormat="1" ht="15.6">
      <c r="A2866" s="1290"/>
      <c r="B2866" s="1291"/>
      <c r="C2866" s="1285"/>
      <c r="D2866" s="1109"/>
      <c r="E2866" s="1586"/>
      <c r="F2866" s="1515"/>
    </row>
    <row r="2867" spans="1:6" s="1055" customFormat="1" ht="15.6">
      <c r="A2867" s="1290" t="s">
        <v>3017</v>
      </c>
      <c r="B2867" s="1291" t="s">
        <v>2935</v>
      </c>
      <c r="C2867" s="1285"/>
      <c r="D2867" s="1109"/>
      <c r="E2867" s="1586"/>
      <c r="F2867" s="1515">
        <f>F2827</f>
        <v>108652</v>
      </c>
    </row>
    <row r="2868" spans="1:6" s="1055" customFormat="1" ht="15.6">
      <c r="A2868" s="1290"/>
      <c r="B2868" s="1291"/>
      <c r="C2868" s="1285"/>
      <c r="D2868" s="1109"/>
      <c r="E2868" s="1586"/>
      <c r="F2868" s="1515"/>
    </row>
    <row r="2869" spans="1:6" s="1055" customFormat="1" ht="15.6">
      <c r="A2869" s="1290" t="s">
        <v>3016</v>
      </c>
      <c r="B2869" s="1291" t="s">
        <v>2936</v>
      </c>
      <c r="C2869" s="1285"/>
      <c r="D2869" s="1109"/>
      <c r="E2869" s="1586"/>
      <c r="F2869" s="1515">
        <f>F2859</f>
        <v>239600</v>
      </c>
    </row>
    <row r="2870" spans="1:6" s="1055" customFormat="1" ht="15.6">
      <c r="A2870" s="1290"/>
      <c r="B2870" s="1292"/>
      <c r="C2870" s="1293"/>
      <c r="D2870" s="1294"/>
      <c r="E2870" s="1587"/>
      <c r="F2870" s="1588"/>
    </row>
    <row r="2871" spans="1:6" s="1055" customFormat="1" ht="15.6">
      <c r="A2871" s="1290"/>
      <c r="B2871" s="1295" t="s">
        <v>2937</v>
      </c>
      <c r="C2871" s="1293"/>
      <c r="D2871" s="1294"/>
      <c r="E2871" s="1587"/>
      <c r="F2871" s="1588">
        <f>SUM(F2865:F2870)</f>
        <v>348252</v>
      </c>
    </row>
    <row r="2872" spans="1:6" s="1055" customFormat="1" ht="15.6">
      <c r="A2872" s="1290"/>
      <c r="B2872" s="1292"/>
      <c r="C2872" s="1293"/>
      <c r="D2872" s="1294"/>
      <c r="E2872" s="1587"/>
      <c r="F2872" s="1588"/>
    </row>
    <row r="2873" spans="1:6" s="1055" customFormat="1" ht="15.6">
      <c r="A2873" s="1290"/>
      <c r="B2873" s="1291"/>
      <c r="C2873" s="1285"/>
      <c r="D2873" s="1109"/>
      <c r="E2873" s="1586"/>
      <c r="F2873" s="1515"/>
    </row>
    <row r="2874" spans="1:6" s="1055" customFormat="1" ht="15.6">
      <c r="A2874" s="1290"/>
      <c r="B2874" s="1291"/>
      <c r="C2874" s="1285"/>
      <c r="D2874" s="1109"/>
      <c r="E2874" s="1586"/>
      <c r="F2874" s="1515"/>
    </row>
    <row r="2875" spans="1:6" s="1055" customFormat="1" ht="15.6">
      <c r="A2875" s="1290"/>
      <c r="B2875" s="1291"/>
      <c r="C2875" s="1285"/>
      <c r="D2875" s="1109"/>
      <c r="E2875" s="1586"/>
      <c r="F2875" s="1515"/>
    </row>
    <row r="2876" spans="1:6" s="1055" customFormat="1" ht="15.6">
      <c r="A2876" s="1290"/>
      <c r="B2876" s="1291"/>
      <c r="C2876" s="1285"/>
      <c r="D2876" s="1109"/>
      <c r="E2876" s="1586"/>
      <c r="F2876" s="1515"/>
    </row>
    <row r="2877" spans="1:6" s="1055" customFormat="1" ht="15.6">
      <c r="A2877" s="1290"/>
      <c r="B2877" s="1291"/>
      <c r="C2877" s="1285"/>
      <c r="D2877" s="1109"/>
      <c r="E2877" s="1586"/>
      <c r="F2877" s="1515"/>
    </row>
    <row r="2878" spans="1:6" s="1055" customFormat="1" ht="15.6">
      <c r="A2878" s="1290"/>
      <c r="B2878" s="1291"/>
      <c r="C2878" s="1285"/>
      <c r="D2878" s="1109"/>
      <c r="E2878" s="1586"/>
      <c r="F2878" s="1515"/>
    </row>
    <row r="2879" spans="1:6" s="1055" customFormat="1" ht="15.6">
      <c r="A2879" s="1290"/>
      <c r="B2879" s="1291"/>
      <c r="C2879" s="1285"/>
      <c r="D2879" s="1109"/>
      <c r="E2879" s="1586"/>
      <c r="F2879" s="1515"/>
    </row>
    <row r="2880" spans="1:6" s="1055" customFormat="1" ht="15.6">
      <c r="A2880" s="1290"/>
      <c r="B2880" s="1291"/>
      <c r="C2880" s="1285"/>
      <c r="D2880" s="1109"/>
      <c r="E2880" s="1586"/>
      <c r="F2880" s="1515"/>
    </row>
    <row r="2881" spans="1:6" s="1055" customFormat="1" ht="15.6">
      <c r="A2881" s="1290"/>
      <c r="B2881" s="1291"/>
      <c r="C2881" s="1285"/>
      <c r="D2881" s="1109"/>
      <c r="E2881" s="1586"/>
      <c r="F2881" s="1515"/>
    </row>
    <row r="2882" spans="1:6" s="1055" customFormat="1" ht="15.6">
      <c r="A2882" s="1290"/>
      <c r="B2882" s="1291"/>
      <c r="C2882" s="1285"/>
      <c r="D2882" s="1109"/>
      <c r="E2882" s="1586"/>
      <c r="F2882" s="1515"/>
    </row>
    <row r="2883" spans="1:6" s="1055" customFormat="1" ht="15.6">
      <c r="A2883" s="1290"/>
      <c r="B2883" s="1291"/>
      <c r="C2883" s="1285"/>
      <c r="D2883" s="1109"/>
      <c r="E2883" s="1586"/>
      <c r="F2883" s="1515"/>
    </row>
    <row r="2884" spans="1:6" s="1055" customFormat="1" ht="15.6">
      <c r="A2884" s="1290"/>
      <c r="B2884" s="1291"/>
      <c r="C2884" s="1285"/>
      <c r="D2884" s="1109"/>
      <c r="E2884" s="1586"/>
      <c r="F2884" s="1515"/>
    </row>
    <row r="2885" spans="1:6" s="1055" customFormat="1" ht="15.6">
      <c r="A2885" s="1290"/>
      <c r="B2885" s="1291"/>
      <c r="C2885" s="1285"/>
      <c r="D2885" s="1109"/>
      <c r="E2885" s="1586"/>
      <c r="F2885" s="1515"/>
    </row>
    <row r="2886" spans="1:6" s="1055" customFormat="1" ht="15.6">
      <c r="A2886" s="1290"/>
      <c r="B2886" s="1291"/>
      <c r="C2886" s="1285"/>
      <c r="D2886" s="1109"/>
      <c r="E2886" s="1586"/>
      <c r="F2886" s="1515"/>
    </row>
    <row r="2887" spans="1:6" s="1055" customFormat="1" ht="15.6">
      <c r="A2887" s="1290"/>
      <c r="B2887" s="1291"/>
      <c r="C2887" s="1285"/>
      <c r="D2887" s="1109"/>
      <c r="E2887" s="1586"/>
      <c r="F2887" s="1515"/>
    </row>
    <row r="2888" spans="1:6" s="1055" customFormat="1" ht="15.6">
      <c r="A2888" s="1290"/>
      <c r="B2888" s="1291"/>
      <c r="C2888" s="1285"/>
      <c r="D2888" s="1109"/>
      <c r="E2888" s="1586"/>
      <c r="F2888" s="1515"/>
    </row>
    <row r="2889" spans="1:6" s="1055" customFormat="1" ht="15.6">
      <c r="A2889" s="1290"/>
      <c r="B2889" s="1291"/>
      <c r="C2889" s="1285"/>
      <c r="D2889" s="1109"/>
      <c r="E2889" s="1586"/>
      <c r="F2889" s="1515"/>
    </row>
    <row r="2890" spans="1:6" s="1055" customFormat="1" ht="15.6">
      <c r="A2890" s="1290"/>
      <c r="B2890" s="1291"/>
      <c r="C2890" s="1285"/>
      <c r="D2890" s="1109"/>
      <c r="E2890" s="1586"/>
      <c r="F2890" s="1515"/>
    </row>
    <row r="2891" spans="1:6" s="1055" customFormat="1" ht="15.6">
      <c r="A2891" s="1290"/>
      <c r="B2891" s="1291"/>
      <c r="C2891" s="1285"/>
      <c r="D2891" s="1109"/>
      <c r="E2891" s="1586"/>
      <c r="F2891" s="1515"/>
    </row>
    <row r="2892" spans="1:6" s="1055" customFormat="1" ht="15.6">
      <c r="A2892" s="1290"/>
      <c r="B2892" s="1291"/>
      <c r="C2892" s="1285"/>
      <c r="D2892" s="1109"/>
      <c r="E2892" s="1586"/>
      <c r="F2892" s="1515"/>
    </row>
    <row r="2893" spans="1:6" s="1055" customFormat="1" ht="15.6">
      <c r="A2893" s="1290"/>
      <c r="B2893" s="1291"/>
      <c r="C2893" s="1285"/>
      <c r="D2893" s="1109"/>
      <c r="E2893" s="1586"/>
      <c r="F2893" s="1515"/>
    </row>
    <row r="2894" spans="1:6" s="1055" customFormat="1" ht="15.6">
      <c r="A2894" s="1290"/>
      <c r="B2894" s="1291"/>
      <c r="C2894" s="1285"/>
      <c r="D2894" s="1109"/>
      <c r="E2894" s="1586"/>
      <c r="F2894" s="1515"/>
    </row>
    <row r="2895" spans="1:6" s="1055" customFormat="1" ht="15.6">
      <c r="A2895" s="1290"/>
      <c r="B2895" s="1291"/>
      <c r="C2895" s="1285"/>
      <c r="D2895" s="1109"/>
      <c r="E2895" s="1586"/>
      <c r="F2895" s="1515"/>
    </row>
    <row r="2896" spans="1:6" s="1055" customFormat="1" ht="15.6">
      <c r="A2896" s="1290"/>
      <c r="B2896" s="1291"/>
      <c r="C2896" s="1285"/>
      <c r="D2896" s="1109"/>
      <c r="E2896" s="1586"/>
      <c r="F2896" s="1515"/>
    </row>
    <row r="2897" spans="1:6" s="1055" customFormat="1" ht="15.6">
      <c r="A2897" s="1290"/>
      <c r="B2897" s="1291"/>
      <c r="C2897" s="1285"/>
      <c r="D2897" s="1109"/>
      <c r="E2897" s="1586"/>
      <c r="F2897" s="1515"/>
    </row>
    <row r="2898" spans="1:6" s="1055" customFormat="1" ht="15.6">
      <c r="A2898" s="1290"/>
      <c r="B2898" s="1291"/>
      <c r="C2898" s="1285"/>
      <c r="D2898" s="1109"/>
      <c r="E2898" s="1586"/>
      <c r="F2898" s="1515"/>
    </row>
    <row r="2899" spans="1:6" s="1055" customFormat="1" ht="15.6">
      <c r="A2899" s="1290"/>
      <c r="B2899" s="1291"/>
      <c r="C2899" s="1285"/>
      <c r="D2899" s="1109"/>
      <c r="E2899" s="1586"/>
      <c r="F2899" s="1515"/>
    </row>
    <row r="2900" spans="1:6" s="1055" customFormat="1" ht="15.6">
      <c r="A2900" s="1290"/>
      <c r="B2900" s="1291"/>
      <c r="C2900" s="1285"/>
      <c r="D2900" s="1109"/>
      <c r="E2900" s="1586"/>
      <c r="F2900" s="1515"/>
    </row>
    <row r="2901" spans="1:6" s="1055" customFormat="1" ht="15.6">
      <c r="A2901" s="1290"/>
      <c r="B2901" s="1291"/>
      <c r="C2901" s="1285"/>
      <c r="D2901" s="1109"/>
      <c r="E2901" s="1586"/>
      <c r="F2901" s="1515"/>
    </row>
    <row r="2902" spans="1:6" s="1055" customFormat="1" ht="15.6">
      <c r="A2902" s="1290"/>
      <c r="B2902" s="1291"/>
      <c r="C2902" s="1285"/>
      <c r="D2902" s="1109"/>
      <c r="E2902" s="1586"/>
      <c r="F2902" s="1515"/>
    </row>
    <row r="2903" spans="1:6" s="1055" customFormat="1" ht="15.6">
      <c r="A2903" s="1290"/>
      <c r="B2903" s="1291"/>
      <c r="C2903" s="1285"/>
      <c r="D2903" s="1109"/>
      <c r="E2903" s="1586"/>
      <c r="F2903" s="1515"/>
    </row>
    <row r="2904" spans="1:6" s="1055" customFormat="1" ht="15.6">
      <c r="A2904" s="1290"/>
      <c r="B2904" s="1291"/>
      <c r="C2904" s="1285"/>
      <c r="D2904" s="1109"/>
      <c r="E2904" s="1586"/>
      <c r="F2904" s="1515"/>
    </row>
    <row r="2905" spans="1:6" s="1055" customFormat="1" ht="15.6">
      <c r="A2905" s="1290"/>
      <c r="B2905" s="1291"/>
      <c r="C2905" s="1285"/>
      <c r="D2905" s="1109"/>
      <c r="E2905" s="1586"/>
      <c r="F2905" s="1515"/>
    </row>
    <row r="2906" spans="1:6" s="1055" customFormat="1" ht="16.2" thickBot="1">
      <c r="A2906" s="1296"/>
      <c r="B2906" s="1297"/>
      <c r="C2906" s="1298"/>
      <c r="D2906" s="1299"/>
      <c r="E2906" s="1589"/>
      <c r="F2906" s="1582"/>
    </row>
    <row r="2907" spans="1:6" s="1055" customFormat="1" ht="16.2" thickBot="1">
      <c r="A2907" s="1158"/>
      <c r="B2907" s="1117" t="s">
        <v>2938</v>
      </c>
      <c r="C2907" s="1253"/>
      <c r="D2907" s="1107"/>
      <c r="E2907" s="1497"/>
      <c r="F2907" s="1590">
        <f>F2871</f>
        <v>348252</v>
      </c>
    </row>
    <row r="2908" spans="1:6" s="1055" customFormat="1" ht="15.6">
      <c r="A2908" s="1273"/>
      <c r="B2908" s="1300"/>
      <c r="C2908" s="1143"/>
      <c r="D2908" s="1107"/>
      <c r="E2908" s="1465"/>
      <c r="F2908" s="1511"/>
    </row>
    <row r="2909" spans="1:6" s="1055" customFormat="1" ht="16.2" thickBot="1">
      <c r="A2909" s="2602" t="s">
        <v>3018</v>
      </c>
      <c r="B2909" s="2602"/>
      <c r="C2909" s="2602"/>
      <c r="D2909" s="2602"/>
      <c r="E2909" s="2602"/>
      <c r="F2909" s="2602"/>
    </row>
    <row r="2910" spans="1:6" s="1083" customFormat="1" ht="16.2" thickBot="1">
      <c r="A2910" s="1275" t="s">
        <v>7</v>
      </c>
      <c r="B2910" s="1112" t="s">
        <v>8</v>
      </c>
      <c r="C2910" s="1113" t="s">
        <v>10</v>
      </c>
      <c r="D2910" s="1276" t="s">
        <v>991</v>
      </c>
      <c r="E2910" s="1455" t="s">
        <v>11</v>
      </c>
      <c r="F2910" s="1578" t="s">
        <v>2732</v>
      </c>
    </row>
    <row r="2911" spans="1:6" s="1083" customFormat="1" ht="21.75" customHeight="1">
      <c r="A2911" s="1301" t="s">
        <v>3019</v>
      </c>
      <c r="B2911" s="1150" t="s">
        <v>2941</v>
      </c>
      <c r="C2911" s="1143"/>
      <c r="D2911" s="1302"/>
      <c r="E2911" s="1497"/>
      <c r="F2911" s="1515"/>
    </row>
    <row r="2912" spans="1:6" s="1083" customFormat="1" ht="96" customHeight="1">
      <c r="A2912" s="1290"/>
      <c r="B2912" s="1284" t="s">
        <v>1438</v>
      </c>
      <c r="C2912" s="1143"/>
      <c r="D2912" s="1302"/>
      <c r="E2912" s="1497"/>
      <c r="F2912" s="1515"/>
    </row>
    <row r="2913" spans="1:6" s="1083" customFormat="1" ht="18" customHeight="1">
      <c r="A2913" s="1290"/>
      <c r="B2913" s="1146" t="s">
        <v>1439</v>
      </c>
      <c r="C2913" s="1143"/>
      <c r="D2913" s="1302"/>
      <c r="E2913" s="1497"/>
      <c r="F2913" s="1515"/>
    </row>
    <row r="2914" spans="1:6" s="1167" customFormat="1" ht="65.25" customHeight="1">
      <c r="A2914" s="1290" t="s">
        <v>28</v>
      </c>
      <c r="B2914" s="1124" t="s">
        <v>1440</v>
      </c>
      <c r="C2914" s="1143" t="s">
        <v>1421</v>
      </c>
      <c r="D2914" s="1302">
        <v>5</v>
      </c>
      <c r="E2914" s="1497">
        <v>55000</v>
      </c>
      <c r="F2914" s="1515">
        <f>D2914*E2914</f>
        <v>275000</v>
      </c>
    </row>
    <row r="2915" spans="1:6" s="1083" customFormat="1" ht="66.75" customHeight="1">
      <c r="A2915" s="1290" t="s">
        <v>30</v>
      </c>
      <c r="B2915" s="1124" t="s">
        <v>1441</v>
      </c>
      <c r="C2915" s="1143" t="s">
        <v>1421</v>
      </c>
      <c r="D2915" s="1302">
        <f>D2914</f>
        <v>5</v>
      </c>
      <c r="E2915" s="1497">
        <v>34000</v>
      </c>
      <c r="F2915" s="1515">
        <f t="shared" ref="F2915:F2927" si="62">D2915*E2915</f>
        <v>170000</v>
      </c>
    </row>
    <row r="2916" spans="1:6" s="1083" customFormat="1" ht="35.25" customHeight="1">
      <c r="A2916" s="1290" t="s">
        <v>31</v>
      </c>
      <c r="B2916" s="1124" t="s">
        <v>1442</v>
      </c>
      <c r="C2916" s="1143" t="s">
        <v>1421</v>
      </c>
      <c r="D2916" s="1302">
        <f>D2914</f>
        <v>5</v>
      </c>
      <c r="E2916" s="1497">
        <v>9000</v>
      </c>
      <c r="F2916" s="1515">
        <f t="shared" si="62"/>
        <v>45000</v>
      </c>
    </row>
    <row r="2917" spans="1:6" s="1083" customFormat="1" ht="37.5" customHeight="1">
      <c r="A2917" s="1290" t="s">
        <v>32</v>
      </c>
      <c r="B2917" s="1124" t="s">
        <v>1443</v>
      </c>
      <c r="C2917" s="1143" t="s">
        <v>1421</v>
      </c>
      <c r="D2917" s="1302">
        <f>D2914</f>
        <v>5</v>
      </c>
      <c r="E2917" s="1497">
        <v>3000</v>
      </c>
      <c r="F2917" s="1515">
        <f t="shared" si="62"/>
        <v>15000</v>
      </c>
    </row>
    <row r="2918" spans="1:6" s="1083" customFormat="1" ht="43.5" customHeight="1">
      <c r="A2918" s="1290" t="s">
        <v>33</v>
      </c>
      <c r="B2918" s="1124" t="s">
        <v>1444</v>
      </c>
      <c r="C2918" s="1143" t="s">
        <v>1421</v>
      </c>
      <c r="D2918" s="1302">
        <f>D2914</f>
        <v>5</v>
      </c>
      <c r="E2918" s="1497">
        <v>6000</v>
      </c>
      <c r="F2918" s="1515">
        <f t="shared" si="62"/>
        <v>30000</v>
      </c>
    </row>
    <row r="2919" spans="1:6" s="1083" customFormat="1" ht="50.25" customHeight="1">
      <c r="A2919" s="1290" t="s">
        <v>34</v>
      </c>
      <c r="B2919" s="1124" t="s">
        <v>1445</v>
      </c>
      <c r="C2919" s="1143" t="s">
        <v>1421</v>
      </c>
      <c r="D2919" s="1302">
        <f>D2918</f>
        <v>5</v>
      </c>
      <c r="E2919" s="1497">
        <v>4500</v>
      </c>
      <c r="F2919" s="1515">
        <f t="shared" si="62"/>
        <v>22500</v>
      </c>
    </row>
    <row r="2920" spans="1:6" s="1167" customFormat="1" ht="36.75" customHeight="1">
      <c r="A2920" s="1303" t="s">
        <v>38</v>
      </c>
      <c r="B2920" s="1124" t="s">
        <v>2942</v>
      </c>
      <c r="C2920" s="1159" t="s">
        <v>1421</v>
      </c>
      <c r="D2920" s="1304">
        <f>D2919</f>
        <v>5</v>
      </c>
      <c r="E2920" s="1581">
        <f>27000*1.16</f>
        <v>31319.999999999996</v>
      </c>
      <c r="F2920" s="1568">
        <f t="shared" ref="F2920:F2921" si="63">E2920*D2920</f>
        <v>156599.99999999997</v>
      </c>
    </row>
    <row r="2921" spans="1:6" s="1167" customFormat="1" ht="19.5" customHeight="1">
      <c r="A2921" s="1303" t="s">
        <v>39</v>
      </c>
      <c r="B2921" s="1305" t="s">
        <v>2943</v>
      </c>
      <c r="C2921" s="1159" t="s">
        <v>1421</v>
      </c>
      <c r="D2921" s="1304">
        <f>D2920*3</f>
        <v>15</v>
      </c>
      <c r="E2921" s="1581">
        <f>16000*1.16</f>
        <v>18560</v>
      </c>
      <c r="F2921" s="1568">
        <f t="shared" si="63"/>
        <v>278400</v>
      </c>
    </row>
    <row r="2922" spans="1:6" s="1083" customFormat="1" ht="16.5" customHeight="1">
      <c r="A2922" s="1290"/>
      <c r="B2922" s="1146" t="s">
        <v>1448</v>
      </c>
      <c r="C2922" s="1143"/>
      <c r="D2922" s="1302"/>
      <c r="E2922" s="1497"/>
      <c r="F2922" s="1515">
        <f t="shared" si="62"/>
        <v>0</v>
      </c>
    </row>
    <row r="2923" spans="1:6" s="1083" customFormat="1" ht="51.75" customHeight="1">
      <c r="A2923" s="1290" t="s">
        <v>35</v>
      </c>
      <c r="B2923" s="1124" t="s">
        <v>1449</v>
      </c>
      <c r="C2923" s="1143" t="s">
        <v>1421</v>
      </c>
      <c r="D2923" s="1302">
        <v>0</v>
      </c>
      <c r="E2923" s="1497">
        <v>32000</v>
      </c>
      <c r="F2923" s="1515">
        <f t="shared" si="62"/>
        <v>0</v>
      </c>
    </row>
    <row r="2924" spans="1:6" s="1083" customFormat="1" ht="64.5" customHeight="1">
      <c r="A2924" s="1290" t="s">
        <v>36</v>
      </c>
      <c r="B2924" s="1124" t="s">
        <v>1450</v>
      </c>
      <c r="C2924" s="1143" t="s">
        <v>1421</v>
      </c>
      <c r="D2924" s="1302">
        <v>23</v>
      </c>
      <c r="E2924" s="1497">
        <v>32000</v>
      </c>
      <c r="F2924" s="1515">
        <f t="shared" si="62"/>
        <v>736000</v>
      </c>
    </row>
    <row r="2925" spans="1:6" s="1083" customFormat="1" ht="53.25" customHeight="1">
      <c r="A2925" s="1290" t="s">
        <v>74</v>
      </c>
      <c r="B2925" s="1124" t="s">
        <v>1451</v>
      </c>
      <c r="C2925" s="1143" t="s">
        <v>1421</v>
      </c>
      <c r="D2925" s="1302">
        <f>D2923+D2924</f>
        <v>23</v>
      </c>
      <c r="E2925" s="1497">
        <v>25000</v>
      </c>
      <c r="F2925" s="1515">
        <f t="shared" si="62"/>
        <v>575000</v>
      </c>
    </row>
    <row r="2926" spans="1:6" s="1083" customFormat="1" ht="34.5" customHeight="1">
      <c r="A2926" s="1290" t="s">
        <v>38</v>
      </c>
      <c r="B2926" s="1124" t="s">
        <v>1452</v>
      </c>
      <c r="C2926" s="1143" t="s">
        <v>1421</v>
      </c>
      <c r="D2926" s="1302">
        <f>D2925</f>
        <v>23</v>
      </c>
      <c r="E2926" s="1497">
        <v>2000</v>
      </c>
      <c r="F2926" s="1515">
        <f t="shared" si="62"/>
        <v>46000</v>
      </c>
    </row>
    <row r="2927" spans="1:6" s="1083" customFormat="1" ht="63.75" customHeight="1">
      <c r="A2927" s="1290" t="s">
        <v>39</v>
      </c>
      <c r="B2927" s="1124" t="s">
        <v>1453</v>
      </c>
      <c r="C2927" s="1143" t="s">
        <v>1421</v>
      </c>
      <c r="D2927" s="1302">
        <f>D2926</f>
        <v>23</v>
      </c>
      <c r="E2927" s="1497">
        <v>2000</v>
      </c>
      <c r="F2927" s="1515">
        <f t="shared" si="62"/>
        <v>46000</v>
      </c>
    </row>
    <row r="2928" spans="1:6" s="1083" customFormat="1" ht="6.75" customHeight="1" thickBot="1">
      <c r="A2928" s="1296"/>
      <c r="B2928" s="1162"/>
      <c r="C2928" s="1306"/>
      <c r="D2928" s="1307"/>
      <c r="E2928" s="1497"/>
      <c r="F2928" s="1582"/>
    </row>
    <row r="2929" spans="1:6" s="1083" customFormat="1" ht="18" customHeight="1">
      <c r="A2929" s="2608" t="s">
        <v>2944</v>
      </c>
      <c r="B2929" s="2608"/>
      <c r="C2929" s="2608"/>
      <c r="D2929" s="2608"/>
      <c r="E2929" s="1465"/>
      <c r="F2929" s="1515">
        <f>SUM(F2914:F2928)</f>
        <v>2395500</v>
      </c>
    </row>
    <row r="2930" spans="1:6" s="1083" customFormat="1" ht="16.2" thickBot="1">
      <c r="A2930" s="1158"/>
      <c r="B2930" s="1196"/>
      <c r="C2930" s="1253"/>
      <c r="D2930" s="1107"/>
      <c r="E2930" s="1465"/>
      <c r="F2930" s="1591"/>
    </row>
    <row r="2931" spans="1:6" s="1055" customFormat="1" ht="16.2" thickBot="1">
      <c r="A2931" s="2602" t="s">
        <v>3020</v>
      </c>
      <c r="B2931" s="2602"/>
      <c r="C2931" s="2602"/>
      <c r="D2931" s="2602"/>
      <c r="E2931" s="2602"/>
      <c r="F2931" s="2602"/>
    </row>
    <row r="2932" spans="1:6" s="1083" customFormat="1" ht="16.2" thickBot="1">
      <c r="A2932" s="1275" t="s">
        <v>7</v>
      </c>
      <c r="B2932" s="1112" t="s">
        <v>8</v>
      </c>
      <c r="C2932" s="1113" t="s">
        <v>10</v>
      </c>
      <c r="D2932" s="1276" t="s">
        <v>991</v>
      </c>
      <c r="E2932" s="1455" t="s">
        <v>11</v>
      </c>
      <c r="F2932" s="1578" t="s">
        <v>2732</v>
      </c>
    </row>
    <row r="2933" spans="1:6" s="1083" customFormat="1" ht="21" customHeight="1">
      <c r="A2933" s="1301" t="s">
        <v>3021</v>
      </c>
      <c r="B2933" s="1150" t="s">
        <v>2947</v>
      </c>
      <c r="C2933" s="1143"/>
      <c r="D2933" s="1302"/>
      <c r="E2933" s="1497"/>
      <c r="F2933" s="1515"/>
    </row>
    <row r="2934" spans="1:6" s="1083" customFormat="1" ht="17.25" customHeight="1">
      <c r="A2934" s="1290"/>
      <c r="B2934" s="1146" t="s">
        <v>1454</v>
      </c>
      <c r="C2934" s="1143"/>
      <c r="D2934" s="1302"/>
      <c r="E2934" s="1497"/>
      <c r="F2934" s="1515">
        <f t="shared" ref="F2934:F2947" si="64">D2934*E2934</f>
        <v>0</v>
      </c>
    </row>
    <row r="2935" spans="1:6" s="1083" customFormat="1" ht="56.25" customHeight="1">
      <c r="A2935" s="1290" t="s">
        <v>28</v>
      </c>
      <c r="B2935" s="1124" t="s">
        <v>1455</v>
      </c>
      <c r="C2935" s="1143" t="s">
        <v>1456</v>
      </c>
      <c r="D2935" s="1302">
        <f>D2925-15</f>
        <v>8</v>
      </c>
      <c r="E2935" s="1497">
        <v>18000</v>
      </c>
      <c r="F2935" s="1515">
        <f t="shared" si="64"/>
        <v>144000</v>
      </c>
    </row>
    <row r="2936" spans="1:6" s="1083" customFormat="1" ht="51" customHeight="1">
      <c r="A2936" s="1290" t="s">
        <v>30</v>
      </c>
      <c r="B2936" s="1124" t="s">
        <v>1457</v>
      </c>
      <c r="C2936" s="1143" t="s">
        <v>1456</v>
      </c>
      <c r="D2936" s="1302">
        <f>D2935</f>
        <v>8</v>
      </c>
      <c r="E2936" s="1497">
        <v>18000</v>
      </c>
      <c r="F2936" s="1515">
        <f t="shared" si="64"/>
        <v>144000</v>
      </c>
    </row>
    <row r="2937" spans="1:6" s="1083" customFormat="1" ht="17.25" customHeight="1">
      <c r="A2937" s="1290"/>
      <c r="B2937" s="1146" t="s">
        <v>1458</v>
      </c>
      <c r="C2937" s="1143"/>
      <c r="D2937" s="1302"/>
      <c r="E2937" s="1497"/>
      <c r="F2937" s="1515">
        <f t="shared" si="64"/>
        <v>0</v>
      </c>
    </row>
    <row r="2938" spans="1:6" s="1083" customFormat="1" ht="96.75" customHeight="1">
      <c r="A2938" s="1290" t="s">
        <v>31</v>
      </c>
      <c r="B2938" s="1124" t="s">
        <v>1459</v>
      </c>
      <c r="C2938" s="1143" t="s">
        <v>1421</v>
      </c>
      <c r="D2938" s="1302">
        <f>D2935</f>
        <v>8</v>
      </c>
      <c r="E2938" s="1497">
        <v>18000</v>
      </c>
      <c r="F2938" s="1515">
        <f t="shared" si="64"/>
        <v>144000</v>
      </c>
    </row>
    <row r="2939" spans="1:6" s="1083" customFormat="1" ht="17.25" customHeight="1">
      <c r="A2939" s="1290"/>
      <c r="B2939" s="1146" t="s">
        <v>1460</v>
      </c>
      <c r="C2939" s="1143"/>
      <c r="D2939" s="1302"/>
      <c r="E2939" s="1497"/>
      <c r="F2939" s="1515">
        <f t="shared" si="64"/>
        <v>0</v>
      </c>
    </row>
    <row r="2940" spans="1:6" s="1083" customFormat="1" ht="64.5" customHeight="1">
      <c r="A2940" s="1290" t="s">
        <v>32</v>
      </c>
      <c r="B2940" s="1124" t="s">
        <v>1461</v>
      </c>
      <c r="C2940" s="1143" t="s">
        <v>1421</v>
      </c>
      <c r="D2940" s="1302">
        <v>0</v>
      </c>
      <c r="E2940" s="1497">
        <v>38000</v>
      </c>
      <c r="F2940" s="1515">
        <f t="shared" si="64"/>
        <v>0</v>
      </c>
    </row>
    <row r="2941" spans="1:6" s="1083" customFormat="1" ht="12" customHeight="1">
      <c r="A2941" s="1290"/>
      <c r="B2941" s="1124"/>
      <c r="C2941" s="1143"/>
      <c r="D2941" s="1302"/>
      <c r="E2941" s="1497"/>
      <c r="F2941" s="1515">
        <f t="shared" si="64"/>
        <v>0</v>
      </c>
    </row>
    <row r="2942" spans="1:6" s="1083" customFormat="1" ht="17.25" customHeight="1">
      <c r="A2942" s="1290"/>
      <c r="B2942" s="1146" t="s">
        <v>1462</v>
      </c>
      <c r="C2942" s="1143"/>
      <c r="D2942" s="1302"/>
      <c r="E2942" s="1592"/>
      <c r="F2942" s="1568">
        <f t="shared" si="64"/>
        <v>0</v>
      </c>
    </row>
    <row r="2943" spans="1:6" s="1083" customFormat="1" ht="127.5" customHeight="1">
      <c r="A2943" s="1290" t="s">
        <v>30</v>
      </c>
      <c r="B2943" s="1124" t="s">
        <v>1463</v>
      </c>
      <c r="C2943" s="1143" t="s">
        <v>1464</v>
      </c>
      <c r="D2943" s="1302">
        <v>4</v>
      </c>
      <c r="E2943" s="1592">
        <f>52000</f>
        <v>52000</v>
      </c>
      <c r="F2943" s="1568">
        <f t="shared" si="64"/>
        <v>208000</v>
      </c>
    </row>
    <row r="2944" spans="1:6" s="1083" customFormat="1" ht="67.5" customHeight="1">
      <c r="A2944" s="1290" t="s">
        <v>31</v>
      </c>
      <c r="B2944" s="1124" t="s">
        <v>1465</v>
      </c>
      <c r="C2944" s="1143" t="s">
        <v>1464</v>
      </c>
      <c r="D2944" s="1302">
        <f>D2943</f>
        <v>4</v>
      </c>
      <c r="E2944" s="1592">
        <f>20000*1.16</f>
        <v>23200</v>
      </c>
      <c r="F2944" s="1568">
        <f t="shared" si="64"/>
        <v>92800</v>
      </c>
    </row>
    <row r="2945" spans="1:6" s="1083" customFormat="1" ht="38.25" customHeight="1">
      <c r="A2945" s="1290" t="s">
        <v>32</v>
      </c>
      <c r="B2945" s="1124" t="s">
        <v>1466</v>
      </c>
      <c r="C2945" s="1143" t="s">
        <v>1464</v>
      </c>
      <c r="D2945" s="1302">
        <f>D2943</f>
        <v>4</v>
      </c>
      <c r="E2945" s="1592">
        <f>4000*1.16</f>
        <v>4640</v>
      </c>
      <c r="F2945" s="1568">
        <f t="shared" si="64"/>
        <v>18560</v>
      </c>
    </row>
    <row r="2946" spans="1:6" s="1083" customFormat="1" ht="61.5" customHeight="1">
      <c r="A2946" s="1290" t="s">
        <v>33</v>
      </c>
      <c r="B2946" s="1124" t="s">
        <v>1467</v>
      </c>
      <c r="C2946" s="1143" t="s">
        <v>1464</v>
      </c>
      <c r="D2946" s="1302">
        <f>D2943</f>
        <v>4</v>
      </c>
      <c r="E2946" s="1592">
        <f>4000*1.16</f>
        <v>4640</v>
      </c>
      <c r="F2946" s="1568">
        <f t="shared" si="64"/>
        <v>18560</v>
      </c>
    </row>
    <row r="2947" spans="1:6" s="1083" customFormat="1" ht="35.25" customHeight="1">
      <c r="A2947" s="1290" t="s">
        <v>34</v>
      </c>
      <c r="B2947" s="1124" t="s">
        <v>1468</v>
      </c>
      <c r="C2947" s="1143" t="s">
        <v>1464</v>
      </c>
      <c r="D2947" s="1302">
        <f>D2946</f>
        <v>4</v>
      </c>
      <c r="E2947" s="1592">
        <v>5000</v>
      </c>
      <c r="F2947" s="1568">
        <f t="shared" si="64"/>
        <v>20000</v>
      </c>
    </row>
    <row r="2948" spans="1:6" s="1083" customFormat="1" ht="3" customHeight="1" thickBot="1">
      <c r="A2948" s="1296"/>
      <c r="B2948" s="1162"/>
      <c r="C2948" s="1306"/>
      <c r="D2948" s="1307"/>
      <c r="E2948" s="1593"/>
      <c r="F2948" s="1582"/>
    </row>
    <row r="2949" spans="1:6" s="1083" customFormat="1" ht="18" customHeight="1">
      <c r="A2949" s="2608" t="s">
        <v>2948</v>
      </c>
      <c r="B2949" s="2608"/>
      <c r="C2949" s="2608"/>
      <c r="D2949" s="2608"/>
      <c r="E2949" s="1465"/>
      <c r="F2949" s="1515">
        <f>SUM(F2933:F2948)</f>
        <v>789920</v>
      </c>
    </row>
    <row r="2950" spans="1:6" s="1083" customFormat="1" ht="8.25" customHeight="1" thickBot="1">
      <c r="A2950" s="1158"/>
      <c r="B2950" s="1196"/>
      <c r="C2950" s="1253"/>
      <c r="D2950" s="1107"/>
      <c r="E2950" s="1465"/>
      <c r="F2950" s="1591"/>
    </row>
    <row r="2951" spans="1:6" s="1055" customFormat="1" ht="16.2" thickBot="1">
      <c r="A2951" s="2602" t="s">
        <v>3020</v>
      </c>
      <c r="B2951" s="2602"/>
      <c r="C2951" s="2602"/>
      <c r="D2951" s="2602"/>
      <c r="E2951" s="2602"/>
      <c r="F2951" s="2602"/>
    </row>
    <row r="2952" spans="1:6" s="1083" customFormat="1" ht="16.2" thickBot="1">
      <c r="A2952" s="1275" t="s">
        <v>7</v>
      </c>
      <c r="B2952" s="1112" t="s">
        <v>8</v>
      </c>
      <c r="C2952" s="1113" t="s">
        <v>10</v>
      </c>
      <c r="D2952" s="1276" t="s">
        <v>991</v>
      </c>
      <c r="E2952" s="1455" t="s">
        <v>11</v>
      </c>
      <c r="F2952" s="1578" t="s">
        <v>2732</v>
      </c>
    </row>
    <row r="2953" spans="1:6" s="1083" customFormat="1" ht="9.75" customHeight="1">
      <c r="A2953" s="1308"/>
      <c r="B2953" s="1277"/>
      <c r="C2953" s="1309"/>
      <c r="D2953" s="1310"/>
      <c r="E2953" s="1594"/>
      <c r="F2953" s="1580"/>
    </row>
    <row r="2954" spans="1:6" s="1083" customFormat="1" ht="21" customHeight="1">
      <c r="A2954" s="1292" t="s">
        <v>3022</v>
      </c>
      <c r="B2954" s="1150" t="s">
        <v>2950</v>
      </c>
      <c r="C2954" s="1143"/>
      <c r="D2954" s="1302"/>
      <c r="E2954" s="1497"/>
      <c r="F2954" s="1588"/>
    </row>
    <row r="2955" spans="1:6" s="1083" customFormat="1" ht="17.25" customHeight="1">
      <c r="A2955" s="1290"/>
      <c r="B2955" s="1146" t="s">
        <v>1469</v>
      </c>
      <c r="C2955" s="1143"/>
      <c r="D2955" s="1302"/>
      <c r="E2955" s="1497"/>
      <c r="F2955" s="1515">
        <f t="shared" ref="F2955:F2960" si="65">D2955*E2955</f>
        <v>0</v>
      </c>
    </row>
    <row r="2956" spans="1:6" s="1083" customFormat="1" ht="17.25" customHeight="1">
      <c r="A2956" s="1290" t="s">
        <v>28</v>
      </c>
      <c r="B2956" s="1124" t="s">
        <v>1470</v>
      </c>
      <c r="C2956" s="1143" t="s">
        <v>1464</v>
      </c>
      <c r="D2956" s="1302">
        <f>D2925*2</f>
        <v>46</v>
      </c>
      <c r="E2956" s="1497">
        <v>800</v>
      </c>
      <c r="F2956" s="1515">
        <f t="shared" si="65"/>
        <v>36800</v>
      </c>
    </row>
    <row r="2957" spans="1:6" s="1083" customFormat="1" ht="17.25" customHeight="1">
      <c r="A2957" s="1290"/>
      <c r="B2957" s="1146" t="s">
        <v>1471</v>
      </c>
      <c r="C2957" s="1143"/>
      <c r="D2957" s="1302"/>
      <c r="E2957" s="1497"/>
      <c r="F2957" s="1515">
        <f t="shared" si="65"/>
        <v>0</v>
      </c>
    </row>
    <row r="2958" spans="1:6" s="1083" customFormat="1" ht="48.75" customHeight="1">
      <c r="A2958" s="1290" t="s">
        <v>30</v>
      </c>
      <c r="B2958" s="1124" t="s">
        <v>1472</v>
      </c>
      <c r="C2958" s="1159" t="s">
        <v>1421</v>
      </c>
      <c r="D2958" s="1304">
        <f>D2925</f>
        <v>23</v>
      </c>
      <c r="E2958" s="1595">
        <v>3500</v>
      </c>
      <c r="F2958" s="1515">
        <f t="shared" si="65"/>
        <v>80500</v>
      </c>
    </row>
    <row r="2959" spans="1:6" s="1083" customFormat="1" ht="16.5" customHeight="1">
      <c r="A2959" s="1290" t="s">
        <v>31</v>
      </c>
      <c r="B2959" s="1124" t="s">
        <v>1473</v>
      </c>
      <c r="C2959" s="1159" t="s">
        <v>1421</v>
      </c>
      <c r="D2959" s="1304">
        <v>0</v>
      </c>
      <c r="E2959" s="1581">
        <v>8500</v>
      </c>
      <c r="F2959" s="1515">
        <f t="shared" si="65"/>
        <v>0</v>
      </c>
    </row>
    <row r="2960" spans="1:6" s="1083" customFormat="1" ht="18.75" customHeight="1">
      <c r="A2960" s="1290" t="s">
        <v>32</v>
      </c>
      <c r="B2960" s="1124" t="s">
        <v>1474</v>
      </c>
      <c r="C2960" s="1159" t="s">
        <v>1421</v>
      </c>
      <c r="D2960" s="1304">
        <v>0</v>
      </c>
      <c r="E2960" s="1581">
        <v>8500</v>
      </c>
      <c r="F2960" s="1515">
        <f t="shared" si="65"/>
        <v>0</v>
      </c>
    </row>
    <row r="2961" spans="1:6" s="1083" customFormat="1" ht="16.5" customHeight="1">
      <c r="A2961" s="1290"/>
      <c r="B2961" s="1146" t="s">
        <v>1475</v>
      </c>
      <c r="C2961" s="1143"/>
      <c r="D2961" s="1302"/>
      <c r="E2961" s="1497"/>
      <c r="F2961" s="1515"/>
    </row>
    <row r="2962" spans="1:6" s="1083" customFormat="1" ht="70.5" customHeight="1">
      <c r="A2962" s="1290" t="s">
        <v>33</v>
      </c>
      <c r="B2962" s="1124" t="s">
        <v>1476</v>
      </c>
      <c r="C2962" s="1107" t="s">
        <v>1421</v>
      </c>
      <c r="D2962" s="1302">
        <v>0</v>
      </c>
      <c r="E2962" s="1592">
        <v>12000</v>
      </c>
      <c r="F2962" s="1491">
        <f>E2962*D2962</f>
        <v>0</v>
      </c>
    </row>
    <row r="2963" spans="1:6" s="1167" customFormat="1" ht="17.25" customHeight="1">
      <c r="A2963" s="1290"/>
      <c r="B2963" s="1311"/>
      <c r="C2963" s="1159"/>
      <c r="D2963" s="1312"/>
      <c r="E2963" s="1592"/>
      <c r="F2963" s="1491"/>
    </row>
    <row r="2964" spans="1:6" s="1167" customFormat="1" ht="15.6">
      <c r="A2964" s="1290"/>
      <c r="B2964" s="1311" t="s">
        <v>1477</v>
      </c>
      <c r="C2964" s="1159"/>
      <c r="D2964" s="1312"/>
      <c r="E2964" s="1592"/>
      <c r="F2964" s="1459"/>
    </row>
    <row r="2965" spans="1:6" s="1167" customFormat="1" ht="114.75" customHeight="1">
      <c r="A2965" s="1290" t="s">
        <v>28</v>
      </c>
      <c r="B2965" s="1305" t="s">
        <v>1478</v>
      </c>
      <c r="C2965" s="1107" t="s">
        <v>1421</v>
      </c>
      <c r="D2965" s="1302">
        <v>2</v>
      </c>
      <c r="E2965" s="1592">
        <f>140000*1.16</f>
        <v>162400</v>
      </c>
      <c r="F2965" s="1568">
        <f t="shared" ref="F2965" si="66">E2965*D2965</f>
        <v>324800</v>
      </c>
    </row>
    <row r="2966" spans="1:6" s="1083" customFormat="1" ht="17.25" customHeight="1">
      <c r="A2966" s="1290"/>
      <c r="B2966" s="1124"/>
      <c r="C2966" s="1143"/>
      <c r="D2966" s="1302"/>
      <c r="E2966" s="1497"/>
      <c r="F2966" s="1515"/>
    </row>
    <row r="2967" spans="1:6" s="1167" customFormat="1" ht="148.5" customHeight="1">
      <c r="A2967" s="1303" t="s">
        <v>34</v>
      </c>
      <c r="B2967" s="1124" t="s">
        <v>2952</v>
      </c>
      <c r="C2967" s="1159" t="s">
        <v>809</v>
      </c>
      <c r="D2967" s="1304">
        <v>5</v>
      </c>
      <c r="E2967" s="1581">
        <v>15000</v>
      </c>
      <c r="F2967" s="1568">
        <f t="shared" ref="F2967:F2968" si="67">D2967*E2967</f>
        <v>75000</v>
      </c>
    </row>
    <row r="2968" spans="1:6" s="1167" customFormat="1" ht="57.75" customHeight="1">
      <c r="A2968" s="1290" t="s">
        <v>36</v>
      </c>
      <c r="B2968" s="1305" t="s">
        <v>1480</v>
      </c>
      <c r="C2968" s="1107" t="s">
        <v>1421</v>
      </c>
      <c r="D2968" s="1302">
        <f>D2967</f>
        <v>5</v>
      </c>
      <c r="E2968" s="1592">
        <v>18000</v>
      </c>
      <c r="F2968" s="1568">
        <f t="shared" si="67"/>
        <v>90000</v>
      </c>
    </row>
    <row r="2969" spans="1:6" s="1167" customFormat="1" ht="17.25" customHeight="1">
      <c r="A2969" s="1303"/>
      <c r="B2969" s="1124"/>
      <c r="C2969" s="1159"/>
      <c r="D2969" s="1304"/>
      <c r="E2969" s="1581"/>
      <c r="F2969" s="1491"/>
    </row>
    <row r="2970" spans="1:6" s="1167" customFormat="1" ht="54" customHeight="1">
      <c r="A2970" s="1303" t="s">
        <v>74</v>
      </c>
      <c r="B2970" s="1305" t="s">
        <v>1481</v>
      </c>
      <c r="C2970" s="1107" t="s">
        <v>1482</v>
      </c>
      <c r="D2970" s="1302">
        <v>1</v>
      </c>
      <c r="E2970" s="1592">
        <v>20000</v>
      </c>
      <c r="F2970" s="1568">
        <f>D2970*E2970</f>
        <v>20000</v>
      </c>
    </row>
    <row r="2971" spans="1:6" s="1083" customFormat="1" ht="17.25" customHeight="1">
      <c r="A2971" s="1290"/>
      <c r="B2971" s="1124"/>
      <c r="C2971" s="1143"/>
      <c r="D2971" s="1302"/>
      <c r="E2971" s="1497"/>
      <c r="F2971" s="1515"/>
    </row>
    <row r="2972" spans="1:6" s="1083" customFormat="1" ht="16.2" thickBot="1">
      <c r="A2972" s="1296"/>
      <c r="B2972" s="1162"/>
      <c r="C2972" s="1306"/>
      <c r="D2972" s="1307"/>
      <c r="E2972" s="1593"/>
      <c r="F2972" s="1582"/>
    </row>
    <row r="2973" spans="1:6" s="1083" customFormat="1" ht="15.6">
      <c r="A2973" s="1158"/>
      <c r="B2973" s="1117" t="s">
        <v>2810</v>
      </c>
      <c r="C2973" s="1143"/>
      <c r="D2973" s="1107"/>
      <c r="E2973" s="1465"/>
      <c r="F2973" s="1515">
        <f>SUM(F2954:F2972)</f>
        <v>627100</v>
      </c>
    </row>
    <row r="2974" spans="1:6" s="1083" customFormat="1" ht="16.2" thickBot="1">
      <c r="A2974" s="1158"/>
      <c r="B2974" s="1196"/>
      <c r="C2974" s="1253"/>
      <c r="D2974" s="1107"/>
      <c r="E2974" s="1465"/>
      <c r="F2974" s="1591"/>
    </row>
    <row r="2975" spans="1:6" s="1055" customFormat="1" ht="16.2" thickBot="1">
      <c r="A2975" s="2602" t="s">
        <v>3020</v>
      </c>
      <c r="B2975" s="2602"/>
      <c r="C2975" s="2602"/>
      <c r="D2975" s="2602"/>
      <c r="E2975" s="1522"/>
      <c r="F2975" s="1522"/>
    </row>
    <row r="2976" spans="1:6" s="1083" customFormat="1" ht="15.75" customHeight="1" thickBot="1">
      <c r="A2976" s="1160" t="s">
        <v>7</v>
      </c>
      <c r="B2976" s="1112" t="s">
        <v>8</v>
      </c>
      <c r="C2976" s="1113" t="s">
        <v>10</v>
      </c>
      <c r="D2976" s="1114" t="s">
        <v>2744</v>
      </c>
      <c r="E2976" s="1455" t="s">
        <v>2765</v>
      </c>
      <c r="F2976" s="1456" t="s">
        <v>2745</v>
      </c>
    </row>
    <row r="2977" spans="1:6" s="1083" customFormat="1" ht="15.6">
      <c r="A2977" s="1308"/>
      <c r="B2977" s="1277"/>
      <c r="C2977" s="1309"/>
      <c r="D2977" s="1310"/>
      <c r="E2977" s="1596"/>
      <c r="F2977" s="1583"/>
    </row>
    <row r="2978" spans="1:6" s="1083" customFormat="1" ht="21" customHeight="1">
      <c r="A2978" s="1292" t="s">
        <v>3023</v>
      </c>
      <c r="B2978" s="1150" t="s">
        <v>2954</v>
      </c>
      <c r="C2978" s="1143"/>
      <c r="D2978" s="1302"/>
      <c r="E2978" s="1592"/>
      <c r="F2978" s="1569"/>
    </row>
    <row r="2979" spans="1:6" s="1167" customFormat="1" ht="53.25" customHeight="1">
      <c r="A2979" s="1290" t="s">
        <v>28</v>
      </c>
      <c r="B2979" s="1305" t="s">
        <v>2955</v>
      </c>
      <c r="C2979" s="1107" t="s">
        <v>1421</v>
      </c>
      <c r="D2979" s="1302">
        <v>0</v>
      </c>
      <c r="E2979" s="1592">
        <f>60000*1.16</f>
        <v>69600</v>
      </c>
      <c r="F2979" s="1568">
        <f t="shared" ref="F2979:F2987" si="68">E2979*D2979</f>
        <v>0</v>
      </c>
    </row>
    <row r="2980" spans="1:6" s="1167" customFormat="1" ht="72" customHeight="1">
      <c r="A2980" s="1290" t="s">
        <v>30</v>
      </c>
      <c r="B2980" s="1305" t="s">
        <v>2956</v>
      </c>
      <c r="C2980" s="1107" t="s">
        <v>1421</v>
      </c>
      <c r="D2980" s="1302">
        <f>D2979</f>
        <v>0</v>
      </c>
      <c r="E2980" s="1592">
        <f>25000*1.16</f>
        <v>28999.999999999996</v>
      </c>
      <c r="F2980" s="1568">
        <f t="shared" si="68"/>
        <v>0</v>
      </c>
    </row>
    <row r="2981" spans="1:6" s="1167" customFormat="1" ht="36" customHeight="1">
      <c r="A2981" s="1290" t="s">
        <v>31</v>
      </c>
      <c r="B2981" s="1305" t="s">
        <v>2957</v>
      </c>
      <c r="C2981" s="1107" t="s">
        <v>1421</v>
      </c>
      <c r="D2981" s="1302">
        <v>0</v>
      </c>
      <c r="E2981" s="1592">
        <f>35000*1.16</f>
        <v>40600</v>
      </c>
      <c r="F2981" s="1568">
        <f t="shared" si="68"/>
        <v>0</v>
      </c>
    </row>
    <row r="2982" spans="1:6" s="1167" customFormat="1" ht="84.75" customHeight="1">
      <c r="A2982" s="1290" t="s">
        <v>32</v>
      </c>
      <c r="B2982" s="1305" t="s">
        <v>2958</v>
      </c>
      <c r="C2982" s="1107" t="s">
        <v>1421</v>
      </c>
      <c r="D2982" s="1302">
        <v>0</v>
      </c>
      <c r="E2982" s="1592">
        <f>55000*1.16</f>
        <v>63799.999999999993</v>
      </c>
      <c r="F2982" s="1568">
        <f t="shared" si="68"/>
        <v>0</v>
      </c>
    </row>
    <row r="2983" spans="1:6" s="1083" customFormat="1" ht="17.25" customHeight="1">
      <c r="A2983" s="1290"/>
      <c r="B2983" s="1146" t="s">
        <v>2959</v>
      </c>
      <c r="C2983" s="1143"/>
      <c r="D2983" s="1302"/>
      <c r="E2983" s="1592"/>
      <c r="F2983" s="1568">
        <f t="shared" si="68"/>
        <v>0</v>
      </c>
    </row>
    <row r="2984" spans="1:6" s="1083" customFormat="1" ht="101.25" customHeight="1">
      <c r="A2984" s="1290" t="s">
        <v>33</v>
      </c>
      <c r="B2984" s="1124" t="s">
        <v>2960</v>
      </c>
      <c r="C2984" s="1143" t="s">
        <v>1421</v>
      </c>
      <c r="D2984" s="1302">
        <v>0</v>
      </c>
      <c r="E2984" s="1592">
        <f>45000*1.16</f>
        <v>52200</v>
      </c>
      <c r="F2984" s="1568">
        <f t="shared" si="68"/>
        <v>0</v>
      </c>
    </row>
    <row r="2985" spans="1:6" s="1083" customFormat="1" ht="9.75" customHeight="1">
      <c r="A2985" s="1290"/>
      <c r="B2985" s="1124"/>
      <c r="C2985" s="1143"/>
      <c r="D2985" s="1302"/>
      <c r="E2985" s="1592"/>
      <c r="F2985" s="1568">
        <f t="shared" si="68"/>
        <v>0</v>
      </c>
    </row>
    <row r="2986" spans="1:6" s="1083" customFormat="1" ht="265.5" customHeight="1">
      <c r="A2986" s="1290" t="s">
        <v>34</v>
      </c>
      <c r="B2986" s="1124" t="s">
        <v>2961</v>
      </c>
      <c r="C2986" s="1143" t="s">
        <v>1464</v>
      </c>
      <c r="D2986" s="1302">
        <f>D2984</f>
        <v>0</v>
      </c>
      <c r="E2986" s="1592">
        <f>50000*1.16</f>
        <v>57999.999999999993</v>
      </c>
      <c r="F2986" s="1568">
        <f t="shared" si="68"/>
        <v>0</v>
      </c>
    </row>
    <row r="2987" spans="1:6" s="1083" customFormat="1" ht="17.25" customHeight="1">
      <c r="A2987" s="1290" t="s">
        <v>34</v>
      </c>
      <c r="B2987" s="1124" t="s">
        <v>2962</v>
      </c>
      <c r="C2987" s="1143" t="s">
        <v>1421</v>
      </c>
      <c r="D2987" s="1302">
        <f>D2986</f>
        <v>0</v>
      </c>
      <c r="E2987" s="1592">
        <f>29000*1.16</f>
        <v>33640</v>
      </c>
      <c r="F2987" s="1568">
        <f t="shared" si="68"/>
        <v>0</v>
      </c>
    </row>
    <row r="2988" spans="1:6" s="1083" customFormat="1" ht="16.2" thickBot="1">
      <c r="A2988" s="1296"/>
      <c r="B2988" s="1162"/>
      <c r="C2988" s="1306"/>
      <c r="D2988" s="1307"/>
      <c r="E2988" s="1597"/>
      <c r="F2988" s="1576"/>
    </row>
    <row r="2989" spans="1:6" s="1083" customFormat="1" ht="15.6">
      <c r="A2989" s="1158"/>
      <c r="B2989" s="1117" t="s">
        <v>2810</v>
      </c>
      <c r="C2989" s="1143"/>
      <c r="D2989" s="1107"/>
      <c r="E2989" s="1465"/>
      <c r="F2989" s="1568">
        <f>SUM(F2978:F2988)</f>
        <v>0</v>
      </c>
    </row>
    <row r="2990" spans="1:6" s="1083" customFormat="1" ht="16.2" thickBot="1">
      <c r="A2990" s="1158"/>
      <c r="B2990" s="1196"/>
      <c r="C2990" s="1253"/>
      <c r="D2990" s="1107"/>
      <c r="E2990" s="1465"/>
      <c r="F2990" s="1598"/>
    </row>
    <row r="2991" spans="1:6" s="1055" customFormat="1" ht="16.2" thickBot="1">
      <c r="A2991" s="2602" t="s">
        <v>3020</v>
      </c>
      <c r="B2991" s="2602"/>
      <c r="C2991" s="2602"/>
      <c r="D2991" s="2602"/>
      <c r="E2991" s="1522"/>
      <c r="F2991" s="1522"/>
    </row>
    <row r="2992" spans="1:6" s="1083" customFormat="1" ht="15.75" customHeight="1" thickBot="1">
      <c r="A2992" s="1160" t="s">
        <v>7</v>
      </c>
      <c r="B2992" s="1112" t="s">
        <v>8</v>
      </c>
      <c r="C2992" s="1113" t="s">
        <v>10</v>
      </c>
      <c r="D2992" s="1114" t="s">
        <v>2744</v>
      </c>
      <c r="E2992" s="1455" t="s">
        <v>2765</v>
      </c>
      <c r="F2992" s="1456" t="s">
        <v>2745</v>
      </c>
    </row>
    <row r="2993" spans="1:6" s="1083" customFormat="1" ht="15.6">
      <c r="A2993" s="1308"/>
      <c r="B2993" s="1277"/>
      <c r="C2993" s="1309"/>
      <c r="D2993" s="1310"/>
      <c r="E2993" s="1596"/>
      <c r="F2993" s="1583"/>
    </row>
    <row r="2994" spans="1:6" s="1083" customFormat="1" ht="21" customHeight="1">
      <c r="A2994" s="1292" t="s">
        <v>3024</v>
      </c>
      <c r="B2994" s="1150" t="s">
        <v>2964</v>
      </c>
      <c r="C2994" s="1143"/>
      <c r="D2994" s="1302"/>
      <c r="E2994" s="1592"/>
      <c r="F2994" s="1569"/>
    </row>
    <row r="2995" spans="1:6" s="1167" customFormat="1" ht="15.6">
      <c r="A2995" s="1290"/>
      <c r="B2995" s="1311" t="s">
        <v>2965</v>
      </c>
      <c r="C2995" s="1159"/>
      <c r="D2995" s="1312"/>
      <c r="E2995" s="1592"/>
      <c r="F2995" s="1568">
        <f t="shared" ref="F2995:F3004" si="69">E2995*D2995</f>
        <v>0</v>
      </c>
    </row>
    <row r="2996" spans="1:6" s="1167" customFormat="1" ht="109.5" customHeight="1">
      <c r="A2996" s="1303" t="s">
        <v>28</v>
      </c>
      <c r="B2996" s="1124" t="s">
        <v>2966</v>
      </c>
      <c r="C2996" s="1159" t="s">
        <v>809</v>
      </c>
      <c r="D2996" s="1304">
        <v>0</v>
      </c>
      <c r="E2996" s="1581">
        <f>82000*1.16</f>
        <v>95120</v>
      </c>
      <c r="F2996" s="1568">
        <f t="shared" si="69"/>
        <v>0</v>
      </c>
    </row>
    <row r="2997" spans="1:6" s="1167" customFormat="1" ht="51.75" customHeight="1">
      <c r="A2997" s="1290" t="s">
        <v>30</v>
      </c>
      <c r="B2997" s="1124" t="s">
        <v>2967</v>
      </c>
      <c r="C2997" s="1107" t="s">
        <v>1421</v>
      </c>
      <c r="D2997" s="1302">
        <f>D2996</f>
        <v>0</v>
      </c>
      <c r="E2997" s="1592">
        <f>28000*1.16</f>
        <v>32479.999999999996</v>
      </c>
      <c r="F2997" s="1568">
        <f t="shared" si="69"/>
        <v>0</v>
      </c>
    </row>
    <row r="2998" spans="1:6" s="1083" customFormat="1" ht="50.25" customHeight="1">
      <c r="A2998" s="1290" t="s">
        <v>31</v>
      </c>
      <c r="B2998" s="1124" t="s">
        <v>1451</v>
      </c>
      <c r="C2998" s="1143" t="s">
        <v>1421</v>
      </c>
      <c r="D2998" s="1302">
        <f>D2996</f>
        <v>0</v>
      </c>
      <c r="E2998" s="1592">
        <f>66000*1.16</f>
        <v>76560</v>
      </c>
      <c r="F2998" s="1568">
        <f t="shared" si="69"/>
        <v>0</v>
      </c>
    </row>
    <row r="2999" spans="1:6" s="1083" customFormat="1" ht="42.75" customHeight="1">
      <c r="A2999" s="1290" t="s">
        <v>32</v>
      </c>
      <c r="B2999" s="1124" t="s">
        <v>1452</v>
      </c>
      <c r="C2999" s="1143" t="s">
        <v>1421</v>
      </c>
      <c r="D2999" s="1302">
        <f>D2998</f>
        <v>0</v>
      </c>
      <c r="E2999" s="1592">
        <v>5000</v>
      </c>
      <c r="F2999" s="1568">
        <f t="shared" si="69"/>
        <v>0</v>
      </c>
    </row>
    <row r="3000" spans="1:6" s="1083" customFormat="1" ht="66" customHeight="1">
      <c r="A3000" s="1290" t="s">
        <v>33</v>
      </c>
      <c r="B3000" s="1124" t="s">
        <v>1453</v>
      </c>
      <c r="C3000" s="1143" t="s">
        <v>1421</v>
      </c>
      <c r="D3000" s="1302">
        <f>D2999</f>
        <v>0</v>
      </c>
      <c r="E3000" s="1592">
        <f>5000*1.16</f>
        <v>5800</v>
      </c>
      <c r="F3000" s="1568">
        <f t="shared" si="69"/>
        <v>0</v>
      </c>
    </row>
    <row r="3001" spans="1:6" s="1167" customFormat="1" ht="36.75" customHeight="1">
      <c r="A3001" s="1303" t="s">
        <v>34</v>
      </c>
      <c r="B3001" s="1124" t="s">
        <v>2942</v>
      </c>
      <c r="C3001" s="1159" t="s">
        <v>1421</v>
      </c>
      <c r="D3001" s="1304">
        <f>D3000</f>
        <v>0</v>
      </c>
      <c r="E3001" s="1581">
        <f>27000*1.16</f>
        <v>31319.999999999996</v>
      </c>
      <c r="F3001" s="1568">
        <f t="shared" si="69"/>
        <v>0</v>
      </c>
    </row>
    <row r="3002" spans="1:6" s="1167" customFormat="1" ht="19.5" customHeight="1">
      <c r="A3002" s="1303" t="s">
        <v>35</v>
      </c>
      <c r="B3002" s="1305" t="s">
        <v>2943</v>
      </c>
      <c r="C3002" s="1159" t="s">
        <v>1421</v>
      </c>
      <c r="D3002" s="1304">
        <f>D3001*3</f>
        <v>0</v>
      </c>
      <c r="E3002" s="1581">
        <f>16000*1.16</f>
        <v>18560</v>
      </c>
      <c r="F3002" s="1568">
        <f t="shared" si="69"/>
        <v>0</v>
      </c>
    </row>
    <row r="3003" spans="1:6" s="1167" customFormat="1" ht="51" customHeight="1">
      <c r="A3003" s="1303" t="s">
        <v>36</v>
      </c>
      <c r="B3003" s="1124" t="s">
        <v>1444</v>
      </c>
      <c r="C3003" s="1143" t="s">
        <v>1421</v>
      </c>
      <c r="D3003" s="1302">
        <f>D2996</f>
        <v>0</v>
      </c>
      <c r="E3003" s="1592">
        <f>5300*1.16</f>
        <v>6148</v>
      </c>
      <c r="F3003" s="1568">
        <f t="shared" si="69"/>
        <v>0</v>
      </c>
    </row>
    <row r="3004" spans="1:6" s="1083" customFormat="1" ht="48" customHeight="1">
      <c r="A3004" s="1290" t="s">
        <v>74</v>
      </c>
      <c r="B3004" s="1124" t="s">
        <v>1445</v>
      </c>
      <c r="C3004" s="1143" t="s">
        <v>1421</v>
      </c>
      <c r="D3004" s="1302">
        <f>D2996</f>
        <v>0</v>
      </c>
      <c r="E3004" s="1592">
        <f>5000*1.16</f>
        <v>5800</v>
      </c>
      <c r="F3004" s="1568">
        <f t="shared" si="69"/>
        <v>0</v>
      </c>
    </row>
    <row r="3005" spans="1:6" s="1083" customFormat="1" ht="16.2" thickBot="1">
      <c r="A3005" s="1296"/>
      <c r="B3005" s="1162"/>
      <c r="C3005" s="1306"/>
      <c r="D3005" s="1307"/>
      <c r="E3005" s="1597"/>
      <c r="F3005" s="1576"/>
    </row>
    <row r="3006" spans="1:6" s="1083" customFormat="1" ht="15.6">
      <c r="A3006" s="1158"/>
      <c r="B3006" s="1117" t="s">
        <v>2810</v>
      </c>
      <c r="C3006" s="1143"/>
      <c r="D3006" s="1107"/>
      <c r="E3006" s="1465"/>
      <c r="F3006" s="1568">
        <f>SUM(F2994:F3005)</f>
        <v>0</v>
      </c>
    </row>
    <row r="3007" spans="1:6" s="1083" customFormat="1" ht="16.2" thickBot="1">
      <c r="A3007" s="1158"/>
      <c r="B3007" s="1196"/>
      <c r="C3007" s="1253"/>
      <c r="D3007" s="1107"/>
      <c r="E3007" s="1465"/>
      <c r="F3007" s="1598"/>
    </row>
    <row r="3008" spans="1:6" s="1083" customFormat="1" ht="15.6">
      <c r="A3008" s="1158"/>
      <c r="B3008" s="1196"/>
      <c r="C3008" s="1253"/>
      <c r="D3008" s="1107"/>
      <c r="E3008" s="1465"/>
      <c r="F3008" s="1599"/>
    </row>
    <row r="3009" spans="1:6" s="1055" customFormat="1" ht="16.2" thickBot="1">
      <c r="A3009" s="2602" t="s">
        <v>3025</v>
      </c>
      <c r="B3009" s="2602"/>
      <c r="C3009" s="2602"/>
      <c r="D3009" s="2602"/>
      <c r="E3009" s="2602"/>
      <c r="F3009" s="2602"/>
    </row>
    <row r="3010" spans="1:6" s="1083" customFormat="1" ht="16.2" thickBot="1">
      <c r="A3010" s="1275" t="s">
        <v>7</v>
      </c>
      <c r="B3010" s="1112" t="s">
        <v>8</v>
      </c>
      <c r="C3010" s="1113" t="s">
        <v>10</v>
      </c>
      <c r="D3010" s="1276" t="s">
        <v>991</v>
      </c>
      <c r="E3010" s="1455" t="s">
        <v>11</v>
      </c>
      <c r="F3010" s="1578" t="s">
        <v>2732</v>
      </c>
    </row>
    <row r="3011" spans="1:6" s="1055" customFormat="1" ht="15.6">
      <c r="A3011" s="1286"/>
      <c r="B3011" s="1287"/>
      <c r="C3011" s="1288"/>
      <c r="D3011" s="1289"/>
      <c r="E3011" s="1585"/>
      <c r="F3011" s="1580"/>
    </row>
    <row r="3012" spans="1:6" s="1055" customFormat="1" ht="15.6">
      <c r="A3012" s="1290"/>
      <c r="B3012" s="1077" t="s">
        <v>2934</v>
      </c>
      <c r="C3012" s="1285"/>
      <c r="D3012" s="1109"/>
      <c r="E3012" s="1586"/>
      <c r="F3012" s="1515"/>
    </row>
    <row r="3013" spans="1:6" s="1055" customFormat="1" ht="15.6">
      <c r="A3013" s="1290"/>
      <c r="B3013" s="1077"/>
      <c r="C3013" s="1285"/>
      <c r="D3013" s="1109"/>
      <c r="E3013" s="1586"/>
      <c r="F3013" s="1515"/>
    </row>
    <row r="3014" spans="1:6" s="1055" customFormat="1" ht="15.6">
      <c r="A3014" s="1290"/>
      <c r="B3014" s="1291"/>
      <c r="C3014" s="1285"/>
      <c r="D3014" s="1109"/>
      <c r="E3014" s="1586"/>
      <c r="F3014" s="1515"/>
    </row>
    <row r="3015" spans="1:6" s="1055" customFormat="1" ht="15.6">
      <c r="A3015" s="1290">
        <v>3.1</v>
      </c>
      <c r="B3015" s="1291" t="s">
        <v>2969</v>
      </c>
      <c r="C3015" s="1285"/>
      <c r="D3015" s="1109"/>
      <c r="E3015" s="1586"/>
      <c r="F3015" s="1515">
        <f>F2929</f>
        <v>2395500</v>
      </c>
    </row>
    <row r="3016" spans="1:6" s="1055" customFormat="1" ht="15.6">
      <c r="A3016" s="1290"/>
      <c r="B3016" s="1291"/>
      <c r="C3016" s="1285"/>
      <c r="D3016" s="1109"/>
      <c r="E3016" s="1586"/>
      <c r="F3016" s="1515"/>
    </row>
    <row r="3017" spans="1:6" s="1055" customFormat="1" ht="15.6">
      <c r="A3017" s="1290">
        <v>3.2</v>
      </c>
      <c r="B3017" s="1291" t="s">
        <v>2970</v>
      </c>
      <c r="C3017" s="1285"/>
      <c r="D3017" s="1109"/>
      <c r="E3017" s="1586"/>
      <c r="F3017" s="1515">
        <f>F2949</f>
        <v>789920</v>
      </c>
    </row>
    <row r="3018" spans="1:6" s="1055" customFormat="1" ht="15.6">
      <c r="A3018" s="1290"/>
      <c r="B3018" s="1291"/>
      <c r="C3018" s="1285"/>
      <c r="D3018" s="1109"/>
      <c r="E3018" s="1586"/>
      <c r="F3018" s="1515"/>
    </row>
    <row r="3019" spans="1:6" s="1055" customFormat="1" ht="15.6">
      <c r="A3019" s="1290">
        <v>3.3</v>
      </c>
      <c r="B3019" s="1291" t="s">
        <v>2971</v>
      </c>
      <c r="C3019" s="1285"/>
      <c r="D3019" s="1109"/>
      <c r="E3019" s="1586"/>
      <c r="F3019" s="1515">
        <f>F2973</f>
        <v>627100</v>
      </c>
    </row>
    <row r="3020" spans="1:6" s="1055" customFormat="1" ht="15.6">
      <c r="A3020" s="1290"/>
      <c r="B3020" s="1291"/>
      <c r="C3020" s="1285"/>
      <c r="D3020" s="1109"/>
      <c r="E3020" s="1586"/>
      <c r="F3020" s="1515"/>
    </row>
    <row r="3021" spans="1:6" s="1055" customFormat="1" ht="15.6">
      <c r="A3021" s="1290">
        <v>3.4</v>
      </c>
      <c r="B3021" s="1291" t="s">
        <v>2972</v>
      </c>
      <c r="C3021" s="1285"/>
      <c r="D3021" s="1109"/>
      <c r="E3021" s="1586"/>
      <c r="F3021" s="1515">
        <f>F2989</f>
        <v>0</v>
      </c>
    </row>
    <row r="3022" spans="1:6" s="1055" customFormat="1" ht="15.6">
      <c r="A3022" s="1290"/>
      <c r="B3022" s="1291"/>
      <c r="C3022" s="1285"/>
      <c r="D3022" s="1109"/>
      <c r="E3022" s="1586"/>
      <c r="F3022" s="1515"/>
    </row>
    <row r="3023" spans="1:6" s="1055" customFormat="1" ht="15.6">
      <c r="A3023" s="1290">
        <v>3.5</v>
      </c>
      <c r="B3023" s="1291" t="s">
        <v>2973</v>
      </c>
      <c r="C3023" s="1285"/>
      <c r="D3023" s="1109"/>
      <c r="E3023" s="1586"/>
      <c r="F3023" s="1515">
        <f>F3006</f>
        <v>0</v>
      </c>
    </row>
    <row r="3024" spans="1:6" s="1055" customFormat="1" ht="15.6">
      <c r="A3024" s="1290"/>
      <c r="B3024" s="1291"/>
      <c r="C3024" s="1285"/>
      <c r="D3024" s="1109"/>
      <c r="E3024" s="1586"/>
      <c r="F3024" s="1515"/>
    </row>
    <row r="3025" spans="1:6" s="1055" customFormat="1" ht="15.6">
      <c r="A3025" s="1290"/>
      <c r="B3025" s="1291"/>
      <c r="C3025" s="1285"/>
      <c r="D3025" s="1109"/>
      <c r="E3025" s="1586"/>
      <c r="F3025" s="1515"/>
    </row>
    <row r="3026" spans="1:6" s="1055" customFormat="1" ht="15.6">
      <c r="A3026" s="1290"/>
      <c r="B3026" s="1292"/>
      <c r="C3026" s="1293"/>
      <c r="D3026" s="1294"/>
      <c r="E3026" s="1587"/>
      <c r="F3026" s="1588"/>
    </row>
    <row r="3027" spans="1:6" s="1055" customFormat="1" ht="15.6">
      <c r="A3027" s="1290"/>
      <c r="B3027" s="1295" t="s">
        <v>2937</v>
      </c>
      <c r="C3027" s="1293"/>
      <c r="D3027" s="1294"/>
      <c r="E3027" s="1587"/>
      <c r="F3027" s="1588">
        <f>SUM(F3013:F3026)</f>
        <v>3812520</v>
      </c>
    </row>
    <row r="3028" spans="1:6" s="1055" customFormat="1" ht="15.6">
      <c r="A3028" s="1290"/>
      <c r="B3028" s="1292"/>
      <c r="C3028" s="1293"/>
      <c r="D3028" s="1294"/>
      <c r="E3028" s="1587"/>
      <c r="F3028" s="1588"/>
    </row>
    <row r="3029" spans="1:6" s="1055" customFormat="1" ht="15.6">
      <c r="A3029" s="1290"/>
      <c r="B3029" s="1291"/>
      <c r="C3029" s="1285"/>
      <c r="D3029" s="1109"/>
      <c r="E3029" s="1586"/>
      <c r="F3029" s="1515"/>
    </row>
    <row r="3030" spans="1:6" s="1055" customFormat="1" ht="15.6">
      <c r="A3030" s="1290"/>
      <c r="B3030" s="1291"/>
      <c r="C3030" s="1285"/>
      <c r="D3030" s="1109"/>
      <c r="E3030" s="1586"/>
      <c r="F3030" s="1515"/>
    </row>
    <row r="3031" spans="1:6" s="1055" customFormat="1" ht="15.6">
      <c r="A3031" s="1290"/>
      <c r="B3031" s="1291"/>
      <c r="C3031" s="1285"/>
      <c r="D3031" s="1109"/>
      <c r="E3031" s="1586"/>
      <c r="F3031" s="1515"/>
    </row>
    <row r="3032" spans="1:6" s="1055" customFormat="1" ht="15.6">
      <c r="A3032" s="1290"/>
      <c r="B3032" s="1291"/>
      <c r="C3032" s="1285"/>
      <c r="D3032" s="1109"/>
      <c r="E3032" s="1586"/>
      <c r="F3032" s="1515"/>
    </row>
    <row r="3033" spans="1:6" s="1055" customFormat="1" ht="15.6">
      <c r="A3033" s="1290"/>
      <c r="B3033" s="1291"/>
      <c r="C3033" s="1285"/>
      <c r="D3033" s="1109"/>
      <c r="E3033" s="1586"/>
      <c r="F3033" s="1515"/>
    </row>
    <row r="3034" spans="1:6" s="1055" customFormat="1" ht="15.6">
      <c r="A3034" s="1290"/>
      <c r="B3034" s="1291"/>
      <c r="C3034" s="1285"/>
      <c r="D3034" s="1109"/>
      <c r="E3034" s="1586"/>
      <c r="F3034" s="1515"/>
    </row>
    <row r="3035" spans="1:6" s="1055" customFormat="1" ht="15.6">
      <c r="A3035" s="1290"/>
      <c r="B3035" s="1291"/>
      <c r="C3035" s="1285"/>
      <c r="D3035" s="1109"/>
      <c r="E3035" s="1586"/>
      <c r="F3035" s="1515"/>
    </row>
    <row r="3036" spans="1:6" s="1055" customFormat="1" ht="15.6">
      <c r="A3036" s="1290"/>
      <c r="B3036" s="1291"/>
      <c r="C3036" s="1285"/>
      <c r="D3036" s="1109"/>
      <c r="E3036" s="1586"/>
      <c r="F3036" s="1515"/>
    </row>
    <row r="3037" spans="1:6" s="1055" customFormat="1" ht="15.6">
      <c r="A3037" s="1290"/>
      <c r="B3037" s="1291"/>
      <c r="C3037" s="1285"/>
      <c r="D3037" s="1109"/>
      <c r="E3037" s="1586"/>
      <c r="F3037" s="1515"/>
    </row>
    <row r="3038" spans="1:6" s="1055" customFormat="1" ht="15.6">
      <c r="A3038" s="1290"/>
      <c r="B3038" s="1291"/>
      <c r="C3038" s="1285"/>
      <c r="D3038" s="1109"/>
      <c r="E3038" s="1586"/>
      <c r="F3038" s="1515"/>
    </row>
    <row r="3039" spans="1:6" s="1055" customFormat="1" ht="15.6">
      <c r="A3039" s="1290"/>
      <c r="B3039" s="1291"/>
      <c r="C3039" s="1285"/>
      <c r="D3039" s="1109"/>
      <c r="E3039" s="1586"/>
      <c r="F3039" s="1515"/>
    </row>
    <row r="3040" spans="1:6" s="1055" customFormat="1" ht="15.6">
      <c r="A3040" s="1290"/>
      <c r="B3040" s="1291"/>
      <c r="C3040" s="1285"/>
      <c r="D3040" s="1109"/>
      <c r="E3040" s="1586"/>
      <c r="F3040" s="1515"/>
    </row>
    <row r="3041" spans="1:6" s="1055" customFormat="1" ht="15.6">
      <c r="A3041" s="1290"/>
      <c r="B3041" s="1291"/>
      <c r="C3041" s="1285"/>
      <c r="D3041" s="1109"/>
      <c r="E3041" s="1586"/>
      <c r="F3041" s="1515"/>
    </row>
    <row r="3042" spans="1:6" s="1055" customFormat="1" ht="15.6">
      <c r="A3042" s="1290"/>
      <c r="B3042" s="1291"/>
      <c r="C3042" s="1285"/>
      <c r="D3042" s="1109"/>
      <c r="E3042" s="1586"/>
      <c r="F3042" s="1515"/>
    </row>
    <row r="3043" spans="1:6" s="1055" customFormat="1" ht="15.6">
      <c r="A3043" s="1290"/>
      <c r="B3043" s="1291"/>
      <c r="C3043" s="1285"/>
      <c r="D3043" s="1109"/>
      <c r="E3043" s="1586"/>
      <c r="F3043" s="1515"/>
    </row>
    <row r="3044" spans="1:6" s="1055" customFormat="1" ht="16.2" thickBot="1">
      <c r="A3044" s="1296"/>
      <c r="B3044" s="1297"/>
      <c r="C3044" s="1298"/>
      <c r="D3044" s="1299"/>
      <c r="E3044" s="1589"/>
      <c r="F3044" s="1582"/>
    </row>
    <row r="3045" spans="1:6" s="1055" customFormat="1" ht="16.2" thickBot="1">
      <c r="A3045" s="1158"/>
      <c r="B3045" s="1117" t="s">
        <v>2938</v>
      </c>
      <c r="C3045" s="1253"/>
      <c r="D3045" s="1107"/>
      <c r="E3045" s="1497"/>
      <c r="F3045" s="1590">
        <f>F3027</f>
        <v>3812520</v>
      </c>
    </row>
    <row r="3046" spans="1:6" s="1055" customFormat="1" ht="15.6">
      <c r="A3046" s="1273"/>
      <c r="B3046" s="1300"/>
      <c r="C3046" s="1143"/>
      <c r="D3046" s="1107"/>
      <c r="E3046" s="1465"/>
      <c r="F3046" s="1511"/>
    </row>
    <row r="3047" spans="1:6" s="1083" customFormat="1" ht="15.6">
      <c r="A3047" s="1158"/>
      <c r="B3047" s="1196"/>
      <c r="C3047" s="1253"/>
      <c r="D3047" s="1107"/>
      <c r="E3047" s="1465"/>
      <c r="F3047" s="1599"/>
    </row>
    <row r="3048" spans="1:6" s="1083" customFormat="1" ht="15.6">
      <c r="A3048" s="1158"/>
      <c r="B3048" s="1117"/>
      <c r="C3048" s="1107"/>
      <c r="D3048" s="1107"/>
      <c r="E3048" s="1564"/>
      <c r="F3048" s="1564"/>
    </row>
    <row r="3049" spans="1:6" s="1083" customFormat="1" ht="16.2" thickBot="1">
      <c r="A3049" s="2606" t="s">
        <v>3026</v>
      </c>
      <c r="B3049" s="2606"/>
      <c r="C3049" s="2606"/>
      <c r="D3049" s="2606"/>
      <c r="E3049" s="2606"/>
      <c r="F3049" s="2606"/>
    </row>
    <row r="3050" spans="1:6" s="1316" customFormat="1" ht="17.25" customHeight="1" thickBot="1">
      <c r="A3050" s="1313" t="s">
        <v>7</v>
      </c>
      <c r="B3050" s="1314" t="s">
        <v>8</v>
      </c>
      <c r="C3050" s="1315" t="s">
        <v>10</v>
      </c>
      <c r="D3050" s="1315" t="s">
        <v>991</v>
      </c>
      <c r="E3050" s="1567" t="s">
        <v>11</v>
      </c>
      <c r="F3050" s="1514" t="s">
        <v>2975</v>
      </c>
    </row>
    <row r="3051" spans="1:6" s="1083" customFormat="1" ht="15.6">
      <c r="A3051" s="1317" t="s">
        <v>3027</v>
      </c>
      <c r="B3051" s="1277" t="s">
        <v>1495</v>
      </c>
      <c r="C3051" s="1279"/>
      <c r="D3051" s="1279"/>
      <c r="E3051" s="1583"/>
      <c r="F3051" s="1583"/>
    </row>
    <row r="3052" spans="1:6" s="1055" customFormat="1" ht="31.2">
      <c r="A3052" s="1195"/>
      <c r="B3052" s="1150" t="s">
        <v>1496</v>
      </c>
      <c r="C3052" s="1151"/>
      <c r="D3052" s="1073"/>
      <c r="E3052" s="1491"/>
      <c r="F3052" s="1515"/>
    </row>
    <row r="3053" spans="1:6" s="1055" customFormat="1" ht="94.5" customHeight="1">
      <c r="A3053" s="1195"/>
      <c r="B3053" s="1150" t="s">
        <v>1497</v>
      </c>
      <c r="C3053" s="1151"/>
      <c r="D3053" s="1073"/>
      <c r="E3053" s="1491"/>
      <c r="F3053" s="1515"/>
    </row>
    <row r="3054" spans="1:6" s="1055" customFormat="1" ht="70.5" customHeight="1">
      <c r="A3054" s="1195"/>
      <c r="B3054" s="1150" t="s">
        <v>1498</v>
      </c>
      <c r="C3054" s="1151"/>
      <c r="D3054" s="1073"/>
      <c r="E3054" s="1491"/>
      <c r="F3054" s="1515"/>
    </row>
    <row r="3055" spans="1:6" s="1055" customFormat="1" ht="16.5" customHeight="1">
      <c r="A3055" s="1195"/>
      <c r="B3055" s="1300"/>
      <c r="C3055" s="1151"/>
      <c r="D3055" s="1073"/>
      <c r="E3055" s="1491"/>
      <c r="F3055" s="1515"/>
    </row>
    <row r="3056" spans="1:6" s="1055" customFormat="1" ht="15.6">
      <c r="A3056" s="1281" t="s">
        <v>28</v>
      </c>
      <c r="B3056" s="1106" t="s">
        <v>2977</v>
      </c>
      <c r="C3056" s="1151" t="s">
        <v>46</v>
      </c>
      <c r="D3056" s="1282">
        <v>0</v>
      </c>
      <c r="E3056" s="1491">
        <v>800</v>
      </c>
      <c r="F3056" s="1515">
        <f t="shared" ref="F3056:F3079" si="70">D3056*E3056</f>
        <v>0</v>
      </c>
    </row>
    <row r="3057" spans="1:6" s="1055" customFormat="1" ht="15.6">
      <c r="A3057" s="1281" t="s">
        <v>30</v>
      </c>
      <c r="B3057" s="1106" t="s">
        <v>1500</v>
      </c>
      <c r="C3057" s="1151" t="s">
        <v>46</v>
      </c>
      <c r="D3057" s="1282">
        <v>40</v>
      </c>
      <c r="E3057" s="1491">
        <v>600</v>
      </c>
      <c r="F3057" s="1515">
        <f t="shared" si="70"/>
        <v>24000</v>
      </c>
    </row>
    <row r="3058" spans="1:6" s="1055" customFormat="1" ht="15.6">
      <c r="A3058" s="1281" t="s">
        <v>31</v>
      </c>
      <c r="B3058" s="1106" t="s">
        <v>1501</v>
      </c>
      <c r="C3058" s="1151" t="s">
        <v>46</v>
      </c>
      <c r="D3058" s="1282">
        <v>40</v>
      </c>
      <c r="E3058" s="1491">
        <v>600</v>
      </c>
      <c r="F3058" s="1515">
        <f t="shared" si="70"/>
        <v>24000</v>
      </c>
    </row>
    <row r="3059" spans="1:6" s="1055" customFormat="1" ht="15.6">
      <c r="A3059" s="1281" t="s">
        <v>32</v>
      </c>
      <c r="B3059" s="1106" t="s">
        <v>1502</v>
      </c>
      <c r="C3059" s="1151" t="s">
        <v>46</v>
      </c>
      <c r="D3059" s="1282">
        <v>160</v>
      </c>
      <c r="E3059" s="1491">
        <v>400</v>
      </c>
      <c r="F3059" s="1515">
        <f t="shared" si="70"/>
        <v>64000</v>
      </c>
    </row>
    <row r="3060" spans="1:6" s="1055" customFormat="1" ht="15.6">
      <c r="A3060" s="1281" t="s">
        <v>33</v>
      </c>
      <c r="B3060" s="1106" t="s">
        <v>1503</v>
      </c>
      <c r="C3060" s="1151" t="s">
        <v>46</v>
      </c>
      <c r="D3060" s="1282">
        <v>160</v>
      </c>
      <c r="E3060" s="1491">
        <v>300</v>
      </c>
      <c r="F3060" s="1515">
        <f t="shared" si="70"/>
        <v>48000</v>
      </c>
    </row>
    <row r="3061" spans="1:6" s="1055" customFormat="1" ht="15.6">
      <c r="A3061" s="1281"/>
      <c r="B3061" s="1117"/>
      <c r="C3061" s="1151"/>
      <c r="D3061" s="1282"/>
      <c r="E3061" s="1491"/>
      <c r="F3061" s="1515">
        <f t="shared" si="70"/>
        <v>0</v>
      </c>
    </row>
    <row r="3062" spans="1:6" s="1055" customFormat="1" ht="15.6">
      <c r="A3062" s="1281"/>
      <c r="B3062" s="1150" t="s">
        <v>1504</v>
      </c>
      <c r="C3062" s="1151"/>
      <c r="D3062" s="1318"/>
      <c r="E3062" s="1491"/>
      <c r="F3062" s="1515">
        <f t="shared" si="70"/>
        <v>0</v>
      </c>
    </row>
    <row r="3063" spans="1:6" s="1055" customFormat="1" ht="15.6">
      <c r="A3063" s="1281" t="s">
        <v>34</v>
      </c>
      <c r="B3063" s="1106" t="s">
        <v>1505</v>
      </c>
      <c r="C3063" s="1151" t="s">
        <v>1421</v>
      </c>
      <c r="D3063" s="1282">
        <v>0</v>
      </c>
      <c r="E3063" s="1491">
        <v>300</v>
      </c>
      <c r="F3063" s="1515">
        <f t="shared" si="70"/>
        <v>0</v>
      </c>
    </row>
    <row r="3064" spans="1:6" s="1055" customFormat="1" ht="15.6">
      <c r="A3064" s="1281" t="s">
        <v>35</v>
      </c>
      <c r="B3064" s="1106" t="s">
        <v>1506</v>
      </c>
      <c r="C3064" s="1151" t="s">
        <v>1421</v>
      </c>
      <c r="D3064" s="1282">
        <v>32</v>
      </c>
      <c r="E3064" s="1491">
        <v>300</v>
      </c>
      <c r="F3064" s="1515">
        <f t="shared" si="70"/>
        <v>9600</v>
      </c>
    </row>
    <row r="3065" spans="1:6" s="1055" customFormat="1" ht="18.600000000000001">
      <c r="A3065" s="1281" t="s">
        <v>36</v>
      </c>
      <c r="B3065" s="1106" t="s">
        <v>2978</v>
      </c>
      <c r="C3065" s="1151" t="s">
        <v>1421</v>
      </c>
      <c r="D3065" s="1282">
        <v>42</v>
      </c>
      <c r="E3065" s="1491">
        <v>150</v>
      </c>
      <c r="F3065" s="1515">
        <f t="shared" si="70"/>
        <v>6300</v>
      </c>
    </row>
    <row r="3066" spans="1:6" s="1055" customFormat="1" ht="18.600000000000001">
      <c r="A3066" s="1281" t="s">
        <v>74</v>
      </c>
      <c r="B3066" s="1106" t="s">
        <v>2979</v>
      </c>
      <c r="C3066" s="1151" t="s">
        <v>1421</v>
      </c>
      <c r="D3066" s="1282">
        <v>42</v>
      </c>
      <c r="E3066" s="1491">
        <v>150</v>
      </c>
      <c r="F3066" s="1515">
        <f t="shared" si="70"/>
        <v>6300</v>
      </c>
    </row>
    <row r="3067" spans="1:6" s="1055" customFormat="1" ht="15.6">
      <c r="A3067" s="1281" t="s">
        <v>38</v>
      </c>
      <c r="B3067" s="1106" t="s">
        <v>1509</v>
      </c>
      <c r="C3067" s="1151" t="s">
        <v>1421</v>
      </c>
      <c r="D3067" s="1282">
        <v>26</v>
      </c>
      <c r="E3067" s="1491">
        <v>100</v>
      </c>
      <c r="F3067" s="1515">
        <f t="shared" si="70"/>
        <v>2600</v>
      </c>
    </row>
    <row r="3068" spans="1:6" s="1055" customFormat="1" ht="15.6">
      <c r="A3068" s="1281" t="s">
        <v>39</v>
      </c>
      <c r="B3068" s="1106" t="s">
        <v>1510</v>
      </c>
      <c r="C3068" s="1151" t="s">
        <v>1421</v>
      </c>
      <c r="D3068" s="1282">
        <v>16</v>
      </c>
      <c r="E3068" s="1491">
        <v>100</v>
      </c>
      <c r="F3068" s="1515">
        <f t="shared" si="70"/>
        <v>1600</v>
      </c>
    </row>
    <row r="3069" spans="1:6" s="1055" customFormat="1" ht="15.6">
      <c r="A3069" s="1281" t="s">
        <v>40</v>
      </c>
      <c r="B3069" s="1319" t="s">
        <v>1511</v>
      </c>
      <c r="C3069" s="1151" t="s">
        <v>1421</v>
      </c>
      <c r="D3069" s="1282">
        <v>16</v>
      </c>
      <c r="E3069" s="1491">
        <v>300</v>
      </c>
      <c r="F3069" s="1515">
        <f t="shared" si="70"/>
        <v>4800</v>
      </c>
    </row>
    <row r="3070" spans="1:6" s="1055" customFormat="1" ht="15.6">
      <c r="A3070" s="1281" t="s">
        <v>42</v>
      </c>
      <c r="B3070" s="1319" t="s">
        <v>1512</v>
      </c>
      <c r="C3070" s="1151" t="s">
        <v>1421</v>
      </c>
      <c r="D3070" s="1282">
        <v>8</v>
      </c>
      <c r="E3070" s="1491">
        <v>100</v>
      </c>
      <c r="F3070" s="1515">
        <f t="shared" si="70"/>
        <v>800</v>
      </c>
    </row>
    <row r="3071" spans="1:6" s="1055" customFormat="1" ht="15.6">
      <c r="A3071" s="1281" t="s">
        <v>43</v>
      </c>
      <c r="B3071" s="1319" t="s">
        <v>1513</v>
      </c>
      <c r="C3071" s="1151" t="s">
        <v>1421</v>
      </c>
      <c r="D3071" s="1282">
        <v>8</v>
      </c>
      <c r="E3071" s="1491">
        <v>300</v>
      </c>
      <c r="F3071" s="1515">
        <f t="shared" si="70"/>
        <v>2400</v>
      </c>
    </row>
    <row r="3072" spans="1:6" s="1055" customFormat="1" ht="15.6">
      <c r="A3072" s="1281" t="s">
        <v>613</v>
      </c>
      <c r="B3072" s="1319" t="s">
        <v>1514</v>
      </c>
      <c r="C3072" s="1151" t="s">
        <v>1421</v>
      </c>
      <c r="D3072" s="1282">
        <v>24</v>
      </c>
      <c r="E3072" s="1491">
        <v>150</v>
      </c>
      <c r="F3072" s="1515">
        <f t="shared" si="70"/>
        <v>3600</v>
      </c>
    </row>
    <row r="3073" spans="1:6" s="1055" customFormat="1" ht="15.6">
      <c r="A3073" s="1281" t="s">
        <v>856</v>
      </c>
      <c r="B3073" s="1319" t="s">
        <v>1515</v>
      </c>
      <c r="C3073" s="1151" t="s">
        <v>1421</v>
      </c>
      <c r="D3073" s="1282">
        <v>7</v>
      </c>
      <c r="E3073" s="1491">
        <v>700</v>
      </c>
      <c r="F3073" s="1515">
        <f t="shared" si="70"/>
        <v>4900</v>
      </c>
    </row>
    <row r="3074" spans="1:6" s="1055" customFormat="1" ht="15.6">
      <c r="A3074" s="1281" t="s">
        <v>858</v>
      </c>
      <c r="B3074" s="1319" t="s">
        <v>1516</v>
      </c>
      <c r="C3074" s="1151" t="s">
        <v>1421</v>
      </c>
      <c r="D3074" s="1282">
        <v>0</v>
      </c>
      <c r="E3074" s="1491">
        <v>1500</v>
      </c>
      <c r="F3074" s="1515">
        <f t="shared" si="70"/>
        <v>0</v>
      </c>
    </row>
    <row r="3075" spans="1:6" s="1055" customFormat="1" ht="15.6">
      <c r="A3075" s="1281" t="s">
        <v>860</v>
      </c>
      <c r="B3075" s="1319" t="s">
        <v>1517</v>
      </c>
      <c r="C3075" s="1151" t="s">
        <v>1421</v>
      </c>
      <c r="D3075" s="1282">
        <v>0</v>
      </c>
      <c r="E3075" s="1491">
        <v>1500</v>
      </c>
      <c r="F3075" s="1515">
        <f t="shared" si="70"/>
        <v>0</v>
      </c>
    </row>
    <row r="3076" spans="1:6" s="1055" customFormat="1" ht="15.6">
      <c r="A3076" s="1281" t="s">
        <v>862</v>
      </c>
      <c r="B3076" s="1319" t="s">
        <v>1518</v>
      </c>
      <c r="C3076" s="1151" t="s">
        <v>1421</v>
      </c>
      <c r="D3076" s="1282">
        <v>4</v>
      </c>
      <c r="E3076" s="1491">
        <v>300</v>
      </c>
      <c r="F3076" s="1568">
        <f t="shared" si="70"/>
        <v>1200</v>
      </c>
    </row>
    <row r="3077" spans="1:6" s="1055" customFormat="1" ht="31.2">
      <c r="A3077" s="1281" t="s">
        <v>864</v>
      </c>
      <c r="B3077" s="1319" t="s">
        <v>1519</v>
      </c>
      <c r="C3077" s="1151" t="s">
        <v>1421</v>
      </c>
      <c r="D3077" s="1282">
        <v>14</v>
      </c>
      <c r="E3077" s="1491">
        <v>3500</v>
      </c>
      <c r="F3077" s="1568">
        <f t="shared" si="70"/>
        <v>49000</v>
      </c>
    </row>
    <row r="3078" spans="1:6" s="1083" customFormat="1" ht="16.5" customHeight="1">
      <c r="A3078" s="1195"/>
      <c r="B3078" s="1124"/>
      <c r="C3078" s="1073"/>
      <c r="D3078" s="1282"/>
      <c r="E3078" s="1568"/>
      <c r="F3078" s="1568">
        <f t="shared" si="70"/>
        <v>0</v>
      </c>
    </row>
    <row r="3079" spans="1:6" s="1083" customFormat="1" ht="21.75" customHeight="1">
      <c r="A3079" s="1195" t="s">
        <v>866</v>
      </c>
      <c r="B3079" s="1124" t="s">
        <v>1520</v>
      </c>
      <c r="C3079" s="1151" t="s">
        <v>1482</v>
      </c>
      <c r="D3079" s="1282">
        <v>1</v>
      </c>
      <c r="E3079" s="1491">
        <v>20000</v>
      </c>
      <c r="F3079" s="1568">
        <f t="shared" si="70"/>
        <v>20000</v>
      </c>
    </row>
    <row r="3080" spans="1:6" s="1083" customFormat="1" ht="16.5" customHeight="1">
      <c r="A3080" s="1195"/>
      <c r="B3080" s="1124"/>
      <c r="C3080" s="1073"/>
      <c r="D3080" s="1282"/>
      <c r="E3080" s="1568"/>
      <c r="F3080" s="1568"/>
    </row>
    <row r="3081" spans="1:6" s="1083" customFormat="1" ht="16.5" customHeight="1">
      <c r="A3081" s="1195"/>
      <c r="B3081" s="1124"/>
      <c r="C3081" s="1073"/>
      <c r="D3081" s="1282"/>
      <c r="E3081" s="1568"/>
      <c r="F3081" s="1568"/>
    </row>
    <row r="3082" spans="1:6" s="1083" customFormat="1" ht="16.2" thickBot="1">
      <c r="A3082" s="1271"/>
      <c r="B3082" s="1162"/>
      <c r="C3082" s="1164"/>
      <c r="D3082" s="1164"/>
      <c r="E3082" s="1576"/>
      <c r="F3082" s="1582"/>
    </row>
    <row r="3083" spans="1:6" s="1083" customFormat="1" ht="16.5" customHeight="1" thickBot="1">
      <c r="A3083" s="2607" t="s">
        <v>2948</v>
      </c>
      <c r="B3083" s="2607"/>
      <c r="C3083" s="1107"/>
      <c r="D3083" s="1320"/>
      <c r="E3083" s="1600"/>
      <c r="F3083" s="1601">
        <f>SUM(F3056:F3082)</f>
        <v>273100</v>
      </c>
    </row>
    <row r="3084" spans="1:6" s="1083" customFormat="1" ht="15.6">
      <c r="A3084" s="1159"/>
      <c r="B3084" s="1321"/>
      <c r="C3084" s="1322"/>
      <c r="D3084" s="1320"/>
      <c r="E3084" s="1602"/>
      <c r="F3084" s="1603"/>
    </row>
    <row r="3085" spans="1:6" s="1083" customFormat="1" ht="16.2" thickBot="1">
      <c r="A3085" s="2606" t="s">
        <v>3028</v>
      </c>
      <c r="B3085" s="2606"/>
      <c r="C3085" s="2606"/>
      <c r="D3085" s="2606"/>
      <c r="E3085" s="2606"/>
      <c r="F3085" s="2606"/>
    </row>
    <row r="3086" spans="1:6" s="1083" customFormat="1" ht="16.2" thickBot="1">
      <c r="A3086" s="1275" t="s">
        <v>7</v>
      </c>
      <c r="B3086" s="1112" t="s">
        <v>8</v>
      </c>
      <c r="C3086" s="1113" t="s">
        <v>10</v>
      </c>
      <c r="D3086" s="1276" t="s">
        <v>991</v>
      </c>
      <c r="E3086" s="1455" t="s">
        <v>11</v>
      </c>
      <c r="F3086" s="1578" t="s">
        <v>2732</v>
      </c>
    </row>
    <row r="3087" spans="1:6" s="1083" customFormat="1" ht="15.6">
      <c r="A3087" s="1195"/>
      <c r="B3087" s="1150"/>
      <c r="C3087" s="1073"/>
      <c r="D3087" s="1073"/>
      <c r="E3087" s="1515"/>
      <c r="F3087" s="1515"/>
    </row>
    <row r="3088" spans="1:6" s="1083" customFormat="1" ht="15.6">
      <c r="A3088" s="1195" t="s">
        <v>3029</v>
      </c>
      <c r="B3088" s="1124"/>
      <c r="C3088" s="1073"/>
      <c r="D3088" s="1073"/>
      <c r="E3088" s="1486"/>
      <c r="F3088" s="1486"/>
    </row>
    <row r="3089" spans="1:6" s="1083" customFormat="1" ht="15.6">
      <c r="A3089" s="1195"/>
      <c r="B3089" s="1150" t="s">
        <v>2982</v>
      </c>
      <c r="C3089" s="1073"/>
      <c r="D3089" s="1073"/>
      <c r="E3089" s="1515"/>
      <c r="F3089" s="1515"/>
    </row>
    <row r="3090" spans="1:6" s="1083" customFormat="1" ht="15.6">
      <c r="A3090" s="1195"/>
      <c r="B3090" s="1150"/>
      <c r="C3090" s="1073"/>
      <c r="D3090" s="1073"/>
      <c r="E3090" s="1515"/>
      <c r="F3090" s="1515"/>
    </row>
    <row r="3091" spans="1:6" s="1083" customFormat="1" ht="46.8">
      <c r="A3091" s="1195" t="s">
        <v>28</v>
      </c>
      <c r="B3091" s="1124" t="s">
        <v>1521</v>
      </c>
      <c r="C3091" s="1073" t="s">
        <v>46</v>
      </c>
      <c r="D3091" s="1282">
        <f>D3057</f>
        <v>40</v>
      </c>
      <c r="E3091" s="1515">
        <v>300</v>
      </c>
      <c r="F3091" s="1515">
        <f>D3091*E3091</f>
        <v>12000</v>
      </c>
    </row>
    <row r="3092" spans="1:6" s="1083" customFormat="1" ht="31.2">
      <c r="A3092" s="1195" t="s">
        <v>30</v>
      </c>
      <c r="B3092" s="1124" t="s">
        <v>1522</v>
      </c>
      <c r="C3092" s="1073" t="s">
        <v>7</v>
      </c>
      <c r="D3092" s="1073">
        <v>1</v>
      </c>
      <c r="E3092" s="1515">
        <v>10000</v>
      </c>
      <c r="F3092" s="1515">
        <f t="shared" ref="F3092:F3096" si="71">D3092*E3092</f>
        <v>10000</v>
      </c>
    </row>
    <row r="3093" spans="1:6" s="1083" customFormat="1" ht="15.6">
      <c r="A3093" s="1195" t="s">
        <v>31</v>
      </c>
      <c r="B3093" s="1124" t="s">
        <v>1523</v>
      </c>
      <c r="C3093" s="1073" t="s">
        <v>7</v>
      </c>
      <c r="D3093" s="1073">
        <v>1</v>
      </c>
      <c r="E3093" s="1515">
        <v>10000</v>
      </c>
      <c r="F3093" s="1515">
        <f t="shared" si="71"/>
        <v>10000</v>
      </c>
    </row>
    <row r="3094" spans="1:6" s="1083" customFormat="1" ht="78">
      <c r="A3094" s="1195" t="s">
        <v>32</v>
      </c>
      <c r="B3094" s="1124" t="s">
        <v>1524</v>
      </c>
      <c r="C3094" s="1073" t="s">
        <v>1421</v>
      </c>
      <c r="D3094" s="1073">
        <v>5</v>
      </c>
      <c r="E3094" s="1515">
        <v>8000</v>
      </c>
      <c r="F3094" s="1515">
        <f t="shared" si="71"/>
        <v>40000</v>
      </c>
    </row>
    <row r="3095" spans="1:6" s="1083" customFormat="1" ht="46.8">
      <c r="A3095" s="1195" t="s">
        <v>33</v>
      </c>
      <c r="B3095" s="1124" t="s">
        <v>1525</v>
      </c>
      <c r="C3095" s="1073" t="s">
        <v>1421</v>
      </c>
      <c r="D3095" s="1073">
        <v>5</v>
      </c>
      <c r="E3095" s="1515">
        <v>8000</v>
      </c>
      <c r="F3095" s="1515">
        <f t="shared" si="71"/>
        <v>40000</v>
      </c>
    </row>
    <row r="3096" spans="1:6" s="1083" customFormat="1" ht="15.6">
      <c r="A3096" s="1195" t="s">
        <v>34</v>
      </c>
      <c r="B3096" s="1124" t="s">
        <v>1526</v>
      </c>
      <c r="C3096" s="1073" t="s">
        <v>1421</v>
      </c>
      <c r="D3096" s="1073">
        <v>0</v>
      </c>
      <c r="E3096" s="1515">
        <v>16000</v>
      </c>
      <c r="F3096" s="1515">
        <f t="shared" si="71"/>
        <v>0</v>
      </c>
    </row>
    <row r="3097" spans="1:6" s="1083" customFormat="1" ht="15.6">
      <c r="A3097" s="1195"/>
      <c r="B3097" s="1124"/>
      <c r="C3097" s="1073"/>
      <c r="D3097" s="1073"/>
      <c r="E3097" s="1515"/>
      <c r="F3097" s="1515"/>
    </row>
    <row r="3098" spans="1:6" s="1083" customFormat="1" ht="46.8">
      <c r="A3098" s="1195" t="s">
        <v>35</v>
      </c>
      <c r="B3098" s="1124" t="s">
        <v>1527</v>
      </c>
      <c r="C3098" s="1073" t="s">
        <v>1421</v>
      </c>
      <c r="D3098" s="1073">
        <v>12</v>
      </c>
      <c r="E3098" s="1515">
        <v>8000</v>
      </c>
      <c r="F3098" s="1515">
        <f t="shared" ref="F3098" si="72">D3098*E3098</f>
        <v>96000</v>
      </c>
    </row>
    <row r="3099" spans="1:6" s="1083" customFormat="1" ht="15.6">
      <c r="A3099" s="1195"/>
      <c r="B3099" s="1124"/>
      <c r="C3099" s="1073"/>
      <c r="D3099" s="1073"/>
      <c r="E3099" s="1515"/>
      <c r="F3099" s="1515"/>
    </row>
    <row r="3100" spans="1:6" s="1083" customFormat="1" ht="15.6">
      <c r="A3100" s="1195"/>
      <c r="B3100" s="1124"/>
      <c r="C3100" s="1073"/>
      <c r="D3100" s="1073"/>
      <c r="E3100" s="1486"/>
      <c r="F3100" s="1486"/>
    </row>
    <row r="3101" spans="1:6" s="1083" customFormat="1" ht="15.6">
      <c r="A3101" s="1195"/>
      <c r="B3101" s="1323"/>
      <c r="C3101" s="1073"/>
      <c r="D3101" s="1073"/>
      <c r="E3101" s="1486"/>
      <c r="F3101" s="1486"/>
    </row>
    <row r="3102" spans="1:6" s="1083" customFormat="1" ht="15.6">
      <c r="A3102" s="1195"/>
      <c r="B3102" s="1124"/>
      <c r="C3102" s="1073"/>
      <c r="D3102" s="1073"/>
      <c r="E3102" s="1486"/>
      <c r="F3102" s="1486"/>
    </row>
    <row r="3103" spans="1:6" s="1083" customFormat="1" ht="15.6">
      <c r="A3103" s="1195"/>
      <c r="B3103" s="1323"/>
      <c r="C3103" s="1073"/>
      <c r="D3103" s="1073"/>
      <c r="E3103" s="1486"/>
      <c r="F3103" s="1486"/>
    </row>
    <row r="3104" spans="1:6" s="1083" customFormat="1" ht="15.6">
      <c r="A3104" s="1195"/>
      <c r="B3104" s="1323"/>
      <c r="C3104" s="1073"/>
      <c r="D3104" s="1073"/>
      <c r="E3104" s="1486"/>
      <c r="F3104" s="1486"/>
    </row>
    <row r="3105" spans="1:6" s="1083" customFormat="1" ht="15.6">
      <c r="A3105" s="1195"/>
      <c r="B3105" s="1150"/>
      <c r="C3105" s="1073"/>
      <c r="D3105" s="1073"/>
      <c r="E3105" s="1486"/>
      <c r="F3105" s="1486"/>
    </row>
    <row r="3106" spans="1:6" s="1083" customFormat="1" ht="15.6">
      <c r="A3106" s="1195"/>
      <c r="B3106" s="1150"/>
      <c r="C3106" s="1073"/>
      <c r="D3106" s="1073"/>
      <c r="E3106" s="1486"/>
      <c r="F3106" s="1486"/>
    </row>
    <row r="3107" spans="1:6" s="1083" customFormat="1" ht="15.6">
      <c r="A3107" s="1195"/>
      <c r="B3107" s="1150"/>
      <c r="C3107" s="1073"/>
      <c r="D3107" s="1073"/>
      <c r="E3107" s="1486"/>
      <c r="F3107" s="1486"/>
    </row>
    <row r="3108" spans="1:6" s="1083" customFormat="1" ht="15.6">
      <c r="A3108" s="1195"/>
      <c r="B3108" s="1124"/>
      <c r="C3108" s="1073"/>
      <c r="D3108" s="1073"/>
      <c r="E3108" s="1486"/>
      <c r="F3108" s="1486"/>
    </row>
    <row r="3109" spans="1:6" s="1083" customFormat="1" ht="15.6">
      <c r="A3109" s="1195"/>
      <c r="B3109" s="1124"/>
      <c r="C3109" s="1073"/>
      <c r="D3109" s="1073"/>
      <c r="E3109" s="1486"/>
      <c r="F3109" s="1486"/>
    </row>
    <row r="3110" spans="1:6" s="1083" customFormat="1" ht="15.6">
      <c r="A3110" s="1195"/>
      <c r="B3110" s="1124"/>
      <c r="C3110" s="1073"/>
      <c r="D3110" s="1073"/>
      <c r="E3110" s="1486"/>
      <c r="F3110" s="1486"/>
    </row>
    <row r="3111" spans="1:6" s="1083" customFormat="1" ht="15.6">
      <c r="A3111" s="1195"/>
      <c r="B3111" s="1124"/>
      <c r="C3111" s="1073"/>
      <c r="D3111" s="1073"/>
      <c r="E3111" s="1486"/>
      <c r="F3111" s="1486"/>
    </row>
    <row r="3112" spans="1:6" s="1083" customFormat="1" ht="15.6">
      <c r="A3112" s="1283"/>
      <c r="B3112" s="1124"/>
      <c r="C3112" s="1073"/>
      <c r="D3112" s="1073"/>
      <c r="E3112" s="1486"/>
      <c r="F3112" s="1486"/>
    </row>
    <row r="3113" spans="1:6" s="1083" customFormat="1" ht="15.6">
      <c r="A3113" s="1195"/>
      <c r="B3113" s="1323"/>
      <c r="C3113" s="1073"/>
      <c r="D3113" s="1073"/>
      <c r="E3113" s="1486"/>
      <c r="F3113" s="1486"/>
    </row>
    <row r="3114" spans="1:6" s="1083" customFormat="1" ht="15.6">
      <c r="A3114" s="1195"/>
      <c r="B3114" s="1150"/>
      <c r="C3114" s="1073"/>
      <c r="D3114" s="1073"/>
      <c r="E3114" s="1486"/>
      <c r="F3114" s="1486"/>
    </row>
    <row r="3115" spans="1:6" s="1083" customFormat="1" ht="15.6">
      <c r="A3115" s="1195"/>
      <c r="B3115" s="1150"/>
      <c r="C3115" s="1073"/>
      <c r="D3115" s="1073"/>
      <c r="E3115" s="1486"/>
      <c r="F3115" s="1486"/>
    </row>
    <row r="3116" spans="1:6" s="1083" customFormat="1" ht="15.6">
      <c r="A3116" s="1195"/>
      <c r="B3116" s="1150"/>
      <c r="C3116" s="1073"/>
      <c r="D3116" s="1073"/>
      <c r="E3116" s="1486"/>
      <c r="F3116" s="1486"/>
    </row>
    <row r="3117" spans="1:6" s="1083" customFormat="1" ht="15.6">
      <c r="A3117" s="1195"/>
      <c r="B3117" s="1150"/>
      <c r="C3117" s="1073"/>
      <c r="D3117" s="1073"/>
      <c r="E3117" s="1486"/>
      <c r="F3117" s="1486"/>
    </row>
    <row r="3118" spans="1:6" s="1083" customFormat="1" ht="15.6">
      <c r="A3118" s="1195"/>
      <c r="B3118" s="1150"/>
      <c r="C3118" s="1073"/>
      <c r="D3118" s="1073"/>
      <c r="E3118" s="1486"/>
      <c r="F3118" s="1486"/>
    </row>
    <row r="3119" spans="1:6" s="1083" customFormat="1" ht="15.6">
      <c r="A3119" s="1195"/>
      <c r="B3119" s="1150"/>
      <c r="C3119" s="1073"/>
      <c r="D3119" s="1073"/>
      <c r="E3119" s="1486"/>
      <c r="F3119" s="1486"/>
    </row>
    <row r="3120" spans="1:6" s="1083" customFormat="1" ht="16.2" thickBot="1">
      <c r="A3120" s="1324"/>
      <c r="B3120" s="1325"/>
      <c r="C3120" s="1325"/>
      <c r="D3120" s="1325"/>
      <c r="E3120" s="1604"/>
      <c r="F3120" s="1605"/>
    </row>
    <row r="3121" spans="1:6" s="1083" customFormat="1" ht="16.2" thickBot="1">
      <c r="A3121" s="2607" t="s">
        <v>2948</v>
      </c>
      <c r="B3121" s="2607"/>
      <c r="C3121" s="1107"/>
      <c r="D3121" s="1320"/>
      <c r="E3121" s="1600"/>
      <c r="F3121" s="1601">
        <f>SUM(F3088:F3120)</f>
        <v>208000</v>
      </c>
    </row>
    <row r="3122" spans="1:6" s="1083" customFormat="1" ht="15.6">
      <c r="A3122" s="1273"/>
      <c r="B3122" s="1321"/>
      <c r="C3122" s="1107"/>
      <c r="D3122" s="1320"/>
      <c r="E3122" s="1602"/>
      <c r="F3122" s="1603"/>
    </row>
    <row r="3123" spans="1:6" s="1083" customFormat="1" ht="15.6">
      <c r="A3123" s="1159"/>
      <c r="B3123" s="1321"/>
      <c r="C3123" s="1322"/>
      <c r="D3123" s="1320"/>
      <c r="E3123" s="1602"/>
      <c r="F3123" s="1602"/>
    </row>
    <row r="3124" spans="1:6" s="1055" customFormat="1" ht="16.2" thickBot="1">
      <c r="A3124" s="2602" t="s">
        <v>3026</v>
      </c>
      <c r="B3124" s="2602"/>
      <c r="C3124" s="2602"/>
      <c r="D3124" s="2602"/>
      <c r="E3124" s="2602"/>
      <c r="F3124" s="2602"/>
    </row>
    <row r="3125" spans="1:6" s="1083" customFormat="1" ht="16.2" thickBot="1">
      <c r="A3125" s="1275" t="s">
        <v>7</v>
      </c>
      <c r="B3125" s="1112" t="s">
        <v>8</v>
      </c>
      <c r="C3125" s="1113" t="s">
        <v>10</v>
      </c>
      <c r="D3125" s="1276" t="s">
        <v>991</v>
      </c>
      <c r="E3125" s="1455" t="s">
        <v>11</v>
      </c>
      <c r="F3125" s="1578" t="s">
        <v>2732</v>
      </c>
    </row>
    <row r="3126" spans="1:6" s="1055" customFormat="1" ht="15.6">
      <c r="A3126" s="1286"/>
      <c r="B3126" s="1287"/>
      <c r="C3126" s="1288"/>
      <c r="D3126" s="1289"/>
      <c r="E3126" s="1585"/>
      <c r="F3126" s="1580"/>
    </row>
    <row r="3127" spans="1:6" s="1055" customFormat="1" ht="15.6">
      <c r="A3127" s="1290"/>
      <c r="B3127" s="1077" t="s">
        <v>2934</v>
      </c>
      <c r="C3127" s="1285"/>
      <c r="D3127" s="1109"/>
      <c r="E3127" s="1586"/>
      <c r="F3127" s="1515"/>
    </row>
    <row r="3128" spans="1:6" s="1055" customFormat="1" ht="15.6">
      <c r="A3128" s="1290"/>
      <c r="B3128" s="1077"/>
      <c r="C3128" s="1285"/>
      <c r="D3128" s="1109"/>
      <c r="E3128" s="1586"/>
      <c r="F3128" s="1515"/>
    </row>
    <row r="3129" spans="1:6" s="1055" customFormat="1" ht="15.6">
      <c r="A3129" s="1290"/>
      <c r="B3129" s="1291"/>
      <c r="C3129" s="1285"/>
      <c r="D3129" s="1109"/>
      <c r="E3129" s="1586"/>
      <c r="F3129" s="1515"/>
    </row>
    <row r="3130" spans="1:6" s="1055" customFormat="1" ht="15.6">
      <c r="A3130" s="1290" t="s">
        <v>3027</v>
      </c>
      <c r="B3130" s="1291" t="s">
        <v>2984</v>
      </c>
      <c r="C3130" s="1285"/>
      <c r="D3130" s="1109"/>
      <c r="E3130" s="1586"/>
      <c r="F3130" s="1515">
        <f>F3083</f>
        <v>273100</v>
      </c>
    </row>
    <row r="3131" spans="1:6" s="1055" customFormat="1" ht="15.6">
      <c r="A3131" s="1290"/>
      <c r="B3131" s="1291"/>
      <c r="C3131" s="1285"/>
      <c r="D3131" s="1109"/>
      <c r="E3131" s="1586"/>
      <c r="F3131" s="1515"/>
    </row>
    <row r="3132" spans="1:6" s="1055" customFormat="1" ht="15.6">
      <c r="A3132" s="1290" t="s">
        <v>3029</v>
      </c>
      <c r="B3132" s="1291" t="s">
        <v>2985</v>
      </c>
      <c r="C3132" s="1285"/>
      <c r="D3132" s="1109"/>
      <c r="E3132" s="1586"/>
      <c r="F3132" s="1515">
        <f>F3121</f>
        <v>208000</v>
      </c>
    </row>
    <row r="3133" spans="1:6" s="1055" customFormat="1" ht="15.6">
      <c r="A3133" s="1290"/>
      <c r="B3133" s="1291"/>
      <c r="C3133" s="1285"/>
      <c r="D3133" s="1109"/>
      <c r="E3133" s="1586"/>
      <c r="F3133" s="1515"/>
    </row>
    <row r="3134" spans="1:6" s="1055" customFormat="1" ht="15.6">
      <c r="A3134" s="1290"/>
      <c r="B3134" s="1291"/>
      <c r="C3134" s="1285"/>
      <c r="D3134" s="1109"/>
      <c r="E3134" s="1586"/>
      <c r="F3134" s="1515"/>
    </row>
    <row r="3135" spans="1:6" s="1055" customFormat="1" ht="15.6">
      <c r="A3135" s="1290"/>
      <c r="B3135" s="1291"/>
      <c r="C3135" s="1285"/>
      <c r="D3135" s="1109"/>
      <c r="E3135" s="1586"/>
      <c r="F3135" s="1515"/>
    </row>
    <row r="3136" spans="1:6" s="1055" customFormat="1" ht="15.6">
      <c r="A3136" s="1290"/>
      <c r="B3136" s="1291"/>
      <c r="C3136" s="1285"/>
      <c r="D3136" s="1109"/>
      <c r="E3136" s="1586"/>
      <c r="F3136" s="1515"/>
    </row>
    <row r="3137" spans="1:6" s="1055" customFormat="1" ht="15.6">
      <c r="A3137" s="1290"/>
      <c r="B3137" s="1291"/>
      <c r="C3137" s="1285"/>
      <c r="D3137" s="1109"/>
      <c r="E3137" s="1586"/>
      <c r="F3137" s="1515"/>
    </row>
    <row r="3138" spans="1:6" s="1055" customFormat="1" ht="15.6">
      <c r="A3138" s="1290"/>
      <c r="B3138" s="1291"/>
      <c r="C3138" s="1285"/>
      <c r="D3138" s="1109"/>
      <c r="E3138" s="1586"/>
      <c r="F3138" s="1515"/>
    </row>
    <row r="3139" spans="1:6" s="1055" customFormat="1" ht="15.6">
      <c r="A3139" s="1290"/>
      <c r="B3139" s="1291"/>
      <c r="C3139" s="1285"/>
      <c r="D3139" s="1109"/>
      <c r="E3139" s="1586"/>
      <c r="F3139" s="1515"/>
    </row>
    <row r="3140" spans="1:6" s="1055" customFormat="1" ht="15.6">
      <c r="A3140" s="1290"/>
      <c r="B3140" s="1291"/>
      <c r="C3140" s="1285"/>
      <c r="D3140" s="1109"/>
      <c r="E3140" s="1586"/>
      <c r="F3140" s="1515"/>
    </row>
    <row r="3141" spans="1:6" s="1055" customFormat="1" ht="15.6">
      <c r="A3141" s="1290"/>
      <c r="B3141" s="1292"/>
      <c r="C3141" s="1293"/>
      <c r="D3141" s="1294"/>
      <c r="E3141" s="1587"/>
      <c r="F3141" s="1588"/>
    </row>
    <row r="3142" spans="1:6" s="1055" customFormat="1" ht="15.6">
      <c r="A3142" s="1290"/>
      <c r="B3142" s="1295" t="s">
        <v>2937</v>
      </c>
      <c r="C3142" s="1293"/>
      <c r="D3142" s="1294"/>
      <c r="E3142" s="1587"/>
      <c r="F3142" s="1588">
        <f>SUM(F3128:F3141)</f>
        <v>481100</v>
      </c>
    </row>
    <row r="3143" spans="1:6" s="1055" customFormat="1" ht="15.6">
      <c r="A3143" s="1290"/>
      <c r="B3143" s="1292"/>
      <c r="C3143" s="1293"/>
      <c r="D3143" s="1294"/>
      <c r="E3143" s="1587"/>
      <c r="F3143" s="1588"/>
    </row>
    <row r="3144" spans="1:6" s="1055" customFormat="1" ht="15.6">
      <c r="A3144" s="1290"/>
      <c r="B3144" s="1291"/>
      <c r="C3144" s="1285"/>
      <c r="D3144" s="1109"/>
      <c r="E3144" s="1586"/>
      <c r="F3144" s="1515"/>
    </row>
    <row r="3145" spans="1:6" s="1055" customFormat="1" ht="15.6">
      <c r="A3145" s="1290"/>
      <c r="B3145" s="1291"/>
      <c r="C3145" s="1285"/>
      <c r="D3145" s="1109"/>
      <c r="E3145" s="1586"/>
      <c r="F3145" s="1515"/>
    </row>
    <row r="3146" spans="1:6" s="1055" customFormat="1" ht="15.6">
      <c r="A3146" s="1290"/>
      <c r="B3146" s="1291"/>
      <c r="C3146" s="1285"/>
      <c r="D3146" s="1109"/>
      <c r="E3146" s="1586"/>
      <c r="F3146" s="1515"/>
    </row>
    <row r="3147" spans="1:6" s="1055" customFormat="1" ht="15.6">
      <c r="A3147" s="1290"/>
      <c r="B3147" s="1291"/>
      <c r="C3147" s="1285"/>
      <c r="D3147" s="1109"/>
      <c r="E3147" s="1586"/>
      <c r="F3147" s="1515"/>
    </row>
    <row r="3148" spans="1:6" s="1055" customFormat="1" ht="15.6">
      <c r="A3148" s="1290"/>
      <c r="B3148" s="1291"/>
      <c r="C3148" s="1285"/>
      <c r="D3148" s="1109"/>
      <c r="E3148" s="1586"/>
      <c r="F3148" s="1515"/>
    </row>
    <row r="3149" spans="1:6" s="1055" customFormat="1" ht="15.6">
      <c r="A3149" s="1290"/>
      <c r="B3149" s="1291"/>
      <c r="C3149" s="1285"/>
      <c r="D3149" s="1109"/>
      <c r="E3149" s="1586"/>
      <c r="F3149" s="1515"/>
    </row>
    <row r="3150" spans="1:6" s="1055" customFormat="1" ht="15.6">
      <c r="A3150" s="1290"/>
      <c r="B3150" s="1291"/>
      <c r="C3150" s="1285"/>
      <c r="D3150" s="1109"/>
      <c r="E3150" s="1586"/>
      <c r="F3150" s="1515"/>
    </row>
    <row r="3151" spans="1:6" s="1055" customFormat="1" ht="15.6">
      <c r="A3151" s="1290"/>
      <c r="B3151" s="1291"/>
      <c r="C3151" s="1285"/>
      <c r="D3151" s="1109"/>
      <c r="E3151" s="1586"/>
      <c r="F3151" s="1515"/>
    </row>
    <row r="3152" spans="1:6" s="1055" customFormat="1" ht="15.6">
      <c r="A3152" s="1290"/>
      <c r="B3152" s="1291"/>
      <c r="C3152" s="1285"/>
      <c r="D3152" s="1109"/>
      <c r="E3152" s="1586"/>
      <c r="F3152" s="1515"/>
    </row>
    <row r="3153" spans="1:6" s="1055" customFormat="1" ht="15.6">
      <c r="A3153" s="1290"/>
      <c r="B3153" s="1291"/>
      <c r="C3153" s="1285"/>
      <c r="D3153" s="1109"/>
      <c r="E3153" s="1586"/>
      <c r="F3153" s="1515"/>
    </row>
    <row r="3154" spans="1:6" s="1055" customFormat="1" ht="15.6">
      <c r="A3154" s="1290"/>
      <c r="B3154" s="1291"/>
      <c r="C3154" s="1285"/>
      <c r="D3154" s="1109"/>
      <c r="E3154" s="1586"/>
      <c r="F3154" s="1515"/>
    </row>
    <row r="3155" spans="1:6" s="1055" customFormat="1" ht="15.6">
      <c r="A3155" s="1290"/>
      <c r="B3155" s="1291"/>
      <c r="C3155" s="1285"/>
      <c r="D3155" s="1109"/>
      <c r="E3155" s="1586"/>
      <c r="F3155" s="1515"/>
    </row>
    <row r="3156" spans="1:6" s="1055" customFormat="1" ht="15.6">
      <c r="A3156" s="1290"/>
      <c r="B3156" s="1291"/>
      <c r="C3156" s="1285"/>
      <c r="D3156" s="1109"/>
      <c r="E3156" s="1586"/>
      <c r="F3156" s="1515"/>
    </row>
    <row r="3157" spans="1:6" s="1055" customFormat="1" ht="15.6">
      <c r="A3157" s="1290"/>
      <c r="B3157" s="1291"/>
      <c r="C3157" s="1285"/>
      <c r="D3157" s="1109"/>
      <c r="E3157" s="1586"/>
      <c r="F3157" s="1515"/>
    </row>
    <row r="3158" spans="1:6" s="1055" customFormat="1" ht="15.6">
      <c r="A3158" s="1290"/>
      <c r="B3158" s="1291"/>
      <c r="C3158" s="1285"/>
      <c r="D3158" s="1109"/>
      <c r="E3158" s="1586"/>
      <c r="F3158" s="1515"/>
    </row>
    <row r="3159" spans="1:6" s="1055" customFormat="1" ht="15.6">
      <c r="A3159" s="1290"/>
      <c r="B3159" s="1291"/>
      <c r="C3159" s="1285"/>
      <c r="D3159" s="1109"/>
      <c r="E3159" s="1586"/>
      <c r="F3159" s="1515"/>
    </row>
    <row r="3160" spans="1:6" s="1055" customFormat="1" ht="15.6">
      <c r="A3160" s="1290"/>
      <c r="B3160" s="1291"/>
      <c r="C3160" s="1285"/>
      <c r="D3160" s="1109"/>
      <c r="E3160" s="1586"/>
      <c r="F3160" s="1515"/>
    </row>
    <row r="3161" spans="1:6" s="1055" customFormat="1" ht="15.6">
      <c r="A3161" s="1290"/>
      <c r="B3161" s="1291"/>
      <c r="C3161" s="1285"/>
      <c r="D3161" s="1109"/>
      <c r="E3161" s="1586"/>
      <c r="F3161" s="1515"/>
    </row>
    <row r="3162" spans="1:6" s="1055" customFormat="1" ht="15.6">
      <c r="A3162" s="1290"/>
      <c r="B3162" s="1291"/>
      <c r="C3162" s="1285"/>
      <c r="D3162" s="1109"/>
      <c r="E3162" s="1586"/>
      <c r="F3162" s="1515"/>
    </row>
    <row r="3163" spans="1:6" s="1055" customFormat="1" ht="15.6">
      <c r="A3163" s="1290"/>
      <c r="B3163" s="1291"/>
      <c r="C3163" s="1285"/>
      <c r="D3163" s="1109"/>
      <c r="E3163" s="1586"/>
      <c r="F3163" s="1515"/>
    </row>
    <row r="3164" spans="1:6" s="1055" customFormat="1" ht="15.6">
      <c r="A3164" s="1290"/>
      <c r="B3164" s="1291"/>
      <c r="C3164" s="1285"/>
      <c r="D3164" s="1109"/>
      <c r="E3164" s="1586"/>
      <c r="F3164" s="1515"/>
    </row>
    <row r="3165" spans="1:6" s="1055" customFormat="1" ht="15.6">
      <c r="A3165" s="1290"/>
      <c r="B3165" s="1291"/>
      <c r="C3165" s="1285"/>
      <c r="D3165" s="1109"/>
      <c r="E3165" s="1586"/>
      <c r="F3165" s="1515"/>
    </row>
    <row r="3166" spans="1:6" s="1055" customFormat="1" ht="15.6">
      <c r="A3166" s="1290"/>
      <c r="B3166" s="1291"/>
      <c r="C3166" s="1285"/>
      <c r="D3166" s="1109"/>
      <c r="E3166" s="1586"/>
      <c r="F3166" s="1515"/>
    </row>
    <row r="3167" spans="1:6" s="1055" customFormat="1" ht="15.6">
      <c r="A3167" s="1290"/>
      <c r="B3167" s="1291"/>
      <c r="C3167" s="1285"/>
      <c r="D3167" s="1109"/>
      <c r="E3167" s="1586"/>
      <c r="F3167" s="1515"/>
    </row>
    <row r="3168" spans="1:6" s="1055" customFormat="1" ht="16.2" thickBot="1">
      <c r="A3168" s="1296"/>
      <c r="B3168" s="1297"/>
      <c r="C3168" s="1298"/>
      <c r="D3168" s="1299"/>
      <c r="E3168" s="1589"/>
      <c r="F3168" s="1582"/>
    </row>
    <row r="3169" spans="1:6" s="1055" customFormat="1" ht="16.2" thickBot="1">
      <c r="A3169" s="1158"/>
      <c r="B3169" s="1117" t="s">
        <v>2938</v>
      </c>
      <c r="C3169" s="1253"/>
      <c r="D3169" s="1107"/>
      <c r="E3169" s="1497"/>
      <c r="F3169" s="1590">
        <f>F3142</f>
        <v>481100</v>
      </c>
    </row>
    <row r="3170" spans="1:6" s="1083" customFormat="1" ht="15.6">
      <c r="A3170" s="1159"/>
      <c r="B3170" s="1321"/>
      <c r="C3170" s="1322"/>
      <c r="D3170" s="1320"/>
      <c r="E3170" s="1602"/>
      <c r="F3170" s="1602"/>
    </row>
    <row r="3171" spans="1:6" s="1083" customFormat="1" ht="15.6">
      <c r="A3171" s="1158"/>
      <c r="B3171" s="1117"/>
      <c r="C3171" s="1107"/>
      <c r="D3171" s="1107"/>
      <c r="E3171" s="1564"/>
      <c r="F3171" s="1564"/>
    </row>
    <row r="3172" spans="1:6" s="1055" customFormat="1" ht="16.2" thickBot="1">
      <c r="A3172" s="2602" t="s">
        <v>3030</v>
      </c>
      <c r="B3172" s="2602"/>
      <c r="C3172" s="2602"/>
      <c r="D3172" s="2602"/>
      <c r="E3172" s="2602"/>
      <c r="F3172" s="2602"/>
    </row>
    <row r="3173" spans="1:6" s="1083" customFormat="1" ht="16.2" thickBot="1">
      <c r="A3173" s="1275" t="s">
        <v>7</v>
      </c>
      <c r="B3173" s="1112" t="s">
        <v>8</v>
      </c>
      <c r="C3173" s="1113" t="s">
        <v>10</v>
      </c>
      <c r="D3173" s="1276" t="s">
        <v>991</v>
      </c>
      <c r="E3173" s="1455" t="s">
        <v>11</v>
      </c>
      <c r="F3173" s="1578" t="s">
        <v>2732</v>
      </c>
    </row>
    <row r="3174" spans="1:6" s="1055" customFormat="1" ht="15.6">
      <c r="A3174" s="1301"/>
      <c r="B3174" s="1326" t="s">
        <v>1530</v>
      </c>
      <c r="C3174" s="1143"/>
      <c r="D3174" s="1109"/>
      <c r="E3174" s="1491"/>
      <c r="F3174" s="1600"/>
    </row>
    <row r="3175" spans="1:6" s="1055" customFormat="1" ht="15.6">
      <c r="A3175" s="1292" t="s">
        <v>3031</v>
      </c>
      <c r="B3175" s="1326" t="s">
        <v>1531</v>
      </c>
      <c r="C3175" s="1143"/>
      <c r="D3175" s="1109"/>
      <c r="E3175" s="1491"/>
      <c r="F3175" s="1600"/>
    </row>
    <row r="3176" spans="1:6" s="1055" customFormat="1" ht="154.5" customHeight="1">
      <c r="A3176" s="1290" t="s">
        <v>28</v>
      </c>
      <c r="B3176" s="1124" t="s">
        <v>1532</v>
      </c>
      <c r="C3176" s="1143" t="s">
        <v>1421</v>
      </c>
      <c r="D3176" s="1327">
        <v>0</v>
      </c>
      <c r="E3176" s="1491">
        <v>6500</v>
      </c>
      <c r="F3176" s="1600">
        <f>D3176*E3176</f>
        <v>0</v>
      </c>
    </row>
    <row r="3177" spans="1:6" s="1055" customFormat="1" ht="141.75" customHeight="1">
      <c r="A3177" s="1290" t="s">
        <v>30</v>
      </c>
      <c r="B3177" s="1124" t="s">
        <v>1533</v>
      </c>
      <c r="C3177" s="1143" t="s">
        <v>1421</v>
      </c>
      <c r="D3177" s="1327">
        <v>0</v>
      </c>
      <c r="E3177" s="1491">
        <v>6500</v>
      </c>
      <c r="F3177" s="1600">
        <f t="shared" ref="F3177:F3179" si="73">D3177*E3177</f>
        <v>0</v>
      </c>
    </row>
    <row r="3178" spans="1:6" s="1055" customFormat="1" ht="15.6">
      <c r="A3178" s="1290"/>
      <c r="B3178" s="1124"/>
      <c r="C3178" s="1143"/>
      <c r="D3178" s="1109"/>
      <c r="E3178" s="1491"/>
      <c r="F3178" s="1600">
        <f t="shared" si="73"/>
        <v>0</v>
      </c>
    </row>
    <row r="3179" spans="1:6" s="1055" customFormat="1" ht="31.2">
      <c r="A3179" s="1328" t="s">
        <v>31</v>
      </c>
      <c r="B3179" s="1082" t="s">
        <v>1534</v>
      </c>
      <c r="C3179" s="1143" t="s">
        <v>1421</v>
      </c>
      <c r="D3179" s="1327">
        <v>0</v>
      </c>
      <c r="E3179" s="1491">
        <v>2500</v>
      </c>
      <c r="F3179" s="1600">
        <f t="shared" si="73"/>
        <v>0</v>
      </c>
    </row>
    <row r="3180" spans="1:6" s="1055" customFormat="1" ht="15.6">
      <c r="A3180" s="1290"/>
      <c r="B3180" s="1124"/>
      <c r="C3180" s="1143"/>
      <c r="D3180" s="1109"/>
      <c r="E3180" s="1491"/>
      <c r="F3180" s="1600"/>
    </row>
    <row r="3181" spans="1:6" s="1055" customFormat="1" ht="15.6">
      <c r="A3181" s="1290"/>
      <c r="B3181" s="1124"/>
      <c r="C3181" s="1143"/>
      <c r="D3181" s="1327"/>
      <c r="E3181" s="1491"/>
      <c r="F3181" s="1600"/>
    </row>
    <row r="3182" spans="1:6" s="1055" customFormat="1" ht="15.6">
      <c r="A3182" s="1290"/>
      <c r="B3182" s="1082"/>
      <c r="C3182" s="1143"/>
      <c r="D3182" s="1109"/>
      <c r="E3182" s="1606"/>
      <c r="F3182" s="1600"/>
    </row>
    <row r="3183" spans="1:6" s="1055" customFormat="1" ht="15.6">
      <c r="A3183" s="1290"/>
      <c r="B3183" s="1124"/>
      <c r="C3183" s="1143"/>
      <c r="D3183" s="1327"/>
      <c r="E3183" s="1491"/>
      <c r="F3183" s="1600"/>
    </row>
    <row r="3184" spans="1:6" s="1055" customFormat="1" ht="15.6">
      <c r="A3184" s="1329"/>
      <c r="B3184" s="1082"/>
      <c r="C3184" s="1143"/>
      <c r="D3184" s="1109"/>
      <c r="E3184" s="1606"/>
      <c r="F3184" s="1600"/>
    </row>
    <row r="3185" spans="1:6" s="1055" customFormat="1" ht="15.6">
      <c r="A3185" s="1290"/>
      <c r="B3185" s="1082"/>
      <c r="C3185" s="1143"/>
      <c r="D3185" s="1109"/>
      <c r="E3185" s="1606"/>
      <c r="F3185" s="1600"/>
    </row>
    <row r="3186" spans="1:6" s="1055" customFormat="1" ht="15.6">
      <c r="A3186" s="1329"/>
      <c r="B3186" s="1082"/>
      <c r="C3186" s="1143"/>
      <c r="D3186" s="1109"/>
      <c r="E3186" s="1491"/>
      <c r="F3186" s="1607"/>
    </row>
    <row r="3187" spans="1:6" s="1055" customFormat="1" ht="15.6">
      <c r="A3187" s="1329"/>
      <c r="B3187" s="1082"/>
      <c r="C3187" s="1330"/>
      <c r="D3187" s="1294"/>
      <c r="E3187" s="1513"/>
      <c r="F3187" s="1600"/>
    </row>
    <row r="3188" spans="1:6" s="1055" customFormat="1" ht="15.6">
      <c r="A3188" s="1290"/>
      <c r="B3188" s="1082"/>
      <c r="C3188" s="1143"/>
      <c r="D3188" s="1109"/>
      <c r="E3188" s="1491"/>
      <c r="F3188" s="1600"/>
    </row>
    <row r="3189" spans="1:6" s="1055" customFormat="1" ht="15.6">
      <c r="A3189" s="1290"/>
      <c r="B3189" s="1082"/>
      <c r="C3189" s="1143"/>
      <c r="D3189" s="1109"/>
      <c r="E3189" s="1491"/>
      <c r="F3189" s="1600"/>
    </row>
    <row r="3190" spans="1:6" s="1055" customFormat="1" ht="15.6">
      <c r="A3190" s="1290"/>
      <c r="B3190" s="1082"/>
      <c r="C3190" s="1143"/>
      <c r="D3190" s="1109"/>
      <c r="E3190" s="1491"/>
      <c r="F3190" s="1600"/>
    </row>
    <row r="3191" spans="1:6" s="1055" customFormat="1" ht="15.6">
      <c r="A3191" s="1290"/>
      <c r="B3191" s="1082"/>
      <c r="C3191" s="1143"/>
      <c r="D3191" s="1109"/>
      <c r="E3191" s="1491"/>
      <c r="F3191" s="1600"/>
    </row>
    <row r="3192" spans="1:6" s="1055" customFormat="1" ht="15.6">
      <c r="A3192" s="1290"/>
      <c r="B3192" s="1082"/>
      <c r="C3192" s="1143"/>
      <c r="D3192" s="1109"/>
      <c r="E3192" s="1491"/>
      <c r="F3192" s="1600"/>
    </row>
    <row r="3193" spans="1:6" s="1055" customFormat="1" ht="15.6">
      <c r="A3193" s="1290"/>
      <c r="B3193" s="1082"/>
      <c r="C3193" s="1143"/>
      <c r="D3193" s="1109"/>
      <c r="E3193" s="1491"/>
      <c r="F3193" s="1600"/>
    </row>
    <row r="3194" spans="1:6" s="1055" customFormat="1" ht="15.6">
      <c r="A3194" s="1290"/>
      <c r="B3194" s="1082"/>
      <c r="C3194" s="1143"/>
      <c r="D3194" s="1109"/>
      <c r="E3194" s="1491"/>
      <c r="F3194" s="1600"/>
    </row>
    <row r="3195" spans="1:6" s="1055" customFormat="1" ht="15.6">
      <c r="A3195" s="1290"/>
      <c r="B3195" s="1082"/>
      <c r="C3195" s="1143"/>
      <c r="D3195" s="1109"/>
      <c r="E3195" s="1491"/>
      <c r="F3195" s="1600"/>
    </row>
    <row r="3196" spans="1:6" s="1055" customFormat="1" ht="15.6">
      <c r="A3196" s="1290"/>
      <c r="B3196" s="1082"/>
      <c r="C3196" s="1143"/>
      <c r="D3196" s="1109"/>
      <c r="E3196" s="1491"/>
      <c r="F3196" s="1600"/>
    </row>
    <row r="3197" spans="1:6" s="1055" customFormat="1" ht="15.6">
      <c r="A3197" s="1290"/>
      <c r="B3197" s="1082"/>
      <c r="C3197" s="1143"/>
      <c r="D3197" s="1109"/>
      <c r="E3197" s="1491"/>
      <c r="F3197" s="1600"/>
    </row>
    <row r="3198" spans="1:6" s="1055" customFormat="1" ht="15.6">
      <c r="A3198" s="1290"/>
      <c r="B3198" s="1082"/>
      <c r="C3198" s="1143"/>
      <c r="D3198" s="1109"/>
      <c r="E3198" s="1491"/>
      <c r="F3198" s="1600"/>
    </row>
    <row r="3199" spans="1:6" s="1055" customFormat="1" ht="15.6">
      <c r="A3199" s="1290"/>
      <c r="B3199" s="1082"/>
      <c r="C3199" s="1143"/>
      <c r="D3199" s="1109"/>
      <c r="E3199" s="1491"/>
      <c r="F3199" s="1600"/>
    </row>
    <row r="3200" spans="1:6" s="1055" customFormat="1" ht="15.6">
      <c r="A3200" s="1290"/>
      <c r="B3200" s="1082"/>
      <c r="C3200" s="1143"/>
      <c r="D3200" s="1109"/>
      <c r="E3200" s="1491"/>
      <c r="F3200" s="1600"/>
    </row>
    <row r="3201" spans="1:6" s="1055" customFormat="1" ht="16.2" thickBot="1">
      <c r="A3201" s="1296"/>
      <c r="B3201" s="1331"/>
      <c r="C3201" s="1332"/>
      <c r="D3201" s="1299"/>
      <c r="E3201" s="1575"/>
      <c r="F3201" s="1608"/>
    </row>
    <row r="3202" spans="1:6" s="1055" customFormat="1" ht="16.2" thickBot="1">
      <c r="A3202" s="2609" t="s">
        <v>2810</v>
      </c>
      <c r="B3202" s="2609"/>
      <c r="C3202" s="2609"/>
      <c r="D3202" s="2609"/>
      <c r="E3202" s="2610"/>
      <c r="F3202" s="1609">
        <f>SUM(F3176:F3201)</f>
        <v>0</v>
      </c>
    </row>
    <row r="3203" spans="1:6" s="1055" customFormat="1" ht="16.2" thickTop="1">
      <c r="A3203" s="1254"/>
      <c r="B3203" s="1333"/>
      <c r="C3203" s="1143"/>
      <c r="D3203" s="1107"/>
      <c r="E3203" s="1465"/>
      <c r="F3203" s="1599"/>
    </row>
    <row r="3204" spans="1:6" s="1083" customFormat="1" ht="6.75" customHeight="1">
      <c r="A3204" s="1334"/>
      <c r="B3204" s="1335"/>
      <c r="C3204" s="1335"/>
      <c r="D3204" s="1335"/>
      <c r="E3204" s="1610"/>
      <c r="F3204" s="1610"/>
    </row>
    <row r="3205" spans="1:6" s="1055" customFormat="1" ht="15.6">
      <c r="A3205" s="1336"/>
      <c r="B3205" s="1117"/>
      <c r="C3205" s="1143"/>
      <c r="D3205" s="1107"/>
      <c r="E3205" s="1592"/>
      <c r="F3205" s="1564"/>
    </row>
    <row r="3206" spans="1:6" s="1055" customFormat="1" ht="16.2" thickBot="1">
      <c r="A3206" s="2602" t="s">
        <v>3030</v>
      </c>
      <c r="B3206" s="2602"/>
      <c r="C3206" s="2602"/>
      <c r="D3206" s="2602"/>
      <c r="E3206" s="2602"/>
      <c r="F3206" s="2602"/>
    </row>
    <row r="3207" spans="1:6" s="1055" customFormat="1" ht="16.2" thickBot="1">
      <c r="A3207" s="1337" t="s">
        <v>7</v>
      </c>
      <c r="B3207" s="1338" t="s">
        <v>8</v>
      </c>
      <c r="C3207" s="1339" t="s">
        <v>10</v>
      </c>
      <c r="D3207" s="1340" t="s">
        <v>991</v>
      </c>
      <c r="E3207" s="1611" t="s">
        <v>11</v>
      </c>
      <c r="F3207" s="1514" t="s">
        <v>2033</v>
      </c>
    </row>
    <row r="3208" spans="1:6" s="1055" customFormat="1" ht="15.6">
      <c r="A3208" s="1286"/>
      <c r="B3208" s="1287"/>
      <c r="C3208" s="1288"/>
      <c r="D3208" s="1289"/>
      <c r="E3208" s="1585"/>
      <c r="F3208" s="1580"/>
    </row>
    <row r="3209" spans="1:6" s="1055" customFormat="1" ht="15.6">
      <c r="A3209" s="1290"/>
      <c r="B3209" s="1077" t="s">
        <v>2934</v>
      </c>
      <c r="C3209" s="1285"/>
      <c r="D3209" s="1109"/>
      <c r="E3209" s="1586"/>
      <c r="F3209" s="1515"/>
    </row>
    <row r="3210" spans="1:6" s="1055" customFormat="1" ht="15.6">
      <c r="A3210" s="1290"/>
      <c r="B3210" s="1077"/>
      <c r="C3210" s="1285"/>
      <c r="D3210" s="1109"/>
      <c r="E3210" s="1586"/>
      <c r="F3210" s="1515"/>
    </row>
    <row r="3211" spans="1:6" s="1055" customFormat="1" ht="15.6">
      <c r="A3211" s="1290"/>
      <c r="B3211" s="1291"/>
      <c r="C3211" s="1285"/>
      <c r="D3211" s="1109"/>
      <c r="E3211" s="1586"/>
      <c r="F3211" s="1515"/>
    </row>
    <row r="3212" spans="1:6" s="1055" customFormat="1" ht="15.6">
      <c r="A3212" s="1290" t="s">
        <v>3031</v>
      </c>
      <c r="B3212" s="1291" t="s">
        <v>2988</v>
      </c>
      <c r="C3212" s="1285"/>
      <c r="D3212" s="1109"/>
      <c r="E3212" s="1586"/>
      <c r="F3212" s="1515">
        <f>F3202</f>
        <v>0</v>
      </c>
    </row>
    <row r="3213" spans="1:6" s="1055" customFormat="1" ht="15.6">
      <c r="A3213" s="1290"/>
      <c r="B3213" s="1291"/>
      <c r="C3213" s="1285"/>
      <c r="D3213" s="1109"/>
      <c r="E3213" s="1586"/>
      <c r="F3213" s="1515"/>
    </row>
    <row r="3214" spans="1:6" s="1055" customFormat="1" ht="15.6">
      <c r="A3214" s="1290"/>
      <c r="B3214" s="1291"/>
      <c r="C3214" s="1285"/>
      <c r="D3214" s="1109"/>
      <c r="E3214" s="1586"/>
      <c r="F3214" s="1515"/>
    </row>
    <row r="3215" spans="1:6" s="1055" customFormat="1" ht="15.6">
      <c r="A3215" s="1290"/>
      <c r="B3215" s="1292"/>
      <c r="C3215" s="1293"/>
      <c r="D3215" s="1294"/>
      <c r="E3215" s="1587"/>
      <c r="F3215" s="1588"/>
    </row>
    <row r="3216" spans="1:6" s="1055" customFormat="1" ht="15.6">
      <c r="A3216" s="1290"/>
      <c r="B3216" s="1096"/>
      <c r="C3216" s="1293"/>
      <c r="D3216" s="1294"/>
      <c r="E3216" s="1587"/>
      <c r="F3216" s="1515"/>
    </row>
    <row r="3217" spans="1:6" s="1055" customFormat="1" ht="15.6">
      <c r="A3217" s="1290"/>
      <c r="B3217" s="1292"/>
      <c r="C3217" s="1293"/>
      <c r="D3217" s="1294"/>
      <c r="E3217" s="1587"/>
      <c r="F3217" s="1588"/>
    </row>
    <row r="3218" spans="1:6" s="1055" customFormat="1" ht="15.6">
      <c r="A3218" s="1290"/>
      <c r="B3218" s="1295" t="s">
        <v>2989</v>
      </c>
      <c r="C3218" s="1293"/>
      <c r="D3218" s="1294"/>
      <c r="E3218" s="1587"/>
      <c r="F3218" s="1588">
        <f>SUM(F3210:F3217)</f>
        <v>0</v>
      </c>
    </row>
    <row r="3219" spans="1:6" s="1055" customFormat="1" ht="15.6">
      <c r="A3219" s="1290"/>
      <c r="B3219" s="1292"/>
      <c r="C3219" s="1293"/>
      <c r="D3219" s="1294"/>
      <c r="E3219" s="1587"/>
      <c r="F3219" s="1588"/>
    </row>
    <row r="3220" spans="1:6" s="1055" customFormat="1" ht="15.6">
      <c r="A3220" s="1290"/>
      <c r="B3220" s="1291"/>
      <c r="C3220" s="1285"/>
      <c r="D3220" s="1109"/>
      <c r="E3220" s="1586"/>
      <c r="F3220" s="1515"/>
    </row>
    <row r="3221" spans="1:6" s="1055" customFormat="1" ht="15.6">
      <c r="A3221" s="1290"/>
      <c r="B3221" s="1291"/>
      <c r="C3221" s="1285"/>
      <c r="D3221" s="1109"/>
      <c r="E3221" s="1586"/>
      <c r="F3221" s="1515"/>
    </row>
    <row r="3222" spans="1:6" s="1055" customFormat="1" ht="15.6">
      <c r="A3222" s="1290"/>
      <c r="B3222" s="1291"/>
      <c r="C3222" s="1285"/>
      <c r="D3222" s="1109"/>
      <c r="E3222" s="1586"/>
      <c r="F3222" s="1515"/>
    </row>
    <row r="3223" spans="1:6" s="1055" customFormat="1" ht="15.6">
      <c r="A3223" s="1290"/>
      <c r="B3223" s="1291"/>
      <c r="C3223" s="1285"/>
      <c r="D3223" s="1109"/>
      <c r="E3223" s="1586"/>
      <c r="F3223" s="1515"/>
    </row>
    <row r="3224" spans="1:6" s="1055" customFormat="1" ht="15.6">
      <c r="A3224" s="1290"/>
      <c r="B3224" s="1291"/>
      <c r="C3224" s="1285"/>
      <c r="D3224" s="1109"/>
      <c r="E3224" s="1586"/>
      <c r="F3224" s="1515"/>
    </row>
    <row r="3225" spans="1:6" s="1055" customFormat="1" ht="15.6">
      <c r="A3225" s="1290"/>
      <c r="B3225" s="1291"/>
      <c r="C3225" s="1285"/>
      <c r="D3225" s="1109"/>
      <c r="E3225" s="1586"/>
      <c r="F3225" s="1515"/>
    </row>
    <row r="3226" spans="1:6" s="1055" customFormat="1" ht="15.6">
      <c r="A3226" s="1290"/>
      <c r="B3226" s="1291"/>
      <c r="C3226" s="1285"/>
      <c r="D3226" s="1109"/>
      <c r="E3226" s="1586"/>
      <c r="F3226" s="1515"/>
    </row>
    <row r="3227" spans="1:6" s="1055" customFormat="1" ht="15.6">
      <c r="A3227" s="1290"/>
      <c r="B3227" s="1291"/>
      <c r="C3227" s="1285"/>
      <c r="D3227" s="1109"/>
      <c r="E3227" s="1586"/>
      <c r="F3227" s="1515"/>
    </row>
    <row r="3228" spans="1:6" s="1055" customFormat="1" ht="15.6">
      <c r="A3228" s="1290"/>
      <c r="B3228" s="1291"/>
      <c r="C3228" s="1285"/>
      <c r="D3228" s="1109"/>
      <c r="E3228" s="1586"/>
      <c r="F3228" s="1515"/>
    </row>
    <row r="3229" spans="1:6" s="1055" customFormat="1" ht="15.6">
      <c r="A3229" s="1290"/>
      <c r="B3229" s="1291"/>
      <c r="C3229" s="1285"/>
      <c r="D3229" s="1109"/>
      <c r="E3229" s="1586"/>
      <c r="F3229" s="1515"/>
    </row>
    <row r="3230" spans="1:6" s="1055" customFormat="1" ht="15.6">
      <c r="A3230" s="1290"/>
      <c r="B3230" s="1291"/>
      <c r="C3230" s="1285"/>
      <c r="D3230" s="1109"/>
      <c r="E3230" s="1586"/>
      <c r="F3230" s="1515"/>
    </row>
    <row r="3231" spans="1:6" s="1055" customFormat="1" ht="15.6">
      <c r="A3231" s="1290"/>
      <c r="B3231" s="1291"/>
      <c r="C3231" s="1285"/>
      <c r="D3231" s="1109"/>
      <c r="E3231" s="1586"/>
      <c r="F3231" s="1515"/>
    </row>
    <row r="3232" spans="1:6" s="1055" customFormat="1" ht="15.6">
      <c r="A3232" s="1290"/>
      <c r="B3232" s="1291"/>
      <c r="C3232" s="1285"/>
      <c r="D3232" s="1109"/>
      <c r="E3232" s="1586"/>
      <c r="F3232" s="1515"/>
    </row>
    <row r="3233" spans="1:6" s="1055" customFormat="1" ht="15.6">
      <c r="A3233" s="1290"/>
      <c r="B3233" s="1291"/>
      <c r="C3233" s="1285"/>
      <c r="D3233" s="1109"/>
      <c r="E3233" s="1586"/>
      <c r="F3233" s="1515"/>
    </row>
    <row r="3234" spans="1:6" s="1055" customFormat="1" ht="15.6">
      <c r="A3234" s="1290"/>
      <c r="B3234" s="1291"/>
      <c r="C3234" s="1285"/>
      <c r="D3234" s="1109"/>
      <c r="E3234" s="1586"/>
      <c r="F3234" s="1515"/>
    </row>
    <row r="3235" spans="1:6" s="1055" customFormat="1" ht="15.6">
      <c r="A3235" s="1290"/>
      <c r="B3235" s="1291"/>
      <c r="C3235" s="1285"/>
      <c r="D3235" s="1109"/>
      <c r="E3235" s="1586"/>
      <c r="F3235" s="1515"/>
    </row>
    <row r="3236" spans="1:6" s="1055" customFormat="1" ht="15.6">
      <c r="A3236" s="1290"/>
      <c r="B3236" s="1291"/>
      <c r="C3236" s="1285"/>
      <c r="D3236" s="1109"/>
      <c r="E3236" s="1586"/>
      <c r="F3236" s="1515"/>
    </row>
    <row r="3237" spans="1:6" s="1055" customFormat="1" ht="15.6">
      <c r="A3237" s="1290"/>
      <c r="B3237" s="1291"/>
      <c r="C3237" s="1285"/>
      <c r="D3237" s="1109"/>
      <c r="E3237" s="1586"/>
      <c r="F3237" s="1515"/>
    </row>
    <row r="3238" spans="1:6" s="1055" customFormat="1" ht="15.6">
      <c r="A3238" s="1290"/>
      <c r="B3238" s="1291"/>
      <c r="C3238" s="1285"/>
      <c r="D3238" s="1109"/>
      <c r="E3238" s="1586"/>
      <c r="F3238" s="1515"/>
    </row>
    <row r="3239" spans="1:6" s="1055" customFormat="1" ht="15.6">
      <c r="A3239" s="1290"/>
      <c r="B3239" s="1291"/>
      <c r="C3239" s="1285"/>
      <c r="D3239" s="1109"/>
      <c r="E3239" s="1586"/>
      <c r="F3239" s="1515"/>
    </row>
    <row r="3240" spans="1:6" s="1055" customFormat="1" ht="15.6">
      <c r="A3240" s="1290"/>
      <c r="B3240" s="1291"/>
      <c r="C3240" s="1285"/>
      <c r="D3240" s="1109"/>
      <c r="E3240" s="1586"/>
      <c r="F3240" s="1515"/>
    </row>
    <row r="3241" spans="1:6" s="1055" customFormat="1" ht="15.6">
      <c r="A3241" s="1290"/>
      <c r="B3241" s="1291"/>
      <c r="C3241" s="1285"/>
      <c r="D3241" s="1109"/>
      <c r="E3241" s="1586"/>
      <c r="F3241" s="1515"/>
    </row>
    <row r="3242" spans="1:6" s="1055" customFormat="1" ht="15.6">
      <c r="A3242" s="1290"/>
      <c r="B3242" s="1291"/>
      <c r="C3242" s="1285"/>
      <c r="D3242" s="1109"/>
      <c r="E3242" s="1586"/>
      <c r="F3242" s="1515"/>
    </row>
    <row r="3243" spans="1:6" s="1055" customFormat="1" ht="15.6">
      <c r="A3243" s="1290"/>
      <c r="B3243" s="1291"/>
      <c r="C3243" s="1285"/>
      <c r="D3243" s="1109"/>
      <c r="E3243" s="1586"/>
      <c r="F3243" s="1515"/>
    </row>
    <row r="3244" spans="1:6" s="1055" customFormat="1" ht="15.6">
      <c r="A3244" s="1290"/>
      <c r="B3244" s="1291"/>
      <c r="C3244" s="1285"/>
      <c r="D3244" s="1109"/>
      <c r="E3244" s="1586"/>
      <c r="F3244" s="1515"/>
    </row>
    <row r="3245" spans="1:6" s="1055" customFormat="1" ht="15.6">
      <c r="A3245" s="1290"/>
      <c r="B3245" s="1291"/>
      <c r="C3245" s="1285"/>
      <c r="D3245" s="1109"/>
      <c r="E3245" s="1586"/>
      <c r="F3245" s="1515"/>
    </row>
    <row r="3246" spans="1:6" s="1055" customFormat="1" ht="15.6">
      <c r="A3246" s="1290"/>
      <c r="B3246" s="1291"/>
      <c r="C3246" s="1285"/>
      <c r="D3246" s="1109"/>
      <c r="E3246" s="1586"/>
      <c r="F3246" s="1515"/>
    </row>
    <row r="3247" spans="1:6" s="1055" customFormat="1" ht="15.6">
      <c r="A3247" s="1290"/>
      <c r="B3247" s="1291"/>
      <c r="C3247" s="1285"/>
      <c r="D3247" s="1109"/>
      <c r="E3247" s="1586"/>
      <c r="F3247" s="1515"/>
    </row>
    <row r="3248" spans="1:6" s="1055" customFormat="1" ht="15.6">
      <c r="A3248" s="1290"/>
      <c r="B3248" s="1291"/>
      <c r="C3248" s="1285"/>
      <c r="D3248" s="1109"/>
      <c r="E3248" s="1586"/>
      <c r="F3248" s="1515"/>
    </row>
    <row r="3249" spans="1:6" s="1055" customFormat="1" ht="15.6">
      <c r="A3249" s="1290"/>
      <c r="B3249" s="1291"/>
      <c r="C3249" s="1285"/>
      <c r="D3249" s="1109"/>
      <c r="E3249" s="1586"/>
      <c r="F3249" s="1515"/>
    </row>
    <row r="3250" spans="1:6" s="1055" customFormat="1" ht="16.2" thickBot="1">
      <c r="A3250" s="1296"/>
      <c r="B3250" s="1297"/>
      <c r="C3250" s="1298"/>
      <c r="D3250" s="1299"/>
      <c r="E3250" s="1589"/>
      <c r="F3250" s="1582"/>
    </row>
    <row r="3251" spans="1:6" s="1055" customFormat="1" ht="16.2" thickBot="1">
      <c r="A3251" s="1158"/>
      <c r="B3251" s="1117" t="s">
        <v>2938</v>
      </c>
      <c r="C3251" s="1253"/>
      <c r="D3251" s="1107"/>
      <c r="E3251" s="1497"/>
      <c r="F3251" s="1590">
        <f>F3218</f>
        <v>0</v>
      </c>
    </row>
    <row r="3252" spans="1:6" s="1055" customFormat="1" ht="15.6">
      <c r="A3252" s="1158"/>
      <c r="B3252" s="1196"/>
      <c r="C3252" s="1253"/>
      <c r="D3252" s="1107"/>
      <c r="E3252" s="1465"/>
      <c r="F3252" s="1599"/>
    </row>
    <row r="3253" spans="1:6" s="1055" customFormat="1" ht="15.6">
      <c r="A3253" s="2589" t="s">
        <v>2754</v>
      </c>
      <c r="B3253" s="2589"/>
      <c r="C3253" s="2589"/>
      <c r="D3253" s="2589"/>
      <c r="E3253" s="2589"/>
      <c r="F3253" s="2589"/>
    </row>
    <row r="3254" spans="1:6" s="1055" customFormat="1" ht="16.2" thickBot="1">
      <c r="A3254" s="1254"/>
      <c r="B3254" s="1142"/>
      <c r="C3254" s="1143"/>
      <c r="D3254" s="1107"/>
      <c r="E3254" s="1465"/>
      <c r="F3254" s="1511"/>
    </row>
    <row r="3255" spans="1:6" s="1055" customFormat="1" ht="16.2" thickBot="1">
      <c r="A3255" s="1313" t="s">
        <v>7</v>
      </c>
      <c r="B3255" s="1112" t="s">
        <v>8</v>
      </c>
      <c r="C3255" s="1145"/>
      <c r="D3255" s="1114"/>
      <c r="E3255" s="1455"/>
      <c r="F3255" s="1512" t="s">
        <v>2755</v>
      </c>
    </row>
    <row r="3256" spans="1:6" s="1055" customFormat="1" ht="15.6">
      <c r="A3256" s="1259"/>
      <c r="B3256" s="1146"/>
      <c r="C3256" s="1147"/>
      <c r="D3256" s="1148"/>
      <c r="E3256" s="1513"/>
      <c r="F3256" s="1514"/>
    </row>
    <row r="3257" spans="1:6" s="1055" customFormat="1" ht="15.6">
      <c r="A3257" s="1195"/>
      <c r="B3257" s="1077"/>
      <c r="C3257" s="1149"/>
      <c r="D3257" s="1073"/>
      <c r="E3257" s="1491"/>
      <c r="F3257" s="1515"/>
    </row>
    <row r="3258" spans="1:6" s="1055" customFormat="1" ht="15.6">
      <c r="A3258" s="1195"/>
      <c r="B3258" s="1077" t="s">
        <v>2990</v>
      </c>
      <c r="C3258" s="1149"/>
      <c r="D3258" s="1073"/>
      <c r="E3258" s="1491"/>
      <c r="F3258" s="1515"/>
    </row>
    <row r="3259" spans="1:6" s="1055" customFormat="1" ht="15.6">
      <c r="A3259" s="1195"/>
      <c r="B3259" s="1150" t="s">
        <v>2754</v>
      </c>
      <c r="C3259" s="1151"/>
      <c r="D3259" s="1073"/>
      <c r="E3259" s="1491"/>
      <c r="F3259" s="1515"/>
    </row>
    <row r="3260" spans="1:6" s="1055" customFormat="1" ht="15.6">
      <c r="A3260" s="1195"/>
      <c r="B3260" s="1150"/>
      <c r="C3260" s="1151"/>
      <c r="D3260" s="1073"/>
      <c r="E3260" s="1491"/>
      <c r="F3260" s="1515"/>
    </row>
    <row r="3261" spans="1:6" s="1055" customFormat="1" ht="17.25" customHeight="1">
      <c r="A3261" s="1195"/>
      <c r="B3261" s="1124"/>
      <c r="C3261" s="1274"/>
      <c r="D3261" s="1073"/>
      <c r="E3261" s="1491"/>
      <c r="F3261" s="1515"/>
    </row>
    <row r="3262" spans="1:6" s="1055" customFormat="1" ht="17.25" customHeight="1">
      <c r="A3262" s="1195">
        <v>3.2</v>
      </c>
      <c r="B3262" s="1082" t="s">
        <v>1538</v>
      </c>
      <c r="C3262" s="1151"/>
      <c r="D3262" s="1073"/>
      <c r="E3262" s="1491"/>
      <c r="F3262" s="1515">
        <f>F2907</f>
        <v>348252</v>
      </c>
    </row>
    <row r="3263" spans="1:6" s="1055" customFormat="1" ht="17.25" customHeight="1">
      <c r="A3263" s="1195"/>
      <c r="B3263" s="1082"/>
      <c r="C3263" s="1341"/>
      <c r="D3263" s="1073"/>
      <c r="E3263" s="1491"/>
      <c r="F3263" s="1515"/>
    </row>
    <row r="3264" spans="1:6" s="1055" customFormat="1" ht="17.25" customHeight="1">
      <c r="A3264" s="1195">
        <v>3.3</v>
      </c>
      <c r="B3264" s="1082" t="s">
        <v>1539</v>
      </c>
      <c r="C3264" s="1151"/>
      <c r="D3264" s="1073"/>
      <c r="E3264" s="1491"/>
      <c r="F3264" s="1568">
        <f>F3045</f>
        <v>3812520</v>
      </c>
    </row>
    <row r="3265" spans="1:6" s="1055" customFormat="1" ht="17.25" customHeight="1">
      <c r="A3265" s="1195"/>
      <c r="B3265" s="1082"/>
      <c r="C3265" s="1151"/>
      <c r="D3265" s="1073"/>
      <c r="E3265" s="1491"/>
      <c r="F3265" s="1515"/>
    </row>
    <row r="3266" spans="1:6" s="1055" customFormat="1" ht="17.25" customHeight="1">
      <c r="A3266" s="1195">
        <v>3.4</v>
      </c>
      <c r="B3266" s="1082" t="s">
        <v>1540</v>
      </c>
      <c r="C3266" s="1151"/>
      <c r="D3266" s="1073"/>
      <c r="E3266" s="1491"/>
      <c r="F3266" s="1515">
        <f>F3169</f>
        <v>481100</v>
      </c>
    </row>
    <row r="3267" spans="1:6" s="1055" customFormat="1" ht="17.25" customHeight="1">
      <c r="A3267" s="1195"/>
      <c r="B3267" s="1082"/>
      <c r="C3267" s="1342"/>
      <c r="D3267" s="1073"/>
      <c r="E3267" s="1491"/>
      <c r="F3267" s="1612"/>
    </row>
    <row r="3268" spans="1:6" s="1055" customFormat="1" ht="17.25" customHeight="1">
      <c r="A3268" s="1195">
        <v>3.5</v>
      </c>
      <c r="B3268" s="1082" t="s">
        <v>1541</v>
      </c>
      <c r="C3268" s="1151"/>
      <c r="D3268" s="1073"/>
      <c r="E3268" s="1491"/>
      <c r="F3268" s="1515">
        <f>F3251</f>
        <v>0</v>
      </c>
    </row>
    <row r="3269" spans="1:6" s="1055" customFormat="1" ht="17.25" customHeight="1">
      <c r="A3269" s="1195"/>
      <c r="B3269" s="1082"/>
      <c r="C3269" s="1343"/>
      <c r="D3269" s="1344"/>
      <c r="E3269" s="1606"/>
      <c r="F3269" s="1613"/>
    </row>
    <row r="3270" spans="1:6" s="1055" customFormat="1" ht="16.5" customHeight="1">
      <c r="A3270" s="1259"/>
      <c r="B3270" s="1146"/>
      <c r="C3270" s="1147"/>
      <c r="D3270" s="1148"/>
      <c r="E3270" s="1513"/>
      <c r="F3270" s="1588"/>
    </row>
    <row r="3271" spans="1:6" s="1055" customFormat="1" ht="15.6">
      <c r="A3271" s="1259"/>
      <c r="B3271" s="1146" t="s">
        <v>2926</v>
      </c>
      <c r="C3271" s="1147"/>
      <c r="D3271" s="1148"/>
      <c r="E3271" s="1513"/>
      <c r="F3271" s="1614">
        <f>SUM(F3261:F3270)</f>
        <v>4641872</v>
      </c>
    </row>
    <row r="3272" spans="1:6" s="1055" customFormat="1" ht="15.6">
      <c r="A3272" s="1195"/>
      <c r="B3272" s="1263"/>
      <c r="C3272" s="1264"/>
      <c r="D3272" s="1265"/>
      <c r="E3272" s="1491"/>
      <c r="F3272" s="1515"/>
    </row>
    <row r="3273" spans="1:6" s="1055" customFormat="1" ht="15.6">
      <c r="A3273" s="1195"/>
      <c r="B3273" s="1266"/>
      <c r="C3273" s="1267"/>
      <c r="D3273" s="1268"/>
      <c r="E3273" s="1572"/>
      <c r="F3273" s="1615"/>
    </row>
    <row r="3274" spans="1:6" s="1055" customFormat="1" ht="15.6">
      <c r="A3274" s="1195"/>
      <c r="B3274" s="1124"/>
      <c r="C3274" s="1151"/>
      <c r="D3274" s="1073"/>
      <c r="E3274" s="1491"/>
      <c r="F3274" s="1515"/>
    </row>
    <row r="3275" spans="1:6" s="1055" customFormat="1" ht="15.6">
      <c r="A3275" s="1195"/>
      <c r="B3275" s="1146"/>
      <c r="C3275" s="1151"/>
      <c r="D3275" s="1270"/>
      <c r="E3275" s="1498"/>
      <c r="F3275" s="1616"/>
    </row>
    <row r="3276" spans="1:6" s="1055" customFormat="1" ht="31.8" thickBot="1">
      <c r="A3276" s="1195"/>
      <c r="B3276" s="1146" t="s">
        <v>2991</v>
      </c>
      <c r="C3276" s="1151"/>
      <c r="D3276" s="1270"/>
      <c r="E3276" s="1498"/>
      <c r="F3276" s="1616">
        <f>F3271</f>
        <v>4641872</v>
      </c>
    </row>
    <row r="3277" spans="1:6" s="1055" customFormat="1" ht="15.6">
      <c r="A3277" s="2605"/>
      <c r="B3277" s="2605"/>
      <c r="C3277" s="2605"/>
      <c r="D3277" s="2605"/>
      <c r="E3277" s="2605"/>
      <c r="F3277" s="2605"/>
    </row>
    <row r="3278" spans="1:6" s="1083" customFormat="1" ht="15.6">
      <c r="A3278" s="1159"/>
      <c r="C3278" s="1159"/>
      <c r="D3278" s="1159"/>
      <c r="E3278" s="1617"/>
      <c r="F3278" s="1454"/>
    </row>
    <row r="3279" spans="1:6" s="1057" customFormat="1" ht="15.6">
      <c r="A3279" s="1155"/>
      <c r="B3279" s="1156"/>
      <c r="C3279" s="1089"/>
      <c r="D3279" s="1089"/>
      <c r="E3279" s="1451"/>
      <c r="F3279" s="1451"/>
    </row>
    <row r="3280" spans="1:6" s="1057" customFormat="1" ht="15.6">
      <c r="A3280" s="1155"/>
      <c r="B3280" s="1156"/>
      <c r="C3280" s="1089"/>
      <c r="D3280" s="1089"/>
      <c r="E3280" s="1451"/>
      <c r="F3280" s="1451"/>
    </row>
    <row r="3281" spans="1:6" s="1057" customFormat="1" ht="15.6">
      <c r="A3281" s="1155"/>
      <c r="B3281" s="1156"/>
      <c r="C3281" s="1089"/>
      <c r="D3281" s="1089"/>
      <c r="E3281" s="1451"/>
      <c r="F3281" s="1451"/>
    </row>
    <row r="3282" spans="1:6" s="1057" customFormat="1" ht="15.6">
      <c r="A3282" s="1155"/>
      <c r="B3282" s="1156"/>
      <c r="C3282" s="1089"/>
      <c r="D3282" s="1089"/>
      <c r="E3282" s="1451"/>
      <c r="F3282" s="1451"/>
    </row>
    <row r="3283" spans="1:6" s="1057" customFormat="1" ht="15.6">
      <c r="A3283" s="1155"/>
      <c r="B3283" s="1156"/>
      <c r="C3283" s="1089"/>
      <c r="D3283" s="1089"/>
      <c r="E3283" s="1451"/>
      <c r="F3283" s="1451"/>
    </row>
    <row r="3284" spans="1:6" s="1057" customFormat="1" ht="15.6">
      <c r="A3284" s="1155"/>
      <c r="B3284" s="1156"/>
      <c r="C3284" s="1089"/>
      <c r="D3284" s="1089"/>
      <c r="E3284" s="1451"/>
      <c r="F3284" s="1451"/>
    </row>
    <row r="3285" spans="1:6" s="1057" customFormat="1" ht="15.6">
      <c r="A3285" s="1155"/>
      <c r="B3285" s="1156"/>
      <c r="C3285" s="1089"/>
      <c r="D3285" s="1089"/>
      <c r="E3285" s="1451"/>
      <c r="F3285" s="1451"/>
    </row>
    <row r="3286" spans="1:6" s="1057" customFormat="1" ht="15.6">
      <c r="A3286" s="1155"/>
      <c r="B3286" s="1156"/>
      <c r="C3286" s="1089"/>
      <c r="D3286" s="1089"/>
      <c r="E3286" s="1451"/>
      <c r="F3286" s="1451"/>
    </row>
    <row r="3287" spans="1:6" s="1057" customFormat="1" ht="15.6">
      <c r="A3287" s="1155"/>
      <c r="B3287" s="1156"/>
      <c r="C3287" s="1089"/>
      <c r="D3287" s="1089"/>
      <c r="E3287" s="1451"/>
      <c r="F3287" s="1451"/>
    </row>
    <row r="3288" spans="1:6" s="1057" customFormat="1" ht="15.6">
      <c r="A3288" s="1155"/>
      <c r="B3288" s="1156"/>
      <c r="C3288" s="1089"/>
      <c r="D3288" s="1089"/>
      <c r="E3288" s="1451"/>
      <c r="F3288" s="1451"/>
    </row>
    <row r="3289" spans="1:6" s="1057" customFormat="1" ht="15.6">
      <c r="A3289" s="1155"/>
      <c r="B3289" s="1156"/>
      <c r="C3289" s="1089"/>
      <c r="D3289" s="1089"/>
      <c r="E3289" s="1451"/>
      <c r="F3289" s="1451"/>
    </row>
    <row r="3290" spans="1:6" s="1057" customFormat="1" ht="15.6">
      <c r="A3290" s="1155"/>
      <c r="B3290" s="1156"/>
      <c r="C3290" s="1089"/>
      <c r="D3290" s="1089"/>
      <c r="E3290" s="1451"/>
      <c r="F3290" s="1451"/>
    </row>
    <row r="3291" spans="1:6" s="1057" customFormat="1" ht="15.6">
      <c r="A3291" s="1155"/>
      <c r="B3291" s="1156"/>
      <c r="C3291" s="1089"/>
      <c r="D3291" s="1089"/>
      <c r="E3291" s="1451"/>
      <c r="F3291" s="1451"/>
    </row>
    <row r="3292" spans="1:6" s="1057" customFormat="1" ht="15.6">
      <c r="A3292" s="1155"/>
      <c r="B3292" s="1156"/>
      <c r="C3292" s="1089"/>
      <c r="D3292" s="1089"/>
      <c r="E3292" s="1451"/>
      <c r="F3292" s="1451"/>
    </row>
    <row r="3293" spans="1:6" s="1057" customFormat="1" ht="15.6">
      <c r="A3293" s="1155"/>
      <c r="B3293" s="1156"/>
      <c r="C3293" s="1089"/>
      <c r="D3293" s="1089"/>
      <c r="E3293" s="1451"/>
      <c r="F3293" s="1451"/>
    </row>
    <row r="3294" spans="1:6" s="1057" customFormat="1" ht="15.6">
      <c r="A3294" s="1155"/>
      <c r="B3294" s="1156"/>
      <c r="C3294" s="1089"/>
      <c r="D3294" s="1089"/>
      <c r="E3294" s="1451"/>
      <c r="F3294" s="1451"/>
    </row>
    <row r="3295" spans="1:6" s="1057" customFormat="1" ht="15.6">
      <c r="A3295" s="1155"/>
      <c r="B3295" s="1156"/>
      <c r="C3295" s="1089"/>
      <c r="D3295" s="1089"/>
      <c r="E3295" s="1451"/>
      <c r="F3295" s="1451"/>
    </row>
    <row r="3296" spans="1:6" s="1057" customFormat="1" ht="15.6">
      <c r="A3296" s="1155"/>
      <c r="B3296" s="1156"/>
      <c r="C3296" s="1089"/>
      <c r="D3296" s="1089"/>
      <c r="E3296" s="1451"/>
      <c r="F3296" s="1451"/>
    </row>
    <row r="3297" spans="1:6" s="1057" customFormat="1" ht="15.6">
      <c r="A3297" s="1155"/>
      <c r="B3297" s="1156"/>
      <c r="C3297" s="1089"/>
      <c r="D3297" s="1089"/>
      <c r="E3297" s="1451"/>
      <c r="F3297" s="1451"/>
    </row>
    <row r="3298" spans="1:6" s="1057" customFormat="1" ht="15.6">
      <c r="A3298" s="1155"/>
      <c r="B3298" s="1156"/>
      <c r="C3298" s="1089"/>
      <c r="D3298" s="1089"/>
      <c r="E3298" s="1451"/>
      <c r="F3298" s="1451"/>
    </row>
    <row r="3299" spans="1:6" s="1057" customFormat="1" ht="15.6">
      <c r="A3299" s="1155"/>
      <c r="B3299" s="1156"/>
      <c r="C3299" s="1089"/>
      <c r="D3299" s="1089"/>
      <c r="E3299" s="1451"/>
      <c r="F3299" s="1451"/>
    </row>
    <row r="3300" spans="1:6" s="1057" customFormat="1" ht="15.6">
      <c r="A3300" s="1155"/>
      <c r="B3300" s="1156"/>
      <c r="C3300" s="1089"/>
      <c r="D3300" s="1089"/>
      <c r="E3300" s="1451"/>
      <c r="F3300" s="1451"/>
    </row>
    <row r="3301" spans="1:6" s="1057" customFormat="1" ht="15.6">
      <c r="A3301" s="1155"/>
      <c r="B3301" s="1156"/>
      <c r="C3301" s="1089"/>
      <c r="D3301" s="1089"/>
      <c r="E3301" s="1451"/>
      <c r="F3301" s="1451"/>
    </row>
    <row r="3302" spans="1:6" s="1057" customFormat="1" ht="53.25" customHeight="1">
      <c r="A3302" s="2579" t="s">
        <v>3032</v>
      </c>
      <c r="B3302" s="2580"/>
      <c r="C3302" s="2580"/>
      <c r="D3302" s="2580"/>
      <c r="E3302" s="2580"/>
      <c r="F3302" s="2580"/>
    </row>
    <row r="3303" spans="1:6" s="1057" customFormat="1" ht="15.6">
      <c r="A3303" s="1155"/>
      <c r="B3303" s="1156"/>
      <c r="C3303" s="1089"/>
      <c r="D3303" s="1089"/>
      <c r="E3303" s="1451"/>
      <c r="F3303" s="1451"/>
    </row>
    <row r="3304" spans="1:6" s="1057" customFormat="1" ht="15.6">
      <c r="A3304" s="1155"/>
      <c r="B3304" s="1156"/>
      <c r="C3304" s="1089"/>
      <c r="D3304" s="1089"/>
      <c r="E3304" s="1451"/>
      <c r="F3304" s="1451"/>
    </row>
    <row r="3305" spans="1:6" s="1057" customFormat="1" ht="15.6">
      <c r="A3305" s="1155"/>
      <c r="B3305" s="1156"/>
      <c r="C3305" s="1089"/>
      <c r="D3305" s="1089"/>
      <c r="E3305" s="1451"/>
      <c r="F3305" s="1451"/>
    </row>
    <row r="3306" spans="1:6" s="1057" customFormat="1" ht="15.6">
      <c r="A3306" s="1155"/>
      <c r="B3306" s="1156"/>
      <c r="C3306" s="1089"/>
      <c r="D3306" s="1089"/>
      <c r="E3306" s="1451"/>
      <c r="F3306" s="1451"/>
    </row>
    <row r="3307" spans="1:6" s="1057" customFormat="1" ht="15.6">
      <c r="A3307" s="1155"/>
      <c r="B3307" s="1156"/>
      <c r="C3307" s="1089"/>
      <c r="D3307" s="1089"/>
      <c r="E3307" s="1451"/>
      <c r="F3307" s="1451"/>
    </row>
    <row r="3308" spans="1:6" s="1057" customFormat="1" ht="15.6">
      <c r="A3308" s="1155"/>
      <c r="B3308" s="1156"/>
      <c r="C3308" s="1089"/>
      <c r="D3308" s="1089"/>
      <c r="E3308" s="1451"/>
      <c r="F3308" s="1451"/>
    </row>
    <row r="3309" spans="1:6" s="1057" customFormat="1" ht="15.6">
      <c r="A3309" s="1155"/>
      <c r="B3309" s="1156"/>
      <c r="C3309" s="1089"/>
      <c r="D3309" s="1089"/>
      <c r="E3309" s="1451"/>
      <c r="F3309" s="1451"/>
    </row>
    <row r="3310" spans="1:6" s="1057" customFormat="1" ht="15.6">
      <c r="A3310" s="1155"/>
      <c r="B3310" s="1156"/>
      <c r="C3310" s="1089"/>
      <c r="D3310" s="1089"/>
      <c r="E3310" s="1451"/>
      <c r="F3310" s="1451"/>
    </row>
    <row r="3311" spans="1:6" s="1057" customFormat="1" ht="15.6">
      <c r="A3311" s="1155"/>
      <c r="B3311" s="1156"/>
      <c r="C3311" s="1089"/>
      <c r="D3311" s="1089"/>
      <c r="E3311" s="1451"/>
      <c r="F3311" s="1451"/>
    </row>
    <row r="3312" spans="1:6" s="1057" customFormat="1" ht="15.6">
      <c r="A3312" s="1155"/>
      <c r="B3312" s="1156"/>
      <c r="C3312" s="1089"/>
      <c r="D3312" s="1089"/>
      <c r="E3312" s="1451"/>
      <c r="F3312" s="1451"/>
    </row>
    <row r="3313" spans="1:6" s="1057" customFormat="1" ht="15.6">
      <c r="A3313" s="1155"/>
      <c r="B3313" s="1156"/>
      <c r="C3313" s="1089"/>
      <c r="D3313" s="1089"/>
      <c r="E3313" s="1451"/>
      <c r="F3313" s="1451"/>
    </row>
    <row r="3314" spans="1:6" s="1057" customFormat="1" ht="15.6">
      <c r="A3314" s="1155"/>
      <c r="B3314" s="1156"/>
      <c r="C3314" s="1089"/>
      <c r="D3314" s="1089"/>
      <c r="E3314" s="1451"/>
      <c r="F3314" s="1451"/>
    </row>
    <row r="3315" spans="1:6" s="1057" customFormat="1" ht="15.6">
      <c r="A3315" s="1155"/>
      <c r="B3315" s="1156"/>
      <c r="C3315" s="1089"/>
      <c r="D3315" s="1089"/>
      <c r="E3315" s="1451"/>
      <c r="F3315" s="1451"/>
    </row>
    <row r="3316" spans="1:6" s="1057" customFormat="1" ht="15.6">
      <c r="A3316" s="1155"/>
      <c r="B3316" s="1156"/>
      <c r="C3316" s="1089"/>
      <c r="D3316" s="1089"/>
      <c r="E3316" s="1451"/>
      <c r="F3316" s="1451"/>
    </row>
    <row r="3317" spans="1:6" s="1083" customFormat="1" ht="15.6">
      <c r="A3317" s="1157"/>
      <c r="B3317" s="1117"/>
      <c r="C3317" s="1159"/>
      <c r="D3317" s="1159"/>
      <c r="E3317" s="1453"/>
      <c r="F3317" s="1453"/>
    </row>
    <row r="3318" spans="1:6" s="1055" customFormat="1" ht="16.2" thickBot="1">
      <c r="A3318" s="2602" t="s">
        <v>3033</v>
      </c>
      <c r="B3318" s="2602"/>
      <c r="C3318" s="2602"/>
      <c r="D3318" s="2602"/>
      <c r="E3318" s="2602"/>
      <c r="F3318" s="2602"/>
    </row>
    <row r="3319" spans="1:6" s="1083" customFormat="1" ht="16.2" thickBot="1">
      <c r="A3319" s="1275" t="s">
        <v>7</v>
      </c>
      <c r="B3319" s="1112" t="s">
        <v>8</v>
      </c>
      <c r="C3319" s="1113" t="s">
        <v>10</v>
      </c>
      <c r="D3319" s="1276" t="s">
        <v>991</v>
      </c>
      <c r="E3319" s="1455" t="s">
        <v>11</v>
      </c>
      <c r="F3319" s="1578" t="s">
        <v>2732</v>
      </c>
    </row>
    <row r="3320" spans="1:6" s="1055" customFormat="1" ht="15.6">
      <c r="A3320" s="1259"/>
      <c r="B3320" s="1277"/>
      <c r="C3320" s="1278"/>
      <c r="D3320" s="1279"/>
      <c r="E3320" s="1579"/>
      <c r="F3320" s="1580"/>
    </row>
    <row r="3321" spans="1:6" s="1055" customFormat="1" ht="15.6">
      <c r="A3321" s="1280"/>
      <c r="B3321" s="1150" t="s">
        <v>1409</v>
      </c>
      <c r="C3321" s="1151"/>
      <c r="D3321" s="1073"/>
      <c r="E3321" s="1491"/>
      <c r="F3321" s="1515"/>
    </row>
    <row r="3322" spans="1:6" s="1055" customFormat="1" ht="15.6">
      <c r="A3322" s="1280" t="s">
        <v>3034</v>
      </c>
      <c r="B3322" s="1150" t="s">
        <v>1410</v>
      </c>
      <c r="C3322" s="1151"/>
      <c r="D3322" s="1073"/>
      <c r="E3322" s="1491"/>
      <c r="F3322" s="1515"/>
    </row>
    <row r="3323" spans="1:6" s="1055" customFormat="1" ht="31.2">
      <c r="A3323" s="1195"/>
      <c r="B3323" s="1150" t="s">
        <v>1411</v>
      </c>
      <c r="C3323" s="1151"/>
      <c r="D3323" s="1073"/>
      <c r="E3323" s="1491"/>
      <c r="F3323" s="1515"/>
    </row>
    <row r="3324" spans="1:6" s="1055" customFormat="1" ht="46.8">
      <c r="A3324" s="1195"/>
      <c r="B3324" s="1150" t="s">
        <v>1412</v>
      </c>
      <c r="C3324" s="1151"/>
      <c r="D3324" s="1073"/>
      <c r="E3324" s="1491"/>
      <c r="F3324" s="1515"/>
    </row>
    <row r="3325" spans="1:6" s="1055" customFormat="1" ht="15.6">
      <c r="A3325" s="1195"/>
      <c r="B3325" s="1150" t="s">
        <v>1413</v>
      </c>
      <c r="C3325" s="1151"/>
      <c r="D3325" s="1073"/>
      <c r="E3325" s="1491"/>
      <c r="F3325" s="1515"/>
    </row>
    <row r="3326" spans="1:6" s="1055" customFormat="1" ht="15.6">
      <c r="A3326" s="1195"/>
      <c r="B3326" s="1150"/>
      <c r="C3326" s="1151"/>
      <c r="D3326" s="1073"/>
      <c r="E3326" s="1491"/>
      <c r="F3326" s="1515"/>
    </row>
    <row r="3327" spans="1:6" s="1055" customFormat="1" ht="15.6">
      <c r="A3327" s="1281" t="s">
        <v>28</v>
      </c>
      <c r="B3327" s="1124" t="s">
        <v>1414</v>
      </c>
      <c r="C3327" s="1151" t="s">
        <v>46</v>
      </c>
      <c r="D3327" s="1282">
        <v>0</v>
      </c>
      <c r="E3327" s="1491">
        <v>400</v>
      </c>
      <c r="F3327" s="1515">
        <f t="shared" ref="F3327:F3346" si="74">D3327*E3327</f>
        <v>0</v>
      </c>
    </row>
    <row r="3328" spans="1:6" s="1055" customFormat="1" ht="15.6">
      <c r="A3328" s="1281" t="s">
        <v>30</v>
      </c>
      <c r="B3328" s="1124" t="s">
        <v>1415</v>
      </c>
      <c r="C3328" s="1151" t="s">
        <v>46</v>
      </c>
      <c r="D3328" s="1282">
        <v>0</v>
      </c>
      <c r="E3328" s="1491">
        <v>300</v>
      </c>
      <c r="F3328" s="1515">
        <f t="shared" si="74"/>
        <v>0</v>
      </c>
    </row>
    <row r="3329" spans="1:6" s="1055" customFormat="1" ht="15.6">
      <c r="A3329" s="1281" t="s">
        <v>31</v>
      </c>
      <c r="B3329" s="1124" t="s">
        <v>1416</v>
      </c>
      <c r="C3329" s="1151" t="s">
        <v>46</v>
      </c>
      <c r="D3329" s="1282">
        <v>40</v>
      </c>
      <c r="E3329" s="1491">
        <v>250</v>
      </c>
      <c r="F3329" s="1515">
        <f t="shared" si="74"/>
        <v>10000</v>
      </c>
    </row>
    <row r="3330" spans="1:6" s="1055" customFormat="1" ht="15.6">
      <c r="A3330" s="1281" t="s">
        <v>32</v>
      </c>
      <c r="B3330" s="1124" t="s">
        <v>1417</v>
      </c>
      <c r="C3330" s="1151" t="s">
        <v>46</v>
      </c>
      <c r="D3330" s="1282">
        <v>24</v>
      </c>
      <c r="E3330" s="1491">
        <v>200</v>
      </c>
      <c r="F3330" s="1515">
        <f t="shared" si="74"/>
        <v>4800</v>
      </c>
    </row>
    <row r="3331" spans="1:6" s="1055" customFormat="1" ht="15.6">
      <c r="A3331" s="1281" t="s">
        <v>33</v>
      </c>
      <c r="B3331" s="1124" t="s">
        <v>1418</v>
      </c>
      <c r="C3331" s="1151" t="s">
        <v>46</v>
      </c>
      <c r="D3331" s="1282">
        <v>24</v>
      </c>
      <c r="E3331" s="1491">
        <v>200</v>
      </c>
      <c r="F3331" s="1515">
        <f t="shared" si="74"/>
        <v>4800</v>
      </c>
    </row>
    <row r="3332" spans="1:6" s="1055" customFormat="1" ht="16.2">
      <c r="A3332" s="1283"/>
      <c r="B3332" s="1284" t="s">
        <v>1419</v>
      </c>
      <c r="C3332" s="1151"/>
      <c r="D3332" s="1282"/>
      <c r="E3332" s="1491"/>
      <c r="F3332" s="1515">
        <f t="shared" si="74"/>
        <v>0</v>
      </c>
    </row>
    <row r="3333" spans="1:6" s="1055" customFormat="1" ht="15.6">
      <c r="A3333" s="1281" t="s">
        <v>34</v>
      </c>
      <c r="B3333" s="1124" t="s">
        <v>1420</v>
      </c>
      <c r="C3333" s="1151" t="s">
        <v>1421</v>
      </c>
      <c r="D3333" s="1282">
        <v>0</v>
      </c>
      <c r="E3333" s="1491">
        <v>400</v>
      </c>
      <c r="F3333" s="1515">
        <f t="shared" si="74"/>
        <v>0</v>
      </c>
    </row>
    <row r="3334" spans="1:6" s="1055" customFormat="1" ht="15.6">
      <c r="A3334" s="1281" t="s">
        <v>35</v>
      </c>
      <c r="B3334" s="1124" t="s">
        <v>1422</v>
      </c>
      <c r="C3334" s="1151" t="s">
        <v>1421</v>
      </c>
      <c r="D3334" s="1282">
        <v>0</v>
      </c>
      <c r="E3334" s="1491">
        <v>300</v>
      </c>
      <c r="F3334" s="1515">
        <f t="shared" si="74"/>
        <v>0</v>
      </c>
    </row>
    <row r="3335" spans="1:6" s="1055" customFormat="1" ht="15.6">
      <c r="A3335" s="1281" t="s">
        <v>36</v>
      </c>
      <c r="B3335" s="1124" t="s">
        <v>1416</v>
      </c>
      <c r="C3335" s="1151" t="s">
        <v>1421</v>
      </c>
      <c r="D3335" s="1282">
        <v>6</v>
      </c>
      <c r="E3335" s="1491">
        <v>250</v>
      </c>
      <c r="F3335" s="1515">
        <f t="shared" si="74"/>
        <v>1500</v>
      </c>
    </row>
    <row r="3336" spans="1:6" s="1055" customFormat="1" ht="15.6">
      <c r="A3336" s="1281" t="s">
        <v>74</v>
      </c>
      <c r="B3336" s="1124" t="s">
        <v>1423</v>
      </c>
      <c r="C3336" s="1151" t="s">
        <v>1421</v>
      </c>
      <c r="D3336" s="1282">
        <v>8</v>
      </c>
      <c r="E3336" s="1491">
        <v>200</v>
      </c>
      <c r="F3336" s="1515">
        <f t="shared" si="74"/>
        <v>1600</v>
      </c>
    </row>
    <row r="3337" spans="1:6" s="1055" customFormat="1" ht="15.6">
      <c r="A3337" s="1281" t="s">
        <v>38</v>
      </c>
      <c r="B3337" s="1124" t="s">
        <v>1418</v>
      </c>
      <c r="C3337" s="1151" t="s">
        <v>1421</v>
      </c>
      <c r="D3337" s="1282">
        <v>8</v>
      </c>
      <c r="E3337" s="1491">
        <v>200</v>
      </c>
      <c r="F3337" s="1515">
        <f t="shared" si="74"/>
        <v>1600</v>
      </c>
    </row>
    <row r="3338" spans="1:6" s="1055" customFormat="1" ht="15" customHeight="1">
      <c r="A3338" s="1281" t="s">
        <v>39</v>
      </c>
      <c r="B3338" s="1124" t="s">
        <v>1424</v>
      </c>
      <c r="C3338" s="1151" t="s">
        <v>1421</v>
      </c>
      <c r="D3338" s="1282">
        <v>0</v>
      </c>
      <c r="E3338" s="1491">
        <v>400</v>
      </c>
      <c r="F3338" s="1515">
        <f t="shared" si="74"/>
        <v>0</v>
      </c>
    </row>
    <row r="3339" spans="1:6" s="1055" customFormat="1" ht="15.6">
      <c r="A3339" s="1281" t="s">
        <v>40</v>
      </c>
      <c r="B3339" s="1124" t="s">
        <v>1425</v>
      </c>
      <c r="C3339" s="1151" t="s">
        <v>1421</v>
      </c>
      <c r="D3339" s="1282">
        <v>0</v>
      </c>
      <c r="E3339" s="1491">
        <v>300</v>
      </c>
      <c r="F3339" s="1515">
        <f t="shared" si="74"/>
        <v>0</v>
      </c>
    </row>
    <row r="3340" spans="1:6" s="1055" customFormat="1" ht="15.6">
      <c r="A3340" s="1281" t="s">
        <v>42</v>
      </c>
      <c r="B3340" s="1124" t="s">
        <v>1416</v>
      </c>
      <c r="C3340" s="1151" t="s">
        <v>1421</v>
      </c>
      <c r="D3340" s="1282">
        <v>6</v>
      </c>
      <c r="E3340" s="1491">
        <v>250</v>
      </c>
      <c r="F3340" s="1515">
        <f t="shared" si="74"/>
        <v>1500</v>
      </c>
    </row>
    <row r="3341" spans="1:6" s="1055" customFormat="1" ht="15.6">
      <c r="A3341" s="1281" t="s">
        <v>43</v>
      </c>
      <c r="B3341" s="1124" t="s">
        <v>1423</v>
      </c>
      <c r="C3341" s="1151" t="s">
        <v>1421</v>
      </c>
      <c r="D3341" s="1282">
        <v>12</v>
      </c>
      <c r="E3341" s="1491">
        <v>200</v>
      </c>
      <c r="F3341" s="1515">
        <f t="shared" si="74"/>
        <v>2400</v>
      </c>
    </row>
    <row r="3342" spans="1:6" s="1055" customFormat="1" ht="15.6">
      <c r="A3342" s="1281" t="s">
        <v>613</v>
      </c>
      <c r="B3342" s="1124" t="s">
        <v>1418</v>
      </c>
      <c r="C3342" s="1151" t="s">
        <v>1421</v>
      </c>
      <c r="D3342" s="1282">
        <v>12</v>
      </c>
      <c r="E3342" s="1491">
        <v>200</v>
      </c>
      <c r="F3342" s="1515">
        <f t="shared" si="74"/>
        <v>2400</v>
      </c>
    </row>
    <row r="3343" spans="1:6" s="1055" customFormat="1" ht="15.6">
      <c r="A3343" s="1283"/>
      <c r="B3343" s="1150" t="s">
        <v>1426</v>
      </c>
      <c r="C3343" s="1151"/>
      <c r="D3343" s="1073"/>
      <c r="E3343" s="1491"/>
      <c r="F3343" s="1515">
        <f t="shared" si="74"/>
        <v>0</v>
      </c>
    </row>
    <row r="3344" spans="1:6" s="1055" customFormat="1" ht="31.2">
      <c r="A3344" s="1281" t="s">
        <v>856</v>
      </c>
      <c r="B3344" s="1124" t="s">
        <v>1427</v>
      </c>
      <c r="C3344" s="1151" t="s">
        <v>809</v>
      </c>
      <c r="D3344" s="1282">
        <v>0</v>
      </c>
      <c r="E3344" s="1491">
        <v>5000</v>
      </c>
      <c r="F3344" s="1515">
        <f t="shared" si="74"/>
        <v>0</v>
      </c>
    </row>
    <row r="3345" spans="1:6" s="1055" customFormat="1" ht="15.6">
      <c r="A3345" s="1281" t="s">
        <v>858</v>
      </c>
      <c r="B3345" s="1124" t="s">
        <v>1428</v>
      </c>
      <c r="C3345" s="1151" t="s">
        <v>809</v>
      </c>
      <c r="D3345" s="1282">
        <v>2</v>
      </c>
      <c r="E3345" s="1491">
        <v>3631</v>
      </c>
      <c r="F3345" s="1515">
        <f t="shared" si="74"/>
        <v>7262</v>
      </c>
    </row>
    <row r="3346" spans="1:6" s="1055" customFormat="1" ht="15.6">
      <c r="A3346" s="1281" t="s">
        <v>860</v>
      </c>
      <c r="B3346" s="1124" t="s">
        <v>1429</v>
      </c>
      <c r="C3346" s="1151" t="s">
        <v>809</v>
      </c>
      <c r="D3346" s="1282">
        <v>2</v>
      </c>
      <c r="E3346" s="1491">
        <v>2359</v>
      </c>
      <c r="F3346" s="1515">
        <f t="shared" si="74"/>
        <v>4718</v>
      </c>
    </row>
    <row r="3347" spans="1:6" s="1055" customFormat="1" ht="15.6">
      <c r="A3347" s="1281"/>
      <c r="B3347" s="1124"/>
      <c r="C3347" s="1151"/>
      <c r="D3347" s="1282"/>
      <c r="E3347" s="1491"/>
      <c r="F3347" s="1515"/>
    </row>
    <row r="3348" spans="1:6" s="1055" customFormat="1" ht="15.6">
      <c r="A3348" s="1281"/>
      <c r="B3348" s="1124"/>
      <c r="C3348" s="1285"/>
      <c r="D3348" s="1282"/>
      <c r="E3348" s="1581"/>
      <c r="F3348" s="1568"/>
    </row>
    <row r="3349" spans="1:6" s="1055" customFormat="1" ht="16.2" thickBot="1">
      <c r="A3349" s="1271"/>
      <c r="B3349" s="1162"/>
      <c r="C3349" s="1272"/>
      <c r="D3349" s="1164"/>
      <c r="E3349" s="1575"/>
      <c r="F3349" s="1582"/>
    </row>
    <row r="3350" spans="1:6" s="1055" customFormat="1" ht="16.2" thickBot="1">
      <c r="A3350" s="2603" t="s">
        <v>2932</v>
      </c>
      <c r="B3350" s="2604"/>
      <c r="C3350" s="1143"/>
      <c r="D3350" s="1107"/>
      <c r="E3350" s="1498"/>
      <c r="F3350" s="1512">
        <f>SUM(F3327:F3349)</f>
        <v>42580</v>
      </c>
    </row>
    <row r="3351" spans="1:6" s="1055" customFormat="1" ht="15.6">
      <c r="A3351" s="1273"/>
      <c r="B3351" s="1142"/>
      <c r="C3351" s="1253"/>
      <c r="D3351" s="1107"/>
      <c r="E3351" s="1465"/>
      <c r="F3351" s="1511"/>
    </row>
    <row r="3352" spans="1:6" s="1055" customFormat="1" ht="16.2" thickBot="1">
      <c r="A3352" s="2602" t="s">
        <v>3033</v>
      </c>
      <c r="B3352" s="2602"/>
      <c r="C3352" s="2602"/>
      <c r="D3352" s="2602"/>
      <c r="E3352" s="2602"/>
      <c r="F3352" s="2602"/>
    </row>
    <row r="3353" spans="1:6" s="1083" customFormat="1" ht="26.25" customHeight="1" thickBot="1">
      <c r="A3353" s="1160" t="s">
        <v>7</v>
      </c>
      <c r="B3353" s="1112" t="s">
        <v>8</v>
      </c>
      <c r="C3353" s="1113" t="s">
        <v>10</v>
      </c>
      <c r="D3353" s="1114" t="s">
        <v>2744</v>
      </c>
      <c r="E3353" s="1455" t="s">
        <v>2765</v>
      </c>
      <c r="F3353" s="1456" t="s">
        <v>2745</v>
      </c>
    </row>
    <row r="3354" spans="1:6" s="1055" customFormat="1" ht="15.6">
      <c r="A3354" s="1259"/>
      <c r="B3354" s="1277"/>
      <c r="C3354" s="1278"/>
      <c r="D3354" s="1279"/>
      <c r="E3354" s="1579"/>
      <c r="F3354" s="1583"/>
    </row>
    <row r="3355" spans="1:6" s="1055" customFormat="1" ht="15.6">
      <c r="A3355" s="1280" t="s">
        <v>3035</v>
      </c>
      <c r="B3355" s="1150" t="s">
        <v>1430</v>
      </c>
      <c r="C3355" s="1151"/>
      <c r="D3355" s="1073"/>
      <c r="E3355" s="1491"/>
      <c r="F3355" s="1568"/>
    </row>
    <row r="3356" spans="1:6" s="1055" customFormat="1" ht="31.2">
      <c r="A3356" s="1195"/>
      <c r="B3356" s="1150" t="s">
        <v>1431</v>
      </c>
      <c r="C3356" s="1151"/>
      <c r="D3356" s="1073"/>
      <c r="E3356" s="1491"/>
      <c r="F3356" s="1568"/>
    </row>
    <row r="3357" spans="1:6" s="1055" customFormat="1" ht="46.8">
      <c r="A3357" s="1195"/>
      <c r="B3357" s="1150" t="s">
        <v>1432</v>
      </c>
      <c r="C3357" s="1151"/>
      <c r="D3357" s="1073"/>
      <c r="E3357" s="1491"/>
      <c r="F3357" s="1568"/>
    </row>
    <row r="3358" spans="1:6" s="1055" customFormat="1" ht="46.8">
      <c r="A3358" s="1195"/>
      <c r="B3358" s="1150" t="s">
        <v>1433</v>
      </c>
      <c r="C3358" s="1151"/>
      <c r="D3358" s="1073"/>
      <c r="E3358" s="1491"/>
      <c r="F3358" s="1568"/>
    </row>
    <row r="3359" spans="1:6" s="1055" customFormat="1" ht="31.2">
      <c r="A3359" s="1195"/>
      <c r="B3359" s="1150" t="s">
        <v>1434</v>
      </c>
      <c r="C3359" s="1151"/>
      <c r="D3359" s="1073"/>
      <c r="E3359" s="1491"/>
      <c r="F3359" s="1568"/>
    </row>
    <row r="3360" spans="1:6" s="1055" customFormat="1" ht="15.6">
      <c r="A3360" s="1195"/>
      <c r="B3360" s="1150"/>
      <c r="C3360" s="1151"/>
      <c r="D3360" s="1073"/>
      <c r="E3360" s="1491"/>
      <c r="F3360" s="1568"/>
    </row>
    <row r="3361" spans="1:6" s="1055" customFormat="1" ht="15.6">
      <c r="A3361" s="1281" t="s">
        <v>28</v>
      </c>
      <c r="B3361" s="1124" t="s">
        <v>1414</v>
      </c>
      <c r="C3361" s="1151" t="s">
        <v>46</v>
      </c>
      <c r="D3361" s="1282">
        <v>0</v>
      </c>
      <c r="E3361" s="1491">
        <v>1950</v>
      </c>
      <c r="F3361" s="1568">
        <f t="shared" ref="F3361:F3380" si="75">E3361*D3361</f>
        <v>0</v>
      </c>
    </row>
    <row r="3362" spans="1:6" s="1055" customFormat="1" ht="15.6">
      <c r="A3362" s="1281" t="s">
        <v>30</v>
      </c>
      <c r="B3362" s="1124" t="s">
        <v>1415</v>
      </c>
      <c r="C3362" s="1151" t="s">
        <v>46</v>
      </c>
      <c r="D3362" s="1282">
        <v>0</v>
      </c>
      <c r="E3362" s="1491">
        <v>1800</v>
      </c>
      <c r="F3362" s="1568">
        <f t="shared" si="75"/>
        <v>0</v>
      </c>
    </row>
    <row r="3363" spans="1:6" s="1055" customFormat="1" ht="15.6">
      <c r="A3363" s="1281" t="s">
        <v>31</v>
      </c>
      <c r="B3363" s="1124" t="s">
        <v>1416</v>
      </c>
      <c r="C3363" s="1151" t="s">
        <v>46</v>
      </c>
      <c r="D3363" s="1282">
        <v>40</v>
      </c>
      <c r="E3363" s="1491">
        <v>800</v>
      </c>
      <c r="F3363" s="1568">
        <f t="shared" si="75"/>
        <v>32000</v>
      </c>
    </row>
    <row r="3364" spans="1:6" s="1055" customFormat="1" ht="15.6">
      <c r="A3364" s="1281" t="s">
        <v>32</v>
      </c>
      <c r="B3364" s="1124" t="s">
        <v>1417</v>
      </c>
      <c r="C3364" s="1151" t="s">
        <v>46</v>
      </c>
      <c r="D3364" s="1282">
        <v>24</v>
      </c>
      <c r="E3364" s="1491">
        <v>600</v>
      </c>
      <c r="F3364" s="1568">
        <f t="shared" si="75"/>
        <v>14400</v>
      </c>
    </row>
    <row r="3365" spans="1:6" s="1055" customFormat="1" ht="15.6">
      <c r="A3365" s="1281" t="s">
        <v>33</v>
      </c>
      <c r="B3365" s="1124" t="s">
        <v>1418</v>
      </c>
      <c r="C3365" s="1151" t="s">
        <v>46</v>
      </c>
      <c r="D3365" s="1282">
        <v>24</v>
      </c>
      <c r="E3365" s="1491">
        <v>500</v>
      </c>
      <c r="F3365" s="1568">
        <f t="shared" si="75"/>
        <v>12000</v>
      </c>
    </row>
    <row r="3366" spans="1:6" s="1055" customFormat="1" ht="16.2">
      <c r="A3366" s="1283"/>
      <c r="B3366" s="1284" t="s">
        <v>1419</v>
      </c>
      <c r="C3366" s="1151"/>
      <c r="D3366" s="1282"/>
      <c r="E3366" s="1491"/>
      <c r="F3366" s="1568">
        <f t="shared" si="75"/>
        <v>0</v>
      </c>
    </row>
    <row r="3367" spans="1:6" s="1055" customFormat="1" ht="15.6">
      <c r="A3367" s="1281" t="s">
        <v>34</v>
      </c>
      <c r="B3367" s="1124" t="s">
        <v>1420</v>
      </c>
      <c r="C3367" s="1151" t="s">
        <v>1421</v>
      </c>
      <c r="D3367" s="1282">
        <v>0</v>
      </c>
      <c r="E3367" s="1491">
        <v>2000</v>
      </c>
      <c r="F3367" s="1568">
        <f t="shared" si="75"/>
        <v>0</v>
      </c>
    </row>
    <row r="3368" spans="1:6" s="1055" customFormat="1" ht="15.6">
      <c r="A3368" s="1281" t="s">
        <v>35</v>
      </c>
      <c r="B3368" s="1124" t="s">
        <v>1422</v>
      </c>
      <c r="C3368" s="1151" t="s">
        <v>1421</v>
      </c>
      <c r="D3368" s="1282">
        <v>0</v>
      </c>
      <c r="E3368" s="1491">
        <v>2000</v>
      </c>
      <c r="F3368" s="1568">
        <f t="shared" si="75"/>
        <v>0</v>
      </c>
    </row>
    <row r="3369" spans="1:6" s="1055" customFormat="1" ht="15.6">
      <c r="A3369" s="1281" t="s">
        <v>36</v>
      </c>
      <c r="B3369" s="1124" t="s">
        <v>1416</v>
      </c>
      <c r="C3369" s="1151" t="s">
        <v>1421</v>
      </c>
      <c r="D3369" s="1282">
        <v>6</v>
      </c>
      <c r="E3369" s="1491">
        <v>500</v>
      </c>
      <c r="F3369" s="1568">
        <f t="shared" si="75"/>
        <v>3000</v>
      </c>
    </row>
    <row r="3370" spans="1:6" s="1055" customFormat="1" ht="15.6">
      <c r="A3370" s="1281" t="s">
        <v>74</v>
      </c>
      <c r="B3370" s="1124" t="s">
        <v>1423</v>
      </c>
      <c r="C3370" s="1151" t="s">
        <v>1421</v>
      </c>
      <c r="D3370" s="1282">
        <v>8</v>
      </c>
      <c r="E3370" s="1491">
        <v>400</v>
      </c>
      <c r="F3370" s="1568">
        <f t="shared" si="75"/>
        <v>3200</v>
      </c>
    </row>
    <row r="3371" spans="1:6" s="1055" customFormat="1" ht="15.6">
      <c r="A3371" s="1281" t="s">
        <v>38</v>
      </c>
      <c r="B3371" s="1124" t="s">
        <v>1418</v>
      </c>
      <c r="C3371" s="1151" t="s">
        <v>1421</v>
      </c>
      <c r="D3371" s="1282">
        <v>8</v>
      </c>
      <c r="E3371" s="1491">
        <v>350</v>
      </c>
      <c r="F3371" s="1568">
        <f t="shared" si="75"/>
        <v>2800</v>
      </c>
    </row>
    <row r="3372" spans="1:6" s="1055" customFormat="1" ht="15" customHeight="1">
      <c r="A3372" s="1281" t="s">
        <v>39</v>
      </c>
      <c r="B3372" s="1124" t="s">
        <v>1424</v>
      </c>
      <c r="C3372" s="1151" t="s">
        <v>1421</v>
      </c>
      <c r="D3372" s="1282">
        <v>0</v>
      </c>
      <c r="E3372" s="1491">
        <v>2000</v>
      </c>
      <c r="F3372" s="1568">
        <f t="shared" si="75"/>
        <v>0</v>
      </c>
    </row>
    <row r="3373" spans="1:6" s="1055" customFormat="1" ht="15.6">
      <c r="A3373" s="1281" t="s">
        <v>40</v>
      </c>
      <c r="B3373" s="1124" t="s">
        <v>1425</v>
      </c>
      <c r="C3373" s="1151" t="s">
        <v>1421</v>
      </c>
      <c r="D3373" s="1282">
        <v>0</v>
      </c>
      <c r="E3373" s="1491">
        <v>2000</v>
      </c>
      <c r="F3373" s="1568">
        <f t="shared" si="75"/>
        <v>0</v>
      </c>
    </row>
    <row r="3374" spans="1:6" s="1055" customFormat="1" ht="15.6">
      <c r="A3374" s="1281" t="s">
        <v>42</v>
      </c>
      <c r="B3374" s="1124" t="s">
        <v>1416</v>
      </c>
      <c r="C3374" s="1151" t="s">
        <v>1421</v>
      </c>
      <c r="D3374" s="1282">
        <v>6</v>
      </c>
      <c r="E3374" s="1491">
        <v>500</v>
      </c>
      <c r="F3374" s="1568">
        <f t="shared" si="75"/>
        <v>3000</v>
      </c>
    </row>
    <row r="3375" spans="1:6" s="1055" customFormat="1" ht="15.6">
      <c r="A3375" s="1281" t="s">
        <v>43</v>
      </c>
      <c r="B3375" s="1124" t="s">
        <v>1423</v>
      </c>
      <c r="C3375" s="1151" t="s">
        <v>1421</v>
      </c>
      <c r="D3375" s="1282">
        <v>12</v>
      </c>
      <c r="E3375" s="1491">
        <v>400</v>
      </c>
      <c r="F3375" s="1568">
        <f t="shared" si="75"/>
        <v>4800</v>
      </c>
    </row>
    <row r="3376" spans="1:6" s="1055" customFormat="1" ht="15.6">
      <c r="A3376" s="1281" t="s">
        <v>613</v>
      </c>
      <c r="B3376" s="1124" t="s">
        <v>1418</v>
      </c>
      <c r="C3376" s="1151" t="s">
        <v>1421</v>
      </c>
      <c r="D3376" s="1282">
        <v>12</v>
      </c>
      <c r="E3376" s="1491">
        <v>350</v>
      </c>
      <c r="F3376" s="1568">
        <f t="shared" si="75"/>
        <v>4200</v>
      </c>
    </row>
    <row r="3377" spans="1:6" s="1055" customFormat="1" ht="15.6">
      <c r="A3377" s="1283"/>
      <c r="B3377" s="1150" t="s">
        <v>1426</v>
      </c>
      <c r="C3377" s="1151"/>
      <c r="D3377" s="1073"/>
      <c r="E3377" s="1491"/>
      <c r="F3377" s="1568">
        <f t="shared" si="75"/>
        <v>0</v>
      </c>
    </row>
    <row r="3378" spans="1:6" s="1055" customFormat="1" ht="31.2">
      <c r="A3378" s="1281" t="s">
        <v>856</v>
      </c>
      <c r="B3378" s="1124" t="s">
        <v>1427</v>
      </c>
      <c r="C3378" s="1151" t="s">
        <v>809</v>
      </c>
      <c r="D3378" s="1282">
        <v>0</v>
      </c>
      <c r="E3378" s="1491">
        <v>4500</v>
      </c>
      <c r="F3378" s="1568">
        <f t="shared" si="75"/>
        <v>0</v>
      </c>
    </row>
    <row r="3379" spans="1:6" s="1055" customFormat="1" ht="15.6">
      <c r="A3379" s="1281" t="s">
        <v>858</v>
      </c>
      <c r="B3379" s="1124" t="s">
        <v>1428</v>
      </c>
      <c r="C3379" s="1151" t="s">
        <v>809</v>
      </c>
      <c r="D3379" s="1282">
        <v>2</v>
      </c>
      <c r="E3379" s="1491">
        <v>4200</v>
      </c>
      <c r="F3379" s="1568">
        <f t="shared" si="75"/>
        <v>8400</v>
      </c>
    </row>
    <row r="3380" spans="1:6" s="1055" customFormat="1" ht="15.6">
      <c r="A3380" s="1281" t="s">
        <v>860</v>
      </c>
      <c r="B3380" s="1124" t="s">
        <v>1429</v>
      </c>
      <c r="C3380" s="1151" t="s">
        <v>809</v>
      </c>
      <c r="D3380" s="1282">
        <v>2</v>
      </c>
      <c r="E3380" s="1491">
        <v>2600</v>
      </c>
      <c r="F3380" s="1568">
        <f t="shared" si="75"/>
        <v>5200</v>
      </c>
    </row>
    <row r="3381" spans="1:6" s="1055" customFormat="1" ht="16.2" thickBot="1">
      <c r="A3381" s="1271"/>
      <c r="B3381" s="1162"/>
      <c r="C3381" s="1272"/>
      <c r="D3381" s="1164"/>
      <c r="E3381" s="1575"/>
      <c r="F3381" s="1576"/>
    </row>
    <row r="3382" spans="1:6" s="1055" customFormat="1" ht="16.2" thickBot="1">
      <c r="A3382" s="2603" t="s">
        <v>2932</v>
      </c>
      <c r="B3382" s="2604"/>
      <c r="C3382" s="1143"/>
      <c r="D3382" s="1107"/>
      <c r="E3382" s="1498"/>
      <c r="F3382" s="1584">
        <f>SUM(F3354:F3381)</f>
        <v>93000</v>
      </c>
    </row>
    <row r="3383" spans="1:6" s="1055" customFormat="1" ht="15.6">
      <c r="A3383" s="1273"/>
      <c r="B3383" s="1142"/>
      <c r="C3383" s="1253"/>
      <c r="D3383" s="1107"/>
      <c r="E3383" s="1465"/>
      <c r="F3383" s="1511"/>
    </row>
    <row r="3384" spans="1:6" s="1055" customFormat="1" ht="16.2" thickBot="1">
      <c r="A3384" s="2602" t="s">
        <v>3033</v>
      </c>
      <c r="B3384" s="2602"/>
      <c r="C3384" s="2602"/>
      <c r="D3384" s="2602"/>
      <c r="E3384" s="2602"/>
      <c r="F3384" s="2602"/>
    </row>
    <row r="3385" spans="1:6" s="1083" customFormat="1" ht="16.2" thickBot="1">
      <c r="A3385" s="1275" t="s">
        <v>7</v>
      </c>
      <c r="B3385" s="1112" t="s">
        <v>8</v>
      </c>
      <c r="C3385" s="1113" t="s">
        <v>10</v>
      </c>
      <c r="D3385" s="1276" t="s">
        <v>991</v>
      </c>
      <c r="E3385" s="1455" t="s">
        <v>11</v>
      </c>
      <c r="F3385" s="1578" t="s">
        <v>2732</v>
      </c>
    </row>
    <row r="3386" spans="1:6" s="1055" customFormat="1" ht="15.6">
      <c r="A3386" s="1286"/>
      <c r="B3386" s="1287"/>
      <c r="C3386" s="1288"/>
      <c r="D3386" s="1289"/>
      <c r="E3386" s="1585"/>
      <c r="F3386" s="1580"/>
    </row>
    <row r="3387" spans="1:6" s="1055" customFormat="1" ht="15.6">
      <c r="A3387" s="1290"/>
      <c r="B3387" s="1077" t="s">
        <v>2934</v>
      </c>
      <c r="C3387" s="1285"/>
      <c r="D3387" s="1109"/>
      <c r="E3387" s="1586"/>
      <c r="F3387" s="1515"/>
    </row>
    <row r="3388" spans="1:6" s="1055" customFormat="1" ht="15.6">
      <c r="A3388" s="1290"/>
      <c r="B3388" s="1077"/>
      <c r="C3388" s="1285"/>
      <c r="D3388" s="1109"/>
      <c r="E3388" s="1586"/>
      <c r="F3388" s="1515"/>
    </row>
    <row r="3389" spans="1:6" s="1055" customFormat="1" ht="15.6">
      <c r="A3389" s="1290"/>
      <c r="B3389" s="1291"/>
      <c r="C3389" s="1285"/>
      <c r="D3389" s="1109"/>
      <c r="E3389" s="1586"/>
      <c r="F3389" s="1515"/>
    </row>
    <row r="3390" spans="1:6" s="1055" customFormat="1" ht="15.6">
      <c r="A3390" s="1290" t="s">
        <v>3034</v>
      </c>
      <c r="B3390" s="1291" t="s">
        <v>2935</v>
      </c>
      <c r="C3390" s="1285"/>
      <c r="D3390" s="1109"/>
      <c r="E3390" s="1586"/>
      <c r="F3390" s="1515">
        <f>F3350</f>
        <v>42580</v>
      </c>
    </row>
    <row r="3391" spans="1:6" s="1055" customFormat="1" ht="15.6">
      <c r="A3391" s="1290"/>
      <c r="B3391" s="1291"/>
      <c r="C3391" s="1285"/>
      <c r="D3391" s="1109"/>
      <c r="E3391" s="1586"/>
      <c r="F3391" s="1515"/>
    </row>
    <row r="3392" spans="1:6" s="1055" customFormat="1" ht="15.6">
      <c r="A3392" s="1290" t="s">
        <v>3035</v>
      </c>
      <c r="B3392" s="1291" t="s">
        <v>2936</v>
      </c>
      <c r="C3392" s="1285"/>
      <c r="D3392" s="1109"/>
      <c r="E3392" s="1586"/>
      <c r="F3392" s="1515">
        <f>F3382</f>
        <v>93000</v>
      </c>
    </row>
    <row r="3393" spans="1:6" s="1055" customFormat="1" ht="15.6">
      <c r="A3393" s="1290"/>
      <c r="B3393" s="1292"/>
      <c r="C3393" s="1293"/>
      <c r="D3393" s="1294"/>
      <c r="E3393" s="1587"/>
      <c r="F3393" s="1588"/>
    </row>
    <row r="3394" spans="1:6" s="1055" customFormat="1" ht="15.6">
      <c r="A3394" s="1290"/>
      <c r="B3394" s="1295" t="s">
        <v>2937</v>
      </c>
      <c r="C3394" s="1293"/>
      <c r="D3394" s="1294"/>
      <c r="E3394" s="1587"/>
      <c r="F3394" s="1588">
        <f>SUM(F3388:F3393)</f>
        <v>135580</v>
      </c>
    </row>
    <row r="3395" spans="1:6" s="1055" customFormat="1" ht="15.6">
      <c r="A3395" s="1290"/>
      <c r="B3395" s="1292"/>
      <c r="C3395" s="1293"/>
      <c r="D3395" s="1294"/>
      <c r="E3395" s="1587"/>
      <c r="F3395" s="1588"/>
    </row>
    <row r="3396" spans="1:6" s="1055" customFormat="1" ht="15.6">
      <c r="A3396" s="1290"/>
      <c r="B3396" s="1291"/>
      <c r="C3396" s="1285"/>
      <c r="D3396" s="1109"/>
      <c r="E3396" s="1586"/>
      <c r="F3396" s="1515"/>
    </row>
    <row r="3397" spans="1:6" s="1055" customFormat="1" ht="15.6">
      <c r="A3397" s="1290"/>
      <c r="B3397" s="1291"/>
      <c r="C3397" s="1285"/>
      <c r="D3397" s="1109"/>
      <c r="E3397" s="1586"/>
      <c r="F3397" s="1515"/>
    </row>
    <row r="3398" spans="1:6" s="1055" customFormat="1" ht="15.6">
      <c r="A3398" s="1290"/>
      <c r="B3398" s="1291"/>
      <c r="C3398" s="1285"/>
      <c r="D3398" s="1109"/>
      <c r="E3398" s="1586"/>
      <c r="F3398" s="1515"/>
    </row>
    <row r="3399" spans="1:6" s="1055" customFormat="1" ht="15.6">
      <c r="A3399" s="1290"/>
      <c r="B3399" s="1291"/>
      <c r="C3399" s="1285"/>
      <c r="D3399" s="1109"/>
      <c r="E3399" s="1586"/>
      <c r="F3399" s="1515"/>
    </row>
    <row r="3400" spans="1:6" s="1055" customFormat="1" ht="15.6">
      <c r="A3400" s="1290"/>
      <c r="B3400" s="1291"/>
      <c r="C3400" s="1285"/>
      <c r="D3400" s="1109"/>
      <c r="E3400" s="1586"/>
      <c r="F3400" s="1515"/>
    </row>
    <row r="3401" spans="1:6" s="1055" customFormat="1" ht="15.6">
      <c r="A3401" s="1290"/>
      <c r="B3401" s="1291"/>
      <c r="C3401" s="1285"/>
      <c r="D3401" s="1109"/>
      <c r="E3401" s="1586"/>
      <c r="F3401" s="1515"/>
    </row>
    <row r="3402" spans="1:6" s="1055" customFormat="1" ht="15.6">
      <c r="A3402" s="1290"/>
      <c r="B3402" s="1291"/>
      <c r="C3402" s="1285"/>
      <c r="D3402" s="1109"/>
      <c r="E3402" s="1586"/>
      <c r="F3402" s="1515"/>
    </row>
    <row r="3403" spans="1:6" s="1055" customFormat="1" ht="15.6">
      <c r="A3403" s="1290"/>
      <c r="B3403" s="1291"/>
      <c r="C3403" s="1285"/>
      <c r="D3403" s="1109"/>
      <c r="E3403" s="1586"/>
      <c r="F3403" s="1515"/>
    </row>
    <row r="3404" spans="1:6" s="1055" customFormat="1" ht="15.6">
      <c r="A3404" s="1290"/>
      <c r="B3404" s="1291"/>
      <c r="C3404" s="1285"/>
      <c r="D3404" s="1109"/>
      <c r="E3404" s="1586"/>
      <c r="F3404" s="1515"/>
    </row>
    <row r="3405" spans="1:6" s="1055" customFormat="1" ht="15.6">
      <c r="A3405" s="1290"/>
      <c r="B3405" s="1291"/>
      <c r="C3405" s="1285"/>
      <c r="D3405" s="1109"/>
      <c r="E3405" s="1586"/>
      <c r="F3405" s="1515"/>
    </row>
    <row r="3406" spans="1:6" s="1055" customFormat="1" ht="15.6">
      <c r="A3406" s="1290"/>
      <c r="B3406" s="1291"/>
      <c r="C3406" s="1285"/>
      <c r="D3406" s="1109"/>
      <c r="E3406" s="1586"/>
      <c r="F3406" s="1515"/>
    </row>
    <row r="3407" spans="1:6" s="1055" customFormat="1" ht="15.6">
      <c r="A3407" s="1290"/>
      <c r="B3407" s="1291"/>
      <c r="C3407" s="1285"/>
      <c r="D3407" s="1109"/>
      <c r="E3407" s="1586"/>
      <c r="F3407" s="1515"/>
    </row>
    <row r="3408" spans="1:6" s="1055" customFormat="1" ht="15.6">
      <c r="A3408" s="1290"/>
      <c r="B3408" s="1291"/>
      <c r="C3408" s="1285"/>
      <c r="D3408" s="1109"/>
      <c r="E3408" s="1586"/>
      <c r="F3408" s="1515"/>
    </row>
    <row r="3409" spans="1:6" s="1055" customFormat="1" ht="15.6">
      <c r="A3409" s="1290"/>
      <c r="B3409" s="1291"/>
      <c r="C3409" s="1285"/>
      <c r="D3409" s="1109"/>
      <c r="E3409" s="1586"/>
      <c r="F3409" s="1515"/>
    </row>
    <row r="3410" spans="1:6" s="1055" customFormat="1" ht="15.6">
      <c r="A3410" s="1290"/>
      <c r="B3410" s="1291"/>
      <c r="C3410" s="1285"/>
      <c r="D3410" s="1109"/>
      <c r="E3410" s="1586"/>
      <c r="F3410" s="1515"/>
    </row>
    <row r="3411" spans="1:6" s="1055" customFormat="1" ht="15.6">
      <c r="A3411" s="1290"/>
      <c r="B3411" s="1291"/>
      <c r="C3411" s="1285"/>
      <c r="D3411" s="1109"/>
      <c r="E3411" s="1586"/>
      <c r="F3411" s="1515"/>
    </row>
    <row r="3412" spans="1:6" s="1055" customFormat="1" ht="15.6">
      <c r="A3412" s="1290"/>
      <c r="B3412" s="1291"/>
      <c r="C3412" s="1285"/>
      <c r="D3412" s="1109"/>
      <c r="E3412" s="1586"/>
      <c r="F3412" s="1515"/>
    </row>
    <row r="3413" spans="1:6" s="1055" customFormat="1" ht="15.6">
      <c r="A3413" s="1290"/>
      <c r="B3413" s="1291"/>
      <c r="C3413" s="1285"/>
      <c r="D3413" s="1109"/>
      <c r="E3413" s="1586"/>
      <c r="F3413" s="1515"/>
    </row>
    <row r="3414" spans="1:6" s="1055" customFormat="1" ht="15.6">
      <c r="A3414" s="1290"/>
      <c r="B3414" s="1291"/>
      <c r="C3414" s="1285"/>
      <c r="D3414" s="1109"/>
      <c r="E3414" s="1586"/>
      <c r="F3414" s="1515"/>
    </row>
    <row r="3415" spans="1:6" s="1055" customFormat="1" ht="15.6">
      <c r="A3415" s="1290"/>
      <c r="B3415" s="1291"/>
      <c r="C3415" s="1285"/>
      <c r="D3415" s="1109"/>
      <c r="E3415" s="1586"/>
      <c r="F3415" s="1515"/>
    </row>
    <row r="3416" spans="1:6" s="1055" customFormat="1" ht="15.6">
      <c r="A3416" s="1290"/>
      <c r="B3416" s="1291"/>
      <c r="C3416" s="1285"/>
      <c r="D3416" s="1109"/>
      <c r="E3416" s="1586"/>
      <c r="F3416" s="1515"/>
    </row>
    <row r="3417" spans="1:6" s="1055" customFormat="1" ht="15.6">
      <c r="A3417" s="1290"/>
      <c r="B3417" s="1291"/>
      <c r="C3417" s="1285"/>
      <c r="D3417" s="1109"/>
      <c r="E3417" s="1586"/>
      <c r="F3417" s="1515"/>
    </row>
    <row r="3418" spans="1:6" s="1055" customFormat="1" ht="15.6">
      <c r="A3418" s="1290"/>
      <c r="B3418" s="1291"/>
      <c r="C3418" s="1285"/>
      <c r="D3418" s="1109"/>
      <c r="E3418" s="1586"/>
      <c r="F3418" s="1515"/>
    </row>
    <row r="3419" spans="1:6" s="1055" customFormat="1" ht="15.6">
      <c r="A3419" s="1290"/>
      <c r="B3419" s="1291"/>
      <c r="C3419" s="1285"/>
      <c r="D3419" s="1109"/>
      <c r="E3419" s="1586"/>
      <c r="F3419" s="1515"/>
    </row>
    <row r="3420" spans="1:6" s="1055" customFormat="1" ht="15.6">
      <c r="A3420" s="1290"/>
      <c r="B3420" s="1291"/>
      <c r="C3420" s="1285"/>
      <c r="D3420" s="1109"/>
      <c r="E3420" s="1586"/>
      <c r="F3420" s="1515"/>
    </row>
    <row r="3421" spans="1:6" s="1055" customFormat="1" ht="15.6">
      <c r="A3421" s="1290"/>
      <c r="B3421" s="1291"/>
      <c r="C3421" s="1285"/>
      <c r="D3421" s="1109"/>
      <c r="E3421" s="1586"/>
      <c r="F3421" s="1515"/>
    </row>
    <row r="3422" spans="1:6" s="1055" customFormat="1" ht="15.6">
      <c r="A3422" s="1290"/>
      <c r="B3422" s="1291"/>
      <c r="C3422" s="1285"/>
      <c r="D3422" s="1109"/>
      <c r="E3422" s="1586"/>
      <c r="F3422" s="1515"/>
    </row>
    <row r="3423" spans="1:6" s="1055" customFormat="1" ht="15.6">
      <c r="A3423" s="1290"/>
      <c r="B3423" s="1291"/>
      <c r="C3423" s="1285"/>
      <c r="D3423" s="1109"/>
      <c r="E3423" s="1586"/>
      <c r="F3423" s="1515"/>
    </row>
    <row r="3424" spans="1:6" s="1055" customFormat="1" ht="15.6">
      <c r="A3424" s="1290"/>
      <c r="B3424" s="1291"/>
      <c r="C3424" s="1285"/>
      <c r="D3424" s="1109"/>
      <c r="E3424" s="1586"/>
      <c r="F3424" s="1515"/>
    </row>
    <row r="3425" spans="1:6" s="1055" customFormat="1" ht="15.6">
      <c r="A3425" s="1290"/>
      <c r="B3425" s="1291"/>
      <c r="C3425" s="1285"/>
      <c r="D3425" s="1109"/>
      <c r="E3425" s="1586"/>
      <c r="F3425" s="1515"/>
    </row>
    <row r="3426" spans="1:6" s="1055" customFormat="1" ht="15.6">
      <c r="A3426" s="1290"/>
      <c r="B3426" s="1291"/>
      <c r="C3426" s="1285"/>
      <c r="D3426" s="1109"/>
      <c r="E3426" s="1586"/>
      <c r="F3426" s="1515"/>
    </row>
    <row r="3427" spans="1:6" s="1055" customFormat="1" ht="15.6">
      <c r="A3427" s="1290"/>
      <c r="B3427" s="1291"/>
      <c r="C3427" s="1285"/>
      <c r="D3427" s="1109"/>
      <c r="E3427" s="1586"/>
      <c r="F3427" s="1515"/>
    </row>
    <row r="3428" spans="1:6" s="1055" customFormat="1" ht="15.6">
      <c r="A3428" s="1290"/>
      <c r="B3428" s="1291"/>
      <c r="C3428" s="1285"/>
      <c r="D3428" s="1109"/>
      <c r="E3428" s="1586"/>
      <c r="F3428" s="1515"/>
    </row>
    <row r="3429" spans="1:6" s="1055" customFormat="1" ht="16.2" thickBot="1">
      <c r="A3429" s="1296"/>
      <c r="B3429" s="1297"/>
      <c r="C3429" s="1298"/>
      <c r="D3429" s="1299"/>
      <c r="E3429" s="1589"/>
      <c r="F3429" s="1582"/>
    </row>
    <row r="3430" spans="1:6" s="1055" customFormat="1" ht="16.2" thickBot="1">
      <c r="A3430" s="1158"/>
      <c r="B3430" s="1117" t="s">
        <v>2938</v>
      </c>
      <c r="C3430" s="1253"/>
      <c r="D3430" s="1107"/>
      <c r="E3430" s="1497"/>
      <c r="F3430" s="1590">
        <f>F3394</f>
        <v>135580</v>
      </c>
    </row>
    <row r="3431" spans="1:6" s="1055" customFormat="1" ht="15.6">
      <c r="A3431" s="1273"/>
      <c r="B3431" s="1300"/>
      <c r="C3431" s="1143"/>
      <c r="D3431" s="1107"/>
      <c r="E3431" s="1465"/>
      <c r="F3431" s="1511"/>
    </row>
    <row r="3432" spans="1:6" s="1055" customFormat="1" ht="16.2" thickBot="1">
      <c r="A3432" s="2602" t="s">
        <v>3036</v>
      </c>
      <c r="B3432" s="2602"/>
      <c r="C3432" s="2602"/>
      <c r="D3432" s="2602"/>
      <c r="E3432" s="2602"/>
      <c r="F3432" s="2602"/>
    </row>
    <row r="3433" spans="1:6" s="1083" customFormat="1" ht="16.2" thickBot="1">
      <c r="A3433" s="1275" t="s">
        <v>7</v>
      </c>
      <c r="B3433" s="1112" t="s">
        <v>8</v>
      </c>
      <c r="C3433" s="1113" t="s">
        <v>10</v>
      </c>
      <c r="D3433" s="1276" t="s">
        <v>991</v>
      </c>
      <c r="E3433" s="1455" t="s">
        <v>11</v>
      </c>
      <c r="F3433" s="1578" t="s">
        <v>2732</v>
      </c>
    </row>
    <row r="3434" spans="1:6" s="1083" customFormat="1" ht="21.75" customHeight="1">
      <c r="A3434" s="1301" t="s">
        <v>3037</v>
      </c>
      <c r="B3434" s="1150" t="s">
        <v>2941</v>
      </c>
      <c r="C3434" s="1143"/>
      <c r="D3434" s="1302"/>
      <c r="E3434" s="1497"/>
      <c r="F3434" s="1515"/>
    </row>
    <row r="3435" spans="1:6" s="1083" customFormat="1" ht="96" customHeight="1">
      <c r="A3435" s="1290"/>
      <c r="B3435" s="1284" t="s">
        <v>1438</v>
      </c>
      <c r="C3435" s="1143"/>
      <c r="D3435" s="1302"/>
      <c r="E3435" s="1497"/>
      <c r="F3435" s="1515"/>
    </row>
    <row r="3436" spans="1:6" s="1083" customFormat="1" ht="18" customHeight="1">
      <c r="A3436" s="1290"/>
      <c r="B3436" s="1146" t="s">
        <v>1439</v>
      </c>
      <c r="C3436" s="1143"/>
      <c r="D3436" s="1302"/>
      <c r="E3436" s="1497"/>
      <c r="F3436" s="1515"/>
    </row>
    <row r="3437" spans="1:6" s="1167" customFormat="1" ht="65.25" customHeight="1">
      <c r="A3437" s="1290" t="s">
        <v>28</v>
      </c>
      <c r="B3437" s="1124" t="s">
        <v>1440</v>
      </c>
      <c r="C3437" s="1143" t="s">
        <v>1421</v>
      </c>
      <c r="D3437" s="1302">
        <v>2</v>
      </c>
      <c r="E3437" s="1497">
        <v>55000</v>
      </c>
      <c r="F3437" s="1515">
        <f>D3437*E3437</f>
        <v>110000</v>
      </c>
    </row>
    <row r="3438" spans="1:6" s="1083" customFormat="1" ht="66.75" customHeight="1">
      <c r="A3438" s="1290" t="s">
        <v>30</v>
      </c>
      <c r="B3438" s="1124" t="s">
        <v>1441</v>
      </c>
      <c r="C3438" s="1143" t="s">
        <v>1421</v>
      </c>
      <c r="D3438" s="1302">
        <f>D3437</f>
        <v>2</v>
      </c>
      <c r="E3438" s="1497">
        <v>34000</v>
      </c>
      <c r="F3438" s="1515">
        <f t="shared" ref="F3438:F3450" si="76">D3438*E3438</f>
        <v>68000</v>
      </c>
    </row>
    <row r="3439" spans="1:6" s="1083" customFormat="1" ht="35.25" customHeight="1">
      <c r="A3439" s="1290" t="s">
        <v>31</v>
      </c>
      <c r="B3439" s="1124" t="s">
        <v>1442</v>
      </c>
      <c r="C3439" s="1143" t="s">
        <v>1421</v>
      </c>
      <c r="D3439" s="1302">
        <f>D3437</f>
        <v>2</v>
      </c>
      <c r="E3439" s="1497">
        <v>9000</v>
      </c>
      <c r="F3439" s="1515">
        <f t="shared" si="76"/>
        <v>18000</v>
      </c>
    </row>
    <row r="3440" spans="1:6" s="1083" customFormat="1" ht="37.5" customHeight="1">
      <c r="A3440" s="1290" t="s">
        <v>32</v>
      </c>
      <c r="B3440" s="1124" t="s">
        <v>1443</v>
      </c>
      <c r="C3440" s="1143" t="s">
        <v>1421</v>
      </c>
      <c r="D3440" s="1302">
        <f>D3437</f>
        <v>2</v>
      </c>
      <c r="E3440" s="1497">
        <v>3000</v>
      </c>
      <c r="F3440" s="1515">
        <f t="shared" si="76"/>
        <v>6000</v>
      </c>
    </row>
    <row r="3441" spans="1:6" s="1083" customFormat="1" ht="43.5" customHeight="1">
      <c r="A3441" s="1290" t="s">
        <v>33</v>
      </c>
      <c r="B3441" s="1124" t="s">
        <v>1444</v>
      </c>
      <c r="C3441" s="1143" t="s">
        <v>1421</v>
      </c>
      <c r="D3441" s="1302">
        <f>D3437</f>
        <v>2</v>
      </c>
      <c r="E3441" s="1497">
        <v>6000</v>
      </c>
      <c r="F3441" s="1515">
        <f t="shared" si="76"/>
        <v>12000</v>
      </c>
    </row>
    <row r="3442" spans="1:6" s="1083" customFormat="1" ht="50.25" customHeight="1">
      <c r="A3442" s="1290" t="s">
        <v>34</v>
      </c>
      <c r="B3442" s="1124" t="s">
        <v>1445</v>
      </c>
      <c r="C3442" s="1143" t="s">
        <v>1421</v>
      </c>
      <c r="D3442" s="1302">
        <f>D3441</f>
        <v>2</v>
      </c>
      <c r="E3442" s="1497">
        <v>4500</v>
      </c>
      <c r="F3442" s="1515">
        <f t="shared" si="76"/>
        <v>9000</v>
      </c>
    </row>
    <row r="3443" spans="1:6" s="1167" customFormat="1" ht="36.75" customHeight="1">
      <c r="A3443" s="1303" t="s">
        <v>38</v>
      </c>
      <c r="B3443" s="1124" t="s">
        <v>2942</v>
      </c>
      <c r="C3443" s="1159" t="s">
        <v>1421</v>
      </c>
      <c r="D3443" s="1304">
        <f>D3442</f>
        <v>2</v>
      </c>
      <c r="E3443" s="1581">
        <f>27000*1.16</f>
        <v>31319.999999999996</v>
      </c>
      <c r="F3443" s="1568">
        <f t="shared" ref="F3443:F3444" si="77">E3443*D3443</f>
        <v>62639.999999999993</v>
      </c>
    </row>
    <row r="3444" spans="1:6" s="1167" customFormat="1" ht="19.5" customHeight="1">
      <c r="A3444" s="1303" t="s">
        <v>39</v>
      </c>
      <c r="B3444" s="1305" t="s">
        <v>2943</v>
      </c>
      <c r="C3444" s="1159" t="s">
        <v>1421</v>
      </c>
      <c r="D3444" s="1304">
        <f>D3443*3</f>
        <v>6</v>
      </c>
      <c r="E3444" s="1581">
        <f>16000*1.16</f>
        <v>18560</v>
      </c>
      <c r="F3444" s="1568">
        <f t="shared" si="77"/>
        <v>111360</v>
      </c>
    </row>
    <row r="3445" spans="1:6" s="1083" customFormat="1" ht="16.5" customHeight="1">
      <c r="A3445" s="1290"/>
      <c r="B3445" s="1146" t="s">
        <v>1448</v>
      </c>
      <c r="C3445" s="1143"/>
      <c r="D3445" s="1302"/>
      <c r="E3445" s="1497"/>
      <c r="F3445" s="1515">
        <f t="shared" si="76"/>
        <v>0</v>
      </c>
    </row>
    <row r="3446" spans="1:6" s="1083" customFormat="1" ht="51.75" customHeight="1">
      <c r="A3446" s="1290" t="s">
        <v>35</v>
      </c>
      <c r="B3446" s="1124" t="s">
        <v>1449</v>
      </c>
      <c r="C3446" s="1143" t="s">
        <v>1421</v>
      </c>
      <c r="D3446" s="1302">
        <v>0</v>
      </c>
      <c r="E3446" s="1497">
        <v>32000</v>
      </c>
      <c r="F3446" s="1515">
        <f t="shared" si="76"/>
        <v>0</v>
      </c>
    </row>
    <row r="3447" spans="1:6" s="1083" customFormat="1" ht="64.5" customHeight="1">
      <c r="A3447" s="1290" t="s">
        <v>36</v>
      </c>
      <c r="B3447" s="1124" t="s">
        <v>1450</v>
      </c>
      <c r="C3447" s="1143" t="s">
        <v>1421</v>
      </c>
      <c r="D3447" s="1302">
        <v>2</v>
      </c>
      <c r="E3447" s="1497">
        <v>32000</v>
      </c>
      <c r="F3447" s="1515">
        <f t="shared" si="76"/>
        <v>64000</v>
      </c>
    </row>
    <row r="3448" spans="1:6" s="1083" customFormat="1" ht="53.25" customHeight="1">
      <c r="A3448" s="1290" t="s">
        <v>74</v>
      </c>
      <c r="B3448" s="1124" t="s">
        <v>1451</v>
      </c>
      <c r="C3448" s="1143" t="s">
        <v>1421</v>
      </c>
      <c r="D3448" s="1302">
        <f>D3446+D3447</f>
        <v>2</v>
      </c>
      <c r="E3448" s="1497">
        <v>25000</v>
      </c>
      <c r="F3448" s="1515">
        <f t="shared" si="76"/>
        <v>50000</v>
      </c>
    </row>
    <row r="3449" spans="1:6" s="1083" customFormat="1" ht="34.5" customHeight="1">
      <c r="A3449" s="1290" t="s">
        <v>38</v>
      </c>
      <c r="B3449" s="1124" t="s">
        <v>1452</v>
      </c>
      <c r="C3449" s="1143" t="s">
        <v>1421</v>
      </c>
      <c r="D3449" s="1302">
        <f>D3448</f>
        <v>2</v>
      </c>
      <c r="E3449" s="1497">
        <v>2000</v>
      </c>
      <c r="F3449" s="1515">
        <f t="shared" si="76"/>
        <v>4000</v>
      </c>
    </row>
    <row r="3450" spans="1:6" s="1083" customFormat="1" ht="63.75" customHeight="1">
      <c r="A3450" s="1290" t="s">
        <v>39</v>
      </c>
      <c r="B3450" s="1124" t="s">
        <v>1453</v>
      </c>
      <c r="C3450" s="1143" t="s">
        <v>1421</v>
      </c>
      <c r="D3450" s="1302">
        <f>D3449</f>
        <v>2</v>
      </c>
      <c r="E3450" s="1497">
        <v>2000</v>
      </c>
      <c r="F3450" s="1515">
        <f t="shared" si="76"/>
        <v>4000</v>
      </c>
    </row>
    <row r="3451" spans="1:6" s="1083" customFormat="1" ht="6.75" customHeight="1" thickBot="1">
      <c r="A3451" s="1296"/>
      <c r="B3451" s="1162"/>
      <c r="C3451" s="1306"/>
      <c r="D3451" s="1307"/>
      <c r="E3451" s="1497"/>
      <c r="F3451" s="1582"/>
    </row>
    <row r="3452" spans="1:6" s="1083" customFormat="1" ht="18" customHeight="1">
      <c r="A3452" s="2608" t="s">
        <v>2944</v>
      </c>
      <c r="B3452" s="2608"/>
      <c r="C3452" s="2608"/>
      <c r="D3452" s="2608"/>
      <c r="E3452" s="1465"/>
      <c r="F3452" s="1515">
        <f>SUM(F3437:F3451)</f>
        <v>519000</v>
      </c>
    </row>
    <row r="3453" spans="1:6" s="1083" customFormat="1" ht="16.2" thickBot="1">
      <c r="A3453" s="1158"/>
      <c r="B3453" s="1196"/>
      <c r="C3453" s="1253"/>
      <c r="D3453" s="1107"/>
      <c r="E3453" s="1465"/>
      <c r="F3453" s="1591"/>
    </row>
    <row r="3454" spans="1:6" s="1055" customFormat="1" ht="16.2" thickBot="1">
      <c r="A3454" s="2602" t="s">
        <v>3038</v>
      </c>
      <c r="B3454" s="2602"/>
      <c r="C3454" s="2602"/>
      <c r="D3454" s="2602"/>
      <c r="E3454" s="2602"/>
      <c r="F3454" s="2602"/>
    </row>
    <row r="3455" spans="1:6" s="1083" customFormat="1" ht="16.2" thickBot="1">
      <c r="A3455" s="1275" t="s">
        <v>7</v>
      </c>
      <c r="B3455" s="1112" t="s">
        <v>8</v>
      </c>
      <c r="C3455" s="1113" t="s">
        <v>10</v>
      </c>
      <c r="D3455" s="1276" t="s">
        <v>991</v>
      </c>
      <c r="E3455" s="1455" t="s">
        <v>11</v>
      </c>
      <c r="F3455" s="1578" t="s">
        <v>2732</v>
      </c>
    </row>
    <row r="3456" spans="1:6" s="1083" customFormat="1" ht="21" customHeight="1">
      <c r="A3456" s="1301" t="s">
        <v>3039</v>
      </c>
      <c r="B3456" s="1150" t="s">
        <v>2947</v>
      </c>
      <c r="C3456" s="1143"/>
      <c r="D3456" s="1302"/>
      <c r="E3456" s="1497"/>
      <c r="F3456" s="1515"/>
    </row>
    <row r="3457" spans="1:6" s="1083" customFormat="1" ht="17.25" customHeight="1">
      <c r="A3457" s="1290"/>
      <c r="B3457" s="1146" t="s">
        <v>1454</v>
      </c>
      <c r="C3457" s="1143"/>
      <c r="D3457" s="1302"/>
      <c r="E3457" s="1497"/>
      <c r="F3457" s="1515">
        <f t="shared" ref="F3457:F3470" si="78">D3457*E3457</f>
        <v>0</v>
      </c>
    </row>
    <row r="3458" spans="1:6" s="1083" customFormat="1" ht="56.25" customHeight="1">
      <c r="A3458" s="1290" t="s">
        <v>28</v>
      </c>
      <c r="B3458" s="1124" t="s">
        <v>1455</v>
      </c>
      <c r="C3458" s="1143" t="s">
        <v>1456</v>
      </c>
      <c r="D3458" s="1302">
        <f>D3448</f>
        <v>2</v>
      </c>
      <c r="E3458" s="1497">
        <v>1800</v>
      </c>
      <c r="F3458" s="1515">
        <f t="shared" si="78"/>
        <v>3600</v>
      </c>
    </row>
    <row r="3459" spans="1:6" s="1083" customFormat="1" ht="51" customHeight="1">
      <c r="A3459" s="1290" t="s">
        <v>30</v>
      </c>
      <c r="B3459" s="1124" t="s">
        <v>1457</v>
      </c>
      <c r="C3459" s="1143" t="s">
        <v>1456</v>
      </c>
      <c r="D3459" s="1302">
        <f>D3458</f>
        <v>2</v>
      </c>
      <c r="E3459" s="1497">
        <v>1800</v>
      </c>
      <c r="F3459" s="1515">
        <f t="shared" si="78"/>
        <v>3600</v>
      </c>
    </row>
    <row r="3460" spans="1:6" s="1083" customFormat="1" ht="17.25" customHeight="1">
      <c r="A3460" s="1290"/>
      <c r="B3460" s="1146" t="s">
        <v>1458</v>
      </c>
      <c r="C3460" s="1143"/>
      <c r="D3460" s="1302"/>
      <c r="E3460" s="1497"/>
      <c r="F3460" s="1515">
        <f t="shared" si="78"/>
        <v>0</v>
      </c>
    </row>
    <row r="3461" spans="1:6" s="1083" customFormat="1" ht="96.75" customHeight="1">
      <c r="A3461" s="1290" t="s">
        <v>31</v>
      </c>
      <c r="B3461" s="1124" t="s">
        <v>1459</v>
      </c>
      <c r="C3461" s="1143" t="s">
        <v>1421</v>
      </c>
      <c r="D3461" s="1302">
        <f>D3458</f>
        <v>2</v>
      </c>
      <c r="E3461" s="1497">
        <v>18000</v>
      </c>
      <c r="F3461" s="1515">
        <f t="shared" si="78"/>
        <v>36000</v>
      </c>
    </row>
    <row r="3462" spans="1:6" s="1083" customFormat="1" ht="17.25" customHeight="1">
      <c r="A3462" s="1290"/>
      <c r="B3462" s="1146" t="s">
        <v>1460</v>
      </c>
      <c r="C3462" s="1143"/>
      <c r="D3462" s="1302"/>
      <c r="E3462" s="1497"/>
      <c r="F3462" s="1515">
        <f t="shared" si="78"/>
        <v>0</v>
      </c>
    </row>
    <row r="3463" spans="1:6" s="1083" customFormat="1" ht="64.5" customHeight="1">
      <c r="A3463" s="1290" t="s">
        <v>32</v>
      </c>
      <c r="B3463" s="1124" t="s">
        <v>1461</v>
      </c>
      <c r="C3463" s="1143" t="s">
        <v>1421</v>
      </c>
      <c r="D3463" s="1302">
        <v>2</v>
      </c>
      <c r="E3463" s="1497">
        <v>38000</v>
      </c>
      <c r="F3463" s="1515">
        <f t="shared" si="78"/>
        <v>76000</v>
      </c>
    </row>
    <row r="3464" spans="1:6" s="1083" customFormat="1" ht="12" customHeight="1">
      <c r="A3464" s="1290"/>
      <c r="B3464" s="1124"/>
      <c r="C3464" s="1143"/>
      <c r="D3464" s="1302"/>
      <c r="E3464" s="1497"/>
      <c r="F3464" s="1515">
        <f t="shared" si="78"/>
        <v>0</v>
      </c>
    </row>
    <row r="3465" spans="1:6" s="1083" customFormat="1" ht="17.25" customHeight="1">
      <c r="A3465" s="1290"/>
      <c r="B3465" s="1146" t="s">
        <v>1462</v>
      </c>
      <c r="C3465" s="1143"/>
      <c r="D3465" s="1302"/>
      <c r="E3465" s="1592"/>
      <c r="F3465" s="1568">
        <f t="shared" si="78"/>
        <v>0</v>
      </c>
    </row>
    <row r="3466" spans="1:6" s="1083" customFormat="1" ht="87" customHeight="1">
      <c r="A3466" s="1290" t="s">
        <v>30</v>
      </c>
      <c r="B3466" s="1124" t="s">
        <v>1463</v>
      </c>
      <c r="C3466" s="1143" t="s">
        <v>1464</v>
      </c>
      <c r="D3466" s="1302">
        <v>0</v>
      </c>
      <c r="E3466" s="1592">
        <f>52000</f>
        <v>52000</v>
      </c>
      <c r="F3466" s="1568">
        <f t="shared" si="78"/>
        <v>0</v>
      </c>
    </row>
    <row r="3467" spans="1:6" s="1083" customFormat="1" ht="38.25" customHeight="1">
      <c r="A3467" s="1290" t="s">
        <v>31</v>
      </c>
      <c r="B3467" s="1124" t="s">
        <v>1465</v>
      </c>
      <c r="C3467" s="1143" t="s">
        <v>1464</v>
      </c>
      <c r="D3467" s="1302">
        <f>D3466</f>
        <v>0</v>
      </c>
      <c r="E3467" s="1592">
        <f>20000*1.16</f>
        <v>23200</v>
      </c>
      <c r="F3467" s="1568">
        <f t="shared" si="78"/>
        <v>0</v>
      </c>
    </row>
    <row r="3468" spans="1:6" s="1083" customFormat="1" ht="38.25" customHeight="1">
      <c r="A3468" s="1290" t="s">
        <v>32</v>
      </c>
      <c r="B3468" s="1124" t="s">
        <v>1466</v>
      </c>
      <c r="C3468" s="1143" t="s">
        <v>1464</v>
      </c>
      <c r="D3468" s="1302">
        <f>D3466</f>
        <v>0</v>
      </c>
      <c r="E3468" s="1592">
        <f>4000*1.16</f>
        <v>4640</v>
      </c>
      <c r="F3468" s="1568">
        <f t="shared" si="78"/>
        <v>0</v>
      </c>
    </row>
    <row r="3469" spans="1:6" s="1083" customFormat="1" ht="51.75" customHeight="1">
      <c r="A3469" s="1290" t="s">
        <v>33</v>
      </c>
      <c r="B3469" s="1124" t="s">
        <v>1467</v>
      </c>
      <c r="C3469" s="1143" t="s">
        <v>1464</v>
      </c>
      <c r="D3469" s="1302">
        <f>D3466</f>
        <v>0</v>
      </c>
      <c r="E3469" s="1592">
        <f>4000*1.16</f>
        <v>4640</v>
      </c>
      <c r="F3469" s="1568">
        <f t="shared" si="78"/>
        <v>0</v>
      </c>
    </row>
    <row r="3470" spans="1:6" s="1083" customFormat="1" ht="29.25" customHeight="1">
      <c r="A3470" s="1290" t="s">
        <v>34</v>
      </c>
      <c r="B3470" s="1124" t="s">
        <v>1468</v>
      </c>
      <c r="C3470" s="1143" t="s">
        <v>1464</v>
      </c>
      <c r="D3470" s="1302">
        <f>D3469</f>
        <v>0</v>
      </c>
      <c r="E3470" s="1592">
        <v>5000</v>
      </c>
      <c r="F3470" s="1568">
        <f t="shared" si="78"/>
        <v>0</v>
      </c>
    </row>
    <row r="3471" spans="1:6" s="1083" customFormat="1" ht="3" customHeight="1" thickBot="1">
      <c r="A3471" s="1296"/>
      <c r="B3471" s="1162"/>
      <c r="C3471" s="1306"/>
      <c r="D3471" s="1307"/>
      <c r="E3471" s="1593"/>
      <c r="F3471" s="1582"/>
    </row>
    <row r="3472" spans="1:6" s="1083" customFormat="1" ht="18" customHeight="1">
      <c r="A3472" s="2608" t="s">
        <v>2948</v>
      </c>
      <c r="B3472" s="2608"/>
      <c r="C3472" s="2608"/>
      <c r="D3472" s="2608"/>
      <c r="E3472" s="1465"/>
      <c r="F3472" s="1515">
        <f>SUM(F3456:F3471)</f>
        <v>119200</v>
      </c>
    </row>
    <row r="3473" spans="1:6" s="1083" customFormat="1" ht="8.25" customHeight="1" thickBot="1">
      <c r="A3473" s="1158"/>
      <c r="B3473" s="1196"/>
      <c r="C3473" s="1253"/>
      <c r="D3473" s="1107"/>
      <c r="E3473" s="1465"/>
      <c r="F3473" s="1591"/>
    </row>
    <row r="3474" spans="1:6" s="1055" customFormat="1" ht="16.2" thickBot="1">
      <c r="A3474" s="2602" t="s">
        <v>3038</v>
      </c>
      <c r="B3474" s="2602"/>
      <c r="C3474" s="2602"/>
      <c r="D3474" s="2602"/>
      <c r="E3474" s="2602"/>
      <c r="F3474" s="2602"/>
    </row>
    <row r="3475" spans="1:6" s="1083" customFormat="1" ht="16.2" thickBot="1">
      <c r="A3475" s="1275" t="s">
        <v>7</v>
      </c>
      <c r="B3475" s="1112" t="s">
        <v>8</v>
      </c>
      <c r="C3475" s="1113" t="s">
        <v>10</v>
      </c>
      <c r="D3475" s="1276" t="s">
        <v>991</v>
      </c>
      <c r="E3475" s="1455" t="s">
        <v>11</v>
      </c>
      <c r="F3475" s="1578" t="s">
        <v>2732</v>
      </c>
    </row>
    <row r="3476" spans="1:6" s="1083" customFormat="1" ht="9.75" customHeight="1">
      <c r="A3476" s="1308"/>
      <c r="B3476" s="1277"/>
      <c r="C3476" s="1309"/>
      <c r="D3476" s="1310"/>
      <c r="E3476" s="1594"/>
      <c r="F3476" s="1580"/>
    </row>
    <row r="3477" spans="1:6" s="1083" customFormat="1" ht="21" customHeight="1">
      <c r="A3477" s="1292" t="s">
        <v>3040</v>
      </c>
      <c r="B3477" s="1150" t="s">
        <v>2950</v>
      </c>
      <c r="C3477" s="1143"/>
      <c r="D3477" s="1302"/>
      <c r="E3477" s="1497"/>
      <c r="F3477" s="1588"/>
    </row>
    <row r="3478" spans="1:6" s="1083" customFormat="1" ht="17.25" customHeight="1">
      <c r="A3478" s="1290"/>
      <c r="B3478" s="1146" t="s">
        <v>1469</v>
      </c>
      <c r="C3478" s="1143"/>
      <c r="D3478" s="1302"/>
      <c r="E3478" s="1497"/>
      <c r="F3478" s="1515">
        <f t="shared" ref="F3478:F3483" si="79">D3478*E3478</f>
        <v>0</v>
      </c>
    </row>
    <row r="3479" spans="1:6" s="1083" customFormat="1" ht="17.25" customHeight="1">
      <c r="A3479" s="1290" t="s">
        <v>28</v>
      </c>
      <c r="B3479" s="1124" t="s">
        <v>1470</v>
      </c>
      <c r="C3479" s="1143" t="s">
        <v>1464</v>
      </c>
      <c r="D3479" s="1302">
        <f>D3448*2</f>
        <v>4</v>
      </c>
      <c r="E3479" s="1497">
        <v>800</v>
      </c>
      <c r="F3479" s="1515">
        <f t="shared" si="79"/>
        <v>3200</v>
      </c>
    </row>
    <row r="3480" spans="1:6" s="1083" customFormat="1" ht="17.25" customHeight="1">
      <c r="A3480" s="1290"/>
      <c r="B3480" s="1146" t="s">
        <v>1471</v>
      </c>
      <c r="C3480" s="1143"/>
      <c r="D3480" s="1302"/>
      <c r="E3480" s="1497"/>
      <c r="F3480" s="1515">
        <f t="shared" si="79"/>
        <v>0</v>
      </c>
    </row>
    <row r="3481" spans="1:6" s="1083" customFormat="1" ht="48.75" customHeight="1">
      <c r="A3481" s="1290" t="s">
        <v>30</v>
      </c>
      <c r="B3481" s="1124" t="s">
        <v>1472</v>
      </c>
      <c r="C3481" s="1159" t="s">
        <v>1421</v>
      </c>
      <c r="D3481" s="1304">
        <f>D3448</f>
        <v>2</v>
      </c>
      <c r="E3481" s="1595">
        <v>3500</v>
      </c>
      <c r="F3481" s="1515">
        <f t="shared" si="79"/>
        <v>7000</v>
      </c>
    </row>
    <row r="3482" spans="1:6" s="1083" customFormat="1" ht="16.5" customHeight="1">
      <c r="A3482" s="1290" t="s">
        <v>31</v>
      </c>
      <c r="B3482" s="1124" t="s">
        <v>1473</v>
      </c>
      <c r="C3482" s="1159" t="s">
        <v>1421</v>
      </c>
      <c r="D3482" s="1304">
        <v>0</v>
      </c>
      <c r="E3482" s="1581">
        <v>8500</v>
      </c>
      <c r="F3482" s="1515">
        <f t="shared" si="79"/>
        <v>0</v>
      </c>
    </row>
    <row r="3483" spans="1:6" s="1083" customFormat="1" ht="18.75" customHeight="1">
      <c r="A3483" s="1290" t="s">
        <v>32</v>
      </c>
      <c r="B3483" s="1124" t="s">
        <v>1474</v>
      </c>
      <c r="C3483" s="1159" t="s">
        <v>1421</v>
      </c>
      <c r="D3483" s="1304">
        <v>0</v>
      </c>
      <c r="E3483" s="1581">
        <v>8500</v>
      </c>
      <c r="F3483" s="1515">
        <f t="shared" si="79"/>
        <v>0</v>
      </c>
    </row>
    <row r="3484" spans="1:6" s="1083" customFormat="1" ht="16.5" customHeight="1">
      <c r="A3484" s="1290"/>
      <c r="B3484" s="1146" t="s">
        <v>1475</v>
      </c>
      <c r="C3484" s="1143"/>
      <c r="D3484" s="1302"/>
      <c r="E3484" s="1497"/>
      <c r="F3484" s="1515"/>
    </row>
    <row r="3485" spans="1:6" s="1083" customFormat="1" ht="70.5" customHeight="1">
      <c r="A3485" s="1290" t="s">
        <v>33</v>
      </c>
      <c r="B3485" s="1124" t="s">
        <v>1476</v>
      </c>
      <c r="C3485" s="1107" t="s">
        <v>1421</v>
      </c>
      <c r="D3485" s="1302">
        <v>0</v>
      </c>
      <c r="E3485" s="1592">
        <v>12000</v>
      </c>
      <c r="F3485" s="1491">
        <f>E3485*D3485</f>
        <v>0</v>
      </c>
    </row>
    <row r="3486" spans="1:6" s="1167" customFormat="1" ht="17.25" customHeight="1">
      <c r="A3486" s="1290"/>
      <c r="B3486" s="1311"/>
      <c r="C3486" s="1159"/>
      <c r="D3486" s="1312"/>
      <c r="E3486" s="1592"/>
      <c r="F3486" s="1491"/>
    </row>
    <row r="3487" spans="1:6" s="1167" customFormat="1" ht="15.6">
      <c r="A3487" s="1290"/>
      <c r="B3487" s="1311" t="s">
        <v>1477</v>
      </c>
      <c r="C3487" s="1159"/>
      <c r="D3487" s="1312"/>
      <c r="E3487" s="1592"/>
      <c r="F3487" s="1459"/>
    </row>
    <row r="3488" spans="1:6" s="1167" customFormat="1" ht="105" customHeight="1">
      <c r="A3488" s="1290" t="s">
        <v>28</v>
      </c>
      <c r="B3488" s="1305" t="s">
        <v>1478</v>
      </c>
      <c r="C3488" s="1107" t="s">
        <v>1421</v>
      </c>
      <c r="D3488" s="1302">
        <v>0</v>
      </c>
      <c r="E3488" s="1592">
        <f>140000*1.16</f>
        <v>162400</v>
      </c>
      <c r="F3488" s="1568">
        <f t="shared" ref="F3488" si="80">E3488*D3488</f>
        <v>0</v>
      </c>
    </row>
    <row r="3489" spans="1:6" s="1083" customFormat="1" ht="17.25" customHeight="1">
      <c r="A3489" s="1290"/>
      <c r="B3489" s="1124"/>
      <c r="C3489" s="1143"/>
      <c r="D3489" s="1302"/>
      <c r="E3489" s="1497"/>
      <c r="F3489" s="1515"/>
    </row>
    <row r="3490" spans="1:6" s="1167" customFormat="1" ht="148.5" customHeight="1">
      <c r="A3490" s="1303" t="s">
        <v>34</v>
      </c>
      <c r="B3490" s="1124" t="s">
        <v>2952</v>
      </c>
      <c r="C3490" s="1159" t="s">
        <v>809</v>
      </c>
      <c r="D3490" s="1304">
        <v>4</v>
      </c>
      <c r="E3490" s="1581">
        <v>15000</v>
      </c>
      <c r="F3490" s="1568">
        <f t="shared" ref="F3490:F3491" si="81">D3490*E3490</f>
        <v>60000</v>
      </c>
    </row>
    <row r="3491" spans="1:6" s="1167" customFormat="1" ht="57.75" customHeight="1">
      <c r="A3491" s="1290" t="s">
        <v>36</v>
      </c>
      <c r="B3491" s="1305" t="s">
        <v>1480</v>
      </c>
      <c r="C3491" s="1107" t="s">
        <v>1421</v>
      </c>
      <c r="D3491" s="1302">
        <f>D3490</f>
        <v>4</v>
      </c>
      <c r="E3491" s="1592">
        <v>18000</v>
      </c>
      <c r="F3491" s="1568">
        <f t="shared" si="81"/>
        <v>72000</v>
      </c>
    </row>
    <row r="3492" spans="1:6" s="1167" customFormat="1" ht="17.25" customHeight="1">
      <c r="A3492" s="1303"/>
      <c r="B3492" s="1124"/>
      <c r="C3492" s="1159"/>
      <c r="D3492" s="1304"/>
      <c r="E3492" s="1581"/>
      <c r="F3492" s="1491"/>
    </row>
    <row r="3493" spans="1:6" s="1167" customFormat="1" ht="54" customHeight="1">
      <c r="A3493" s="1303" t="s">
        <v>74</v>
      </c>
      <c r="B3493" s="1305" t="s">
        <v>1481</v>
      </c>
      <c r="C3493" s="1107" t="s">
        <v>1482</v>
      </c>
      <c r="D3493" s="1302">
        <v>1</v>
      </c>
      <c r="E3493" s="1592">
        <v>20000</v>
      </c>
      <c r="F3493" s="1568">
        <f>D3493*E3493</f>
        <v>20000</v>
      </c>
    </row>
    <row r="3494" spans="1:6" s="1083" customFormat="1" ht="17.25" customHeight="1">
      <c r="A3494" s="1290"/>
      <c r="B3494" s="1124"/>
      <c r="C3494" s="1143"/>
      <c r="D3494" s="1302"/>
      <c r="E3494" s="1497"/>
      <c r="F3494" s="1515"/>
    </row>
    <row r="3495" spans="1:6" s="1083" customFormat="1" ht="16.2" thickBot="1">
      <c r="A3495" s="1296"/>
      <c r="B3495" s="1162"/>
      <c r="C3495" s="1306"/>
      <c r="D3495" s="1307"/>
      <c r="E3495" s="1593"/>
      <c r="F3495" s="1582"/>
    </row>
    <row r="3496" spans="1:6" s="1083" customFormat="1" ht="15.6">
      <c r="A3496" s="1158"/>
      <c r="B3496" s="1117" t="s">
        <v>2810</v>
      </c>
      <c r="C3496" s="1143"/>
      <c r="D3496" s="1107"/>
      <c r="E3496" s="1465"/>
      <c r="F3496" s="1515">
        <f>SUM(F3477:F3495)</f>
        <v>162200</v>
      </c>
    </row>
    <row r="3497" spans="1:6" s="1083" customFormat="1" ht="16.2" thickBot="1">
      <c r="A3497" s="1158"/>
      <c r="B3497" s="1196"/>
      <c r="C3497" s="1253"/>
      <c r="D3497" s="1107"/>
      <c r="E3497" s="1465"/>
      <c r="F3497" s="1591"/>
    </row>
    <row r="3498" spans="1:6" s="1055" customFormat="1" ht="16.2" thickBot="1">
      <c r="A3498" s="2602" t="s">
        <v>3038</v>
      </c>
      <c r="B3498" s="2602"/>
      <c r="C3498" s="2602"/>
      <c r="D3498" s="2602"/>
      <c r="E3498" s="1522"/>
      <c r="F3498" s="1522"/>
    </row>
    <row r="3499" spans="1:6" s="1083" customFormat="1" ht="15.75" customHeight="1" thickBot="1">
      <c r="A3499" s="1160" t="s">
        <v>7</v>
      </c>
      <c r="B3499" s="1112" t="s">
        <v>8</v>
      </c>
      <c r="C3499" s="1113" t="s">
        <v>10</v>
      </c>
      <c r="D3499" s="1114" t="s">
        <v>2744</v>
      </c>
      <c r="E3499" s="1455" t="s">
        <v>2765</v>
      </c>
      <c r="F3499" s="1456" t="s">
        <v>2745</v>
      </c>
    </row>
    <row r="3500" spans="1:6" s="1083" customFormat="1" ht="15.6">
      <c r="A3500" s="1308"/>
      <c r="B3500" s="1277"/>
      <c r="C3500" s="1309"/>
      <c r="D3500" s="1310"/>
      <c r="E3500" s="1596"/>
      <c r="F3500" s="1583"/>
    </row>
    <row r="3501" spans="1:6" s="1083" customFormat="1" ht="21" customHeight="1">
      <c r="A3501" s="1292" t="s">
        <v>3041</v>
      </c>
      <c r="B3501" s="1150" t="s">
        <v>2954</v>
      </c>
      <c r="C3501" s="1143"/>
      <c r="D3501" s="1302"/>
      <c r="E3501" s="1592"/>
      <c r="F3501" s="1569"/>
    </row>
    <row r="3502" spans="1:6" s="1167" customFormat="1" ht="53.25" customHeight="1">
      <c r="A3502" s="1290" t="s">
        <v>28</v>
      </c>
      <c r="B3502" s="1305" t="s">
        <v>2955</v>
      </c>
      <c r="C3502" s="1107" t="s">
        <v>1421</v>
      </c>
      <c r="D3502" s="1302">
        <v>0</v>
      </c>
      <c r="E3502" s="1592">
        <f>60000*1.16</f>
        <v>69600</v>
      </c>
      <c r="F3502" s="1568">
        <f t="shared" ref="F3502:F3510" si="82">E3502*D3502</f>
        <v>0</v>
      </c>
    </row>
    <row r="3503" spans="1:6" s="1167" customFormat="1" ht="72" customHeight="1">
      <c r="A3503" s="1290" t="s">
        <v>30</v>
      </c>
      <c r="B3503" s="1305" t="s">
        <v>2956</v>
      </c>
      <c r="C3503" s="1107" t="s">
        <v>1421</v>
      </c>
      <c r="D3503" s="1302">
        <f>D3502</f>
        <v>0</v>
      </c>
      <c r="E3503" s="1592">
        <f>25000*1.16</f>
        <v>28999.999999999996</v>
      </c>
      <c r="F3503" s="1568">
        <f t="shared" si="82"/>
        <v>0</v>
      </c>
    </row>
    <row r="3504" spans="1:6" s="1167" customFormat="1" ht="36" customHeight="1">
      <c r="A3504" s="1290" t="s">
        <v>31</v>
      </c>
      <c r="B3504" s="1305" t="s">
        <v>2957</v>
      </c>
      <c r="C3504" s="1107" t="s">
        <v>1421</v>
      </c>
      <c r="D3504" s="1302">
        <v>0</v>
      </c>
      <c r="E3504" s="1592">
        <f>35000*1.16</f>
        <v>40600</v>
      </c>
      <c r="F3504" s="1568">
        <f t="shared" si="82"/>
        <v>0</v>
      </c>
    </row>
    <row r="3505" spans="1:6" s="1167" customFormat="1" ht="84.75" customHeight="1">
      <c r="A3505" s="1290" t="s">
        <v>32</v>
      </c>
      <c r="B3505" s="1305" t="s">
        <v>2958</v>
      </c>
      <c r="C3505" s="1107" t="s">
        <v>1421</v>
      </c>
      <c r="D3505" s="1302">
        <v>0</v>
      </c>
      <c r="E3505" s="1592">
        <f>55000*1.16</f>
        <v>63799.999999999993</v>
      </c>
      <c r="F3505" s="1568">
        <f t="shared" si="82"/>
        <v>0</v>
      </c>
    </row>
    <row r="3506" spans="1:6" s="1083" customFormat="1" ht="17.25" customHeight="1">
      <c r="A3506" s="1290"/>
      <c r="B3506" s="1146" t="s">
        <v>2959</v>
      </c>
      <c r="C3506" s="1143"/>
      <c r="D3506" s="1302"/>
      <c r="E3506" s="1592"/>
      <c r="F3506" s="1568">
        <f t="shared" si="82"/>
        <v>0</v>
      </c>
    </row>
    <row r="3507" spans="1:6" s="1083" customFormat="1" ht="101.25" customHeight="1">
      <c r="A3507" s="1290" t="s">
        <v>33</v>
      </c>
      <c r="B3507" s="1124" t="s">
        <v>2960</v>
      </c>
      <c r="C3507" s="1143" t="s">
        <v>1421</v>
      </c>
      <c r="D3507" s="1302">
        <v>0</v>
      </c>
      <c r="E3507" s="1592">
        <f>45000*1.16</f>
        <v>52200</v>
      </c>
      <c r="F3507" s="1568">
        <f t="shared" si="82"/>
        <v>0</v>
      </c>
    </row>
    <row r="3508" spans="1:6" s="1083" customFormat="1" ht="9.75" customHeight="1">
      <c r="A3508" s="1290"/>
      <c r="B3508" s="1124"/>
      <c r="C3508" s="1143"/>
      <c r="D3508" s="1302"/>
      <c r="E3508" s="1592"/>
      <c r="F3508" s="1568">
        <f t="shared" si="82"/>
        <v>0</v>
      </c>
    </row>
    <row r="3509" spans="1:6" s="1083" customFormat="1" ht="265.5" customHeight="1">
      <c r="A3509" s="1290" t="s">
        <v>34</v>
      </c>
      <c r="B3509" s="1124" t="s">
        <v>2961</v>
      </c>
      <c r="C3509" s="1143" t="s">
        <v>1464</v>
      </c>
      <c r="D3509" s="1302">
        <f>D3507</f>
        <v>0</v>
      </c>
      <c r="E3509" s="1592">
        <f>50000*1.16</f>
        <v>57999.999999999993</v>
      </c>
      <c r="F3509" s="1568">
        <f t="shared" si="82"/>
        <v>0</v>
      </c>
    </row>
    <row r="3510" spans="1:6" s="1083" customFormat="1" ht="17.25" customHeight="1">
      <c r="A3510" s="1290" t="s">
        <v>34</v>
      </c>
      <c r="B3510" s="1124" t="s">
        <v>2962</v>
      </c>
      <c r="C3510" s="1143" t="s">
        <v>1421</v>
      </c>
      <c r="D3510" s="1302">
        <f>D3509</f>
        <v>0</v>
      </c>
      <c r="E3510" s="1592">
        <f>29000*1.16</f>
        <v>33640</v>
      </c>
      <c r="F3510" s="1568">
        <f t="shared" si="82"/>
        <v>0</v>
      </c>
    </row>
    <row r="3511" spans="1:6" s="1083" customFormat="1" ht="16.2" thickBot="1">
      <c r="A3511" s="1296"/>
      <c r="B3511" s="1162"/>
      <c r="C3511" s="1306"/>
      <c r="D3511" s="1307"/>
      <c r="E3511" s="1597"/>
      <c r="F3511" s="1576"/>
    </row>
    <row r="3512" spans="1:6" s="1083" customFormat="1" ht="15.6">
      <c r="A3512" s="1158"/>
      <c r="B3512" s="1117" t="s">
        <v>2810</v>
      </c>
      <c r="C3512" s="1143"/>
      <c r="D3512" s="1107"/>
      <c r="E3512" s="1465"/>
      <c r="F3512" s="1568">
        <f>SUM(F3501:F3511)</f>
        <v>0</v>
      </c>
    </row>
    <row r="3513" spans="1:6" s="1083" customFormat="1" ht="16.2" thickBot="1">
      <c r="A3513" s="1158"/>
      <c r="B3513" s="1196"/>
      <c r="C3513" s="1253"/>
      <c r="D3513" s="1107"/>
      <c r="E3513" s="1465"/>
      <c r="F3513" s="1598"/>
    </row>
    <row r="3514" spans="1:6" s="1055" customFormat="1" ht="16.2" thickBot="1">
      <c r="A3514" s="2602" t="s">
        <v>3038</v>
      </c>
      <c r="B3514" s="2602"/>
      <c r="C3514" s="2602"/>
      <c r="D3514" s="2602"/>
      <c r="E3514" s="1522"/>
      <c r="F3514" s="1522"/>
    </row>
    <row r="3515" spans="1:6" s="1083" customFormat="1" ht="15.75" customHeight="1" thickBot="1">
      <c r="A3515" s="1160" t="s">
        <v>7</v>
      </c>
      <c r="B3515" s="1112" t="s">
        <v>8</v>
      </c>
      <c r="C3515" s="1113" t="s">
        <v>10</v>
      </c>
      <c r="D3515" s="1114" t="s">
        <v>2744</v>
      </c>
      <c r="E3515" s="1455" t="s">
        <v>2765</v>
      </c>
      <c r="F3515" s="1456" t="s">
        <v>2745</v>
      </c>
    </row>
    <row r="3516" spans="1:6" s="1083" customFormat="1" ht="15.6">
      <c r="A3516" s="1308"/>
      <c r="B3516" s="1277"/>
      <c r="C3516" s="1309"/>
      <c r="D3516" s="1310"/>
      <c r="E3516" s="1596"/>
      <c r="F3516" s="1583"/>
    </row>
    <row r="3517" spans="1:6" s="1083" customFormat="1" ht="21" customHeight="1">
      <c r="A3517" s="1292" t="s">
        <v>3042</v>
      </c>
      <c r="B3517" s="1150" t="s">
        <v>2964</v>
      </c>
      <c r="C3517" s="1143"/>
      <c r="D3517" s="1302"/>
      <c r="E3517" s="1592"/>
      <c r="F3517" s="1569"/>
    </row>
    <row r="3518" spans="1:6" s="1167" customFormat="1" ht="15.6">
      <c r="A3518" s="1290"/>
      <c r="B3518" s="1311" t="s">
        <v>2965</v>
      </c>
      <c r="C3518" s="1159"/>
      <c r="D3518" s="1312"/>
      <c r="E3518" s="1592"/>
      <c r="F3518" s="1568">
        <f t="shared" ref="F3518:F3527" si="83">E3518*D3518</f>
        <v>0</v>
      </c>
    </row>
    <row r="3519" spans="1:6" s="1167" customFormat="1" ht="109.5" customHeight="1">
      <c r="A3519" s="1303" t="s">
        <v>28</v>
      </c>
      <c r="B3519" s="1124" t="s">
        <v>2966</v>
      </c>
      <c r="C3519" s="1159" t="s">
        <v>809</v>
      </c>
      <c r="D3519" s="1304">
        <v>0</v>
      </c>
      <c r="E3519" s="1581">
        <f>82000*1.16</f>
        <v>95120</v>
      </c>
      <c r="F3519" s="1568">
        <f t="shared" si="83"/>
        <v>0</v>
      </c>
    </row>
    <row r="3520" spans="1:6" s="1167" customFormat="1" ht="51.75" customHeight="1">
      <c r="A3520" s="1290" t="s">
        <v>30</v>
      </c>
      <c r="B3520" s="1124" t="s">
        <v>2967</v>
      </c>
      <c r="C3520" s="1107" t="s">
        <v>1421</v>
      </c>
      <c r="D3520" s="1302">
        <f>D3519</f>
        <v>0</v>
      </c>
      <c r="E3520" s="1592">
        <f>28000*1.16</f>
        <v>32479.999999999996</v>
      </c>
      <c r="F3520" s="1568">
        <f t="shared" si="83"/>
        <v>0</v>
      </c>
    </row>
    <row r="3521" spans="1:6" s="1083" customFormat="1" ht="50.25" customHeight="1">
      <c r="A3521" s="1290" t="s">
        <v>31</v>
      </c>
      <c r="B3521" s="1124" t="s">
        <v>1451</v>
      </c>
      <c r="C3521" s="1143" t="s">
        <v>1421</v>
      </c>
      <c r="D3521" s="1302">
        <f>D3519</f>
        <v>0</v>
      </c>
      <c r="E3521" s="1592">
        <f>66000*1.16</f>
        <v>76560</v>
      </c>
      <c r="F3521" s="1568">
        <f t="shared" si="83"/>
        <v>0</v>
      </c>
    </row>
    <row r="3522" spans="1:6" s="1083" customFormat="1" ht="42.75" customHeight="1">
      <c r="A3522" s="1290" t="s">
        <v>32</v>
      </c>
      <c r="B3522" s="1124" t="s">
        <v>1452</v>
      </c>
      <c r="C3522" s="1143" t="s">
        <v>1421</v>
      </c>
      <c r="D3522" s="1302">
        <f>D3521</f>
        <v>0</v>
      </c>
      <c r="E3522" s="1592">
        <v>5000</v>
      </c>
      <c r="F3522" s="1568">
        <f t="shared" si="83"/>
        <v>0</v>
      </c>
    </row>
    <row r="3523" spans="1:6" s="1083" customFormat="1" ht="66" customHeight="1">
      <c r="A3523" s="1290" t="s">
        <v>33</v>
      </c>
      <c r="B3523" s="1124" t="s">
        <v>1453</v>
      </c>
      <c r="C3523" s="1143" t="s">
        <v>1421</v>
      </c>
      <c r="D3523" s="1302">
        <f>D3522</f>
        <v>0</v>
      </c>
      <c r="E3523" s="1592">
        <f>5000*1.16</f>
        <v>5800</v>
      </c>
      <c r="F3523" s="1568">
        <f t="shared" si="83"/>
        <v>0</v>
      </c>
    </row>
    <row r="3524" spans="1:6" s="1167" customFormat="1" ht="36.75" customHeight="1">
      <c r="A3524" s="1303" t="s">
        <v>34</v>
      </c>
      <c r="B3524" s="1124" t="s">
        <v>2942</v>
      </c>
      <c r="C3524" s="1159" t="s">
        <v>1421</v>
      </c>
      <c r="D3524" s="1304">
        <f>D3523</f>
        <v>0</v>
      </c>
      <c r="E3524" s="1581">
        <f>27000*1.16</f>
        <v>31319.999999999996</v>
      </c>
      <c r="F3524" s="1568">
        <f t="shared" si="83"/>
        <v>0</v>
      </c>
    </row>
    <row r="3525" spans="1:6" s="1167" customFormat="1" ht="19.5" customHeight="1">
      <c r="A3525" s="1303" t="s">
        <v>35</v>
      </c>
      <c r="B3525" s="1305" t="s">
        <v>2943</v>
      </c>
      <c r="C3525" s="1159" t="s">
        <v>1421</v>
      </c>
      <c r="D3525" s="1304">
        <f>D3524*3</f>
        <v>0</v>
      </c>
      <c r="E3525" s="1581">
        <f>16000*1.16</f>
        <v>18560</v>
      </c>
      <c r="F3525" s="1568">
        <f t="shared" si="83"/>
        <v>0</v>
      </c>
    </row>
    <row r="3526" spans="1:6" s="1167" customFormat="1" ht="51" customHeight="1">
      <c r="A3526" s="1303" t="s">
        <v>36</v>
      </c>
      <c r="B3526" s="1124" t="s">
        <v>1444</v>
      </c>
      <c r="C3526" s="1143" t="s">
        <v>1421</v>
      </c>
      <c r="D3526" s="1302">
        <f>D3519</f>
        <v>0</v>
      </c>
      <c r="E3526" s="1592">
        <f>5300*1.16</f>
        <v>6148</v>
      </c>
      <c r="F3526" s="1568">
        <f t="shared" si="83"/>
        <v>0</v>
      </c>
    </row>
    <row r="3527" spans="1:6" s="1083" customFormat="1" ht="48" customHeight="1">
      <c r="A3527" s="1290" t="s">
        <v>74</v>
      </c>
      <c r="B3527" s="1124" t="s">
        <v>1445</v>
      </c>
      <c r="C3527" s="1143" t="s">
        <v>1421</v>
      </c>
      <c r="D3527" s="1302">
        <f>D3519</f>
        <v>0</v>
      </c>
      <c r="E3527" s="1592">
        <f>5000*1.16</f>
        <v>5800</v>
      </c>
      <c r="F3527" s="1568">
        <f t="shared" si="83"/>
        <v>0</v>
      </c>
    </row>
    <row r="3528" spans="1:6" s="1083" customFormat="1" ht="16.2" thickBot="1">
      <c r="A3528" s="1296"/>
      <c r="B3528" s="1162"/>
      <c r="C3528" s="1306"/>
      <c r="D3528" s="1307"/>
      <c r="E3528" s="1597"/>
      <c r="F3528" s="1576"/>
    </row>
    <row r="3529" spans="1:6" s="1083" customFormat="1" ht="15.6">
      <c r="A3529" s="1158"/>
      <c r="B3529" s="1117" t="s">
        <v>2810</v>
      </c>
      <c r="C3529" s="1143"/>
      <c r="D3529" s="1107"/>
      <c r="E3529" s="1465"/>
      <c r="F3529" s="1568">
        <f>SUM(F3517:F3528)</f>
        <v>0</v>
      </c>
    </row>
    <row r="3530" spans="1:6" s="1083" customFormat="1" ht="16.2" thickBot="1">
      <c r="A3530" s="1158"/>
      <c r="B3530" s="1196"/>
      <c r="C3530" s="1253"/>
      <c r="D3530" s="1107"/>
      <c r="E3530" s="1465"/>
      <c r="F3530" s="1598"/>
    </row>
    <row r="3531" spans="1:6" s="1083" customFormat="1" ht="15.6">
      <c r="A3531" s="1158"/>
      <c r="B3531" s="1196"/>
      <c r="C3531" s="1253"/>
      <c r="D3531" s="1107"/>
      <c r="E3531" s="1465"/>
      <c r="F3531" s="1599"/>
    </row>
    <row r="3532" spans="1:6" s="1055" customFormat="1" ht="16.2" thickBot="1">
      <c r="A3532" s="2602" t="s">
        <v>3043</v>
      </c>
      <c r="B3532" s="2602"/>
      <c r="C3532" s="2602"/>
      <c r="D3532" s="2602"/>
      <c r="E3532" s="2602"/>
      <c r="F3532" s="2602"/>
    </row>
    <row r="3533" spans="1:6" s="1083" customFormat="1" ht="16.2" thickBot="1">
      <c r="A3533" s="1275" t="s">
        <v>7</v>
      </c>
      <c r="B3533" s="1112" t="s">
        <v>8</v>
      </c>
      <c r="C3533" s="1113" t="s">
        <v>10</v>
      </c>
      <c r="D3533" s="1276" t="s">
        <v>991</v>
      </c>
      <c r="E3533" s="1455" t="s">
        <v>11</v>
      </c>
      <c r="F3533" s="1578" t="s">
        <v>2732</v>
      </c>
    </row>
    <row r="3534" spans="1:6" s="1055" customFormat="1" ht="15.6">
      <c r="A3534" s="1286"/>
      <c r="B3534" s="1287"/>
      <c r="C3534" s="1288"/>
      <c r="D3534" s="1289"/>
      <c r="E3534" s="1585"/>
      <c r="F3534" s="1580"/>
    </row>
    <row r="3535" spans="1:6" s="1055" customFormat="1" ht="15.6">
      <c r="A3535" s="1290"/>
      <c r="B3535" s="1077" t="s">
        <v>2934</v>
      </c>
      <c r="C3535" s="1285"/>
      <c r="D3535" s="1109"/>
      <c r="E3535" s="1586"/>
      <c r="F3535" s="1515"/>
    </row>
    <row r="3536" spans="1:6" s="1055" customFormat="1" ht="15.6">
      <c r="A3536" s="1290"/>
      <c r="B3536" s="1077"/>
      <c r="C3536" s="1285"/>
      <c r="D3536" s="1109"/>
      <c r="E3536" s="1586"/>
      <c r="F3536" s="1515"/>
    </row>
    <row r="3537" spans="1:6" s="1055" customFormat="1" ht="15.6">
      <c r="A3537" s="1290"/>
      <c r="B3537" s="1291"/>
      <c r="C3537" s="1285"/>
      <c r="D3537" s="1109"/>
      <c r="E3537" s="1586"/>
      <c r="F3537" s="1515"/>
    </row>
    <row r="3538" spans="1:6" s="1055" customFormat="1" ht="15.6">
      <c r="A3538" s="1290" t="s">
        <v>3037</v>
      </c>
      <c r="B3538" s="1291" t="s">
        <v>2969</v>
      </c>
      <c r="C3538" s="1285"/>
      <c r="D3538" s="1109"/>
      <c r="E3538" s="1586"/>
      <c r="F3538" s="1515">
        <f>F3452</f>
        <v>519000</v>
      </c>
    </row>
    <row r="3539" spans="1:6" s="1055" customFormat="1" ht="15.6">
      <c r="A3539" s="1290"/>
      <c r="B3539" s="1291"/>
      <c r="C3539" s="1285"/>
      <c r="D3539" s="1109"/>
      <c r="E3539" s="1586"/>
      <c r="F3539" s="1515"/>
    </row>
    <row r="3540" spans="1:6" s="1055" customFormat="1" ht="15.6">
      <c r="A3540" s="1290" t="s">
        <v>3039</v>
      </c>
      <c r="B3540" s="1291" t="s">
        <v>2970</v>
      </c>
      <c r="C3540" s="1285"/>
      <c r="D3540" s="1109"/>
      <c r="E3540" s="1586"/>
      <c r="F3540" s="1515">
        <f>F3472</f>
        <v>119200</v>
      </c>
    </row>
    <row r="3541" spans="1:6" s="1055" customFormat="1" ht="15.6">
      <c r="A3541" s="1290"/>
      <c r="B3541" s="1291"/>
      <c r="C3541" s="1285"/>
      <c r="D3541" s="1109"/>
      <c r="E3541" s="1586"/>
      <c r="F3541" s="1515"/>
    </row>
    <row r="3542" spans="1:6" s="1055" customFormat="1" ht="15.6">
      <c r="A3542" s="1290" t="s">
        <v>3040</v>
      </c>
      <c r="B3542" s="1291" t="s">
        <v>2971</v>
      </c>
      <c r="C3542" s="1285"/>
      <c r="D3542" s="1109"/>
      <c r="E3542" s="1586"/>
      <c r="F3542" s="1515">
        <f>F3496</f>
        <v>162200</v>
      </c>
    </row>
    <row r="3543" spans="1:6" s="1055" customFormat="1" ht="15.6">
      <c r="A3543" s="1290"/>
      <c r="B3543" s="1291"/>
      <c r="C3543" s="1285"/>
      <c r="D3543" s="1109"/>
      <c r="E3543" s="1586"/>
      <c r="F3543" s="1515"/>
    </row>
    <row r="3544" spans="1:6" s="1055" customFormat="1" ht="15.6">
      <c r="A3544" s="1290" t="s">
        <v>3041</v>
      </c>
      <c r="B3544" s="1291" t="s">
        <v>2972</v>
      </c>
      <c r="C3544" s="1285"/>
      <c r="D3544" s="1109"/>
      <c r="E3544" s="1586"/>
      <c r="F3544" s="1515">
        <f>F3512</f>
        <v>0</v>
      </c>
    </row>
    <row r="3545" spans="1:6" s="1055" customFormat="1" ht="15.6">
      <c r="A3545" s="1290"/>
      <c r="B3545" s="1291"/>
      <c r="C3545" s="1285"/>
      <c r="D3545" s="1109"/>
      <c r="E3545" s="1586"/>
      <c r="F3545" s="1515"/>
    </row>
    <row r="3546" spans="1:6" s="1055" customFormat="1" ht="15.6">
      <c r="A3546" s="1290" t="s">
        <v>3042</v>
      </c>
      <c r="B3546" s="1291" t="s">
        <v>2973</v>
      </c>
      <c r="C3546" s="1285"/>
      <c r="D3546" s="1109"/>
      <c r="E3546" s="1586"/>
      <c r="F3546" s="1515">
        <f>F3529</f>
        <v>0</v>
      </c>
    </row>
    <row r="3547" spans="1:6" s="1055" customFormat="1" ht="15.6">
      <c r="A3547" s="1290"/>
      <c r="B3547" s="1291"/>
      <c r="C3547" s="1285"/>
      <c r="D3547" s="1109"/>
      <c r="E3547" s="1586"/>
      <c r="F3547" s="1515"/>
    </row>
    <row r="3548" spans="1:6" s="1055" customFormat="1" ht="15.6">
      <c r="A3548" s="1290"/>
      <c r="B3548" s="1291"/>
      <c r="C3548" s="1285"/>
      <c r="D3548" s="1109"/>
      <c r="E3548" s="1586"/>
      <c r="F3548" s="1515"/>
    </row>
    <row r="3549" spans="1:6" s="1055" customFormat="1" ht="15.6">
      <c r="A3549" s="1290"/>
      <c r="B3549" s="1292"/>
      <c r="C3549" s="1293"/>
      <c r="D3549" s="1294"/>
      <c r="E3549" s="1587"/>
      <c r="F3549" s="1588"/>
    </row>
    <row r="3550" spans="1:6" s="1055" customFormat="1" ht="15.6">
      <c r="A3550" s="1290"/>
      <c r="B3550" s="1295" t="s">
        <v>2937</v>
      </c>
      <c r="C3550" s="1293"/>
      <c r="D3550" s="1294"/>
      <c r="E3550" s="1587"/>
      <c r="F3550" s="1588">
        <f>SUM(F3536:F3549)</f>
        <v>800400</v>
      </c>
    </row>
    <row r="3551" spans="1:6" s="1055" customFormat="1" ht="15.6">
      <c r="A3551" s="1290"/>
      <c r="B3551" s="1292"/>
      <c r="C3551" s="1293"/>
      <c r="D3551" s="1294"/>
      <c r="E3551" s="1587"/>
      <c r="F3551" s="1588"/>
    </row>
    <row r="3552" spans="1:6" s="1055" customFormat="1" ht="15.6">
      <c r="A3552" s="1290"/>
      <c r="B3552" s="1291"/>
      <c r="C3552" s="1285"/>
      <c r="D3552" s="1109"/>
      <c r="E3552" s="1586"/>
      <c r="F3552" s="1515"/>
    </row>
    <row r="3553" spans="1:6" s="1055" customFormat="1" ht="15.6">
      <c r="A3553" s="1290"/>
      <c r="B3553" s="1291"/>
      <c r="C3553" s="1285"/>
      <c r="D3553" s="1109"/>
      <c r="E3553" s="1586"/>
      <c r="F3553" s="1515"/>
    </row>
    <row r="3554" spans="1:6" s="1055" customFormat="1" ht="15.6">
      <c r="A3554" s="1290"/>
      <c r="B3554" s="1291"/>
      <c r="C3554" s="1285"/>
      <c r="D3554" s="1109"/>
      <c r="E3554" s="1586"/>
      <c r="F3554" s="1515"/>
    </row>
    <row r="3555" spans="1:6" s="1055" customFormat="1" ht="15.6">
      <c r="A3555" s="1290"/>
      <c r="B3555" s="1291"/>
      <c r="C3555" s="1285"/>
      <c r="D3555" s="1109"/>
      <c r="E3555" s="1586"/>
      <c r="F3555" s="1515"/>
    </row>
    <row r="3556" spans="1:6" s="1055" customFormat="1" ht="15.6">
      <c r="A3556" s="1290"/>
      <c r="B3556" s="1291"/>
      <c r="C3556" s="1285"/>
      <c r="D3556" s="1109"/>
      <c r="E3556" s="1586"/>
      <c r="F3556" s="1515"/>
    </row>
    <row r="3557" spans="1:6" s="1055" customFormat="1" ht="15.6">
      <c r="A3557" s="1290"/>
      <c r="B3557" s="1291"/>
      <c r="C3557" s="1285"/>
      <c r="D3557" s="1109"/>
      <c r="E3557" s="1586"/>
      <c r="F3557" s="1515"/>
    </row>
    <row r="3558" spans="1:6" s="1055" customFormat="1" ht="15.6">
      <c r="A3558" s="1290"/>
      <c r="B3558" s="1291"/>
      <c r="C3558" s="1285"/>
      <c r="D3558" s="1109"/>
      <c r="E3558" s="1586"/>
      <c r="F3558" s="1515"/>
    </row>
    <row r="3559" spans="1:6" s="1055" customFormat="1" ht="15.6">
      <c r="A3559" s="1290"/>
      <c r="B3559" s="1291"/>
      <c r="C3559" s="1285"/>
      <c r="D3559" s="1109"/>
      <c r="E3559" s="1586"/>
      <c r="F3559" s="1515"/>
    </row>
    <row r="3560" spans="1:6" s="1055" customFormat="1" ht="15.6">
      <c r="A3560" s="1290"/>
      <c r="B3560" s="1291"/>
      <c r="C3560" s="1285"/>
      <c r="D3560" s="1109"/>
      <c r="E3560" s="1586"/>
      <c r="F3560" s="1515"/>
    </row>
    <row r="3561" spans="1:6" s="1055" customFormat="1" ht="15.6">
      <c r="A3561" s="1290"/>
      <c r="B3561" s="1291"/>
      <c r="C3561" s="1285"/>
      <c r="D3561" s="1109"/>
      <c r="E3561" s="1586"/>
      <c r="F3561" s="1515"/>
    </row>
    <row r="3562" spans="1:6" s="1055" customFormat="1" ht="15.6">
      <c r="A3562" s="1290"/>
      <c r="B3562" s="1291"/>
      <c r="C3562" s="1285"/>
      <c r="D3562" s="1109"/>
      <c r="E3562" s="1586"/>
      <c r="F3562" s="1515"/>
    </row>
    <row r="3563" spans="1:6" s="1055" customFormat="1" ht="15.6">
      <c r="A3563" s="1290"/>
      <c r="B3563" s="1291"/>
      <c r="C3563" s="1285"/>
      <c r="D3563" s="1109"/>
      <c r="E3563" s="1586"/>
      <c r="F3563" s="1515"/>
    </row>
    <row r="3564" spans="1:6" s="1055" customFormat="1" ht="15.6">
      <c r="A3564" s="1290"/>
      <c r="B3564" s="1291"/>
      <c r="C3564" s="1285"/>
      <c r="D3564" s="1109"/>
      <c r="E3564" s="1586"/>
      <c r="F3564" s="1515"/>
    </row>
    <row r="3565" spans="1:6" s="1055" customFormat="1" ht="15.6">
      <c r="A3565" s="1290"/>
      <c r="B3565" s="1291"/>
      <c r="C3565" s="1285"/>
      <c r="D3565" s="1109"/>
      <c r="E3565" s="1586"/>
      <c r="F3565" s="1515"/>
    </row>
    <row r="3566" spans="1:6" s="1055" customFormat="1" ht="15.6">
      <c r="A3566" s="1290"/>
      <c r="B3566" s="1291"/>
      <c r="C3566" s="1285"/>
      <c r="D3566" s="1109"/>
      <c r="E3566" s="1586"/>
      <c r="F3566" s="1515"/>
    </row>
    <row r="3567" spans="1:6" s="1055" customFormat="1" ht="16.2" thickBot="1">
      <c r="A3567" s="1296"/>
      <c r="B3567" s="1297"/>
      <c r="C3567" s="1298"/>
      <c r="D3567" s="1299"/>
      <c r="E3567" s="1589"/>
      <c r="F3567" s="1582"/>
    </row>
    <row r="3568" spans="1:6" s="1055" customFormat="1" ht="16.2" thickBot="1">
      <c r="A3568" s="1158"/>
      <c r="B3568" s="1117" t="s">
        <v>2938</v>
      </c>
      <c r="C3568" s="1253"/>
      <c r="D3568" s="1107"/>
      <c r="E3568" s="1497"/>
      <c r="F3568" s="1590">
        <f>F3550</f>
        <v>800400</v>
      </c>
    </row>
    <row r="3569" spans="1:6" s="1055" customFormat="1" ht="15.6">
      <c r="A3569" s="1273"/>
      <c r="B3569" s="1300"/>
      <c r="C3569" s="1143"/>
      <c r="D3569" s="1107"/>
      <c r="E3569" s="1465"/>
      <c r="F3569" s="1511"/>
    </row>
    <row r="3570" spans="1:6" s="1083" customFormat="1" ht="15.6">
      <c r="A3570" s="1158"/>
      <c r="B3570" s="1196"/>
      <c r="C3570" s="1253"/>
      <c r="D3570" s="1107"/>
      <c r="E3570" s="1465"/>
      <c r="F3570" s="1599"/>
    </row>
    <row r="3571" spans="1:6" s="1083" customFormat="1" ht="15.6">
      <c r="A3571" s="1158"/>
      <c r="B3571" s="1117"/>
      <c r="C3571" s="1107"/>
      <c r="D3571" s="1107"/>
      <c r="E3571" s="1564"/>
      <c r="F3571" s="1564"/>
    </row>
    <row r="3572" spans="1:6" s="1083" customFormat="1" ht="16.2" thickBot="1">
      <c r="A3572" s="2606" t="s">
        <v>3044</v>
      </c>
      <c r="B3572" s="2606"/>
      <c r="C3572" s="2606"/>
      <c r="D3572" s="2606"/>
      <c r="E3572" s="2606"/>
      <c r="F3572" s="2606"/>
    </row>
    <row r="3573" spans="1:6" s="1316" customFormat="1" ht="17.25" customHeight="1" thickBot="1">
      <c r="A3573" s="1313" t="s">
        <v>7</v>
      </c>
      <c r="B3573" s="1314" t="s">
        <v>8</v>
      </c>
      <c r="C3573" s="1315" t="s">
        <v>10</v>
      </c>
      <c r="D3573" s="1315" t="s">
        <v>991</v>
      </c>
      <c r="E3573" s="1567" t="s">
        <v>11</v>
      </c>
      <c r="F3573" s="1514" t="s">
        <v>2975</v>
      </c>
    </row>
    <row r="3574" spans="1:6" s="1083" customFormat="1" ht="15.6">
      <c r="A3574" s="1317" t="s">
        <v>3045</v>
      </c>
      <c r="B3574" s="1277" t="s">
        <v>1495</v>
      </c>
      <c r="C3574" s="1279"/>
      <c r="D3574" s="1279"/>
      <c r="E3574" s="1583"/>
      <c r="F3574" s="1583"/>
    </row>
    <row r="3575" spans="1:6" s="1055" customFormat="1" ht="31.2">
      <c r="A3575" s="1195"/>
      <c r="B3575" s="1150" t="s">
        <v>1496</v>
      </c>
      <c r="C3575" s="1151"/>
      <c r="D3575" s="1073"/>
      <c r="E3575" s="1491"/>
      <c r="F3575" s="1515"/>
    </row>
    <row r="3576" spans="1:6" s="1055" customFormat="1" ht="94.5" customHeight="1">
      <c r="A3576" s="1195"/>
      <c r="B3576" s="1150" t="s">
        <v>1497</v>
      </c>
      <c r="C3576" s="1151"/>
      <c r="D3576" s="1073"/>
      <c r="E3576" s="1491"/>
      <c r="F3576" s="1515"/>
    </row>
    <row r="3577" spans="1:6" s="1055" customFormat="1" ht="70.5" customHeight="1">
      <c r="A3577" s="1195"/>
      <c r="B3577" s="1150" t="s">
        <v>1498</v>
      </c>
      <c r="C3577" s="1151"/>
      <c r="D3577" s="1073"/>
      <c r="E3577" s="1491"/>
      <c r="F3577" s="1515"/>
    </row>
    <row r="3578" spans="1:6" s="1055" customFormat="1" ht="16.5" customHeight="1">
      <c r="A3578" s="1195"/>
      <c r="B3578" s="1300"/>
      <c r="C3578" s="1151"/>
      <c r="D3578" s="1073"/>
      <c r="E3578" s="1491"/>
      <c r="F3578" s="1515"/>
    </row>
    <row r="3579" spans="1:6" s="1055" customFormat="1" ht="15.6">
      <c r="A3579" s="1281" t="s">
        <v>28</v>
      </c>
      <c r="B3579" s="1106" t="s">
        <v>2977</v>
      </c>
      <c r="C3579" s="1151" t="s">
        <v>46</v>
      </c>
      <c r="D3579" s="1282">
        <v>0</v>
      </c>
      <c r="E3579" s="1491">
        <v>800</v>
      </c>
      <c r="F3579" s="1515">
        <f t="shared" ref="F3579:F3602" si="84">D3579*E3579</f>
        <v>0</v>
      </c>
    </row>
    <row r="3580" spans="1:6" s="1055" customFormat="1" ht="15.6">
      <c r="A3580" s="1281" t="s">
        <v>30</v>
      </c>
      <c r="B3580" s="1106" t="s">
        <v>1500</v>
      </c>
      <c r="C3580" s="1151" t="s">
        <v>46</v>
      </c>
      <c r="D3580" s="1282">
        <v>40</v>
      </c>
      <c r="E3580" s="1491">
        <v>600</v>
      </c>
      <c r="F3580" s="1515">
        <f t="shared" si="84"/>
        <v>24000</v>
      </c>
    </row>
    <row r="3581" spans="1:6" s="1055" customFormat="1" ht="15.6">
      <c r="A3581" s="1281" t="s">
        <v>31</v>
      </c>
      <c r="B3581" s="1106" t="s">
        <v>1501</v>
      </c>
      <c r="C3581" s="1151" t="s">
        <v>46</v>
      </c>
      <c r="D3581" s="1282">
        <v>40</v>
      </c>
      <c r="E3581" s="1491">
        <v>600</v>
      </c>
      <c r="F3581" s="1515">
        <f t="shared" si="84"/>
        <v>24000</v>
      </c>
    </row>
    <row r="3582" spans="1:6" s="1055" customFormat="1" ht="15.6">
      <c r="A3582" s="1281" t="s">
        <v>32</v>
      </c>
      <c r="B3582" s="1106" t="s">
        <v>1502</v>
      </c>
      <c r="C3582" s="1151" t="s">
        <v>46</v>
      </c>
      <c r="D3582" s="1282">
        <v>24</v>
      </c>
      <c r="E3582" s="1491">
        <v>400</v>
      </c>
      <c r="F3582" s="1515">
        <f t="shared" si="84"/>
        <v>9600</v>
      </c>
    </row>
    <row r="3583" spans="1:6" s="1055" customFormat="1" ht="15.6">
      <c r="A3583" s="1281" t="s">
        <v>33</v>
      </c>
      <c r="B3583" s="1106" t="s">
        <v>1503</v>
      </c>
      <c r="C3583" s="1151" t="s">
        <v>46</v>
      </c>
      <c r="D3583" s="1282">
        <v>24</v>
      </c>
      <c r="E3583" s="1491">
        <v>300</v>
      </c>
      <c r="F3583" s="1515">
        <f t="shared" si="84"/>
        <v>7200</v>
      </c>
    </row>
    <row r="3584" spans="1:6" s="1055" customFormat="1" ht="15.6">
      <c r="A3584" s="1281"/>
      <c r="B3584" s="1117"/>
      <c r="C3584" s="1151"/>
      <c r="D3584" s="1282"/>
      <c r="E3584" s="1491"/>
      <c r="F3584" s="1515">
        <f t="shared" si="84"/>
        <v>0</v>
      </c>
    </row>
    <row r="3585" spans="1:6" s="1055" customFormat="1" ht="15.6">
      <c r="A3585" s="1281"/>
      <c r="B3585" s="1150" t="s">
        <v>1504</v>
      </c>
      <c r="C3585" s="1151"/>
      <c r="D3585" s="1318"/>
      <c r="E3585" s="1491"/>
      <c r="F3585" s="1515">
        <f t="shared" si="84"/>
        <v>0</v>
      </c>
    </row>
    <row r="3586" spans="1:6" s="1055" customFormat="1" ht="15.6">
      <c r="A3586" s="1281" t="s">
        <v>34</v>
      </c>
      <c r="B3586" s="1106" t="s">
        <v>1505</v>
      </c>
      <c r="C3586" s="1151" t="s">
        <v>1421</v>
      </c>
      <c r="D3586" s="1282">
        <v>0</v>
      </c>
      <c r="E3586" s="1491">
        <v>300</v>
      </c>
      <c r="F3586" s="1515">
        <f t="shared" si="84"/>
        <v>0</v>
      </c>
    </row>
    <row r="3587" spans="1:6" s="1055" customFormat="1" ht="15.6">
      <c r="A3587" s="1281" t="s">
        <v>35</v>
      </c>
      <c r="B3587" s="1106" t="s">
        <v>1506</v>
      </c>
      <c r="C3587" s="1151" t="s">
        <v>1421</v>
      </c>
      <c r="D3587" s="1282">
        <v>6</v>
      </c>
      <c r="E3587" s="1491">
        <v>300</v>
      </c>
      <c r="F3587" s="1515">
        <f t="shared" si="84"/>
        <v>1800</v>
      </c>
    </row>
    <row r="3588" spans="1:6" s="1055" customFormat="1" ht="18.600000000000001">
      <c r="A3588" s="1281" t="s">
        <v>36</v>
      </c>
      <c r="B3588" s="1106" t="s">
        <v>2978</v>
      </c>
      <c r="C3588" s="1151" t="s">
        <v>1421</v>
      </c>
      <c r="D3588" s="1282">
        <v>8</v>
      </c>
      <c r="E3588" s="1491">
        <v>150</v>
      </c>
      <c r="F3588" s="1515">
        <f t="shared" si="84"/>
        <v>1200</v>
      </c>
    </row>
    <row r="3589" spans="1:6" s="1055" customFormat="1" ht="18.600000000000001">
      <c r="A3589" s="1281" t="s">
        <v>74</v>
      </c>
      <c r="B3589" s="1106" t="s">
        <v>2979</v>
      </c>
      <c r="C3589" s="1151" t="s">
        <v>1421</v>
      </c>
      <c r="D3589" s="1282">
        <v>8</v>
      </c>
      <c r="E3589" s="1491">
        <v>150</v>
      </c>
      <c r="F3589" s="1515">
        <f t="shared" si="84"/>
        <v>1200</v>
      </c>
    </row>
    <row r="3590" spans="1:6" s="1055" customFormat="1" ht="15.6">
      <c r="A3590" s="1281" t="s">
        <v>38</v>
      </c>
      <c r="B3590" s="1106" t="s">
        <v>1509</v>
      </c>
      <c r="C3590" s="1151" t="s">
        <v>1421</v>
      </c>
      <c r="D3590" s="1282">
        <v>6</v>
      </c>
      <c r="E3590" s="1491">
        <v>100</v>
      </c>
      <c r="F3590" s="1515">
        <f t="shared" si="84"/>
        <v>600</v>
      </c>
    </row>
    <row r="3591" spans="1:6" s="1055" customFormat="1" ht="15.6">
      <c r="A3591" s="1281" t="s">
        <v>39</v>
      </c>
      <c r="B3591" s="1106" t="s">
        <v>1510</v>
      </c>
      <c r="C3591" s="1151" t="s">
        <v>1421</v>
      </c>
      <c r="D3591" s="1282">
        <v>2</v>
      </c>
      <c r="E3591" s="1491">
        <v>100</v>
      </c>
      <c r="F3591" s="1515">
        <f t="shared" si="84"/>
        <v>200</v>
      </c>
    </row>
    <row r="3592" spans="1:6" s="1055" customFormat="1" ht="15.6">
      <c r="A3592" s="1281" t="s">
        <v>40</v>
      </c>
      <c r="B3592" s="1319" t="s">
        <v>1511</v>
      </c>
      <c r="C3592" s="1151" t="s">
        <v>1421</v>
      </c>
      <c r="D3592" s="1282">
        <v>2</v>
      </c>
      <c r="E3592" s="1491">
        <v>300</v>
      </c>
      <c r="F3592" s="1515">
        <f t="shared" si="84"/>
        <v>600</v>
      </c>
    </row>
    <row r="3593" spans="1:6" s="1055" customFormat="1" ht="15.6">
      <c r="A3593" s="1281" t="s">
        <v>42</v>
      </c>
      <c r="B3593" s="1319" t="s">
        <v>1512</v>
      </c>
      <c r="C3593" s="1151" t="s">
        <v>1421</v>
      </c>
      <c r="D3593" s="1282">
        <v>2</v>
      </c>
      <c r="E3593" s="1491">
        <v>100</v>
      </c>
      <c r="F3593" s="1515">
        <f t="shared" si="84"/>
        <v>200</v>
      </c>
    </row>
    <row r="3594" spans="1:6" s="1055" customFormat="1" ht="15.6">
      <c r="A3594" s="1281" t="s">
        <v>43</v>
      </c>
      <c r="B3594" s="1319" t="s">
        <v>1513</v>
      </c>
      <c r="C3594" s="1151" t="s">
        <v>1421</v>
      </c>
      <c r="D3594" s="1282">
        <v>1</v>
      </c>
      <c r="E3594" s="1491">
        <v>300</v>
      </c>
      <c r="F3594" s="1515">
        <f t="shared" si="84"/>
        <v>300</v>
      </c>
    </row>
    <row r="3595" spans="1:6" s="1055" customFormat="1" ht="15.6">
      <c r="A3595" s="1281" t="s">
        <v>613</v>
      </c>
      <c r="B3595" s="1319" t="s">
        <v>1514</v>
      </c>
      <c r="C3595" s="1151" t="s">
        <v>1421</v>
      </c>
      <c r="D3595" s="1282">
        <v>2</v>
      </c>
      <c r="E3595" s="1491">
        <v>150</v>
      </c>
      <c r="F3595" s="1515">
        <f t="shared" si="84"/>
        <v>300</v>
      </c>
    </row>
    <row r="3596" spans="1:6" s="1055" customFormat="1" ht="15.6">
      <c r="A3596" s="1281" t="s">
        <v>856</v>
      </c>
      <c r="B3596" s="1319" t="s">
        <v>1515</v>
      </c>
      <c r="C3596" s="1151" t="s">
        <v>1421</v>
      </c>
      <c r="D3596" s="1282">
        <v>2</v>
      </c>
      <c r="E3596" s="1491">
        <v>700</v>
      </c>
      <c r="F3596" s="1515">
        <f t="shared" si="84"/>
        <v>1400</v>
      </c>
    </row>
    <row r="3597" spans="1:6" s="1055" customFormat="1" ht="15.6">
      <c r="A3597" s="1281" t="s">
        <v>858</v>
      </c>
      <c r="B3597" s="1319" t="s">
        <v>1516</v>
      </c>
      <c r="C3597" s="1151" t="s">
        <v>1421</v>
      </c>
      <c r="D3597" s="1282">
        <v>0</v>
      </c>
      <c r="E3597" s="1491">
        <v>1500</v>
      </c>
      <c r="F3597" s="1515">
        <f t="shared" si="84"/>
        <v>0</v>
      </c>
    </row>
    <row r="3598" spans="1:6" s="1055" customFormat="1" ht="15.6">
      <c r="A3598" s="1281" t="s">
        <v>860</v>
      </c>
      <c r="B3598" s="1319" t="s">
        <v>1517</v>
      </c>
      <c r="C3598" s="1151" t="s">
        <v>1421</v>
      </c>
      <c r="D3598" s="1282">
        <v>0</v>
      </c>
      <c r="E3598" s="1491">
        <v>1500</v>
      </c>
      <c r="F3598" s="1515">
        <f t="shared" si="84"/>
        <v>0</v>
      </c>
    </row>
    <row r="3599" spans="1:6" s="1055" customFormat="1" ht="15.6">
      <c r="A3599" s="1281" t="s">
        <v>862</v>
      </c>
      <c r="B3599" s="1319" t="s">
        <v>1518</v>
      </c>
      <c r="C3599" s="1151" t="s">
        <v>1421</v>
      </c>
      <c r="D3599" s="1282">
        <v>0</v>
      </c>
      <c r="E3599" s="1491">
        <v>300</v>
      </c>
      <c r="F3599" s="1568">
        <f t="shared" si="84"/>
        <v>0</v>
      </c>
    </row>
    <row r="3600" spans="1:6" s="1055" customFormat="1" ht="31.2">
      <c r="A3600" s="1281" t="s">
        <v>864</v>
      </c>
      <c r="B3600" s="1319" t="s">
        <v>1519</v>
      </c>
      <c r="C3600" s="1151" t="s">
        <v>1421</v>
      </c>
      <c r="D3600" s="1282">
        <v>2</v>
      </c>
      <c r="E3600" s="1491">
        <v>3500</v>
      </c>
      <c r="F3600" s="1568">
        <f t="shared" si="84"/>
        <v>7000</v>
      </c>
    </row>
    <row r="3601" spans="1:6" s="1083" customFormat="1" ht="16.5" customHeight="1">
      <c r="A3601" s="1195"/>
      <c r="B3601" s="1124"/>
      <c r="C3601" s="1073"/>
      <c r="D3601" s="1282"/>
      <c r="E3601" s="1568"/>
      <c r="F3601" s="1568">
        <f t="shared" si="84"/>
        <v>0</v>
      </c>
    </row>
    <row r="3602" spans="1:6" s="1083" customFormat="1" ht="21.75" customHeight="1">
      <c r="A3602" s="1195" t="s">
        <v>866</v>
      </c>
      <c r="B3602" s="1124" t="s">
        <v>1520</v>
      </c>
      <c r="C3602" s="1151" t="s">
        <v>1482</v>
      </c>
      <c r="D3602" s="1282">
        <v>1</v>
      </c>
      <c r="E3602" s="1491">
        <v>20000</v>
      </c>
      <c r="F3602" s="1568">
        <f t="shared" si="84"/>
        <v>20000</v>
      </c>
    </row>
    <row r="3603" spans="1:6" s="1083" customFormat="1" ht="16.5" customHeight="1">
      <c r="A3603" s="1195"/>
      <c r="B3603" s="1124"/>
      <c r="C3603" s="1073"/>
      <c r="D3603" s="1282"/>
      <c r="E3603" s="1568"/>
      <c r="F3603" s="1568"/>
    </row>
    <row r="3604" spans="1:6" s="1083" customFormat="1" ht="16.5" customHeight="1">
      <c r="A3604" s="1195"/>
      <c r="B3604" s="1124"/>
      <c r="C3604" s="1073"/>
      <c r="D3604" s="1282"/>
      <c r="E3604" s="1568"/>
      <c r="F3604" s="1568"/>
    </row>
    <row r="3605" spans="1:6" s="1083" customFormat="1" ht="16.2" thickBot="1">
      <c r="A3605" s="1271"/>
      <c r="B3605" s="1162"/>
      <c r="C3605" s="1164"/>
      <c r="D3605" s="1164"/>
      <c r="E3605" s="1576"/>
      <c r="F3605" s="1582"/>
    </row>
    <row r="3606" spans="1:6" s="1083" customFormat="1" ht="16.5" customHeight="1" thickBot="1">
      <c r="A3606" s="2607" t="s">
        <v>2948</v>
      </c>
      <c r="B3606" s="2607"/>
      <c r="C3606" s="1107"/>
      <c r="D3606" s="1320"/>
      <c r="E3606" s="1600"/>
      <c r="F3606" s="1601">
        <f>SUM(F3579:F3605)</f>
        <v>99600</v>
      </c>
    </row>
    <row r="3607" spans="1:6" s="1083" customFormat="1" ht="15.6">
      <c r="A3607" s="1159"/>
      <c r="B3607" s="1321"/>
      <c r="C3607" s="1322"/>
      <c r="D3607" s="1320"/>
      <c r="E3607" s="1602"/>
      <c r="F3607" s="1603"/>
    </row>
    <row r="3608" spans="1:6" s="1083" customFormat="1" ht="16.2" thickBot="1">
      <c r="A3608" s="2606" t="s">
        <v>3046</v>
      </c>
      <c r="B3608" s="2606"/>
      <c r="C3608" s="2606"/>
      <c r="D3608" s="2606"/>
      <c r="E3608" s="2606"/>
      <c r="F3608" s="2606"/>
    </row>
    <row r="3609" spans="1:6" s="1083" customFormat="1" ht="16.2" thickBot="1">
      <c r="A3609" s="1275" t="s">
        <v>7</v>
      </c>
      <c r="B3609" s="1112" t="s">
        <v>8</v>
      </c>
      <c r="C3609" s="1113" t="s">
        <v>10</v>
      </c>
      <c r="D3609" s="1276" t="s">
        <v>991</v>
      </c>
      <c r="E3609" s="1455" t="s">
        <v>11</v>
      </c>
      <c r="F3609" s="1578" t="s">
        <v>2732</v>
      </c>
    </row>
    <row r="3610" spans="1:6" s="1083" customFormat="1" ht="15.6">
      <c r="A3610" s="1195"/>
      <c r="B3610" s="1150"/>
      <c r="C3610" s="1073"/>
      <c r="D3610" s="1073"/>
      <c r="E3610" s="1515"/>
      <c r="F3610" s="1515"/>
    </row>
    <row r="3611" spans="1:6" s="1083" customFormat="1" ht="15.6">
      <c r="A3611" s="1195" t="s">
        <v>3047</v>
      </c>
      <c r="B3611" s="1124"/>
      <c r="C3611" s="1073"/>
      <c r="D3611" s="1073"/>
      <c r="E3611" s="1486"/>
      <c r="F3611" s="1486"/>
    </row>
    <row r="3612" spans="1:6" s="1083" customFormat="1" ht="15.6">
      <c r="A3612" s="1195"/>
      <c r="B3612" s="1150" t="s">
        <v>2982</v>
      </c>
      <c r="C3612" s="1073"/>
      <c r="D3612" s="1073"/>
      <c r="E3612" s="1515"/>
      <c r="F3612" s="1515"/>
    </row>
    <row r="3613" spans="1:6" s="1083" customFormat="1" ht="15.6">
      <c r="A3613" s="1195"/>
      <c r="B3613" s="1150"/>
      <c r="C3613" s="1073"/>
      <c r="D3613" s="1073"/>
      <c r="E3613" s="1515"/>
      <c r="F3613" s="1515"/>
    </row>
    <row r="3614" spans="1:6" s="1083" customFormat="1" ht="46.8">
      <c r="A3614" s="1195" t="s">
        <v>28</v>
      </c>
      <c r="B3614" s="1124" t="s">
        <v>1521</v>
      </c>
      <c r="C3614" s="1073" t="s">
        <v>46</v>
      </c>
      <c r="D3614" s="1282">
        <f>D3580</f>
        <v>40</v>
      </c>
      <c r="E3614" s="1515">
        <v>300</v>
      </c>
      <c r="F3614" s="1515">
        <f>D3614*E3614</f>
        <v>12000</v>
      </c>
    </row>
    <row r="3615" spans="1:6" s="1083" customFormat="1" ht="31.2">
      <c r="A3615" s="1195" t="s">
        <v>30</v>
      </c>
      <c r="B3615" s="1124" t="s">
        <v>1522</v>
      </c>
      <c r="C3615" s="1073" t="s">
        <v>7</v>
      </c>
      <c r="D3615" s="1073">
        <v>1</v>
      </c>
      <c r="E3615" s="1515">
        <v>10000</v>
      </c>
      <c r="F3615" s="1515">
        <f t="shared" ref="F3615:F3619" si="85">D3615*E3615</f>
        <v>10000</v>
      </c>
    </row>
    <row r="3616" spans="1:6" s="1083" customFormat="1" ht="15.6">
      <c r="A3616" s="1195" t="s">
        <v>31</v>
      </c>
      <c r="B3616" s="1124" t="s">
        <v>1523</v>
      </c>
      <c r="C3616" s="1073" t="s">
        <v>7</v>
      </c>
      <c r="D3616" s="1073">
        <v>1</v>
      </c>
      <c r="E3616" s="1515">
        <v>10000</v>
      </c>
      <c r="F3616" s="1515">
        <f t="shared" si="85"/>
        <v>10000</v>
      </c>
    </row>
    <row r="3617" spans="1:6" s="1083" customFormat="1" ht="78">
      <c r="A3617" s="1195" t="s">
        <v>32</v>
      </c>
      <c r="B3617" s="1124" t="s">
        <v>1524</v>
      </c>
      <c r="C3617" s="1073" t="s">
        <v>1421</v>
      </c>
      <c r="D3617" s="1073">
        <v>2</v>
      </c>
      <c r="E3617" s="1515">
        <v>8000</v>
      </c>
      <c r="F3617" s="1515">
        <f t="shared" si="85"/>
        <v>16000</v>
      </c>
    </row>
    <row r="3618" spans="1:6" s="1083" customFormat="1" ht="46.8">
      <c r="A3618" s="1195" t="s">
        <v>33</v>
      </c>
      <c r="B3618" s="1124" t="s">
        <v>1525</v>
      </c>
      <c r="C3618" s="1073" t="s">
        <v>1421</v>
      </c>
      <c r="D3618" s="1073">
        <v>2</v>
      </c>
      <c r="E3618" s="1515">
        <v>8000</v>
      </c>
      <c r="F3618" s="1515">
        <f t="shared" si="85"/>
        <v>16000</v>
      </c>
    </row>
    <row r="3619" spans="1:6" s="1083" customFormat="1" ht="15.6">
      <c r="A3619" s="1195" t="s">
        <v>34</v>
      </c>
      <c r="B3619" s="1124" t="s">
        <v>1526</v>
      </c>
      <c r="C3619" s="1073" t="s">
        <v>1421</v>
      </c>
      <c r="D3619" s="1073">
        <v>0</v>
      </c>
      <c r="E3619" s="1515">
        <v>16000</v>
      </c>
      <c r="F3619" s="1515">
        <f t="shared" si="85"/>
        <v>0</v>
      </c>
    </row>
    <row r="3620" spans="1:6" s="1083" customFormat="1" ht="15.6">
      <c r="A3620" s="1195"/>
      <c r="B3620" s="1124"/>
      <c r="C3620" s="1073"/>
      <c r="D3620" s="1073"/>
      <c r="E3620" s="1515"/>
      <c r="F3620" s="1515"/>
    </row>
    <row r="3621" spans="1:6" s="1083" customFormat="1" ht="46.8">
      <c r="A3621" s="1195" t="s">
        <v>35</v>
      </c>
      <c r="B3621" s="1124" t="s">
        <v>1527</v>
      </c>
      <c r="C3621" s="1073" t="s">
        <v>1421</v>
      </c>
      <c r="D3621" s="1073">
        <v>4</v>
      </c>
      <c r="E3621" s="1515">
        <v>8000</v>
      </c>
      <c r="F3621" s="1515">
        <f t="shared" ref="F3621" si="86">D3621*E3621</f>
        <v>32000</v>
      </c>
    </row>
    <row r="3622" spans="1:6" s="1083" customFormat="1" ht="15.6">
      <c r="A3622" s="1195"/>
      <c r="B3622" s="1124"/>
      <c r="C3622" s="1073"/>
      <c r="D3622" s="1073"/>
      <c r="E3622" s="1515"/>
      <c r="F3622" s="1515"/>
    </row>
    <row r="3623" spans="1:6" s="1083" customFormat="1" ht="15.6">
      <c r="A3623" s="1195"/>
      <c r="B3623" s="1124"/>
      <c r="C3623" s="1073"/>
      <c r="D3623" s="1073"/>
      <c r="E3623" s="1486"/>
      <c r="F3623" s="1486"/>
    </row>
    <row r="3624" spans="1:6" s="1083" customFormat="1" ht="15.6">
      <c r="A3624" s="1195"/>
      <c r="B3624" s="1323"/>
      <c r="C3624" s="1073"/>
      <c r="D3624" s="1073"/>
      <c r="E3624" s="1486"/>
      <c r="F3624" s="1486"/>
    </row>
    <row r="3625" spans="1:6" s="1083" customFormat="1" ht="15.6">
      <c r="A3625" s="1195"/>
      <c r="B3625" s="1124"/>
      <c r="C3625" s="1073"/>
      <c r="D3625" s="1073"/>
      <c r="E3625" s="1486"/>
      <c r="F3625" s="1486"/>
    </row>
    <row r="3626" spans="1:6" s="1083" customFormat="1" ht="15.6">
      <c r="A3626" s="1195"/>
      <c r="B3626" s="1323"/>
      <c r="C3626" s="1073"/>
      <c r="D3626" s="1073"/>
      <c r="E3626" s="1486"/>
      <c r="F3626" s="1486"/>
    </row>
    <row r="3627" spans="1:6" s="1083" customFormat="1" ht="15.6">
      <c r="A3627" s="1195"/>
      <c r="B3627" s="1323"/>
      <c r="C3627" s="1073"/>
      <c r="D3627" s="1073"/>
      <c r="E3627" s="1486"/>
      <c r="F3627" s="1486"/>
    </row>
    <row r="3628" spans="1:6" s="1083" customFormat="1" ht="15.6">
      <c r="A3628" s="1195"/>
      <c r="B3628" s="1150"/>
      <c r="C3628" s="1073"/>
      <c r="D3628" s="1073"/>
      <c r="E3628" s="1486"/>
      <c r="F3628" s="1486"/>
    </row>
    <row r="3629" spans="1:6" s="1083" customFormat="1" ht="15.6">
      <c r="A3629" s="1195"/>
      <c r="B3629" s="1150"/>
      <c r="C3629" s="1073"/>
      <c r="D3629" s="1073"/>
      <c r="E3629" s="1486"/>
      <c r="F3629" s="1486"/>
    </row>
    <row r="3630" spans="1:6" s="1083" customFormat="1" ht="15.6">
      <c r="A3630" s="1195"/>
      <c r="B3630" s="1150"/>
      <c r="C3630" s="1073"/>
      <c r="D3630" s="1073"/>
      <c r="E3630" s="1486"/>
      <c r="F3630" s="1486"/>
    </row>
    <row r="3631" spans="1:6" s="1083" customFormat="1" ht="15.6">
      <c r="A3631" s="1195"/>
      <c r="B3631" s="1124"/>
      <c r="C3631" s="1073"/>
      <c r="D3631" s="1073"/>
      <c r="E3631" s="1486"/>
      <c r="F3631" s="1486"/>
    </row>
    <row r="3632" spans="1:6" s="1083" customFormat="1" ht="15.6">
      <c r="A3632" s="1195"/>
      <c r="B3632" s="1124"/>
      <c r="C3632" s="1073"/>
      <c r="D3632" s="1073"/>
      <c r="E3632" s="1486"/>
      <c r="F3632" s="1486"/>
    </row>
    <row r="3633" spans="1:6" s="1083" customFormat="1" ht="15.6">
      <c r="A3633" s="1195"/>
      <c r="B3633" s="1124"/>
      <c r="C3633" s="1073"/>
      <c r="D3633" s="1073"/>
      <c r="E3633" s="1486"/>
      <c r="F3633" s="1486"/>
    </row>
    <row r="3634" spans="1:6" s="1083" customFormat="1" ht="15.6">
      <c r="A3634" s="1195"/>
      <c r="B3634" s="1124"/>
      <c r="C3634" s="1073"/>
      <c r="D3634" s="1073"/>
      <c r="E3634" s="1486"/>
      <c r="F3634" s="1486"/>
    </row>
    <row r="3635" spans="1:6" s="1083" customFormat="1" ht="15.6">
      <c r="A3635" s="1283"/>
      <c r="B3635" s="1124"/>
      <c r="C3635" s="1073"/>
      <c r="D3635" s="1073"/>
      <c r="E3635" s="1486"/>
      <c r="F3635" s="1486"/>
    </row>
    <row r="3636" spans="1:6" s="1083" customFormat="1" ht="15.6">
      <c r="A3636" s="1195"/>
      <c r="B3636" s="1323"/>
      <c r="C3636" s="1073"/>
      <c r="D3636" s="1073"/>
      <c r="E3636" s="1486"/>
      <c r="F3636" s="1486"/>
    </row>
    <row r="3637" spans="1:6" s="1083" customFormat="1" ht="15.6">
      <c r="A3637" s="1195"/>
      <c r="B3637" s="1150"/>
      <c r="C3637" s="1073"/>
      <c r="D3637" s="1073"/>
      <c r="E3637" s="1486"/>
      <c r="F3637" s="1486"/>
    </row>
    <row r="3638" spans="1:6" s="1083" customFormat="1" ht="15.6">
      <c r="A3638" s="1195"/>
      <c r="B3638" s="1150"/>
      <c r="C3638" s="1073"/>
      <c r="D3638" s="1073"/>
      <c r="E3638" s="1486"/>
      <c r="F3638" s="1486"/>
    </row>
    <row r="3639" spans="1:6" s="1083" customFormat="1" ht="15.6">
      <c r="A3639" s="1195"/>
      <c r="B3639" s="1150"/>
      <c r="C3639" s="1073"/>
      <c r="D3639" s="1073"/>
      <c r="E3639" s="1486"/>
      <c r="F3639" s="1486"/>
    </row>
    <row r="3640" spans="1:6" s="1083" customFormat="1" ht="15.6">
      <c r="A3640" s="1195"/>
      <c r="B3640" s="1150"/>
      <c r="C3640" s="1073"/>
      <c r="D3640" s="1073"/>
      <c r="E3640" s="1486"/>
      <c r="F3640" s="1486"/>
    </row>
    <row r="3641" spans="1:6" s="1083" customFormat="1" ht="15.6">
      <c r="A3641" s="1195"/>
      <c r="B3641" s="1150"/>
      <c r="C3641" s="1073"/>
      <c r="D3641" s="1073"/>
      <c r="E3641" s="1486"/>
      <c r="F3641" s="1486"/>
    </row>
    <row r="3642" spans="1:6" s="1083" customFormat="1" ht="15.6">
      <c r="A3642" s="1195"/>
      <c r="B3642" s="1150"/>
      <c r="C3642" s="1073"/>
      <c r="D3642" s="1073"/>
      <c r="E3642" s="1486"/>
      <c r="F3642" s="1486"/>
    </row>
    <row r="3643" spans="1:6" s="1083" customFormat="1" ht="16.2" thickBot="1">
      <c r="A3643" s="1324"/>
      <c r="B3643" s="1325"/>
      <c r="C3643" s="1325"/>
      <c r="D3643" s="1325"/>
      <c r="E3643" s="1604"/>
      <c r="F3643" s="1605"/>
    </row>
    <row r="3644" spans="1:6" s="1083" customFormat="1" ht="16.2" thickBot="1">
      <c r="A3644" s="2607" t="s">
        <v>2948</v>
      </c>
      <c r="B3644" s="2607"/>
      <c r="C3644" s="1107"/>
      <c r="D3644" s="1320"/>
      <c r="E3644" s="1600"/>
      <c r="F3644" s="1601">
        <f>SUM(F3611:F3643)</f>
        <v>96000</v>
      </c>
    </row>
    <row r="3645" spans="1:6" s="1083" customFormat="1" ht="15.6">
      <c r="A3645" s="1273"/>
      <c r="B3645" s="1321"/>
      <c r="C3645" s="1107"/>
      <c r="D3645" s="1320"/>
      <c r="E3645" s="1602"/>
      <c r="F3645" s="1603"/>
    </row>
    <row r="3646" spans="1:6" s="1083" customFormat="1" ht="15.6">
      <c r="A3646" s="1159"/>
      <c r="B3646" s="1321"/>
      <c r="C3646" s="1322"/>
      <c r="D3646" s="1320"/>
      <c r="E3646" s="1602"/>
      <c r="F3646" s="1602"/>
    </row>
    <row r="3647" spans="1:6" s="1055" customFormat="1" ht="16.2" thickBot="1">
      <c r="A3647" s="2602" t="s">
        <v>3044</v>
      </c>
      <c r="B3647" s="2602"/>
      <c r="C3647" s="2602"/>
      <c r="D3647" s="2602"/>
      <c r="E3647" s="2602"/>
      <c r="F3647" s="2602"/>
    </row>
    <row r="3648" spans="1:6" s="1083" customFormat="1" ht="16.2" thickBot="1">
      <c r="A3648" s="1275" t="s">
        <v>7</v>
      </c>
      <c r="B3648" s="1112" t="s">
        <v>8</v>
      </c>
      <c r="C3648" s="1113" t="s">
        <v>10</v>
      </c>
      <c r="D3648" s="1276" t="s">
        <v>991</v>
      </c>
      <c r="E3648" s="1455" t="s">
        <v>11</v>
      </c>
      <c r="F3648" s="1578" t="s">
        <v>2732</v>
      </c>
    </row>
    <row r="3649" spans="1:6" s="1055" customFormat="1" ht="15.6">
      <c r="A3649" s="1286"/>
      <c r="B3649" s="1287"/>
      <c r="C3649" s="1288"/>
      <c r="D3649" s="1289"/>
      <c r="E3649" s="1585"/>
      <c r="F3649" s="1580"/>
    </row>
    <row r="3650" spans="1:6" s="1055" customFormat="1" ht="15.6">
      <c r="A3650" s="1290"/>
      <c r="B3650" s="1077" t="s">
        <v>2934</v>
      </c>
      <c r="C3650" s="1285"/>
      <c r="D3650" s="1109"/>
      <c r="E3650" s="1586"/>
      <c r="F3650" s="1515"/>
    </row>
    <row r="3651" spans="1:6" s="1055" customFormat="1" ht="15.6">
      <c r="A3651" s="1290"/>
      <c r="B3651" s="1077"/>
      <c r="C3651" s="1285"/>
      <c r="D3651" s="1109"/>
      <c r="E3651" s="1586"/>
      <c r="F3651" s="1515"/>
    </row>
    <row r="3652" spans="1:6" s="1055" customFormat="1" ht="15.6">
      <c r="A3652" s="1290"/>
      <c r="B3652" s="1291"/>
      <c r="C3652" s="1285"/>
      <c r="D3652" s="1109"/>
      <c r="E3652" s="1586"/>
      <c r="F3652" s="1515"/>
    </row>
    <row r="3653" spans="1:6" s="1055" customFormat="1" ht="15.6">
      <c r="A3653" s="1290" t="s">
        <v>3045</v>
      </c>
      <c r="B3653" s="1291" t="s">
        <v>2984</v>
      </c>
      <c r="C3653" s="1285"/>
      <c r="D3653" s="1109"/>
      <c r="E3653" s="1586"/>
      <c r="F3653" s="1515">
        <f>F3606</f>
        <v>99600</v>
      </c>
    </row>
    <row r="3654" spans="1:6" s="1055" customFormat="1" ht="15.6">
      <c r="A3654" s="1290"/>
      <c r="B3654" s="1291"/>
      <c r="C3654" s="1285"/>
      <c r="D3654" s="1109"/>
      <c r="E3654" s="1586"/>
      <c r="F3654" s="1515"/>
    </row>
    <row r="3655" spans="1:6" s="1055" customFormat="1" ht="15.6">
      <c r="A3655" s="1290" t="s">
        <v>3047</v>
      </c>
      <c r="B3655" s="1291" t="s">
        <v>2985</v>
      </c>
      <c r="C3655" s="1285"/>
      <c r="D3655" s="1109"/>
      <c r="E3655" s="1586"/>
      <c r="F3655" s="1515">
        <f>F3644</f>
        <v>96000</v>
      </c>
    </row>
    <row r="3656" spans="1:6" s="1055" customFormat="1" ht="15.6">
      <c r="A3656" s="1290"/>
      <c r="B3656" s="1291"/>
      <c r="C3656" s="1285"/>
      <c r="D3656" s="1109"/>
      <c r="E3656" s="1586"/>
      <c r="F3656" s="1515"/>
    </row>
    <row r="3657" spans="1:6" s="1055" customFormat="1" ht="15.6">
      <c r="A3657" s="1290"/>
      <c r="B3657" s="1291"/>
      <c r="C3657" s="1285"/>
      <c r="D3657" s="1109"/>
      <c r="E3657" s="1586"/>
      <c r="F3657" s="1515"/>
    </row>
    <row r="3658" spans="1:6" s="1055" customFormat="1" ht="15.6">
      <c r="A3658" s="1290"/>
      <c r="B3658" s="1291"/>
      <c r="C3658" s="1285"/>
      <c r="D3658" s="1109"/>
      <c r="E3658" s="1586"/>
      <c r="F3658" s="1515"/>
    </row>
    <row r="3659" spans="1:6" s="1055" customFormat="1" ht="15.6">
      <c r="A3659" s="1290"/>
      <c r="B3659" s="1291"/>
      <c r="C3659" s="1285"/>
      <c r="D3659" s="1109"/>
      <c r="E3659" s="1586"/>
      <c r="F3659" s="1515"/>
    </row>
    <row r="3660" spans="1:6" s="1055" customFormat="1" ht="15.6">
      <c r="A3660" s="1290"/>
      <c r="B3660" s="1291"/>
      <c r="C3660" s="1285"/>
      <c r="D3660" s="1109"/>
      <c r="E3660" s="1586"/>
      <c r="F3660" s="1515"/>
    </row>
    <row r="3661" spans="1:6" s="1055" customFormat="1" ht="15.6">
      <c r="A3661" s="1290"/>
      <c r="B3661" s="1291"/>
      <c r="C3661" s="1285"/>
      <c r="D3661" s="1109"/>
      <c r="E3661" s="1586"/>
      <c r="F3661" s="1515"/>
    </row>
    <row r="3662" spans="1:6" s="1055" customFormat="1" ht="15.6">
      <c r="A3662" s="1290"/>
      <c r="B3662" s="1291"/>
      <c r="C3662" s="1285"/>
      <c r="D3662" s="1109"/>
      <c r="E3662" s="1586"/>
      <c r="F3662" s="1515"/>
    </row>
    <row r="3663" spans="1:6" s="1055" customFormat="1" ht="15.6">
      <c r="A3663" s="1290"/>
      <c r="B3663" s="1291"/>
      <c r="C3663" s="1285"/>
      <c r="D3663" s="1109"/>
      <c r="E3663" s="1586"/>
      <c r="F3663" s="1515"/>
    </row>
    <row r="3664" spans="1:6" s="1055" customFormat="1" ht="15.6">
      <c r="A3664" s="1290"/>
      <c r="B3664" s="1292"/>
      <c r="C3664" s="1293"/>
      <c r="D3664" s="1294"/>
      <c r="E3664" s="1587"/>
      <c r="F3664" s="1588"/>
    </row>
    <row r="3665" spans="1:6" s="1055" customFormat="1" ht="15.6">
      <c r="A3665" s="1290"/>
      <c r="B3665" s="1295" t="s">
        <v>2937</v>
      </c>
      <c r="C3665" s="1293"/>
      <c r="D3665" s="1294"/>
      <c r="E3665" s="1587"/>
      <c r="F3665" s="1588">
        <f>SUM(F3651:F3664)</f>
        <v>195600</v>
      </c>
    </row>
    <row r="3666" spans="1:6" s="1055" customFormat="1" ht="15.6">
      <c r="A3666" s="1290"/>
      <c r="B3666" s="1292"/>
      <c r="C3666" s="1293"/>
      <c r="D3666" s="1294"/>
      <c r="E3666" s="1587"/>
      <c r="F3666" s="1588"/>
    </row>
    <row r="3667" spans="1:6" s="1055" customFormat="1" ht="15.6">
      <c r="A3667" s="1290"/>
      <c r="B3667" s="1291"/>
      <c r="C3667" s="1285"/>
      <c r="D3667" s="1109"/>
      <c r="E3667" s="1586"/>
      <c r="F3667" s="1515"/>
    </row>
    <row r="3668" spans="1:6" s="1055" customFormat="1" ht="15.6">
      <c r="A3668" s="1290"/>
      <c r="B3668" s="1291"/>
      <c r="C3668" s="1285"/>
      <c r="D3668" s="1109"/>
      <c r="E3668" s="1586"/>
      <c r="F3668" s="1515"/>
    </row>
    <row r="3669" spans="1:6" s="1055" customFormat="1" ht="15.6">
      <c r="A3669" s="1290"/>
      <c r="B3669" s="1291"/>
      <c r="C3669" s="1285"/>
      <c r="D3669" s="1109"/>
      <c r="E3669" s="1586"/>
      <c r="F3669" s="1515"/>
    </row>
    <row r="3670" spans="1:6" s="1055" customFormat="1" ht="15.6">
      <c r="A3670" s="1290"/>
      <c r="B3670" s="1291"/>
      <c r="C3670" s="1285"/>
      <c r="D3670" s="1109"/>
      <c r="E3670" s="1586"/>
      <c r="F3670" s="1515"/>
    </row>
    <row r="3671" spans="1:6" s="1055" customFormat="1" ht="15.6">
      <c r="A3671" s="1290"/>
      <c r="B3671" s="1291"/>
      <c r="C3671" s="1285"/>
      <c r="D3671" s="1109"/>
      <c r="E3671" s="1586"/>
      <c r="F3671" s="1515"/>
    </row>
    <row r="3672" spans="1:6" s="1055" customFormat="1" ht="15.6">
      <c r="A3672" s="1290"/>
      <c r="B3672" s="1291"/>
      <c r="C3672" s="1285"/>
      <c r="D3672" s="1109"/>
      <c r="E3672" s="1586"/>
      <c r="F3672" s="1515"/>
    </row>
    <row r="3673" spans="1:6" s="1055" customFormat="1" ht="15.6">
      <c r="A3673" s="1290"/>
      <c r="B3673" s="1291"/>
      <c r="C3673" s="1285"/>
      <c r="D3673" s="1109"/>
      <c r="E3673" s="1586"/>
      <c r="F3673" s="1515"/>
    </row>
    <row r="3674" spans="1:6" s="1055" customFormat="1" ht="15.6">
      <c r="A3674" s="1290"/>
      <c r="B3674" s="1291"/>
      <c r="C3674" s="1285"/>
      <c r="D3674" s="1109"/>
      <c r="E3674" s="1586"/>
      <c r="F3674" s="1515"/>
    </row>
    <row r="3675" spans="1:6" s="1055" customFormat="1" ht="15.6">
      <c r="A3675" s="1290"/>
      <c r="B3675" s="1291"/>
      <c r="C3675" s="1285"/>
      <c r="D3675" s="1109"/>
      <c r="E3675" s="1586"/>
      <c r="F3675" s="1515"/>
    </row>
    <row r="3676" spans="1:6" s="1055" customFormat="1" ht="15.6">
      <c r="A3676" s="1290"/>
      <c r="B3676" s="1291"/>
      <c r="C3676" s="1285"/>
      <c r="D3676" s="1109"/>
      <c r="E3676" s="1586"/>
      <c r="F3676" s="1515"/>
    </row>
    <row r="3677" spans="1:6" s="1055" customFormat="1" ht="15.6">
      <c r="A3677" s="1290"/>
      <c r="B3677" s="1291"/>
      <c r="C3677" s="1285"/>
      <c r="D3677" s="1109"/>
      <c r="E3677" s="1586"/>
      <c r="F3677" s="1515"/>
    </row>
    <row r="3678" spans="1:6" s="1055" customFormat="1" ht="15.6">
      <c r="A3678" s="1290"/>
      <c r="B3678" s="1291"/>
      <c r="C3678" s="1285"/>
      <c r="D3678" s="1109"/>
      <c r="E3678" s="1586"/>
      <c r="F3678" s="1515"/>
    </row>
    <row r="3679" spans="1:6" s="1055" customFormat="1" ht="15.6">
      <c r="A3679" s="1290"/>
      <c r="B3679" s="1291"/>
      <c r="C3679" s="1285"/>
      <c r="D3679" s="1109"/>
      <c r="E3679" s="1586"/>
      <c r="F3679" s="1515"/>
    </row>
    <row r="3680" spans="1:6" s="1055" customFormat="1" ht="15.6">
      <c r="A3680" s="1290"/>
      <c r="B3680" s="1291"/>
      <c r="C3680" s="1285"/>
      <c r="D3680" s="1109"/>
      <c r="E3680" s="1586"/>
      <c r="F3680" s="1515"/>
    </row>
    <row r="3681" spans="1:6" s="1055" customFormat="1" ht="15.6">
      <c r="A3681" s="1290"/>
      <c r="B3681" s="1291"/>
      <c r="C3681" s="1285"/>
      <c r="D3681" s="1109"/>
      <c r="E3681" s="1586"/>
      <c r="F3681" s="1515"/>
    </row>
    <row r="3682" spans="1:6" s="1055" customFormat="1" ht="15.6">
      <c r="A3682" s="1290"/>
      <c r="B3682" s="1291"/>
      <c r="C3682" s="1285"/>
      <c r="D3682" s="1109"/>
      <c r="E3682" s="1586"/>
      <c r="F3682" s="1515"/>
    </row>
    <row r="3683" spans="1:6" s="1055" customFormat="1" ht="15.6">
      <c r="A3683" s="1290"/>
      <c r="B3683" s="1291"/>
      <c r="C3683" s="1285"/>
      <c r="D3683" s="1109"/>
      <c r="E3683" s="1586"/>
      <c r="F3683" s="1515"/>
    </row>
    <row r="3684" spans="1:6" s="1055" customFormat="1" ht="15.6">
      <c r="A3684" s="1290"/>
      <c r="B3684" s="1291"/>
      <c r="C3684" s="1285"/>
      <c r="D3684" s="1109"/>
      <c r="E3684" s="1586"/>
      <c r="F3684" s="1515"/>
    </row>
    <row r="3685" spans="1:6" s="1055" customFormat="1" ht="15.6">
      <c r="A3685" s="1290"/>
      <c r="B3685" s="1291"/>
      <c r="C3685" s="1285"/>
      <c r="D3685" s="1109"/>
      <c r="E3685" s="1586"/>
      <c r="F3685" s="1515"/>
    </row>
    <row r="3686" spans="1:6" s="1055" customFormat="1" ht="15.6">
      <c r="A3686" s="1290"/>
      <c r="B3686" s="1291"/>
      <c r="C3686" s="1285"/>
      <c r="D3686" s="1109"/>
      <c r="E3686" s="1586"/>
      <c r="F3686" s="1515"/>
    </row>
    <row r="3687" spans="1:6" s="1055" customFormat="1" ht="15.6">
      <c r="A3687" s="1290"/>
      <c r="B3687" s="1291"/>
      <c r="C3687" s="1285"/>
      <c r="D3687" s="1109"/>
      <c r="E3687" s="1586"/>
      <c r="F3687" s="1515"/>
    </row>
    <row r="3688" spans="1:6" s="1055" customFormat="1" ht="15.6">
      <c r="A3688" s="1290"/>
      <c r="B3688" s="1291"/>
      <c r="C3688" s="1285"/>
      <c r="D3688" s="1109"/>
      <c r="E3688" s="1586"/>
      <c r="F3688" s="1515"/>
    </row>
    <row r="3689" spans="1:6" s="1055" customFormat="1" ht="15.6">
      <c r="A3689" s="1290"/>
      <c r="B3689" s="1291"/>
      <c r="C3689" s="1285"/>
      <c r="D3689" s="1109"/>
      <c r="E3689" s="1586"/>
      <c r="F3689" s="1515"/>
    </row>
    <row r="3690" spans="1:6" s="1055" customFormat="1" ht="15.6">
      <c r="A3690" s="1290"/>
      <c r="B3690" s="1291"/>
      <c r="C3690" s="1285"/>
      <c r="D3690" s="1109"/>
      <c r="E3690" s="1586"/>
      <c r="F3690" s="1515"/>
    </row>
    <row r="3691" spans="1:6" s="1055" customFormat="1" ht="16.2" thickBot="1">
      <c r="A3691" s="1296"/>
      <c r="B3691" s="1297"/>
      <c r="C3691" s="1298"/>
      <c r="D3691" s="1299"/>
      <c r="E3691" s="1589"/>
      <c r="F3691" s="1582"/>
    </row>
    <row r="3692" spans="1:6" s="1055" customFormat="1" ht="16.2" thickBot="1">
      <c r="A3692" s="1158"/>
      <c r="B3692" s="1117" t="s">
        <v>2938</v>
      </c>
      <c r="C3692" s="1253"/>
      <c r="D3692" s="1107"/>
      <c r="E3692" s="1497"/>
      <c r="F3692" s="1590">
        <f>F3665</f>
        <v>195600</v>
      </c>
    </row>
    <row r="3693" spans="1:6" s="1083" customFormat="1" ht="15.6">
      <c r="A3693" s="1159"/>
      <c r="B3693" s="1321"/>
      <c r="C3693" s="1322"/>
      <c r="D3693" s="1320"/>
      <c r="E3693" s="1602"/>
      <c r="F3693" s="1602"/>
    </row>
    <row r="3694" spans="1:6" s="1083" customFormat="1" ht="15.6">
      <c r="A3694" s="1158"/>
      <c r="B3694" s="1117"/>
      <c r="C3694" s="1107"/>
      <c r="D3694" s="1107"/>
      <c r="E3694" s="1564"/>
      <c r="F3694" s="1564"/>
    </row>
    <row r="3695" spans="1:6" s="1055" customFormat="1" ht="16.2" thickBot="1">
      <c r="A3695" s="2602" t="s">
        <v>3048</v>
      </c>
      <c r="B3695" s="2602"/>
      <c r="C3695" s="2602"/>
      <c r="D3695" s="2602"/>
      <c r="E3695" s="2602"/>
      <c r="F3695" s="2602"/>
    </row>
    <row r="3696" spans="1:6" s="1083" customFormat="1" ht="16.2" thickBot="1">
      <c r="A3696" s="1275" t="s">
        <v>7</v>
      </c>
      <c r="B3696" s="1112" t="s">
        <v>8</v>
      </c>
      <c r="C3696" s="1113" t="s">
        <v>10</v>
      </c>
      <c r="D3696" s="1276" t="s">
        <v>991</v>
      </c>
      <c r="E3696" s="1455" t="s">
        <v>11</v>
      </c>
      <c r="F3696" s="1578" t="s">
        <v>2732</v>
      </c>
    </row>
    <row r="3697" spans="1:6" s="1055" customFormat="1" ht="15.6">
      <c r="A3697" s="1301"/>
      <c r="B3697" s="1326" t="s">
        <v>1530</v>
      </c>
      <c r="C3697" s="1143"/>
      <c r="D3697" s="1109"/>
      <c r="E3697" s="1491"/>
      <c r="F3697" s="1600"/>
    </row>
    <row r="3698" spans="1:6" s="1055" customFormat="1" ht="15.6">
      <c r="A3698" s="1292" t="s">
        <v>3049</v>
      </c>
      <c r="B3698" s="1326" t="s">
        <v>1531</v>
      </c>
      <c r="C3698" s="1143"/>
      <c r="D3698" s="1109"/>
      <c r="E3698" s="1491"/>
      <c r="F3698" s="1600"/>
    </row>
    <row r="3699" spans="1:6" s="1055" customFormat="1" ht="154.5" customHeight="1">
      <c r="A3699" s="1290" t="s">
        <v>28</v>
      </c>
      <c r="B3699" s="1124" t="s">
        <v>1532</v>
      </c>
      <c r="C3699" s="1143" t="s">
        <v>1421</v>
      </c>
      <c r="D3699" s="1327">
        <v>0</v>
      </c>
      <c r="E3699" s="1491">
        <v>6500</v>
      </c>
      <c r="F3699" s="1600">
        <f>D3699*E3699</f>
        <v>0</v>
      </c>
    </row>
    <row r="3700" spans="1:6" s="1055" customFormat="1" ht="141.75" customHeight="1">
      <c r="A3700" s="1290" t="s">
        <v>30</v>
      </c>
      <c r="B3700" s="1124" t="s">
        <v>1533</v>
      </c>
      <c r="C3700" s="1143" t="s">
        <v>1421</v>
      </c>
      <c r="D3700" s="1327">
        <v>0</v>
      </c>
      <c r="E3700" s="1491">
        <v>6500</v>
      </c>
      <c r="F3700" s="1600">
        <f t="shared" ref="F3700:F3702" si="87">D3700*E3700</f>
        <v>0</v>
      </c>
    </row>
    <row r="3701" spans="1:6" s="1055" customFormat="1" ht="15.6">
      <c r="A3701" s="1290"/>
      <c r="B3701" s="1124"/>
      <c r="C3701" s="1143"/>
      <c r="D3701" s="1109"/>
      <c r="E3701" s="1491"/>
      <c r="F3701" s="1600">
        <f t="shared" si="87"/>
        <v>0</v>
      </c>
    </row>
    <row r="3702" spans="1:6" s="1055" customFormat="1" ht="31.2">
      <c r="A3702" s="1328" t="s">
        <v>31</v>
      </c>
      <c r="B3702" s="1082" t="s">
        <v>1534</v>
      </c>
      <c r="C3702" s="1143" t="s">
        <v>1421</v>
      </c>
      <c r="D3702" s="1327">
        <v>0</v>
      </c>
      <c r="E3702" s="1491">
        <v>2500</v>
      </c>
      <c r="F3702" s="1600">
        <f t="shared" si="87"/>
        <v>0</v>
      </c>
    </row>
    <row r="3703" spans="1:6" s="1055" customFormat="1" ht="15.6">
      <c r="A3703" s="1290"/>
      <c r="B3703" s="1124"/>
      <c r="C3703" s="1143"/>
      <c r="D3703" s="1109"/>
      <c r="E3703" s="1491"/>
      <c r="F3703" s="1600"/>
    </row>
    <row r="3704" spans="1:6" s="1055" customFormat="1" ht="15.6">
      <c r="A3704" s="1290"/>
      <c r="B3704" s="1124"/>
      <c r="C3704" s="1143"/>
      <c r="D3704" s="1327"/>
      <c r="E3704" s="1491"/>
      <c r="F3704" s="1600"/>
    </row>
    <row r="3705" spans="1:6" s="1055" customFormat="1" ht="15.6">
      <c r="A3705" s="1290"/>
      <c r="B3705" s="1082"/>
      <c r="C3705" s="1143"/>
      <c r="D3705" s="1109"/>
      <c r="E3705" s="1606"/>
      <c r="F3705" s="1600"/>
    </row>
    <row r="3706" spans="1:6" s="1055" customFormat="1" ht="15.6">
      <c r="A3706" s="1290"/>
      <c r="B3706" s="1124"/>
      <c r="C3706" s="1143"/>
      <c r="D3706" s="1327"/>
      <c r="E3706" s="1491"/>
      <c r="F3706" s="1600"/>
    </row>
    <row r="3707" spans="1:6" s="1055" customFormat="1" ht="15.6">
      <c r="A3707" s="1329"/>
      <c r="B3707" s="1082"/>
      <c r="C3707" s="1143"/>
      <c r="D3707" s="1109"/>
      <c r="E3707" s="1606"/>
      <c r="F3707" s="1600"/>
    </row>
    <row r="3708" spans="1:6" s="1055" customFormat="1" ht="15.6">
      <c r="A3708" s="1290"/>
      <c r="B3708" s="1082"/>
      <c r="C3708" s="1143"/>
      <c r="D3708" s="1109"/>
      <c r="E3708" s="1606"/>
      <c r="F3708" s="1600"/>
    </row>
    <row r="3709" spans="1:6" s="1055" customFormat="1" ht="15.6">
      <c r="A3709" s="1329"/>
      <c r="B3709" s="1082"/>
      <c r="C3709" s="1143"/>
      <c r="D3709" s="1109"/>
      <c r="E3709" s="1491"/>
      <c r="F3709" s="1607"/>
    </row>
    <row r="3710" spans="1:6" s="1055" customFormat="1" ht="15.6">
      <c r="A3710" s="1329"/>
      <c r="B3710" s="1082"/>
      <c r="C3710" s="1330"/>
      <c r="D3710" s="1294"/>
      <c r="E3710" s="1513"/>
      <c r="F3710" s="1600"/>
    </row>
    <row r="3711" spans="1:6" s="1055" customFormat="1" ht="15.6">
      <c r="A3711" s="1290"/>
      <c r="B3711" s="1082"/>
      <c r="C3711" s="1143"/>
      <c r="D3711" s="1109"/>
      <c r="E3711" s="1491"/>
      <c r="F3711" s="1600"/>
    </row>
    <row r="3712" spans="1:6" s="1055" customFormat="1" ht="15.6">
      <c r="A3712" s="1290"/>
      <c r="B3712" s="1082"/>
      <c r="C3712" s="1143"/>
      <c r="D3712" s="1109"/>
      <c r="E3712" s="1491"/>
      <c r="F3712" s="1600"/>
    </row>
    <row r="3713" spans="1:6" s="1055" customFormat="1" ht="15.6">
      <c r="A3713" s="1290"/>
      <c r="B3713" s="1082"/>
      <c r="C3713" s="1143"/>
      <c r="D3713" s="1109"/>
      <c r="E3713" s="1491"/>
      <c r="F3713" s="1600"/>
    </row>
    <row r="3714" spans="1:6" s="1055" customFormat="1" ht="15.6">
      <c r="A3714" s="1290"/>
      <c r="B3714" s="1082"/>
      <c r="C3714" s="1143"/>
      <c r="D3714" s="1109"/>
      <c r="E3714" s="1491"/>
      <c r="F3714" s="1600"/>
    </row>
    <row r="3715" spans="1:6" s="1055" customFormat="1" ht="15.6">
      <c r="A3715" s="1290"/>
      <c r="B3715" s="1082"/>
      <c r="C3715" s="1143"/>
      <c r="D3715" s="1109"/>
      <c r="E3715" s="1491"/>
      <c r="F3715" s="1600"/>
    </row>
    <row r="3716" spans="1:6" s="1055" customFormat="1" ht="15.6">
      <c r="A3716" s="1290"/>
      <c r="B3716" s="1082"/>
      <c r="C3716" s="1143"/>
      <c r="D3716" s="1109"/>
      <c r="E3716" s="1491"/>
      <c r="F3716" s="1600"/>
    </row>
    <row r="3717" spans="1:6" s="1055" customFormat="1" ht="15.6">
      <c r="A3717" s="1290"/>
      <c r="B3717" s="1082"/>
      <c r="C3717" s="1143"/>
      <c r="D3717" s="1109"/>
      <c r="E3717" s="1491"/>
      <c r="F3717" s="1600"/>
    </row>
    <row r="3718" spans="1:6" s="1055" customFormat="1" ht="15.6">
      <c r="A3718" s="1290"/>
      <c r="B3718" s="1082"/>
      <c r="C3718" s="1143"/>
      <c r="D3718" s="1109"/>
      <c r="E3718" s="1491"/>
      <c r="F3718" s="1600"/>
    </row>
    <row r="3719" spans="1:6" s="1055" customFormat="1" ht="15.6">
      <c r="A3719" s="1290"/>
      <c r="B3719" s="1082"/>
      <c r="C3719" s="1143"/>
      <c r="D3719" s="1109"/>
      <c r="E3719" s="1491"/>
      <c r="F3719" s="1600"/>
    </row>
    <row r="3720" spans="1:6" s="1055" customFormat="1" ht="15.6">
      <c r="A3720" s="1290"/>
      <c r="B3720" s="1082"/>
      <c r="C3720" s="1143"/>
      <c r="D3720" s="1109"/>
      <c r="E3720" s="1491"/>
      <c r="F3720" s="1600"/>
    </row>
    <row r="3721" spans="1:6" s="1055" customFormat="1" ht="15.6">
      <c r="A3721" s="1290"/>
      <c r="B3721" s="1082"/>
      <c r="C3721" s="1143"/>
      <c r="D3721" s="1109"/>
      <c r="E3721" s="1491"/>
      <c r="F3721" s="1600"/>
    </row>
    <row r="3722" spans="1:6" s="1055" customFormat="1" ht="15.6">
      <c r="A3722" s="1290"/>
      <c r="B3722" s="1082"/>
      <c r="C3722" s="1143"/>
      <c r="D3722" s="1109"/>
      <c r="E3722" s="1491"/>
      <c r="F3722" s="1600"/>
    </row>
    <row r="3723" spans="1:6" s="1055" customFormat="1" ht="15.6">
      <c r="A3723" s="1290"/>
      <c r="B3723" s="1082"/>
      <c r="C3723" s="1143"/>
      <c r="D3723" s="1109"/>
      <c r="E3723" s="1491"/>
      <c r="F3723" s="1600"/>
    </row>
    <row r="3724" spans="1:6" s="1055" customFormat="1" ht="16.2" thickBot="1">
      <c r="A3724" s="1296"/>
      <c r="B3724" s="1331"/>
      <c r="C3724" s="1332"/>
      <c r="D3724" s="1299"/>
      <c r="E3724" s="1575"/>
      <c r="F3724" s="1608"/>
    </row>
    <row r="3725" spans="1:6" s="1055" customFormat="1" ht="16.2" thickBot="1">
      <c r="A3725" s="2609" t="s">
        <v>2810</v>
      </c>
      <c r="B3725" s="2609"/>
      <c r="C3725" s="2609"/>
      <c r="D3725" s="2609"/>
      <c r="E3725" s="2610"/>
      <c r="F3725" s="1609">
        <f>SUM(F3699:F3724)</f>
        <v>0</v>
      </c>
    </row>
    <row r="3726" spans="1:6" s="1055" customFormat="1" ht="16.2" thickTop="1">
      <c r="A3726" s="1254"/>
      <c r="B3726" s="1333"/>
      <c r="C3726" s="1143"/>
      <c r="D3726" s="1107"/>
      <c r="E3726" s="1465"/>
      <c r="F3726" s="1599"/>
    </row>
    <row r="3727" spans="1:6" s="1083" customFormat="1" ht="6.75" customHeight="1">
      <c r="A3727" s="1334"/>
      <c r="B3727" s="1335"/>
      <c r="C3727" s="1335"/>
      <c r="D3727" s="1335"/>
      <c r="E3727" s="1610"/>
      <c r="F3727" s="1610"/>
    </row>
    <row r="3728" spans="1:6" s="1055" customFormat="1" ht="15.6">
      <c r="A3728" s="1336"/>
      <c r="B3728" s="1117"/>
      <c r="C3728" s="1143"/>
      <c r="D3728" s="1107"/>
      <c r="E3728" s="1592"/>
      <c r="F3728" s="1564"/>
    </row>
    <row r="3729" spans="1:6" s="1055" customFormat="1" ht="16.2" thickBot="1">
      <c r="A3729" s="2602" t="s">
        <v>3048</v>
      </c>
      <c r="B3729" s="2602"/>
      <c r="C3729" s="2602"/>
      <c r="D3729" s="2602"/>
      <c r="E3729" s="2602"/>
      <c r="F3729" s="2602"/>
    </row>
    <row r="3730" spans="1:6" s="1055" customFormat="1" ht="16.2" thickBot="1">
      <c r="A3730" s="1337" t="s">
        <v>7</v>
      </c>
      <c r="B3730" s="1338" t="s">
        <v>8</v>
      </c>
      <c r="C3730" s="1339" t="s">
        <v>10</v>
      </c>
      <c r="D3730" s="1340" t="s">
        <v>991</v>
      </c>
      <c r="E3730" s="1611" t="s">
        <v>11</v>
      </c>
      <c r="F3730" s="1514" t="s">
        <v>2033</v>
      </c>
    </row>
    <row r="3731" spans="1:6" s="1055" customFormat="1" ht="15.6">
      <c r="A3731" s="1286"/>
      <c r="B3731" s="1287"/>
      <c r="C3731" s="1288"/>
      <c r="D3731" s="1289"/>
      <c r="E3731" s="1585"/>
      <c r="F3731" s="1580"/>
    </row>
    <row r="3732" spans="1:6" s="1055" customFormat="1" ht="15.6">
      <c r="A3732" s="1290"/>
      <c r="B3732" s="1077" t="s">
        <v>2934</v>
      </c>
      <c r="C3732" s="1285"/>
      <c r="D3732" s="1109"/>
      <c r="E3732" s="1586"/>
      <c r="F3732" s="1515"/>
    </row>
    <row r="3733" spans="1:6" s="1055" customFormat="1" ht="15.6">
      <c r="A3733" s="1290"/>
      <c r="B3733" s="1077"/>
      <c r="C3733" s="1285"/>
      <c r="D3733" s="1109"/>
      <c r="E3733" s="1586"/>
      <c r="F3733" s="1515"/>
    </row>
    <row r="3734" spans="1:6" s="1055" customFormat="1" ht="15.6">
      <c r="A3734" s="1290"/>
      <c r="B3734" s="1291"/>
      <c r="C3734" s="1285"/>
      <c r="D3734" s="1109"/>
      <c r="E3734" s="1586"/>
      <c r="F3734" s="1515"/>
    </row>
    <row r="3735" spans="1:6" s="1055" customFormat="1" ht="15.6">
      <c r="A3735" s="1290" t="s">
        <v>3049</v>
      </c>
      <c r="B3735" s="1291" t="s">
        <v>2988</v>
      </c>
      <c r="C3735" s="1285"/>
      <c r="D3735" s="1109"/>
      <c r="E3735" s="1586"/>
      <c r="F3735" s="1515">
        <f>F3725</f>
        <v>0</v>
      </c>
    </row>
    <row r="3736" spans="1:6" s="1055" customFormat="1" ht="15.6">
      <c r="A3736" s="1290"/>
      <c r="B3736" s="1291"/>
      <c r="C3736" s="1285"/>
      <c r="D3736" s="1109"/>
      <c r="E3736" s="1586"/>
      <c r="F3736" s="1515"/>
    </row>
    <row r="3737" spans="1:6" s="1055" customFormat="1" ht="15.6">
      <c r="A3737" s="1290"/>
      <c r="B3737" s="1291"/>
      <c r="C3737" s="1285"/>
      <c r="D3737" s="1109"/>
      <c r="E3737" s="1586"/>
      <c r="F3737" s="1515"/>
    </row>
    <row r="3738" spans="1:6" s="1055" customFormat="1" ht="15.6">
      <c r="A3738" s="1290"/>
      <c r="B3738" s="1292"/>
      <c r="C3738" s="1293"/>
      <c r="D3738" s="1294"/>
      <c r="E3738" s="1587"/>
      <c r="F3738" s="1588"/>
    </row>
    <row r="3739" spans="1:6" s="1055" customFormat="1" ht="15.6">
      <c r="A3739" s="1290"/>
      <c r="B3739" s="1096"/>
      <c r="C3739" s="1293"/>
      <c r="D3739" s="1294"/>
      <c r="E3739" s="1587"/>
      <c r="F3739" s="1515"/>
    </row>
    <row r="3740" spans="1:6" s="1055" customFormat="1" ht="15.6">
      <c r="A3740" s="1290"/>
      <c r="B3740" s="1292"/>
      <c r="C3740" s="1293"/>
      <c r="D3740" s="1294"/>
      <c r="E3740" s="1587"/>
      <c r="F3740" s="1588"/>
    </row>
    <row r="3741" spans="1:6" s="1055" customFormat="1" ht="15.6">
      <c r="A3741" s="1290"/>
      <c r="B3741" s="1295" t="s">
        <v>2989</v>
      </c>
      <c r="C3741" s="1293"/>
      <c r="D3741" s="1294"/>
      <c r="E3741" s="1587"/>
      <c r="F3741" s="1588">
        <f>SUM(F3733:F3740)</f>
        <v>0</v>
      </c>
    </row>
    <row r="3742" spans="1:6" s="1055" customFormat="1" ht="15.6">
      <c r="A3742" s="1290"/>
      <c r="B3742" s="1292"/>
      <c r="C3742" s="1293"/>
      <c r="D3742" s="1294"/>
      <c r="E3742" s="1587"/>
      <c r="F3742" s="1588"/>
    </row>
    <row r="3743" spans="1:6" s="1055" customFormat="1" ht="15.6">
      <c r="A3743" s="1290"/>
      <c r="B3743" s="1291"/>
      <c r="C3743" s="1285"/>
      <c r="D3743" s="1109"/>
      <c r="E3743" s="1586"/>
      <c r="F3743" s="1515"/>
    </row>
    <row r="3744" spans="1:6" s="1055" customFormat="1" ht="15.6">
      <c r="A3744" s="1290"/>
      <c r="B3744" s="1291"/>
      <c r="C3744" s="1285"/>
      <c r="D3744" s="1109"/>
      <c r="E3744" s="1586"/>
      <c r="F3744" s="1515"/>
    </row>
    <row r="3745" spans="1:6" s="1055" customFormat="1" ht="15.6">
      <c r="A3745" s="1290"/>
      <c r="B3745" s="1291"/>
      <c r="C3745" s="1285"/>
      <c r="D3745" s="1109"/>
      <c r="E3745" s="1586"/>
      <c r="F3745" s="1515"/>
    </row>
    <row r="3746" spans="1:6" s="1055" customFormat="1" ht="15.6">
      <c r="A3746" s="1290"/>
      <c r="B3746" s="1291"/>
      <c r="C3746" s="1285"/>
      <c r="D3746" s="1109"/>
      <c r="E3746" s="1586"/>
      <c r="F3746" s="1515"/>
    </row>
    <row r="3747" spans="1:6" s="1055" customFormat="1" ht="15.6">
      <c r="A3747" s="1290"/>
      <c r="B3747" s="1291"/>
      <c r="C3747" s="1285"/>
      <c r="D3747" s="1109"/>
      <c r="E3747" s="1586"/>
      <c r="F3747" s="1515"/>
    </row>
    <row r="3748" spans="1:6" s="1055" customFormat="1" ht="15.6">
      <c r="A3748" s="1290"/>
      <c r="B3748" s="1291"/>
      <c r="C3748" s="1285"/>
      <c r="D3748" s="1109"/>
      <c r="E3748" s="1586"/>
      <c r="F3748" s="1515"/>
    </row>
    <row r="3749" spans="1:6" s="1055" customFormat="1" ht="15.6">
      <c r="A3749" s="1290"/>
      <c r="B3749" s="1291"/>
      <c r="C3749" s="1285"/>
      <c r="D3749" s="1109"/>
      <c r="E3749" s="1586"/>
      <c r="F3749" s="1515"/>
    </row>
    <row r="3750" spans="1:6" s="1055" customFormat="1" ht="15.6">
      <c r="A3750" s="1290"/>
      <c r="B3750" s="1291"/>
      <c r="C3750" s="1285"/>
      <c r="D3750" s="1109"/>
      <c r="E3750" s="1586"/>
      <c r="F3750" s="1515"/>
    </row>
    <row r="3751" spans="1:6" s="1055" customFormat="1" ht="15.6">
      <c r="A3751" s="1290"/>
      <c r="B3751" s="1291"/>
      <c r="C3751" s="1285"/>
      <c r="D3751" s="1109"/>
      <c r="E3751" s="1586"/>
      <c r="F3751" s="1515"/>
    </row>
    <row r="3752" spans="1:6" s="1055" customFormat="1" ht="15.6">
      <c r="A3752" s="1290"/>
      <c r="B3752" s="1291"/>
      <c r="C3752" s="1285"/>
      <c r="D3752" s="1109"/>
      <c r="E3752" s="1586"/>
      <c r="F3752" s="1515"/>
    </row>
    <row r="3753" spans="1:6" s="1055" customFormat="1" ht="15.6">
      <c r="A3753" s="1290"/>
      <c r="B3753" s="1291"/>
      <c r="C3753" s="1285"/>
      <c r="D3753" s="1109"/>
      <c r="E3753" s="1586"/>
      <c r="F3753" s="1515"/>
    </row>
    <row r="3754" spans="1:6" s="1055" customFormat="1" ht="15.6">
      <c r="A3754" s="1290"/>
      <c r="B3754" s="1291"/>
      <c r="C3754" s="1285"/>
      <c r="D3754" s="1109"/>
      <c r="E3754" s="1586"/>
      <c r="F3754" s="1515"/>
    </row>
    <row r="3755" spans="1:6" s="1055" customFormat="1" ht="15.6">
      <c r="A3755" s="1290"/>
      <c r="B3755" s="1291"/>
      <c r="C3755" s="1285"/>
      <c r="D3755" s="1109"/>
      <c r="E3755" s="1586"/>
      <c r="F3755" s="1515"/>
    </row>
    <row r="3756" spans="1:6" s="1055" customFormat="1" ht="15.6">
      <c r="A3756" s="1290"/>
      <c r="B3756" s="1291"/>
      <c r="C3756" s="1285"/>
      <c r="D3756" s="1109"/>
      <c r="E3756" s="1586"/>
      <c r="F3756" s="1515"/>
    </row>
    <row r="3757" spans="1:6" s="1055" customFormat="1" ht="15.6">
      <c r="A3757" s="1290"/>
      <c r="B3757" s="1291"/>
      <c r="C3757" s="1285"/>
      <c r="D3757" s="1109"/>
      <c r="E3757" s="1586"/>
      <c r="F3757" s="1515"/>
    </row>
    <row r="3758" spans="1:6" s="1055" customFormat="1" ht="15.6">
      <c r="A3758" s="1290"/>
      <c r="B3758" s="1291"/>
      <c r="C3758" s="1285"/>
      <c r="D3758" s="1109"/>
      <c r="E3758" s="1586"/>
      <c r="F3758" s="1515"/>
    </row>
    <row r="3759" spans="1:6" s="1055" customFormat="1" ht="15.6">
      <c r="A3759" s="1290"/>
      <c r="B3759" s="1291"/>
      <c r="C3759" s="1285"/>
      <c r="D3759" s="1109"/>
      <c r="E3759" s="1586"/>
      <c r="F3759" s="1515"/>
    </row>
    <row r="3760" spans="1:6" s="1055" customFormat="1" ht="15.6">
      <c r="A3760" s="1290"/>
      <c r="B3760" s="1291"/>
      <c r="C3760" s="1285"/>
      <c r="D3760" s="1109"/>
      <c r="E3760" s="1586"/>
      <c r="F3760" s="1515"/>
    </row>
    <row r="3761" spans="1:6" s="1055" customFormat="1" ht="15.6">
      <c r="A3761" s="1290"/>
      <c r="B3761" s="1291"/>
      <c r="C3761" s="1285"/>
      <c r="D3761" s="1109"/>
      <c r="E3761" s="1586"/>
      <c r="F3761" s="1515"/>
    </row>
    <row r="3762" spans="1:6" s="1055" customFormat="1" ht="15.6">
      <c r="A3762" s="1290"/>
      <c r="B3762" s="1291"/>
      <c r="C3762" s="1285"/>
      <c r="D3762" s="1109"/>
      <c r="E3762" s="1586"/>
      <c r="F3762" s="1515"/>
    </row>
    <row r="3763" spans="1:6" s="1055" customFormat="1" ht="15.6">
      <c r="A3763" s="1290"/>
      <c r="B3763" s="1291"/>
      <c r="C3763" s="1285"/>
      <c r="D3763" s="1109"/>
      <c r="E3763" s="1586"/>
      <c r="F3763" s="1515"/>
    </row>
    <row r="3764" spans="1:6" s="1055" customFormat="1" ht="15.6">
      <c r="A3764" s="1290"/>
      <c r="B3764" s="1291"/>
      <c r="C3764" s="1285"/>
      <c r="D3764" s="1109"/>
      <c r="E3764" s="1586"/>
      <c r="F3764" s="1515"/>
    </row>
    <row r="3765" spans="1:6" s="1055" customFormat="1" ht="15.6">
      <c r="A3765" s="1290"/>
      <c r="B3765" s="1291"/>
      <c r="C3765" s="1285"/>
      <c r="D3765" s="1109"/>
      <c r="E3765" s="1586"/>
      <c r="F3765" s="1515"/>
    </row>
    <row r="3766" spans="1:6" s="1055" customFormat="1" ht="15.6">
      <c r="A3766" s="1290"/>
      <c r="B3766" s="1291"/>
      <c r="C3766" s="1285"/>
      <c r="D3766" s="1109"/>
      <c r="E3766" s="1586"/>
      <c r="F3766" s="1515"/>
    </row>
    <row r="3767" spans="1:6" s="1055" customFormat="1" ht="15.6">
      <c r="A3767" s="1290"/>
      <c r="B3767" s="1291"/>
      <c r="C3767" s="1285"/>
      <c r="D3767" s="1109"/>
      <c r="E3767" s="1586"/>
      <c r="F3767" s="1515"/>
    </row>
    <row r="3768" spans="1:6" s="1055" customFormat="1" ht="15.6">
      <c r="A3768" s="1290"/>
      <c r="B3768" s="1291"/>
      <c r="C3768" s="1285"/>
      <c r="D3768" s="1109"/>
      <c r="E3768" s="1586"/>
      <c r="F3768" s="1515"/>
    </row>
    <row r="3769" spans="1:6" s="1055" customFormat="1" ht="15.6">
      <c r="A3769" s="1290"/>
      <c r="B3769" s="1291"/>
      <c r="C3769" s="1285"/>
      <c r="D3769" s="1109"/>
      <c r="E3769" s="1586"/>
      <c r="F3769" s="1515"/>
    </row>
    <row r="3770" spans="1:6" s="1055" customFormat="1" ht="15.6">
      <c r="A3770" s="1290"/>
      <c r="B3770" s="1291"/>
      <c r="C3770" s="1285"/>
      <c r="D3770" s="1109"/>
      <c r="E3770" s="1586"/>
      <c r="F3770" s="1515"/>
    </row>
    <row r="3771" spans="1:6" s="1055" customFormat="1" ht="15.6">
      <c r="A3771" s="1290"/>
      <c r="B3771" s="1291"/>
      <c r="C3771" s="1285"/>
      <c r="D3771" s="1109"/>
      <c r="E3771" s="1586"/>
      <c r="F3771" s="1515"/>
    </row>
    <row r="3772" spans="1:6" s="1055" customFormat="1" ht="15.6">
      <c r="A3772" s="1290"/>
      <c r="B3772" s="1291"/>
      <c r="C3772" s="1285"/>
      <c r="D3772" s="1109"/>
      <c r="E3772" s="1586"/>
      <c r="F3772" s="1515"/>
    </row>
    <row r="3773" spans="1:6" s="1055" customFormat="1" ht="16.2" thickBot="1">
      <c r="A3773" s="1296"/>
      <c r="B3773" s="1297"/>
      <c r="C3773" s="1298"/>
      <c r="D3773" s="1299"/>
      <c r="E3773" s="1589"/>
      <c r="F3773" s="1582"/>
    </row>
    <row r="3774" spans="1:6" s="1055" customFormat="1" ht="16.2" thickBot="1">
      <c r="A3774" s="1158"/>
      <c r="B3774" s="1117" t="s">
        <v>2938</v>
      </c>
      <c r="C3774" s="1253"/>
      <c r="D3774" s="1107"/>
      <c r="E3774" s="1497"/>
      <c r="F3774" s="1590">
        <f>F3741</f>
        <v>0</v>
      </c>
    </row>
    <row r="3775" spans="1:6" s="1055" customFormat="1" ht="15.6">
      <c r="A3775" s="1158"/>
      <c r="B3775" s="1196"/>
      <c r="C3775" s="1253"/>
      <c r="D3775" s="1107"/>
      <c r="E3775" s="1465"/>
      <c r="F3775" s="1599"/>
    </row>
    <row r="3776" spans="1:6" s="1055" customFormat="1" ht="15.6">
      <c r="A3776" s="2589" t="s">
        <v>2754</v>
      </c>
      <c r="B3776" s="2589"/>
      <c r="C3776" s="2589"/>
      <c r="D3776" s="2589"/>
      <c r="E3776" s="2589"/>
      <c r="F3776" s="2589"/>
    </row>
    <row r="3777" spans="1:6" s="1055" customFormat="1" ht="16.2" thickBot="1">
      <c r="A3777" s="1254"/>
      <c r="B3777" s="1142"/>
      <c r="C3777" s="1143"/>
      <c r="D3777" s="1107"/>
      <c r="E3777" s="1465"/>
      <c r="F3777" s="1511"/>
    </row>
    <row r="3778" spans="1:6" s="1055" customFormat="1" ht="16.2" thickBot="1">
      <c r="A3778" s="1313" t="s">
        <v>7</v>
      </c>
      <c r="B3778" s="1112" t="s">
        <v>8</v>
      </c>
      <c r="C3778" s="1145"/>
      <c r="D3778" s="1114"/>
      <c r="E3778" s="1455"/>
      <c r="F3778" s="1512" t="s">
        <v>2755</v>
      </c>
    </row>
    <row r="3779" spans="1:6" s="1055" customFormat="1" ht="15.6">
      <c r="A3779" s="1259"/>
      <c r="B3779" s="1146"/>
      <c r="C3779" s="1147"/>
      <c r="D3779" s="1148"/>
      <c r="E3779" s="1513"/>
      <c r="F3779" s="1514"/>
    </row>
    <row r="3780" spans="1:6" s="1055" customFormat="1" ht="15.6">
      <c r="A3780" s="1195"/>
      <c r="B3780" s="1077"/>
      <c r="C3780" s="1149"/>
      <c r="D3780" s="1073"/>
      <c r="E3780" s="1491"/>
      <c r="F3780" s="1515"/>
    </row>
    <row r="3781" spans="1:6" s="1055" customFormat="1" ht="15.6">
      <c r="A3781" s="1195"/>
      <c r="B3781" s="1077" t="s">
        <v>2990</v>
      </c>
      <c r="C3781" s="1149"/>
      <c r="D3781" s="1073"/>
      <c r="E3781" s="1491"/>
      <c r="F3781" s="1515"/>
    </row>
    <row r="3782" spans="1:6" s="1055" customFormat="1" ht="15.6">
      <c r="A3782" s="1195"/>
      <c r="B3782" s="1150" t="s">
        <v>2754</v>
      </c>
      <c r="C3782" s="1151"/>
      <c r="D3782" s="1073"/>
      <c r="E3782" s="1491"/>
      <c r="F3782" s="1515"/>
    </row>
    <row r="3783" spans="1:6" s="1055" customFormat="1" ht="15.6">
      <c r="A3783" s="1195"/>
      <c r="B3783" s="1150"/>
      <c r="C3783" s="1151"/>
      <c r="D3783" s="1073"/>
      <c r="E3783" s="1491"/>
      <c r="F3783" s="1515"/>
    </row>
    <row r="3784" spans="1:6" s="1055" customFormat="1" ht="17.25" customHeight="1">
      <c r="A3784" s="1195"/>
      <c r="B3784" s="1124"/>
      <c r="C3784" s="1274"/>
      <c r="D3784" s="1073"/>
      <c r="E3784" s="1491"/>
      <c r="F3784" s="1515"/>
    </row>
    <row r="3785" spans="1:6" s="1055" customFormat="1" ht="17.25" customHeight="1">
      <c r="A3785" s="1195">
        <v>4.2</v>
      </c>
      <c r="B3785" s="1082" t="s">
        <v>1538</v>
      </c>
      <c r="C3785" s="1151"/>
      <c r="D3785" s="1073"/>
      <c r="E3785" s="1491"/>
      <c r="F3785" s="1515">
        <f>F3430</f>
        <v>135580</v>
      </c>
    </row>
    <row r="3786" spans="1:6" s="1055" customFormat="1" ht="17.25" customHeight="1">
      <c r="A3786" s="1195"/>
      <c r="B3786" s="1082"/>
      <c r="C3786" s="1341"/>
      <c r="D3786" s="1073"/>
      <c r="E3786" s="1491"/>
      <c r="F3786" s="1515"/>
    </row>
    <row r="3787" spans="1:6" s="1055" customFormat="1" ht="17.25" customHeight="1">
      <c r="A3787" s="1195">
        <v>4.3</v>
      </c>
      <c r="B3787" s="1082" t="s">
        <v>1539</v>
      </c>
      <c r="C3787" s="1151"/>
      <c r="D3787" s="1073"/>
      <c r="E3787" s="1491"/>
      <c r="F3787" s="1568">
        <f>F3568</f>
        <v>800400</v>
      </c>
    </row>
    <row r="3788" spans="1:6" s="1055" customFormat="1" ht="17.25" customHeight="1">
      <c r="A3788" s="1195"/>
      <c r="B3788" s="1082"/>
      <c r="C3788" s="1151"/>
      <c r="D3788" s="1073"/>
      <c r="E3788" s="1491"/>
      <c r="F3788" s="1515"/>
    </row>
    <row r="3789" spans="1:6" s="1055" customFormat="1" ht="17.25" customHeight="1">
      <c r="A3789" s="1195">
        <v>4.4000000000000004</v>
      </c>
      <c r="B3789" s="1082" t="s">
        <v>1540</v>
      </c>
      <c r="C3789" s="1151"/>
      <c r="D3789" s="1073"/>
      <c r="E3789" s="1491"/>
      <c r="F3789" s="1515">
        <f>F3692</f>
        <v>195600</v>
      </c>
    </row>
    <row r="3790" spans="1:6" s="1055" customFormat="1" ht="17.25" customHeight="1">
      <c r="A3790" s="1195"/>
      <c r="B3790" s="1082"/>
      <c r="C3790" s="1342"/>
      <c r="D3790" s="1073"/>
      <c r="E3790" s="1491"/>
      <c r="F3790" s="1612"/>
    </row>
    <row r="3791" spans="1:6" s="1055" customFormat="1" ht="17.25" customHeight="1">
      <c r="A3791" s="1195">
        <v>4.5</v>
      </c>
      <c r="B3791" s="1082" t="s">
        <v>1541</v>
      </c>
      <c r="C3791" s="1151"/>
      <c r="D3791" s="1073"/>
      <c r="E3791" s="1491"/>
      <c r="F3791" s="1515">
        <f>F3774</f>
        <v>0</v>
      </c>
    </row>
    <row r="3792" spans="1:6" s="1055" customFormat="1" ht="17.25" customHeight="1">
      <c r="A3792" s="1195"/>
      <c r="B3792" s="1082"/>
      <c r="C3792" s="1343"/>
      <c r="D3792" s="1344"/>
      <c r="E3792" s="1606"/>
      <c r="F3792" s="1613"/>
    </row>
    <row r="3793" spans="1:6" s="1055" customFormat="1" ht="16.5" customHeight="1">
      <c r="A3793" s="1259"/>
      <c r="B3793" s="1146"/>
      <c r="C3793" s="1147"/>
      <c r="D3793" s="1148"/>
      <c r="E3793" s="1513"/>
      <c r="F3793" s="1588"/>
    </row>
    <row r="3794" spans="1:6" s="1055" customFormat="1" ht="15.6">
      <c r="A3794" s="1259"/>
      <c r="B3794" s="1146" t="s">
        <v>2926</v>
      </c>
      <c r="C3794" s="1147"/>
      <c r="D3794" s="1148"/>
      <c r="E3794" s="1513"/>
      <c r="F3794" s="1614">
        <f>SUM(F3784:F3793)</f>
        <v>1131580</v>
      </c>
    </row>
    <row r="3795" spans="1:6" s="1055" customFormat="1" ht="15.6">
      <c r="A3795" s="1195"/>
      <c r="B3795" s="1263"/>
      <c r="C3795" s="1264"/>
      <c r="D3795" s="1265"/>
      <c r="E3795" s="1491"/>
      <c r="F3795" s="1515"/>
    </row>
    <row r="3796" spans="1:6" s="1055" customFormat="1" ht="15.6">
      <c r="A3796" s="1195"/>
      <c r="B3796" s="1266"/>
      <c r="C3796" s="1267"/>
      <c r="D3796" s="1268"/>
      <c r="E3796" s="1572"/>
      <c r="F3796" s="1615"/>
    </row>
    <row r="3797" spans="1:6" s="1055" customFormat="1" ht="15.6">
      <c r="A3797" s="1195"/>
      <c r="B3797" s="1124"/>
      <c r="C3797" s="1151"/>
      <c r="D3797" s="1073"/>
      <c r="E3797" s="1491"/>
      <c r="F3797" s="1515"/>
    </row>
    <row r="3798" spans="1:6" s="1055" customFormat="1" ht="15.6">
      <c r="A3798" s="1195"/>
      <c r="B3798" s="1146"/>
      <c r="C3798" s="1151"/>
      <c r="D3798" s="1270"/>
      <c r="E3798" s="1498"/>
      <c r="F3798" s="1616"/>
    </row>
    <row r="3799" spans="1:6" s="1055" customFormat="1" ht="31.8" thickBot="1">
      <c r="A3799" s="1195"/>
      <c r="B3799" s="1146" t="s">
        <v>2991</v>
      </c>
      <c r="C3799" s="1151"/>
      <c r="D3799" s="1270"/>
      <c r="E3799" s="1498"/>
      <c r="F3799" s="1616">
        <f>F3794</f>
        <v>1131580</v>
      </c>
    </row>
    <row r="3800" spans="1:6" s="1055" customFormat="1" ht="15.6">
      <c r="A3800" s="2605"/>
      <c r="B3800" s="2605"/>
      <c r="C3800" s="2605"/>
      <c r="D3800" s="2605"/>
      <c r="E3800" s="2605"/>
      <c r="F3800" s="2605"/>
    </row>
    <row r="3801" spans="1:6" s="1057" customFormat="1" ht="15.6">
      <c r="A3801" s="1155"/>
      <c r="B3801" s="1156"/>
      <c r="C3801" s="1089"/>
      <c r="D3801" s="1089"/>
      <c r="E3801" s="1451"/>
      <c r="F3801" s="1451"/>
    </row>
    <row r="3802" spans="1:6" s="1057" customFormat="1" ht="15.6">
      <c r="A3802" s="1155"/>
      <c r="B3802" s="1156"/>
      <c r="C3802" s="1089"/>
      <c r="D3802" s="1089"/>
      <c r="E3802" s="1451"/>
      <c r="F3802" s="1451"/>
    </row>
    <row r="3803" spans="1:6" s="1057" customFormat="1" ht="15.6">
      <c r="A3803" s="1155"/>
      <c r="B3803" s="1156"/>
      <c r="C3803" s="1089"/>
      <c r="D3803" s="1089"/>
      <c r="E3803" s="1451"/>
      <c r="F3803" s="1451"/>
    </row>
    <row r="3804" spans="1:6" s="1057" customFormat="1" ht="15.6">
      <c r="A3804" s="1155"/>
      <c r="B3804" s="1156"/>
      <c r="C3804" s="1089"/>
      <c r="D3804" s="1089"/>
      <c r="E3804" s="1451"/>
      <c r="F3804" s="1451"/>
    </row>
    <row r="3805" spans="1:6" s="1057" customFormat="1" ht="15.6">
      <c r="A3805" s="1155"/>
      <c r="B3805" s="1156"/>
      <c r="C3805" s="1089"/>
      <c r="D3805" s="1089"/>
      <c r="E3805" s="1451"/>
      <c r="F3805" s="1451"/>
    </row>
    <row r="3806" spans="1:6" s="1057" customFormat="1" ht="15.6">
      <c r="A3806" s="1155"/>
      <c r="B3806" s="1156"/>
      <c r="C3806" s="1089"/>
      <c r="D3806" s="1089"/>
      <c r="E3806" s="1451"/>
      <c r="F3806" s="1451"/>
    </row>
    <row r="3807" spans="1:6" s="1057" customFormat="1" ht="15.6">
      <c r="A3807" s="1155"/>
      <c r="B3807" s="1156"/>
      <c r="C3807" s="1089"/>
      <c r="D3807" s="1089"/>
      <c r="E3807" s="1451"/>
      <c r="F3807" s="1451"/>
    </row>
    <row r="3808" spans="1:6" s="1057" customFormat="1" ht="15.6">
      <c r="A3808" s="1155"/>
      <c r="B3808" s="1156"/>
      <c r="C3808" s="1089"/>
      <c r="D3808" s="1089"/>
      <c r="E3808" s="1451"/>
      <c r="F3808" s="1451"/>
    </row>
    <row r="3809" spans="1:6" s="1057" customFormat="1" ht="15.6">
      <c r="A3809" s="1155"/>
      <c r="B3809" s="1156"/>
      <c r="C3809" s="1089"/>
      <c r="D3809" s="1089"/>
      <c r="E3809" s="1451"/>
      <c r="F3809" s="1451"/>
    </row>
    <row r="3810" spans="1:6" s="1057" customFormat="1" ht="15.6">
      <c r="A3810" s="1155"/>
      <c r="B3810" s="1156"/>
      <c r="C3810" s="1089"/>
      <c r="D3810" s="1089"/>
      <c r="E3810" s="1451"/>
      <c r="F3810" s="1451"/>
    </row>
    <row r="3811" spans="1:6" s="1057" customFormat="1" ht="15.6">
      <c r="A3811" s="1155"/>
      <c r="B3811" s="1156"/>
      <c r="C3811" s="1089"/>
      <c r="D3811" s="1089"/>
      <c r="E3811" s="1451"/>
      <c r="F3811" s="1451"/>
    </row>
    <row r="3812" spans="1:6" s="1057" customFormat="1" ht="15.6">
      <c r="A3812" s="1155"/>
      <c r="B3812" s="1156"/>
      <c r="C3812" s="1089"/>
      <c r="D3812" s="1089"/>
      <c r="E3812" s="1451"/>
      <c r="F3812" s="1451"/>
    </row>
    <row r="3813" spans="1:6" s="1057" customFormat="1" ht="15.6">
      <c r="A3813" s="1155"/>
      <c r="B3813" s="1156"/>
      <c r="C3813" s="1089"/>
      <c r="D3813" s="1089"/>
      <c r="E3813" s="1451"/>
      <c r="F3813" s="1451"/>
    </row>
    <row r="3814" spans="1:6" s="1057" customFormat="1" ht="15.6">
      <c r="A3814" s="1155"/>
      <c r="B3814" s="1156"/>
      <c r="C3814" s="1089"/>
      <c r="D3814" s="1089"/>
      <c r="E3814" s="1451"/>
      <c r="F3814" s="1451"/>
    </row>
    <row r="3815" spans="1:6" s="1057" customFormat="1" ht="15.6">
      <c r="A3815" s="1155"/>
      <c r="B3815" s="1156"/>
      <c r="C3815" s="1089"/>
      <c r="D3815" s="1089"/>
      <c r="E3815" s="1451"/>
      <c r="F3815" s="1451"/>
    </row>
    <row r="3816" spans="1:6" s="1057" customFormat="1" ht="15.6">
      <c r="A3816" s="1155"/>
      <c r="B3816" s="1156"/>
      <c r="C3816" s="1089"/>
      <c r="D3816" s="1089"/>
      <c r="E3816" s="1451"/>
      <c r="F3816" s="1451"/>
    </row>
    <row r="3817" spans="1:6" s="1057" customFormat="1" ht="15.6">
      <c r="A3817" s="1155"/>
      <c r="B3817" s="1156"/>
      <c r="C3817" s="1089"/>
      <c r="D3817" s="1089"/>
      <c r="E3817" s="1451"/>
      <c r="F3817" s="1451"/>
    </row>
    <row r="3818" spans="1:6" s="1057" customFormat="1" ht="15.6">
      <c r="A3818" s="1155"/>
      <c r="B3818" s="1156"/>
      <c r="C3818" s="1089"/>
      <c r="D3818" s="1089"/>
      <c r="E3818" s="1451"/>
      <c r="F3818" s="1451"/>
    </row>
    <row r="3819" spans="1:6" s="1057" customFormat="1" ht="15.6">
      <c r="A3819" s="1155"/>
      <c r="B3819" s="1156"/>
      <c r="C3819" s="1089"/>
      <c r="D3819" s="1089"/>
      <c r="E3819" s="1451"/>
      <c r="F3819" s="1451"/>
    </row>
    <row r="3820" spans="1:6" s="1057" customFormat="1" ht="15.6">
      <c r="A3820" s="1155"/>
      <c r="B3820" s="1156"/>
      <c r="C3820" s="1089"/>
      <c r="D3820" s="1089"/>
      <c r="E3820" s="1451"/>
      <c r="F3820" s="1451"/>
    </row>
    <row r="3821" spans="1:6" s="1057" customFormat="1" ht="15.6">
      <c r="A3821" s="1155"/>
      <c r="B3821" s="1156"/>
      <c r="C3821" s="1089"/>
      <c r="D3821" s="1089"/>
      <c r="E3821" s="1451"/>
      <c r="F3821" s="1451"/>
    </row>
    <row r="3822" spans="1:6" s="1057" customFormat="1" ht="15.6">
      <c r="A3822" s="1155"/>
      <c r="B3822" s="1156"/>
      <c r="C3822" s="1089"/>
      <c r="D3822" s="1089"/>
      <c r="E3822" s="1451"/>
      <c r="F3822" s="1451"/>
    </row>
    <row r="3823" spans="1:6" s="1057" customFormat="1" ht="15.6">
      <c r="A3823" s="1155"/>
      <c r="B3823" s="1156"/>
      <c r="C3823" s="1089"/>
      <c r="D3823" s="1089"/>
      <c r="E3823" s="1451"/>
      <c r="F3823" s="1451"/>
    </row>
    <row r="3824" spans="1:6" s="1057" customFormat="1" ht="53.25" customHeight="1">
      <c r="A3824" s="2579" t="s">
        <v>3050</v>
      </c>
      <c r="B3824" s="2580"/>
      <c r="C3824" s="2580"/>
      <c r="D3824" s="2580"/>
      <c r="E3824" s="2580"/>
      <c r="F3824" s="2580"/>
    </row>
    <row r="3825" spans="1:6" s="1057" customFormat="1" ht="15.6">
      <c r="A3825" s="1155"/>
      <c r="B3825" s="1156"/>
      <c r="C3825" s="1089"/>
      <c r="D3825" s="1089"/>
      <c r="E3825" s="1451"/>
      <c r="F3825" s="1451"/>
    </row>
    <row r="3826" spans="1:6" s="1057" customFormat="1" ht="15.6">
      <c r="A3826" s="1155"/>
      <c r="B3826" s="1156"/>
      <c r="C3826" s="1089"/>
      <c r="D3826" s="1089"/>
      <c r="E3826" s="1451"/>
      <c r="F3826" s="1451"/>
    </row>
    <row r="3827" spans="1:6" s="1057" customFormat="1" ht="15.6">
      <c r="A3827" s="1155"/>
      <c r="B3827" s="1156"/>
      <c r="C3827" s="1089"/>
      <c r="D3827" s="1089"/>
      <c r="E3827" s="1451"/>
      <c r="F3827" s="1451"/>
    </row>
    <row r="3828" spans="1:6" s="1057" customFormat="1" ht="15.6">
      <c r="A3828" s="1155"/>
      <c r="B3828" s="1156"/>
      <c r="C3828" s="1089"/>
      <c r="D3828" s="1089"/>
      <c r="E3828" s="1451"/>
      <c r="F3828" s="1451"/>
    </row>
    <row r="3829" spans="1:6" s="1057" customFormat="1" ht="15.6">
      <c r="A3829" s="1155"/>
      <c r="B3829" s="1156"/>
      <c r="C3829" s="1089"/>
      <c r="D3829" s="1089"/>
      <c r="E3829" s="1451"/>
      <c r="F3829" s="1451"/>
    </row>
    <row r="3830" spans="1:6" s="1057" customFormat="1" ht="15.6">
      <c r="A3830" s="1155"/>
      <c r="B3830" s="1156"/>
      <c r="C3830" s="1089"/>
      <c r="D3830" s="1089"/>
      <c r="E3830" s="1451"/>
      <c r="F3830" s="1451"/>
    </row>
    <row r="3831" spans="1:6" s="1057" customFormat="1" ht="15.6">
      <c r="A3831" s="1155"/>
      <c r="B3831" s="1156"/>
      <c r="C3831" s="1089"/>
      <c r="D3831" s="1089"/>
      <c r="E3831" s="1451"/>
      <c r="F3831" s="1451"/>
    </row>
    <row r="3832" spans="1:6" s="1057" customFormat="1" ht="15.6">
      <c r="A3832" s="1155"/>
      <c r="B3832" s="1156"/>
      <c r="C3832" s="1089"/>
      <c r="D3832" s="1089"/>
      <c r="E3832" s="1451"/>
      <c r="F3832" s="1451"/>
    </row>
    <row r="3833" spans="1:6" s="1057" customFormat="1" ht="15.6">
      <c r="A3833" s="1155"/>
      <c r="B3833" s="1156"/>
      <c r="C3833" s="1089"/>
      <c r="D3833" s="1089"/>
      <c r="E3833" s="1451"/>
      <c r="F3833" s="1451"/>
    </row>
    <row r="3834" spans="1:6" s="1057" customFormat="1" ht="15.6">
      <c r="A3834" s="1155"/>
      <c r="B3834" s="1156"/>
      <c r="C3834" s="1089"/>
      <c r="D3834" s="1089"/>
      <c r="E3834" s="1451"/>
      <c r="F3834" s="1451"/>
    </row>
    <row r="3835" spans="1:6" s="1057" customFormat="1" ht="15.6">
      <c r="A3835" s="1155"/>
      <c r="B3835" s="1156"/>
      <c r="C3835" s="1089"/>
      <c r="D3835" s="1089"/>
      <c r="E3835" s="1451"/>
      <c r="F3835" s="1451"/>
    </row>
    <row r="3836" spans="1:6" s="1057" customFormat="1" ht="15.6">
      <c r="A3836" s="1155"/>
      <c r="B3836" s="1156"/>
      <c r="C3836" s="1089"/>
      <c r="D3836" s="1089"/>
      <c r="E3836" s="1451"/>
      <c r="F3836" s="1451"/>
    </row>
    <row r="3837" spans="1:6" s="1057" customFormat="1" ht="15.6">
      <c r="A3837" s="1155"/>
      <c r="B3837" s="1156"/>
      <c r="C3837" s="1089"/>
      <c r="D3837" s="1089"/>
      <c r="E3837" s="1451"/>
      <c r="F3837" s="1451"/>
    </row>
    <row r="3838" spans="1:6" s="1057" customFormat="1" ht="15.6">
      <c r="A3838" s="1155"/>
      <c r="B3838" s="1156"/>
      <c r="C3838" s="1089"/>
      <c r="D3838" s="1089"/>
      <c r="E3838" s="1451"/>
      <c r="F3838" s="1451"/>
    </row>
    <row r="3839" spans="1:6" s="1083" customFormat="1" ht="15.6">
      <c r="A3839" s="1157"/>
      <c r="B3839" s="1117"/>
      <c r="C3839" s="1159"/>
      <c r="D3839" s="1159"/>
      <c r="E3839" s="1453"/>
      <c r="F3839" s="1453"/>
    </row>
    <row r="3840" spans="1:6" s="1055" customFormat="1" ht="16.2" thickBot="1">
      <c r="A3840" s="2602" t="s">
        <v>3051</v>
      </c>
      <c r="B3840" s="2602"/>
      <c r="C3840" s="2602"/>
      <c r="D3840" s="2602"/>
      <c r="E3840" s="2602"/>
      <c r="F3840" s="2602"/>
    </row>
    <row r="3841" spans="1:6" s="1083" customFormat="1" ht="16.2" thickBot="1">
      <c r="A3841" s="1275" t="s">
        <v>7</v>
      </c>
      <c r="B3841" s="1112" t="s">
        <v>8</v>
      </c>
      <c r="C3841" s="1113" t="s">
        <v>10</v>
      </c>
      <c r="D3841" s="1276" t="s">
        <v>991</v>
      </c>
      <c r="E3841" s="1455" t="s">
        <v>11</v>
      </c>
      <c r="F3841" s="1578" t="s">
        <v>2732</v>
      </c>
    </row>
    <row r="3842" spans="1:6" s="1055" customFormat="1" ht="15.6">
      <c r="A3842" s="1259"/>
      <c r="B3842" s="1277"/>
      <c r="C3842" s="1278"/>
      <c r="D3842" s="1279"/>
      <c r="E3842" s="1579"/>
      <c r="F3842" s="1580"/>
    </row>
    <row r="3843" spans="1:6" s="1055" customFormat="1" ht="15.6">
      <c r="A3843" s="1280"/>
      <c r="B3843" s="1150" t="s">
        <v>1409</v>
      </c>
      <c r="C3843" s="1151"/>
      <c r="D3843" s="1073"/>
      <c r="E3843" s="1491"/>
      <c r="F3843" s="1515"/>
    </row>
    <row r="3844" spans="1:6" s="1055" customFormat="1" ht="15.6">
      <c r="A3844" s="1280" t="s">
        <v>3052</v>
      </c>
      <c r="B3844" s="1150" t="s">
        <v>1410</v>
      </c>
      <c r="C3844" s="1151"/>
      <c r="D3844" s="1073"/>
      <c r="E3844" s="1491"/>
      <c r="F3844" s="1515"/>
    </row>
    <row r="3845" spans="1:6" s="1055" customFormat="1" ht="31.2">
      <c r="A3845" s="1195"/>
      <c r="B3845" s="1150" t="s">
        <v>1411</v>
      </c>
      <c r="C3845" s="1151"/>
      <c r="D3845" s="1073"/>
      <c r="E3845" s="1491"/>
      <c r="F3845" s="1515"/>
    </row>
    <row r="3846" spans="1:6" s="1055" customFormat="1" ht="46.8">
      <c r="A3846" s="1195"/>
      <c r="B3846" s="1150" t="s">
        <v>1412</v>
      </c>
      <c r="C3846" s="1151"/>
      <c r="D3846" s="1073"/>
      <c r="E3846" s="1491"/>
      <c r="F3846" s="1515"/>
    </row>
    <row r="3847" spans="1:6" s="1055" customFormat="1" ht="15.6">
      <c r="A3847" s="1195"/>
      <c r="B3847" s="1150" t="s">
        <v>1413</v>
      </c>
      <c r="C3847" s="1151"/>
      <c r="D3847" s="1073"/>
      <c r="E3847" s="1491"/>
      <c r="F3847" s="1515"/>
    </row>
    <row r="3848" spans="1:6" s="1055" customFormat="1" ht="15.6">
      <c r="A3848" s="1195"/>
      <c r="B3848" s="1150"/>
      <c r="C3848" s="1151"/>
      <c r="D3848" s="1073"/>
      <c r="E3848" s="1491"/>
      <c r="F3848" s="1515"/>
    </row>
    <row r="3849" spans="1:6" s="1055" customFormat="1" ht="15.6">
      <c r="A3849" s="1281" t="s">
        <v>28</v>
      </c>
      <c r="B3849" s="1124" t="s">
        <v>1414</v>
      </c>
      <c r="C3849" s="1151" t="s">
        <v>46</v>
      </c>
      <c r="D3849" s="1282">
        <v>0</v>
      </c>
      <c r="E3849" s="1491">
        <v>400</v>
      </c>
      <c r="F3849" s="1515">
        <f t="shared" ref="F3849:F3868" si="88">D3849*E3849</f>
        <v>0</v>
      </c>
    </row>
    <row r="3850" spans="1:6" s="1055" customFormat="1" ht="15.6">
      <c r="A3850" s="1281" t="s">
        <v>30</v>
      </c>
      <c r="B3850" s="1124" t="s">
        <v>1415</v>
      </c>
      <c r="C3850" s="1151" t="s">
        <v>46</v>
      </c>
      <c r="D3850" s="1282">
        <v>0</v>
      </c>
      <c r="E3850" s="1491">
        <v>300</v>
      </c>
      <c r="F3850" s="1515">
        <f t="shared" si="88"/>
        <v>0</v>
      </c>
    </row>
    <row r="3851" spans="1:6" s="1055" customFormat="1" ht="15.6">
      <c r="A3851" s="1281" t="s">
        <v>31</v>
      </c>
      <c r="B3851" s="1124" t="s">
        <v>1416</v>
      </c>
      <c r="C3851" s="1151" t="s">
        <v>46</v>
      </c>
      <c r="D3851" s="1282">
        <v>80</v>
      </c>
      <c r="E3851" s="1491">
        <v>250</v>
      </c>
      <c r="F3851" s="1515">
        <f t="shared" si="88"/>
        <v>20000</v>
      </c>
    </row>
    <row r="3852" spans="1:6" s="1055" customFormat="1" ht="15.6">
      <c r="A3852" s="1281" t="s">
        <v>32</v>
      </c>
      <c r="B3852" s="1124" t="s">
        <v>1417</v>
      </c>
      <c r="C3852" s="1151" t="s">
        <v>46</v>
      </c>
      <c r="D3852" s="1282">
        <v>72</v>
      </c>
      <c r="E3852" s="1491">
        <v>200</v>
      </c>
      <c r="F3852" s="1515">
        <f t="shared" si="88"/>
        <v>14400</v>
      </c>
    </row>
    <row r="3853" spans="1:6" s="1055" customFormat="1" ht="15.6">
      <c r="A3853" s="1281" t="s">
        <v>33</v>
      </c>
      <c r="B3853" s="1124" t="s">
        <v>1418</v>
      </c>
      <c r="C3853" s="1151" t="s">
        <v>46</v>
      </c>
      <c r="D3853" s="1282">
        <v>72</v>
      </c>
      <c r="E3853" s="1491">
        <v>200</v>
      </c>
      <c r="F3853" s="1515">
        <f t="shared" si="88"/>
        <v>14400</v>
      </c>
    </row>
    <row r="3854" spans="1:6" s="1055" customFormat="1" ht="16.2">
      <c r="A3854" s="1283"/>
      <c r="B3854" s="1284" t="s">
        <v>1419</v>
      </c>
      <c r="C3854" s="1151"/>
      <c r="D3854" s="1282"/>
      <c r="E3854" s="1491"/>
      <c r="F3854" s="1515">
        <f t="shared" si="88"/>
        <v>0</v>
      </c>
    </row>
    <row r="3855" spans="1:6" s="1055" customFormat="1" ht="15.6">
      <c r="A3855" s="1281" t="s">
        <v>34</v>
      </c>
      <c r="B3855" s="1124" t="s">
        <v>1420</v>
      </c>
      <c r="C3855" s="1151" t="s">
        <v>1421</v>
      </c>
      <c r="D3855" s="1282">
        <v>0</v>
      </c>
      <c r="E3855" s="1491">
        <v>400</v>
      </c>
      <c r="F3855" s="1515">
        <f t="shared" si="88"/>
        <v>0</v>
      </c>
    </row>
    <row r="3856" spans="1:6" s="1055" customFormat="1" ht="15.6">
      <c r="A3856" s="1281" t="s">
        <v>35</v>
      </c>
      <c r="B3856" s="1124" t="s">
        <v>1422</v>
      </c>
      <c r="C3856" s="1151" t="s">
        <v>1421</v>
      </c>
      <c r="D3856" s="1282">
        <v>0</v>
      </c>
      <c r="E3856" s="1491">
        <v>300</v>
      </c>
      <c r="F3856" s="1515">
        <f t="shared" si="88"/>
        <v>0</v>
      </c>
    </row>
    <row r="3857" spans="1:6" s="1055" customFormat="1" ht="15.6">
      <c r="A3857" s="1281" t="s">
        <v>36</v>
      </c>
      <c r="B3857" s="1124" t="s">
        <v>1416</v>
      </c>
      <c r="C3857" s="1151" t="s">
        <v>1421</v>
      </c>
      <c r="D3857" s="1282">
        <v>16</v>
      </c>
      <c r="E3857" s="1491">
        <v>250</v>
      </c>
      <c r="F3857" s="1515">
        <f t="shared" si="88"/>
        <v>4000</v>
      </c>
    </row>
    <row r="3858" spans="1:6" s="1055" customFormat="1" ht="15.6">
      <c r="A3858" s="1281" t="s">
        <v>74</v>
      </c>
      <c r="B3858" s="1124" t="s">
        <v>1423</v>
      </c>
      <c r="C3858" s="1151" t="s">
        <v>1421</v>
      </c>
      <c r="D3858" s="1282">
        <v>18</v>
      </c>
      <c r="E3858" s="1491">
        <v>200</v>
      </c>
      <c r="F3858" s="1515">
        <f t="shared" si="88"/>
        <v>3600</v>
      </c>
    </row>
    <row r="3859" spans="1:6" s="1055" customFormat="1" ht="15.6">
      <c r="A3859" s="1281" t="s">
        <v>38</v>
      </c>
      <c r="B3859" s="1124" t="s">
        <v>1418</v>
      </c>
      <c r="C3859" s="1151" t="s">
        <v>1421</v>
      </c>
      <c r="D3859" s="1282">
        <v>18</v>
      </c>
      <c r="E3859" s="1491">
        <v>200</v>
      </c>
      <c r="F3859" s="1515">
        <f t="shared" si="88"/>
        <v>3600</v>
      </c>
    </row>
    <row r="3860" spans="1:6" s="1055" customFormat="1" ht="15" customHeight="1">
      <c r="A3860" s="1281" t="s">
        <v>39</v>
      </c>
      <c r="B3860" s="1124" t="s">
        <v>1424</v>
      </c>
      <c r="C3860" s="1151" t="s">
        <v>1421</v>
      </c>
      <c r="D3860" s="1282">
        <v>0</v>
      </c>
      <c r="E3860" s="1491">
        <v>400</v>
      </c>
      <c r="F3860" s="1515">
        <f t="shared" si="88"/>
        <v>0</v>
      </c>
    </row>
    <row r="3861" spans="1:6" s="1055" customFormat="1" ht="15.6">
      <c r="A3861" s="1281" t="s">
        <v>40</v>
      </c>
      <c r="B3861" s="1124" t="s">
        <v>1425</v>
      </c>
      <c r="C3861" s="1151" t="s">
        <v>1421</v>
      </c>
      <c r="D3861" s="1282">
        <v>0</v>
      </c>
      <c r="E3861" s="1491">
        <v>300</v>
      </c>
      <c r="F3861" s="1515">
        <f t="shared" si="88"/>
        <v>0</v>
      </c>
    </row>
    <row r="3862" spans="1:6" s="1055" customFormat="1" ht="15.6">
      <c r="A3862" s="1281" t="s">
        <v>42</v>
      </c>
      <c r="B3862" s="1124" t="s">
        <v>1416</v>
      </c>
      <c r="C3862" s="1151" t="s">
        <v>1421</v>
      </c>
      <c r="D3862" s="1282">
        <v>16</v>
      </c>
      <c r="E3862" s="1491">
        <v>250</v>
      </c>
      <c r="F3862" s="1515">
        <f t="shared" si="88"/>
        <v>4000</v>
      </c>
    </row>
    <row r="3863" spans="1:6" s="1055" customFormat="1" ht="15.6">
      <c r="A3863" s="1281" t="s">
        <v>43</v>
      </c>
      <c r="B3863" s="1124" t="s">
        <v>1423</v>
      </c>
      <c r="C3863" s="1151" t="s">
        <v>1421</v>
      </c>
      <c r="D3863" s="1282">
        <v>22</v>
      </c>
      <c r="E3863" s="1491">
        <v>200</v>
      </c>
      <c r="F3863" s="1515">
        <f t="shared" si="88"/>
        <v>4400</v>
      </c>
    </row>
    <row r="3864" spans="1:6" s="1055" customFormat="1" ht="15.6">
      <c r="A3864" s="1281" t="s">
        <v>613</v>
      </c>
      <c r="B3864" s="1124" t="s">
        <v>1418</v>
      </c>
      <c r="C3864" s="1151" t="s">
        <v>1421</v>
      </c>
      <c r="D3864" s="1282">
        <v>22</v>
      </c>
      <c r="E3864" s="1491">
        <v>200</v>
      </c>
      <c r="F3864" s="1515">
        <f t="shared" si="88"/>
        <v>4400</v>
      </c>
    </row>
    <row r="3865" spans="1:6" s="1055" customFormat="1" ht="15.6">
      <c r="A3865" s="1283"/>
      <c r="B3865" s="1150" t="s">
        <v>1426</v>
      </c>
      <c r="C3865" s="1151"/>
      <c r="D3865" s="1073"/>
      <c r="E3865" s="1491"/>
      <c r="F3865" s="1515">
        <f t="shared" si="88"/>
        <v>0</v>
      </c>
    </row>
    <row r="3866" spans="1:6" s="1055" customFormat="1" ht="31.2">
      <c r="A3866" s="1281" t="s">
        <v>856</v>
      </c>
      <c r="B3866" s="1124" t="s">
        <v>1427</v>
      </c>
      <c r="C3866" s="1151" t="s">
        <v>809</v>
      </c>
      <c r="D3866" s="1282">
        <v>0</v>
      </c>
      <c r="E3866" s="1491">
        <v>5000</v>
      </c>
      <c r="F3866" s="1515">
        <f t="shared" si="88"/>
        <v>0</v>
      </c>
    </row>
    <row r="3867" spans="1:6" s="1055" customFormat="1" ht="15.6">
      <c r="A3867" s="1281" t="s">
        <v>858</v>
      </c>
      <c r="B3867" s="1124" t="s">
        <v>1428</v>
      </c>
      <c r="C3867" s="1151" t="s">
        <v>809</v>
      </c>
      <c r="D3867" s="1282">
        <v>2</v>
      </c>
      <c r="E3867" s="1491">
        <v>3631</v>
      </c>
      <c r="F3867" s="1515">
        <f t="shared" si="88"/>
        <v>7262</v>
      </c>
    </row>
    <row r="3868" spans="1:6" s="1055" customFormat="1" ht="15.6">
      <c r="A3868" s="1281" t="s">
        <v>860</v>
      </c>
      <c r="B3868" s="1124" t="s">
        <v>1429</v>
      </c>
      <c r="C3868" s="1151" t="s">
        <v>809</v>
      </c>
      <c r="D3868" s="1282">
        <v>10</v>
      </c>
      <c r="E3868" s="1491">
        <v>2359</v>
      </c>
      <c r="F3868" s="1515">
        <f t="shared" si="88"/>
        <v>23590</v>
      </c>
    </row>
    <row r="3869" spans="1:6" s="1055" customFormat="1" ht="15.6">
      <c r="A3869" s="1281"/>
      <c r="B3869" s="1124"/>
      <c r="C3869" s="1151"/>
      <c r="D3869" s="1282"/>
      <c r="E3869" s="1491"/>
      <c r="F3869" s="1515"/>
    </row>
    <row r="3870" spans="1:6" s="1055" customFormat="1" ht="15.6">
      <c r="A3870" s="1281"/>
      <c r="B3870" s="1124"/>
      <c r="C3870" s="1285"/>
      <c r="D3870" s="1282"/>
      <c r="E3870" s="1581"/>
      <c r="F3870" s="1568"/>
    </row>
    <row r="3871" spans="1:6" s="1055" customFormat="1" ht="16.2" thickBot="1">
      <c r="A3871" s="1271"/>
      <c r="B3871" s="1162"/>
      <c r="C3871" s="1272"/>
      <c r="D3871" s="1164"/>
      <c r="E3871" s="1575"/>
      <c r="F3871" s="1582"/>
    </row>
    <row r="3872" spans="1:6" s="1055" customFormat="1" ht="16.2" thickBot="1">
      <c r="A3872" s="2603" t="s">
        <v>2932</v>
      </c>
      <c r="B3872" s="2604"/>
      <c r="C3872" s="1143"/>
      <c r="D3872" s="1107"/>
      <c r="E3872" s="1498"/>
      <c r="F3872" s="1512">
        <f>SUM(F3849:F3871)</f>
        <v>103652</v>
      </c>
    </row>
    <row r="3873" spans="1:6" s="1055" customFormat="1" ht="15.6">
      <c r="A3873" s="1273"/>
      <c r="B3873" s="1142"/>
      <c r="C3873" s="1253"/>
      <c r="D3873" s="1107"/>
      <c r="E3873" s="1465"/>
      <c r="F3873" s="1511"/>
    </row>
    <row r="3874" spans="1:6" s="1055" customFormat="1" ht="16.2" thickBot="1">
      <c r="A3874" s="2602" t="s">
        <v>3051</v>
      </c>
      <c r="B3874" s="2602"/>
      <c r="C3874" s="2602"/>
      <c r="D3874" s="2602"/>
      <c r="E3874" s="2602"/>
      <c r="F3874" s="2602"/>
    </row>
    <row r="3875" spans="1:6" s="1083" customFormat="1" ht="26.25" customHeight="1" thickBot="1">
      <c r="A3875" s="1160" t="s">
        <v>7</v>
      </c>
      <c r="B3875" s="1112" t="s">
        <v>8</v>
      </c>
      <c r="C3875" s="1113" t="s">
        <v>10</v>
      </c>
      <c r="D3875" s="1114" t="s">
        <v>2744</v>
      </c>
      <c r="E3875" s="1455" t="s">
        <v>2765</v>
      </c>
      <c r="F3875" s="1456" t="s">
        <v>2745</v>
      </c>
    </row>
    <row r="3876" spans="1:6" s="1055" customFormat="1" ht="15.6">
      <c r="A3876" s="1259"/>
      <c r="B3876" s="1277"/>
      <c r="C3876" s="1278"/>
      <c r="D3876" s="1279"/>
      <c r="E3876" s="1579"/>
      <c r="F3876" s="1583"/>
    </row>
    <row r="3877" spans="1:6" s="1055" customFormat="1" ht="15.6">
      <c r="A3877" s="1280" t="s">
        <v>3053</v>
      </c>
      <c r="B3877" s="1150" t="s">
        <v>1430</v>
      </c>
      <c r="C3877" s="1151"/>
      <c r="D3877" s="1073"/>
      <c r="E3877" s="1491"/>
      <c r="F3877" s="1568"/>
    </row>
    <row r="3878" spans="1:6" s="1055" customFormat="1" ht="31.2">
      <c r="A3878" s="1195"/>
      <c r="B3878" s="1150" t="s">
        <v>1431</v>
      </c>
      <c r="C3878" s="1151"/>
      <c r="D3878" s="1073"/>
      <c r="E3878" s="1491"/>
      <c r="F3878" s="1568"/>
    </row>
    <row r="3879" spans="1:6" s="1055" customFormat="1" ht="46.8">
      <c r="A3879" s="1195"/>
      <c r="B3879" s="1150" t="s">
        <v>1432</v>
      </c>
      <c r="C3879" s="1151"/>
      <c r="D3879" s="1073"/>
      <c r="E3879" s="1491"/>
      <c r="F3879" s="1568"/>
    </row>
    <row r="3880" spans="1:6" s="1055" customFormat="1" ht="46.8">
      <c r="A3880" s="1195"/>
      <c r="B3880" s="1150" t="s">
        <v>1433</v>
      </c>
      <c r="C3880" s="1151"/>
      <c r="D3880" s="1073"/>
      <c r="E3880" s="1491"/>
      <c r="F3880" s="1568"/>
    </row>
    <row r="3881" spans="1:6" s="1055" customFormat="1" ht="31.2">
      <c r="A3881" s="1195"/>
      <c r="B3881" s="1150" t="s">
        <v>1434</v>
      </c>
      <c r="C3881" s="1151"/>
      <c r="D3881" s="1073"/>
      <c r="E3881" s="1491"/>
      <c r="F3881" s="1568"/>
    </row>
    <row r="3882" spans="1:6" s="1055" customFormat="1" ht="15.6">
      <c r="A3882" s="1195"/>
      <c r="B3882" s="1150"/>
      <c r="C3882" s="1151"/>
      <c r="D3882" s="1073"/>
      <c r="E3882" s="1491"/>
      <c r="F3882" s="1568"/>
    </row>
    <row r="3883" spans="1:6" s="1055" customFormat="1" ht="15.6">
      <c r="A3883" s="1281" t="s">
        <v>28</v>
      </c>
      <c r="B3883" s="1124" t="s">
        <v>1414</v>
      </c>
      <c r="C3883" s="1151" t="s">
        <v>46</v>
      </c>
      <c r="D3883" s="1282">
        <v>0</v>
      </c>
      <c r="E3883" s="1491">
        <v>1950</v>
      </c>
      <c r="F3883" s="1568">
        <f t="shared" ref="F3883:F3902" si="89">E3883*D3883</f>
        <v>0</v>
      </c>
    </row>
    <row r="3884" spans="1:6" s="1055" customFormat="1" ht="15.6">
      <c r="A3884" s="1281" t="s">
        <v>30</v>
      </c>
      <c r="B3884" s="1124" t="s">
        <v>1415</v>
      </c>
      <c r="C3884" s="1151" t="s">
        <v>46</v>
      </c>
      <c r="D3884" s="1282">
        <v>0</v>
      </c>
      <c r="E3884" s="1491">
        <v>1800</v>
      </c>
      <c r="F3884" s="1568">
        <f t="shared" si="89"/>
        <v>0</v>
      </c>
    </row>
    <row r="3885" spans="1:6" s="1055" customFormat="1" ht="15.6">
      <c r="A3885" s="1281" t="s">
        <v>31</v>
      </c>
      <c r="B3885" s="1124" t="s">
        <v>1416</v>
      </c>
      <c r="C3885" s="1151" t="s">
        <v>46</v>
      </c>
      <c r="D3885" s="1282">
        <v>80</v>
      </c>
      <c r="E3885" s="1491">
        <v>800</v>
      </c>
      <c r="F3885" s="1568">
        <f t="shared" si="89"/>
        <v>64000</v>
      </c>
    </row>
    <row r="3886" spans="1:6" s="1055" customFormat="1" ht="15.6">
      <c r="A3886" s="1281" t="s">
        <v>32</v>
      </c>
      <c r="B3886" s="1124" t="s">
        <v>1417</v>
      </c>
      <c r="C3886" s="1151" t="s">
        <v>46</v>
      </c>
      <c r="D3886" s="1282">
        <v>72</v>
      </c>
      <c r="E3886" s="1491">
        <v>600</v>
      </c>
      <c r="F3886" s="1568">
        <f t="shared" si="89"/>
        <v>43200</v>
      </c>
    </row>
    <row r="3887" spans="1:6" s="1055" customFormat="1" ht="15.6">
      <c r="A3887" s="1281" t="s">
        <v>33</v>
      </c>
      <c r="B3887" s="1124" t="s">
        <v>1418</v>
      </c>
      <c r="C3887" s="1151" t="s">
        <v>46</v>
      </c>
      <c r="D3887" s="1282">
        <v>72</v>
      </c>
      <c r="E3887" s="1491">
        <v>500</v>
      </c>
      <c r="F3887" s="1568">
        <f t="shared" si="89"/>
        <v>36000</v>
      </c>
    </row>
    <row r="3888" spans="1:6" s="1055" customFormat="1" ht="16.2">
      <c r="A3888" s="1283"/>
      <c r="B3888" s="1284" t="s">
        <v>1419</v>
      </c>
      <c r="C3888" s="1151"/>
      <c r="D3888" s="1282"/>
      <c r="E3888" s="1491"/>
      <c r="F3888" s="1568">
        <f t="shared" si="89"/>
        <v>0</v>
      </c>
    </row>
    <row r="3889" spans="1:6" s="1055" customFormat="1" ht="15.6">
      <c r="A3889" s="1281" t="s">
        <v>34</v>
      </c>
      <c r="B3889" s="1124" t="s">
        <v>1420</v>
      </c>
      <c r="C3889" s="1151" t="s">
        <v>1421</v>
      </c>
      <c r="D3889" s="1282">
        <v>0</v>
      </c>
      <c r="E3889" s="1491">
        <v>2000</v>
      </c>
      <c r="F3889" s="1568">
        <f t="shared" si="89"/>
        <v>0</v>
      </c>
    </row>
    <row r="3890" spans="1:6" s="1055" customFormat="1" ht="15.6">
      <c r="A3890" s="1281" t="s">
        <v>35</v>
      </c>
      <c r="B3890" s="1124" t="s">
        <v>1422</v>
      </c>
      <c r="C3890" s="1151" t="s">
        <v>1421</v>
      </c>
      <c r="D3890" s="1282">
        <v>0</v>
      </c>
      <c r="E3890" s="1491">
        <v>2000</v>
      </c>
      <c r="F3890" s="1568">
        <f t="shared" si="89"/>
        <v>0</v>
      </c>
    </row>
    <row r="3891" spans="1:6" s="1055" customFormat="1" ht="15.6">
      <c r="A3891" s="1281" t="s">
        <v>36</v>
      </c>
      <c r="B3891" s="1124" t="s">
        <v>1416</v>
      </c>
      <c r="C3891" s="1151" t="s">
        <v>1421</v>
      </c>
      <c r="D3891" s="1282">
        <v>16</v>
      </c>
      <c r="E3891" s="1491">
        <v>500</v>
      </c>
      <c r="F3891" s="1568">
        <f t="shared" si="89"/>
        <v>8000</v>
      </c>
    </row>
    <row r="3892" spans="1:6" s="1055" customFormat="1" ht="15.6">
      <c r="A3892" s="1281" t="s">
        <v>74</v>
      </c>
      <c r="B3892" s="1124" t="s">
        <v>1423</v>
      </c>
      <c r="C3892" s="1151" t="s">
        <v>1421</v>
      </c>
      <c r="D3892" s="1282">
        <v>18</v>
      </c>
      <c r="E3892" s="1491">
        <v>400</v>
      </c>
      <c r="F3892" s="1568">
        <f t="shared" si="89"/>
        <v>7200</v>
      </c>
    </row>
    <row r="3893" spans="1:6" s="1055" customFormat="1" ht="15.6">
      <c r="A3893" s="1281" t="s">
        <v>38</v>
      </c>
      <c r="B3893" s="1124" t="s">
        <v>1418</v>
      </c>
      <c r="C3893" s="1151" t="s">
        <v>1421</v>
      </c>
      <c r="D3893" s="1282">
        <v>18</v>
      </c>
      <c r="E3893" s="1491">
        <v>350</v>
      </c>
      <c r="F3893" s="1568">
        <f t="shared" si="89"/>
        <v>6300</v>
      </c>
    </row>
    <row r="3894" spans="1:6" s="1055" customFormat="1" ht="15" customHeight="1">
      <c r="A3894" s="1281" t="s">
        <v>39</v>
      </c>
      <c r="B3894" s="1124" t="s">
        <v>1424</v>
      </c>
      <c r="C3894" s="1151" t="s">
        <v>1421</v>
      </c>
      <c r="D3894" s="1282">
        <v>0</v>
      </c>
      <c r="E3894" s="1491">
        <v>2000</v>
      </c>
      <c r="F3894" s="1568">
        <f t="shared" si="89"/>
        <v>0</v>
      </c>
    </row>
    <row r="3895" spans="1:6" s="1055" customFormat="1" ht="15.6">
      <c r="A3895" s="1281" t="s">
        <v>40</v>
      </c>
      <c r="B3895" s="1124" t="s">
        <v>1425</v>
      </c>
      <c r="C3895" s="1151" t="s">
        <v>1421</v>
      </c>
      <c r="D3895" s="1282">
        <v>0</v>
      </c>
      <c r="E3895" s="1491">
        <v>2000</v>
      </c>
      <c r="F3895" s="1568">
        <f t="shared" si="89"/>
        <v>0</v>
      </c>
    </row>
    <row r="3896" spans="1:6" s="1055" customFormat="1" ht="15.6">
      <c r="A3896" s="1281" t="s">
        <v>42</v>
      </c>
      <c r="B3896" s="1124" t="s">
        <v>1416</v>
      </c>
      <c r="C3896" s="1151" t="s">
        <v>1421</v>
      </c>
      <c r="D3896" s="1282">
        <v>16</v>
      </c>
      <c r="E3896" s="1491">
        <v>500</v>
      </c>
      <c r="F3896" s="1568">
        <f t="shared" si="89"/>
        <v>8000</v>
      </c>
    </row>
    <row r="3897" spans="1:6" s="1055" customFormat="1" ht="15.6">
      <c r="A3897" s="1281" t="s">
        <v>43</v>
      </c>
      <c r="B3897" s="1124" t="s">
        <v>1423</v>
      </c>
      <c r="C3897" s="1151" t="s">
        <v>1421</v>
      </c>
      <c r="D3897" s="1282">
        <v>22</v>
      </c>
      <c r="E3897" s="1491">
        <v>400</v>
      </c>
      <c r="F3897" s="1568">
        <f t="shared" si="89"/>
        <v>8800</v>
      </c>
    </row>
    <row r="3898" spans="1:6" s="1055" customFormat="1" ht="15.6">
      <c r="A3898" s="1281" t="s">
        <v>613</v>
      </c>
      <c r="B3898" s="1124" t="s">
        <v>1418</v>
      </c>
      <c r="C3898" s="1151" t="s">
        <v>1421</v>
      </c>
      <c r="D3898" s="1282">
        <v>22</v>
      </c>
      <c r="E3898" s="1491">
        <v>350</v>
      </c>
      <c r="F3898" s="1568">
        <f t="shared" si="89"/>
        <v>7700</v>
      </c>
    </row>
    <row r="3899" spans="1:6" s="1055" customFormat="1" ht="15.6">
      <c r="A3899" s="1283"/>
      <c r="B3899" s="1150" t="s">
        <v>1426</v>
      </c>
      <c r="C3899" s="1151"/>
      <c r="D3899" s="1073"/>
      <c r="E3899" s="1491"/>
      <c r="F3899" s="1568">
        <f t="shared" si="89"/>
        <v>0</v>
      </c>
    </row>
    <row r="3900" spans="1:6" s="1055" customFormat="1" ht="31.2">
      <c r="A3900" s="1281" t="s">
        <v>856</v>
      </c>
      <c r="B3900" s="1124" t="s">
        <v>1427</v>
      </c>
      <c r="C3900" s="1151" t="s">
        <v>809</v>
      </c>
      <c r="D3900" s="1282">
        <v>0</v>
      </c>
      <c r="E3900" s="1491">
        <v>4500</v>
      </c>
      <c r="F3900" s="1568">
        <f t="shared" si="89"/>
        <v>0</v>
      </c>
    </row>
    <row r="3901" spans="1:6" s="1055" customFormat="1" ht="15.6">
      <c r="A3901" s="1281" t="s">
        <v>858</v>
      </c>
      <c r="B3901" s="1124" t="s">
        <v>1428</v>
      </c>
      <c r="C3901" s="1151" t="s">
        <v>809</v>
      </c>
      <c r="D3901" s="1282">
        <v>2</v>
      </c>
      <c r="E3901" s="1491">
        <v>4200</v>
      </c>
      <c r="F3901" s="1568">
        <f t="shared" si="89"/>
        <v>8400</v>
      </c>
    </row>
    <row r="3902" spans="1:6" s="1055" customFormat="1" ht="15.6">
      <c r="A3902" s="1281" t="s">
        <v>860</v>
      </c>
      <c r="B3902" s="1124" t="s">
        <v>1429</v>
      </c>
      <c r="C3902" s="1151" t="s">
        <v>809</v>
      </c>
      <c r="D3902" s="1282">
        <v>10</v>
      </c>
      <c r="E3902" s="1491">
        <v>2600</v>
      </c>
      <c r="F3902" s="1568">
        <f t="shared" si="89"/>
        <v>26000</v>
      </c>
    </row>
    <row r="3903" spans="1:6" s="1055" customFormat="1" ht="16.2" thickBot="1">
      <c r="A3903" s="1271"/>
      <c r="B3903" s="1162"/>
      <c r="C3903" s="1272"/>
      <c r="D3903" s="1164"/>
      <c r="E3903" s="1575"/>
      <c r="F3903" s="1576"/>
    </row>
    <row r="3904" spans="1:6" s="1055" customFormat="1" ht="16.2" thickBot="1">
      <c r="A3904" s="2603" t="s">
        <v>2932</v>
      </c>
      <c r="B3904" s="2604"/>
      <c r="C3904" s="1143"/>
      <c r="D3904" s="1107"/>
      <c r="E3904" s="1498"/>
      <c r="F3904" s="1584">
        <f>SUM(F3876:F3903)</f>
        <v>223600</v>
      </c>
    </row>
    <row r="3905" spans="1:6" s="1055" customFormat="1" ht="15.6">
      <c r="A3905" s="1273"/>
      <c r="B3905" s="1142"/>
      <c r="C3905" s="1253"/>
      <c r="D3905" s="1107"/>
      <c r="E3905" s="1465"/>
      <c r="F3905" s="1511"/>
    </row>
    <row r="3906" spans="1:6" s="1055" customFormat="1" ht="16.2" thickBot="1">
      <c r="A3906" s="2602" t="s">
        <v>3051</v>
      </c>
      <c r="B3906" s="2602"/>
      <c r="C3906" s="2602"/>
      <c r="D3906" s="2602"/>
      <c r="E3906" s="2602"/>
      <c r="F3906" s="2602"/>
    </row>
    <row r="3907" spans="1:6" s="1083" customFormat="1" ht="16.2" thickBot="1">
      <c r="A3907" s="1275" t="s">
        <v>7</v>
      </c>
      <c r="B3907" s="1112" t="s">
        <v>8</v>
      </c>
      <c r="C3907" s="1113" t="s">
        <v>10</v>
      </c>
      <c r="D3907" s="1276" t="s">
        <v>991</v>
      </c>
      <c r="E3907" s="1455" t="s">
        <v>11</v>
      </c>
      <c r="F3907" s="1578" t="s">
        <v>2732</v>
      </c>
    </row>
    <row r="3908" spans="1:6" s="1055" customFormat="1" ht="15.6">
      <c r="A3908" s="1286"/>
      <c r="B3908" s="1287"/>
      <c r="C3908" s="1288"/>
      <c r="D3908" s="1289"/>
      <c r="E3908" s="1585"/>
      <c r="F3908" s="1580"/>
    </row>
    <row r="3909" spans="1:6" s="1055" customFormat="1" ht="15.6">
      <c r="A3909" s="1290"/>
      <c r="B3909" s="1077" t="s">
        <v>2934</v>
      </c>
      <c r="C3909" s="1285"/>
      <c r="D3909" s="1109"/>
      <c r="E3909" s="1586"/>
      <c r="F3909" s="1515"/>
    </row>
    <row r="3910" spans="1:6" s="1055" customFormat="1" ht="15.6">
      <c r="A3910" s="1290"/>
      <c r="B3910" s="1077"/>
      <c r="C3910" s="1285"/>
      <c r="D3910" s="1109"/>
      <c r="E3910" s="1586"/>
      <c r="F3910" s="1515"/>
    </row>
    <row r="3911" spans="1:6" s="1055" customFormat="1" ht="15.6">
      <c r="A3911" s="1290"/>
      <c r="B3911" s="1291"/>
      <c r="C3911" s="1285"/>
      <c r="D3911" s="1109"/>
      <c r="E3911" s="1586"/>
      <c r="F3911" s="1515"/>
    </row>
    <row r="3912" spans="1:6" s="1055" customFormat="1" ht="15.6">
      <c r="A3912" s="1290" t="s">
        <v>3052</v>
      </c>
      <c r="B3912" s="1291" t="s">
        <v>2935</v>
      </c>
      <c r="C3912" s="1285"/>
      <c r="D3912" s="1109"/>
      <c r="E3912" s="1586"/>
      <c r="F3912" s="1515">
        <f>F3872</f>
        <v>103652</v>
      </c>
    </row>
    <row r="3913" spans="1:6" s="1055" customFormat="1" ht="15.6">
      <c r="A3913" s="1290"/>
      <c r="B3913" s="1291"/>
      <c r="C3913" s="1285"/>
      <c r="D3913" s="1109"/>
      <c r="E3913" s="1586"/>
      <c r="F3913" s="1515"/>
    </row>
    <row r="3914" spans="1:6" s="1055" customFormat="1" ht="15.6">
      <c r="A3914" s="1290" t="s">
        <v>3053</v>
      </c>
      <c r="B3914" s="1291" t="s">
        <v>2936</v>
      </c>
      <c r="C3914" s="1285"/>
      <c r="D3914" s="1109"/>
      <c r="E3914" s="1586"/>
      <c r="F3914" s="1515">
        <f>F3904</f>
        <v>223600</v>
      </c>
    </row>
    <row r="3915" spans="1:6" s="1055" customFormat="1" ht="15.6">
      <c r="A3915" s="1290"/>
      <c r="B3915" s="1292"/>
      <c r="C3915" s="1293"/>
      <c r="D3915" s="1294"/>
      <c r="E3915" s="1587"/>
      <c r="F3915" s="1588"/>
    </row>
    <row r="3916" spans="1:6" s="1055" customFormat="1" ht="15.6">
      <c r="A3916" s="1290"/>
      <c r="B3916" s="1295" t="s">
        <v>2937</v>
      </c>
      <c r="C3916" s="1293"/>
      <c r="D3916" s="1294"/>
      <c r="E3916" s="1587"/>
      <c r="F3916" s="1588">
        <f>SUM(F3910:F3915)</f>
        <v>327252</v>
      </c>
    </row>
    <row r="3917" spans="1:6" s="1055" customFormat="1" ht="15.6">
      <c r="A3917" s="1290"/>
      <c r="B3917" s="1292"/>
      <c r="C3917" s="1293"/>
      <c r="D3917" s="1294"/>
      <c r="E3917" s="1587"/>
      <c r="F3917" s="1588"/>
    </row>
    <row r="3918" spans="1:6" s="1055" customFormat="1" ht="15.6">
      <c r="A3918" s="1290"/>
      <c r="B3918" s="1291"/>
      <c r="C3918" s="1285"/>
      <c r="D3918" s="1109"/>
      <c r="E3918" s="1586"/>
      <c r="F3918" s="1515"/>
    </row>
    <row r="3919" spans="1:6" s="1055" customFormat="1" ht="15.6">
      <c r="A3919" s="1290"/>
      <c r="B3919" s="1291"/>
      <c r="C3919" s="1285"/>
      <c r="D3919" s="1109"/>
      <c r="E3919" s="1586"/>
      <c r="F3919" s="1515"/>
    </row>
    <row r="3920" spans="1:6" s="1055" customFormat="1" ht="15.6">
      <c r="A3920" s="1290"/>
      <c r="B3920" s="1291"/>
      <c r="C3920" s="1285"/>
      <c r="D3920" s="1109"/>
      <c r="E3920" s="1586"/>
      <c r="F3920" s="1515"/>
    </row>
    <row r="3921" spans="1:6" s="1055" customFormat="1" ht="15.6">
      <c r="A3921" s="1290"/>
      <c r="B3921" s="1291"/>
      <c r="C3921" s="1285"/>
      <c r="D3921" s="1109"/>
      <c r="E3921" s="1586"/>
      <c r="F3921" s="1515"/>
    </row>
    <row r="3922" spans="1:6" s="1055" customFormat="1" ht="15.6">
      <c r="A3922" s="1290"/>
      <c r="B3922" s="1291"/>
      <c r="C3922" s="1285"/>
      <c r="D3922" s="1109"/>
      <c r="E3922" s="1586"/>
      <c r="F3922" s="1515"/>
    </row>
    <row r="3923" spans="1:6" s="1055" customFormat="1" ht="15.6">
      <c r="A3923" s="1290"/>
      <c r="B3923" s="1291"/>
      <c r="C3923" s="1285"/>
      <c r="D3923" s="1109"/>
      <c r="E3923" s="1586"/>
      <c r="F3923" s="1515"/>
    </row>
    <row r="3924" spans="1:6" s="1055" customFormat="1" ht="15.6">
      <c r="A3924" s="1290"/>
      <c r="B3924" s="1291"/>
      <c r="C3924" s="1285"/>
      <c r="D3924" s="1109"/>
      <c r="E3924" s="1586"/>
      <c r="F3924" s="1515"/>
    </row>
    <row r="3925" spans="1:6" s="1055" customFormat="1" ht="15.6">
      <c r="A3925" s="1290"/>
      <c r="B3925" s="1291"/>
      <c r="C3925" s="1285"/>
      <c r="D3925" s="1109"/>
      <c r="E3925" s="1586"/>
      <c r="F3925" s="1515"/>
    </row>
    <row r="3926" spans="1:6" s="1055" customFormat="1" ht="15.6">
      <c r="A3926" s="1290"/>
      <c r="B3926" s="1291"/>
      <c r="C3926" s="1285"/>
      <c r="D3926" s="1109"/>
      <c r="E3926" s="1586"/>
      <c r="F3926" s="1515"/>
    </row>
    <row r="3927" spans="1:6" s="1055" customFormat="1" ht="15.6">
      <c r="A3927" s="1290"/>
      <c r="B3927" s="1291"/>
      <c r="C3927" s="1285"/>
      <c r="D3927" s="1109"/>
      <c r="E3927" s="1586"/>
      <c r="F3927" s="1515"/>
    </row>
    <row r="3928" spans="1:6" s="1055" customFormat="1" ht="15.6">
      <c r="A3928" s="1290"/>
      <c r="B3928" s="1291"/>
      <c r="C3928" s="1285"/>
      <c r="D3928" s="1109"/>
      <c r="E3928" s="1586"/>
      <c r="F3928" s="1515"/>
    </row>
    <row r="3929" spans="1:6" s="1055" customFormat="1" ht="15.6">
      <c r="A3929" s="1290"/>
      <c r="B3929" s="1291"/>
      <c r="C3929" s="1285"/>
      <c r="D3929" s="1109"/>
      <c r="E3929" s="1586"/>
      <c r="F3929" s="1515"/>
    </row>
    <row r="3930" spans="1:6" s="1055" customFormat="1" ht="15.6">
      <c r="A3930" s="1290"/>
      <c r="B3930" s="1291"/>
      <c r="C3930" s="1285"/>
      <c r="D3930" s="1109"/>
      <c r="E3930" s="1586"/>
      <c r="F3930" s="1515"/>
    </row>
    <row r="3931" spans="1:6" s="1055" customFormat="1" ht="15.6">
      <c r="A3931" s="1290"/>
      <c r="B3931" s="1291"/>
      <c r="C3931" s="1285"/>
      <c r="D3931" s="1109"/>
      <c r="E3931" s="1586"/>
      <c r="F3931" s="1515"/>
    </row>
    <row r="3932" spans="1:6" s="1055" customFormat="1" ht="15.6">
      <c r="A3932" s="1290"/>
      <c r="B3932" s="1291"/>
      <c r="C3932" s="1285"/>
      <c r="D3932" s="1109"/>
      <c r="E3932" s="1586"/>
      <c r="F3932" s="1515"/>
    </row>
    <row r="3933" spans="1:6" s="1055" customFormat="1" ht="15.6">
      <c r="A3933" s="1290"/>
      <c r="B3933" s="1291"/>
      <c r="C3933" s="1285"/>
      <c r="D3933" s="1109"/>
      <c r="E3933" s="1586"/>
      <c r="F3933" s="1515"/>
    </row>
    <row r="3934" spans="1:6" s="1055" customFormat="1" ht="15.6">
      <c r="A3934" s="1290"/>
      <c r="B3934" s="1291"/>
      <c r="C3934" s="1285"/>
      <c r="D3934" s="1109"/>
      <c r="E3934" s="1586"/>
      <c r="F3934" s="1515"/>
    </row>
    <row r="3935" spans="1:6" s="1055" customFormat="1" ht="15.6">
      <c r="A3935" s="1290"/>
      <c r="B3935" s="1291"/>
      <c r="C3935" s="1285"/>
      <c r="D3935" s="1109"/>
      <c r="E3935" s="1586"/>
      <c r="F3935" s="1515"/>
    </row>
    <row r="3936" spans="1:6" s="1055" customFormat="1" ht="15.6">
      <c r="A3936" s="1290"/>
      <c r="B3936" s="1291"/>
      <c r="C3936" s="1285"/>
      <c r="D3936" s="1109"/>
      <c r="E3936" s="1586"/>
      <c r="F3936" s="1515"/>
    </row>
    <row r="3937" spans="1:6" s="1055" customFormat="1" ht="15.6">
      <c r="A3937" s="1290"/>
      <c r="B3937" s="1291"/>
      <c r="C3937" s="1285"/>
      <c r="D3937" s="1109"/>
      <c r="E3937" s="1586"/>
      <c r="F3937" s="1515"/>
    </row>
    <row r="3938" spans="1:6" s="1055" customFormat="1" ht="15.6">
      <c r="A3938" s="1290"/>
      <c r="B3938" s="1291"/>
      <c r="C3938" s="1285"/>
      <c r="D3938" s="1109"/>
      <c r="E3938" s="1586"/>
      <c r="F3938" s="1515"/>
    </row>
    <row r="3939" spans="1:6" s="1055" customFormat="1" ht="15.6">
      <c r="A3939" s="1290"/>
      <c r="B3939" s="1291"/>
      <c r="C3939" s="1285"/>
      <c r="D3939" s="1109"/>
      <c r="E3939" s="1586"/>
      <c r="F3939" s="1515"/>
    </row>
    <row r="3940" spans="1:6" s="1055" customFormat="1" ht="15.6">
      <c r="A3940" s="1290"/>
      <c r="B3940" s="1291"/>
      <c r="C3940" s="1285"/>
      <c r="D3940" s="1109"/>
      <c r="E3940" s="1586"/>
      <c r="F3940" s="1515"/>
    </row>
    <row r="3941" spans="1:6" s="1055" customFormat="1" ht="15.6">
      <c r="A3941" s="1290"/>
      <c r="B3941" s="1291"/>
      <c r="C3941" s="1285"/>
      <c r="D3941" s="1109"/>
      <c r="E3941" s="1586"/>
      <c r="F3941" s="1515"/>
    </row>
    <row r="3942" spans="1:6" s="1055" customFormat="1" ht="15.6">
      <c r="A3942" s="1290"/>
      <c r="B3942" s="1291"/>
      <c r="C3942" s="1285"/>
      <c r="D3942" s="1109"/>
      <c r="E3942" s="1586"/>
      <c r="F3942" s="1515"/>
    </row>
    <row r="3943" spans="1:6" s="1055" customFormat="1" ht="15.6">
      <c r="A3943" s="1290"/>
      <c r="B3943" s="1291"/>
      <c r="C3943" s="1285"/>
      <c r="D3943" s="1109"/>
      <c r="E3943" s="1586"/>
      <c r="F3943" s="1515"/>
    </row>
    <row r="3944" spans="1:6" s="1055" customFormat="1" ht="15.6">
      <c r="A3944" s="1290"/>
      <c r="B3944" s="1291"/>
      <c r="C3944" s="1285"/>
      <c r="D3944" s="1109"/>
      <c r="E3944" s="1586"/>
      <c r="F3944" s="1515"/>
    </row>
    <row r="3945" spans="1:6" s="1055" customFormat="1" ht="15.6">
      <c r="A3945" s="1290"/>
      <c r="B3945" s="1291"/>
      <c r="C3945" s="1285"/>
      <c r="D3945" s="1109"/>
      <c r="E3945" s="1586"/>
      <c r="F3945" s="1515"/>
    </row>
    <row r="3946" spans="1:6" s="1055" customFormat="1" ht="15.6">
      <c r="A3946" s="1290"/>
      <c r="B3946" s="1291"/>
      <c r="C3946" s="1285"/>
      <c r="D3946" s="1109"/>
      <c r="E3946" s="1586"/>
      <c r="F3946" s="1515"/>
    </row>
    <row r="3947" spans="1:6" s="1055" customFormat="1" ht="15.6">
      <c r="A3947" s="1290"/>
      <c r="B3947" s="1291"/>
      <c r="C3947" s="1285"/>
      <c r="D3947" s="1109"/>
      <c r="E3947" s="1586"/>
      <c r="F3947" s="1515"/>
    </row>
    <row r="3948" spans="1:6" s="1055" customFormat="1" ht="15.6">
      <c r="A3948" s="1290"/>
      <c r="B3948" s="1291"/>
      <c r="C3948" s="1285"/>
      <c r="D3948" s="1109"/>
      <c r="E3948" s="1586"/>
      <c r="F3948" s="1515"/>
    </row>
    <row r="3949" spans="1:6" s="1055" customFormat="1" ht="15.6">
      <c r="A3949" s="1290"/>
      <c r="B3949" s="1291"/>
      <c r="C3949" s="1285"/>
      <c r="D3949" s="1109"/>
      <c r="E3949" s="1586"/>
      <c r="F3949" s="1515"/>
    </row>
    <row r="3950" spans="1:6" s="1055" customFormat="1" ht="15.6">
      <c r="A3950" s="1290"/>
      <c r="B3950" s="1291"/>
      <c r="C3950" s="1285"/>
      <c r="D3950" s="1109"/>
      <c r="E3950" s="1586"/>
      <c r="F3950" s="1515"/>
    </row>
    <row r="3951" spans="1:6" s="1055" customFormat="1" ht="16.2" thickBot="1">
      <c r="A3951" s="1296"/>
      <c r="B3951" s="1297"/>
      <c r="C3951" s="1298"/>
      <c r="D3951" s="1299"/>
      <c r="E3951" s="1589"/>
      <c r="F3951" s="1582"/>
    </row>
    <row r="3952" spans="1:6" s="1055" customFormat="1" ht="16.2" thickBot="1">
      <c r="A3952" s="1158"/>
      <c r="B3952" s="1117" t="s">
        <v>2938</v>
      </c>
      <c r="C3952" s="1253"/>
      <c r="D3952" s="1107"/>
      <c r="E3952" s="1497"/>
      <c r="F3952" s="1590">
        <f>F3916</f>
        <v>327252</v>
      </c>
    </row>
    <row r="3953" spans="1:6" s="1055" customFormat="1" ht="15.6">
      <c r="A3953" s="1273"/>
      <c r="B3953" s="1300"/>
      <c r="C3953" s="1143"/>
      <c r="D3953" s="1107"/>
      <c r="E3953" s="1465"/>
      <c r="F3953" s="1511"/>
    </row>
    <row r="3954" spans="1:6" s="1055" customFormat="1" ht="16.2" thickBot="1">
      <c r="A3954" s="2602" t="s">
        <v>3054</v>
      </c>
      <c r="B3954" s="2602"/>
      <c r="C3954" s="2602"/>
      <c r="D3954" s="2602"/>
      <c r="E3954" s="2602"/>
      <c r="F3954" s="2602"/>
    </row>
    <row r="3955" spans="1:6" s="1083" customFormat="1" ht="16.2" thickBot="1">
      <c r="A3955" s="1275" t="s">
        <v>7</v>
      </c>
      <c r="B3955" s="1112" t="s">
        <v>8</v>
      </c>
      <c r="C3955" s="1113" t="s">
        <v>10</v>
      </c>
      <c r="D3955" s="1276" t="s">
        <v>991</v>
      </c>
      <c r="E3955" s="1455" t="s">
        <v>11</v>
      </c>
      <c r="F3955" s="1578" t="s">
        <v>2732</v>
      </c>
    </row>
    <row r="3956" spans="1:6" s="1083" customFormat="1" ht="21.75" customHeight="1">
      <c r="A3956" s="1301" t="s">
        <v>3055</v>
      </c>
      <c r="B3956" s="1150" t="s">
        <v>2941</v>
      </c>
      <c r="C3956" s="1143"/>
      <c r="D3956" s="1302"/>
      <c r="E3956" s="1497"/>
      <c r="F3956" s="1515"/>
    </row>
    <row r="3957" spans="1:6" s="1083" customFormat="1" ht="96" customHeight="1">
      <c r="A3957" s="1290"/>
      <c r="B3957" s="1284" t="s">
        <v>1438</v>
      </c>
      <c r="C3957" s="1143"/>
      <c r="D3957" s="1302"/>
      <c r="E3957" s="1497"/>
      <c r="F3957" s="1515"/>
    </row>
    <row r="3958" spans="1:6" s="1083" customFormat="1" ht="18" customHeight="1">
      <c r="A3958" s="1290"/>
      <c r="B3958" s="1146" t="s">
        <v>1439</v>
      </c>
      <c r="C3958" s="1143"/>
      <c r="D3958" s="1302"/>
      <c r="E3958" s="1497"/>
      <c r="F3958" s="1515"/>
    </row>
    <row r="3959" spans="1:6" s="1167" customFormat="1" ht="65.25" customHeight="1">
      <c r="A3959" s="1290" t="s">
        <v>28</v>
      </c>
      <c r="B3959" s="1124" t="s">
        <v>1440</v>
      </c>
      <c r="C3959" s="1143" t="s">
        <v>1421</v>
      </c>
      <c r="D3959" s="1302">
        <v>13</v>
      </c>
      <c r="E3959" s="1497">
        <v>55000</v>
      </c>
      <c r="F3959" s="1515">
        <f>D3959*E3959</f>
        <v>715000</v>
      </c>
    </row>
    <row r="3960" spans="1:6" s="1083" customFormat="1" ht="66.75" customHeight="1">
      <c r="A3960" s="1290" t="s">
        <v>30</v>
      </c>
      <c r="B3960" s="1124" t="s">
        <v>1441</v>
      </c>
      <c r="C3960" s="1143" t="s">
        <v>1421</v>
      </c>
      <c r="D3960" s="1302">
        <f>D3959</f>
        <v>13</v>
      </c>
      <c r="E3960" s="1497">
        <v>34000</v>
      </c>
      <c r="F3960" s="1515">
        <f t="shared" ref="F3960:F3972" si="90">D3960*E3960</f>
        <v>442000</v>
      </c>
    </row>
    <row r="3961" spans="1:6" s="1083" customFormat="1" ht="35.25" customHeight="1">
      <c r="A3961" s="1290" t="s">
        <v>31</v>
      </c>
      <c r="B3961" s="1124" t="s">
        <v>1442</v>
      </c>
      <c r="C3961" s="1143" t="s">
        <v>1421</v>
      </c>
      <c r="D3961" s="1302">
        <f>D3959</f>
        <v>13</v>
      </c>
      <c r="E3961" s="1497">
        <v>9000</v>
      </c>
      <c r="F3961" s="1515">
        <f t="shared" si="90"/>
        <v>117000</v>
      </c>
    </row>
    <row r="3962" spans="1:6" s="1083" customFormat="1" ht="37.5" customHeight="1">
      <c r="A3962" s="1290" t="s">
        <v>32</v>
      </c>
      <c r="B3962" s="1124" t="s">
        <v>1443</v>
      </c>
      <c r="C3962" s="1143" t="s">
        <v>1421</v>
      </c>
      <c r="D3962" s="1302">
        <f>D3959</f>
        <v>13</v>
      </c>
      <c r="E3962" s="1497">
        <v>3000</v>
      </c>
      <c r="F3962" s="1515">
        <f t="shared" si="90"/>
        <v>39000</v>
      </c>
    </row>
    <row r="3963" spans="1:6" s="1083" customFormat="1" ht="43.5" customHeight="1">
      <c r="A3963" s="1290" t="s">
        <v>33</v>
      </c>
      <c r="B3963" s="1124" t="s">
        <v>1444</v>
      </c>
      <c r="C3963" s="1143" t="s">
        <v>1421</v>
      </c>
      <c r="D3963" s="1302">
        <f>D3959</f>
        <v>13</v>
      </c>
      <c r="E3963" s="1497">
        <v>6000</v>
      </c>
      <c r="F3963" s="1515">
        <f t="shared" si="90"/>
        <v>78000</v>
      </c>
    </row>
    <row r="3964" spans="1:6" s="1083" customFormat="1" ht="50.25" customHeight="1">
      <c r="A3964" s="1290" t="s">
        <v>34</v>
      </c>
      <c r="B3964" s="1124" t="s">
        <v>1445</v>
      </c>
      <c r="C3964" s="1143" t="s">
        <v>1421</v>
      </c>
      <c r="D3964" s="1302">
        <f>D3963</f>
        <v>13</v>
      </c>
      <c r="E3964" s="1497">
        <v>4500</v>
      </c>
      <c r="F3964" s="1515">
        <f t="shared" si="90"/>
        <v>58500</v>
      </c>
    </row>
    <row r="3965" spans="1:6" s="1167" customFormat="1" ht="36.75" customHeight="1">
      <c r="A3965" s="1303" t="s">
        <v>38</v>
      </c>
      <c r="B3965" s="1124" t="s">
        <v>2942</v>
      </c>
      <c r="C3965" s="1159" t="s">
        <v>1421</v>
      </c>
      <c r="D3965" s="1304">
        <f>D3964</f>
        <v>13</v>
      </c>
      <c r="E3965" s="1581">
        <f>27000*1.16</f>
        <v>31319.999999999996</v>
      </c>
      <c r="F3965" s="1568">
        <f t="shared" ref="F3965:F3966" si="91">E3965*D3965</f>
        <v>407159.99999999994</v>
      </c>
    </row>
    <row r="3966" spans="1:6" s="1167" customFormat="1" ht="19.5" customHeight="1">
      <c r="A3966" s="1303" t="s">
        <v>39</v>
      </c>
      <c r="B3966" s="1305" t="s">
        <v>2943</v>
      </c>
      <c r="C3966" s="1159" t="s">
        <v>1421</v>
      </c>
      <c r="D3966" s="1304">
        <f>D3965*3</f>
        <v>39</v>
      </c>
      <c r="E3966" s="1581">
        <f>16000*1.16</f>
        <v>18560</v>
      </c>
      <c r="F3966" s="1568">
        <f t="shared" si="91"/>
        <v>723840</v>
      </c>
    </row>
    <row r="3967" spans="1:6" s="1083" customFormat="1" ht="16.5" customHeight="1">
      <c r="A3967" s="1290"/>
      <c r="B3967" s="1146" t="s">
        <v>1448</v>
      </c>
      <c r="C3967" s="1143"/>
      <c r="D3967" s="1302"/>
      <c r="E3967" s="1497"/>
      <c r="F3967" s="1515">
        <f t="shared" si="90"/>
        <v>0</v>
      </c>
    </row>
    <row r="3968" spans="1:6" s="1083" customFormat="1" ht="51.75" customHeight="1">
      <c r="A3968" s="1290" t="s">
        <v>35</v>
      </c>
      <c r="B3968" s="1124" t="s">
        <v>1449</v>
      </c>
      <c r="C3968" s="1143" t="s">
        <v>1421</v>
      </c>
      <c r="D3968" s="1302">
        <v>12</v>
      </c>
      <c r="E3968" s="1497">
        <v>32000</v>
      </c>
      <c r="F3968" s="1515">
        <f t="shared" si="90"/>
        <v>384000</v>
      </c>
    </row>
    <row r="3969" spans="1:6" s="1083" customFormat="1" ht="64.5" customHeight="1">
      <c r="A3969" s="1290" t="s">
        <v>36</v>
      </c>
      <c r="B3969" s="1124" t="s">
        <v>1450</v>
      </c>
      <c r="C3969" s="1143" t="s">
        <v>1421</v>
      </c>
      <c r="D3969" s="1302">
        <v>23</v>
      </c>
      <c r="E3969" s="1497">
        <v>32000</v>
      </c>
      <c r="F3969" s="1515">
        <f t="shared" si="90"/>
        <v>736000</v>
      </c>
    </row>
    <row r="3970" spans="1:6" s="1083" customFormat="1" ht="53.25" customHeight="1">
      <c r="A3970" s="1290" t="s">
        <v>74</v>
      </c>
      <c r="B3970" s="1124" t="s">
        <v>1451</v>
      </c>
      <c r="C3970" s="1143" t="s">
        <v>1421</v>
      </c>
      <c r="D3970" s="1302">
        <f>D3968+D3969</f>
        <v>35</v>
      </c>
      <c r="E3970" s="1497">
        <v>25000</v>
      </c>
      <c r="F3970" s="1515">
        <f t="shared" si="90"/>
        <v>875000</v>
      </c>
    </row>
    <row r="3971" spans="1:6" s="1083" customFormat="1" ht="34.5" customHeight="1">
      <c r="A3971" s="1290" t="s">
        <v>38</v>
      </c>
      <c r="B3971" s="1124" t="s">
        <v>1452</v>
      </c>
      <c r="C3971" s="1143" t="s">
        <v>1421</v>
      </c>
      <c r="D3971" s="1302">
        <f>D3970</f>
        <v>35</v>
      </c>
      <c r="E3971" s="1497">
        <v>2000</v>
      </c>
      <c r="F3971" s="1515">
        <f t="shared" si="90"/>
        <v>70000</v>
      </c>
    </row>
    <row r="3972" spans="1:6" s="1083" customFormat="1" ht="63.75" customHeight="1">
      <c r="A3972" s="1290" t="s">
        <v>39</v>
      </c>
      <c r="B3972" s="1124" t="s">
        <v>1453</v>
      </c>
      <c r="C3972" s="1143" t="s">
        <v>1421</v>
      </c>
      <c r="D3972" s="1302">
        <f>D3971</f>
        <v>35</v>
      </c>
      <c r="E3972" s="1497">
        <v>2000</v>
      </c>
      <c r="F3972" s="1515">
        <f t="shared" si="90"/>
        <v>70000</v>
      </c>
    </row>
    <row r="3973" spans="1:6" s="1083" customFormat="1" ht="6.75" customHeight="1" thickBot="1">
      <c r="A3973" s="1296"/>
      <c r="B3973" s="1162"/>
      <c r="C3973" s="1306"/>
      <c r="D3973" s="1307"/>
      <c r="E3973" s="1497"/>
      <c r="F3973" s="1582"/>
    </row>
    <row r="3974" spans="1:6" s="1083" customFormat="1" ht="18" customHeight="1">
      <c r="A3974" s="2608" t="s">
        <v>2944</v>
      </c>
      <c r="B3974" s="2608"/>
      <c r="C3974" s="2608"/>
      <c r="D3974" s="2608"/>
      <c r="E3974" s="1465"/>
      <c r="F3974" s="1515">
        <f>SUM(F3959:F3973)</f>
        <v>4715500</v>
      </c>
    </row>
    <row r="3975" spans="1:6" s="1083" customFormat="1" ht="16.2" thickBot="1">
      <c r="A3975" s="1158"/>
      <c r="B3975" s="1196"/>
      <c r="C3975" s="1253"/>
      <c r="D3975" s="1107"/>
      <c r="E3975" s="1465"/>
      <c r="F3975" s="1591"/>
    </row>
    <row r="3976" spans="1:6" s="1055" customFormat="1" ht="16.2" thickBot="1">
      <c r="A3976" s="2602" t="s">
        <v>3056</v>
      </c>
      <c r="B3976" s="2602"/>
      <c r="C3976" s="2602"/>
      <c r="D3976" s="2602"/>
      <c r="E3976" s="2602"/>
      <c r="F3976" s="2602"/>
    </row>
    <row r="3977" spans="1:6" s="1083" customFormat="1" ht="16.2" thickBot="1">
      <c r="A3977" s="1275" t="s">
        <v>7</v>
      </c>
      <c r="B3977" s="1112" t="s">
        <v>8</v>
      </c>
      <c r="C3977" s="1113" t="s">
        <v>10</v>
      </c>
      <c r="D3977" s="1276" t="s">
        <v>991</v>
      </c>
      <c r="E3977" s="1455" t="s">
        <v>11</v>
      </c>
      <c r="F3977" s="1578" t="s">
        <v>2732</v>
      </c>
    </row>
    <row r="3978" spans="1:6" s="1083" customFormat="1" ht="21" customHeight="1">
      <c r="A3978" s="1301" t="s">
        <v>3057</v>
      </c>
      <c r="B3978" s="1150" t="s">
        <v>2947</v>
      </c>
      <c r="C3978" s="1143"/>
      <c r="D3978" s="1302"/>
      <c r="E3978" s="1497"/>
      <c r="F3978" s="1515"/>
    </row>
    <row r="3979" spans="1:6" s="1083" customFormat="1" ht="17.25" customHeight="1">
      <c r="A3979" s="1290"/>
      <c r="B3979" s="1146" t="s">
        <v>1454</v>
      </c>
      <c r="C3979" s="1143"/>
      <c r="D3979" s="1302"/>
      <c r="E3979" s="1497"/>
      <c r="F3979" s="1515">
        <f t="shared" ref="F3979:F3992" si="92">D3979*E3979</f>
        <v>0</v>
      </c>
    </row>
    <row r="3980" spans="1:6" s="1083" customFormat="1" ht="56.25" customHeight="1">
      <c r="A3980" s="1290" t="s">
        <v>28</v>
      </c>
      <c r="B3980" s="1124" t="s">
        <v>1455</v>
      </c>
      <c r="C3980" s="1143" t="s">
        <v>1456</v>
      </c>
      <c r="D3980" s="1302">
        <f>D3970</f>
        <v>35</v>
      </c>
      <c r="E3980" s="1497">
        <v>1800</v>
      </c>
      <c r="F3980" s="1515">
        <f t="shared" si="92"/>
        <v>63000</v>
      </c>
    </row>
    <row r="3981" spans="1:6" s="1083" customFormat="1" ht="51" customHeight="1">
      <c r="A3981" s="1290" t="s">
        <v>30</v>
      </c>
      <c r="B3981" s="1124" t="s">
        <v>1457</v>
      </c>
      <c r="C3981" s="1143" t="s">
        <v>1456</v>
      </c>
      <c r="D3981" s="1302">
        <f>D3980</f>
        <v>35</v>
      </c>
      <c r="E3981" s="1497">
        <v>1800</v>
      </c>
      <c r="F3981" s="1515">
        <f t="shared" si="92"/>
        <v>63000</v>
      </c>
    </row>
    <row r="3982" spans="1:6" s="1083" customFormat="1" ht="17.25" customHeight="1">
      <c r="A3982" s="1290"/>
      <c r="B3982" s="1146" t="s">
        <v>1458</v>
      </c>
      <c r="C3982" s="1143"/>
      <c r="D3982" s="1302"/>
      <c r="E3982" s="1497"/>
      <c r="F3982" s="1515">
        <f t="shared" si="92"/>
        <v>0</v>
      </c>
    </row>
    <row r="3983" spans="1:6" s="1083" customFormat="1" ht="96.75" customHeight="1">
      <c r="A3983" s="1290" t="s">
        <v>31</v>
      </c>
      <c r="B3983" s="1124" t="s">
        <v>1459</v>
      </c>
      <c r="C3983" s="1143" t="s">
        <v>1421</v>
      </c>
      <c r="D3983" s="1302">
        <f>D3980</f>
        <v>35</v>
      </c>
      <c r="E3983" s="1497">
        <v>18000</v>
      </c>
      <c r="F3983" s="1515">
        <f t="shared" si="92"/>
        <v>630000</v>
      </c>
    </row>
    <row r="3984" spans="1:6" s="1083" customFormat="1" ht="17.25" customHeight="1">
      <c r="A3984" s="1290"/>
      <c r="B3984" s="1146" t="s">
        <v>1460</v>
      </c>
      <c r="C3984" s="1143"/>
      <c r="D3984" s="1302"/>
      <c r="E3984" s="1497"/>
      <c r="F3984" s="1515">
        <f t="shared" si="92"/>
        <v>0</v>
      </c>
    </row>
    <row r="3985" spans="1:6" s="1083" customFormat="1" ht="64.5" customHeight="1">
      <c r="A3985" s="1290" t="s">
        <v>32</v>
      </c>
      <c r="B3985" s="1124" t="s">
        <v>1461</v>
      </c>
      <c r="C3985" s="1143" t="s">
        <v>1421</v>
      </c>
      <c r="D3985" s="1302">
        <v>2</v>
      </c>
      <c r="E3985" s="1497">
        <v>38000</v>
      </c>
      <c r="F3985" s="1515">
        <f t="shared" si="92"/>
        <v>76000</v>
      </c>
    </row>
    <row r="3986" spans="1:6" s="1083" customFormat="1" ht="12" customHeight="1">
      <c r="A3986" s="1290"/>
      <c r="B3986" s="1124"/>
      <c r="C3986" s="1143"/>
      <c r="D3986" s="1302"/>
      <c r="E3986" s="1497"/>
      <c r="F3986" s="1515">
        <f t="shared" si="92"/>
        <v>0</v>
      </c>
    </row>
    <row r="3987" spans="1:6" s="1083" customFormat="1" ht="17.25" customHeight="1">
      <c r="A3987" s="1290"/>
      <c r="B3987" s="1146" t="s">
        <v>1462</v>
      </c>
      <c r="C3987" s="1143"/>
      <c r="D3987" s="1302"/>
      <c r="E3987" s="1592"/>
      <c r="F3987" s="1568">
        <f t="shared" si="92"/>
        <v>0</v>
      </c>
    </row>
    <row r="3988" spans="1:6" s="1083" customFormat="1" ht="87" customHeight="1">
      <c r="A3988" s="1290" t="s">
        <v>30</v>
      </c>
      <c r="B3988" s="1124" t="s">
        <v>1463</v>
      </c>
      <c r="C3988" s="1143" t="s">
        <v>1464</v>
      </c>
      <c r="D3988" s="1302">
        <v>16</v>
      </c>
      <c r="E3988" s="1592">
        <f>52000</f>
        <v>52000</v>
      </c>
      <c r="F3988" s="1568">
        <f t="shared" si="92"/>
        <v>832000</v>
      </c>
    </row>
    <row r="3989" spans="1:6" s="1083" customFormat="1" ht="38.25" customHeight="1">
      <c r="A3989" s="1290" t="s">
        <v>31</v>
      </c>
      <c r="B3989" s="1124" t="s">
        <v>1465</v>
      </c>
      <c r="C3989" s="1143" t="s">
        <v>1464</v>
      </c>
      <c r="D3989" s="1302">
        <f>D3988</f>
        <v>16</v>
      </c>
      <c r="E3989" s="1592">
        <f>20000*1.16</f>
        <v>23200</v>
      </c>
      <c r="F3989" s="1568">
        <f t="shared" si="92"/>
        <v>371200</v>
      </c>
    </row>
    <row r="3990" spans="1:6" s="1083" customFormat="1" ht="38.25" customHeight="1">
      <c r="A3990" s="1290" t="s">
        <v>32</v>
      </c>
      <c r="B3990" s="1124" t="s">
        <v>1466</v>
      </c>
      <c r="C3990" s="1143" t="s">
        <v>1464</v>
      </c>
      <c r="D3990" s="1302">
        <f>D3988</f>
        <v>16</v>
      </c>
      <c r="E3990" s="1592">
        <f>4000*1.16</f>
        <v>4640</v>
      </c>
      <c r="F3990" s="1568">
        <f t="shared" si="92"/>
        <v>74240</v>
      </c>
    </row>
    <row r="3991" spans="1:6" s="1083" customFormat="1" ht="51.75" customHeight="1">
      <c r="A3991" s="1290" t="s">
        <v>33</v>
      </c>
      <c r="B3991" s="1124" t="s">
        <v>1467</v>
      </c>
      <c r="C3991" s="1143" t="s">
        <v>1464</v>
      </c>
      <c r="D3991" s="1302">
        <f>D3988</f>
        <v>16</v>
      </c>
      <c r="E3991" s="1592">
        <f>4000*1.16</f>
        <v>4640</v>
      </c>
      <c r="F3991" s="1568">
        <f t="shared" si="92"/>
        <v>74240</v>
      </c>
    </row>
    <row r="3992" spans="1:6" s="1083" customFormat="1" ht="29.25" customHeight="1">
      <c r="A3992" s="1290" t="s">
        <v>34</v>
      </c>
      <c r="B3992" s="1124" t="s">
        <v>1468</v>
      </c>
      <c r="C3992" s="1143" t="s">
        <v>1464</v>
      </c>
      <c r="D3992" s="1302">
        <f>D3991</f>
        <v>16</v>
      </c>
      <c r="E3992" s="1592">
        <v>5000</v>
      </c>
      <c r="F3992" s="1568">
        <f t="shared" si="92"/>
        <v>80000</v>
      </c>
    </row>
    <row r="3993" spans="1:6" s="1083" customFormat="1" ht="3" customHeight="1" thickBot="1">
      <c r="A3993" s="1296"/>
      <c r="B3993" s="1162"/>
      <c r="C3993" s="1306"/>
      <c r="D3993" s="1307"/>
      <c r="E3993" s="1593"/>
      <c r="F3993" s="1582"/>
    </row>
    <row r="3994" spans="1:6" s="1083" customFormat="1" ht="18" customHeight="1">
      <c r="A3994" s="2608" t="s">
        <v>2948</v>
      </c>
      <c r="B3994" s="2608"/>
      <c r="C3994" s="2608"/>
      <c r="D3994" s="2608"/>
      <c r="E3994" s="1465"/>
      <c r="F3994" s="1515">
        <f>SUM(F3978:F3993)</f>
        <v>2263680</v>
      </c>
    </row>
    <row r="3995" spans="1:6" s="1083" customFormat="1" ht="8.25" customHeight="1" thickBot="1">
      <c r="A3995" s="1158"/>
      <c r="B3995" s="1196"/>
      <c r="C3995" s="1253"/>
      <c r="D3995" s="1107"/>
      <c r="E3995" s="1465"/>
      <c r="F3995" s="1591"/>
    </row>
    <row r="3996" spans="1:6" s="1055" customFormat="1" ht="16.2" thickBot="1">
      <c r="A3996" s="2602" t="s">
        <v>3056</v>
      </c>
      <c r="B3996" s="2602"/>
      <c r="C3996" s="2602"/>
      <c r="D3996" s="2602"/>
      <c r="E3996" s="2602"/>
      <c r="F3996" s="2602"/>
    </row>
    <row r="3997" spans="1:6" s="1083" customFormat="1" ht="16.2" thickBot="1">
      <c r="A3997" s="1275" t="s">
        <v>7</v>
      </c>
      <c r="B3997" s="1112" t="s">
        <v>8</v>
      </c>
      <c r="C3997" s="1113" t="s">
        <v>10</v>
      </c>
      <c r="D3997" s="1276" t="s">
        <v>991</v>
      </c>
      <c r="E3997" s="1455" t="s">
        <v>11</v>
      </c>
      <c r="F3997" s="1578" t="s">
        <v>2732</v>
      </c>
    </row>
    <row r="3998" spans="1:6" s="1083" customFormat="1" ht="9.75" customHeight="1">
      <c r="A3998" s="1308"/>
      <c r="B3998" s="1277"/>
      <c r="C3998" s="1309"/>
      <c r="D3998" s="1310"/>
      <c r="E3998" s="1594"/>
      <c r="F3998" s="1580"/>
    </row>
    <row r="3999" spans="1:6" s="1083" customFormat="1" ht="21" customHeight="1">
      <c r="A3999" s="1292" t="s">
        <v>3058</v>
      </c>
      <c r="B3999" s="1150" t="s">
        <v>2950</v>
      </c>
      <c r="C3999" s="1143"/>
      <c r="D3999" s="1302"/>
      <c r="E3999" s="1497"/>
      <c r="F3999" s="1588"/>
    </row>
    <row r="4000" spans="1:6" s="1083" customFormat="1" ht="17.25" customHeight="1">
      <c r="A4000" s="1290"/>
      <c r="B4000" s="1146" t="s">
        <v>1469</v>
      </c>
      <c r="C4000" s="1143"/>
      <c r="D4000" s="1302"/>
      <c r="E4000" s="1497"/>
      <c r="F4000" s="1515">
        <f t="shared" ref="F4000:F4005" si="93">D4000*E4000</f>
        <v>0</v>
      </c>
    </row>
    <row r="4001" spans="1:6" s="1083" customFormat="1" ht="17.25" customHeight="1">
      <c r="A4001" s="1290" t="s">
        <v>28</v>
      </c>
      <c r="B4001" s="1124" t="s">
        <v>1470</v>
      </c>
      <c r="C4001" s="1143" t="s">
        <v>1464</v>
      </c>
      <c r="D4001" s="1302">
        <f>D3970*2</f>
        <v>70</v>
      </c>
      <c r="E4001" s="1497">
        <v>800</v>
      </c>
      <c r="F4001" s="1515">
        <f t="shared" si="93"/>
        <v>56000</v>
      </c>
    </row>
    <row r="4002" spans="1:6" s="1083" customFormat="1" ht="17.25" customHeight="1">
      <c r="A4002" s="1290"/>
      <c r="B4002" s="1146" t="s">
        <v>1471</v>
      </c>
      <c r="C4002" s="1143"/>
      <c r="D4002" s="1302"/>
      <c r="E4002" s="1497"/>
      <c r="F4002" s="1515">
        <f t="shared" si="93"/>
        <v>0</v>
      </c>
    </row>
    <row r="4003" spans="1:6" s="1083" customFormat="1" ht="48.75" customHeight="1">
      <c r="A4003" s="1290" t="s">
        <v>30</v>
      </c>
      <c r="B4003" s="1124" t="s">
        <v>1472</v>
      </c>
      <c r="C4003" s="1159" t="s">
        <v>1421</v>
      </c>
      <c r="D4003" s="1304">
        <f>D3970</f>
        <v>35</v>
      </c>
      <c r="E4003" s="1595">
        <v>3500</v>
      </c>
      <c r="F4003" s="1515">
        <f t="shared" si="93"/>
        <v>122500</v>
      </c>
    </row>
    <row r="4004" spans="1:6" s="1083" customFormat="1" ht="16.5" customHeight="1">
      <c r="A4004" s="1290" t="s">
        <v>31</v>
      </c>
      <c r="B4004" s="1124" t="s">
        <v>1473</v>
      </c>
      <c r="C4004" s="1159" t="s">
        <v>1421</v>
      </c>
      <c r="D4004" s="1304">
        <v>0</v>
      </c>
      <c r="E4004" s="1581">
        <v>8500</v>
      </c>
      <c r="F4004" s="1515">
        <f t="shared" si="93"/>
        <v>0</v>
      </c>
    </row>
    <row r="4005" spans="1:6" s="1083" customFormat="1" ht="18.75" customHeight="1">
      <c r="A4005" s="1290" t="s">
        <v>32</v>
      </c>
      <c r="B4005" s="1124" t="s">
        <v>1474</v>
      </c>
      <c r="C4005" s="1159" t="s">
        <v>1421</v>
      </c>
      <c r="D4005" s="1304">
        <v>0</v>
      </c>
      <c r="E4005" s="1581">
        <v>8500</v>
      </c>
      <c r="F4005" s="1515">
        <f t="shared" si="93"/>
        <v>0</v>
      </c>
    </row>
    <row r="4006" spans="1:6" s="1083" customFormat="1" ht="16.5" customHeight="1">
      <c r="A4006" s="1290"/>
      <c r="B4006" s="1146" t="s">
        <v>1475</v>
      </c>
      <c r="C4006" s="1143"/>
      <c r="D4006" s="1302"/>
      <c r="E4006" s="1497"/>
      <c r="F4006" s="1515"/>
    </row>
    <row r="4007" spans="1:6" s="1083" customFormat="1" ht="70.5" customHeight="1">
      <c r="A4007" s="1290" t="s">
        <v>33</v>
      </c>
      <c r="B4007" s="1124" t="s">
        <v>1476</v>
      </c>
      <c r="C4007" s="1107" t="s">
        <v>1421</v>
      </c>
      <c r="D4007" s="1302">
        <v>3</v>
      </c>
      <c r="E4007" s="1592">
        <v>12000</v>
      </c>
      <c r="F4007" s="1491">
        <f>E4007*D4007</f>
        <v>36000</v>
      </c>
    </row>
    <row r="4008" spans="1:6" s="1167" customFormat="1" ht="17.25" customHeight="1">
      <c r="A4008" s="1290"/>
      <c r="B4008" s="1311"/>
      <c r="C4008" s="1159"/>
      <c r="D4008" s="1312"/>
      <c r="E4008" s="1592"/>
      <c r="F4008" s="1491"/>
    </row>
    <row r="4009" spans="1:6" s="1167" customFormat="1" ht="15.6">
      <c r="A4009" s="1290"/>
      <c r="B4009" s="1311" t="s">
        <v>1477</v>
      </c>
      <c r="C4009" s="1159"/>
      <c r="D4009" s="1312"/>
      <c r="E4009" s="1592"/>
      <c r="F4009" s="1459"/>
    </row>
    <row r="4010" spans="1:6" s="1167" customFormat="1" ht="105" customHeight="1">
      <c r="A4010" s="1290" t="s">
        <v>28</v>
      </c>
      <c r="B4010" s="1305" t="s">
        <v>1478</v>
      </c>
      <c r="C4010" s="1107" t="s">
        <v>1421</v>
      </c>
      <c r="D4010" s="1302">
        <v>3</v>
      </c>
      <c r="E4010" s="1592">
        <f>140000*1.16</f>
        <v>162400</v>
      </c>
      <c r="F4010" s="1568">
        <f t="shared" ref="F4010" si="94">E4010*D4010</f>
        <v>487200</v>
      </c>
    </row>
    <row r="4011" spans="1:6" s="1083" customFormat="1" ht="17.25" customHeight="1">
      <c r="A4011" s="1290"/>
      <c r="B4011" s="1124"/>
      <c r="C4011" s="1143"/>
      <c r="D4011" s="1302"/>
      <c r="E4011" s="1497"/>
      <c r="F4011" s="1515"/>
    </row>
    <row r="4012" spans="1:6" s="1167" customFormat="1" ht="148.5" customHeight="1">
      <c r="A4012" s="1303" t="s">
        <v>34</v>
      </c>
      <c r="B4012" s="1124" t="s">
        <v>2952</v>
      </c>
      <c r="C4012" s="1159" t="s">
        <v>809</v>
      </c>
      <c r="D4012" s="1304">
        <v>6</v>
      </c>
      <c r="E4012" s="1581">
        <v>15000</v>
      </c>
      <c r="F4012" s="1568">
        <f t="shared" ref="F4012:F4013" si="95">D4012*E4012</f>
        <v>90000</v>
      </c>
    </row>
    <row r="4013" spans="1:6" s="1167" customFormat="1" ht="57.75" customHeight="1">
      <c r="A4013" s="1290" t="s">
        <v>36</v>
      </c>
      <c r="B4013" s="1305" t="s">
        <v>1480</v>
      </c>
      <c r="C4013" s="1107" t="s">
        <v>1421</v>
      </c>
      <c r="D4013" s="1302">
        <f>D4012</f>
        <v>6</v>
      </c>
      <c r="E4013" s="1592">
        <v>18000</v>
      </c>
      <c r="F4013" s="1568">
        <f t="shared" si="95"/>
        <v>108000</v>
      </c>
    </row>
    <row r="4014" spans="1:6" s="1167" customFormat="1" ht="17.25" customHeight="1">
      <c r="A4014" s="1303"/>
      <c r="B4014" s="1124"/>
      <c r="C4014" s="1159"/>
      <c r="D4014" s="1304"/>
      <c r="E4014" s="1581"/>
      <c r="F4014" s="1491"/>
    </row>
    <row r="4015" spans="1:6" s="1167" customFormat="1" ht="54" customHeight="1">
      <c r="A4015" s="1303" t="s">
        <v>74</v>
      </c>
      <c r="B4015" s="1305" t="s">
        <v>1481</v>
      </c>
      <c r="C4015" s="1107" t="s">
        <v>1482</v>
      </c>
      <c r="D4015" s="1302">
        <v>1</v>
      </c>
      <c r="E4015" s="1592">
        <v>20000</v>
      </c>
      <c r="F4015" s="1568">
        <f>D4015*E4015</f>
        <v>20000</v>
      </c>
    </row>
    <row r="4016" spans="1:6" s="1083" customFormat="1" ht="17.25" customHeight="1">
      <c r="A4016" s="1290"/>
      <c r="B4016" s="1124"/>
      <c r="C4016" s="1143"/>
      <c r="D4016" s="1302"/>
      <c r="E4016" s="1497"/>
      <c r="F4016" s="1515"/>
    </row>
    <row r="4017" spans="1:6" s="1083" customFormat="1" ht="16.2" thickBot="1">
      <c r="A4017" s="1296"/>
      <c r="B4017" s="1162"/>
      <c r="C4017" s="1306"/>
      <c r="D4017" s="1307"/>
      <c r="E4017" s="1593"/>
      <c r="F4017" s="1582"/>
    </row>
    <row r="4018" spans="1:6" s="1083" customFormat="1" ht="15.6">
      <c r="A4018" s="1158"/>
      <c r="B4018" s="1117" t="s">
        <v>2810</v>
      </c>
      <c r="C4018" s="1143"/>
      <c r="D4018" s="1107"/>
      <c r="E4018" s="1465"/>
      <c r="F4018" s="1515">
        <f>SUM(F3999:F4017)</f>
        <v>919700</v>
      </c>
    </row>
    <row r="4019" spans="1:6" s="1083" customFormat="1" ht="16.2" thickBot="1">
      <c r="A4019" s="1158"/>
      <c r="B4019" s="1196"/>
      <c r="C4019" s="1253"/>
      <c r="D4019" s="1107"/>
      <c r="E4019" s="1465"/>
      <c r="F4019" s="1591"/>
    </row>
    <row r="4020" spans="1:6" s="1055" customFormat="1" ht="16.2" thickBot="1">
      <c r="A4020" s="2602" t="s">
        <v>3056</v>
      </c>
      <c r="B4020" s="2602"/>
      <c r="C4020" s="2602"/>
      <c r="D4020" s="2602"/>
      <c r="E4020" s="1522"/>
      <c r="F4020" s="1522"/>
    </row>
    <row r="4021" spans="1:6" s="1083" customFormat="1" ht="15.75" customHeight="1" thickBot="1">
      <c r="A4021" s="1160" t="s">
        <v>7</v>
      </c>
      <c r="B4021" s="1112" t="s">
        <v>8</v>
      </c>
      <c r="C4021" s="1113" t="s">
        <v>10</v>
      </c>
      <c r="D4021" s="1114" t="s">
        <v>2744</v>
      </c>
      <c r="E4021" s="1455" t="s">
        <v>2765</v>
      </c>
      <c r="F4021" s="1456" t="s">
        <v>2745</v>
      </c>
    </row>
    <row r="4022" spans="1:6" s="1083" customFormat="1" ht="15.6">
      <c r="A4022" s="1308"/>
      <c r="B4022" s="1277"/>
      <c r="C4022" s="1309"/>
      <c r="D4022" s="1310"/>
      <c r="E4022" s="1596"/>
      <c r="F4022" s="1583"/>
    </row>
    <row r="4023" spans="1:6" s="1083" customFormat="1" ht="21" customHeight="1">
      <c r="A4023" s="1292" t="s">
        <v>3059</v>
      </c>
      <c r="B4023" s="1150" t="s">
        <v>2954</v>
      </c>
      <c r="C4023" s="1143"/>
      <c r="D4023" s="1302"/>
      <c r="E4023" s="1592"/>
      <c r="F4023" s="1569"/>
    </row>
    <row r="4024" spans="1:6" s="1167" customFormat="1" ht="53.25" customHeight="1">
      <c r="A4024" s="1290" t="s">
        <v>28</v>
      </c>
      <c r="B4024" s="1305" t="s">
        <v>2955</v>
      </c>
      <c r="C4024" s="1107" t="s">
        <v>1421</v>
      </c>
      <c r="D4024" s="1302">
        <v>0</v>
      </c>
      <c r="E4024" s="1592">
        <f>60000*1.16</f>
        <v>69600</v>
      </c>
      <c r="F4024" s="1568">
        <f t="shared" ref="F4024:F4032" si="96">E4024*D4024</f>
        <v>0</v>
      </c>
    </row>
    <row r="4025" spans="1:6" s="1167" customFormat="1" ht="72" customHeight="1">
      <c r="A4025" s="1290" t="s">
        <v>30</v>
      </c>
      <c r="B4025" s="1305" t="s">
        <v>2956</v>
      </c>
      <c r="C4025" s="1107" t="s">
        <v>1421</v>
      </c>
      <c r="D4025" s="1302">
        <f>D4024</f>
        <v>0</v>
      </c>
      <c r="E4025" s="1592">
        <f>25000*1.16</f>
        <v>28999.999999999996</v>
      </c>
      <c r="F4025" s="1568">
        <f t="shared" si="96"/>
        <v>0</v>
      </c>
    </row>
    <row r="4026" spans="1:6" s="1167" customFormat="1" ht="36" customHeight="1">
      <c r="A4026" s="1290" t="s">
        <v>31</v>
      </c>
      <c r="B4026" s="1305" t="s">
        <v>2957</v>
      </c>
      <c r="C4026" s="1107" t="s">
        <v>1421</v>
      </c>
      <c r="D4026" s="1302">
        <v>0</v>
      </c>
      <c r="E4026" s="1592">
        <f>35000*1.16</f>
        <v>40600</v>
      </c>
      <c r="F4026" s="1568">
        <f t="shared" si="96"/>
        <v>0</v>
      </c>
    </row>
    <row r="4027" spans="1:6" s="1167" customFormat="1" ht="84.75" customHeight="1">
      <c r="A4027" s="1290" t="s">
        <v>32</v>
      </c>
      <c r="B4027" s="1305" t="s">
        <v>2958</v>
      </c>
      <c r="C4027" s="1107" t="s">
        <v>1421</v>
      </c>
      <c r="D4027" s="1302">
        <v>0</v>
      </c>
      <c r="E4027" s="1592">
        <f>55000*1.16</f>
        <v>63799.999999999993</v>
      </c>
      <c r="F4027" s="1568">
        <f t="shared" si="96"/>
        <v>0</v>
      </c>
    </row>
    <row r="4028" spans="1:6" s="1083" customFormat="1" ht="17.25" customHeight="1">
      <c r="A4028" s="1290"/>
      <c r="B4028" s="1146" t="s">
        <v>2959</v>
      </c>
      <c r="C4028" s="1143"/>
      <c r="D4028" s="1302"/>
      <c r="E4028" s="1592"/>
      <c r="F4028" s="1568">
        <f t="shared" si="96"/>
        <v>0</v>
      </c>
    </row>
    <row r="4029" spans="1:6" s="1083" customFormat="1" ht="101.25" customHeight="1">
      <c r="A4029" s="1290" t="s">
        <v>33</v>
      </c>
      <c r="B4029" s="1124" t="s">
        <v>2960</v>
      </c>
      <c r="C4029" s="1143" t="s">
        <v>1421</v>
      </c>
      <c r="D4029" s="1302">
        <v>0</v>
      </c>
      <c r="E4029" s="1592">
        <f>45000*1.16</f>
        <v>52200</v>
      </c>
      <c r="F4029" s="1568">
        <f t="shared" si="96"/>
        <v>0</v>
      </c>
    </row>
    <row r="4030" spans="1:6" s="1083" customFormat="1" ht="9.75" customHeight="1">
      <c r="A4030" s="1290"/>
      <c r="B4030" s="1124"/>
      <c r="C4030" s="1143"/>
      <c r="D4030" s="1302"/>
      <c r="E4030" s="1592"/>
      <c r="F4030" s="1568">
        <f t="shared" si="96"/>
        <v>0</v>
      </c>
    </row>
    <row r="4031" spans="1:6" s="1083" customFormat="1" ht="265.5" customHeight="1">
      <c r="A4031" s="1290" t="s">
        <v>34</v>
      </c>
      <c r="B4031" s="1124" t="s">
        <v>2961</v>
      </c>
      <c r="C4031" s="1143" t="s">
        <v>1464</v>
      </c>
      <c r="D4031" s="1302">
        <f>D4029</f>
        <v>0</v>
      </c>
      <c r="E4031" s="1592">
        <f>50000*1.16</f>
        <v>57999.999999999993</v>
      </c>
      <c r="F4031" s="1568">
        <f t="shared" si="96"/>
        <v>0</v>
      </c>
    </row>
    <row r="4032" spans="1:6" s="1083" customFormat="1" ht="17.25" customHeight="1">
      <c r="A4032" s="1290" t="s">
        <v>34</v>
      </c>
      <c r="B4032" s="1124" t="s">
        <v>2962</v>
      </c>
      <c r="C4032" s="1143" t="s">
        <v>1421</v>
      </c>
      <c r="D4032" s="1302">
        <f>D4031</f>
        <v>0</v>
      </c>
      <c r="E4032" s="1592">
        <f>29000*1.16</f>
        <v>33640</v>
      </c>
      <c r="F4032" s="1568">
        <f t="shared" si="96"/>
        <v>0</v>
      </c>
    </row>
    <row r="4033" spans="1:6" s="1083" customFormat="1" ht="16.2" thickBot="1">
      <c r="A4033" s="1296"/>
      <c r="B4033" s="1162"/>
      <c r="C4033" s="1306"/>
      <c r="D4033" s="1307"/>
      <c r="E4033" s="1597"/>
      <c r="F4033" s="1576"/>
    </row>
    <row r="4034" spans="1:6" s="1083" customFormat="1" ht="15.6">
      <c r="A4034" s="1158"/>
      <c r="B4034" s="1117" t="s">
        <v>2810</v>
      </c>
      <c r="C4034" s="1143"/>
      <c r="D4034" s="1107"/>
      <c r="E4034" s="1465"/>
      <c r="F4034" s="1568">
        <f>SUM(F4023:F4033)</f>
        <v>0</v>
      </c>
    </row>
    <row r="4035" spans="1:6" s="1083" customFormat="1" ht="16.2" thickBot="1">
      <c r="A4035" s="1158"/>
      <c r="B4035" s="1196"/>
      <c r="C4035" s="1253"/>
      <c r="D4035" s="1107"/>
      <c r="E4035" s="1465"/>
      <c r="F4035" s="1598"/>
    </row>
    <row r="4036" spans="1:6" s="1055" customFormat="1" ht="16.2" thickBot="1">
      <c r="A4036" s="2602" t="s">
        <v>3056</v>
      </c>
      <c r="B4036" s="2602"/>
      <c r="C4036" s="2602"/>
      <c r="D4036" s="2602"/>
      <c r="E4036" s="1522"/>
      <c r="F4036" s="1522"/>
    </row>
    <row r="4037" spans="1:6" s="1083" customFormat="1" ht="15.75" customHeight="1" thickBot="1">
      <c r="A4037" s="1160" t="s">
        <v>7</v>
      </c>
      <c r="B4037" s="1112" t="s">
        <v>8</v>
      </c>
      <c r="C4037" s="1113" t="s">
        <v>10</v>
      </c>
      <c r="D4037" s="1114" t="s">
        <v>2744</v>
      </c>
      <c r="E4037" s="1455" t="s">
        <v>2765</v>
      </c>
      <c r="F4037" s="1456" t="s">
        <v>2745</v>
      </c>
    </row>
    <row r="4038" spans="1:6" s="1083" customFormat="1" ht="15.6">
      <c r="A4038" s="1308"/>
      <c r="B4038" s="1277"/>
      <c r="C4038" s="1309"/>
      <c r="D4038" s="1310"/>
      <c r="E4038" s="1596"/>
      <c r="F4038" s="1583"/>
    </row>
    <row r="4039" spans="1:6" s="1083" customFormat="1" ht="21" customHeight="1">
      <c r="A4039" s="1292" t="s">
        <v>3060</v>
      </c>
      <c r="B4039" s="1150" t="s">
        <v>2964</v>
      </c>
      <c r="C4039" s="1143"/>
      <c r="D4039" s="1302"/>
      <c r="E4039" s="1592"/>
      <c r="F4039" s="1569"/>
    </row>
    <row r="4040" spans="1:6" s="1167" customFormat="1" ht="15.6">
      <c r="A4040" s="1290"/>
      <c r="B4040" s="1311" t="s">
        <v>2965</v>
      </c>
      <c r="C4040" s="1159"/>
      <c r="D4040" s="1312"/>
      <c r="E4040" s="1592"/>
      <c r="F4040" s="1568">
        <f t="shared" ref="F4040:F4049" si="97">E4040*D4040</f>
        <v>0</v>
      </c>
    </row>
    <row r="4041" spans="1:6" s="1167" customFormat="1" ht="109.5" customHeight="1">
      <c r="A4041" s="1303" t="s">
        <v>28</v>
      </c>
      <c r="B4041" s="1124" t="s">
        <v>2966</v>
      </c>
      <c r="C4041" s="1159" t="s">
        <v>809</v>
      </c>
      <c r="D4041" s="1304">
        <v>0</v>
      </c>
      <c r="E4041" s="1581">
        <f>82000*1.16</f>
        <v>95120</v>
      </c>
      <c r="F4041" s="1568">
        <f t="shared" si="97"/>
        <v>0</v>
      </c>
    </row>
    <row r="4042" spans="1:6" s="1167" customFormat="1" ht="51.75" customHeight="1">
      <c r="A4042" s="1290" t="s">
        <v>30</v>
      </c>
      <c r="B4042" s="1124" t="s">
        <v>2967</v>
      </c>
      <c r="C4042" s="1107" t="s">
        <v>1421</v>
      </c>
      <c r="D4042" s="1302">
        <f>D4041</f>
        <v>0</v>
      </c>
      <c r="E4042" s="1592">
        <f>28000*1.16</f>
        <v>32479.999999999996</v>
      </c>
      <c r="F4042" s="1568">
        <f t="shared" si="97"/>
        <v>0</v>
      </c>
    </row>
    <row r="4043" spans="1:6" s="1083" customFormat="1" ht="50.25" customHeight="1">
      <c r="A4043" s="1290" t="s">
        <v>31</v>
      </c>
      <c r="B4043" s="1124" t="s">
        <v>1451</v>
      </c>
      <c r="C4043" s="1143" t="s">
        <v>1421</v>
      </c>
      <c r="D4043" s="1302">
        <f>D4041</f>
        <v>0</v>
      </c>
      <c r="E4043" s="1592">
        <f>66000*1.16</f>
        <v>76560</v>
      </c>
      <c r="F4043" s="1568">
        <f t="shared" si="97"/>
        <v>0</v>
      </c>
    </row>
    <row r="4044" spans="1:6" s="1083" customFormat="1" ht="42.75" customHeight="1">
      <c r="A4044" s="1290" t="s">
        <v>32</v>
      </c>
      <c r="B4044" s="1124" t="s">
        <v>1452</v>
      </c>
      <c r="C4044" s="1143" t="s">
        <v>1421</v>
      </c>
      <c r="D4044" s="1302">
        <f>D4043</f>
        <v>0</v>
      </c>
      <c r="E4044" s="1592">
        <v>5000</v>
      </c>
      <c r="F4044" s="1568">
        <f t="shared" si="97"/>
        <v>0</v>
      </c>
    </row>
    <row r="4045" spans="1:6" s="1083" customFormat="1" ht="66" customHeight="1">
      <c r="A4045" s="1290" t="s">
        <v>33</v>
      </c>
      <c r="B4045" s="1124" t="s">
        <v>1453</v>
      </c>
      <c r="C4045" s="1143" t="s">
        <v>1421</v>
      </c>
      <c r="D4045" s="1302">
        <f>D4044</f>
        <v>0</v>
      </c>
      <c r="E4045" s="1592">
        <f>5000*1.16</f>
        <v>5800</v>
      </c>
      <c r="F4045" s="1568">
        <f t="shared" si="97"/>
        <v>0</v>
      </c>
    </row>
    <row r="4046" spans="1:6" s="1167" customFormat="1" ht="36.75" customHeight="1">
      <c r="A4046" s="1303" t="s">
        <v>34</v>
      </c>
      <c r="B4046" s="1124" t="s">
        <v>2942</v>
      </c>
      <c r="C4046" s="1159" t="s">
        <v>1421</v>
      </c>
      <c r="D4046" s="1304">
        <f>D4045</f>
        <v>0</v>
      </c>
      <c r="E4046" s="1581">
        <f>27000*1.16</f>
        <v>31319.999999999996</v>
      </c>
      <c r="F4046" s="1568">
        <f t="shared" si="97"/>
        <v>0</v>
      </c>
    </row>
    <row r="4047" spans="1:6" s="1167" customFormat="1" ht="19.5" customHeight="1">
      <c r="A4047" s="1303" t="s">
        <v>35</v>
      </c>
      <c r="B4047" s="1305" t="s">
        <v>2943</v>
      </c>
      <c r="C4047" s="1159" t="s">
        <v>1421</v>
      </c>
      <c r="D4047" s="1304">
        <f>D4046*3</f>
        <v>0</v>
      </c>
      <c r="E4047" s="1581">
        <f>16000*1.16</f>
        <v>18560</v>
      </c>
      <c r="F4047" s="1568">
        <f t="shared" si="97"/>
        <v>0</v>
      </c>
    </row>
    <row r="4048" spans="1:6" s="1167" customFormat="1" ht="51" customHeight="1">
      <c r="A4048" s="1303" t="s">
        <v>36</v>
      </c>
      <c r="B4048" s="1124" t="s">
        <v>1444</v>
      </c>
      <c r="C4048" s="1143" t="s">
        <v>1421</v>
      </c>
      <c r="D4048" s="1302">
        <f>D4041</f>
        <v>0</v>
      </c>
      <c r="E4048" s="1592">
        <f>5300*1.16</f>
        <v>6148</v>
      </c>
      <c r="F4048" s="1568">
        <f t="shared" si="97"/>
        <v>0</v>
      </c>
    </row>
    <row r="4049" spans="1:6" s="1083" customFormat="1" ht="48" customHeight="1">
      <c r="A4049" s="1290" t="s">
        <v>74</v>
      </c>
      <c r="B4049" s="1124" t="s">
        <v>1445</v>
      </c>
      <c r="C4049" s="1143" t="s">
        <v>1421</v>
      </c>
      <c r="D4049" s="1302">
        <f>D4041</f>
        <v>0</v>
      </c>
      <c r="E4049" s="1592">
        <f>5000*1.16</f>
        <v>5800</v>
      </c>
      <c r="F4049" s="1568">
        <f t="shared" si="97"/>
        <v>0</v>
      </c>
    </row>
    <row r="4050" spans="1:6" s="1083" customFormat="1" ht="16.2" thickBot="1">
      <c r="A4050" s="1296"/>
      <c r="B4050" s="1162"/>
      <c r="C4050" s="1306"/>
      <c r="D4050" s="1307"/>
      <c r="E4050" s="1597"/>
      <c r="F4050" s="1576"/>
    </row>
    <row r="4051" spans="1:6" s="1083" customFormat="1" ht="15.6">
      <c r="A4051" s="1158"/>
      <c r="B4051" s="1117" t="s">
        <v>2810</v>
      </c>
      <c r="C4051" s="1143"/>
      <c r="D4051" s="1107"/>
      <c r="E4051" s="1465"/>
      <c r="F4051" s="1568">
        <f>SUM(F4039:F4050)</f>
        <v>0</v>
      </c>
    </row>
    <row r="4052" spans="1:6" s="1083" customFormat="1" ht="16.2" thickBot="1">
      <c r="A4052" s="1158"/>
      <c r="B4052" s="1196"/>
      <c r="C4052" s="1253"/>
      <c r="D4052" s="1107"/>
      <c r="E4052" s="1465"/>
      <c r="F4052" s="1598"/>
    </row>
    <row r="4053" spans="1:6" s="1083" customFormat="1" ht="15.6">
      <c r="A4053" s="1158"/>
      <c r="B4053" s="1196"/>
      <c r="C4053" s="1253"/>
      <c r="D4053" s="1107"/>
      <c r="E4053" s="1465"/>
      <c r="F4053" s="1599"/>
    </row>
    <row r="4054" spans="1:6" s="1055" customFormat="1" ht="16.2" thickBot="1">
      <c r="A4054" s="2602" t="s">
        <v>3061</v>
      </c>
      <c r="B4054" s="2602"/>
      <c r="C4054" s="2602"/>
      <c r="D4054" s="2602"/>
      <c r="E4054" s="2602"/>
      <c r="F4054" s="2602"/>
    </row>
    <row r="4055" spans="1:6" s="1083" customFormat="1" ht="16.2" thickBot="1">
      <c r="A4055" s="1275" t="s">
        <v>7</v>
      </c>
      <c r="B4055" s="1112" t="s">
        <v>8</v>
      </c>
      <c r="C4055" s="1113" t="s">
        <v>10</v>
      </c>
      <c r="D4055" s="1276" t="s">
        <v>991</v>
      </c>
      <c r="E4055" s="1455" t="s">
        <v>11</v>
      </c>
      <c r="F4055" s="1578" t="s">
        <v>2732</v>
      </c>
    </row>
    <row r="4056" spans="1:6" s="1055" customFormat="1" ht="15.6">
      <c r="A4056" s="1286"/>
      <c r="B4056" s="1287"/>
      <c r="C4056" s="1288"/>
      <c r="D4056" s="1289"/>
      <c r="E4056" s="1585"/>
      <c r="F4056" s="1580"/>
    </row>
    <row r="4057" spans="1:6" s="1055" customFormat="1" ht="15.6">
      <c r="A4057" s="1290"/>
      <c r="B4057" s="1077" t="s">
        <v>2934</v>
      </c>
      <c r="C4057" s="1285"/>
      <c r="D4057" s="1109"/>
      <c r="E4057" s="1586"/>
      <c r="F4057" s="1515"/>
    </row>
    <row r="4058" spans="1:6" s="1055" customFormat="1" ht="15.6">
      <c r="A4058" s="1290"/>
      <c r="B4058" s="1077"/>
      <c r="C4058" s="1285"/>
      <c r="D4058" s="1109"/>
      <c r="E4058" s="1586"/>
      <c r="F4058" s="1515"/>
    </row>
    <row r="4059" spans="1:6" s="1055" customFormat="1" ht="15.6">
      <c r="A4059" s="1290"/>
      <c r="B4059" s="1291"/>
      <c r="C4059" s="1285"/>
      <c r="D4059" s="1109"/>
      <c r="E4059" s="1586"/>
      <c r="F4059" s="1515"/>
    </row>
    <row r="4060" spans="1:6" s="1055" customFormat="1" ht="15.6">
      <c r="A4060" s="1290" t="s">
        <v>3055</v>
      </c>
      <c r="B4060" s="1291" t="s">
        <v>2969</v>
      </c>
      <c r="C4060" s="1285"/>
      <c r="D4060" s="1109"/>
      <c r="E4060" s="1586"/>
      <c r="F4060" s="1515">
        <f>F3974</f>
        <v>4715500</v>
      </c>
    </row>
    <row r="4061" spans="1:6" s="1055" customFormat="1" ht="15.6">
      <c r="A4061" s="1290"/>
      <c r="B4061" s="1291"/>
      <c r="C4061" s="1285"/>
      <c r="D4061" s="1109"/>
      <c r="E4061" s="1586"/>
      <c r="F4061" s="1515"/>
    </row>
    <row r="4062" spans="1:6" s="1055" customFormat="1" ht="15.6">
      <c r="A4062" s="1290" t="s">
        <v>3057</v>
      </c>
      <c r="B4062" s="1291" t="s">
        <v>2970</v>
      </c>
      <c r="C4062" s="1285"/>
      <c r="D4062" s="1109"/>
      <c r="E4062" s="1586"/>
      <c r="F4062" s="1515">
        <f>F3994</f>
        <v>2263680</v>
      </c>
    </row>
    <row r="4063" spans="1:6" s="1055" customFormat="1" ht="15.6">
      <c r="A4063" s="1290"/>
      <c r="B4063" s="1291"/>
      <c r="C4063" s="1285"/>
      <c r="D4063" s="1109"/>
      <c r="E4063" s="1586"/>
      <c r="F4063" s="1515"/>
    </row>
    <row r="4064" spans="1:6" s="1055" customFormat="1" ht="15.6">
      <c r="A4064" s="1290" t="s">
        <v>3058</v>
      </c>
      <c r="B4064" s="1291" t="s">
        <v>2971</v>
      </c>
      <c r="C4064" s="1285"/>
      <c r="D4064" s="1109"/>
      <c r="E4064" s="1586"/>
      <c r="F4064" s="1515">
        <f>F4018</f>
        <v>919700</v>
      </c>
    </row>
    <row r="4065" spans="1:6" s="1055" customFormat="1" ht="15.6">
      <c r="A4065" s="1290"/>
      <c r="B4065" s="1291"/>
      <c r="C4065" s="1285"/>
      <c r="D4065" s="1109"/>
      <c r="E4065" s="1586"/>
      <c r="F4065" s="1515"/>
    </row>
    <row r="4066" spans="1:6" s="1055" customFormat="1" ht="15.6">
      <c r="A4066" s="1290" t="s">
        <v>3059</v>
      </c>
      <c r="B4066" s="1291" t="s">
        <v>2972</v>
      </c>
      <c r="C4066" s="1285"/>
      <c r="D4066" s="1109"/>
      <c r="E4066" s="1586"/>
      <c r="F4066" s="1515">
        <f>F4034</f>
        <v>0</v>
      </c>
    </row>
    <row r="4067" spans="1:6" s="1055" customFormat="1" ht="15.6">
      <c r="A4067" s="1290"/>
      <c r="B4067" s="1291"/>
      <c r="C4067" s="1285"/>
      <c r="D4067" s="1109"/>
      <c r="E4067" s="1586"/>
      <c r="F4067" s="1515"/>
    </row>
    <row r="4068" spans="1:6" s="1055" customFormat="1" ht="15.6">
      <c r="A4068" s="1290" t="s">
        <v>3060</v>
      </c>
      <c r="B4068" s="1291" t="s">
        <v>2973</v>
      </c>
      <c r="C4068" s="1285"/>
      <c r="D4068" s="1109"/>
      <c r="E4068" s="1586"/>
      <c r="F4068" s="1515">
        <f>F4051</f>
        <v>0</v>
      </c>
    </row>
    <row r="4069" spans="1:6" s="1055" customFormat="1" ht="15.6">
      <c r="A4069" s="1290"/>
      <c r="B4069" s="1291"/>
      <c r="C4069" s="1285"/>
      <c r="D4069" s="1109"/>
      <c r="E4069" s="1586"/>
      <c r="F4069" s="1515"/>
    </row>
    <row r="4070" spans="1:6" s="1055" customFormat="1" ht="15.6">
      <c r="A4070" s="1290"/>
      <c r="B4070" s="1291"/>
      <c r="C4070" s="1285"/>
      <c r="D4070" s="1109"/>
      <c r="E4070" s="1586"/>
      <c r="F4070" s="1515"/>
    </row>
    <row r="4071" spans="1:6" s="1055" customFormat="1" ht="15.6">
      <c r="A4071" s="1290"/>
      <c r="B4071" s="1292"/>
      <c r="C4071" s="1293"/>
      <c r="D4071" s="1294"/>
      <c r="E4071" s="1587"/>
      <c r="F4071" s="1588"/>
    </row>
    <row r="4072" spans="1:6" s="1055" customFormat="1" ht="15.6">
      <c r="A4072" s="1290"/>
      <c r="B4072" s="1295" t="s">
        <v>2937</v>
      </c>
      <c r="C4072" s="1293"/>
      <c r="D4072" s="1294"/>
      <c r="E4072" s="1587"/>
      <c r="F4072" s="1588">
        <f>SUM(F4058:F4071)</f>
        <v>7898880</v>
      </c>
    </row>
    <row r="4073" spans="1:6" s="1055" customFormat="1" ht="15.6">
      <c r="A4073" s="1290"/>
      <c r="B4073" s="1292"/>
      <c r="C4073" s="1293"/>
      <c r="D4073" s="1294"/>
      <c r="E4073" s="1587"/>
      <c r="F4073" s="1588"/>
    </row>
    <row r="4074" spans="1:6" s="1055" customFormat="1" ht="15.6">
      <c r="A4074" s="1290"/>
      <c r="B4074" s="1291"/>
      <c r="C4074" s="1285"/>
      <c r="D4074" s="1109"/>
      <c r="E4074" s="1586"/>
      <c r="F4074" s="1515"/>
    </row>
    <row r="4075" spans="1:6" s="1055" customFormat="1" ht="15.6">
      <c r="A4075" s="1290"/>
      <c r="B4075" s="1291"/>
      <c r="C4075" s="1285"/>
      <c r="D4075" s="1109"/>
      <c r="E4075" s="1586"/>
      <c r="F4075" s="1515"/>
    </row>
    <row r="4076" spans="1:6" s="1055" customFormat="1" ht="15.6">
      <c r="A4076" s="1290"/>
      <c r="B4076" s="1291"/>
      <c r="C4076" s="1285"/>
      <c r="D4076" s="1109"/>
      <c r="E4076" s="1586"/>
      <c r="F4076" s="1515"/>
    </row>
    <row r="4077" spans="1:6" s="1055" customFormat="1" ht="15.6">
      <c r="A4077" s="1290"/>
      <c r="B4077" s="1291"/>
      <c r="C4077" s="1285"/>
      <c r="D4077" s="1109"/>
      <c r="E4077" s="1586"/>
      <c r="F4077" s="1515"/>
    </row>
    <row r="4078" spans="1:6" s="1055" customFormat="1" ht="15.6">
      <c r="A4078" s="1290"/>
      <c r="B4078" s="1291"/>
      <c r="C4078" s="1285"/>
      <c r="D4078" s="1109"/>
      <c r="E4078" s="1586"/>
      <c r="F4078" s="1515"/>
    </row>
    <row r="4079" spans="1:6" s="1055" customFormat="1" ht="15.6">
      <c r="A4079" s="1290"/>
      <c r="B4079" s="1291"/>
      <c r="C4079" s="1285"/>
      <c r="D4079" s="1109"/>
      <c r="E4079" s="1586"/>
      <c r="F4079" s="1515"/>
    </row>
    <row r="4080" spans="1:6" s="1055" customFormat="1" ht="15.6">
      <c r="A4080" s="1290"/>
      <c r="B4080" s="1291"/>
      <c r="C4080" s="1285"/>
      <c r="D4080" s="1109"/>
      <c r="E4080" s="1586"/>
      <c r="F4080" s="1515"/>
    </row>
    <row r="4081" spans="1:6" s="1055" customFormat="1" ht="15.6">
      <c r="A4081" s="1290"/>
      <c r="B4081" s="1291"/>
      <c r="C4081" s="1285"/>
      <c r="D4081" s="1109"/>
      <c r="E4081" s="1586"/>
      <c r="F4081" s="1515"/>
    </row>
    <row r="4082" spans="1:6" s="1055" customFormat="1" ht="15.6">
      <c r="A4082" s="1290"/>
      <c r="B4082" s="1291"/>
      <c r="C4082" s="1285"/>
      <c r="D4082" s="1109"/>
      <c r="E4082" s="1586"/>
      <c r="F4082" s="1515"/>
    </row>
    <row r="4083" spans="1:6" s="1055" customFormat="1" ht="15.6">
      <c r="A4083" s="1290"/>
      <c r="B4083" s="1291"/>
      <c r="C4083" s="1285"/>
      <c r="D4083" s="1109"/>
      <c r="E4083" s="1586"/>
      <c r="F4083" s="1515"/>
    </row>
    <row r="4084" spans="1:6" s="1055" customFormat="1" ht="15.6">
      <c r="A4084" s="1290"/>
      <c r="B4084" s="1291"/>
      <c r="C4084" s="1285"/>
      <c r="D4084" s="1109"/>
      <c r="E4084" s="1586"/>
      <c r="F4084" s="1515"/>
    </row>
    <row r="4085" spans="1:6" s="1055" customFormat="1" ht="15.6">
      <c r="A4085" s="1290"/>
      <c r="B4085" s="1291"/>
      <c r="C4085" s="1285"/>
      <c r="D4085" s="1109"/>
      <c r="E4085" s="1586"/>
      <c r="F4085" s="1515"/>
    </row>
    <row r="4086" spans="1:6" s="1055" customFormat="1" ht="15.6">
      <c r="A4086" s="1290"/>
      <c r="B4086" s="1291"/>
      <c r="C4086" s="1285"/>
      <c r="D4086" s="1109"/>
      <c r="E4086" s="1586"/>
      <c r="F4086" s="1515"/>
    </row>
    <row r="4087" spans="1:6" s="1055" customFormat="1" ht="15.6">
      <c r="A4087" s="1290"/>
      <c r="B4087" s="1291"/>
      <c r="C4087" s="1285"/>
      <c r="D4087" s="1109"/>
      <c r="E4087" s="1586"/>
      <c r="F4087" s="1515"/>
    </row>
    <row r="4088" spans="1:6" s="1055" customFormat="1" ht="15.6">
      <c r="A4088" s="1290"/>
      <c r="B4088" s="1291"/>
      <c r="C4088" s="1285"/>
      <c r="D4088" s="1109"/>
      <c r="E4088" s="1586"/>
      <c r="F4088" s="1515"/>
    </row>
    <row r="4089" spans="1:6" s="1055" customFormat="1" ht="16.2" thickBot="1">
      <c r="A4089" s="1296"/>
      <c r="B4089" s="1297"/>
      <c r="C4089" s="1298"/>
      <c r="D4089" s="1299"/>
      <c r="E4089" s="1589"/>
      <c r="F4089" s="1582"/>
    </row>
    <row r="4090" spans="1:6" s="1055" customFormat="1" ht="16.2" thickBot="1">
      <c r="A4090" s="1158"/>
      <c r="B4090" s="1117" t="s">
        <v>2938</v>
      </c>
      <c r="C4090" s="1253"/>
      <c r="D4090" s="1107"/>
      <c r="E4090" s="1497"/>
      <c r="F4090" s="1590">
        <f>F4072</f>
        <v>7898880</v>
      </c>
    </row>
    <row r="4091" spans="1:6" s="1055" customFormat="1" ht="15.6">
      <c r="A4091" s="1273"/>
      <c r="B4091" s="1300"/>
      <c r="C4091" s="1143"/>
      <c r="D4091" s="1107"/>
      <c r="E4091" s="1465"/>
      <c r="F4091" s="1511"/>
    </row>
    <row r="4092" spans="1:6" s="1083" customFormat="1" ht="15.6">
      <c r="A4092" s="1158"/>
      <c r="B4092" s="1196"/>
      <c r="C4092" s="1253"/>
      <c r="D4092" s="1107"/>
      <c r="E4092" s="1465"/>
      <c r="F4092" s="1599"/>
    </row>
    <row r="4093" spans="1:6" s="1083" customFormat="1" ht="15.6">
      <c r="A4093" s="1158"/>
      <c r="B4093" s="1117"/>
      <c r="C4093" s="1107"/>
      <c r="D4093" s="1107"/>
      <c r="E4093" s="1564"/>
      <c r="F4093" s="1564"/>
    </row>
    <row r="4094" spans="1:6" s="1083" customFormat="1" ht="16.2" thickBot="1">
      <c r="A4094" s="2606" t="s">
        <v>3062</v>
      </c>
      <c r="B4094" s="2606"/>
      <c r="C4094" s="2606"/>
      <c r="D4094" s="2606"/>
      <c r="E4094" s="2606"/>
      <c r="F4094" s="2606"/>
    </row>
    <row r="4095" spans="1:6" s="1316" customFormat="1" ht="17.25" customHeight="1" thickBot="1">
      <c r="A4095" s="1313" t="s">
        <v>7</v>
      </c>
      <c r="B4095" s="1314" t="s">
        <v>8</v>
      </c>
      <c r="C4095" s="1315" t="s">
        <v>10</v>
      </c>
      <c r="D4095" s="1315" t="s">
        <v>991</v>
      </c>
      <c r="E4095" s="1567" t="s">
        <v>11</v>
      </c>
      <c r="F4095" s="1514" t="s">
        <v>2975</v>
      </c>
    </row>
    <row r="4096" spans="1:6" s="1083" customFormat="1" ht="15.6">
      <c r="A4096" s="1317" t="s">
        <v>3063</v>
      </c>
      <c r="B4096" s="1277" t="s">
        <v>1495</v>
      </c>
      <c r="C4096" s="1279"/>
      <c r="D4096" s="1279"/>
      <c r="E4096" s="1583"/>
      <c r="F4096" s="1583"/>
    </row>
    <row r="4097" spans="1:6" s="1055" customFormat="1" ht="31.2">
      <c r="A4097" s="1195"/>
      <c r="B4097" s="1150" t="s">
        <v>1496</v>
      </c>
      <c r="C4097" s="1151"/>
      <c r="D4097" s="1073"/>
      <c r="E4097" s="1491"/>
      <c r="F4097" s="1515"/>
    </row>
    <row r="4098" spans="1:6" s="1055" customFormat="1" ht="94.5" customHeight="1">
      <c r="A4098" s="1195"/>
      <c r="B4098" s="1150" t="s">
        <v>1497</v>
      </c>
      <c r="C4098" s="1151"/>
      <c r="D4098" s="1073"/>
      <c r="E4098" s="1491"/>
      <c r="F4098" s="1515"/>
    </row>
    <row r="4099" spans="1:6" s="1055" customFormat="1" ht="70.5" customHeight="1">
      <c r="A4099" s="1195"/>
      <c r="B4099" s="1150" t="s">
        <v>1498</v>
      </c>
      <c r="C4099" s="1151"/>
      <c r="D4099" s="1073"/>
      <c r="E4099" s="1491"/>
      <c r="F4099" s="1515"/>
    </row>
    <row r="4100" spans="1:6" s="1055" customFormat="1" ht="16.5" customHeight="1">
      <c r="A4100" s="1195"/>
      <c r="B4100" s="1300"/>
      <c r="C4100" s="1151"/>
      <c r="D4100" s="1073"/>
      <c r="E4100" s="1491"/>
      <c r="F4100" s="1515"/>
    </row>
    <row r="4101" spans="1:6" s="1055" customFormat="1" ht="15.6">
      <c r="A4101" s="1281" t="s">
        <v>28</v>
      </c>
      <c r="B4101" s="1106" t="s">
        <v>2977</v>
      </c>
      <c r="C4101" s="1151" t="s">
        <v>46</v>
      </c>
      <c r="D4101" s="1282">
        <v>0</v>
      </c>
      <c r="E4101" s="1491">
        <v>800</v>
      </c>
      <c r="F4101" s="1515">
        <f t="shared" ref="F4101:F4124" si="98">D4101*E4101</f>
        <v>0</v>
      </c>
    </row>
    <row r="4102" spans="1:6" s="1055" customFormat="1" ht="15.6">
      <c r="A4102" s="1281" t="s">
        <v>30</v>
      </c>
      <c r="B4102" s="1106" t="s">
        <v>1500</v>
      </c>
      <c r="C4102" s="1151" t="s">
        <v>46</v>
      </c>
      <c r="D4102" s="1282">
        <v>120</v>
      </c>
      <c r="E4102" s="1491">
        <v>600</v>
      </c>
      <c r="F4102" s="1515">
        <f t="shared" si="98"/>
        <v>72000</v>
      </c>
    </row>
    <row r="4103" spans="1:6" s="1055" customFormat="1" ht="15.6">
      <c r="A4103" s="1281" t="s">
        <v>31</v>
      </c>
      <c r="B4103" s="1106" t="s">
        <v>1501</v>
      </c>
      <c r="C4103" s="1151" t="s">
        <v>46</v>
      </c>
      <c r="D4103" s="1282">
        <v>120</v>
      </c>
      <c r="E4103" s="1491">
        <v>600</v>
      </c>
      <c r="F4103" s="1515">
        <f t="shared" si="98"/>
        <v>72000</v>
      </c>
    </row>
    <row r="4104" spans="1:6" s="1055" customFormat="1" ht="15.6">
      <c r="A4104" s="1281" t="s">
        <v>32</v>
      </c>
      <c r="B4104" s="1106" t="s">
        <v>1502</v>
      </c>
      <c r="C4104" s="1151" t="s">
        <v>46</v>
      </c>
      <c r="D4104" s="1282">
        <v>150</v>
      </c>
      <c r="E4104" s="1491">
        <v>400</v>
      </c>
      <c r="F4104" s="1515">
        <f t="shared" si="98"/>
        <v>60000</v>
      </c>
    </row>
    <row r="4105" spans="1:6" s="1055" customFormat="1" ht="15.6">
      <c r="A4105" s="1281" t="s">
        <v>33</v>
      </c>
      <c r="B4105" s="1106" t="s">
        <v>1503</v>
      </c>
      <c r="C4105" s="1151" t="s">
        <v>46</v>
      </c>
      <c r="D4105" s="1282">
        <v>150</v>
      </c>
      <c r="E4105" s="1491">
        <v>300</v>
      </c>
      <c r="F4105" s="1515">
        <f t="shared" si="98"/>
        <v>45000</v>
      </c>
    </row>
    <row r="4106" spans="1:6" s="1055" customFormat="1" ht="15.6">
      <c r="A4106" s="1281"/>
      <c r="B4106" s="1117"/>
      <c r="C4106" s="1151"/>
      <c r="D4106" s="1282"/>
      <c r="E4106" s="1491"/>
      <c r="F4106" s="1515">
        <f t="shared" si="98"/>
        <v>0</v>
      </c>
    </row>
    <row r="4107" spans="1:6" s="1055" customFormat="1" ht="15.6">
      <c r="A4107" s="1281"/>
      <c r="B4107" s="1150" t="s">
        <v>1504</v>
      </c>
      <c r="C4107" s="1151"/>
      <c r="D4107" s="1318"/>
      <c r="E4107" s="1491"/>
      <c r="F4107" s="1515">
        <f t="shared" si="98"/>
        <v>0</v>
      </c>
    </row>
    <row r="4108" spans="1:6" s="1055" customFormat="1" ht="15.6">
      <c r="A4108" s="1281" t="s">
        <v>34</v>
      </c>
      <c r="B4108" s="1106" t="s">
        <v>1505</v>
      </c>
      <c r="C4108" s="1151" t="s">
        <v>1421</v>
      </c>
      <c r="D4108" s="1282">
        <v>0</v>
      </c>
      <c r="E4108" s="1491">
        <v>300</v>
      </c>
      <c r="F4108" s="1515">
        <f t="shared" si="98"/>
        <v>0</v>
      </c>
    </row>
    <row r="4109" spans="1:6" s="1055" customFormat="1" ht="15.6">
      <c r="A4109" s="1281" t="s">
        <v>35</v>
      </c>
      <c r="B4109" s="1106" t="s">
        <v>1506</v>
      </c>
      <c r="C4109" s="1151" t="s">
        <v>1421</v>
      </c>
      <c r="D4109" s="1282">
        <v>32</v>
      </c>
      <c r="E4109" s="1491">
        <v>300</v>
      </c>
      <c r="F4109" s="1515">
        <f t="shared" si="98"/>
        <v>9600</v>
      </c>
    </row>
    <row r="4110" spans="1:6" s="1055" customFormat="1" ht="18.600000000000001">
      <c r="A4110" s="1281" t="s">
        <v>36</v>
      </c>
      <c r="B4110" s="1106" t="s">
        <v>2978</v>
      </c>
      <c r="C4110" s="1151" t="s">
        <v>1421</v>
      </c>
      <c r="D4110" s="1282">
        <v>42</v>
      </c>
      <c r="E4110" s="1491">
        <v>150</v>
      </c>
      <c r="F4110" s="1515">
        <f t="shared" si="98"/>
        <v>6300</v>
      </c>
    </row>
    <row r="4111" spans="1:6" s="1055" customFormat="1" ht="18.600000000000001">
      <c r="A4111" s="1281" t="s">
        <v>74</v>
      </c>
      <c r="B4111" s="1106" t="s">
        <v>2979</v>
      </c>
      <c r="C4111" s="1151" t="s">
        <v>1421</v>
      </c>
      <c r="D4111" s="1282">
        <v>42</v>
      </c>
      <c r="E4111" s="1491">
        <v>150</v>
      </c>
      <c r="F4111" s="1515">
        <f t="shared" si="98"/>
        <v>6300</v>
      </c>
    </row>
    <row r="4112" spans="1:6" s="1055" customFormat="1" ht="15.6">
      <c r="A4112" s="1281" t="s">
        <v>38</v>
      </c>
      <c r="B4112" s="1106" t="s">
        <v>1509</v>
      </c>
      <c r="C4112" s="1151" t="s">
        <v>1421</v>
      </c>
      <c r="D4112" s="1282">
        <v>16</v>
      </c>
      <c r="E4112" s="1491">
        <v>100</v>
      </c>
      <c r="F4112" s="1515">
        <f t="shared" si="98"/>
        <v>1600</v>
      </c>
    </row>
    <row r="4113" spans="1:6" s="1055" customFormat="1" ht="15.6">
      <c r="A4113" s="1281" t="s">
        <v>39</v>
      </c>
      <c r="B4113" s="1106" t="s">
        <v>1510</v>
      </c>
      <c r="C4113" s="1151" t="s">
        <v>1421</v>
      </c>
      <c r="D4113" s="1282">
        <v>32</v>
      </c>
      <c r="E4113" s="1491">
        <v>100</v>
      </c>
      <c r="F4113" s="1515">
        <f t="shared" si="98"/>
        <v>3200</v>
      </c>
    </row>
    <row r="4114" spans="1:6" s="1055" customFormat="1" ht="15.6">
      <c r="A4114" s="1281" t="s">
        <v>40</v>
      </c>
      <c r="B4114" s="1319" t="s">
        <v>1511</v>
      </c>
      <c r="C4114" s="1151" t="s">
        <v>1421</v>
      </c>
      <c r="D4114" s="1282">
        <v>32</v>
      </c>
      <c r="E4114" s="1491">
        <v>300</v>
      </c>
      <c r="F4114" s="1515">
        <f t="shared" si="98"/>
        <v>9600</v>
      </c>
    </row>
    <row r="4115" spans="1:6" s="1055" customFormat="1" ht="15.6">
      <c r="A4115" s="1281" t="s">
        <v>42</v>
      </c>
      <c r="B4115" s="1319" t="s">
        <v>1512</v>
      </c>
      <c r="C4115" s="1151" t="s">
        <v>1421</v>
      </c>
      <c r="D4115" s="1282">
        <v>18</v>
      </c>
      <c r="E4115" s="1491">
        <v>100</v>
      </c>
      <c r="F4115" s="1515">
        <f t="shared" si="98"/>
        <v>1800</v>
      </c>
    </row>
    <row r="4116" spans="1:6" s="1055" customFormat="1" ht="15.6">
      <c r="A4116" s="1281" t="s">
        <v>43</v>
      </c>
      <c r="B4116" s="1319" t="s">
        <v>1513</v>
      </c>
      <c r="C4116" s="1151" t="s">
        <v>1421</v>
      </c>
      <c r="D4116" s="1282">
        <v>18</v>
      </c>
      <c r="E4116" s="1491">
        <v>300</v>
      </c>
      <c r="F4116" s="1515">
        <f t="shared" si="98"/>
        <v>5400</v>
      </c>
    </row>
    <row r="4117" spans="1:6" s="1055" customFormat="1" ht="15.6">
      <c r="A4117" s="1281" t="s">
        <v>613</v>
      </c>
      <c r="B4117" s="1319" t="s">
        <v>1514</v>
      </c>
      <c r="C4117" s="1151" t="s">
        <v>1421</v>
      </c>
      <c r="D4117" s="1282">
        <v>14</v>
      </c>
      <c r="E4117" s="1491">
        <v>150</v>
      </c>
      <c r="F4117" s="1515">
        <f t="shared" si="98"/>
        <v>2100</v>
      </c>
    </row>
    <row r="4118" spans="1:6" s="1055" customFormat="1" ht="15.6">
      <c r="A4118" s="1281" t="s">
        <v>856</v>
      </c>
      <c r="B4118" s="1319" t="s">
        <v>1515</v>
      </c>
      <c r="C4118" s="1151" t="s">
        <v>1421</v>
      </c>
      <c r="D4118" s="1282">
        <v>17</v>
      </c>
      <c r="E4118" s="1491">
        <v>700</v>
      </c>
      <c r="F4118" s="1515">
        <f t="shared" si="98"/>
        <v>11900</v>
      </c>
    </row>
    <row r="4119" spans="1:6" s="1055" customFormat="1" ht="15.6">
      <c r="A4119" s="1281" t="s">
        <v>858</v>
      </c>
      <c r="B4119" s="1319" t="s">
        <v>1516</v>
      </c>
      <c r="C4119" s="1151" t="s">
        <v>1421</v>
      </c>
      <c r="D4119" s="1282">
        <v>0</v>
      </c>
      <c r="E4119" s="1491">
        <v>1500</v>
      </c>
      <c r="F4119" s="1515">
        <f t="shared" si="98"/>
        <v>0</v>
      </c>
    </row>
    <row r="4120" spans="1:6" s="1055" customFormat="1" ht="15.6">
      <c r="A4120" s="1281" t="s">
        <v>860</v>
      </c>
      <c r="B4120" s="1319" t="s">
        <v>1517</v>
      </c>
      <c r="C4120" s="1151" t="s">
        <v>1421</v>
      </c>
      <c r="D4120" s="1282">
        <v>0</v>
      </c>
      <c r="E4120" s="1491">
        <v>1500</v>
      </c>
      <c r="F4120" s="1515">
        <f t="shared" si="98"/>
        <v>0</v>
      </c>
    </row>
    <row r="4121" spans="1:6" s="1055" customFormat="1" ht="15.6">
      <c r="A4121" s="1281" t="s">
        <v>862</v>
      </c>
      <c r="B4121" s="1319" t="s">
        <v>1518</v>
      </c>
      <c r="C4121" s="1151" t="s">
        <v>1421</v>
      </c>
      <c r="D4121" s="1282">
        <v>14</v>
      </c>
      <c r="E4121" s="1491">
        <v>300</v>
      </c>
      <c r="F4121" s="1568">
        <f t="shared" si="98"/>
        <v>4200</v>
      </c>
    </row>
    <row r="4122" spans="1:6" s="1055" customFormat="1" ht="31.2">
      <c r="A4122" s="1281" t="s">
        <v>864</v>
      </c>
      <c r="B4122" s="1319" t="s">
        <v>1519</v>
      </c>
      <c r="C4122" s="1151" t="s">
        <v>1421</v>
      </c>
      <c r="D4122" s="1282">
        <v>32</v>
      </c>
      <c r="E4122" s="1491">
        <v>3500</v>
      </c>
      <c r="F4122" s="1568">
        <f t="shared" si="98"/>
        <v>112000</v>
      </c>
    </row>
    <row r="4123" spans="1:6" s="1083" customFormat="1" ht="16.5" customHeight="1">
      <c r="A4123" s="1195"/>
      <c r="B4123" s="1124"/>
      <c r="C4123" s="1073"/>
      <c r="D4123" s="1282"/>
      <c r="E4123" s="1568"/>
      <c r="F4123" s="1568">
        <f t="shared" si="98"/>
        <v>0</v>
      </c>
    </row>
    <row r="4124" spans="1:6" s="1083" customFormat="1" ht="21.75" customHeight="1">
      <c r="A4124" s="1195" t="s">
        <v>866</v>
      </c>
      <c r="B4124" s="1124" t="s">
        <v>1520</v>
      </c>
      <c r="C4124" s="1151" t="s">
        <v>1482</v>
      </c>
      <c r="D4124" s="1282">
        <v>1</v>
      </c>
      <c r="E4124" s="1491">
        <v>20000</v>
      </c>
      <c r="F4124" s="1568">
        <f t="shared" si="98"/>
        <v>20000</v>
      </c>
    </row>
    <row r="4125" spans="1:6" s="1083" customFormat="1" ht="16.5" customHeight="1">
      <c r="A4125" s="1195"/>
      <c r="B4125" s="1124"/>
      <c r="C4125" s="1073"/>
      <c r="D4125" s="1282"/>
      <c r="E4125" s="1568"/>
      <c r="F4125" s="1568"/>
    </row>
    <row r="4126" spans="1:6" s="1083" customFormat="1" ht="16.5" customHeight="1">
      <c r="A4126" s="1195"/>
      <c r="B4126" s="1124"/>
      <c r="C4126" s="1073"/>
      <c r="D4126" s="1282"/>
      <c r="E4126" s="1568"/>
      <c r="F4126" s="1568"/>
    </row>
    <row r="4127" spans="1:6" s="1083" customFormat="1" ht="16.2" thickBot="1">
      <c r="A4127" s="1271"/>
      <c r="B4127" s="1162"/>
      <c r="C4127" s="1164"/>
      <c r="D4127" s="1164"/>
      <c r="E4127" s="1576"/>
      <c r="F4127" s="1582"/>
    </row>
    <row r="4128" spans="1:6" s="1083" customFormat="1" ht="16.5" customHeight="1" thickBot="1">
      <c r="A4128" s="2607" t="s">
        <v>2948</v>
      </c>
      <c r="B4128" s="2607"/>
      <c r="C4128" s="1107"/>
      <c r="D4128" s="1320"/>
      <c r="E4128" s="1600"/>
      <c r="F4128" s="1601">
        <f>SUM(F4101:F4127)</f>
        <v>443000</v>
      </c>
    </row>
    <row r="4129" spans="1:6" s="1083" customFormat="1" ht="15.6">
      <c r="A4129" s="1159"/>
      <c r="B4129" s="1321"/>
      <c r="C4129" s="1322"/>
      <c r="D4129" s="1320"/>
      <c r="E4129" s="1602"/>
      <c r="F4129" s="1603"/>
    </row>
    <row r="4130" spans="1:6" s="1083" customFormat="1" ht="16.2" thickBot="1">
      <c r="A4130" s="2606" t="s">
        <v>3064</v>
      </c>
      <c r="B4130" s="2606"/>
      <c r="C4130" s="2606"/>
      <c r="D4130" s="2606"/>
      <c r="E4130" s="2606"/>
      <c r="F4130" s="2606"/>
    </row>
    <row r="4131" spans="1:6" s="1083" customFormat="1" ht="16.2" thickBot="1">
      <c r="A4131" s="1275" t="s">
        <v>7</v>
      </c>
      <c r="B4131" s="1112" t="s">
        <v>8</v>
      </c>
      <c r="C4131" s="1113" t="s">
        <v>10</v>
      </c>
      <c r="D4131" s="1276" t="s">
        <v>991</v>
      </c>
      <c r="E4131" s="1455" t="s">
        <v>11</v>
      </c>
      <c r="F4131" s="1578" t="s">
        <v>2732</v>
      </c>
    </row>
    <row r="4132" spans="1:6" s="1083" customFormat="1" ht="15.6">
      <c r="A4132" s="1195"/>
      <c r="B4132" s="1150"/>
      <c r="C4132" s="1073"/>
      <c r="D4132" s="1073"/>
      <c r="E4132" s="1515"/>
      <c r="F4132" s="1515"/>
    </row>
    <row r="4133" spans="1:6" s="1083" customFormat="1" ht="15.6">
      <c r="A4133" s="1195" t="s">
        <v>3065</v>
      </c>
      <c r="B4133" s="1124"/>
      <c r="C4133" s="1073"/>
      <c r="D4133" s="1073"/>
      <c r="E4133" s="1486"/>
      <c r="F4133" s="1486"/>
    </row>
    <row r="4134" spans="1:6" s="1083" customFormat="1" ht="15.6">
      <c r="A4134" s="1195"/>
      <c r="B4134" s="1150" t="s">
        <v>2982</v>
      </c>
      <c r="C4134" s="1073"/>
      <c r="D4134" s="1073"/>
      <c r="E4134" s="1515"/>
      <c r="F4134" s="1515"/>
    </row>
    <row r="4135" spans="1:6" s="1083" customFormat="1" ht="15.6">
      <c r="A4135" s="1195"/>
      <c r="B4135" s="1150"/>
      <c r="C4135" s="1073"/>
      <c r="D4135" s="1073"/>
      <c r="E4135" s="1515"/>
      <c r="F4135" s="1515"/>
    </row>
    <row r="4136" spans="1:6" s="1083" customFormat="1" ht="46.8">
      <c r="A4136" s="1195" t="s">
        <v>28</v>
      </c>
      <c r="B4136" s="1124" t="s">
        <v>1521</v>
      </c>
      <c r="C4136" s="1073" t="s">
        <v>46</v>
      </c>
      <c r="D4136" s="1282">
        <v>0</v>
      </c>
      <c r="E4136" s="1515">
        <v>300</v>
      </c>
      <c r="F4136" s="1515">
        <f>D4136*E4136</f>
        <v>0</v>
      </c>
    </row>
    <row r="4137" spans="1:6" s="1083" customFormat="1" ht="31.2">
      <c r="A4137" s="1195" t="s">
        <v>30</v>
      </c>
      <c r="B4137" s="1124" t="s">
        <v>1522</v>
      </c>
      <c r="C4137" s="1073" t="s">
        <v>7</v>
      </c>
      <c r="D4137" s="1282">
        <v>0</v>
      </c>
      <c r="E4137" s="1515">
        <v>10000</v>
      </c>
      <c r="F4137" s="1515">
        <f t="shared" ref="F4137:F4141" si="99">D4137*E4137</f>
        <v>0</v>
      </c>
    </row>
    <row r="4138" spans="1:6" s="1083" customFormat="1" ht="15.6">
      <c r="A4138" s="1195" t="s">
        <v>31</v>
      </c>
      <c r="B4138" s="1124" t="s">
        <v>1523</v>
      </c>
      <c r="C4138" s="1073" t="s">
        <v>7</v>
      </c>
      <c r="D4138" s="1282">
        <v>0</v>
      </c>
      <c r="E4138" s="1515">
        <v>10000</v>
      </c>
      <c r="F4138" s="1515">
        <f t="shared" si="99"/>
        <v>0</v>
      </c>
    </row>
    <row r="4139" spans="1:6" s="1083" customFormat="1" ht="78">
      <c r="A4139" s="1195" t="s">
        <v>32</v>
      </c>
      <c r="B4139" s="1124" t="s">
        <v>1524</v>
      </c>
      <c r="C4139" s="1073" t="s">
        <v>1421</v>
      </c>
      <c r="D4139" s="1282">
        <v>0</v>
      </c>
      <c r="E4139" s="1515">
        <v>8000</v>
      </c>
      <c r="F4139" s="1515">
        <f t="shared" si="99"/>
        <v>0</v>
      </c>
    </row>
    <row r="4140" spans="1:6" s="1083" customFormat="1" ht="46.8">
      <c r="A4140" s="1195" t="s">
        <v>33</v>
      </c>
      <c r="B4140" s="1124" t="s">
        <v>1525</v>
      </c>
      <c r="C4140" s="1073" t="s">
        <v>1421</v>
      </c>
      <c r="D4140" s="1282">
        <v>0</v>
      </c>
      <c r="E4140" s="1515">
        <v>8000</v>
      </c>
      <c r="F4140" s="1515">
        <f t="shared" si="99"/>
        <v>0</v>
      </c>
    </row>
    <row r="4141" spans="1:6" s="1083" customFormat="1" ht="15.6">
      <c r="A4141" s="1195" t="s">
        <v>34</v>
      </c>
      <c r="B4141" s="1124" t="s">
        <v>1526</v>
      </c>
      <c r="C4141" s="1073" t="s">
        <v>1421</v>
      </c>
      <c r="D4141" s="1282">
        <v>0</v>
      </c>
      <c r="E4141" s="1515">
        <v>16000</v>
      </c>
      <c r="F4141" s="1515">
        <f t="shared" si="99"/>
        <v>0</v>
      </c>
    </row>
    <row r="4142" spans="1:6" s="1083" customFormat="1" ht="15.6">
      <c r="A4142" s="1195"/>
      <c r="B4142" s="1124"/>
      <c r="C4142" s="1073"/>
      <c r="D4142" s="1282">
        <v>0</v>
      </c>
      <c r="E4142" s="1515"/>
      <c r="F4142" s="1515"/>
    </row>
    <row r="4143" spans="1:6" s="1083" customFormat="1" ht="46.8">
      <c r="A4143" s="1195" t="s">
        <v>35</v>
      </c>
      <c r="B4143" s="1124" t="s">
        <v>1527</v>
      </c>
      <c r="C4143" s="1073" t="s">
        <v>1421</v>
      </c>
      <c r="D4143" s="1282">
        <v>0</v>
      </c>
      <c r="E4143" s="1515">
        <v>8000</v>
      </c>
      <c r="F4143" s="1515">
        <f t="shared" ref="F4143" si="100">D4143*E4143</f>
        <v>0</v>
      </c>
    </row>
    <row r="4144" spans="1:6" s="1083" customFormat="1" ht="15.6">
      <c r="A4144" s="1195"/>
      <c r="B4144" s="1124"/>
      <c r="C4144" s="1073"/>
      <c r="D4144" s="1073"/>
      <c r="E4144" s="1515"/>
      <c r="F4144" s="1515"/>
    </row>
    <row r="4145" spans="1:6" s="1083" customFormat="1" ht="15.6">
      <c r="A4145" s="1195"/>
      <c r="B4145" s="1124"/>
      <c r="C4145" s="1073"/>
      <c r="D4145" s="1073"/>
      <c r="E4145" s="1486"/>
      <c r="F4145" s="1486"/>
    </row>
    <row r="4146" spans="1:6" s="1083" customFormat="1" ht="15.6">
      <c r="A4146" s="1195"/>
      <c r="B4146" s="1323"/>
      <c r="C4146" s="1073"/>
      <c r="D4146" s="1073"/>
      <c r="E4146" s="1486"/>
      <c r="F4146" s="1486"/>
    </row>
    <row r="4147" spans="1:6" s="1083" customFormat="1" ht="15.6">
      <c r="A4147" s="1195"/>
      <c r="B4147" s="1124"/>
      <c r="C4147" s="1073"/>
      <c r="D4147" s="1073"/>
      <c r="E4147" s="1486"/>
      <c r="F4147" s="1486"/>
    </row>
    <row r="4148" spans="1:6" s="1083" customFormat="1" ht="15.6">
      <c r="A4148" s="1195"/>
      <c r="B4148" s="1323"/>
      <c r="C4148" s="1073"/>
      <c r="D4148" s="1073"/>
      <c r="E4148" s="1486"/>
      <c r="F4148" s="1486"/>
    </row>
    <row r="4149" spans="1:6" s="1083" customFormat="1" ht="15.6">
      <c r="A4149" s="1195"/>
      <c r="B4149" s="1323"/>
      <c r="C4149" s="1073"/>
      <c r="D4149" s="1073"/>
      <c r="E4149" s="1486"/>
      <c r="F4149" s="1486"/>
    </row>
    <row r="4150" spans="1:6" s="1083" customFormat="1" ht="15.6">
      <c r="A4150" s="1195"/>
      <c r="B4150" s="1150"/>
      <c r="C4150" s="1073"/>
      <c r="D4150" s="1073"/>
      <c r="E4150" s="1486"/>
      <c r="F4150" s="1486"/>
    </row>
    <row r="4151" spans="1:6" s="1083" customFormat="1" ht="15.6">
      <c r="A4151" s="1195"/>
      <c r="B4151" s="1150"/>
      <c r="C4151" s="1073"/>
      <c r="D4151" s="1073"/>
      <c r="E4151" s="1486"/>
      <c r="F4151" s="1486"/>
    </row>
    <row r="4152" spans="1:6" s="1083" customFormat="1" ht="15.6">
      <c r="A4152" s="1195"/>
      <c r="B4152" s="1150"/>
      <c r="C4152" s="1073"/>
      <c r="D4152" s="1073"/>
      <c r="E4152" s="1486"/>
      <c r="F4152" s="1486"/>
    </row>
    <row r="4153" spans="1:6" s="1083" customFormat="1" ht="15.6">
      <c r="A4153" s="1195"/>
      <c r="B4153" s="1124"/>
      <c r="C4153" s="1073"/>
      <c r="D4153" s="1073"/>
      <c r="E4153" s="1486"/>
      <c r="F4153" s="1486"/>
    </row>
    <row r="4154" spans="1:6" s="1083" customFormat="1" ht="15.6">
      <c r="A4154" s="1195"/>
      <c r="B4154" s="1124"/>
      <c r="C4154" s="1073"/>
      <c r="D4154" s="1073"/>
      <c r="E4154" s="1486"/>
      <c r="F4154" s="1486"/>
    </row>
    <row r="4155" spans="1:6" s="1083" customFormat="1" ht="15.6">
      <c r="A4155" s="1195"/>
      <c r="B4155" s="1124"/>
      <c r="C4155" s="1073"/>
      <c r="D4155" s="1073"/>
      <c r="E4155" s="1486"/>
      <c r="F4155" s="1486"/>
    </row>
    <row r="4156" spans="1:6" s="1083" customFormat="1" ht="15.6">
      <c r="A4156" s="1195"/>
      <c r="B4156" s="1124"/>
      <c r="C4156" s="1073"/>
      <c r="D4156" s="1073"/>
      <c r="E4156" s="1486"/>
      <c r="F4156" s="1486"/>
    </row>
    <row r="4157" spans="1:6" s="1083" customFormat="1" ht="15.6">
      <c r="A4157" s="1283"/>
      <c r="B4157" s="1124"/>
      <c r="C4157" s="1073"/>
      <c r="D4157" s="1073"/>
      <c r="E4157" s="1486"/>
      <c r="F4157" s="1486"/>
    </row>
    <row r="4158" spans="1:6" s="1083" customFormat="1" ht="15.6">
      <c r="A4158" s="1195"/>
      <c r="B4158" s="1323"/>
      <c r="C4158" s="1073"/>
      <c r="D4158" s="1073"/>
      <c r="E4158" s="1486"/>
      <c r="F4158" s="1486"/>
    </row>
    <row r="4159" spans="1:6" s="1083" customFormat="1" ht="15.6">
      <c r="A4159" s="1195"/>
      <c r="B4159" s="1150"/>
      <c r="C4159" s="1073"/>
      <c r="D4159" s="1073"/>
      <c r="E4159" s="1486"/>
      <c r="F4159" s="1486"/>
    </row>
    <row r="4160" spans="1:6" s="1083" customFormat="1" ht="15.6">
      <c r="A4160" s="1195"/>
      <c r="B4160" s="1150"/>
      <c r="C4160" s="1073"/>
      <c r="D4160" s="1073"/>
      <c r="E4160" s="1486"/>
      <c r="F4160" s="1486"/>
    </row>
    <row r="4161" spans="1:6" s="1083" customFormat="1" ht="15.6">
      <c r="A4161" s="1195"/>
      <c r="B4161" s="1150"/>
      <c r="C4161" s="1073"/>
      <c r="D4161" s="1073"/>
      <c r="E4161" s="1486"/>
      <c r="F4161" s="1486"/>
    </row>
    <row r="4162" spans="1:6" s="1083" customFormat="1" ht="15.6">
      <c r="A4162" s="1195"/>
      <c r="B4162" s="1150"/>
      <c r="C4162" s="1073"/>
      <c r="D4162" s="1073"/>
      <c r="E4162" s="1486"/>
      <c r="F4162" s="1486"/>
    </row>
    <row r="4163" spans="1:6" s="1083" customFormat="1" ht="15.6">
      <c r="A4163" s="1195"/>
      <c r="B4163" s="1150"/>
      <c r="C4163" s="1073"/>
      <c r="D4163" s="1073"/>
      <c r="E4163" s="1486"/>
      <c r="F4163" s="1486"/>
    </row>
    <row r="4164" spans="1:6" s="1083" customFormat="1" ht="15.6">
      <c r="A4164" s="1195"/>
      <c r="B4164" s="1150"/>
      <c r="C4164" s="1073"/>
      <c r="D4164" s="1073"/>
      <c r="E4164" s="1486"/>
      <c r="F4164" s="1486"/>
    </row>
    <row r="4165" spans="1:6" s="1083" customFormat="1" ht="16.2" thickBot="1">
      <c r="A4165" s="1324"/>
      <c r="B4165" s="1325"/>
      <c r="C4165" s="1325"/>
      <c r="D4165" s="1325"/>
      <c r="E4165" s="1604"/>
      <c r="F4165" s="1605"/>
    </row>
    <row r="4166" spans="1:6" s="1083" customFormat="1" ht="16.2" thickBot="1">
      <c r="A4166" s="2607" t="s">
        <v>2948</v>
      </c>
      <c r="B4166" s="2607"/>
      <c r="C4166" s="1107"/>
      <c r="D4166" s="1320"/>
      <c r="E4166" s="1600"/>
      <c r="F4166" s="1601">
        <f>SUM(F4133:F4165)</f>
        <v>0</v>
      </c>
    </row>
    <row r="4167" spans="1:6" s="1083" customFormat="1" ht="15.6">
      <c r="A4167" s="1273"/>
      <c r="B4167" s="1321"/>
      <c r="C4167" s="1107"/>
      <c r="D4167" s="1320"/>
      <c r="E4167" s="1602"/>
      <c r="F4167" s="1603"/>
    </row>
    <row r="4168" spans="1:6" s="1083" customFormat="1" ht="15.6">
      <c r="A4168" s="1159"/>
      <c r="B4168" s="1321"/>
      <c r="C4168" s="1322"/>
      <c r="D4168" s="1320"/>
      <c r="E4168" s="1602"/>
      <c r="F4168" s="1602"/>
    </row>
    <row r="4169" spans="1:6" s="1055" customFormat="1" ht="16.2" thickBot="1">
      <c r="A4169" s="2602" t="s">
        <v>3062</v>
      </c>
      <c r="B4169" s="2602"/>
      <c r="C4169" s="2602"/>
      <c r="D4169" s="2602"/>
      <c r="E4169" s="2602"/>
      <c r="F4169" s="2602"/>
    </row>
    <row r="4170" spans="1:6" s="1083" customFormat="1" ht="16.2" thickBot="1">
      <c r="A4170" s="1275" t="s">
        <v>7</v>
      </c>
      <c r="B4170" s="1112" t="s">
        <v>8</v>
      </c>
      <c r="C4170" s="1113" t="s">
        <v>10</v>
      </c>
      <c r="D4170" s="1276" t="s">
        <v>991</v>
      </c>
      <c r="E4170" s="1455" t="s">
        <v>11</v>
      </c>
      <c r="F4170" s="1578" t="s">
        <v>2732</v>
      </c>
    </row>
    <row r="4171" spans="1:6" s="1055" customFormat="1" ht="15.6">
      <c r="A4171" s="1286"/>
      <c r="B4171" s="1287"/>
      <c r="C4171" s="1288"/>
      <c r="D4171" s="1289"/>
      <c r="E4171" s="1585"/>
      <c r="F4171" s="1580"/>
    </row>
    <row r="4172" spans="1:6" s="1055" customFormat="1" ht="15.6">
      <c r="A4172" s="1290"/>
      <c r="B4172" s="1077" t="s">
        <v>2934</v>
      </c>
      <c r="C4172" s="1285"/>
      <c r="D4172" s="1109"/>
      <c r="E4172" s="1586"/>
      <c r="F4172" s="1515"/>
    </row>
    <row r="4173" spans="1:6" s="1055" customFormat="1" ht="15.6">
      <c r="A4173" s="1290"/>
      <c r="B4173" s="1077"/>
      <c r="C4173" s="1285"/>
      <c r="D4173" s="1109"/>
      <c r="E4173" s="1586"/>
      <c r="F4173" s="1515"/>
    </row>
    <row r="4174" spans="1:6" s="1055" customFormat="1" ht="15.6">
      <c r="A4174" s="1290"/>
      <c r="B4174" s="1291"/>
      <c r="C4174" s="1285"/>
      <c r="D4174" s="1109"/>
      <c r="E4174" s="1586"/>
      <c r="F4174" s="1515"/>
    </row>
    <row r="4175" spans="1:6" s="1055" customFormat="1" ht="15.6">
      <c r="A4175" s="1290" t="s">
        <v>3063</v>
      </c>
      <c r="B4175" s="1291" t="s">
        <v>2984</v>
      </c>
      <c r="C4175" s="1285"/>
      <c r="D4175" s="1109"/>
      <c r="E4175" s="1586"/>
      <c r="F4175" s="1515">
        <f>F4128</f>
        <v>443000</v>
      </c>
    </row>
    <row r="4176" spans="1:6" s="1055" customFormat="1" ht="15.6">
      <c r="A4176" s="1290"/>
      <c r="B4176" s="1291"/>
      <c r="C4176" s="1285"/>
      <c r="D4176" s="1109"/>
      <c r="E4176" s="1586"/>
      <c r="F4176" s="1515"/>
    </row>
    <row r="4177" spans="1:6" s="1055" customFormat="1" ht="15.6">
      <c r="A4177" s="1290" t="s">
        <v>3065</v>
      </c>
      <c r="B4177" s="1291" t="s">
        <v>2985</v>
      </c>
      <c r="C4177" s="1285"/>
      <c r="D4177" s="1109"/>
      <c r="E4177" s="1586"/>
      <c r="F4177" s="1515">
        <f>F4166</f>
        <v>0</v>
      </c>
    </row>
    <row r="4178" spans="1:6" s="1055" customFormat="1" ht="15.6">
      <c r="A4178" s="1290"/>
      <c r="B4178" s="1291"/>
      <c r="C4178" s="1285"/>
      <c r="D4178" s="1109"/>
      <c r="E4178" s="1586"/>
      <c r="F4178" s="1515"/>
    </row>
    <row r="4179" spans="1:6" s="1055" customFormat="1" ht="15.6">
      <c r="A4179" s="1290"/>
      <c r="B4179" s="1291"/>
      <c r="C4179" s="1285"/>
      <c r="D4179" s="1109"/>
      <c r="E4179" s="1586"/>
      <c r="F4179" s="1515"/>
    </row>
    <row r="4180" spans="1:6" s="1055" customFormat="1" ht="15.6">
      <c r="A4180" s="1290"/>
      <c r="B4180" s="1291"/>
      <c r="C4180" s="1285"/>
      <c r="D4180" s="1109"/>
      <c r="E4180" s="1586"/>
      <c r="F4180" s="1515"/>
    </row>
    <row r="4181" spans="1:6" s="1055" customFormat="1" ht="15.6">
      <c r="A4181" s="1290"/>
      <c r="B4181" s="1291"/>
      <c r="C4181" s="1285"/>
      <c r="D4181" s="1109"/>
      <c r="E4181" s="1586"/>
      <c r="F4181" s="1515"/>
    </row>
    <row r="4182" spans="1:6" s="1055" customFormat="1" ht="15.6">
      <c r="A4182" s="1290"/>
      <c r="B4182" s="1291"/>
      <c r="C4182" s="1285"/>
      <c r="D4182" s="1109"/>
      <c r="E4182" s="1586"/>
      <c r="F4182" s="1515"/>
    </row>
    <row r="4183" spans="1:6" s="1055" customFormat="1" ht="15.6">
      <c r="A4183" s="1290"/>
      <c r="B4183" s="1291"/>
      <c r="C4183" s="1285"/>
      <c r="D4183" s="1109"/>
      <c r="E4183" s="1586"/>
      <c r="F4183" s="1515"/>
    </row>
    <row r="4184" spans="1:6" s="1055" customFormat="1" ht="15.6">
      <c r="A4184" s="1290"/>
      <c r="B4184" s="1291"/>
      <c r="C4184" s="1285"/>
      <c r="D4184" s="1109"/>
      <c r="E4184" s="1586"/>
      <c r="F4184" s="1515"/>
    </row>
    <row r="4185" spans="1:6" s="1055" customFormat="1" ht="15.6">
      <c r="A4185" s="1290"/>
      <c r="B4185" s="1291"/>
      <c r="C4185" s="1285"/>
      <c r="D4185" s="1109"/>
      <c r="E4185" s="1586"/>
      <c r="F4185" s="1515"/>
    </row>
    <row r="4186" spans="1:6" s="1055" customFormat="1" ht="15.6">
      <c r="A4186" s="1290"/>
      <c r="B4186" s="1292"/>
      <c r="C4186" s="1293"/>
      <c r="D4186" s="1294"/>
      <c r="E4186" s="1587"/>
      <c r="F4186" s="1588"/>
    </row>
    <row r="4187" spans="1:6" s="1055" customFormat="1" ht="15.6">
      <c r="A4187" s="1290"/>
      <c r="B4187" s="1295" t="s">
        <v>2937</v>
      </c>
      <c r="C4187" s="1293"/>
      <c r="D4187" s="1294"/>
      <c r="E4187" s="1587"/>
      <c r="F4187" s="1588">
        <f>SUM(F4173:F4186)</f>
        <v>443000</v>
      </c>
    </row>
    <row r="4188" spans="1:6" s="1055" customFormat="1" ht="15.6">
      <c r="A4188" s="1290"/>
      <c r="B4188" s="1292"/>
      <c r="C4188" s="1293"/>
      <c r="D4188" s="1294"/>
      <c r="E4188" s="1587"/>
      <c r="F4188" s="1588"/>
    </row>
    <row r="4189" spans="1:6" s="1055" customFormat="1" ht="15.6">
      <c r="A4189" s="1290"/>
      <c r="B4189" s="1291"/>
      <c r="C4189" s="1285"/>
      <c r="D4189" s="1109"/>
      <c r="E4189" s="1586"/>
      <c r="F4189" s="1515"/>
    </row>
    <row r="4190" spans="1:6" s="1055" customFormat="1" ht="15.6">
      <c r="A4190" s="1290"/>
      <c r="B4190" s="1291"/>
      <c r="C4190" s="1285"/>
      <c r="D4190" s="1109"/>
      <c r="E4190" s="1586"/>
      <c r="F4190" s="1515"/>
    </row>
    <row r="4191" spans="1:6" s="1055" customFormat="1" ht="15.6">
      <c r="A4191" s="1290"/>
      <c r="B4191" s="1291"/>
      <c r="C4191" s="1285"/>
      <c r="D4191" s="1109"/>
      <c r="E4191" s="1586"/>
      <c r="F4191" s="1515"/>
    </row>
    <row r="4192" spans="1:6" s="1055" customFormat="1" ht="15.6">
      <c r="A4192" s="1290"/>
      <c r="B4192" s="1291"/>
      <c r="C4192" s="1285"/>
      <c r="D4192" s="1109"/>
      <c r="E4192" s="1586"/>
      <c r="F4192" s="1515"/>
    </row>
    <row r="4193" spans="1:6" s="1055" customFormat="1" ht="15.6">
      <c r="A4193" s="1290"/>
      <c r="B4193" s="1291"/>
      <c r="C4193" s="1285"/>
      <c r="D4193" s="1109"/>
      <c r="E4193" s="1586"/>
      <c r="F4193" s="1515"/>
    </row>
    <row r="4194" spans="1:6" s="1055" customFormat="1" ht="15.6">
      <c r="A4194" s="1290"/>
      <c r="B4194" s="1291"/>
      <c r="C4194" s="1285"/>
      <c r="D4194" s="1109"/>
      <c r="E4194" s="1586"/>
      <c r="F4194" s="1515"/>
    </row>
    <row r="4195" spans="1:6" s="1055" customFormat="1" ht="15.6">
      <c r="A4195" s="1290"/>
      <c r="B4195" s="1291"/>
      <c r="C4195" s="1285"/>
      <c r="D4195" s="1109"/>
      <c r="E4195" s="1586"/>
      <c r="F4195" s="1515"/>
    </row>
    <row r="4196" spans="1:6" s="1055" customFormat="1" ht="15.6">
      <c r="A4196" s="1290"/>
      <c r="B4196" s="1291"/>
      <c r="C4196" s="1285"/>
      <c r="D4196" s="1109"/>
      <c r="E4196" s="1586"/>
      <c r="F4196" s="1515"/>
    </row>
    <row r="4197" spans="1:6" s="1055" customFormat="1" ht="15.6">
      <c r="A4197" s="1290"/>
      <c r="B4197" s="1291"/>
      <c r="C4197" s="1285"/>
      <c r="D4197" s="1109"/>
      <c r="E4197" s="1586"/>
      <c r="F4197" s="1515"/>
    </row>
    <row r="4198" spans="1:6" s="1055" customFormat="1" ht="15.6">
      <c r="A4198" s="1290"/>
      <c r="B4198" s="1291"/>
      <c r="C4198" s="1285"/>
      <c r="D4198" s="1109"/>
      <c r="E4198" s="1586"/>
      <c r="F4198" s="1515"/>
    </row>
    <row r="4199" spans="1:6" s="1055" customFormat="1" ht="15.6">
      <c r="A4199" s="1290"/>
      <c r="B4199" s="1291"/>
      <c r="C4199" s="1285"/>
      <c r="D4199" s="1109"/>
      <c r="E4199" s="1586"/>
      <c r="F4199" s="1515"/>
    </row>
    <row r="4200" spans="1:6" s="1055" customFormat="1" ht="15.6">
      <c r="A4200" s="1290"/>
      <c r="B4200" s="1291"/>
      <c r="C4200" s="1285"/>
      <c r="D4200" s="1109"/>
      <c r="E4200" s="1586"/>
      <c r="F4200" s="1515"/>
    </row>
    <row r="4201" spans="1:6" s="1055" customFormat="1" ht="15.6">
      <c r="A4201" s="1290"/>
      <c r="B4201" s="1291"/>
      <c r="C4201" s="1285"/>
      <c r="D4201" s="1109"/>
      <c r="E4201" s="1586"/>
      <c r="F4201" s="1515"/>
    </row>
    <row r="4202" spans="1:6" s="1055" customFormat="1" ht="15.6">
      <c r="A4202" s="1290"/>
      <c r="B4202" s="1291"/>
      <c r="C4202" s="1285"/>
      <c r="D4202" s="1109"/>
      <c r="E4202" s="1586"/>
      <c r="F4202" s="1515"/>
    </row>
    <row r="4203" spans="1:6" s="1055" customFormat="1" ht="15.6">
      <c r="A4203" s="1290"/>
      <c r="B4203" s="1291"/>
      <c r="C4203" s="1285"/>
      <c r="D4203" s="1109"/>
      <c r="E4203" s="1586"/>
      <c r="F4203" s="1515"/>
    </row>
    <row r="4204" spans="1:6" s="1055" customFormat="1" ht="15.6">
      <c r="A4204" s="1290"/>
      <c r="B4204" s="1291"/>
      <c r="C4204" s="1285"/>
      <c r="D4204" s="1109"/>
      <c r="E4204" s="1586"/>
      <c r="F4204" s="1515"/>
    </row>
    <row r="4205" spans="1:6" s="1055" customFormat="1" ht="15.6">
      <c r="A4205" s="1290"/>
      <c r="B4205" s="1291"/>
      <c r="C4205" s="1285"/>
      <c r="D4205" s="1109"/>
      <c r="E4205" s="1586"/>
      <c r="F4205" s="1515"/>
    </row>
    <row r="4206" spans="1:6" s="1055" customFormat="1" ht="15.6">
      <c r="A4206" s="1290"/>
      <c r="B4206" s="1291"/>
      <c r="C4206" s="1285"/>
      <c r="D4206" s="1109"/>
      <c r="E4206" s="1586"/>
      <c r="F4206" s="1515"/>
    </row>
    <row r="4207" spans="1:6" s="1055" customFormat="1" ht="15.6">
      <c r="A4207" s="1290"/>
      <c r="B4207" s="1291"/>
      <c r="C4207" s="1285"/>
      <c r="D4207" s="1109"/>
      <c r="E4207" s="1586"/>
      <c r="F4207" s="1515"/>
    </row>
    <row r="4208" spans="1:6" s="1055" customFormat="1" ht="15.6">
      <c r="A4208" s="1290"/>
      <c r="B4208" s="1291"/>
      <c r="C4208" s="1285"/>
      <c r="D4208" s="1109"/>
      <c r="E4208" s="1586"/>
      <c r="F4208" s="1515"/>
    </row>
    <row r="4209" spans="1:6" s="1055" customFormat="1" ht="15.6">
      <c r="A4209" s="1290"/>
      <c r="B4209" s="1291"/>
      <c r="C4209" s="1285"/>
      <c r="D4209" s="1109"/>
      <c r="E4209" s="1586"/>
      <c r="F4209" s="1515"/>
    </row>
    <row r="4210" spans="1:6" s="1055" customFormat="1" ht="15.6">
      <c r="A4210" s="1290"/>
      <c r="B4210" s="1291"/>
      <c r="C4210" s="1285"/>
      <c r="D4210" s="1109"/>
      <c r="E4210" s="1586"/>
      <c r="F4210" s="1515"/>
    </row>
    <row r="4211" spans="1:6" s="1055" customFormat="1" ht="15.6">
      <c r="A4211" s="1290"/>
      <c r="B4211" s="1291"/>
      <c r="C4211" s="1285"/>
      <c r="D4211" s="1109"/>
      <c r="E4211" s="1586"/>
      <c r="F4211" s="1515"/>
    </row>
    <row r="4212" spans="1:6" s="1055" customFormat="1" ht="15.6">
      <c r="A4212" s="1290"/>
      <c r="B4212" s="1291"/>
      <c r="C4212" s="1285"/>
      <c r="D4212" s="1109"/>
      <c r="E4212" s="1586"/>
      <c r="F4212" s="1515"/>
    </row>
    <row r="4213" spans="1:6" s="1055" customFormat="1" ht="16.2" thickBot="1">
      <c r="A4213" s="1296"/>
      <c r="B4213" s="1297"/>
      <c r="C4213" s="1298"/>
      <c r="D4213" s="1299"/>
      <c r="E4213" s="1589"/>
      <c r="F4213" s="1582"/>
    </row>
    <row r="4214" spans="1:6" s="1055" customFormat="1" ht="16.2" thickBot="1">
      <c r="A4214" s="1158"/>
      <c r="B4214" s="1117" t="s">
        <v>2938</v>
      </c>
      <c r="C4214" s="1253"/>
      <c r="D4214" s="1107"/>
      <c r="E4214" s="1497"/>
      <c r="F4214" s="1590">
        <f>F4187</f>
        <v>443000</v>
      </c>
    </row>
    <row r="4215" spans="1:6" s="1083" customFormat="1" ht="15.6">
      <c r="A4215" s="1159"/>
      <c r="B4215" s="1321"/>
      <c r="C4215" s="1322"/>
      <c r="D4215" s="1320"/>
      <c r="E4215" s="1602"/>
      <c r="F4215" s="1602"/>
    </row>
    <row r="4216" spans="1:6" s="1083" customFormat="1" ht="15.6">
      <c r="A4216" s="1158"/>
      <c r="B4216" s="1117"/>
      <c r="C4216" s="1107"/>
      <c r="D4216" s="1107"/>
      <c r="E4216" s="1564"/>
      <c r="F4216" s="1564"/>
    </row>
    <row r="4217" spans="1:6" s="1055" customFormat="1" ht="16.2" thickBot="1">
      <c r="A4217" s="2602" t="s">
        <v>3066</v>
      </c>
      <c r="B4217" s="2602"/>
      <c r="C4217" s="2602"/>
      <c r="D4217" s="2602"/>
      <c r="E4217" s="2602"/>
      <c r="F4217" s="2602"/>
    </row>
    <row r="4218" spans="1:6" s="1083" customFormat="1" ht="16.2" thickBot="1">
      <c r="A4218" s="1275" t="s">
        <v>7</v>
      </c>
      <c r="B4218" s="1112" t="s">
        <v>8</v>
      </c>
      <c r="C4218" s="1113" t="s">
        <v>10</v>
      </c>
      <c r="D4218" s="1276" t="s">
        <v>991</v>
      </c>
      <c r="E4218" s="1455" t="s">
        <v>11</v>
      </c>
      <c r="F4218" s="1578" t="s">
        <v>2732</v>
      </c>
    </row>
    <row r="4219" spans="1:6" s="1055" customFormat="1" ht="15.6">
      <c r="A4219" s="1301"/>
      <c r="B4219" s="1326" t="s">
        <v>1530</v>
      </c>
      <c r="C4219" s="1143"/>
      <c r="D4219" s="1109"/>
      <c r="E4219" s="1491"/>
      <c r="F4219" s="1600"/>
    </row>
    <row r="4220" spans="1:6" s="1055" customFormat="1" ht="15.6">
      <c r="A4220" s="1292" t="s">
        <v>3067</v>
      </c>
      <c r="B4220" s="1326" t="s">
        <v>1531</v>
      </c>
      <c r="C4220" s="1143"/>
      <c r="D4220" s="1109"/>
      <c r="E4220" s="1491"/>
      <c r="F4220" s="1600"/>
    </row>
    <row r="4221" spans="1:6" s="1055" customFormat="1" ht="154.5" customHeight="1">
      <c r="A4221" s="1290" t="s">
        <v>28</v>
      </c>
      <c r="B4221" s="1124" t="s">
        <v>1532</v>
      </c>
      <c r="C4221" s="1143" t="s">
        <v>1421</v>
      </c>
      <c r="D4221" s="1327">
        <v>0</v>
      </c>
      <c r="E4221" s="1491">
        <v>6500</v>
      </c>
      <c r="F4221" s="1600">
        <f>D4221*E4221</f>
        <v>0</v>
      </c>
    </row>
    <row r="4222" spans="1:6" s="1055" customFormat="1" ht="141.75" customHeight="1">
      <c r="A4222" s="1290" t="s">
        <v>30</v>
      </c>
      <c r="B4222" s="1124" t="s">
        <v>1533</v>
      </c>
      <c r="C4222" s="1143" t="s">
        <v>1421</v>
      </c>
      <c r="D4222" s="1327">
        <v>0</v>
      </c>
      <c r="E4222" s="1491">
        <v>6500</v>
      </c>
      <c r="F4222" s="1600">
        <f t="shared" ref="F4222:F4224" si="101">D4222*E4222</f>
        <v>0</v>
      </c>
    </row>
    <row r="4223" spans="1:6" s="1055" customFormat="1" ht="15.6">
      <c r="A4223" s="1290"/>
      <c r="B4223" s="1124"/>
      <c r="C4223" s="1143"/>
      <c r="D4223" s="1109"/>
      <c r="E4223" s="1491"/>
      <c r="F4223" s="1600">
        <f t="shared" si="101"/>
        <v>0</v>
      </c>
    </row>
    <row r="4224" spans="1:6" s="1055" customFormat="1" ht="31.2">
      <c r="A4224" s="1328" t="s">
        <v>31</v>
      </c>
      <c r="B4224" s="1082" t="s">
        <v>1534</v>
      </c>
      <c r="C4224" s="1143" t="s">
        <v>1421</v>
      </c>
      <c r="D4224" s="1327">
        <v>0</v>
      </c>
      <c r="E4224" s="1491">
        <v>2500</v>
      </c>
      <c r="F4224" s="1600">
        <f t="shared" si="101"/>
        <v>0</v>
      </c>
    </row>
    <row r="4225" spans="1:6" s="1055" customFormat="1" ht="15.6">
      <c r="A4225" s="1290"/>
      <c r="B4225" s="1124"/>
      <c r="C4225" s="1143"/>
      <c r="D4225" s="1109"/>
      <c r="E4225" s="1491"/>
      <c r="F4225" s="1600"/>
    </row>
    <row r="4226" spans="1:6" s="1055" customFormat="1" ht="15.6">
      <c r="A4226" s="1290"/>
      <c r="B4226" s="1124"/>
      <c r="C4226" s="1143"/>
      <c r="D4226" s="1327"/>
      <c r="E4226" s="1491"/>
      <c r="F4226" s="1600"/>
    </row>
    <row r="4227" spans="1:6" s="1055" customFormat="1" ht="15.6">
      <c r="A4227" s="1290"/>
      <c r="B4227" s="1082"/>
      <c r="C4227" s="1143"/>
      <c r="D4227" s="1109"/>
      <c r="E4227" s="1606"/>
      <c r="F4227" s="1600"/>
    </row>
    <row r="4228" spans="1:6" s="1055" customFormat="1" ht="15.6">
      <c r="A4228" s="1290"/>
      <c r="B4228" s="1124"/>
      <c r="C4228" s="1143"/>
      <c r="D4228" s="1327"/>
      <c r="E4228" s="1491"/>
      <c r="F4228" s="1600"/>
    </row>
    <row r="4229" spans="1:6" s="1055" customFormat="1" ht="15.6">
      <c r="A4229" s="1329"/>
      <c r="B4229" s="1082"/>
      <c r="C4229" s="1143"/>
      <c r="D4229" s="1109"/>
      <c r="E4229" s="1606"/>
      <c r="F4229" s="1600"/>
    </row>
    <row r="4230" spans="1:6" s="1055" customFormat="1" ht="15.6">
      <c r="A4230" s="1290"/>
      <c r="B4230" s="1082"/>
      <c r="C4230" s="1143"/>
      <c r="D4230" s="1109"/>
      <c r="E4230" s="1606"/>
      <c r="F4230" s="1600"/>
    </row>
    <row r="4231" spans="1:6" s="1055" customFormat="1" ht="15.6">
      <c r="A4231" s="1329"/>
      <c r="B4231" s="1082"/>
      <c r="C4231" s="1143"/>
      <c r="D4231" s="1109"/>
      <c r="E4231" s="1491"/>
      <c r="F4231" s="1607"/>
    </row>
    <row r="4232" spans="1:6" s="1055" customFormat="1" ht="15.6">
      <c r="A4232" s="1329"/>
      <c r="B4232" s="1082"/>
      <c r="C4232" s="1330"/>
      <c r="D4232" s="1294"/>
      <c r="E4232" s="1513"/>
      <c r="F4232" s="1600"/>
    </row>
    <row r="4233" spans="1:6" s="1055" customFormat="1" ht="15.6">
      <c r="A4233" s="1290"/>
      <c r="B4233" s="1082"/>
      <c r="C4233" s="1143"/>
      <c r="D4233" s="1109"/>
      <c r="E4233" s="1491"/>
      <c r="F4233" s="1600"/>
    </row>
    <row r="4234" spans="1:6" s="1055" customFormat="1" ht="15.6">
      <c r="A4234" s="1290"/>
      <c r="B4234" s="1082"/>
      <c r="C4234" s="1143"/>
      <c r="D4234" s="1109"/>
      <c r="E4234" s="1491"/>
      <c r="F4234" s="1600"/>
    </row>
    <row r="4235" spans="1:6" s="1055" customFormat="1" ht="15.6">
      <c r="A4235" s="1290"/>
      <c r="B4235" s="1082"/>
      <c r="C4235" s="1143"/>
      <c r="D4235" s="1109"/>
      <c r="E4235" s="1491"/>
      <c r="F4235" s="1600"/>
    </row>
    <row r="4236" spans="1:6" s="1055" customFormat="1" ht="15.6">
      <c r="A4236" s="1290"/>
      <c r="B4236" s="1082"/>
      <c r="C4236" s="1143"/>
      <c r="D4236" s="1109"/>
      <c r="E4236" s="1491"/>
      <c r="F4236" s="1600"/>
    </row>
    <row r="4237" spans="1:6" s="1055" customFormat="1" ht="15.6">
      <c r="A4237" s="1290"/>
      <c r="B4237" s="1082"/>
      <c r="C4237" s="1143"/>
      <c r="D4237" s="1109"/>
      <c r="E4237" s="1491"/>
      <c r="F4237" s="1600"/>
    </row>
    <row r="4238" spans="1:6" s="1055" customFormat="1" ht="15.6">
      <c r="A4238" s="1290"/>
      <c r="B4238" s="1082"/>
      <c r="C4238" s="1143"/>
      <c r="D4238" s="1109"/>
      <c r="E4238" s="1491"/>
      <c r="F4238" s="1600"/>
    </row>
    <row r="4239" spans="1:6" s="1055" customFormat="1" ht="15.6">
      <c r="A4239" s="1290"/>
      <c r="B4239" s="1082"/>
      <c r="C4239" s="1143"/>
      <c r="D4239" s="1109"/>
      <c r="E4239" s="1491"/>
      <c r="F4239" s="1600"/>
    </row>
    <row r="4240" spans="1:6" s="1055" customFormat="1" ht="15.6">
      <c r="A4240" s="1290"/>
      <c r="B4240" s="1082"/>
      <c r="C4240" s="1143"/>
      <c r="D4240" s="1109"/>
      <c r="E4240" s="1491"/>
      <c r="F4240" s="1600"/>
    </row>
    <row r="4241" spans="1:6" s="1055" customFormat="1" ht="15.6">
      <c r="A4241" s="1290"/>
      <c r="B4241" s="1082"/>
      <c r="C4241" s="1143"/>
      <c r="D4241" s="1109"/>
      <c r="E4241" s="1491"/>
      <c r="F4241" s="1600"/>
    </row>
    <row r="4242" spans="1:6" s="1055" customFormat="1" ht="15.6">
      <c r="A4242" s="1290"/>
      <c r="B4242" s="1082"/>
      <c r="C4242" s="1143"/>
      <c r="D4242" s="1109"/>
      <c r="E4242" s="1491"/>
      <c r="F4242" s="1600"/>
    </row>
    <row r="4243" spans="1:6" s="1055" customFormat="1" ht="15.6">
      <c r="A4243" s="1290"/>
      <c r="B4243" s="1082"/>
      <c r="C4243" s="1143"/>
      <c r="D4243" s="1109"/>
      <c r="E4243" s="1491"/>
      <c r="F4243" s="1600"/>
    </row>
    <row r="4244" spans="1:6" s="1055" customFormat="1" ht="15.6">
      <c r="A4244" s="1290"/>
      <c r="B4244" s="1082"/>
      <c r="C4244" s="1143"/>
      <c r="D4244" s="1109"/>
      <c r="E4244" s="1491"/>
      <c r="F4244" s="1600"/>
    </row>
    <row r="4245" spans="1:6" s="1055" customFormat="1" ht="15.6">
      <c r="A4245" s="1290"/>
      <c r="B4245" s="1082"/>
      <c r="C4245" s="1143"/>
      <c r="D4245" s="1109"/>
      <c r="E4245" s="1491"/>
      <c r="F4245" s="1600"/>
    </row>
    <row r="4246" spans="1:6" s="1055" customFormat="1" ht="16.2" thickBot="1">
      <c r="A4246" s="1296"/>
      <c r="B4246" s="1331"/>
      <c r="C4246" s="1332"/>
      <c r="D4246" s="1299"/>
      <c r="E4246" s="1575"/>
      <c r="F4246" s="1608"/>
    </row>
    <row r="4247" spans="1:6" s="1055" customFormat="1" ht="16.2" thickBot="1">
      <c r="A4247" s="2609" t="s">
        <v>2810</v>
      </c>
      <c r="B4247" s="2609"/>
      <c r="C4247" s="2609"/>
      <c r="D4247" s="2609"/>
      <c r="E4247" s="2610"/>
      <c r="F4247" s="1609">
        <f>SUM(F4221:F4246)</f>
        <v>0</v>
      </c>
    </row>
    <row r="4248" spans="1:6" s="1055" customFormat="1" ht="16.2" thickTop="1">
      <c r="A4248" s="1254"/>
      <c r="B4248" s="1333"/>
      <c r="C4248" s="1143"/>
      <c r="D4248" s="1107"/>
      <c r="E4248" s="1465"/>
      <c r="F4248" s="1599"/>
    </row>
    <row r="4249" spans="1:6" s="1083" customFormat="1" ht="6.75" customHeight="1">
      <c r="A4249" s="1334"/>
      <c r="B4249" s="1335"/>
      <c r="C4249" s="1335"/>
      <c r="D4249" s="1335"/>
      <c r="E4249" s="1610"/>
      <c r="F4249" s="1610"/>
    </row>
    <row r="4250" spans="1:6" s="1055" customFormat="1" ht="15.6">
      <c r="A4250" s="1336"/>
      <c r="B4250" s="1117"/>
      <c r="C4250" s="1143"/>
      <c r="D4250" s="1107"/>
      <c r="E4250" s="1592"/>
      <c r="F4250" s="1564"/>
    </row>
    <row r="4251" spans="1:6" s="1055" customFormat="1" ht="16.2" thickBot="1">
      <c r="A4251" s="2602" t="s">
        <v>3066</v>
      </c>
      <c r="B4251" s="2602"/>
      <c r="C4251" s="2602"/>
      <c r="D4251" s="2602"/>
      <c r="E4251" s="2602"/>
      <c r="F4251" s="2602"/>
    </row>
    <row r="4252" spans="1:6" s="1055" customFormat="1" ht="16.2" thickBot="1">
      <c r="A4252" s="1337" t="s">
        <v>7</v>
      </c>
      <c r="B4252" s="1338" t="s">
        <v>8</v>
      </c>
      <c r="C4252" s="1339" t="s">
        <v>10</v>
      </c>
      <c r="D4252" s="1340" t="s">
        <v>991</v>
      </c>
      <c r="E4252" s="1611" t="s">
        <v>11</v>
      </c>
      <c r="F4252" s="1514" t="s">
        <v>2033</v>
      </c>
    </row>
    <row r="4253" spans="1:6" s="1055" customFormat="1" ht="15.6">
      <c r="A4253" s="1286"/>
      <c r="B4253" s="1287"/>
      <c r="C4253" s="1288"/>
      <c r="D4253" s="1289"/>
      <c r="E4253" s="1585"/>
      <c r="F4253" s="1580"/>
    </row>
    <row r="4254" spans="1:6" s="1055" customFormat="1" ht="15.6">
      <c r="A4254" s="1290"/>
      <c r="B4254" s="1077" t="s">
        <v>2934</v>
      </c>
      <c r="C4254" s="1285"/>
      <c r="D4254" s="1109"/>
      <c r="E4254" s="1586"/>
      <c r="F4254" s="1515"/>
    </row>
    <row r="4255" spans="1:6" s="1055" customFormat="1" ht="15.6">
      <c r="A4255" s="1290"/>
      <c r="B4255" s="1077"/>
      <c r="C4255" s="1285"/>
      <c r="D4255" s="1109"/>
      <c r="E4255" s="1586"/>
      <c r="F4255" s="1515"/>
    </row>
    <row r="4256" spans="1:6" s="1055" customFormat="1" ht="15.6">
      <c r="A4256" s="1290"/>
      <c r="B4256" s="1291"/>
      <c r="C4256" s="1285"/>
      <c r="D4256" s="1109"/>
      <c r="E4256" s="1586"/>
      <c r="F4256" s="1515"/>
    </row>
    <row r="4257" spans="1:6" s="1055" customFormat="1" ht="15.6">
      <c r="A4257" s="1290" t="s">
        <v>3067</v>
      </c>
      <c r="B4257" s="1291" t="s">
        <v>2988</v>
      </c>
      <c r="C4257" s="1285"/>
      <c r="D4257" s="1109"/>
      <c r="E4257" s="1586"/>
      <c r="F4257" s="1515">
        <f>F4247</f>
        <v>0</v>
      </c>
    </row>
    <row r="4258" spans="1:6" s="1055" customFormat="1" ht="15.6">
      <c r="A4258" s="1290"/>
      <c r="B4258" s="1291"/>
      <c r="C4258" s="1285"/>
      <c r="D4258" s="1109"/>
      <c r="E4258" s="1586"/>
      <c r="F4258" s="1515"/>
    </row>
    <row r="4259" spans="1:6" s="1055" customFormat="1" ht="15.6">
      <c r="A4259" s="1290"/>
      <c r="B4259" s="1291"/>
      <c r="C4259" s="1285"/>
      <c r="D4259" s="1109"/>
      <c r="E4259" s="1586"/>
      <c r="F4259" s="1515"/>
    </row>
    <row r="4260" spans="1:6" s="1055" customFormat="1" ht="15.6">
      <c r="A4260" s="1290"/>
      <c r="B4260" s="1292"/>
      <c r="C4260" s="1293"/>
      <c r="D4260" s="1294"/>
      <c r="E4260" s="1587"/>
      <c r="F4260" s="1588"/>
    </row>
    <row r="4261" spans="1:6" s="1055" customFormat="1" ht="15.6">
      <c r="A4261" s="1290"/>
      <c r="B4261" s="1096"/>
      <c r="C4261" s="1293"/>
      <c r="D4261" s="1294"/>
      <c r="E4261" s="1587"/>
      <c r="F4261" s="1515"/>
    </row>
    <row r="4262" spans="1:6" s="1055" customFormat="1" ht="15.6">
      <c r="A4262" s="1290"/>
      <c r="B4262" s="1292"/>
      <c r="C4262" s="1293"/>
      <c r="D4262" s="1294"/>
      <c r="E4262" s="1587"/>
      <c r="F4262" s="1588"/>
    </row>
    <row r="4263" spans="1:6" s="1055" customFormat="1" ht="15.6">
      <c r="A4263" s="1290"/>
      <c r="B4263" s="1295" t="s">
        <v>2989</v>
      </c>
      <c r="C4263" s="1293"/>
      <c r="D4263" s="1294"/>
      <c r="E4263" s="1587"/>
      <c r="F4263" s="1588">
        <f>SUM(F4255:F4262)</f>
        <v>0</v>
      </c>
    </row>
    <row r="4264" spans="1:6" s="1055" customFormat="1" ht="15.6">
      <c r="A4264" s="1290"/>
      <c r="B4264" s="1292"/>
      <c r="C4264" s="1293"/>
      <c r="D4264" s="1294"/>
      <c r="E4264" s="1587"/>
      <c r="F4264" s="1588"/>
    </row>
    <row r="4265" spans="1:6" s="1055" customFormat="1" ht="15.6">
      <c r="A4265" s="1290"/>
      <c r="B4265" s="1291"/>
      <c r="C4265" s="1285"/>
      <c r="D4265" s="1109"/>
      <c r="E4265" s="1586"/>
      <c r="F4265" s="1515"/>
    </row>
    <row r="4266" spans="1:6" s="1055" customFormat="1" ht="15.6">
      <c r="A4266" s="1290"/>
      <c r="B4266" s="1291"/>
      <c r="C4266" s="1285"/>
      <c r="D4266" s="1109"/>
      <c r="E4266" s="1586"/>
      <c r="F4266" s="1515"/>
    </row>
    <row r="4267" spans="1:6" s="1055" customFormat="1" ht="15.6">
      <c r="A4267" s="1290"/>
      <c r="B4267" s="1291"/>
      <c r="C4267" s="1285"/>
      <c r="D4267" s="1109"/>
      <c r="E4267" s="1586"/>
      <c r="F4267" s="1515"/>
    </row>
    <row r="4268" spans="1:6" s="1055" customFormat="1" ht="15.6">
      <c r="A4268" s="1290"/>
      <c r="B4268" s="1291"/>
      <c r="C4268" s="1285"/>
      <c r="D4268" s="1109"/>
      <c r="E4268" s="1586"/>
      <c r="F4268" s="1515"/>
    </row>
    <row r="4269" spans="1:6" s="1055" customFormat="1" ht="15.6">
      <c r="A4269" s="1290"/>
      <c r="B4269" s="1291"/>
      <c r="C4269" s="1285"/>
      <c r="D4269" s="1109"/>
      <c r="E4269" s="1586"/>
      <c r="F4269" s="1515"/>
    </row>
    <row r="4270" spans="1:6" s="1055" customFormat="1" ht="15.6">
      <c r="A4270" s="1290"/>
      <c r="B4270" s="1291"/>
      <c r="C4270" s="1285"/>
      <c r="D4270" s="1109"/>
      <c r="E4270" s="1586"/>
      <c r="F4270" s="1515"/>
    </row>
    <row r="4271" spans="1:6" s="1055" customFormat="1" ht="15.6">
      <c r="A4271" s="1290"/>
      <c r="B4271" s="1291"/>
      <c r="C4271" s="1285"/>
      <c r="D4271" s="1109"/>
      <c r="E4271" s="1586"/>
      <c r="F4271" s="1515"/>
    </row>
    <row r="4272" spans="1:6" s="1055" customFormat="1" ht="15.6">
      <c r="A4272" s="1290"/>
      <c r="B4272" s="1291"/>
      <c r="C4272" s="1285"/>
      <c r="D4272" s="1109"/>
      <c r="E4272" s="1586"/>
      <c r="F4272" s="1515"/>
    </row>
    <row r="4273" spans="1:6" s="1055" customFormat="1" ht="15.6">
      <c r="A4273" s="1290"/>
      <c r="B4273" s="1291"/>
      <c r="C4273" s="1285"/>
      <c r="D4273" s="1109"/>
      <c r="E4273" s="1586"/>
      <c r="F4273" s="1515"/>
    </row>
    <row r="4274" spans="1:6" s="1055" customFormat="1" ht="15.6">
      <c r="A4274" s="1290"/>
      <c r="B4274" s="1291"/>
      <c r="C4274" s="1285"/>
      <c r="D4274" s="1109"/>
      <c r="E4274" s="1586"/>
      <c r="F4274" s="1515"/>
    </row>
    <row r="4275" spans="1:6" s="1055" customFormat="1" ht="15.6">
      <c r="A4275" s="1290"/>
      <c r="B4275" s="1291"/>
      <c r="C4275" s="1285"/>
      <c r="D4275" s="1109"/>
      <c r="E4275" s="1586"/>
      <c r="F4275" s="1515"/>
    </row>
    <row r="4276" spans="1:6" s="1055" customFormat="1" ht="15.6">
      <c r="A4276" s="1290"/>
      <c r="B4276" s="1291"/>
      <c r="C4276" s="1285"/>
      <c r="D4276" s="1109"/>
      <c r="E4276" s="1586"/>
      <c r="F4276" s="1515"/>
    </row>
    <row r="4277" spans="1:6" s="1055" customFormat="1" ht="15.6">
      <c r="A4277" s="1290"/>
      <c r="B4277" s="1291"/>
      <c r="C4277" s="1285"/>
      <c r="D4277" s="1109"/>
      <c r="E4277" s="1586"/>
      <c r="F4277" s="1515"/>
    </row>
    <row r="4278" spans="1:6" s="1055" customFormat="1" ht="15.6">
      <c r="A4278" s="1290"/>
      <c r="B4278" s="1291"/>
      <c r="C4278" s="1285"/>
      <c r="D4278" s="1109"/>
      <c r="E4278" s="1586"/>
      <c r="F4278" s="1515"/>
    </row>
    <row r="4279" spans="1:6" s="1055" customFormat="1" ht="15.6">
      <c r="A4279" s="1290"/>
      <c r="B4279" s="1291"/>
      <c r="C4279" s="1285"/>
      <c r="D4279" s="1109"/>
      <c r="E4279" s="1586"/>
      <c r="F4279" s="1515"/>
    </row>
    <row r="4280" spans="1:6" s="1055" customFormat="1" ht="15.6">
      <c r="A4280" s="1290"/>
      <c r="B4280" s="1291"/>
      <c r="C4280" s="1285"/>
      <c r="D4280" s="1109"/>
      <c r="E4280" s="1586"/>
      <c r="F4280" s="1515"/>
    </row>
    <row r="4281" spans="1:6" s="1055" customFormat="1" ht="15.6">
      <c r="A4281" s="1290"/>
      <c r="B4281" s="1291"/>
      <c r="C4281" s="1285"/>
      <c r="D4281" s="1109"/>
      <c r="E4281" s="1586"/>
      <c r="F4281" s="1515"/>
    </row>
    <row r="4282" spans="1:6" s="1055" customFormat="1" ht="15.6">
      <c r="A4282" s="1290"/>
      <c r="B4282" s="1291"/>
      <c r="C4282" s="1285"/>
      <c r="D4282" s="1109"/>
      <c r="E4282" s="1586"/>
      <c r="F4282" s="1515"/>
    </row>
    <row r="4283" spans="1:6" s="1055" customFormat="1" ht="15.6">
      <c r="A4283" s="1290"/>
      <c r="B4283" s="1291"/>
      <c r="C4283" s="1285"/>
      <c r="D4283" s="1109"/>
      <c r="E4283" s="1586"/>
      <c r="F4283" s="1515"/>
    </row>
    <row r="4284" spans="1:6" s="1055" customFormat="1" ht="15.6">
      <c r="A4284" s="1290"/>
      <c r="B4284" s="1291"/>
      <c r="C4284" s="1285"/>
      <c r="D4284" s="1109"/>
      <c r="E4284" s="1586"/>
      <c r="F4284" s="1515"/>
    </row>
    <row r="4285" spans="1:6" s="1055" customFormat="1" ht="15.6">
      <c r="A4285" s="1290"/>
      <c r="B4285" s="1291"/>
      <c r="C4285" s="1285"/>
      <c r="D4285" s="1109"/>
      <c r="E4285" s="1586"/>
      <c r="F4285" s="1515"/>
    </row>
    <row r="4286" spans="1:6" s="1055" customFormat="1" ht="15.6">
      <c r="A4286" s="1290"/>
      <c r="B4286" s="1291"/>
      <c r="C4286" s="1285"/>
      <c r="D4286" s="1109"/>
      <c r="E4286" s="1586"/>
      <c r="F4286" s="1515"/>
    </row>
    <row r="4287" spans="1:6" s="1055" customFormat="1" ht="15.6">
      <c r="A4287" s="1290"/>
      <c r="B4287" s="1291"/>
      <c r="C4287" s="1285"/>
      <c r="D4287" s="1109"/>
      <c r="E4287" s="1586"/>
      <c r="F4287" s="1515"/>
    </row>
    <row r="4288" spans="1:6" s="1055" customFormat="1" ht="15.6">
      <c r="A4288" s="1290"/>
      <c r="B4288" s="1291"/>
      <c r="C4288" s="1285"/>
      <c r="D4288" s="1109"/>
      <c r="E4288" s="1586"/>
      <c r="F4288" s="1515"/>
    </row>
    <row r="4289" spans="1:6" s="1055" customFormat="1" ht="15.6">
      <c r="A4289" s="1290"/>
      <c r="B4289" s="1291"/>
      <c r="C4289" s="1285"/>
      <c r="D4289" s="1109"/>
      <c r="E4289" s="1586"/>
      <c r="F4289" s="1515"/>
    </row>
    <row r="4290" spans="1:6" s="1055" customFormat="1" ht="15.6">
      <c r="A4290" s="1290"/>
      <c r="B4290" s="1291"/>
      <c r="C4290" s="1285"/>
      <c r="D4290" s="1109"/>
      <c r="E4290" s="1586"/>
      <c r="F4290" s="1515"/>
    </row>
    <row r="4291" spans="1:6" s="1055" customFormat="1" ht="15.6">
      <c r="A4291" s="1290"/>
      <c r="B4291" s="1291"/>
      <c r="C4291" s="1285"/>
      <c r="D4291" s="1109"/>
      <c r="E4291" s="1586"/>
      <c r="F4291" s="1515"/>
    </row>
    <row r="4292" spans="1:6" s="1055" customFormat="1" ht="15.6">
      <c r="A4292" s="1290"/>
      <c r="B4292" s="1291"/>
      <c r="C4292" s="1285"/>
      <c r="D4292" s="1109"/>
      <c r="E4292" s="1586"/>
      <c r="F4292" s="1515"/>
    </row>
    <row r="4293" spans="1:6" s="1055" customFormat="1" ht="15.6">
      <c r="A4293" s="1290"/>
      <c r="B4293" s="1291"/>
      <c r="C4293" s="1285"/>
      <c r="D4293" s="1109"/>
      <c r="E4293" s="1586"/>
      <c r="F4293" s="1515"/>
    </row>
    <row r="4294" spans="1:6" s="1055" customFormat="1" ht="15.6">
      <c r="A4294" s="1290"/>
      <c r="B4294" s="1291"/>
      <c r="C4294" s="1285"/>
      <c r="D4294" s="1109"/>
      <c r="E4294" s="1586"/>
      <c r="F4294" s="1515"/>
    </row>
    <row r="4295" spans="1:6" s="1055" customFormat="1" ht="16.2" thickBot="1">
      <c r="A4295" s="1296"/>
      <c r="B4295" s="1297"/>
      <c r="C4295" s="1298"/>
      <c r="D4295" s="1299"/>
      <c r="E4295" s="1589"/>
      <c r="F4295" s="1582"/>
    </row>
    <row r="4296" spans="1:6" s="1055" customFormat="1" ht="16.2" thickBot="1">
      <c r="A4296" s="1158"/>
      <c r="B4296" s="1117" t="s">
        <v>2938</v>
      </c>
      <c r="C4296" s="1253"/>
      <c r="D4296" s="1107"/>
      <c r="E4296" s="1497"/>
      <c r="F4296" s="1590">
        <f>F4263</f>
        <v>0</v>
      </c>
    </row>
    <row r="4297" spans="1:6" s="1055" customFormat="1" ht="15.6">
      <c r="A4297" s="1158"/>
      <c r="B4297" s="1196"/>
      <c r="C4297" s="1253"/>
      <c r="D4297" s="1107"/>
      <c r="E4297" s="1465"/>
      <c r="F4297" s="1599"/>
    </row>
    <row r="4298" spans="1:6" s="1055" customFormat="1" ht="15.6">
      <c r="A4298" s="2589" t="s">
        <v>2754</v>
      </c>
      <c r="B4298" s="2589"/>
      <c r="C4298" s="2589"/>
      <c r="D4298" s="2589"/>
      <c r="E4298" s="2589"/>
      <c r="F4298" s="2589"/>
    </row>
    <row r="4299" spans="1:6" s="1055" customFormat="1" ht="16.2" thickBot="1">
      <c r="A4299" s="1254"/>
      <c r="B4299" s="1142"/>
      <c r="C4299" s="1143"/>
      <c r="D4299" s="1107"/>
      <c r="E4299" s="1465"/>
      <c r="F4299" s="1511"/>
    </row>
    <row r="4300" spans="1:6" s="1055" customFormat="1" ht="16.2" thickBot="1">
      <c r="A4300" s="1313" t="s">
        <v>7</v>
      </c>
      <c r="B4300" s="1112" t="s">
        <v>8</v>
      </c>
      <c r="C4300" s="1145"/>
      <c r="D4300" s="1114"/>
      <c r="E4300" s="1455"/>
      <c r="F4300" s="1512" t="s">
        <v>2755</v>
      </c>
    </row>
    <row r="4301" spans="1:6" s="1055" customFormat="1" ht="15.6">
      <c r="A4301" s="1259"/>
      <c r="B4301" s="1146"/>
      <c r="C4301" s="1147"/>
      <c r="D4301" s="1148"/>
      <c r="E4301" s="1513"/>
      <c r="F4301" s="1514"/>
    </row>
    <row r="4302" spans="1:6" s="1055" customFormat="1" ht="15.6">
      <c r="A4302" s="1195"/>
      <c r="B4302" s="1077"/>
      <c r="C4302" s="1149"/>
      <c r="D4302" s="1073"/>
      <c r="E4302" s="1491"/>
      <c r="F4302" s="1515"/>
    </row>
    <row r="4303" spans="1:6" s="1055" customFormat="1" ht="15.6">
      <c r="A4303" s="1195"/>
      <c r="B4303" s="1077" t="s">
        <v>2990</v>
      </c>
      <c r="C4303" s="1149"/>
      <c r="D4303" s="1073"/>
      <c r="E4303" s="1491"/>
      <c r="F4303" s="1515"/>
    </row>
    <row r="4304" spans="1:6" s="1055" customFormat="1" ht="15.6">
      <c r="A4304" s="1195"/>
      <c r="B4304" s="1150" t="s">
        <v>2754</v>
      </c>
      <c r="C4304" s="1151"/>
      <c r="D4304" s="1073"/>
      <c r="E4304" s="1491"/>
      <c r="F4304" s="1515"/>
    </row>
    <row r="4305" spans="1:6" s="1055" customFormat="1" ht="15.6">
      <c r="A4305" s="1195"/>
      <c r="B4305" s="1150"/>
      <c r="C4305" s="1151"/>
      <c r="D4305" s="1073"/>
      <c r="E4305" s="1491"/>
      <c r="F4305" s="1515"/>
    </row>
    <row r="4306" spans="1:6" s="1055" customFormat="1" ht="17.25" customHeight="1">
      <c r="A4306" s="1195"/>
      <c r="B4306" s="1124"/>
      <c r="C4306" s="1274"/>
      <c r="D4306" s="1073"/>
      <c r="E4306" s="1491"/>
      <c r="F4306" s="1515"/>
    </row>
    <row r="4307" spans="1:6" s="1055" customFormat="1" ht="17.25" customHeight="1">
      <c r="A4307" s="1195">
        <v>5.2</v>
      </c>
      <c r="B4307" s="1082" t="s">
        <v>1538</v>
      </c>
      <c r="C4307" s="1151"/>
      <c r="D4307" s="1073"/>
      <c r="E4307" s="1491"/>
      <c r="F4307" s="1515">
        <f>F3952</f>
        <v>327252</v>
      </c>
    </row>
    <row r="4308" spans="1:6" s="1055" customFormat="1" ht="17.25" customHeight="1">
      <c r="A4308" s="1195"/>
      <c r="B4308" s="1082"/>
      <c r="C4308" s="1341"/>
      <c r="D4308" s="1073"/>
      <c r="E4308" s="1491"/>
      <c r="F4308" s="1515"/>
    </row>
    <row r="4309" spans="1:6" s="1055" customFormat="1" ht="17.25" customHeight="1">
      <c r="A4309" s="1195">
        <v>5.3</v>
      </c>
      <c r="B4309" s="1082" t="s">
        <v>1539</v>
      </c>
      <c r="C4309" s="1151"/>
      <c r="D4309" s="1073"/>
      <c r="E4309" s="1491"/>
      <c r="F4309" s="1568">
        <f>F4090</f>
        <v>7898880</v>
      </c>
    </row>
    <row r="4310" spans="1:6" s="1055" customFormat="1" ht="17.25" customHeight="1">
      <c r="A4310" s="1195"/>
      <c r="B4310" s="1082"/>
      <c r="C4310" s="1151"/>
      <c r="D4310" s="1073"/>
      <c r="E4310" s="1491"/>
      <c r="F4310" s="1515"/>
    </row>
    <row r="4311" spans="1:6" s="1055" customFormat="1" ht="17.25" customHeight="1">
      <c r="A4311" s="1195">
        <v>5.4</v>
      </c>
      <c r="B4311" s="1082" t="s">
        <v>1540</v>
      </c>
      <c r="C4311" s="1151"/>
      <c r="D4311" s="1073"/>
      <c r="E4311" s="1491"/>
      <c r="F4311" s="1515">
        <f>F4214</f>
        <v>443000</v>
      </c>
    </row>
    <row r="4312" spans="1:6" s="1055" customFormat="1" ht="17.25" customHeight="1">
      <c r="A4312" s="1195"/>
      <c r="B4312" s="1082"/>
      <c r="C4312" s="1342"/>
      <c r="D4312" s="1073"/>
      <c r="E4312" s="1491"/>
      <c r="F4312" s="1612"/>
    </row>
    <row r="4313" spans="1:6" s="1055" customFormat="1" ht="17.25" customHeight="1">
      <c r="A4313" s="1195">
        <v>5.5</v>
      </c>
      <c r="B4313" s="1082" t="s">
        <v>1541</v>
      </c>
      <c r="C4313" s="1151"/>
      <c r="D4313" s="1073"/>
      <c r="E4313" s="1491"/>
      <c r="F4313" s="1515">
        <f>F4296</f>
        <v>0</v>
      </c>
    </row>
    <row r="4314" spans="1:6" s="1055" customFormat="1" ht="17.25" customHeight="1">
      <c r="A4314" s="1195"/>
      <c r="B4314" s="1082"/>
      <c r="C4314" s="1343"/>
      <c r="D4314" s="1344"/>
      <c r="E4314" s="1606"/>
      <c r="F4314" s="1613"/>
    </row>
    <row r="4315" spans="1:6" s="1055" customFormat="1" ht="16.5" customHeight="1">
      <c r="A4315" s="1259"/>
      <c r="B4315" s="1146"/>
      <c r="C4315" s="1147"/>
      <c r="D4315" s="1148"/>
      <c r="E4315" s="1513"/>
      <c r="F4315" s="1588"/>
    </row>
    <row r="4316" spans="1:6" s="1055" customFormat="1" ht="15.6">
      <c r="A4316" s="1259"/>
      <c r="B4316" s="1146" t="s">
        <v>2926</v>
      </c>
      <c r="C4316" s="1147"/>
      <c r="D4316" s="1148"/>
      <c r="E4316" s="1513"/>
      <c r="F4316" s="1614">
        <f>SUM(F4306:F4315)</f>
        <v>8669132</v>
      </c>
    </row>
    <row r="4317" spans="1:6" s="1055" customFormat="1" ht="15.6">
      <c r="A4317" s="1195"/>
      <c r="B4317" s="1263"/>
      <c r="C4317" s="1264"/>
      <c r="D4317" s="1265"/>
      <c r="E4317" s="1491"/>
      <c r="F4317" s="1515"/>
    </row>
    <row r="4318" spans="1:6" s="1055" customFormat="1" ht="15.6">
      <c r="A4318" s="1195"/>
      <c r="B4318" s="1266"/>
      <c r="C4318" s="1267"/>
      <c r="D4318" s="1268"/>
      <c r="E4318" s="1572"/>
      <c r="F4318" s="1615"/>
    </row>
    <row r="4319" spans="1:6" s="1055" customFormat="1" ht="15.6">
      <c r="A4319" s="1195"/>
      <c r="B4319" s="1124"/>
      <c r="C4319" s="1151"/>
      <c r="D4319" s="1073"/>
      <c r="E4319" s="1491"/>
      <c r="F4319" s="1515"/>
    </row>
    <row r="4320" spans="1:6" s="1055" customFormat="1" ht="15.6">
      <c r="A4320" s="1195"/>
      <c r="B4320" s="1146"/>
      <c r="C4320" s="1151"/>
      <c r="D4320" s="1270"/>
      <c r="E4320" s="1498"/>
      <c r="F4320" s="1616"/>
    </row>
    <row r="4321" spans="1:6" s="1055" customFormat="1" ht="31.8" thickBot="1">
      <c r="A4321" s="1195"/>
      <c r="B4321" s="1146" t="s">
        <v>2991</v>
      </c>
      <c r="C4321" s="1151"/>
      <c r="D4321" s="1270"/>
      <c r="E4321" s="1498"/>
      <c r="F4321" s="1616">
        <f>F4316</f>
        <v>8669132</v>
      </c>
    </row>
    <row r="4322" spans="1:6" s="1055" customFormat="1" ht="15.6">
      <c r="A4322" s="2605"/>
      <c r="B4322" s="2605"/>
      <c r="C4322" s="2605"/>
      <c r="D4322" s="2605"/>
      <c r="E4322" s="2605"/>
      <c r="F4322" s="2605"/>
    </row>
    <row r="4323" spans="1:6" s="1083" customFormat="1" ht="15.6">
      <c r="A4323" s="1159"/>
      <c r="C4323" s="1159"/>
      <c r="D4323" s="1159"/>
      <c r="E4323" s="1617"/>
      <c r="F4323" s="1454"/>
    </row>
    <row r="4324" spans="1:6" s="1083" customFormat="1" ht="15.6">
      <c r="A4324" s="1159"/>
      <c r="C4324" s="1159"/>
      <c r="D4324" s="1159"/>
      <c r="E4324" s="1617"/>
      <c r="F4324" s="1454"/>
    </row>
    <row r="4325" spans="1:6" s="1057" customFormat="1" ht="15.6">
      <c r="A4325" s="1155"/>
      <c r="B4325" s="1156"/>
      <c r="C4325" s="1089"/>
      <c r="D4325" s="1089"/>
      <c r="E4325" s="1451"/>
      <c r="F4325" s="1451"/>
    </row>
    <row r="4326" spans="1:6" s="1057" customFormat="1" ht="15.6">
      <c r="A4326" s="1155"/>
      <c r="B4326" s="1156"/>
      <c r="C4326" s="1089"/>
      <c r="D4326" s="1089"/>
      <c r="E4326" s="1451"/>
      <c r="F4326" s="1451"/>
    </row>
    <row r="4327" spans="1:6" s="1057" customFormat="1" ht="15.6">
      <c r="A4327" s="1155"/>
      <c r="B4327" s="1156"/>
      <c r="C4327" s="1089"/>
      <c r="D4327" s="1089"/>
      <c r="E4327" s="1451"/>
      <c r="F4327" s="1451"/>
    </row>
    <row r="4328" spans="1:6" s="1057" customFormat="1" ht="15.6">
      <c r="A4328" s="1155"/>
      <c r="B4328" s="1156"/>
      <c r="C4328" s="1089"/>
      <c r="D4328" s="1089"/>
      <c r="E4328" s="1451"/>
      <c r="F4328" s="1451"/>
    </row>
    <row r="4329" spans="1:6" s="1057" customFormat="1" ht="15.6">
      <c r="A4329" s="1155"/>
      <c r="B4329" s="1156"/>
      <c r="C4329" s="1089"/>
      <c r="D4329" s="1089"/>
      <c r="E4329" s="1451"/>
      <c r="F4329" s="1451"/>
    </row>
    <row r="4330" spans="1:6" s="1057" customFormat="1" ht="15.6">
      <c r="A4330" s="1155"/>
      <c r="B4330" s="1156"/>
      <c r="C4330" s="1089"/>
      <c r="D4330" s="1089"/>
      <c r="E4330" s="1451"/>
      <c r="F4330" s="1451"/>
    </row>
    <row r="4331" spans="1:6" s="1057" customFormat="1" ht="15.6">
      <c r="A4331" s="1155"/>
      <c r="B4331" s="1156"/>
      <c r="C4331" s="1089"/>
      <c r="D4331" s="1089"/>
      <c r="E4331" s="1451"/>
      <c r="F4331" s="1451"/>
    </row>
    <row r="4332" spans="1:6" s="1057" customFormat="1" ht="15.6">
      <c r="A4332" s="1155"/>
      <c r="B4332" s="1156"/>
      <c r="C4332" s="1089"/>
      <c r="D4332" s="1089"/>
      <c r="E4332" s="1451"/>
      <c r="F4332" s="1451"/>
    </row>
    <row r="4333" spans="1:6" s="1057" customFormat="1" ht="15.6">
      <c r="A4333" s="1155"/>
      <c r="B4333" s="1156"/>
      <c r="C4333" s="1089"/>
      <c r="D4333" s="1089"/>
      <c r="E4333" s="1451"/>
      <c r="F4333" s="1451"/>
    </row>
    <row r="4334" spans="1:6" s="1057" customFormat="1" ht="15.6">
      <c r="A4334" s="1155"/>
      <c r="B4334" s="1156"/>
      <c r="C4334" s="1089"/>
      <c r="D4334" s="1089"/>
      <c r="E4334" s="1451"/>
      <c r="F4334" s="1451"/>
    </row>
    <row r="4335" spans="1:6" s="1057" customFormat="1" ht="15.6">
      <c r="A4335" s="1155"/>
      <c r="B4335" s="1156"/>
      <c r="C4335" s="1089"/>
      <c r="D4335" s="1089"/>
      <c r="E4335" s="1451"/>
      <c r="F4335" s="1451"/>
    </row>
    <row r="4336" spans="1:6" s="1057" customFormat="1" ht="15.6">
      <c r="A4336" s="1155"/>
      <c r="B4336" s="1156"/>
      <c r="C4336" s="1089"/>
      <c r="D4336" s="1089"/>
      <c r="E4336" s="1451"/>
      <c r="F4336" s="1451"/>
    </row>
    <row r="4337" spans="1:6" s="1057" customFormat="1" ht="15.6">
      <c r="A4337" s="1155"/>
      <c r="B4337" s="1156"/>
      <c r="C4337" s="1089"/>
      <c r="D4337" s="1089"/>
      <c r="E4337" s="1451"/>
      <c r="F4337" s="1451"/>
    </row>
    <row r="4338" spans="1:6" s="1057" customFormat="1" ht="15.6">
      <c r="A4338" s="1155"/>
      <c r="B4338" s="1156"/>
      <c r="C4338" s="1089"/>
      <c r="D4338" s="1089"/>
      <c r="E4338" s="1451"/>
      <c r="F4338" s="1451"/>
    </row>
    <row r="4339" spans="1:6" s="1057" customFormat="1" ht="15.6">
      <c r="A4339" s="1155"/>
      <c r="B4339" s="1156"/>
      <c r="C4339" s="1089"/>
      <c r="D4339" s="1089"/>
      <c r="E4339" s="1451"/>
      <c r="F4339" s="1451"/>
    </row>
    <row r="4340" spans="1:6" s="1057" customFormat="1" ht="15.6">
      <c r="A4340" s="1155"/>
      <c r="B4340" s="1156"/>
      <c r="C4340" s="1089"/>
      <c r="D4340" s="1089"/>
      <c r="E4340" s="1451"/>
      <c r="F4340" s="1451"/>
    </row>
    <row r="4341" spans="1:6" s="1057" customFormat="1" ht="15.6">
      <c r="A4341" s="1155"/>
      <c r="B4341" s="1156"/>
      <c r="C4341" s="1089"/>
      <c r="D4341" s="1089"/>
      <c r="E4341" s="1451"/>
      <c r="F4341" s="1451"/>
    </row>
    <row r="4342" spans="1:6" s="1057" customFormat="1" ht="15.6">
      <c r="A4342" s="1155"/>
      <c r="B4342" s="1156"/>
      <c r="C4342" s="1089"/>
      <c r="D4342" s="1089"/>
      <c r="E4342" s="1451"/>
      <c r="F4342" s="1451"/>
    </row>
    <row r="4343" spans="1:6" s="1057" customFormat="1" ht="15.6">
      <c r="A4343" s="1155"/>
      <c r="B4343" s="1156"/>
      <c r="C4343" s="1089"/>
      <c r="D4343" s="1089"/>
      <c r="E4343" s="1451"/>
      <c r="F4343" s="1451"/>
    </row>
    <row r="4344" spans="1:6" s="1057" customFormat="1" ht="15.6">
      <c r="A4344" s="1155"/>
      <c r="B4344" s="1156"/>
      <c r="C4344" s="1089"/>
      <c r="D4344" s="1089"/>
      <c r="E4344" s="1451"/>
      <c r="F4344" s="1451"/>
    </row>
    <row r="4345" spans="1:6" s="1057" customFormat="1" ht="15.6">
      <c r="A4345" s="1155"/>
      <c r="B4345" s="1156"/>
      <c r="C4345" s="1089"/>
      <c r="D4345" s="1089"/>
      <c r="E4345" s="1451"/>
      <c r="F4345" s="1451"/>
    </row>
    <row r="4346" spans="1:6" s="1057" customFormat="1" ht="15.6">
      <c r="A4346" s="1155"/>
      <c r="B4346" s="1156"/>
      <c r="C4346" s="1089"/>
      <c r="D4346" s="1089"/>
      <c r="E4346" s="1451"/>
      <c r="F4346" s="1451"/>
    </row>
    <row r="4347" spans="1:6" s="1057" customFormat="1" ht="15.6">
      <c r="A4347" s="1155"/>
      <c r="B4347" s="1156"/>
      <c r="C4347" s="1089"/>
      <c r="D4347" s="1089"/>
      <c r="E4347" s="1451"/>
      <c r="F4347" s="1451"/>
    </row>
    <row r="4348" spans="1:6" s="1057" customFormat="1" ht="53.25" customHeight="1">
      <c r="A4348" s="2579" t="s">
        <v>3068</v>
      </c>
      <c r="B4348" s="2580"/>
      <c r="C4348" s="2580"/>
      <c r="D4348" s="2580"/>
      <c r="E4348" s="2580"/>
      <c r="F4348" s="2580"/>
    </row>
    <row r="4349" spans="1:6" s="1057" customFormat="1" ht="15.6">
      <c r="A4349" s="1155"/>
      <c r="B4349" s="1156"/>
      <c r="C4349" s="1089"/>
      <c r="D4349" s="1089"/>
      <c r="E4349" s="1451"/>
      <c r="F4349" s="1451"/>
    </row>
    <row r="4350" spans="1:6" s="1057" customFormat="1" ht="15.6">
      <c r="A4350" s="1155"/>
      <c r="B4350" s="1156"/>
      <c r="C4350" s="1089"/>
      <c r="D4350" s="1089"/>
      <c r="E4350" s="1451"/>
      <c r="F4350" s="1451"/>
    </row>
    <row r="4351" spans="1:6" s="1057" customFormat="1" ht="15.6">
      <c r="A4351" s="1155"/>
      <c r="B4351" s="1156"/>
      <c r="C4351" s="1089"/>
      <c r="D4351" s="1089"/>
      <c r="E4351" s="1451"/>
      <c r="F4351" s="1451"/>
    </row>
    <row r="4352" spans="1:6" s="1057" customFormat="1" ht="15.6">
      <c r="A4352" s="1155"/>
      <c r="B4352" s="1156"/>
      <c r="C4352" s="1089"/>
      <c r="D4352" s="1089"/>
      <c r="E4352" s="1451"/>
      <c r="F4352" s="1451"/>
    </row>
    <row r="4353" spans="1:6" s="1057" customFormat="1" ht="15.6">
      <c r="A4353" s="1155"/>
      <c r="B4353" s="1156"/>
      <c r="C4353" s="1089"/>
      <c r="D4353" s="1089"/>
      <c r="E4353" s="1451"/>
      <c r="F4353" s="1451"/>
    </row>
    <row r="4354" spans="1:6" s="1057" customFormat="1" ht="15.6">
      <c r="A4354" s="1155"/>
      <c r="B4354" s="1156"/>
      <c r="C4354" s="1089"/>
      <c r="D4354" s="1089"/>
      <c r="E4354" s="1451"/>
      <c r="F4354" s="1451"/>
    </row>
    <row r="4355" spans="1:6" s="1057" customFormat="1" ht="15.6">
      <c r="A4355" s="1155"/>
      <c r="B4355" s="1156"/>
      <c r="C4355" s="1089"/>
      <c r="D4355" s="1089"/>
      <c r="E4355" s="1451"/>
      <c r="F4355" s="1451"/>
    </row>
    <row r="4356" spans="1:6" s="1057" customFormat="1" ht="15.6">
      <c r="A4356" s="1155"/>
      <c r="B4356" s="1156"/>
      <c r="C4356" s="1089"/>
      <c r="D4356" s="1089"/>
      <c r="E4356" s="1451"/>
      <c r="F4356" s="1451"/>
    </row>
    <row r="4357" spans="1:6" s="1057" customFormat="1" ht="15.6">
      <c r="A4357" s="1155"/>
      <c r="B4357" s="1156"/>
      <c r="C4357" s="1089"/>
      <c r="D4357" s="1089"/>
      <c r="E4357" s="1451"/>
      <c r="F4357" s="1451"/>
    </row>
    <row r="4358" spans="1:6" s="1057" customFormat="1" ht="15.6">
      <c r="A4358" s="1155"/>
      <c r="B4358" s="1156"/>
      <c r="C4358" s="1089"/>
      <c r="D4358" s="1089"/>
      <c r="E4358" s="1451"/>
      <c r="F4358" s="1451"/>
    </row>
    <row r="4359" spans="1:6" s="1057" customFormat="1" ht="15.6">
      <c r="A4359" s="1155"/>
      <c r="B4359" s="1156"/>
      <c r="C4359" s="1089"/>
      <c r="D4359" s="1089"/>
      <c r="E4359" s="1451"/>
      <c r="F4359" s="1451"/>
    </row>
    <row r="4360" spans="1:6" s="1057" customFormat="1" ht="15.6">
      <c r="A4360" s="1155"/>
      <c r="B4360" s="1156"/>
      <c r="C4360" s="1089"/>
      <c r="D4360" s="1089"/>
      <c r="E4360" s="1451"/>
      <c r="F4360" s="1451"/>
    </row>
    <row r="4361" spans="1:6" s="1057" customFormat="1" ht="15.6">
      <c r="A4361" s="1155"/>
      <c r="B4361" s="1156"/>
      <c r="C4361" s="1089"/>
      <c r="D4361" s="1089"/>
      <c r="E4361" s="1451"/>
      <c r="F4361" s="1451"/>
    </row>
    <row r="4362" spans="1:6" s="1057" customFormat="1" ht="15.6">
      <c r="A4362" s="1155"/>
      <c r="B4362" s="1156"/>
      <c r="C4362" s="1089"/>
      <c r="D4362" s="1089"/>
      <c r="E4362" s="1451"/>
      <c r="F4362" s="1451"/>
    </row>
    <row r="4363" spans="1:6" s="1083" customFormat="1" ht="15.6">
      <c r="A4363" s="1157"/>
      <c r="B4363" s="1117"/>
      <c r="C4363" s="1159"/>
      <c r="D4363" s="1159"/>
      <c r="E4363" s="1453"/>
      <c r="F4363" s="1453"/>
    </row>
    <row r="4364" spans="1:6" s="1055" customFormat="1" ht="16.2" thickBot="1">
      <c r="A4364" s="2602" t="s">
        <v>3069</v>
      </c>
      <c r="B4364" s="2602"/>
      <c r="C4364" s="2602"/>
      <c r="D4364" s="2602"/>
      <c r="E4364" s="2602"/>
      <c r="F4364" s="2602"/>
    </row>
    <row r="4365" spans="1:6" s="1083" customFormat="1" ht="16.2" thickBot="1">
      <c r="A4365" s="1275" t="s">
        <v>7</v>
      </c>
      <c r="B4365" s="1112" t="s">
        <v>8</v>
      </c>
      <c r="C4365" s="1113" t="s">
        <v>10</v>
      </c>
      <c r="D4365" s="1276" t="s">
        <v>991</v>
      </c>
      <c r="E4365" s="1455" t="s">
        <v>11</v>
      </c>
      <c r="F4365" s="1578" t="s">
        <v>2732</v>
      </c>
    </row>
    <row r="4366" spans="1:6" s="1055" customFormat="1" ht="15.6">
      <c r="A4366" s="1259"/>
      <c r="B4366" s="1277"/>
      <c r="C4366" s="1278"/>
      <c r="D4366" s="1279"/>
      <c r="E4366" s="1579"/>
      <c r="F4366" s="1580"/>
    </row>
    <row r="4367" spans="1:6" s="1055" customFormat="1" ht="15.6">
      <c r="A4367" s="1280"/>
      <c r="B4367" s="1150" t="s">
        <v>1409</v>
      </c>
      <c r="C4367" s="1151"/>
      <c r="D4367" s="1073"/>
      <c r="E4367" s="1491"/>
      <c r="F4367" s="1515"/>
    </row>
    <row r="4368" spans="1:6" s="1055" customFormat="1" ht="15.6">
      <c r="A4368" s="1280" t="s">
        <v>3070</v>
      </c>
      <c r="B4368" s="1150" t="s">
        <v>1410</v>
      </c>
      <c r="C4368" s="1151"/>
      <c r="D4368" s="1073"/>
      <c r="E4368" s="1491"/>
      <c r="F4368" s="1515"/>
    </row>
    <row r="4369" spans="1:6" s="1055" customFormat="1" ht="31.2">
      <c r="A4369" s="1195"/>
      <c r="B4369" s="1150" t="s">
        <v>1411</v>
      </c>
      <c r="C4369" s="1151"/>
      <c r="D4369" s="1073"/>
      <c r="E4369" s="1491"/>
      <c r="F4369" s="1515"/>
    </row>
    <row r="4370" spans="1:6" s="1055" customFormat="1" ht="46.8">
      <c r="A4370" s="1195"/>
      <c r="B4370" s="1150" t="s">
        <v>1412</v>
      </c>
      <c r="C4370" s="1151"/>
      <c r="D4370" s="1073"/>
      <c r="E4370" s="1491"/>
      <c r="F4370" s="1515"/>
    </row>
    <row r="4371" spans="1:6" s="1055" customFormat="1" ht="15.6">
      <c r="A4371" s="1195"/>
      <c r="B4371" s="1150" t="s">
        <v>1413</v>
      </c>
      <c r="C4371" s="1151"/>
      <c r="D4371" s="1073"/>
      <c r="E4371" s="1491"/>
      <c r="F4371" s="1515"/>
    </row>
    <row r="4372" spans="1:6" s="1055" customFormat="1" ht="15.6">
      <c r="A4372" s="1195"/>
      <c r="B4372" s="1150"/>
      <c r="C4372" s="1151"/>
      <c r="D4372" s="1073"/>
      <c r="E4372" s="1491"/>
      <c r="F4372" s="1515"/>
    </row>
    <row r="4373" spans="1:6" s="1055" customFormat="1" ht="15.6">
      <c r="A4373" s="1281" t="s">
        <v>28</v>
      </c>
      <c r="B4373" s="1124" t="s">
        <v>1414</v>
      </c>
      <c r="C4373" s="1151" t="s">
        <v>46</v>
      </c>
      <c r="D4373" s="1282">
        <v>0</v>
      </c>
      <c r="E4373" s="1491">
        <v>400</v>
      </c>
      <c r="F4373" s="1515">
        <f t="shared" ref="F4373:F4392" si="102">D4373*E4373</f>
        <v>0</v>
      </c>
    </row>
    <row r="4374" spans="1:6" s="1055" customFormat="1" ht="15.6">
      <c r="A4374" s="1281" t="s">
        <v>30</v>
      </c>
      <c r="B4374" s="1124" t="s">
        <v>1415</v>
      </c>
      <c r="C4374" s="1151" t="s">
        <v>46</v>
      </c>
      <c r="D4374" s="1282">
        <v>0</v>
      </c>
      <c r="E4374" s="1491">
        <v>300</v>
      </c>
      <c r="F4374" s="1515">
        <f t="shared" si="102"/>
        <v>0</v>
      </c>
    </row>
    <row r="4375" spans="1:6" s="1055" customFormat="1" ht="15.6">
      <c r="A4375" s="1281" t="s">
        <v>31</v>
      </c>
      <c r="B4375" s="1124" t="s">
        <v>1416</v>
      </c>
      <c r="C4375" s="1151" t="s">
        <v>46</v>
      </c>
      <c r="D4375" s="1282">
        <v>0</v>
      </c>
      <c r="E4375" s="1491">
        <v>250</v>
      </c>
      <c r="F4375" s="1515">
        <f t="shared" si="102"/>
        <v>0</v>
      </c>
    </row>
    <row r="4376" spans="1:6" s="1055" customFormat="1" ht="15.6">
      <c r="A4376" s="1281" t="s">
        <v>32</v>
      </c>
      <c r="B4376" s="1124" t="s">
        <v>1417</v>
      </c>
      <c r="C4376" s="1151" t="s">
        <v>46</v>
      </c>
      <c r="D4376" s="1282">
        <v>0</v>
      </c>
      <c r="E4376" s="1491">
        <v>200</v>
      </c>
      <c r="F4376" s="1515">
        <f t="shared" si="102"/>
        <v>0</v>
      </c>
    </row>
    <row r="4377" spans="1:6" s="1055" customFormat="1" ht="15.6">
      <c r="A4377" s="1281" t="s">
        <v>33</v>
      </c>
      <c r="B4377" s="1124" t="s">
        <v>1418</v>
      </c>
      <c r="C4377" s="1151" t="s">
        <v>46</v>
      </c>
      <c r="D4377" s="1282">
        <v>0</v>
      </c>
      <c r="E4377" s="1491">
        <v>200</v>
      </c>
      <c r="F4377" s="1515">
        <f t="shared" si="102"/>
        <v>0</v>
      </c>
    </row>
    <row r="4378" spans="1:6" s="1055" customFormat="1" ht="16.2">
      <c r="A4378" s="1283"/>
      <c r="B4378" s="1284" t="s">
        <v>1419</v>
      </c>
      <c r="C4378" s="1151"/>
      <c r="D4378" s="1282"/>
      <c r="E4378" s="1491"/>
      <c r="F4378" s="1515">
        <f t="shared" si="102"/>
        <v>0</v>
      </c>
    </row>
    <row r="4379" spans="1:6" s="1055" customFormat="1" ht="15.6">
      <c r="A4379" s="1281" t="s">
        <v>34</v>
      </c>
      <c r="B4379" s="1124" t="s">
        <v>1420</v>
      </c>
      <c r="C4379" s="1151" t="s">
        <v>1421</v>
      </c>
      <c r="D4379" s="1282">
        <v>0</v>
      </c>
      <c r="E4379" s="1491">
        <v>400</v>
      </c>
      <c r="F4379" s="1515">
        <f t="shared" si="102"/>
        <v>0</v>
      </c>
    </row>
    <row r="4380" spans="1:6" s="1055" customFormat="1" ht="15.6">
      <c r="A4380" s="1281" t="s">
        <v>35</v>
      </c>
      <c r="B4380" s="1124" t="s">
        <v>1422</v>
      </c>
      <c r="C4380" s="1151" t="s">
        <v>1421</v>
      </c>
      <c r="D4380" s="1282">
        <v>0</v>
      </c>
      <c r="E4380" s="1491">
        <v>300</v>
      </c>
      <c r="F4380" s="1515">
        <f t="shared" si="102"/>
        <v>0</v>
      </c>
    </row>
    <row r="4381" spans="1:6" s="1055" customFormat="1" ht="15.6">
      <c r="A4381" s="1281" t="s">
        <v>36</v>
      </c>
      <c r="B4381" s="1124" t="s">
        <v>1416</v>
      </c>
      <c r="C4381" s="1151" t="s">
        <v>1421</v>
      </c>
      <c r="D4381" s="1282">
        <v>0</v>
      </c>
      <c r="E4381" s="1491">
        <v>250</v>
      </c>
      <c r="F4381" s="1515">
        <f t="shared" si="102"/>
        <v>0</v>
      </c>
    </row>
    <row r="4382" spans="1:6" s="1055" customFormat="1" ht="15.6">
      <c r="A4382" s="1281" t="s">
        <v>74</v>
      </c>
      <c r="B4382" s="1124" t="s">
        <v>1423</v>
      </c>
      <c r="C4382" s="1151" t="s">
        <v>1421</v>
      </c>
      <c r="D4382" s="1282">
        <v>0</v>
      </c>
      <c r="E4382" s="1491">
        <v>200</v>
      </c>
      <c r="F4382" s="1515">
        <f t="shared" si="102"/>
        <v>0</v>
      </c>
    </row>
    <row r="4383" spans="1:6" s="1055" customFormat="1" ht="15.6">
      <c r="A4383" s="1281" t="s">
        <v>38</v>
      </c>
      <c r="B4383" s="1124" t="s">
        <v>1418</v>
      </c>
      <c r="C4383" s="1151" t="s">
        <v>1421</v>
      </c>
      <c r="D4383" s="1282">
        <v>0</v>
      </c>
      <c r="E4383" s="1491">
        <v>200</v>
      </c>
      <c r="F4383" s="1515">
        <f t="shared" si="102"/>
        <v>0</v>
      </c>
    </row>
    <row r="4384" spans="1:6" s="1055" customFormat="1" ht="15" customHeight="1">
      <c r="A4384" s="1281" t="s">
        <v>39</v>
      </c>
      <c r="B4384" s="1124" t="s">
        <v>1424</v>
      </c>
      <c r="C4384" s="1151" t="s">
        <v>1421</v>
      </c>
      <c r="D4384" s="1282">
        <v>0</v>
      </c>
      <c r="E4384" s="1491">
        <v>400</v>
      </c>
      <c r="F4384" s="1515">
        <f t="shared" si="102"/>
        <v>0</v>
      </c>
    </row>
    <row r="4385" spans="1:6" s="1055" customFormat="1" ht="15.6">
      <c r="A4385" s="1281" t="s">
        <v>40</v>
      </c>
      <c r="B4385" s="1124" t="s">
        <v>1425</v>
      </c>
      <c r="C4385" s="1151" t="s">
        <v>1421</v>
      </c>
      <c r="D4385" s="1282">
        <v>0</v>
      </c>
      <c r="E4385" s="1491">
        <v>300</v>
      </c>
      <c r="F4385" s="1515">
        <f t="shared" si="102"/>
        <v>0</v>
      </c>
    </row>
    <row r="4386" spans="1:6" s="1055" customFormat="1" ht="15.6">
      <c r="A4386" s="1281" t="s">
        <v>42</v>
      </c>
      <c r="B4386" s="1124" t="s">
        <v>1416</v>
      </c>
      <c r="C4386" s="1151" t="s">
        <v>1421</v>
      </c>
      <c r="D4386" s="1282">
        <v>0</v>
      </c>
      <c r="E4386" s="1491">
        <v>250</v>
      </c>
      <c r="F4386" s="1515">
        <f t="shared" si="102"/>
        <v>0</v>
      </c>
    </row>
    <row r="4387" spans="1:6" s="1055" customFormat="1" ht="15.6">
      <c r="A4387" s="1281" t="s">
        <v>43</v>
      </c>
      <c r="B4387" s="1124" t="s">
        <v>1423</v>
      </c>
      <c r="C4387" s="1151" t="s">
        <v>1421</v>
      </c>
      <c r="D4387" s="1282">
        <v>0</v>
      </c>
      <c r="E4387" s="1491">
        <v>200</v>
      </c>
      <c r="F4387" s="1515">
        <f t="shared" si="102"/>
        <v>0</v>
      </c>
    </row>
    <row r="4388" spans="1:6" s="1055" customFormat="1" ht="15.6">
      <c r="A4388" s="1281" t="s">
        <v>613</v>
      </c>
      <c r="B4388" s="1124" t="s">
        <v>1418</v>
      </c>
      <c r="C4388" s="1151" t="s">
        <v>1421</v>
      </c>
      <c r="D4388" s="1282">
        <v>0</v>
      </c>
      <c r="E4388" s="1491">
        <v>200</v>
      </c>
      <c r="F4388" s="1515">
        <f t="shared" si="102"/>
        <v>0</v>
      </c>
    </row>
    <row r="4389" spans="1:6" s="1055" customFormat="1" ht="15.6">
      <c r="A4389" s="1283"/>
      <c r="B4389" s="1150" t="s">
        <v>1426</v>
      </c>
      <c r="C4389" s="1151"/>
      <c r="D4389" s="1073"/>
      <c r="E4389" s="1491"/>
      <c r="F4389" s="1515">
        <f t="shared" si="102"/>
        <v>0</v>
      </c>
    </row>
    <row r="4390" spans="1:6" s="1055" customFormat="1" ht="31.2">
      <c r="A4390" s="1281" t="s">
        <v>856</v>
      </c>
      <c r="B4390" s="1124" t="s">
        <v>1427</v>
      </c>
      <c r="C4390" s="1151" t="s">
        <v>809</v>
      </c>
      <c r="D4390" s="1282">
        <v>0</v>
      </c>
      <c r="E4390" s="1491">
        <v>5000</v>
      </c>
      <c r="F4390" s="1515">
        <f t="shared" si="102"/>
        <v>0</v>
      </c>
    </row>
    <row r="4391" spans="1:6" s="1055" customFormat="1" ht="15.6">
      <c r="A4391" s="1281" t="s">
        <v>858</v>
      </c>
      <c r="B4391" s="1124" t="s">
        <v>1428</v>
      </c>
      <c r="C4391" s="1151" t="s">
        <v>809</v>
      </c>
      <c r="D4391" s="1282">
        <v>0</v>
      </c>
      <c r="E4391" s="1491">
        <v>3631</v>
      </c>
      <c r="F4391" s="1515">
        <f t="shared" si="102"/>
        <v>0</v>
      </c>
    </row>
    <row r="4392" spans="1:6" s="1055" customFormat="1" ht="15.6">
      <c r="A4392" s="1281" t="s">
        <v>860</v>
      </c>
      <c r="B4392" s="1124" t="s">
        <v>1429</v>
      </c>
      <c r="C4392" s="1151" t="s">
        <v>809</v>
      </c>
      <c r="D4392" s="1282">
        <v>0</v>
      </c>
      <c r="E4392" s="1491">
        <v>2359</v>
      </c>
      <c r="F4392" s="1515">
        <f t="shared" si="102"/>
        <v>0</v>
      </c>
    </row>
    <row r="4393" spans="1:6" s="1055" customFormat="1" ht="15.6">
      <c r="A4393" s="1281"/>
      <c r="B4393" s="1124"/>
      <c r="C4393" s="1151"/>
      <c r="D4393" s="1282"/>
      <c r="E4393" s="1491"/>
      <c r="F4393" s="1515"/>
    </row>
    <row r="4394" spans="1:6" s="1055" customFormat="1" ht="15.6">
      <c r="A4394" s="1281"/>
      <c r="B4394" s="1124"/>
      <c r="C4394" s="1285"/>
      <c r="D4394" s="1282"/>
      <c r="E4394" s="1581"/>
      <c r="F4394" s="1568"/>
    </row>
    <row r="4395" spans="1:6" s="1055" customFormat="1" ht="16.2" thickBot="1">
      <c r="A4395" s="1271"/>
      <c r="B4395" s="1162"/>
      <c r="C4395" s="1272"/>
      <c r="D4395" s="1164"/>
      <c r="E4395" s="1575"/>
      <c r="F4395" s="1582"/>
    </row>
    <row r="4396" spans="1:6" s="1055" customFormat="1" ht="16.2" thickBot="1">
      <c r="A4396" s="2603" t="s">
        <v>2932</v>
      </c>
      <c r="B4396" s="2604"/>
      <c r="C4396" s="1143"/>
      <c r="D4396" s="1107"/>
      <c r="E4396" s="1498"/>
      <c r="F4396" s="1512">
        <f>SUM(F4373:F4395)</f>
        <v>0</v>
      </c>
    </row>
    <row r="4397" spans="1:6" s="1055" customFormat="1" ht="15.6">
      <c r="A4397" s="1273"/>
      <c r="B4397" s="1142"/>
      <c r="C4397" s="1253"/>
      <c r="D4397" s="1107"/>
      <c r="E4397" s="1465"/>
      <c r="F4397" s="1511"/>
    </row>
    <row r="4398" spans="1:6" s="1055" customFormat="1" ht="16.2" thickBot="1">
      <c r="A4398" s="2602" t="s">
        <v>3069</v>
      </c>
      <c r="B4398" s="2602"/>
      <c r="C4398" s="2602"/>
      <c r="D4398" s="2602"/>
      <c r="E4398" s="2602"/>
      <c r="F4398" s="2602"/>
    </row>
    <row r="4399" spans="1:6" s="1083" customFormat="1" ht="26.25" customHeight="1" thickBot="1">
      <c r="A4399" s="1160" t="s">
        <v>7</v>
      </c>
      <c r="B4399" s="1112" t="s">
        <v>8</v>
      </c>
      <c r="C4399" s="1113" t="s">
        <v>10</v>
      </c>
      <c r="D4399" s="1114" t="s">
        <v>2744</v>
      </c>
      <c r="E4399" s="1455" t="s">
        <v>2765</v>
      </c>
      <c r="F4399" s="1456" t="s">
        <v>2745</v>
      </c>
    </row>
    <row r="4400" spans="1:6" s="1055" customFormat="1" ht="15.6">
      <c r="A4400" s="1259"/>
      <c r="B4400" s="1277"/>
      <c r="C4400" s="1278"/>
      <c r="D4400" s="1279"/>
      <c r="E4400" s="1579"/>
      <c r="F4400" s="1583"/>
    </row>
    <row r="4401" spans="1:6" s="1055" customFormat="1" ht="15.6">
      <c r="A4401" s="1280" t="s">
        <v>3071</v>
      </c>
      <c r="B4401" s="1150" t="s">
        <v>1430</v>
      </c>
      <c r="C4401" s="1151"/>
      <c r="D4401" s="1073"/>
      <c r="E4401" s="1491"/>
      <c r="F4401" s="1568"/>
    </row>
    <row r="4402" spans="1:6" s="1055" customFormat="1" ht="31.2">
      <c r="A4402" s="1195"/>
      <c r="B4402" s="1150" t="s">
        <v>1431</v>
      </c>
      <c r="C4402" s="1151"/>
      <c r="D4402" s="1073"/>
      <c r="E4402" s="1491"/>
      <c r="F4402" s="1568"/>
    </row>
    <row r="4403" spans="1:6" s="1055" customFormat="1" ht="46.8">
      <c r="A4403" s="1195"/>
      <c r="B4403" s="1150" t="s">
        <v>1432</v>
      </c>
      <c r="C4403" s="1151"/>
      <c r="D4403" s="1073"/>
      <c r="E4403" s="1491"/>
      <c r="F4403" s="1568"/>
    </row>
    <row r="4404" spans="1:6" s="1055" customFormat="1" ht="46.8">
      <c r="A4404" s="1195"/>
      <c r="B4404" s="1150" t="s">
        <v>1433</v>
      </c>
      <c r="C4404" s="1151"/>
      <c r="D4404" s="1073"/>
      <c r="E4404" s="1491"/>
      <c r="F4404" s="1568"/>
    </row>
    <row r="4405" spans="1:6" s="1055" customFormat="1" ht="31.2">
      <c r="A4405" s="1195"/>
      <c r="B4405" s="1150" t="s">
        <v>1434</v>
      </c>
      <c r="C4405" s="1151"/>
      <c r="D4405" s="1073"/>
      <c r="E4405" s="1491"/>
      <c r="F4405" s="1568"/>
    </row>
    <row r="4406" spans="1:6" s="1055" customFormat="1" ht="15.6">
      <c r="A4406" s="1195"/>
      <c r="B4406" s="1150"/>
      <c r="C4406" s="1151"/>
      <c r="D4406" s="1073"/>
      <c r="E4406" s="1491"/>
      <c r="F4406" s="1568"/>
    </row>
    <row r="4407" spans="1:6" s="1055" customFormat="1" ht="15.6">
      <c r="A4407" s="1281" t="s">
        <v>28</v>
      </c>
      <c r="B4407" s="1124" t="s">
        <v>1414</v>
      </c>
      <c r="C4407" s="1151" t="s">
        <v>46</v>
      </c>
      <c r="D4407" s="1282">
        <v>0</v>
      </c>
      <c r="E4407" s="1491">
        <v>1950</v>
      </c>
      <c r="F4407" s="1568">
        <f t="shared" ref="F4407:F4426" si="103">E4407*D4407</f>
        <v>0</v>
      </c>
    </row>
    <row r="4408" spans="1:6" s="1055" customFormat="1" ht="15.6">
      <c r="A4408" s="1281" t="s">
        <v>30</v>
      </c>
      <c r="B4408" s="1124" t="s">
        <v>1415</v>
      </c>
      <c r="C4408" s="1151" t="s">
        <v>46</v>
      </c>
      <c r="D4408" s="1282">
        <v>0</v>
      </c>
      <c r="E4408" s="1491">
        <v>1800</v>
      </c>
      <c r="F4408" s="1568">
        <f t="shared" si="103"/>
        <v>0</v>
      </c>
    </row>
    <row r="4409" spans="1:6" s="1055" customFormat="1" ht="15.6">
      <c r="A4409" s="1281" t="s">
        <v>31</v>
      </c>
      <c r="B4409" s="1124" t="s">
        <v>1416</v>
      </c>
      <c r="C4409" s="1151" t="s">
        <v>46</v>
      </c>
      <c r="D4409" s="1282">
        <v>0</v>
      </c>
      <c r="E4409" s="1491">
        <v>800</v>
      </c>
      <c r="F4409" s="1568">
        <f t="shared" si="103"/>
        <v>0</v>
      </c>
    </row>
    <row r="4410" spans="1:6" s="1055" customFormat="1" ht="15.6">
      <c r="A4410" s="1281" t="s">
        <v>32</v>
      </c>
      <c r="B4410" s="1124" t="s">
        <v>1417</v>
      </c>
      <c r="C4410" s="1151" t="s">
        <v>46</v>
      </c>
      <c r="D4410" s="1282">
        <v>0</v>
      </c>
      <c r="E4410" s="1491">
        <v>600</v>
      </c>
      <c r="F4410" s="1568">
        <f t="shared" si="103"/>
        <v>0</v>
      </c>
    </row>
    <row r="4411" spans="1:6" s="1055" customFormat="1" ht="15.6">
      <c r="A4411" s="1281" t="s">
        <v>33</v>
      </c>
      <c r="B4411" s="1124" t="s">
        <v>1418</v>
      </c>
      <c r="C4411" s="1151" t="s">
        <v>46</v>
      </c>
      <c r="D4411" s="1282">
        <v>0</v>
      </c>
      <c r="E4411" s="1491">
        <v>500</v>
      </c>
      <c r="F4411" s="1568">
        <f t="shared" si="103"/>
        <v>0</v>
      </c>
    </row>
    <row r="4412" spans="1:6" s="1055" customFormat="1" ht="16.2">
      <c r="A4412" s="1283"/>
      <c r="B4412" s="1284" t="s">
        <v>1419</v>
      </c>
      <c r="C4412" s="1151"/>
      <c r="D4412" s="1282"/>
      <c r="E4412" s="1491"/>
      <c r="F4412" s="1568">
        <f t="shared" si="103"/>
        <v>0</v>
      </c>
    </row>
    <row r="4413" spans="1:6" s="1055" customFormat="1" ht="15.6">
      <c r="A4413" s="1281" t="s">
        <v>34</v>
      </c>
      <c r="B4413" s="1124" t="s">
        <v>1420</v>
      </c>
      <c r="C4413" s="1151" t="s">
        <v>1421</v>
      </c>
      <c r="D4413" s="1282">
        <v>0</v>
      </c>
      <c r="E4413" s="1491">
        <v>2000</v>
      </c>
      <c r="F4413" s="1568">
        <f t="shared" si="103"/>
        <v>0</v>
      </c>
    </row>
    <row r="4414" spans="1:6" s="1055" customFormat="1" ht="15.6">
      <c r="A4414" s="1281" t="s">
        <v>35</v>
      </c>
      <c r="B4414" s="1124" t="s">
        <v>1422</v>
      </c>
      <c r="C4414" s="1151" t="s">
        <v>1421</v>
      </c>
      <c r="D4414" s="1282">
        <v>0</v>
      </c>
      <c r="E4414" s="1491">
        <v>2000</v>
      </c>
      <c r="F4414" s="1568">
        <f t="shared" si="103"/>
        <v>0</v>
      </c>
    </row>
    <row r="4415" spans="1:6" s="1055" customFormat="1" ht="15.6">
      <c r="A4415" s="1281" t="s">
        <v>36</v>
      </c>
      <c r="B4415" s="1124" t="s">
        <v>1416</v>
      </c>
      <c r="C4415" s="1151" t="s">
        <v>1421</v>
      </c>
      <c r="D4415" s="1282">
        <v>0</v>
      </c>
      <c r="E4415" s="1491">
        <v>500</v>
      </c>
      <c r="F4415" s="1568">
        <f t="shared" si="103"/>
        <v>0</v>
      </c>
    </row>
    <row r="4416" spans="1:6" s="1055" customFormat="1" ht="15.6">
      <c r="A4416" s="1281" t="s">
        <v>74</v>
      </c>
      <c r="B4416" s="1124" t="s">
        <v>1423</v>
      </c>
      <c r="C4416" s="1151" t="s">
        <v>1421</v>
      </c>
      <c r="D4416" s="1282">
        <v>0</v>
      </c>
      <c r="E4416" s="1491">
        <v>400</v>
      </c>
      <c r="F4416" s="1568">
        <f t="shared" si="103"/>
        <v>0</v>
      </c>
    </row>
    <row r="4417" spans="1:6" s="1055" customFormat="1" ht="15.6">
      <c r="A4417" s="1281" t="s">
        <v>38</v>
      </c>
      <c r="B4417" s="1124" t="s">
        <v>1418</v>
      </c>
      <c r="C4417" s="1151" t="s">
        <v>1421</v>
      </c>
      <c r="D4417" s="1282">
        <v>0</v>
      </c>
      <c r="E4417" s="1491">
        <v>350</v>
      </c>
      <c r="F4417" s="1568">
        <f t="shared" si="103"/>
        <v>0</v>
      </c>
    </row>
    <row r="4418" spans="1:6" s="1055" customFormat="1" ht="15" customHeight="1">
      <c r="A4418" s="1281" t="s">
        <v>39</v>
      </c>
      <c r="B4418" s="1124" t="s">
        <v>1424</v>
      </c>
      <c r="C4418" s="1151" t="s">
        <v>1421</v>
      </c>
      <c r="D4418" s="1282">
        <v>0</v>
      </c>
      <c r="E4418" s="1491">
        <v>2000</v>
      </c>
      <c r="F4418" s="1568">
        <f t="shared" si="103"/>
        <v>0</v>
      </c>
    </row>
    <row r="4419" spans="1:6" s="1055" customFormat="1" ht="15.6">
      <c r="A4419" s="1281" t="s">
        <v>40</v>
      </c>
      <c r="B4419" s="1124" t="s">
        <v>1425</v>
      </c>
      <c r="C4419" s="1151" t="s">
        <v>1421</v>
      </c>
      <c r="D4419" s="1282">
        <v>0</v>
      </c>
      <c r="E4419" s="1491">
        <v>2000</v>
      </c>
      <c r="F4419" s="1568">
        <f t="shared" si="103"/>
        <v>0</v>
      </c>
    </row>
    <row r="4420" spans="1:6" s="1055" customFormat="1" ht="15.6">
      <c r="A4420" s="1281" t="s">
        <v>42</v>
      </c>
      <c r="B4420" s="1124" t="s">
        <v>1416</v>
      </c>
      <c r="C4420" s="1151" t="s">
        <v>1421</v>
      </c>
      <c r="D4420" s="1282">
        <v>0</v>
      </c>
      <c r="E4420" s="1491">
        <v>500</v>
      </c>
      <c r="F4420" s="1568">
        <f t="shared" si="103"/>
        <v>0</v>
      </c>
    </row>
    <row r="4421" spans="1:6" s="1055" customFormat="1" ht="15.6">
      <c r="A4421" s="1281" t="s">
        <v>43</v>
      </c>
      <c r="B4421" s="1124" t="s">
        <v>1423</v>
      </c>
      <c r="C4421" s="1151" t="s">
        <v>1421</v>
      </c>
      <c r="D4421" s="1282">
        <v>0</v>
      </c>
      <c r="E4421" s="1491">
        <v>400</v>
      </c>
      <c r="F4421" s="1568">
        <f t="shared" si="103"/>
        <v>0</v>
      </c>
    </row>
    <row r="4422" spans="1:6" s="1055" customFormat="1" ht="15.6">
      <c r="A4422" s="1281" t="s">
        <v>613</v>
      </c>
      <c r="B4422" s="1124" t="s">
        <v>1418</v>
      </c>
      <c r="C4422" s="1151" t="s">
        <v>1421</v>
      </c>
      <c r="D4422" s="1282">
        <v>0</v>
      </c>
      <c r="E4422" s="1491">
        <v>350</v>
      </c>
      <c r="F4422" s="1568">
        <f t="shared" si="103"/>
        <v>0</v>
      </c>
    </row>
    <row r="4423" spans="1:6" s="1055" customFormat="1" ht="15.6">
      <c r="A4423" s="1283"/>
      <c r="B4423" s="1150" t="s">
        <v>1426</v>
      </c>
      <c r="C4423" s="1151"/>
      <c r="D4423" s="1073"/>
      <c r="E4423" s="1491"/>
      <c r="F4423" s="1568">
        <f t="shared" si="103"/>
        <v>0</v>
      </c>
    </row>
    <row r="4424" spans="1:6" s="1055" customFormat="1" ht="31.2">
      <c r="A4424" s="1281" t="s">
        <v>856</v>
      </c>
      <c r="B4424" s="1124" t="s">
        <v>1427</v>
      </c>
      <c r="C4424" s="1151" t="s">
        <v>809</v>
      </c>
      <c r="D4424" s="1282">
        <v>0</v>
      </c>
      <c r="E4424" s="1491">
        <v>4500</v>
      </c>
      <c r="F4424" s="1568">
        <f t="shared" si="103"/>
        <v>0</v>
      </c>
    </row>
    <row r="4425" spans="1:6" s="1055" customFormat="1" ht="15.6">
      <c r="A4425" s="1281" t="s">
        <v>858</v>
      </c>
      <c r="B4425" s="1124" t="s">
        <v>1428</v>
      </c>
      <c r="C4425" s="1151" t="s">
        <v>809</v>
      </c>
      <c r="D4425" s="1282">
        <v>0</v>
      </c>
      <c r="E4425" s="1491">
        <v>4200</v>
      </c>
      <c r="F4425" s="1568">
        <f t="shared" si="103"/>
        <v>0</v>
      </c>
    </row>
    <row r="4426" spans="1:6" s="1055" customFormat="1" ht="15.6">
      <c r="A4426" s="1281" t="s">
        <v>860</v>
      </c>
      <c r="B4426" s="1124" t="s">
        <v>1429</v>
      </c>
      <c r="C4426" s="1151" t="s">
        <v>809</v>
      </c>
      <c r="D4426" s="1282">
        <v>0</v>
      </c>
      <c r="E4426" s="1491">
        <v>2600</v>
      </c>
      <c r="F4426" s="1568">
        <f t="shared" si="103"/>
        <v>0</v>
      </c>
    </row>
    <row r="4427" spans="1:6" s="1055" customFormat="1" ht="16.2" thickBot="1">
      <c r="A4427" s="1271"/>
      <c r="B4427" s="1162"/>
      <c r="C4427" s="1272"/>
      <c r="D4427" s="1164"/>
      <c r="E4427" s="1575"/>
      <c r="F4427" s="1576"/>
    </row>
    <row r="4428" spans="1:6" s="1055" customFormat="1" ht="16.2" thickBot="1">
      <c r="A4428" s="2603" t="s">
        <v>2932</v>
      </c>
      <c r="B4428" s="2604"/>
      <c r="C4428" s="1143"/>
      <c r="D4428" s="1107"/>
      <c r="E4428" s="1498"/>
      <c r="F4428" s="1584">
        <f>SUM(F4400:F4427)</f>
        <v>0</v>
      </c>
    </row>
    <row r="4429" spans="1:6" s="1055" customFormat="1" ht="15.6">
      <c r="A4429" s="1273"/>
      <c r="B4429" s="1142"/>
      <c r="C4429" s="1253"/>
      <c r="D4429" s="1107"/>
      <c r="E4429" s="1465"/>
      <c r="F4429" s="1511"/>
    </row>
    <row r="4430" spans="1:6" s="1055" customFormat="1" ht="16.2" thickBot="1">
      <c r="A4430" s="2602" t="s">
        <v>3069</v>
      </c>
      <c r="B4430" s="2602"/>
      <c r="C4430" s="2602"/>
      <c r="D4430" s="2602"/>
      <c r="E4430" s="2602"/>
      <c r="F4430" s="2602"/>
    </row>
    <row r="4431" spans="1:6" s="1083" customFormat="1" ht="16.2" thickBot="1">
      <c r="A4431" s="1275" t="s">
        <v>7</v>
      </c>
      <c r="B4431" s="1112" t="s">
        <v>8</v>
      </c>
      <c r="C4431" s="1113" t="s">
        <v>10</v>
      </c>
      <c r="D4431" s="1276" t="s">
        <v>991</v>
      </c>
      <c r="E4431" s="1455" t="s">
        <v>11</v>
      </c>
      <c r="F4431" s="1578" t="s">
        <v>2732</v>
      </c>
    </row>
    <row r="4432" spans="1:6" s="1055" customFormat="1" ht="15.6">
      <c r="A4432" s="1286"/>
      <c r="B4432" s="1287"/>
      <c r="C4432" s="1288"/>
      <c r="D4432" s="1289"/>
      <c r="E4432" s="1585"/>
      <c r="F4432" s="1580"/>
    </row>
    <row r="4433" spans="1:6" s="1055" customFormat="1" ht="15.6">
      <c r="A4433" s="1290"/>
      <c r="B4433" s="1077" t="s">
        <v>2934</v>
      </c>
      <c r="C4433" s="1285"/>
      <c r="D4433" s="1109"/>
      <c r="E4433" s="1586"/>
      <c r="F4433" s="1515"/>
    </row>
    <row r="4434" spans="1:6" s="1055" customFormat="1" ht="15.6">
      <c r="A4434" s="1290"/>
      <c r="B4434" s="1077"/>
      <c r="C4434" s="1285"/>
      <c r="D4434" s="1109"/>
      <c r="E4434" s="1586"/>
      <c r="F4434" s="1515"/>
    </row>
    <row r="4435" spans="1:6" s="1055" customFormat="1" ht="15.6">
      <c r="A4435" s="1290"/>
      <c r="B4435" s="1291"/>
      <c r="C4435" s="1285"/>
      <c r="D4435" s="1109"/>
      <c r="E4435" s="1586"/>
      <c r="F4435" s="1515"/>
    </row>
    <row r="4436" spans="1:6" s="1055" customFormat="1" ht="15.6">
      <c r="A4436" s="1290" t="s">
        <v>3070</v>
      </c>
      <c r="B4436" s="1291" t="s">
        <v>2935</v>
      </c>
      <c r="C4436" s="1285"/>
      <c r="D4436" s="1109"/>
      <c r="E4436" s="1586"/>
      <c r="F4436" s="1515">
        <f>F4396</f>
        <v>0</v>
      </c>
    </row>
    <row r="4437" spans="1:6" s="1055" customFormat="1" ht="15.6">
      <c r="A4437" s="1290"/>
      <c r="B4437" s="1291"/>
      <c r="C4437" s="1285"/>
      <c r="D4437" s="1109"/>
      <c r="E4437" s="1586"/>
      <c r="F4437" s="1515"/>
    </row>
    <row r="4438" spans="1:6" s="1055" customFormat="1" ht="15.6">
      <c r="A4438" s="1290" t="s">
        <v>3071</v>
      </c>
      <c r="B4438" s="1291" t="s">
        <v>2936</v>
      </c>
      <c r="C4438" s="1285"/>
      <c r="D4438" s="1109"/>
      <c r="E4438" s="1586"/>
      <c r="F4438" s="1515">
        <f>F4428</f>
        <v>0</v>
      </c>
    </row>
    <row r="4439" spans="1:6" s="1055" customFormat="1" ht="15.6">
      <c r="A4439" s="1290"/>
      <c r="B4439" s="1292"/>
      <c r="C4439" s="1293"/>
      <c r="D4439" s="1294"/>
      <c r="E4439" s="1587"/>
      <c r="F4439" s="1588"/>
    </row>
    <row r="4440" spans="1:6" s="1055" customFormat="1" ht="15.6">
      <c r="A4440" s="1290"/>
      <c r="B4440" s="1295" t="s">
        <v>2937</v>
      </c>
      <c r="C4440" s="1293"/>
      <c r="D4440" s="1294"/>
      <c r="E4440" s="1587"/>
      <c r="F4440" s="1588">
        <f>SUM(F4434:F4439)</f>
        <v>0</v>
      </c>
    </row>
    <row r="4441" spans="1:6" s="1055" customFormat="1" ht="15.6">
      <c r="A4441" s="1290"/>
      <c r="B4441" s="1292"/>
      <c r="C4441" s="1293"/>
      <c r="D4441" s="1294"/>
      <c r="E4441" s="1587"/>
      <c r="F4441" s="1588"/>
    </row>
    <row r="4442" spans="1:6" s="1055" customFormat="1" ht="15.6">
      <c r="A4442" s="1290"/>
      <c r="B4442" s="1291"/>
      <c r="C4442" s="1285"/>
      <c r="D4442" s="1109"/>
      <c r="E4442" s="1586"/>
      <c r="F4442" s="1515"/>
    </row>
    <row r="4443" spans="1:6" s="1055" customFormat="1" ht="15.6">
      <c r="A4443" s="1290"/>
      <c r="B4443" s="1291"/>
      <c r="C4443" s="1285"/>
      <c r="D4443" s="1109"/>
      <c r="E4443" s="1586"/>
      <c r="F4443" s="1515"/>
    </row>
    <row r="4444" spans="1:6" s="1055" customFormat="1" ht="15.6">
      <c r="A4444" s="1290"/>
      <c r="B4444" s="1291"/>
      <c r="C4444" s="1285"/>
      <c r="D4444" s="1109"/>
      <c r="E4444" s="1586"/>
      <c r="F4444" s="1515"/>
    </row>
    <row r="4445" spans="1:6" s="1055" customFormat="1" ht="15.6">
      <c r="A4445" s="1290"/>
      <c r="B4445" s="1291"/>
      <c r="C4445" s="1285"/>
      <c r="D4445" s="1109"/>
      <c r="E4445" s="1586"/>
      <c r="F4445" s="1515"/>
    </row>
    <row r="4446" spans="1:6" s="1055" customFormat="1" ht="15.6">
      <c r="A4446" s="1290"/>
      <c r="B4446" s="1291"/>
      <c r="C4446" s="1285"/>
      <c r="D4446" s="1109"/>
      <c r="E4446" s="1586"/>
      <c r="F4446" s="1515"/>
    </row>
    <row r="4447" spans="1:6" s="1055" customFormat="1" ht="15.6">
      <c r="A4447" s="1290"/>
      <c r="B4447" s="1291"/>
      <c r="C4447" s="1285"/>
      <c r="D4447" s="1109"/>
      <c r="E4447" s="1586"/>
      <c r="F4447" s="1515"/>
    </row>
    <row r="4448" spans="1:6" s="1055" customFormat="1" ht="15.6">
      <c r="A4448" s="1290"/>
      <c r="B4448" s="1291"/>
      <c r="C4448" s="1285"/>
      <c r="D4448" s="1109"/>
      <c r="E4448" s="1586"/>
      <c r="F4448" s="1515"/>
    </row>
    <row r="4449" spans="1:6" s="1055" customFormat="1" ht="15.6">
      <c r="A4449" s="1290"/>
      <c r="B4449" s="1291"/>
      <c r="C4449" s="1285"/>
      <c r="D4449" s="1109"/>
      <c r="E4449" s="1586"/>
      <c r="F4449" s="1515"/>
    </row>
    <row r="4450" spans="1:6" s="1055" customFormat="1" ht="15.6">
      <c r="A4450" s="1290"/>
      <c r="B4450" s="1291"/>
      <c r="C4450" s="1285"/>
      <c r="D4450" s="1109"/>
      <c r="E4450" s="1586"/>
      <c r="F4450" s="1515"/>
    </row>
    <row r="4451" spans="1:6" s="1055" customFormat="1" ht="15.6">
      <c r="A4451" s="1290"/>
      <c r="B4451" s="1291"/>
      <c r="C4451" s="1285"/>
      <c r="D4451" s="1109"/>
      <c r="E4451" s="1586"/>
      <c r="F4451" s="1515"/>
    </row>
    <row r="4452" spans="1:6" s="1055" customFormat="1" ht="15.6">
      <c r="A4452" s="1290"/>
      <c r="B4452" s="1291"/>
      <c r="C4452" s="1285"/>
      <c r="D4452" s="1109"/>
      <c r="E4452" s="1586"/>
      <c r="F4452" s="1515"/>
    </row>
    <row r="4453" spans="1:6" s="1055" customFormat="1" ht="15.6">
      <c r="A4453" s="1290"/>
      <c r="B4453" s="1291"/>
      <c r="C4453" s="1285"/>
      <c r="D4453" s="1109"/>
      <c r="E4453" s="1586"/>
      <c r="F4453" s="1515"/>
    </row>
    <row r="4454" spans="1:6" s="1055" customFormat="1" ht="15.6">
      <c r="A4454" s="1290"/>
      <c r="B4454" s="1291"/>
      <c r="C4454" s="1285"/>
      <c r="D4454" s="1109"/>
      <c r="E4454" s="1586"/>
      <c r="F4454" s="1515"/>
    </row>
    <row r="4455" spans="1:6" s="1055" customFormat="1" ht="15.6">
      <c r="A4455" s="1290"/>
      <c r="B4455" s="1291"/>
      <c r="C4455" s="1285"/>
      <c r="D4455" s="1109"/>
      <c r="E4455" s="1586"/>
      <c r="F4455" s="1515"/>
    </row>
    <row r="4456" spans="1:6" s="1055" customFormat="1" ht="15.6">
      <c r="A4456" s="1290"/>
      <c r="B4456" s="1291"/>
      <c r="C4456" s="1285"/>
      <c r="D4456" s="1109"/>
      <c r="E4456" s="1586"/>
      <c r="F4456" s="1515"/>
    </row>
    <row r="4457" spans="1:6" s="1055" customFormat="1" ht="15.6">
      <c r="A4457" s="1290"/>
      <c r="B4457" s="1291"/>
      <c r="C4457" s="1285"/>
      <c r="D4457" s="1109"/>
      <c r="E4457" s="1586"/>
      <c r="F4457" s="1515"/>
    </row>
    <row r="4458" spans="1:6" s="1055" customFormat="1" ht="15.6">
      <c r="A4458" s="1290"/>
      <c r="B4458" s="1291"/>
      <c r="C4458" s="1285"/>
      <c r="D4458" s="1109"/>
      <c r="E4458" s="1586"/>
      <c r="F4458" s="1515"/>
    </row>
    <row r="4459" spans="1:6" s="1055" customFormat="1" ht="15.6">
      <c r="A4459" s="1290"/>
      <c r="B4459" s="1291"/>
      <c r="C4459" s="1285"/>
      <c r="D4459" s="1109"/>
      <c r="E4459" s="1586"/>
      <c r="F4459" s="1515"/>
    </row>
    <row r="4460" spans="1:6" s="1055" customFormat="1" ht="15.6">
      <c r="A4460" s="1290"/>
      <c r="B4460" s="1291"/>
      <c r="C4460" s="1285"/>
      <c r="D4460" s="1109"/>
      <c r="E4460" s="1586"/>
      <c r="F4460" s="1515"/>
    </row>
    <row r="4461" spans="1:6" s="1055" customFormat="1" ht="15.6">
      <c r="A4461" s="1290"/>
      <c r="B4461" s="1291"/>
      <c r="C4461" s="1285"/>
      <c r="D4461" s="1109"/>
      <c r="E4461" s="1586"/>
      <c r="F4461" s="1515"/>
    </row>
    <row r="4462" spans="1:6" s="1055" customFormat="1" ht="15.6">
      <c r="A4462" s="1290"/>
      <c r="B4462" s="1291"/>
      <c r="C4462" s="1285"/>
      <c r="D4462" s="1109"/>
      <c r="E4462" s="1586"/>
      <c r="F4462" s="1515"/>
    </row>
    <row r="4463" spans="1:6" s="1055" customFormat="1" ht="15.6">
      <c r="A4463" s="1290"/>
      <c r="B4463" s="1291"/>
      <c r="C4463" s="1285"/>
      <c r="D4463" s="1109"/>
      <c r="E4463" s="1586"/>
      <c r="F4463" s="1515"/>
    </row>
    <row r="4464" spans="1:6" s="1055" customFormat="1" ht="15.6">
      <c r="A4464" s="1290"/>
      <c r="B4464" s="1291"/>
      <c r="C4464" s="1285"/>
      <c r="D4464" s="1109"/>
      <c r="E4464" s="1586"/>
      <c r="F4464" s="1515"/>
    </row>
    <row r="4465" spans="1:6" s="1055" customFormat="1" ht="15.6">
      <c r="A4465" s="1290"/>
      <c r="B4465" s="1291"/>
      <c r="C4465" s="1285"/>
      <c r="D4465" s="1109"/>
      <c r="E4465" s="1586"/>
      <c r="F4465" s="1515"/>
    </row>
    <row r="4466" spans="1:6" s="1055" customFormat="1" ht="15.6">
      <c r="A4466" s="1290"/>
      <c r="B4466" s="1291"/>
      <c r="C4466" s="1285"/>
      <c r="D4466" s="1109"/>
      <c r="E4466" s="1586"/>
      <c r="F4466" s="1515"/>
    </row>
    <row r="4467" spans="1:6" s="1055" customFormat="1" ht="15.6">
      <c r="A4467" s="1290"/>
      <c r="B4467" s="1291"/>
      <c r="C4467" s="1285"/>
      <c r="D4467" s="1109"/>
      <c r="E4467" s="1586"/>
      <c r="F4467" s="1515"/>
    </row>
    <row r="4468" spans="1:6" s="1055" customFormat="1" ht="15.6">
      <c r="A4468" s="1290"/>
      <c r="B4468" s="1291"/>
      <c r="C4468" s="1285"/>
      <c r="D4468" s="1109"/>
      <c r="E4468" s="1586"/>
      <c r="F4468" s="1515"/>
    </row>
    <row r="4469" spans="1:6" s="1055" customFormat="1" ht="15.6">
      <c r="A4469" s="1290"/>
      <c r="B4469" s="1291"/>
      <c r="C4469" s="1285"/>
      <c r="D4469" s="1109"/>
      <c r="E4469" s="1586"/>
      <c r="F4469" s="1515"/>
    </row>
    <row r="4470" spans="1:6" s="1055" customFormat="1" ht="15.6">
      <c r="A4470" s="1290"/>
      <c r="B4470" s="1291"/>
      <c r="C4470" s="1285"/>
      <c r="D4470" s="1109"/>
      <c r="E4470" s="1586"/>
      <c r="F4470" s="1515"/>
    </row>
    <row r="4471" spans="1:6" s="1055" customFormat="1" ht="15.6">
      <c r="A4471" s="1290"/>
      <c r="B4471" s="1291"/>
      <c r="C4471" s="1285"/>
      <c r="D4471" s="1109"/>
      <c r="E4471" s="1586"/>
      <c r="F4471" s="1515"/>
    </row>
    <row r="4472" spans="1:6" s="1055" customFormat="1" ht="15.6">
      <c r="A4472" s="1290"/>
      <c r="B4472" s="1291"/>
      <c r="C4472" s="1285"/>
      <c r="D4472" s="1109"/>
      <c r="E4472" s="1586"/>
      <c r="F4472" s="1515"/>
    </row>
    <row r="4473" spans="1:6" s="1055" customFormat="1" ht="15.6">
      <c r="A4473" s="1290"/>
      <c r="B4473" s="1291"/>
      <c r="C4473" s="1285"/>
      <c r="D4473" s="1109"/>
      <c r="E4473" s="1586"/>
      <c r="F4473" s="1515"/>
    </row>
    <row r="4474" spans="1:6" s="1055" customFormat="1" ht="15.6">
      <c r="A4474" s="1290"/>
      <c r="B4474" s="1291"/>
      <c r="C4474" s="1285"/>
      <c r="D4474" s="1109"/>
      <c r="E4474" s="1586"/>
      <c r="F4474" s="1515"/>
    </row>
    <row r="4475" spans="1:6" s="1055" customFormat="1" ht="16.2" thickBot="1">
      <c r="A4475" s="1296"/>
      <c r="B4475" s="1297"/>
      <c r="C4475" s="1298"/>
      <c r="D4475" s="1299"/>
      <c r="E4475" s="1589"/>
      <c r="F4475" s="1582"/>
    </row>
    <row r="4476" spans="1:6" s="1055" customFormat="1" ht="16.2" thickBot="1">
      <c r="A4476" s="1158"/>
      <c r="B4476" s="1117" t="s">
        <v>2938</v>
      </c>
      <c r="C4476" s="1253"/>
      <c r="D4476" s="1107"/>
      <c r="E4476" s="1497"/>
      <c r="F4476" s="1590">
        <f>F4440</f>
        <v>0</v>
      </c>
    </row>
    <row r="4477" spans="1:6" s="1055" customFormat="1" ht="15.6">
      <c r="A4477" s="1273"/>
      <c r="B4477" s="1300"/>
      <c r="C4477" s="1143"/>
      <c r="D4477" s="1107"/>
      <c r="E4477" s="1465"/>
      <c r="F4477" s="1511"/>
    </row>
    <row r="4478" spans="1:6" s="1055" customFormat="1" ht="16.2" thickBot="1">
      <c r="A4478" s="2602" t="s">
        <v>3072</v>
      </c>
      <c r="B4478" s="2602"/>
      <c r="C4478" s="2602"/>
      <c r="D4478" s="2602"/>
      <c r="E4478" s="2602"/>
      <c r="F4478" s="2602"/>
    </row>
    <row r="4479" spans="1:6" s="1083" customFormat="1" ht="16.2" thickBot="1">
      <c r="A4479" s="1275" t="s">
        <v>7</v>
      </c>
      <c r="B4479" s="1112" t="s">
        <v>8</v>
      </c>
      <c r="C4479" s="1113" t="s">
        <v>10</v>
      </c>
      <c r="D4479" s="1276" t="s">
        <v>991</v>
      </c>
      <c r="E4479" s="1455" t="s">
        <v>11</v>
      </c>
      <c r="F4479" s="1578" t="s">
        <v>2732</v>
      </c>
    </row>
    <row r="4480" spans="1:6" s="1083" customFormat="1" ht="21.75" customHeight="1">
      <c r="A4480" s="1301" t="s">
        <v>3073</v>
      </c>
      <c r="B4480" s="1150" t="s">
        <v>2941</v>
      </c>
      <c r="C4480" s="1143"/>
      <c r="D4480" s="1302"/>
      <c r="E4480" s="1497"/>
      <c r="F4480" s="1515"/>
    </row>
    <row r="4481" spans="1:6" s="1083" customFormat="1" ht="96" customHeight="1">
      <c r="A4481" s="1290"/>
      <c r="B4481" s="1284" t="s">
        <v>1438</v>
      </c>
      <c r="C4481" s="1143"/>
      <c r="D4481" s="1302"/>
      <c r="E4481" s="1497"/>
      <c r="F4481" s="1515"/>
    </row>
    <row r="4482" spans="1:6" s="1083" customFormat="1" ht="18" customHeight="1">
      <c r="A4482" s="1290"/>
      <c r="B4482" s="1146" t="s">
        <v>1439</v>
      </c>
      <c r="C4482" s="1143"/>
      <c r="D4482" s="1302"/>
      <c r="E4482" s="1497"/>
      <c r="F4482" s="1515"/>
    </row>
    <row r="4483" spans="1:6" s="1167" customFormat="1" ht="65.25" customHeight="1">
      <c r="A4483" s="1290" t="s">
        <v>28</v>
      </c>
      <c r="B4483" s="1124" t="s">
        <v>1440</v>
      </c>
      <c r="C4483" s="1143" t="s">
        <v>1421</v>
      </c>
      <c r="D4483" s="1302">
        <v>0</v>
      </c>
      <c r="E4483" s="1497">
        <v>55000</v>
      </c>
      <c r="F4483" s="1515">
        <f>D4483*E4483</f>
        <v>0</v>
      </c>
    </row>
    <row r="4484" spans="1:6" s="1083" customFormat="1" ht="66.75" customHeight="1">
      <c r="A4484" s="1290" t="s">
        <v>30</v>
      </c>
      <c r="B4484" s="1124" t="s">
        <v>1441</v>
      </c>
      <c r="C4484" s="1143" t="s">
        <v>1421</v>
      </c>
      <c r="D4484" s="1302">
        <f>D4483</f>
        <v>0</v>
      </c>
      <c r="E4484" s="1497">
        <v>34000</v>
      </c>
      <c r="F4484" s="1515">
        <f t="shared" ref="F4484:F4496" si="104">D4484*E4484</f>
        <v>0</v>
      </c>
    </row>
    <row r="4485" spans="1:6" s="1083" customFormat="1" ht="35.25" customHeight="1">
      <c r="A4485" s="1290" t="s">
        <v>31</v>
      </c>
      <c r="B4485" s="1124" t="s">
        <v>1442</v>
      </c>
      <c r="C4485" s="1143" t="s">
        <v>1421</v>
      </c>
      <c r="D4485" s="1302">
        <f>D4483</f>
        <v>0</v>
      </c>
      <c r="E4485" s="1497">
        <v>9000</v>
      </c>
      <c r="F4485" s="1515">
        <f t="shared" si="104"/>
        <v>0</v>
      </c>
    </row>
    <row r="4486" spans="1:6" s="1083" customFormat="1" ht="37.5" customHeight="1">
      <c r="A4486" s="1290" t="s">
        <v>32</v>
      </c>
      <c r="B4486" s="1124" t="s">
        <v>1443</v>
      </c>
      <c r="C4486" s="1143" t="s">
        <v>1421</v>
      </c>
      <c r="D4486" s="1302">
        <f>D4483</f>
        <v>0</v>
      </c>
      <c r="E4486" s="1497">
        <v>3000</v>
      </c>
      <c r="F4486" s="1515">
        <f t="shared" si="104"/>
        <v>0</v>
      </c>
    </row>
    <row r="4487" spans="1:6" s="1083" customFormat="1" ht="43.5" customHeight="1">
      <c r="A4487" s="1290" t="s">
        <v>33</v>
      </c>
      <c r="B4487" s="1124" t="s">
        <v>1444</v>
      </c>
      <c r="C4487" s="1143" t="s">
        <v>1421</v>
      </c>
      <c r="D4487" s="1302">
        <f>D4483</f>
        <v>0</v>
      </c>
      <c r="E4487" s="1497">
        <v>6000</v>
      </c>
      <c r="F4487" s="1515">
        <f t="shared" si="104"/>
        <v>0</v>
      </c>
    </row>
    <row r="4488" spans="1:6" s="1083" customFormat="1" ht="50.25" customHeight="1">
      <c r="A4488" s="1290" t="s">
        <v>34</v>
      </c>
      <c r="B4488" s="1124" t="s">
        <v>1445</v>
      </c>
      <c r="C4488" s="1143" t="s">
        <v>1421</v>
      </c>
      <c r="D4488" s="1302">
        <f>D4487</f>
        <v>0</v>
      </c>
      <c r="E4488" s="1497">
        <v>4500</v>
      </c>
      <c r="F4488" s="1515">
        <f t="shared" si="104"/>
        <v>0</v>
      </c>
    </row>
    <row r="4489" spans="1:6" s="1167" customFormat="1" ht="36.75" customHeight="1">
      <c r="A4489" s="1303" t="s">
        <v>38</v>
      </c>
      <c r="B4489" s="1124" t="s">
        <v>2942</v>
      </c>
      <c r="C4489" s="1159" t="s">
        <v>1421</v>
      </c>
      <c r="D4489" s="1304">
        <f>D4488</f>
        <v>0</v>
      </c>
      <c r="E4489" s="1581">
        <f>27000*1.16</f>
        <v>31319.999999999996</v>
      </c>
      <c r="F4489" s="1568">
        <f t="shared" ref="F4489:F4490" si="105">E4489*D4489</f>
        <v>0</v>
      </c>
    </row>
    <row r="4490" spans="1:6" s="1167" customFormat="1" ht="19.5" customHeight="1">
      <c r="A4490" s="1303" t="s">
        <v>39</v>
      </c>
      <c r="B4490" s="1305" t="s">
        <v>2943</v>
      </c>
      <c r="C4490" s="1159" t="s">
        <v>1421</v>
      </c>
      <c r="D4490" s="1304">
        <f>D4489*3</f>
        <v>0</v>
      </c>
      <c r="E4490" s="1581">
        <f>16000*1.16</f>
        <v>18560</v>
      </c>
      <c r="F4490" s="1568">
        <f t="shared" si="105"/>
        <v>0</v>
      </c>
    </row>
    <row r="4491" spans="1:6" s="1083" customFormat="1" ht="16.5" customHeight="1">
      <c r="A4491" s="1290"/>
      <c r="B4491" s="1146" t="s">
        <v>1448</v>
      </c>
      <c r="C4491" s="1143"/>
      <c r="D4491" s="1302"/>
      <c r="E4491" s="1497"/>
      <c r="F4491" s="1515">
        <f t="shared" si="104"/>
        <v>0</v>
      </c>
    </row>
    <row r="4492" spans="1:6" s="1083" customFormat="1" ht="51.75" customHeight="1">
      <c r="A4492" s="1290" t="s">
        <v>35</v>
      </c>
      <c r="B4492" s="1124" t="s">
        <v>1449</v>
      </c>
      <c r="C4492" s="1143" t="s">
        <v>1421</v>
      </c>
      <c r="D4492" s="1302">
        <v>0</v>
      </c>
      <c r="E4492" s="1497">
        <v>48000</v>
      </c>
      <c r="F4492" s="1515">
        <f t="shared" si="104"/>
        <v>0</v>
      </c>
    </row>
    <row r="4493" spans="1:6" s="1083" customFormat="1" ht="64.5" customHeight="1">
      <c r="A4493" s="1290" t="s">
        <v>36</v>
      </c>
      <c r="B4493" s="1124" t="s">
        <v>1450</v>
      </c>
      <c r="C4493" s="1143" t="s">
        <v>1421</v>
      </c>
      <c r="D4493" s="1302">
        <v>0</v>
      </c>
      <c r="E4493" s="1497">
        <v>32000</v>
      </c>
      <c r="F4493" s="1515">
        <f t="shared" si="104"/>
        <v>0</v>
      </c>
    </row>
    <row r="4494" spans="1:6" s="1083" customFormat="1" ht="53.25" customHeight="1">
      <c r="A4494" s="1290" t="s">
        <v>74</v>
      </c>
      <c r="B4494" s="1124" t="s">
        <v>1451</v>
      </c>
      <c r="C4494" s="1143" t="s">
        <v>1421</v>
      </c>
      <c r="D4494" s="1302">
        <f>D4492+D4493</f>
        <v>0</v>
      </c>
      <c r="E4494" s="1497">
        <v>38000</v>
      </c>
      <c r="F4494" s="1515">
        <f t="shared" si="104"/>
        <v>0</v>
      </c>
    </row>
    <row r="4495" spans="1:6" s="1083" customFormat="1" ht="34.5" customHeight="1">
      <c r="A4495" s="1290" t="s">
        <v>38</v>
      </c>
      <c r="B4495" s="1124" t="s">
        <v>1452</v>
      </c>
      <c r="C4495" s="1143" t="s">
        <v>1421</v>
      </c>
      <c r="D4495" s="1302">
        <f>D4494</f>
        <v>0</v>
      </c>
      <c r="E4495" s="1497">
        <v>4500</v>
      </c>
      <c r="F4495" s="1515">
        <f t="shared" si="104"/>
        <v>0</v>
      </c>
    </row>
    <row r="4496" spans="1:6" s="1083" customFormat="1" ht="63.75" customHeight="1">
      <c r="A4496" s="1290" t="s">
        <v>39</v>
      </c>
      <c r="B4496" s="1124" t="s">
        <v>1453</v>
      </c>
      <c r="C4496" s="1143" t="s">
        <v>1421</v>
      </c>
      <c r="D4496" s="1302">
        <f>D4495</f>
        <v>0</v>
      </c>
      <c r="E4496" s="1497">
        <v>3800</v>
      </c>
      <c r="F4496" s="1515">
        <f t="shared" si="104"/>
        <v>0</v>
      </c>
    </row>
    <row r="4497" spans="1:6" s="1083" customFormat="1" ht="6.75" customHeight="1" thickBot="1">
      <c r="A4497" s="1296"/>
      <c r="B4497" s="1162"/>
      <c r="C4497" s="1306"/>
      <c r="D4497" s="1307"/>
      <c r="E4497" s="1497"/>
      <c r="F4497" s="1582"/>
    </row>
    <row r="4498" spans="1:6" s="1083" customFormat="1" ht="18" customHeight="1">
      <c r="A4498" s="2608" t="s">
        <v>2944</v>
      </c>
      <c r="B4498" s="2608"/>
      <c r="C4498" s="2608"/>
      <c r="D4498" s="2608"/>
      <c r="E4498" s="1465"/>
      <c r="F4498" s="1515">
        <f>SUM(F4483:F4497)</f>
        <v>0</v>
      </c>
    </row>
    <row r="4499" spans="1:6" s="1083" customFormat="1" ht="16.2" thickBot="1">
      <c r="A4499" s="1158"/>
      <c r="B4499" s="1196"/>
      <c r="C4499" s="1253"/>
      <c r="D4499" s="1107"/>
      <c r="E4499" s="1465"/>
      <c r="F4499" s="1591"/>
    </row>
    <row r="4500" spans="1:6" s="1055" customFormat="1" ht="16.2" thickBot="1">
      <c r="A4500" s="2602" t="s">
        <v>3074</v>
      </c>
      <c r="B4500" s="2602"/>
      <c r="C4500" s="2602"/>
      <c r="D4500" s="2602"/>
      <c r="E4500" s="2602"/>
      <c r="F4500" s="2602"/>
    </row>
    <row r="4501" spans="1:6" s="1083" customFormat="1" ht="16.2" thickBot="1">
      <c r="A4501" s="1275" t="s">
        <v>7</v>
      </c>
      <c r="B4501" s="1112" t="s">
        <v>8</v>
      </c>
      <c r="C4501" s="1113" t="s">
        <v>10</v>
      </c>
      <c r="D4501" s="1276" t="s">
        <v>991</v>
      </c>
      <c r="E4501" s="1455" t="s">
        <v>11</v>
      </c>
      <c r="F4501" s="1578" t="s">
        <v>2732</v>
      </c>
    </row>
    <row r="4502" spans="1:6" s="1083" customFormat="1" ht="21" customHeight="1">
      <c r="A4502" s="1301" t="s">
        <v>3075</v>
      </c>
      <c r="B4502" s="1150" t="s">
        <v>2947</v>
      </c>
      <c r="C4502" s="1143"/>
      <c r="D4502" s="1302"/>
      <c r="E4502" s="1497"/>
      <c r="F4502" s="1515"/>
    </row>
    <row r="4503" spans="1:6" s="1083" customFormat="1" ht="17.25" customHeight="1">
      <c r="A4503" s="1290"/>
      <c r="B4503" s="1146" t="s">
        <v>1454</v>
      </c>
      <c r="C4503" s="1143"/>
      <c r="D4503" s="1302"/>
      <c r="E4503" s="1497"/>
      <c r="F4503" s="1515">
        <f t="shared" ref="F4503:F4516" si="106">D4503*E4503</f>
        <v>0</v>
      </c>
    </row>
    <row r="4504" spans="1:6" s="1083" customFormat="1" ht="56.25" customHeight="1">
      <c r="A4504" s="1290" t="s">
        <v>28</v>
      </c>
      <c r="B4504" s="1124" t="s">
        <v>1455</v>
      </c>
      <c r="C4504" s="1143" t="s">
        <v>1456</v>
      </c>
      <c r="D4504" s="1302">
        <f>D4494</f>
        <v>0</v>
      </c>
      <c r="E4504" s="1497">
        <v>1800</v>
      </c>
      <c r="F4504" s="1515">
        <f t="shared" si="106"/>
        <v>0</v>
      </c>
    </row>
    <row r="4505" spans="1:6" s="1083" customFormat="1" ht="51" customHeight="1">
      <c r="A4505" s="1290" t="s">
        <v>30</v>
      </c>
      <c r="B4505" s="1124" t="s">
        <v>1457</v>
      </c>
      <c r="C4505" s="1143" t="s">
        <v>1456</v>
      </c>
      <c r="D4505" s="1302">
        <f>D4504</f>
        <v>0</v>
      </c>
      <c r="E4505" s="1497">
        <v>1800</v>
      </c>
      <c r="F4505" s="1515">
        <f t="shared" si="106"/>
        <v>0</v>
      </c>
    </row>
    <row r="4506" spans="1:6" s="1083" customFormat="1" ht="17.25" customHeight="1">
      <c r="A4506" s="1290"/>
      <c r="B4506" s="1146" t="s">
        <v>1458</v>
      </c>
      <c r="C4506" s="1143"/>
      <c r="D4506" s="1302"/>
      <c r="E4506" s="1497"/>
      <c r="F4506" s="1515">
        <f t="shared" si="106"/>
        <v>0</v>
      </c>
    </row>
    <row r="4507" spans="1:6" s="1083" customFormat="1" ht="96.75" customHeight="1">
      <c r="A4507" s="1290" t="s">
        <v>31</v>
      </c>
      <c r="B4507" s="1124" t="s">
        <v>1459</v>
      </c>
      <c r="C4507" s="1143" t="s">
        <v>1421</v>
      </c>
      <c r="D4507" s="1302">
        <f>D4504</f>
        <v>0</v>
      </c>
      <c r="E4507" s="1497">
        <v>18000</v>
      </c>
      <c r="F4507" s="1515">
        <f t="shared" si="106"/>
        <v>0</v>
      </c>
    </row>
    <row r="4508" spans="1:6" s="1083" customFormat="1" ht="17.25" customHeight="1">
      <c r="A4508" s="1290"/>
      <c r="B4508" s="1146" t="s">
        <v>1460</v>
      </c>
      <c r="C4508" s="1143"/>
      <c r="D4508" s="1302"/>
      <c r="E4508" s="1497"/>
      <c r="F4508" s="1515">
        <f t="shared" si="106"/>
        <v>0</v>
      </c>
    </row>
    <row r="4509" spans="1:6" s="1083" customFormat="1" ht="64.5" customHeight="1">
      <c r="A4509" s="1290" t="s">
        <v>32</v>
      </c>
      <c r="B4509" s="1124" t="s">
        <v>1461</v>
      </c>
      <c r="C4509" s="1143" t="s">
        <v>1421</v>
      </c>
      <c r="D4509" s="1302">
        <v>0</v>
      </c>
      <c r="E4509" s="1497">
        <v>38000</v>
      </c>
      <c r="F4509" s="1515">
        <f t="shared" si="106"/>
        <v>0</v>
      </c>
    </row>
    <row r="4510" spans="1:6" s="1083" customFormat="1" ht="12" customHeight="1">
      <c r="A4510" s="1290"/>
      <c r="B4510" s="1124"/>
      <c r="C4510" s="1143"/>
      <c r="D4510" s="1302"/>
      <c r="E4510" s="1497"/>
      <c r="F4510" s="1515">
        <f t="shared" si="106"/>
        <v>0</v>
      </c>
    </row>
    <row r="4511" spans="1:6" s="1083" customFormat="1" ht="17.25" customHeight="1">
      <c r="A4511" s="1290"/>
      <c r="B4511" s="1146" t="s">
        <v>1462</v>
      </c>
      <c r="C4511" s="1143"/>
      <c r="D4511" s="1302"/>
      <c r="E4511" s="1592"/>
      <c r="F4511" s="1568">
        <f t="shared" si="106"/>
        <v>0</v>
      </c>
    </row>
    <row r="4512" spans="1:6" s="1083" customFormat="1" ht="87" customHeight="1">
      <c r="A4512" s="1290" t="s">
        <v>30</v>
      </c>
      <c r="B4512" s="1124" t="s">
        <v>1463</v>
      </c>
      <c r="C4512" s="1143" t="s">
        <v>1464</v>
      </c>
      <c r="D4512" s="1302">
        <v>0</v>
      </c>
      <c r="E4512" s="1592">
        <f>52000</f>
        <v>52000</v>
      </c>
      <c r="F4512" s="1568">
        <f t="shared" si="106"/>
        <v>0</v>
      </c>
    </row>
    <row r="4513" spans="1:6" s="1083" customFormat="1" ht="38.25" customHeight="1">
      <c r="A4513" s="1290" t="s">
        <v>31</v>
      </c>
      <c r="B4513" s="1124" t="s">
        <v>1465</v>
      </c>
      <c r="C4513" s="1143" t="s">
        <v>1464</v>
      </c>
      <c r="D4513" s="1302">
        <f>D4512</f>
        <v>0</v>
      </c>
      <c r="E4513" s="1592">
        <f>20000*1.16</f>
        <v>23200</v>
      </c>
      <c r="F4513" s="1568">
        <f t="shared" si="106"/>
        <v>0</v>
      </c>
    </row>
    <row r="4514" spans="1:6" s="1083" customFormat="1" ht="38.25" customHeight="1">
      <c r="A4514" s="1290" t="s">
        <v>32</v>
      </c>
      <c r="B4514" s="1124" t="s">
        <v>1466</v>
      </c>
      <c r="C4514" s="1143" t="s">
        <v>1464</v>
      </c>
      <c r="D4514" s="1302">
        <f>D4512</f>
        <v>0</v>
      </c>
      <c r="E4514" s="1592">
        <f>4000*1.16</f>
        <v>4640</v>
      </c>
      <c r="F4514" s="1568">
        <f t="shared" si="106"/>
        <v>0</v>
      </c>
    </row>
    <row r="4515" spans="1:6" s="1083" customFormat="1" ht="51.75" customHeight="1">
      <c r="A4515" s="1290" t="s">
        <v>33</v>
      </c>
      <c r="B4515" s="1124" t="s">
        <v>1467</v>
      </c>
      <c r="C4515" s="1143" t="s">
        <v>1464</v>
      </c>
      <c r="D4515" s="1302">
        <f>D4512</f>
        <v>0</v>
      </c>
      <c r="E4515" s="1592">
        <f>4000*1.16</f>
        <v>4640</v>
      </c>
      <c r="F4515" s="1568">
        <f t="shared" si="106"/>
        <v>0</v>
      </c>
    </row>
    <row r="4516" spans="1:6" s="1083" customFormat="1" ht="29.25" customHeight="1">
      <c r="A4516" s="1290" t="s">
        <v>34</v>
      </c>
      <c r="B4516" s="1124" t="s">
        <v>1468</v>
      </c>
      <c r="C4516" s="1143" t="s">
        <v>1464</v>
      </c>
      <c r="D4516" s="1302">
        <f>D4515</f>
        <v>0</v>
      </c>
      <c r="E4516" s="1592">
        <v>5000</v>
      </c>
      <c r="F4516" s="1568">
        <f t="shared" si="106"/>
        <v>0</v>
      </c>
    </row>
    <row r="4517" spans="1:6" s="1083" customFormat="1" ht="3" customHeight="1" thickBot="1">
      <c r="A4517" s="1296"/>
      <c r="B4517" s="1162"/>
      <c r="C4517" s="1306"/>
      <c r="D4517" s="1307"/>
      <c r="E4517" s="1593"/>
      <c r="F4517" s="1582"/>
    </row>
    <row r="4518" spans="1:6" s="1083" customFormat="1" ht="18" customHeight="1">
      <c r="A4518" s="2608" t="s">
        <v>2948</v>
      </c>
      <c r="B4518" s="2608"/>
      <c r="C4518" s="2608"/>
      <c r="D4518" s="2608"/>
      <c r="E4518" s="1465"/>
      <c r="F4518" s="1515">
        <f>SUM(F4502:F4517)</f>
        <v>0</v>
      </c>
    </row>
    <row r="4519" spans="1:6" s="1083" customFormat="1" ht="8.25" customHeight="1" thickBot="1">
      <c r="A4519" s="1158"/>
      <c r="B4519" s="1196"/>
      <c r="C4519" s="1253"/>
      <c r="D4519" s="1107"/>
      <c r="E4519" s="1465"/>
      <c r="F4519" s="1591"/>
    </row>
    <row r="4520" spans="1:6" s="1055" customFormat="1" ht="16.2" thickBot="1">
      <c r="A4520" s="2602" t="s">
        <v>3074</v>
      </c>
      <c r="B4520" s="2602"/>
      <c r="C4520" s="2602"/>
      <c r="D4520" s="2602"/>
      <c r="E4520" s="2602"/>
      <c r="F4520" s="2602"/>
    </row>
    <row r="4521" spans="1:6" s="1083" customFormat="1" ht="16.2" thickBot="1">
      <c r="A4521" s="1275" t="s">
        <v>7</v>
      </c>
      <c r="B4521" s="1112" t="s">
        <v>8</v>
      </c>
      <c r="C4521" s="1113" t="s">
        <v>10</v>
      </c>
      <c r="D4521" s="1276" t="s">
        <v>991</v>
      </c>
      <c r="E4521" s="1455" t="s">
        <v>11</v>
      </c>
      <c r="F4521" s="1578" t="s">
        <v>2732</v>
      </c>
    </row>
    <row r="4522" spans="1:6" s="1083" customFormat="1" ht="9.75" customHeight="1">
      <c r="A4522" s="1308"/>
      <c r="B4522" s="1277"/>
      <c r="C4522" s="1309"/>
      <c r="D4522" s="1310"/>
      <c r="E4522" s="1594"/>
      <c r="F4522" s="1580"/>
    </row>
    <row r="4523" spans="1:6" s="1083" customFormat="1" ht="21" customHeight="1">
      <c r="A4523" s="1292" t="s">
        <v>3076</v>
      </c>
      <c r="B4523" s="1150" t="s">
        <v>2950</v>
      </c>
      <c r="C4523" s="1143"/>
      <c r="D4523" s="1302"/>
      <c r="E4523" s="1497"/>
      <c r="F4523" s="1588"/>
    </row>
    <row r="4524" spans="1:6" s="1083" customFormat="1" ht="17.25" customHeight="1">
      <c r="A4524" s="1290"/>
      <c r="B4524" s="1146" t="s">
        <v>1469</v>
      </c>
      <c r="C4524" s="1143"/>
      <c r="D4524" s="1302"/>
      <c r="E4524" s="1497"/>
      <c r="F4524" s="1515">
        <f t="shared" ref="F4524:F4529" si="107">D4524*E4524</f>
        <v>0</v>
      </c>
    </row>
    <row r="4525" spans="1:6" s="1083" customFormat="1" ht="17.25" customHeight="1">
      <c r="A4525" s="1290" t="s">
        <v>28</v>
      </c>
      <c r="B4525" s="1124" t="s">
        <v>1470</v>
      </c>
      <c r="C4525" s="1143" t="s">
        <v>1464</v>
      </c>
      <c r="D4525" s="1302">
        <f>D4494*2</f>
        <v>0</v>
      </c>
      <c r="E4525" s="1497">
        <v>800</v>
      </c>
      <c r="F4525" s="1515">
        <f t="shared" si="107"/>
        <v>0</v>
      </c>
    </row>
    <row r="4526" spans="1:6" s="1083" customFormat="1" ht="17.25" customHeight="1">
      <c r="A4526" s="1290"/>
      <c r="B4526" s="1146" t="s">
        <v>1471</v>
      </c>
      <c r="C4526" s="1143"/>
      <c r="D4526" s="1302"/>
      <c r="E4526" s="1497"/>
      <c r="F4526" s="1515">
        <f t="shared" si="107"/>
        <v>0</v>
      </c>
    </row>
    <row r="4527" spans="1:6" s="1083" customFormat="1" ht="48.75" customHeight="1">
      <c r="A4527" s="1290" t="s">
        <v>30</v>
      </c>
      <c r="B4527" s="1124" t="s">
        <v>1472</v>
      </c>
      <c r="C4527" s="1159" t="s">
        <v>1421</v>
      </c>
      <c r="D4527" s="1304">
        <f>D4494</f>
        <v>0</v>
      </c>
      <c r="E4527" s="1595">
        <v>3500</v>
      </c>
      <c r="F4527" s="1515">
        <f t="shared" si="107"/>
        <v>0</v>
      </c>
    </row>
    <row r="4528" spans="1:6" s="1083" customFormat="1" ht="16.5" customHeight="1">
      <c r="A4528" s="1290" t="s">
        <v>31</v>
      </c>
      <c r="B4528" s="1124" t="s">
        <v>1473</v>
      </c>
      <c r="C4528" s="1159" t="s">
        <v>1421</v>
      </c>
      <c r="D4528" s="1304">
        <v>0</v>
      </c>
      <c r="E4528" s="1581">
        <v>8500</v>
      </c>
      <c r="F4528" s="1515">
        <f t="shared" si="107"/>
        <v>0</v>
      </c>
    </row>
    <row r="4529" spans="1:6" s="1083" customFormat="1" ht="18.75" customHeight="1">
      <c r="A4529" s="1290" t="s">
        <v>32</v>
      </c>
      <c r="B4529" s="1124" t="s">
        <v>1474</v>
      </c>
      <c r="C4529" s="1159" t="s">
        <v>1421</v>
      </c>
      <c r="D4529" s="1304">
        <v>0</v>
      </c>
      <c r="E4529" s="1581">
        <v>8500</v>
      </c>
      <c r="F4529" s="1515">
        <f t="shared" si="107"/>
        <v>0</v>
      </c>
    </row>
    <row r="4530" spans="1:6" s="1083" customFormat="1" ht="16.5" customHeight="1">
      <c r="A4530" s="1290"/>
      <c r="B4530" s="1146" t="s">
        <v>1475</v>
      </c>
      <c r="C4530" s="1143"/>
      <c r="D4530" s="1302"/>
      <c r="E4530" s="1497"/>
      <c r="F4530" s="1515"/>
    </row>
    <row r="4531" spans="1:6" s="1083" customFormat="1" ht="70.5" customHeight="1">
      <c r="A4531" s="1290" t="s">
        <v>33</v>
      </c>
      <c r="B4531" s="1124" t="s">
        <v>1476</v>
      </c>
      <c r="C4531" s="1107" t="s">
        <v>1421</v>
      </c>
      <c r="D4531" s="1302">
        <v>0</v>
      </c>
      <c r="E4531" s="1592">
        <v>12000</v>
      </c>
      <c r="F4531" s="1491">
        <f>E4531*D4531</f>
        <v>0</v>
      </c>
    </row>
    <row r="4532" spans="1:6" s="1167" customFormat="1" ht="17.25" customHeight="1">
      <c r="A4532" s="1290"/>
      <c r="B4532" s="1311"/>
      <c r="C4532" s="1159"/>
      <c r="D4532" s="1312"/>
      <c r="E4532" s="1592"/>
      <c r="F4532" s="1491"/>
    </row>
    <row r="4533" spans="1:6" s="1167" customFormat="1" ht="15.6">
      <c r="A4533" s="1290"/>
      <c r="B4533" s="1311" t="s">
        <v>1477</v>
      </c>
      <c r="C4533" s="1159"/>
      <c r="D4533" s="1312"/>
      <c r="E4533" s="1592"/>
      <c r="F4533" s="1459"/>
    </row>
    <row r="4534" spans="1:6" s="1167" customFormat="1" ht="105" customHeight="1">
      <c r="A4534" s="1290" t="s">
        <v>28</v>
      </c>
      <c r="B4534" s="1305" t="s">
        <v>1478</v>
      </c>
      <c r="C4534" s="1107" t="s">
        <v>1421</v>
      </c>
      <c r="D4534" s="1302">
        <v>0</v>
      </c>
      <c r="E4534" s="1592">
        <f>140000*1.16</f>
        <v>162400</v>
      </c>
      <c r="F4534" s="1568">
        <f t="shared" ref="F4534" si="108">E4534*D4534</f>
        <v>0</v>
      </c>
    </row>
    <row r="4535" spans="1:6" s="1083" customFormat="1" ht="17.25" customHeight="1">
      <c r="A4535" s="1290"/>
      <c r="B4535" s="1124"/>
      <c r="C4535" s="1143"/>
      <c r="D4535" s="1302"/>
      <c r="E4535" s="1497"/>
      <c r="F4535" s="1515"/>
    </row>
    <row r="4536" spans="1:6" s="1167" customFormat="1" ht="148.5" customHeight="1">
      <c r="A4536" s="1303" t="s">
        <v>34</v>
      </c>
      <c r="B4536" s="1124" t="s">
        <v>2952</v>
      </c>
      <c r="C4536" s="1159" t="s">
        <v>809</v>
      </c>
      <c r="D4536" s="1304">
        <v>0</v>
      </c>
      <c r="E4536" s="1581">
        <v>15000</v>
      </c>
      <c r="F4536" s="1568">
        <f t="shared" ref="F4536:F4537" si="109">D4536*E4536</f>
        <v>0</v>
      </c>
    </row>
    <row r="4537" spans="1:6" s="1167" customFormat="1" ht="57.75" customHeight="1">
      <c r="A4537" s="1290" t="s">
        <v>36</v>
      </c>
      <c r="B4537" s="1305" t="s">
        <v>1480</v>
      </c>
      <c r="C4537" s="1107" t="s">
        <v>1421</v>
      </c>
      <c r="D4537" s="1302">
        <f>D4536</f>
        <v>0</v>
      </c>
      <c r="E4537" s="1592">
        <v>18000</v>
      </c>
      <c r="F4537" s="1568">
        <f t="shared" si="109"/>
        <v>0</v>
      </c>
    </row>
    <row r="4538" spans="1:6" s="1167" customFormat="1" ht="17.25" customHeight="1">
      <c r="A4538" s="1303"/>
      <c r="B4538" s="1124"/>
      <c r="C4538" s="1159"/>
      <c r="D4538" s="1304"/>
      <c r="E4538" s="1581"/>
      <c r="F4538" s="1491"/>
    </row>
    <row r="4539" spans="1:6" s="1167" customFormat="1" ht="54" customHeight="1">
      <c r="A4539" s="1303" t="s">
        <v>74</v>
      </c>
      <c r="B4539" s="1305" t="s">
        <v>1481</v>
      </c>
      <c r="C4539" s="1107" t="s">
        <v>1482</v>
      </c>
      <c r="D4539" s="1302">
        <v>0</v>
      </c>
      <c r="E4539" s="1592">
        <v>20000</v>
      </c>
      <c r="F4539" s="1568">
        <f>D4539*E4539</f>
        <v>0</v>
      </c>
    </row>
    <row r="4540" spans="1:6" s="1083" customFormat="1" ht="17.25" customHeight="1">
      <c r="A4540" s="1290"/>
      <c r="B4540" s="1124"/>
      <c r="C4540" s="1143"/>
      <c r="D4540" s="1302"/>
      <c r="E4540" s="1497"/>
      <c r="F4540" s="1515"/>
    </row>
    <row r="4541" spans="1:6" s="1083" customFormat="1" ht="16.2" thickBot="1">
      <c r="A4541" s="1296"/>
      <c r="B4541" s="1162"/>
      <c r="C4541" s="1306"/>
      <c r="D4541" s="1307"/>
      <c r="E4541" s="1593"/>
      <c r="F4541" s="1582"/>
    </row>
    <row r="4542" spans="1:6" s="1083" customFormat="1" ht="15.6">
      <c r="A4542" s="1158"/>
      <c r="B4542" s="1117" t="s">
        <v>2810</v>
      </c>
      <c r="C4542" s="1143"/>
      <c r="D4542" s="1107"/>
      <c r="E4542" s="1465"/>
      <c r="F4542" s="1515">
        <f>SUM(F4523:F4541)</f>
        <v>0</v>
      </c>
    </row>
    <row r="4543" spans="1:6" s="1083" customFormat="1" ht="16.2" thickBot="1">
      <c r="A4543" s="1158"/>
      <c r="B4543" s="1196"/>
      <c r="C4543" s="1253"/>
      <c r="D4543" s="1107"/>
      <c r="E4543" s="1465"/>
      <c r="F4543" s="1591"/>
    </row>
    <row r="4544" spans="1:6" s="1055" customFormat="1" ht="16.2" thickBot="1">
      <c r="A4544" s="2602" t="s">
        <v>3074</v>
      </c>
      <c r="B4544" s="2602"/>
      <c r="C4544" s="2602"/>
      <c r="D4544" s="2602"/>
      <c r="E4544" s="1522"/>
      <c r="F4544" s="1522"/>
    </row>
    <row r="4545" spans="1:6" s="1083" customFormat="1" ht="15.75" customHeight="1" thickBot="1">
      <c r="A4545" s="1160" t="s">
        <v>7</v>
      </c>
      <c r="B4545" s="1112" t="s">
        <v>8</v>
      </c>
      <c r="C4545" s="1113" t="s">
        <v>10</v>
      </c>
      <c r="D4545" s="1114" t="s">
        <v>2744</v>
      </c>
      <c r="E4545" s="1455" t="s">
        <v>2765</v>
      </c>
      <c r="F4545" s="1456" t="s">
        <v>2745</v>
      </c>
    </row>
    <row r="4546" spans="1:6" s="1083" customFormat="1" ht="15.6">
      <c r="A4546" s="1308"/>
      <c r="B4546" s="1277"/>
      <c r="C4546" s="1309"/>
      <c r="D4546" s="1310"/>
      <c r="E4546" s="1596"/>
      <c r="F4546" s="1583"/>
    </row>
    <row r="4547" spans="1:6" s="1083" customFormat="1" ht="21" customHeight="1">
      <c r="A4547" s="1292" t="s">
        <v>3077</v>
      </c>
      <c r="B4547" s="1150" t="s">
        <v>2954</v>
      </c>
      <c r="C4547" s="1143"/>
      <c r="D4547" s="1302"/>
      <c r="E4547" s="1592"/>
      <c r="F4547" s="1569"/>
    </row>
    <row r="4548" spans="1:6" s="1167" customFormat="1" ht="53.25" customHeight="1">
      <c r="A4548" s="1290" t="s">
        <v>28</v>
      </c>
      <c r="B4548" s="1305" t="s">
        <v>2955</v>
      </c>
      <c r="C4548" s="1107" t="s">
        <v>1421</v>
      </c>
      <c r="D4548" s="1302">
        <v>0</v>
      </c>
      <c r="E4548" s="1592">
        <f>60000*1.16</f>
        <v>69600</v>
      </c>
      <c r="F4548" s="1568">
        <f t="shared" ref="F4548:F4556" si="110">E4548*D4548</f>
        <v>0</v>
      </c>
    </row>
    <row r="4549" spans="1:6" s="1167" customFormat="1" ht="72" customHeight="1">
      <c r="A4549" s="1290" t="s">
        <v>30</v>
      </c>
      <c r="B4549" s="1305" t="s">
        <v>2956</v>
      </c>
      <c r="C4549" s="1107" t="s">
        <v>1421</v>
      </c>
      <c r="D4549" s="1302">
        <f>D4548</f>
        <v>0</v>
      </c>
      <c r="E4549" s="1592">
        <f>25000*1.16</f>
        <v>28999.999999999996</v>
      </c>
      <c r="F4549" s="1568">
        <f t="shared" si="110"/>
        <v>0</v>
      </c>
    </row>
    <row r="4550" spans="1:6" s="1167" customFormat="1" ht="36" customHeight="1">
      <c r="A4550" s="1290" t="s">
        <v>31</v>
      </c>
      <c r="B4550" s="1305" t="s">
        <v>2957</v>
      </c>
      <c r="C4550" s="1107" t="s">
        <v>1421</v>
      </c>
      <c r="D4550" s="1302">
        <v>0</v>
      </c>
      <c r="E4550" s="1592">
        <f>35000*1.16</f>
        <v>40600</v>
      </c>
      <c r="F4550" s="1568">
        <f t="shared" si="110"/>
        <v>0</v>
      </c>
    </row>
    <row r="4551" spans="1:6" s="1167" customFormat="1" ht="84.75" customHeight="1">
      <c r="A4551" s="1290" t="s">
        <v>32</v>
      </c>
      <c r="B4551" s="1305" t="s">
        <v>2958</v>
      </c>
      <c r="C4551" s="1107" t="s">
        <v>1421</v>
      </c>
      <c r="D4551" s="1302">
        <v>0</v>
      </c>
      <c r="E4551" s="1592">
        <f>55000*1.16</f>
        <v>63799.999999999993</v>
      </c>
      <c r="F4551" s="1568">
        <f t="shared" si="110"/>
        <v>0</v>
      </c>
    </row>
    <row r="4552" spans="1:6" s="1083" customFormat="1" ht="17.25" customHeight="1">
      <c r="A4552" s="1290"/>
      <c r="B4552" s="1146" t="s">
        <v>2959</v>
      </c>
      <c r="C4552" s="1143"/>
      <c r="D4552" s="1302"/>
      <c r="E4552" s="1592"/>
      <c r="F4552" s="1568">
        <f t="shared" si="110"/>
        <v>0</v>
      </c>
    </row>
    <row r="4553" spans="1:6" s="1083" customFormat="1" ht="101.25" customHeight="1">
      <c r="A4553" s="1290" t="s">
        <v>33</v>
      </c>
      <c r="B4553" s="1124" t="s">
        <v>2960</v>
      </c>
      <c r="C4553" s="1143" t="s">
        <v>1421</v>
      </c>
      <c r="D4553" s="1302">
        <v>0</v>
      </c>
      <c r="E4553" s="1592">
        <f>45000*1.16</f>
        <v>52200</v>
      </c>
      <c r="F4553" s="1568">
        <f t="shared" si="110"/>
        <v>0</v>
      </c>
    </row>
    <row r="4554" spans="1:6" s="1083" customFormat="1" ht="9.75" customHeight="1">
      <c r="A4554" s="1290"/>
      <c r="B4554" s="1124"/>
      <c r="C4554" s="1143"/>
      <c r="D4554" s="1302"/>
      <c r="E4554" s="1592"/>
      <c r="F4554" s="1568">
        <f t="shared" si="110"/>
        <v>0</v>
      </c>
    </row>
    <row r="4555" spans="1:6" s="1083" customFormat="1" ht="265.5" customHeight="1">
      <c r="A4555" s="1290" t="s">
        <v>34</v>
      </c>
      <c r="B4555" s="1124" t="s">
        <v>2961</v>
      </c>
      <c r="C4555" s="1143" t="s">
        <v>1464</v>
      </c>
      <c r="D4555" s="1302">
        <f>D4553</f>
        <v>0</v>
      </c>
      <c r="E4555" s="1592">
        <f>50000*1.16</f>
        <v>57999.999999999993</v>
      </c>
      <c r="F4555" s="1568">
        <f t="shared" si="110"/>
        <v>0</v>
      </c>
    </row>
    <row r="4556" spans="1:6" s="1083" customFormat="1" ht="17.25" customHeight="1">
      <c r="A4556" s="1290" t="s">
        <v>34</v>
      </c>
      <c r="B4556" s="1124" t="s">
        <v>2962</v>
      </c>
      <c r="C4556" s="1143" t="s">
        <v>1421</v>
      </c>
      <c r="D4556" s="1302">
        <f>D4555</f>
        <v>0</v>
      </c>
      <c r="E4556" s="1592">
        <f>29000*1.16</f>
        <v>33640</v>
      </c>
      <c r="F4556" s="1568">
        <f t="shared" si="110"/>
        <v>0</v>
      </c>
    </row>
    <row r="4557" spans="1:6" s="1083" customFormat="1" ht="16.2" thickBot="1">
      <c r="A4557" s="1296"/>
      <c r="B4557" s="1162"/>
      <c r="C4557" s="1306"/>
      <c r="D4557" s="1307"/>
      <c r="E4557" s="1597"/>
      <c r="F4557" s="1576"/>
    </row>
    <row r="4558" spans="1:6" s="1083" customFormat="1" ht="15.6">
      <c r="A4558" s="1158"/>
      <c r="B4558" s="1117" t="s">
        <v>2810</v>
      </c>
      <c r="C4558" s="1143"/>
      <c r="D4558" s="1107"/>
      <c r="E4558" s="1465"/>
      <c r="F4558" s="1568">
        <f>SUM(F4547:F4557)</f>
        <v>0</v>
      </c>
    </row>
    <row r="4559" spans="1:6" s="1083" customFormat="1" ht="16.2" thickBot="1">
      <c r="A4559" s="1158"/>
      <c r="B4559" s="1196"/>
      <c r="C4559" s="1253"/>
      <c r="D4559" s="1107"/>
      <c r="E4559" s="1465"/>
      <c r="F4559" s="1598"/>
    </row>
    <row r="4560" spans="1:6" s="1055" customFormat="1" ht="16.2" thickBot="1">
      <c r="A4560" s="2602" t="s">
        <v>3074</v>
      </c>
      <c r="B4560" s="2602"/>
      <c r="C4560" s="2602"/>
      <c r="D4560" s="2602"/>
      <c r="E4560" s="1522"/>
      <c r="F4560" s="1522"/>
    </row>
    <row r="4561" spans="1:6" s="1083" customFormat="1" ht="15.75" customHeight="1" thickBot="1">
      <c r="A4561" s="1160" t="s">
        <v>7</v>
      </c>
      <c r="B4561" s="1112" t="s">
        <v>8</v>
      </c>
      <c r="C4561" s="1113" t="s">
        <v>10</v>
      </c>
      <c r="D4561" s="1114" t="s">
        <v>2744</v>
      </c>
      <c r="E4561" s="1455" t="s">
        <v>2765</v>
      </c>
      <c r="F4561" s="1456" t="s">
        <v>2745</v>
      </c>
    </row>
    <row r="4562" spans="1:6" s="1083" customFormat="1" ht="15.6">
      <c r="A4562" s="1308"/>
      <c r="B4562" s="1277"/>
      <c r="C4562" s="1309"/>
      <c r="D4562" s="1310"/>
      <c r="E4562" s="1596"/>
      <c r="F4562" s="1583"/>
    </row>
    <row r="4563" spans="1:6" s="1083" customFormat="1" ht="21" customHeight="1">
      <c r="A4563" s="1292" t="s">
        <v>3078</v>
      </c>
      <c r="B4563" s="1150" t="s">
        <v>2964</v>
      </c>
      <c r="C4563" s="1143"/>
      <c r="D4563" s="1302"/>
      <c r="E4563" s="1592"/>
      <c r="F4563" s="1569"/>
    </row>
    <row r="4564" spans="1:6" s="1167" customFormat="1" ht="15.6">
      <c r="A4564" s="1290"/>
      <c r="B4564" s="1311" t="s">
        <v>2965</v>
      </c>
      <c r="C4564" s="1159"/>
      <c r="D4564" s="1312"/>
      <c r="E4564" s="1592"/>
      <c r="F4564" s="1568">
        <f t="shared" ref="F4564:F4573" si="111">E4564*D4564</f>
        <v>0</v>
      </c>
    </row>
    <row r="4565" spans="1:6" s="1167" customFormat="1" ht="109.5" customHeight="1">
      <c r="A4565" s="1303" t="s">
        <v>28</v>
      </c>
      <c r="B4565" s="1124" t="s">
        <v>2966</v>
      </c>
      <c r="C4565" s="1159" t="s">
        <v>809</v>
      </c>
      <c r="D4565" s="1304">
        <v>0</v>
      </c>
      <c r="E4565" s="1581">
        <f>82000*1.16</f>
        <v>95120</v>
      </c>
      <c r="F4565" s="1568">
        <f t="shared" si="111"/>
        <v>0</v>
      </c>
    </row>
    <row r="4566" spans="1:6" s="1167" customFormat="1" ht="51.75" customHeight="1">
      <c r="A4566" s="1290" t="s">
        <v>30</v>
      </c>
      <c r="B4566" s="1124" t="s">
        <v>2967</v>
      </c>
      <c r="C4566" s="1107" t="s">
        <v>1421</v>
      </c>
      <c r="D4566" s="1302">
        <f>D4565</f>
        <v>0</v>
      </c>
      <c r="E4566" s="1592">
        <f>28000*1.16</f>
        <v>32479.999999999996</v>
      </c>
      <c r="F4566" s="1568">
        <f t="shared" si="111"/>
        <v>0</v>
      </c>
    </row>
    <row r="4567" spans="1:6" s="1083" customFormat="1" ht="50.25" customHeight="1">
      <c r="A4567" s="1290" t="s">
        <v>31</v>
      </c>
      <c r="B4567" s="1124" t="s">
        <v>1451</v>
      </c>
      <c r="C4567" s="1143" t="s">
        <v>1421</v>
      </c>
      <c r="D4567" s="1302">
        <f>D4565</f>
        <v>0</v>
      </c>
      <c r="E4567" s="1592">
        <f>66000*1.16</f>
        <v>76560</v>
      </c>
      <c r="F4567" s="1568">
        <f t="shared" si="111"/>
        <v>0</v>
      </c>
    </row>
    <row r="4568" spans="1:6" s="1083" customFormat="1" ht="42.75" customHeight="1">
      <c r="A4568" s="1290" t="s">
        <v>32</v>
      </c>
      <c r="B4568" s="1124" t="s">
        <v>1452</v>
      </c>
      <c r="C4568" s="1143" t="s">
        <v>1421</v>
      </c>
      <c r="D4568" s="1302">
        <f>D4567</f>
        <v>0</v>
      </c>
      <c r="E4568" s="1592">
        <v>5000</v>
      </c>
      <c r="F4568" s="1568">
        <f t="shared" si="111"/>
        <v>0</v>
      </c>
    </row>
    <row r="4569" spans="1:6" s="1083" customFormat="1" ht="66" customHeight="1">
      <c r="A4569" s="1290" t="s">
        <v>33</v>
      </c>
      <c r="B4569" s="1124" t="s">
        <v>1453</v>
      </c>
      <c r="C4569" s="1143" t="s">
        <v>1421</v>
      </c>
      <c r="D4569" s="1302">
        <f>D4568</f>
        <v>0</v>
      </c>
      <c r="E4569" s="1592">
        <f>5000*1.16</f>
        <v>5800</v>
      </c>
      <c r="F4569" s="1568">
        <f t="shared" si="111"/>
        <v>0</v>
      </c>
    </row>
    <row r="4570" spans="1:6" s="1167" customFormat="1" ht="36.75" customHeight="1">
      <c r="A4570" s="1303" t="s">
        <v>34</v>
      </c>
      <c r="B4570" s="1124" t="s">
        <v>2942</v>
      </c>
      <c r="C4570" s="1159" t="s">
        <v>1421</v>
      </c>
      <c r="D4570" s="1304">
        <f>D4569</f>
        <v>0</v>
      </c>
      <c r="E4570" s="1581">
        <f>27000*1.16</f>
        <v>31319.999999999996</v>
      </c>
      <c r="F4570" s="1568">
        <f t="shared" si="111"/>
        <v>0</v>
      </c>
    </row>
    <row r="4571" spans="1:6" s="1167" customFormat="1" ht="19.5" customHeight="1">
      <c r="A4571" s="1303" t="s">
        <v>35</v>
      </c>
      <c r="B4571" s="1305" t="s">
        <v>2943</v>
      </c>
      <c r="C4571" s="1159" t="s">
        <v>1421</v>
      </c>
      <c r="D4571" s="1304">
        <f>D4570*3</f>
        <v>0</v>
      </c>
      <c r="E4571" s="1581">
        <f>16000*1.16</f>
        <v>18560</v>
      </c>
      <c r="F4571" s="1568">
        <f t="shared" si="111"/>
        <v>0</v>
      </c>
    </row>
    <row r="4572" spans="1:6" s="1167" customFormat="1" ht="51" customHeight="1">
      <c r="A4572" s="1303" t="s">
        <v>36</v>
      </c>
      <c r="B4572" s="1124" t="s">
        <v>1444</v>
      </c>
      <c r="C4572" s="1143" t="s">
        <v>1421</v>
      </c>
      <c r="D4572" s="1302">
        <f>D4565</f>
        <v>0</v>
      </c>
      <c r="E4572" s="1592">
        <f>5300*1.16</f>
        <v>6148</v>
      </c>
      <c r="F4572" s="1568">
        <f t="shared" si="111"/>
        <v>0</v>
      </c>
    </row>
    <row r="4573" spans="1:6" s="1083" customFormat="1" ht="48" customHeight="1">
      <c r="A4573" s="1290" t="s">
        <v>74</v>
      </c>
      <c r="B4573" s="1124" t="s">
        <v>1445</v>
      </c>
      <c r="C4573" s="1143" t="s">
        <v>1421</v>
      </c>
      <c r="D4573" s="1302">
        <f>D4565</f>
        <v>0</v>
      </c>
      <c r="E4573" s="1592">
        <f>5000*1.16</f>
        <v>5800</v>
      </c>
      <c r="F4573" s="1568">
        <f t="shared" si="111"/>
        <v>0</v>
      </c>
    </row>
    <row r="4574" spans="1:6" s="1083" customFormat="1" ht="16.2" thickBot="1">
      <c r="A4574" s="1296"/>
      <c r="B4574" s="1162"/>
      <c r="C4574" s="1306"/>
      <c r="D4574" s="1307"/>
      <c r="E4574" s="1597"/>
      <c r="F4574" s="1576"/>
    </row>
    <row r="4575" spans="1:6" s="1083" customFormat="1" ht="15.6">
      <c r="A4575" s="1158"/>
      <c r="B4575" s="1117" t="s">
        <v>2810</v>
      </c>
      <c r="C4575" s="1143"/>
      <c r="D4575" s="1107"/>
      <c r="E4575" s="1465"/>
      <c r="F4575" s="1568">
        <f>SUM(F4563:F4574)</f>
        <v>0</v>
      </c>
    </row>
    <row r="4576" spans="1:6" s="1083" customFormat="1" ht="16.2" thickBot="1">
      <c r="A4576" s="1158"/>
      <c r="B4576" s="1196"/>
      <c r="C4576" s="1253"/>
      <c r="D4576" s="1107"/>
      <c r="E4576" s="1465"/>
      <c r="F4576" s="1598"/>
    </row>
    <row r="4577" spans="1:6" s="1083" customFormat="1" ht="15.6">
      <c r="A4577" s="1158"/>
      <c r="B4577" s="1196"/>
      <c r="C4577" s="1253"/>
      <c r="D4577" s="1107"/>
      <c r="E4577" s="1465"/>
      <c r="F4577" s="1599"/>
    </row>
    <row r="4578" spans="1:6" s="1055" customFormat="1" ht="16.2" thickBot="1">
      <c r="A4578" s="2602" t="s">
        <v>3079</v>
      </c>
      <c r="B4578" s="2602"/>
      <c r="C4578" s="2602"/>
      <c r="D4578" s="2602"/>
      <c r="E4578" s="2602"/>
      <c r="F4578" s="2602"/>
    </row>
    <row r="4579" spans="1:6" s="1083" customFormat="1" ht="16.2" thickBot="1">
      <c r="A4579" s="1275" t="s">
        <v>7</v>
      </c>
      <c r="B4579" s="1112" t="s">
        <v>8</v>
      </c>
      <c r="C4579" s="1113" t="s">
        <v>10</v>
      </c>
      <c r="D4579" s="1276" t="s">
        <v>991</v>
      </c>
      <c r="E4579" s="1455" t="s">
        <v>11</v>
      </c>
      <c r="F4579" s="1578" t="s">
        <v>2732</v>
      </c>
    </row>
    <row r="4580" spans="1:6" s="1055" customFormat="1" ht="15.6">
      <c r="A4580" s="1286"/>
      <c r="B4580" s="1287"/>
      <c r="C4580" s="1288"/>
      <c r="D4580" s="1289"/>
      <c r="E4580" s="1585"/>
      <c r="F4580" s="1580"/>
    </row>
    <row r="4581" spans="1:6" s="1055" customFormat="1" ht="15.6">
      <c r="A4581" s="1290"/>
      <c r="B4581" s="1077" t="s">
        <v>2934</v>
      </c>
      <c r="C4581" s="1285"/>
      <c r="D4581" s="1109"/>
      <c r="E4581" s="1586"/>
      <c r="F4581" s="1515"/>
    </row>
    <row r="4582" spans="1:6" s="1055" customFormat="1" ht="15.6">
      <c r="A4582" s="1290"/>
      <c r="B4582" s="1077"/>
      <c r="C4582" s="1285"/>
      <c r="D4582" s="1109"/>
      <c r="E4582" s="1586"/>
      <c r="F4582" s="1515"/>
    </row>
    <row r="4583" spans="1:6" s="1055" customFormat="1" ht="15.6">
      <c r="A4583" s="1290"/>
      <c r="B4583" s="1291"/>
      <c r="C4583" s="1285"/>
      <c r="D4583" s="1109"/>
      <c r="E4583" s="1586"/>
      <c r="F4583" s="1515"/>
    </row>
    <row r="4584" spans="1:6" s="1055" customFormat="1" ht="15.6">
      <c r="A4584" s="1290" t="s">
        <v>3073</v>
      </c>
      <c r="B4584" s="1291" t="s">
        <v>2969</v>
      </c>
      <c r="C4584" s="1285"/>
      <c r="D4584" s="1109"/>
      <c r="E4584" s="1586"/>
      <c r="F4584" s="1515">
        <f>F4498</f>
        <v>0</v>
      </c>
    </row>
    <row r="4585" spans="1:6" s="1055" customFormat="1" ht="15.6">
      <c r="A4585" s="1290"/>
      <c r="B4585" s="1291"/>
      <c r="C4585" s="1285"/>
      <c r="D4585" s="1109"/>
      <c r="E4585" s="1586"/>
      <c r="F4585" s="1515"/>
    </row>
    <row r="4586" spans="1:6" s="1055" customFormat="1" ht="15.6">
      <c r="A4586" s="1290" t="s">
        <v>3075</v>
      </c>
      <c r="B4586" s="1291" t="s">
        <v>2970</v>
      </c>
      <c r="C4586" s="1285"/>
      <c r="D4586" s="1109"/>
      <c r="E4586" s="1586"/>
      <c r="F4586" s="1515">
        <f>F4518</f>
        <v>0</v>
      </c>
    </row>
    <row r="4587" spans="1:6" s="1055" customFormat="1" ht="15.6">
      <c r="A4587" s="1290"/>
      <c r="B4587" s="1291"/>
      <c r="C4587" s="1285"/>
      <c r="D4587" s="1109"/>
      <c r="E4587" s="1586"/>
      <c r="F4587" s="1515"/>
    </row>
    <row r="4588" spans="1:6" s="1055" customFormat="1" ht="15.6">
      <c r="A4588" s="1290" t="s">
        <v>3076</v>
      </c>
      <c r="B4588" s="1291" t="s">
        <v>2971</v>
      </c>
      <c r="C4588" s="1285"/>
      <c r="D4588" s="1109"/>
      <c r="E4588" s="1586"/>
      <c r="F4588" s="1515">
        <f>F4542</f>
        <v>0</v>
      </c>
    </row>
    <row r="4589" spans="1:6" s="1055" customFormat="1" ht="15.6">
      <c r="A4589" s="1290"/>
      <c r="B4589" s="1291"/>
      <c r="C4589" s="1285"/>
      <c r="D4589" s="1109"/>
      <c r="E4589" s="1586"/>
      <c r="F4589" s="1515"/>
    </row>
    <row r="4590" spans="1:6" s="1055" customFormat="1" ht="15.6">
      <c r="A4590" s="1290" t="s">
        <v>3077</v>
      </c>
      <c r="B4590" s="1291" t="s">
        <v>2972</v>
      </c>
      <c r="C4590" s="1285"/>
      <c r="D4590" s="1109"/>
      <c r="E4590" s="1586"/>
      <c r="F4590" s="1515">
        <f>F4558</f>
        <v>0</v>
      </c>
    </row>
    <row r="4591" spans="1:6" s="1055" customFormat="1" ht="15.6">
      <c r="A4591" s="1290"/>
      <c r="B4591" s="1291"/>
      <c r="C4591" s="1285"/>
      <c r="D4591" s="1109"/>
      <c r="E4591" s="1586"/>
      <c r="F4591" s="1515"/>
    </row>
    <row r="4592" spans="1:6" s="1055" customFormat="1" ht="15.6">
      <c r="A4592" s="1290" t="s">
        <v>3078</v>
      </c>
      <c r="B4592" s="1291" t="s">
        <v>2973</v>
      </c>
      <c r="C4592" s="1285"/>
      <c r="D4592" s="1109"/>
      <c r="E4592" s="1586"/>
      <c r="F4592" s="1515">
        <f>F4575</f>
        <v>0</v>
      </c>
    </row>
    <row r="4593" spans="1:6" s="1055" customFormat="1" ht="15.6">
      <c r="A4593" s="1290"/>
      <c r="B4593" s="1291"/>
      <c r="C4593" s="1285"/>
      <c r="D4593" s="1109"/>
      <c r="E4593" s="1586"/>
      <c r="F4593" s="1515"/>
    </row>
    <row r="4594" spans="1:6" s="1055" customFormat="1" ht="15.6">
      <c r="A4594" s="1290"/>
      <c r="B4594" s="1291"/>
      <c r="C4594" s="1285"/>
      <c r="D4594" s="1109"/>
      <c r="E4594" s="1586"/>
      <c r="F4594" s="1515"/>
    </row>
    <row r="4595" spans="1:6" s="1055" customFormat="1" ht="15.6">
      <c r="A4595" s="1290"/>
      <c r="B4595" s="1292"/>
      <c r="C4595" s="1293"/>
      <c r="D4595" s="1294"/>
      <c r="E4595" s="1587"/>
      <c r="F4595" s="1588"/>
    </row>
    <row r="4596" spans="1:6" s="1055" customFormat="1" ht="15.6">
      <c r="A4596" s="1290"/>
      <c r="B4596" s="1295" t="s">
        <v>2937</v>
      </c>
      <c r="C4596" s="1293"/>
      <c r="D4596" s="1294"/>
      <c r="E4596" s="1587"/>
      <c r="F4596" s="1588">
        <f>SUM(F4582:F4595)</f>
        <v>0</v>
      </c>
    </row>
    <row r="4597" spans="1:6" s="1055" customFormat="1" ht="15.6">
      <c r="A4597" s="1290"/>
      <c r="B4597" s="1292"/>
      <c r="C4597" s="1293"/>
      <c r="D4597" s="1294"/>
      <c r="E4597" s="1587"/>
      <c r="F4597" s="1588"/>
    </row>
    <row r="4598" spans="1:6" s="1055" customFormat="1" ht="15.6">
      <c r="A4598" s="1290"/>
      <c r="B4598" s="1291"/>
      <c r="C4598" s="1285"/>
      <c r="D4598" s="1109"/>
      <c r="E4598" s="1586"/>
      <c r="F4598" s="1515"/>
    </row>
    <row r="4599" spans="1:6" s="1055" customFormat="1" ht="15.6">
      <c r="A4599" s="1290"/>
      <c r="B4599" s="1291"/>
      <c r="C4599" s="1285"/>
      <c r="D4599" s="1109"/>
      <c r="E4599" s="1586"/>
      <c r="F4599" s="1515"/>
    </row>
    <row r="4600" spans="1:6" s="1055" customFormat="1" ht="15.6">
      <c r="A4600" s="1290"/>
      <c r="B4600" s="1291"/>
      <c r="C4600" s="1285"/>
      <c r="D4600" s="1109"/>
      <c r="E4600" s="1586"/>
      <c r="F4600" s="1515"/>
    </row>
    <row r="4601" spans="1:6" s="1055" customFormat="1" ht="15.6">
      <c r="A4601" s="1290"/>
      <c r="B4601" s="1291"/>
      <c r="C4601" s="1285"/>
      <c r="D4601" s="1109"/>
      <c r="E4601" s="1586"/>
      <c r="F4601" s="1515"/>
    </row>
    <row r="4602" spans="1:6" s="1055" customFormat="1" ht="15.6">
      <c r="A4602" s="1290"/>
      <c r="B4602" s="1291"/>
      <c r="C4602" s="1285"/>
      <c r="D4602" s="1109"/>
      <c r="E4602" s="1586"/>
      <c r="F4602" s="1515"/>
    </row>
    <row r="4603" spans="1:6" s="1055" customFormat="1" ht="15.6">
      <c r="A4603" s="1290"/>
      <c r="B4603" s="1291"/>
      <c r="C4603" s="1285"/>
      <c r="D4603" s="1109"/>
      <c r="E4603" s="1586"/>
      <c r="F4603" s="1515"/>
    </row>
    <row r="4604" spans="1:6" s="1055" customFormat="1" ht="15.6">
      <c r="A4604" s="1290"/>
      <c r="B4604" s="1291"/>
      <c r="C4604" s="1285"/>
      <c r="D4604" s="1109"/>
      <c r="E4604" s="1586"/>
      <c r="F4604" s="1515"/>
    </row>
    <row r="4605" spans="1:6" s="1055" customFormat="1" ht="15.6">
      <c r="A4605" s="1290"/>
      <c r="B4605" s="1291"/>
      <c r="C4605" s="1285"/>
      <c r="D4605" s="1109"/>
      <c r="E4605" s="1586"/>
      <c r="F4605" s="1515"/>
    </row>
    <row r="4606" spans="1:6" s="1055" customFormat="1" ht="15.6">
      <c r="A4606" s="1290"/>
      <c r="B4606" s="1291"/>
      <c r="C4606" s="1285"/>
      <c r="D4606" s="1109"/>
      <c r="E4606" s="1586"/>
      <c r="F4606" s="1515"/>
    </row>
    <row r="4607" spans="1:6" s="1055" customFormat="1" ht="15.6">
      <c r="A4607" s="1290"/>
      <c r="B4607" s="1291"/>
      <c r="C4607" s="1285"/>
      <c r="D4607" s="1109"/>
      <c r="E4607" s="1586"/>
      <c r="F4607" s="1515"/>
    </row>
    <row r="4608" spans="1:6" s="1055" customFormat="1" ht="15.6">
      <c r="A4608" s="1290"/>
      <c r="B4608" s="1291"/>
      <c r="C4608" s="1285"/>
      <c r="D4608" s="1109"/>
      <c r="E4608" s="1586"/>
      <c r="F4608" s="1515"/>
    </row>
    <row r="4609" spans="1:6" s="1055" customFormat="1" ht="15.6">
      <c r="A4609" s="1290"/>
      <c r="B4609" s="1291"/>
      <c r="C4609" s="1285"/>
      <c r="D4609" s="1109"/>
      <c r="E4609" s="1586"/>
      <c r="F4609" s="1515"/>
    </row>
    <row r="4610" spans="1:6" s="1055" customFormat="1" ht="15.6">
      <c r="A4610" s="1290"/>
      <c r="B4610" s="1291"/>
      <c r="C4610" s="1285"/>
      <c r="D4610" s="1109"/>
      <c r="E4610" s="1586"/>
      <c r="F4610" s="1515"/>
    </row>
    <row r="4611" spans="1:6" s="1055" customFormat="1" ht="15.6">
      <c r="A4611" s="1290"/>
      <c r="B4611" s="1291"/>
      <c r="C4611" s="1285"/>
      <c r="D4611" s="1109"/>
      <c r="E4611" s="1586"/>
      <c r="F4611" s="1515"/>
    </row>
    <row r="4612" spans="1:6" s="1055" customFormat="1" ht="15.6">
      <c r="A4612" s="1290"/>
      <c r="B4612" s="1291"/>
      <c r="C4612" s="1285"/>
      <c r="D4612" s="1109"/>
      <c r="E4612" s="1586"/>
      <c r="F4612" s="1515"/>
    </row>
    <row r="4613" spans="1:6" s="1055" customFormat="1" ht="16.2" thickBot="1">
      <c r="A4613" s="1296"/>
      <c r="B4613" s="1297"/>
      <c r="C4613" s="1298"/>
      <c r="D4613" s="1299"/>
      <c r="E4613" s="1589"/>
      <c r="F4613" s="1582"/>
    </row>
    <row r="4614" spans="1:6" s="1055" customFormat="1" ht="16.2" thickBot="1">
      <c r="A4614" s="1158"/>
      <c r="B4614" s="1117" t="s">
        <v>2938</v>
      </c>
      <c r="C4614" s="1253"/>
      <c r="D4614" s="1107"/>
      <c r="E4614" s="1497"/>
      <c r="F4614" s="1590">
        <f>F4596</f>
        <v>0</v>
      </c>
    </row>
    <row r="4615" spans="1:6" s="1055" customFormat="1" ht="15.6">
      <c r="A4615" s="1273"/>
      <c r="B4615" s="1300"/>
      <c r="C4615" s="1143"/>
      <c r="D4615" s="1107"/>
      <c r="E4615" s="1465"/>
      <c r="F4615" s="1511"/>
    </row>
    <row r="4616" spans="1:6" s="1083" customFormat="1" ht="15.6">
      <c r="A4616" s="1158"/>
      <c r="B4616" s="1196"/>
      <c r="C4616" s="1253"/>
      <c r="D4616" s="1107"/>
      <c r="E4616" s="1465"/>
      <c r="F4616" s="1599"/>
    </row>
    <row r="4617" spans="1:6" s="1083" customFormat="1" ht="15.6">
      <c r="A4617" s="1158"/>
      <c r="B4617" s="1117"/>
      <c r="C4617" s="1107"/>
      <c r="D4617" s="1107"/>
      <c r="E4617" s="1564"/>
      <c r="F4617" s="1564"/>
    </row>
    <row r="4618" spans="1:6" s="1083" customFormat="1" ht="16.2" thickBot="1">
      <c r="A4618" s="2606" t="s">
        <v>3080</v>
      </c>
      <c r="B4618" s="2606"/>
      <c r="C4618" s="2606"/>
      <c r="D4618" s="2606"/>
      <c r="E4618" s="2606"/>
      <c r="F4618" s="2606"/>
    </row>
    <row r="4619" spans="1:6" s="1316" customFormat="1" ht="17.25" customHeight="1" thickBot="1">
      <c r="A4619" s="1313" t="s">
        <v>7</v>
      </c>
      <c r="B4619" s="1314" t="s">
        <v>8</v>
      </c>
      <c r="C4619" s="1315" t="s">
        <v>10</v>
      </c>
      <c r="D4619" s="1315" t="s">
        <v>991</v>
      </c>
      <c r="E4619" s="1567" t="s">
        <v>11</v>
      </c>
      <c r="F4619" s="1514" t="s">
        <v>2975</v>
      </c>
    </row>
    <row r="4620" spans="1:6" s="1083" customFormat="1" ht="15.6">
      <c r="A4620" s="1317" t="s">
        <v>3081</v>
      </c>
      <c r="B4620" s="1277" t="s">
        <v>1495</v>
      </c>
      <c r="C4620" s="1279"/>
      <c r="D4620" s="1279"/>
      <c r="E4620" s="1583"/>
      <c r="F4620" s="1583"/>
    </row>
    <row r="4621" spans="1:6" s="1055" customFormat="1" ht="31.2">
      <c r="A4621" s="1195"/>
      <c r="B4621" s="1150" t="s">
        <v>1496</v>
      </c>
      <c r="C4621" s="1151"/>
      <c r="D4621" s="1073"/>
      <c r="E4621" s="1491"/>
      <c r="F4621" s="1515"/>
    </row>
    <row r="4622" spans="1:6" s="1055" customFormat="1" ht="94.5" customHeight="1">
      <c r="A4622" s="1195"/>
      <c r="B4622" s="1150" t="s">
        <v>1497</v>
      </c>
      <c r="C4622" s="1151"/>
      <c r="D4622" s="1073"/>
      <c r="E4622" s="1491"/>
      <c r="F4622" s="1515"/>
    </row>
    <row r="4623" spans="1:6" s="1055" customFormat="1" ht="70.5" customHeight="1">
      <c r="A4623" s="1195"/>
      <c r="B4623" s="1150" t="s">
        <v>1498</v>
      </c>
      <c r="C4623" s="1151"/>
      <c r="D4623" s="1073"/>
      <c r="E4623" s="1491"/>
      <c r="F4623" s="1515"/>
    </row>
    <row r="4624" spans="1:6" s="1055" customFormat="1" ht="16.5" customHeight="1">
      <c r="A4624" s="1195"/>
      <c r="B4624" s="1300"/>
      <c r="C4624" s="1151"/>
      <c r="D4624" s="1073"/>
      <c r="E4624" s="1491"/>
      <c r="F4624" s="1515"/>
    </row>
    <row r="4625" spans="1:6" s="1055" customFormat="1" ht="15.6">
      <c r="A4625" s="1281" t="s">
        <v>28</v>
      </c>
      <c r="B4625" s="1106" t="s">
        <v>2977</v>
      </c>
      <c r="C4625" s="1151" t="s">
        <v>46</v>
      </c>
      <c r="D4625" s="1282">
        <v>0</v>
      </c>
      <c r="E4625" s="1491">
        <v>800</v>
      </c>
      <c r="F4625" s="1515">
        <f t="shared" ref="F4625:F4648" si="112">D4625*E4625</f>
        <v>0</v>
      </c>
    </row>
    <row r="4626" spans="1:6" s="1055" customFormat="1" ht="15.6">
      <c r="A4626" s="1281" t="s">
        <v>30</v>
      </c>
      <c r="B4626" s="1106" t="s">
        <v>1500</v>
      </c>
      <c r="C4626" s="1151" t="s">
        <v>46</v>
      </c>
      <c r="D4626" s="1282">
        <v>0</v>
      </c>
      <c r="E4626" s="1491">
        <v>600</v>
      </c>
      <c r="F4626" s="1515">
        <f t="shared" si="112"/>
        <v>0</v>
      </c>
    </row>
    <row r="4627" spans="1:6" s="1055" customFormat="1" ht="15.6">
      <c r="A4627" s="1281" t="s">
        <v>31</v>
      </c>
      <c r="B4627" s="1106" t="s">
        <v>1501</v>
      </c>
      <c r="C4627" s="1151" t="s">
        <v>46</v>
      </c>
      <c r="D4627" s="1282">
        <v>0</v>
      </c>
      <c r="E4627" s="1491">
        <v>600</v>
      </c>
      <c r="F4627" s="1515">
        <f t="shared" si="112"/>
        <v>0</v>
      </c>
    </row>
    <row r="4628" spans="1:6" s="1055" customFormat="1" ht="15.6">
      <c r="A4628" s="1281" t="s">
        <v>32</v>
      </c>
      <c r="B4628" s="1106" t="s">
        <v>1502</v>
      </c>
      <c r="C4628" s="1151" t="s">
        <v>46</v>
      </c>
      <c r="D4628" s="1282">
        <v>0</v>
      </c>
      <c r="E4628" s="1491">
        <v>400</v>
      </c>
      <c r="F4628" s="1515">
        <f t="shared" si="112"/>
        <v>0</v>
      </c>
    </row>
    <row r="4629" spans="1:6" s="1055" customFormat="1" ht="15.6">
      <c r="A4629" s="1281" t="s">
        <v>33</v>
      </c>
      <c r="B4629" s="1106" t="s">
        <v>1503</v>
      </c>
      <c r="C4629" s="1151" t="s">
        <v>46</v>
      </c>
      <c r="D4629" s="1282">
        <v>0</v>
      </c>
      <c r="E4629" s="1491">
        <v>300</v>
      </c>
      <c r="F4629" s="1515">
        <f t="shared" si="112"/>
        <v>0</v>
      </c>
    </row>
    <row r="4630" spans="1:6" s="1055" customFormat="1" ht="15.6">
      <c r="A4630" s="1281"/>
      <c r="B4630" s="1117"/>
      <c r="C4630" s="1151"/>
      <c r="D4630" s="1282"/>
      <c r="E4630" s="1491"/>
      <c r="F4630" s="1515">
        <f t="shared" si="112"/>
        <v>0</v>
      </c>
    </row>
    <row r="4631" spans="1:6" s="1055" customFormat="1" ht="15.6">
      <c r="A4631" s="1281"/>
      <c r="B4631" s="1150" t="s">
        <v>1504</v>
      </c>
      <c r="C4631" s="1151"/>
      <c r="D4631" s="1318"/>
      <c r="E4631" s="1491"/>
      <c r="F4631" s="1515">
        <f t="shared" si="112"/>
        <v>0</v>
      </c>
    </row>
    <row r="4632" spans="1:6" s="1055" customFormat="1" ht="15.6">
      <c r="A4632" s="1281" t="s">
        <v>34</v>
      </c>
      <c r="B4632" s="1106" t="s">
        <v>1505</v>
      </c>
      <c r="C4632" s="1151" t="s">
        <v>1421</v>
      </c>
      <c r="D4632" s="1282">
        <v>0</v>
      </c>
      <c r="E4632" s="1491">
        <v>300</v>
      </c>
      <c r="F4632" s="1515">
        <f t="shared" si="112"/>
        <v>0</v>
      </c>
    </row>
    <row r="4633" spans="1:6" s="1055" customFormat="1" ht="15.6">
      <c r="A4633" s="1281" t="s">
        <v>35</v>
      </c>
      <c r="B4633" s="1106" t="s">
        <v>1506</v>
      </c>
      <c r="C4633" s="1151" t="s">
        <v>1421</v>
      </c>
      <c r="D4633" s="1282">
        <v>0</v>
      </c>
      <c r="E4633" s="1491">
        <v>300</v>
      </c>
      <c r="F4633" s="1515">
        <f t="shared" si="112"/>
        <v>0</v>
      </c>
    </row>
    <row r="4634" spans="1:6" s="1055" customFormat="1" ht="18.600000000000001">
      <c r="A4634" s="1281" t="s">
        <v>36</v>
      </c>
      <c r="B4634" s="1106" t="s">
        <v>2978</v>
      </c>
      <c r="C4634" s="1151" t="s">
        <v>1421</v>
      </c>
      <c r="D4634" s="1282">
        <v>0</v>
      </c>
      <c r="E4634" s="1491">
        <v>150</v>
      </c>
      <c r="F4634" s="1515">
        <f t="shared" si="112"/>
        <v>0</v>
      </c>
    </row>
    <row r="4635" spans="1:6" s="1055" customFormat="1" ht="18.600000000000001">
      <c r="A4635" s="1281" t="s">
        <v>74</v>
      </c>
      <c r="B4635" s="1106" t="s">
        <v>2979</v>
      </c>
      <c r="C4635" s="1151" t="s">
        <v>1421</v>
      </c>
      <c r="D4635" s="1282">
        <v>0</v>
      </c>
      <c r="E4635" s="1491">
        <v>150</v>
      </c>
      <c r="F4635" s="1515">
        <f t="shared" si="112"/>
        <v>0</v>
      </c>
    </row>
    <row r="4636" spans="1:6" s="1055" customFormat="1" ht="15.6">
      <c r="A4636" s="1281" t="s">
        <v>38</v>
      </c>
      <c r="B4636" s="1106" t="s">
        <v>1509</v>
      </c>
      <c r="C4636" s="1151" t="s">
        <v>1421</v>
      </c>
      <c r="D4636" s="1282">
        <v>0</v>
      </c>
      <c r="E4636" s="1491">
        <v>100</v>
      </c>
      <c r="F4636" s="1515">
        <f t="shared" si="112"/>
        <v>0</v>
      </c>
    </row>
    <row r="4637" spans="1:6" s="1055" customFormat="1" ht="15.6">
      <c r="A4637" s="1281" t="s">
        <v>39</v>
      </c>
      <c r="B4637" s="1106" t="s">
        <v>1510</v>
      </c>
      <c r="C4637" s="1151" t="s">
        <v>1421</v>
      </c>
      <c r="D4637" s="1282">
        <v>0</v>
      </c>
      <c r="E4637" s="1491">
        <v>100</v>
      </c>
      <c r="F4637" s="1515">
        <f t="shared" si="112"/>
        <v>0</v>
      </c>
    </row>
    <row r="4638" spans="1:6" s="1055" customFormat="1" ht="15.6">
      <c r="A4638" s="1281" t="s">
        <v>40</v>
      </c>
      <c r="B4638" s="1319" t="s">
        <v>1511</v>
      </c>
      <c r="C4638" s="1151" t="s">
        <v>1421</v>
      </c>
      <c r="D4638" s="1282">
        <v>0</v>
      </c>
      <c r="E4638" s="1491">
        <v>300</v>
      </c>
      <c r="F4638" s="1515">
        <f t="shared" si="112"/>
        <v>0</v>
      </c>
    </row>
    <row r="4639" spans="1:6" s="1055" customFormat="1" ht="15.6">
      <c r="A4639" s="1281" t="s">
        <v>42</v>
      </c>
      <c r="B4639" s="1319" t="s">
        <v>1512</v>
      </c>
      <c r="C4639" s="1151" t="s">
        <v>1421</v>
      </c>
      <c r="D4639" s="1282">
        <v>0</v>
      </c>
      <c r="E4639" s="1491">
        <v>100</v>
      </c>
      <c r="F4639" s="1515">
        <f t="shared" si="112"/>
        <v>0</v>
      </c>
    </row>
    <row r="4640" spans="1:6" s="1055" customFormat="1" ht="15.6">
      <c r="A4640" s="1281" t="s">
        <v>43</v>
      </c>
      <c r="B4640" s="1319" t="s">
        <v>1513</v>
      </c>
      <c r="C4640" s="1151" t="s">
        <v>1421</v>
      </c>
      <c r="D4640" s="1282">
        <v>0</v>
      </c>
      <c r="E4640" s="1491">
        <v>300</v>
      </c>
      <c r="F4640" s="1515">
        <f t="shared" si="112"/>
        <v>0</v>
      </c>
    </row>
    <row r="4641" spans="1:6" s="1055" customFormat="1" ht="15.6">
      <c r="A4641" s="1281" t="s">
        <v>613</v>
      </c>
      <c r="B4641" s="1319" t="s">
        <v>1514</v>
      </c>
      <c r="C4641" s="1151" t="s">
        <v>1421</v>
      </c>
      <c r="D4641" s="1282">
        <v>0</v>
      </c>
      <c r="E4641" s="1491">
        <v>150</v>
      </c>
      <c r="F4641" s="1515">
        <f t="shared" si="112"/>
        <v>0</v>
      </c>
    </row>
    <row r="4642" spans="1:6" s="1055" customFormat="1" ht="15.6">
      <c r="A4642" s="1281" t="s">
        <v>856</v>
      </c>
      <c r="B4642" s="1319" t="s">
        <v>1515</v>
      </c>
      <c r="C4642" s="1151" t="s">
        <v>1421</v>
      </c>
      <c r="D4642" s="1282">
        <v>0</v>
      </c>
      <c r="E4642" s="1491">
        <v>700</v>
      </c>
      <c r="F4642" s="1515">
        <f t="shared" si="112"/>
        <v>0</v>
      </c>
    </row>
    <row r="4643" spans="1:6" s="1055" customFormat="1" ht="15.6">
      <c r="A4643" s="1281" t="s">
        <v>858</v>
      </c>
      <c r="B4643" s="1319" t="s">
        <v>1516</v>
      </c>
      <c r="C4643" s="1151" t="s">
        <v>1421</v>
      </c>
      <c r="D4643" s="1282">
        <v>0</v>
      </c>
      <c r="E4643" s="1491">
        <v>1500</v>
      </c>
      <c r="F4643" s="1515">
        <f t="shared" si="112"/>
        <v>0</v>
      </c>
    </row>
    <row r="4644" spans="1:6" s="1055" customFormat="1" ht="15.6">
      <c r="A4644" s="1281" t="s">
        <v>860</v>
      </c>
      <c r="B4644" s="1319" t="s">
        <v>1517</v>
      </c>
      <c r="C4644" s="1151" t="s">
        <v>1421</v>
      </c>
      <c r="D4644" s="1282">
        <v>0</v>
      </c>
      <c r="E4644" s="1491">
        <v>1500</v>
      </c>
      <c r="F4644" s="1515">
        <f t="shared" si="112"/>
        <v>0</v>
      </c>
    </row>
    <row r="4645" spans="1:6" s="1055" customFormat="1" ht="15.6">
      <c r="A4645" s="1281" t="s">
        <v>862</v>
      </c>
      <c r="B4645" s="1319" t="s">
        <v>1518</v>
      </c>
      <c r="C4645" s="1151" t="s">
        <v>1421</v>
      </c>
      <c r="D4645" s="1282">
        <v>0</v>
      </c>
      <c r="E4645" s="1491">
        <v>300</v>
      </c>
      <c r="F4645" s="1568">
        <f t="shared" si="112"/>
        <v>0</v>
      </c>
    </row>
    <row r="4646" spans="1:6" s="1055" customFormat="1" ht="31.2">
      <c r="A4646" s="1281" t="s">
        <v>864</v>
      </c>
      <c r="B4646" s="1319" t="s">
        <v>1519</v>
      </c>
      <c r="C4646" s="1151" t="s">
        <v>1421</v>
      </c>
      <c r="D4646" s="1282">
        <v>0</v>
      </c>
      <c r="E4646" s="1491">
        <v>3500</v>
      </c>
      <c r="F4646" s="1568">
        <f t="shared" si="112"/>
        <v>0</v>
      </c>
    </row>
    <row r="4647" spans="1:6" s="1083" customFormat="1" ht="16.5" customHeight="1">
      <c r="A4647" s="1195"/>
      <c r="B4647" s="1124"/>
      <c r="C4647" s="1073"/>
      <c r="D4647" s="1282"/>
      <c r="E4647" s="1568"/>
      <c r="F4647" s="1568">
        <f t="shared" si="112"/>
        <v>0</v>
      </c>
    </row>
    <row r="4648" spans="1:6" s="1083" customFormat="1" ht="21.75" customHeight="1">
      <c r="A4648" s="1195" t="s">
        <v>866</v>
      </c>
      <c r="B4648" s="1124" t="s">
        <v>1520</v>
      </c>
      <c r="C4648" s="1151" t="s">
        <v>1482</v>
      </c>
      <c r="D4648" s="1282">
        <v>0</v>
      </c>
      <c r="E4648" s="1491">
        <v>20000</v>
      </c>
      <c r="F4648" s="1568">
        <f t="shared" si="112"/>
        <v>0</v>
      </c>
    </row>
    <row r="4649" spans="1:6" s="1083" customFormat="1" ht="16.5" customHeight="1">
      <c r="A4649" s="1195"/>
      <c r="B4649" s="1124"/>
      <c r="C4649" s="1073"/>
      <c r="D4649" s="1282"/>
      <c r="E4649" s="1568"/>
      <c r="F4649" s="1568"/>
    </row>
    <row r="4650" spans="1:6" s="1083" customFormat="1" ht="16.5" customHeight="1">
      <c r="A4650" s="1195"/>
      <c r="B4650" s="1124"/>
      <c r="C4650" s="1073"/>
      <c r="D4650" s="1282"/>
      <c r="E4650" s="1568"/>
      <c r="F4650" s="1568"/>
    </row>
    <row r="4651" spans="1:6" s="1083" customFormat="1" ht="16.2" thickBot="1">
      <c r="A4651" s="1271"/>
      <c r="B4651" s="1162"/>
      <c r="C4651" s="1164"/>
      <c r="D4651" s="1164"/>
      <c r="E4651" s="1576"/>
      <c r="F4651" s="1582"/>
    </row>
    <row r="4652" spans="1:6" s="1083" customFormat="1" ht="16.5" customHeight="1" thickBot="1">
      <c r="A4652" s="2607" t="s">
        <v>2948</v>
      </c>
      <c r="B4652" s="2607"/>
      <c r="C4652" s="1107"/>
      <c r="D4652" s="1320"/>
      <c r="E4652" s="1600"/>
      <c r="F4652" s="1601">
        <f>SUM(F4625:F4651)</f>
        <v>0</v>
      </c>
    </row>
    <row r="4653" spans="1:6" s="1083" customFormat="1" ht="15.6">
      <c r="A4653" s="1159"/>
      <c r="B4653" s="1321"/>
      <c r="C4653" s="1322"/>
      <c r="D4653" s="1320"/>
      <c r="E4653" s="1602"/>
      <c r="F4653" s="1603"/>
    </row>
    <row r="4654" spans="1:6" s="1083" customFormat="1" ht="16.2" thickBot="1">
      <c r="A4654" s="2606" t="s">
        <v>3082</v>
      </c>
      <c r="B4654" s="2606"/>
      <c r="C4654" s="2606"/>
      <c r="D4654" s="2606"/>
      <c r="E4654" s="2606"/>
      <c r="F4654" s="2606"/>
    </row>
    <row r="4655" spans="1:6" s="1083" customFormat="1" ht="16.2" thickBot="1">
      <c r="A4655" s="1275" t="s">
        <v>7</v>
      </c>
      <c r="B4655" s="1112" t="s">
        <v>8</v>
      </c>
      <c r="C4655" s="1113" t="s">
        <v>10</v>
      </c>
      <c r="D4655" s="1276" t="s">
        <v>991</v>
      </c>
      <c r="E4655" s="1455" t="s">
        <v>11</v>
      </c>
      <c r="F4655" s="1578" t="s">
        <v>2732</v>
      </c>
    </row>
    <row r="4656" spans="1:6" s="1083" customFormat="1" ht="15.6">
      <c r="A4656" s="1195"/>
      <c r="B4656" s="1150"/>
      <c r="C4656" s="1073"/>
      <c r="D4656" s="1073"/>
      <c r="E4656" s="1515"/>
      <c r="F4656" s="1515"/>
    </row>
    <row r="4657" spans="1:6" s="1083" customFormat="1" ht="15.6">
      <c r="A4657" s="1195" t="s">
        <v>3083</v>
      </c>
      <c r="B4657" s="1124"/>
      <c r="C4657" s="1073"/>
      <c r="D4657" s="1073"/>
      <c r="E4657" s="1486"/>
      <c r="F4657" s="1486"/>
    </row>
    <row r="4658" spans="1:6" s="1083" customFormat="1" ht="15.6">
      <c r="A4658" s="1195"/>
      <c r="B4658" s="1150" t="s">
        <v>2982</v>
      </c>
      <c r="C4658" s="1073"/>
      <c r="D4658" s="1073"/>
      <c r="E4658" s="1515"/>
      <c r="F4658" s="1515"/>
    </row>
    <row r="4659" spans="1:6" s="1083" customFormat="1" ht="15.6">
      <c r="A4659" s="1195"/>
      <c r="B4659" s="1150"/>
      <c r="C4659" s="1073"/>
      <c r="D4659" s="1073"/>
      <c r="E4659" s="1515"/>
      <c r="F4659" s="1515"/>
    </row>
    <row r="4660" spans="1:6" s="1083" customFormat="1" ht="46.8">
      <c r="A4660" s="1195" t="s">
        <v>28</v>
      </c>
      <c r="B4660" s="1124" t="s">
        <v>1521</v>
      </c>
      <c r="C4660" s="1073" t="s">
        <v>46</v>
      </c>
      <c r="D4660" s="1282">
        <v>0</v>
      </c>
      <c r="E4660" s="1515">
        <v>300</v>
      </c>
      <c r="F4660" s="1515">
        <f>D4660*E4660</f>
        <v>0</v>
      </c>
    </row>
    <row r="4661" spans="1:6" s="1083" customFormat="1" ht="31.2">
      <c r="A4661" s="1195" t="s">
        <v>30</v>
      </c>
      <c r="B4661" s="1124" t="s">
        <v>1522</v>
      </c>
      <c r="C4661" s="1073" t="s">
        <v>7</v>
      </c>
      <c r="D4661" s="1282">
        <v>0</v>
      </c>
      <c r="E4661" s="1515">
        <v>10000</v>
      </c>
      <c r="F4661" s="1515">
        <f t="shared" ref="F4661:F4665" si="113">D4661*E4661</f>
        <v>0</v>
      </c>
    </row>
    <row r="4662" spans="1:6" s="1083" customFormat="1" ht="15.6">
      <c r="A4662" s="1195" t="s">
        <v>31</v>
      </c>
      <c r="B4662" s="1124" t="s">
        <v>1523</v>
      </c>
      <c r="C4662" s="1073" t="s">
        <v>7</v>
      </c>
      <c r="D4662" s="1282">
        <v>0</v>
      </c>
      <c r="E4662" s="1515">
        <v>10000</v>
      </c>
      <c r="F4662" s="1515">
        <f t="shared" si="113"/>
        <v>0</v>
      </c>
    </row>
    <row r="4663" spans="1:6" s="1083" customFormat="1" ht="78">
      <c r="A4663" s="1195" t="s">
        <v>32</v>
      </c>
      <c r="B4663" s="1124" t="s">
        <v>1524</v>
      </c>
      <c r="C4663" s="1073" t="s">
        <v>1421</v>
      </c>
      <c r="D4663" s="1282">
        <v>0</v>
      </c>
      <c r="E4663" s="1515">
        <v>8000</v>
      </c>
      <c r="F4663" s="1515">
        <f t="shared" si="113"/>
        <v>0</v>
      </c>
    </row>
    <row r="4664" spans="1:6" s="1083" customFormat="1" ht="46.8">
      <c r="A4664" s="1195" t="s">
        <v>33</v>
      </c>
      <c r="B4664" s="1124" t="s">
        <v>1525</v>
      </c>
      <c r="C4664" s="1073" t="s">
        <v>1421</v>
      </c>
      <c r="D4664" s="1282">
        <v>0</v>
      </c>
      <c r="E4664" s="1515">
        <v>8000</v>
      </c>
      <c r="F4664" s="1515">
        <f t="shared" si="113"/>
        <v>0</v>
      </c>
    </row>
    <row r="4665" spans="1:6" s="1083" customFormat="1" ht="15.6">
      <c r="A4665" s="1195" t="s">
        <v>34</v>
      </c>
      <c r="B4665" s="1124" t="s">
        <v>1526</v>
      </c>
      <c r="C4665" s="1073" t="s">
        <v>1421</v>
      </c>
      <c r="D4665" s="1282">
        <v>0</v>
      </c>
      <c r="E4665" s="1515">
        <v>16000</v>
      </c>
      <c r="F4665" s="1515">
        <f t="shared" si="113"/>
        <v>0</v>
      </c>
    </row>
    <row r="4666" spans="1:6" s="1083" customFormat="1" ht="15.6">
      <c r="A4666" s="1195"/>
      <c r="B4666" s="1124"/>
      <c r="C4666" s="1073"/>
      <c r="D4666" s="1282">
        <v>0</v>
      </c>
      <c r="E4666" s="1515"/>
      <c r="F4666" s="1515"/>
    </row>
    <row r="4667" spans="1:6" s="1083" customFormat="1" ht="46.8">
      <c r="A4667" s="1195" t="s">
        <v>35</v>
      </c>
      <c r="B4667" s="1124" t="s">
        <v>1527</v>
      </c>
      <c r="C4667" s="1073" t="s">
        <v>1421</v>
      </c>
      <c r="D4667" s="1282">
        <v>0</v>
      </c>
      <c r="E4667" s="1515">
        <v>8000</v>
      </c>
      <c r="F4667" s="1515">
        <f t="shared" ref="F4667" si="114">D4667*E4667</f>
        <v>0</v>
      </c>
    </row>
    <row r="4668" spans="1:6" s="1083" customFormat="1" ht="15.6">
      <c r="A4668" s="1195"/>
      <c r="B4668" s="1124"/>
      <c r="C4668" s="1073"/>
      <c r="D4668" s="1073"/>
      <c r="E4668" s="1515"/>
      <c r="F4668" s="1515"/>
    </row>
    <row r="4669" spans="1:6" s="1083" customFormat="1" ht="15.6">
      <c r="A4669" s="1195"/>
      <c r="B4669" s="1124"/>
      <c r="C4669" s="1073"/>
      <c r="D4669" s="1073"/>
      <c r="E4669" s="1486"/>
      <c r="F4669" s="1486"/>
    </row>
    <row r="4670" spans="1:6" s="1083" customFormat="1" ht="15.6">
      <c r="A4670" s="1195"/>
      <c r="B4670" s="1323"/>
      <c r="C4670" s="1073"/>
      <c r="D4670" s="1073"/>
      <c r="E4670" s="1486"/>
      <c r="F4670" s="1486"/>
    </row>
    <row r="4671" spans="1:6" s="1083" customFormat="1" ht="15.6">
      <c r="A4671" s="1195"/>
      <c r="B4671" s="1124"/>
      <c r="C4671" s="1073"/>
      <c r="D4671" s="1073"/>
      <c r="E4671" s="1486"/>
      <c r="F4671" s="1486"/>
    </row>
    <row r="4672" spans="1:6" s="1083" customFormat="1" ht="15.6">
      <c r="A4672" s="1195"/>
      <c r="B4672" s="1323"/>
      <c r="C4672" s="1073"/>
      <c r="D4672" s="1073"/>
      <c r="E4672" s="1486"/>
      <c r="F4672" s="1486"/>
    </row>
    <row r="4673" spans="1:6" s="1083" customFormat="1" ht="15.6">
      <c r="A4673" s="1195"/>
      <c r="B4673" s="1323"/>
      <c r="C4673" s="1073"/>
      <c r="D4673" s="1073"/>
      <c r="E4673" s="1486"/>
      <c r="F4673" s="1486"/>
    </row>
    <row r="4674" spans="1:6" s="1083" customFormat="1" ht="15.6">
      <c r="A4674" s="1195"/>
      <c r="B4674" s="1150"/>
      <c r="C4674" s="1073"/>
      <c r="D4674" s="1073"/>
      <c r="E4674" s="1486"/>
      <c r="F4674" s="1486"/>
    </row>
    <row r="4675" spans="1:6" s="1083" customFormat="1" ht="15.6">
      <c r="A4675" s="1195"/>
      <c r="B4675" s="1150"/>
      <c r="C4675" s="1073"/>
      <c r="D4675" s="1073"/>
      <c r="E4675" s="1486"/>
      <c r="F4675" s="1486"/>
    </row>
    <row r="4676" spans="1:6" s="1083" customFormat="1" ht="15.6">
      <c r="A4676" s="1195"/>
      <c r="B4676" s="1150"/>
      <c r="C4676" s="1073"/>
      <c r="D4676" s="1073"/>
      <c r="E4676" s="1486"/>
      <c r="F4676" s="1486"/>
    </row>
    <row r="4677" spans="1:6" s="1083" customFormat="1" ht="15.6">
      <c r="A4677" s="1195"/>
      <c r="B4677" s="1124"/>
      <c r="C4677" s="1073"/>
      <c r="D4677" s="1073"/>
      <c r="E4677" s="1486"/>
      <c r="F4677" s="1486"/>
    </row>
    <row r="4678" spans="1:6" s="1083" customFormat="1" ht="15.6">
      <c r="A4678" s="1195"/>
      <c r="B4678" s="1124"/>
      <c r="C4678" s="1073"/>
      <c r="D4678" s="1073"/>
      <c r="E4678" s="1486"/>
      <c r="F4678" s="1486"/>
    </row>
    <row r="4679" spans="1:6" s="1083" customFormat="1" ht="15.6">
      <c r="A4679" s="1195"/>
      <c r="B4679" s="1124"/>
      <c r="C4679" s="1073"/>
      <c r="D4679" s="1073"/>
      <c r="E4679" s="1486"/>
      <c r="F4679" s="1486"/>
    </row>
    <row r="4680" spans="1:6" s="1083" customFormat="1" ht="15.6">
      <c r="A4680" s="1195"/>
      <c r="B4680" s="1124"/>
      <c r="C4680" s="1073"/>
      <c r="D4680" s="1073"/>
      <c r="E4680" s="1486"/>
      <c r="F4680" s="1486"/>
    </row>
    <row r="4681" spans="1:6" s="1083" customFormat="1" ht="15.6">
      <c r="A4681" s="1283"/>
      <c r="B4681" s="1124"/>
      <c r="C4681" s="1073"/>
      <c r="D4681" s="1073"/>
      <c r="E4681" s="1486"/>
      <c r="F4681" s="1486"/>
    </row>
    <row r="4682" spans="1:6" s="1083" customFormat="1" ht="15.6">
      <c r="A4682" s="1195"/>
      <c r="B4682" s="1323"/>
      <c r="C4682" s="1073"/>
      <c r="D4682" s="1073"/>
      <c r="E4682" s="1486"/>
      <c r="F4682" s="1486"/>
    </row>
    <row r="4683" spans="1:6" s="1083" customFormat="1" ht="15.6">
      <c r="A4683" s="1195"/>
      <c r="B4683" s="1150"/>
      <c r="C4683" s="1073"/>
      <c r="D4683" s="1073"/>
      <c r="E4683" s="1486"/>
      <c r="F4683" s="1486"/>
    </row>
    <row r="4684" spans="1:6" s="1083" customFormat="1" ht="15.6">
      <c r="A4684" s="1195"/>
      <c r="B4684" s="1150"/>
      <c r="C4684" s="1073"/>
      <c r="D4684" s="1073"/>
      <c r="E4684" s="1486"/>
      <c r="F4684" s="1486"/>
    </row>
    <row r="4685" spans="1:6" s="1083" customFormat="1" ht="15.6">
      <c r="A4685" s="1195"/>
      <c r="B4685" s="1150"/>
      <c r="C4685" s="1073"/>
      <c r="D4685" s="1073"/>
      <c r="E4685" s="1486"/>
      <c r="F4685" s="1486"/>
    </row>
    <row r="4686" spans="1:6" s="1083" customFormat="1" ht="15.6">
      <c r="A4686" s="1195"/>
      <c r="B4686" s="1150"/>
      <c r="C4686" s="1073"/>
      <c r="D4686" s="1073"/>
      <c r="E4686" s="1486"/>
      <c r="F4686" s="1486"/>
    </row>
    <row r="4687" spans="1:6" s="1083" customFormat="1" ht="15.6">
      <c r="A4687" s="1195"/>
      <c r="B4687" s="1150"/>
      <c r="C4687" s="1073"/>
      <c r="D4687" s="1073"/>
      <c r="E4687" s="1486"/>
      <c r="F4687" s="1486"/>
    </row>
    <row r="4688" spans="1:6" s="1083" customFormat="1" ht="15.6">
      <c r="A4688" s="1195"/>
      <c r="B4688" s="1150"/>
      <c r="C4688" s="1073"/>
      <c r="D4688" s="1073"/>
      <c r="E4688" s="1486"/>
      <c r="F4688" s="1486"/>
    </row>
    <row r="4689" spans="1:6" s="1083" customFormat="1" ht="16.2" thickBot="1">
      <c r="A4689" s="1324"/>
      <c r="B4689" s="1325"/>
      <c r="C4689" s="1325"/>
      <c r="D4689" s="1325"/>
      <c r="E4689" s="1604"/>
      <c r="F4689" s="1605"/>
    </row>
    <row r="4690" spans="1:6" s="1083" customFormat="1" ht="16.2" thickBot="1">
      <c r="A4690" s="2607" t="s">
        <v>2948</v>
      </c>
      <c r="B4690" s="2607"/>
      <c r="C4690" s="1107"/>
      <c r="D4690" s="1320"/>
      <c r="E4690" s="1600"/>
      <c r="F4690" s="1601">
        <f>SUM(F4657:F4689)</f>
        <v>0</v>
      </c>
    </row>
    <row r="4691" spans="1:6" s="1083" customFormat="1" ht="15.6">
      <c r="A4691" s="1273"/>
      <c r="B4691" s="1321"/>
      <c r="C4691" s="1107"/>
      <c r="D4691" s="1320"/>
      <c r="E4691" s="1602"/>
      <c r="F4691" s="1603"/>
    </row>
    <row r="4692" spans="1:6" s="1083" customFormat="1" ht="15.6">
      <c r="A4692" s="1159"/>
      <c r="B4692" s="1321"/>
      <c r="C4692" s="1322"/>
      <c r="D4692" s="1320"/>
      <c r="E4692" s="1602"/>
      <c r="F4692" s="1602"/>
    </row>
    <row r="4693" spans="1:6" s="1055" customFormat="1" ht="16.2" thickBot="1">
      <c r="A4693" s="2602" t="s">
        <v>3080</v>
      </c>
      <c r="B4693" s="2602"/>
      <c r="C4693" s="2602"/>
      <c r="D4693" s="2602"/>
      <c r="E4693" s="2602"/>
      <c r="F4693" s="2602"/>
    </row>
    <row r="4694" spans="1:6" s="1083" customFormat="1" ht="16.2" thickBot="1">
      <c r="A4694" s="1275" t="s">
        <v>7</v>
      </c>
      <c r="B4694" s="1112" t="s">
        <v>8</v>
      </c>
      <c r="C4694" s="1113" t="s">
        <v>10</v>
      </c>
      <c r="D4694" s="1276" t="s">
        <v>991</v>
      </c>
      <c r="E4694" s="1455" t="s">
        <v>11</v>
      </c>
      <c r="F4694" s="1578" t="s">
        <v>2732</v>
      </c>
    </row>
    <row r="4695" spans="1:6" s="1055" customFormat="1" ht="15.6">
      <c r="A4695" s="1286"/>
      <c r="B4695" s="1287"/>
      <c r="C4695" s="1288"/>
      <c r="D4695" s="1289"/>
      <c r="E4695" s="1585"/>
      <c r="F4695" s="1580"/>
    </row>
    <row r="4696" spans="1:6" s="1055" customFormat="1" ht="15.6">
      <c r="A4696" s="1290"/>
      <c r="B4696" s="1077" t="s">
        <v>2934</v>
      </c>
      <c r="C4696" s="1285"/>
      <c r="D4696" s="1109"/>
      <c r="E4696" s="1586"/>
      <c r="F4696" s="1515"/>
    </row>
    <row r="4697" spans="1:6" s="1055" customFormat="1" ht="15.6">
      <c r="A4697" s="1290"/>
      <c r="B4697" s="1077"/>
      <c r="C4697" s="1285"/>
      <c r="D4697" s="1109"/>
      <c r="E4697" s="1586"/>
      <c r="F4697" s="1515"/>
    </row>
    <row r="4698" spans="1:6" s="1055" customFormat="1" ht="15.6">
      <c r="A4698" s="1290"/>
      <c r="B4698" s="1291"/>
      <c r="C4698" s="1285"/>
      <c r="D4698" s="1109"/>
      <c r="E4698" s="1586"/>
      <c r="F4698" s="1515"/>
    </row>
    <row r="4699" spans="1:6" s="1055" customFormat="1" ht="15.6">
      <c r="A4699" s="1290" t="s">
        <v>3081</v>
      </c>
      <c r="B4699" s="1291" t="s">
        <v>2984</v>
      </c>
      <c r="C4699" s="1285"/>
      <c r="D4699" s="1109"/>
      <c r="E4699" s="1586"/>
      <c r="F4699" s="1515">
        <f>F4652</f>
        <v>0</v>
      </c>
    </row>
    <row r="4700" spans="1:6" s="1055" customFormat="1" ht="15.6">
      <c r="A4700" s="1290"/>
      <c r="B4700" s="1291"/>
      <c r="C4700" s="1285"/>
      <c r="D4700" s="1109"/>
      <c r="E4700" s="1586"/>
      <c r="F4700" s="1515"/>
    </row>
    <row r="4701" spans="1:6" s="1055" customFormat="1" ht="15.6">
      <c r="A4701" s="1290" t="s">
        <v>3083</v>
      </c>
      <c r="B4701" s="1291" t="s">
        <v>2985</v>
      </c>
      <c r="C4701" s="1285"/>
      <c r="D4701" s="1109"/>
      <c r="E4701" s="1586"/>
      <c r="F4701" s="1515">
        <f>F4690</f>
        <v>0</v>
      </c>
    </row>
    <row r="4702" spans="1:6" s="1055" customFormat="1" ht="15.6">
      <c r="A4702" s="1290"/>
      <c r="B4702" s="1291"/>
      <c r="C4702" s="1285"/>
      <c r="D4702" s="1109"/>
      <c r="E4702" s="1586"/>
      <c r="F4702" s="1515"/>
    </row>
    <row r="4703" spans="1:6" s="1055" customFormat="1" ht="15.6">
      <c r="A4703" s="1290"/>
      <c r="B4703" s="1291"/>
      <c r="C4703" s="1285"/>
      <c r="D4703" s="1109"/>
      <c r="E4703" s="1586"/>
      <c r="F4703" s="1515"/>
    </row>
    <row r="4704" spans="1:6" s="1055" customFormat="1" ht="15.6">
      <c r="A4704" s="1290"/>
      <c r="B4704" s="1291"/>
      <c r="C4704" s="1285"/>
      <c r="D4704" s="1109"/>
      <c r="E4704" s="1586"/>
      <c r="F4704" s="1515"/>
    </row>
    <row r="4705" spans="1:6" s="1055" customFormat="1" ht="15.6">
      <c r="A4705" s="1290"/>
      <c r="B4705" s="1291"/>
      <c r="C4705" s="1285"/>
      <c r="D4705" s="1109"/>
      <c r="E4705" s="1586"/>
      <c r="F4705" s="1515"/>
    </row>
    <row r="4706" spans="1:6" s="1055" customFormat="1" ht="15.6">
      <c r="A4706" s="1290"/>
      <c r="B4706" s="1291"/>
      <c r="C4706" s="1285"/>
      <c r="D4706" s="1109"/>
      <c r="E4706" s="1586"/>
      <c r="F4706" s="1515"/>
    </row>
    <row r="4707" spans="1:6" s="1055" customFormat="1" ht="15.6">
      <c r="A4707" s="1290"/>
      <c r="B4707" s="1291"/>
      <c r="C4707" s="1285"/>
      <c r="D4707" s="1109"/>
      <c r="E4707" s="1586"/>
      <c r="F4707" s="1515"/>
    </row>
    <row r="4708" spans="1:6" s="1055" customFormat="1" ht="15.6">
      <c r="A4708" s="1290"/>
      <c r="B4708" s="1291"/>
      <c r="C4708" s="1285"/>
      <c r="D4708" s="1109"/>
      <c r="E4708" s="1586"/>
      <c r="F4708" s="1515"/>
    </row>
    <row r="4709" spans="1:6" s="1055" customFormat="1" ht="15.6">
      <c r="A4709" s="1290"/>
      <c r="B4709" s="1291"/>
      <c r="C4709" s="1285"/>
      <c r="D4709" s="1109"/>
      <c r="E4709" s="1586"/>
      <c r="F4709" s="1515"/>
    </row>
    <row r="4710" spans="1:6" s="1055" customFormat="1" ht="15.6">
      <c r="A4710" s="1290"/>
      <c r="B4710" s="1292"/>
      <c r="C4710" s="1293"/>
      <c r="D4710" s="1294"/>
      <c r="E4710" s="1587"/>
      <c r="F4710" s="1588"/>
    </row>
    <row r="4711" spans="1:6" s="1055" customFormat="1" ht="15.6">
      <c r="A4711" s="1290"/>
      <c r="B4711" s="1295" t="s">
        <v>2937</v>
      </c>
      <c r="C4711" s="1293"/>
      <c r="D4711" s="1294"/>
      <c r="E4711" s="1587"/>
      <c r="F4711" s="1588">
        <f>SUM(F4697:F4710)</f>
        <v>0</v>
      </c>
    </row>
    <row r="4712" spans="1:6" s="1055" customFormat="1" ht="15.6">
      <c r="A4712" s="1290"/>
      <c r="B4712" s="1292"/>
      <c r="C4712" s="1293"/>
      <c r="D4712" s="1294"/>
      <c r="E4712" s="1587"/>
      <c r="F4712" s="1588"/>
    </row>
    <row r="4713" spans="1:6" s="1055" customFormat="1" ht="15.6">
      <c r="A4713" s="1290"/>
      <c r="B4713" s="1291"/>
      <c r="C4713" s="1285"/>
      <c r="D4713" s="1109"/>
      <c r="E4713" s="1586"/>
      <c r="F4713" s="1515"/>
    </row>
    <row r="4714" spans="1:6" s="1055" customFormat="1" ht="15.6">
      <c r="A4714" s="1290"/>
      <c r="B4714" s="1291"/>
      <c r="C4714" s="1285"/>
      <c r="D4714" s="1109"/>
      <c r="E4714" s="1586"/>
      <c r="F4714" s="1515"/>
    </row>
    <row r="4715" spans="1:6" s="1055" customFormat="1" ht="15.6">
      <c r="A4715" s="1290"/>
      <c r="B4715" s="1291"/>
      <c r="C4715" s="1285"/>
      <c r="D4715" s="1109"/>
      <c r="E4715" s="1586"/>
      <c r="F4715" s="1515"/>
    </row>
    <row r="4716" spans="1:6" s="1055" customFormat="1" ht="15.6">
      <c r="A4716" s="1290"/>
      <c r="B4716" s="1291"/>
      <c r="C4716" s="1285"/>
      <c r="D4716" s="1109"/>
      <c r="E4716" s="1586"/>
      <c r="F4716" s="1515"/>
    </row>
    <row r="4717" spans="1:6" s="1055" customFormat="1" ht="15.6">
      <c r="A4717" s="1290"/>
      <c r="B4717" s="1291"/>
      <c r="C4717" s="1285"/>
      <c r="D4717" s="1109"/>
      <c r="E4717" s="1586"/>
      <c r="F4717" s="1515"/>
    </row>
    <row r="4718" spans="1:6" s="1055" customFormat="1" ht="15.6">
      <c r="A4718" s="1290"/>
      <c r="B4718" s="1291"/>
      <c r="C4718" s="1285"/>
      <c r="D4718" s="1109"/>
      <c r="E4718" s="1586"/>
      <c r="F4718" s="1515"/>
    </row>
    <row r="4719" spans="1:6" s="1055" customFormat="1" ht="15.6">
      <c r="A4719" s="1290"/>
      <c r="B4719" s="1291"/>
      <c r="C4719" s="1285"/>
      <c r="D4719" s="1109"/>
      <c r="E4719" s="1586"/>
      <c r="F4719" s="1515"/>
    </row>
    <row r="4720" spans="1:6" s="1055" customFormat="1" ht="15.6">
      <c r="A4720" s="1290"/>
      <c r="B4720" s="1291"/>
      <c r="C4720" s="1285"/>
      <c r="D4720" s="1109"/>
      <c r="E4720" s="1586"/>
      <c r="F4720" s="1515"/>
    </row>
    <row r="4721" spans="1:6" s="1055" customFormat="1" ht="15.6">
      <c r="A4721" s="1290"/>
      <c r="B4721" s="1291"/>
      <c r="C4721" s="1285"/>
      <c r="D4721" s="1109"/>
      <c r="E4721" s="1586"/>
      <c r="F4721" s="1515"/>
    </row>
    <row r="4722" spans="1:6" s="1055" customFormat="1" ht="15.6">
      <c r="A4722" s="1290"/>
      <c r="B4722" s="1291"/>
      <c r="C4722" s="1285"/>
      <c r="D4722" s="1109"/>
      <c r="E4722" s="1586"/>
      <c r="F4722" s="1515"/>
    </row>
    <row r="4723" spans="1:6" s="1055" customFormat="1" ht="15.6">
      <c r="A4723" s="1290"/>
      <c r="B4723" s="1291"/>
      <c r="C4723" s="1285"/>
      <c r="D4723" s="1109"/>
      <c r="E4723" s="1586"/>
      <c r="F4723" s="1515"/>
    </row>
    <row r="4724" spans="1:6" s="1055" customFormat="1" ht="15.6">
      <c r="A4724" s="1290"/>
      <c r="B4724" s="1291"/>
      <c r="C4724" s="1285"/>
      <c r="D4724" s="1109"/>
      <c r="E4724" s="1586"/>
      <c r="F4724" s="1515"/>
    </row>
    <row r="4725" spans="1:6" s="1055" customFormat="1" ht="15.6">
      <c r="A4725" s="1290"/>
      <c r="B4725" s="1291"/>
      <c r="C4725" s="1285"/>
      <c r="D4725" s="1109"/>
      <c r="E4725" s="1586"/>
      <c r="F4725" s="1515"/>
    </row>
    <row r="4726" spans="1:6" s="1055" customFormat="1" ht="15.6">
      <c r="A4726" s="1290"/>
      <c r="B4726" s="1291"/>
      <c r="C4726" s="1285"/>
      <c r="D4726" s="1109"/>
      <c r="E4726" s="1586"/>
      <c r="F4726" s="1515"/>
    </row>
    <row r="4727" spans="1:6" s="1055" customFormat="1" ht="15.6">
      <c r="A4727" s="1290"/>
      <c r="B4727" s="1291"/>
      <c r="C4727" s="1285"/>
      <c r="D4727" s="1109"/>
      <c r="E4727" s="1586"/>
      <c r="F4727" s="1515"/>
    </row>
    <row r="4728" spans="1:6" s="1055" customFormat="1" ht="15.6">
      <c r="A4728" s="1290"/>
      <c r="B4728" s="1291"/>
      <c r="C4728" s="1285"/>
      <c r="D4728" s="1109"/>
      <c r="E4728" s="1586"/>
      <c r="F4728" s="1515"/>
    </row>
    <row r="4729" spans="1:6" s="1055" customFormat="1" ht="15.6">
      <c r="A4729" s="1290"/>
      <c r="B4729" s="1291"/>
      <c r="C4729" s="1285"/>
      <c r="D4729" s="1109"/>
      <c r="E4729" s="1586"/>
      <c r="F4729" s="1515"/>
    </row>
    <row r="4730" spans="1:6" s="1055" customFormat="1" ht="15.6">
      <c r="A4730" s="1290"/>
      <c r="B4730" s="1291"/>
      <c r="C4730" s="1285"/>
      <c r="D4730" s="1109"/>
      <c r="E4730" s="1586"/>
      <c r="F4730" s="1515"/>
    </row>
    <row r="4731" spans="1:6" s="1055" customFormat="1" ht="15.6">
      <c r="A4731" s="1290"/>
      <c r="B4731" s="1291"/>
      <c r="C4731" s="1285"/>
      <c r="D4731" s="1109"/>
      <c r="E4731" s="1586"/>
      <c r="F4731" s="1515"/>
    </row>
    <row r="4732" spans="1:6" s="1055" customFormat="1" ht="15.6">
      <c r="A4732" s="1290"/>
      <c r="B4732" s="1291"/>
      <c r="C4732" s="1285"/>
      <c r="D4732" s="1109"/>
      <c r="E4732" s="1586"/>
      <c r="F4732" s="1515"/>
    </row>
    <row r="4733" spans="1:6" s="1055" customFormat="1" ht="15.6">
      <c r="A4733" s="1290"/>
      <c r="B4733" s="1291"/>
      <c r="C4733" s="1285"/>
      <c r="D4733" s="1109"/>
      <c r="E4733" s="1586"/>
      <c r="F4733" s="1515"/>
    </row>
    <row r="4734" spans="1:6" s="1055" customFormat="1" ht="15.6">
      <c r="A4734" s="1290"/>
      <c r="B4734" s="1291"/>
      <c r="C4734" s="1285"/>
      <c r="D4734" s="1109"/>
      <c r="E4734" s="1586"/>
      <c r="F4734" s="1515"/>
    </row>
    <row r="4735" spans="1:6" s="1055" customFormat="1" ht="15.6">
      <c r="A4735" s="1290"/>
      <c r="B4735" s="1291"/>
      <c r="C4735" s="1285"/>
      <c r="D4735" s="1109"/>
      <c r="E4735" s="1586"/>
      <c r="F4735" s="1515"/>
    </row>
    <row r="4736" spans="1:6" s="1055" customFormat="1" ht="15.6">
      <c r="A4736" s="1290"/>
      <c r="B4736" s="1291"/>
      <c r="C4736" s="1285"/>
      <c r="D4736" s="1109"/>
      <c r="E4736" s="1586"/>
      <c r="F4736" s="1515"/>
    </row>
    <row r="4737" spans="1:6" s="1055" customFormat="1" ht="16.2" thickBot="1">
      <c r="A4737" s="1296"/>
      <c r="B4737" s="1297"/>
      <c r="C4737" s="1298"/>
      <c r="D4737" s="1299"/>
      <c r="E4737" s="1589"/>
      <c r="F4737" s="1582"/>
    </row>
    <row r="4738" spans="1:6" s="1055" customFormat="1" ht="16.2" thickBot="1">
      <c r="A4738" s="1158"/>
      <c r="B4738" s="1117" t="s">
        <v>2938</v>
      </c>
      <c r="C4738" s="1253"/>
      <c r="D4738" s="1107"/>
      <c r="E4738" s="1497"/>
      <c r="F4738" s="1590">
        <f>F4711</f>
        <v>0</v>
      </c>
    </row>
    <row r="4739" spans="1:6" s="1083" customFormat="1" ht="15.6">
      <c r="A4739" s="1159"/>
      <c r="B4739" s="1321"/>
      <c r="C4739" s="1322"/>
      <c r="D4739" s="1320"/>
      <c r="E4739" s="1602"/>
      <c r="F4739" s="1602"/>
    </row>
    <row r="4740" spans="1:6" s="1083" customFormat="1" ht="15.6">
      <c r="A4740" s="1158"/>
      <c r="B4740" s="1117"/>
      <c r="C4740" s="1107"/>
      <c r="D4740" s="1107"/>
      <c r="E4740" s="1564"/>
      <c r="F4740" s="1564"/>
    </row>
    <row r="4741" spans="1:6" s="1055" customFormat="1" ht="16.2" thickBot="1">
      <c r="A4741" s="2602" t="s">
        <v>3084</v>
      </c>
      <c r="B4741" s="2602"/>
      <c r="C4741" s="2602"/>
      <c r="D4741" s="2602"/>
      <c r="E4741" s="2602"/>
      <c r="F4741" s="2602"/>
    </row>
    <row r="4742" spans="1:6" s="1083" customFormat="1" ht="16.2" thickBot="1">
      <c r="A4742" s="1275" t="s">
        <v>7</v>
      </c>
      <c r="B4742" s="1112" t="s">
        <v>8</v>
      </c>
      <c r="C4742" s="1113" t="s">
        <v>10</v>
      </c>
      <c r="D4742" s="1276" t="s">
        <v>991</v>
      </c>
      <c r="E4742" s="1455" t="s">
        <v>11</v>
      </c>
      <c r="F4742" s="1578" t="s">
        <v>2732</v>
      </c>
    </row>
    <row r="4743" spans="1:6" s="1055" customFormat="1" ht="15.6">
      <c r="A4743" s="1301"/>
      <c r="B4743" s="1326" t="s">
        <v>1530</v>
      </c>
      <c r="C4743" s="1143"/>
      <c r="D4743" s="1109"/>
      <c r="E4743" s="1491"/>
      <c r="F4743" s="1600"/>
    </row>
    <row r="4744" spans="1:6" s="1055" customFormat="1" ht="15.6">
      <c r="A4744" s="1292" t="s">
        <v>3085</v>
      </c>
      <c r="B4744" s="1326" t="s">
        <v>1531</v>
      </c>
      <c r="C4744" s="1143"/>
      <c r="D4744" s="1109"/>
      <c r="E4744" s="1491"/>
      <c r="F4744" s="1600"/>
    </row>
    <row r="4745" spans="1:6" s="1055" customFormat="1" ht="154.5" customHeight="1">
      <c r="A4745" s="1290" t="s">
        <v>28</v>
      </c>
      <c r="B4745" s="1124" t="s">
        <v>1532</v>
      </c>
      <c r="C4745" s="1143" t="s">
        <v>1421</v>
      </c>
      <c r="D4745" s="1327">
        <v>0</v>
      </c>
      <c r="E4745" s="1491">
        <v>6500</v>
      </c>
      <c r="F4745" s="1600">
        <f>D4745*E4745</f>
        <v>0</v>
      </c>
    </row>
    <row r="4746" spans="1:6" s="1055" customFormat="1" ht="141.75" customHeight="1">
      <c r="A4746" s="1290" t="s">
        <v>30</v>
      </c>
      <c r="B4746" s="1124" t="s">
        <v>1533</v>
      </c>
      <c r="C4746" s="1143" t="s">
        <v>1421</v>
      </c>
      <c r="D4746" s="1327">
        <v>0</v>
      </c>
      <c r="E4746" s="1491">
        <v>6500</v>
      </c>
      <c r="F4746" s="1600">
        <f t="shared" ref="F4746:F4748" si="115">D4746*E4746</f>
        <v>0</v>
      </c>
    </row>
    <row r="4747" spans="1:6" s="1055" customFormat="1" ht="15.6">
      <c r="A4747" s="1290"/>
      <c r="B4747" s="1124"/>
      <c r="C4747" s="1143"/>
      <c r="D4747" s="1109"/>
      <c r="E4747" s="1491"/>
      <c r="F4747" s="1600">
        <f t="shared" si="115"/>
        <v>0</v>
      </c>
    </row>
    <row r="4748" spans="1:6" s="1055" customFormat="1" ht="31.2">
      <c r="A4748" s="1328" t="s">
        <v>31</v>
      </c>
      <c r="B4748" s="1082" t="s">
        <v>1534</v>
      </c>
      <c r="C4748" s="1143" t="s">
        <v>1421</v>
      </c>
      <c r="D4748" s="1327">
        <v>0</v>
      </c>
      <c r="E4748" s="1491">
        <v>2500</v>
      </c>
      <c r="F4748" s="1600">
        <f t="shared" si="115"/>
        <v>0</v>
      </c>
    </row>
    <row r="4749" spans="1:6" s="1055" customFormat="1" ht="15.6">
      <c r="A4749" s="1290"/>
      <c r="B4749" s="1124"/>
      <c r="C4749" s="1143"/>
      <c r="D4749" s="1109"/>
      <c r="E4749" s="1491"/>
      <c r="F4749" s="1600"/>
    </row>
    <row r="4750" spans="1:6" s="1055" customFormat="1" ht="15.6">
      <c r="A4750" s="1290"/>
      <c r="B4750" s="1124"/>
      <c r="C4750" s="1143"/>
      <c r="D4750" s="1327"/>
      <c r="E4750" s="1491"/>
      <c r="F4750" s="1600"/>
    </row>
    <row r="4751" spans="1:6" s="1055" customFormat="1" ht="15.6">
      <c r="A4751" s="1290"/>
      <c r="B4751" s="1082"/>
      <c r="C4751" s="1143"/>
      <c r="D4751" s="1109"/>
      <c r="E4751" s="1606"/>
      <c r="F4751" s="1600"/>
    </row>
    <row r="4752" spans="1:6" s="1055" customFormat="1" ht="15.6">
      <c r="A4752" s="1290"/>
      <c r="B4752" s="1124"/>
      <c r="C4752" s="1143"/>
      <c r="D4752" s="1327"/>
      <c r="E4752" s="1491"/>
      <c r="F4752" s="1600"/>
    </row>
    <row r="4753" spans="1:6" s="1055" customFormat="1" ht="15.6">
      <c r="A4753" s="1329"/>
      <c r="B4753" s="1082"/>
      <c r="C4753" s="1143"/>
      <c r="D4753" s="1109"/>
      <c r="E4753" s="1606"/>
      <c r="F4753" s="1600"/>
    </row>
    <row r="4754" spans="1:6" s="1055" customFormat="1" ht="15.6">
      <c r="A4754" s="1290"/>
      <c r="B4754" s="1082"/>
      <c r="C4754" s="1143"/>
      <c r="D4754" s="1109"/>
      <c r="E4754" s="1606"/>
      <c r="F4754" s="1600"/>
    </row>
    <row r="4755" spans="1:6" s="1055" customFormat="1" ht="15.6">
      <c r="A4755" s="1329"/>
      <c r="B4755" s="1082"/>
      <c r="C4755" s="1143"/>
      <c r="D4755" s="1109"/>
      <c r="E4755" s="1491"/>
      <c r="F4755" s="1607"/>
    </row>
    <row r="4756" spans="1:6" s="1055" customFormat="1" ht="15.6">
      <c r="A4756" s="1329"/>
      <c r="B4756" s="1082"/>
      <c r="C4756" s="1330"/>
      <c r="D4756" s="1294"/>
      <c r="E4756" s="1513"/>
      <c r="F4756" s="1600"/>
    </row>
    <row r="4757" spans="1:6" s="1055" customFormat="1" ht="15.6">
      <c r="A4757" s="1290"/>
      <c r="B4757" s="1082"/>
      <c r="C4757" s="1143"/>
      <c r="D4757" s="1109"/>
      <c r="E4757" s="1491"/>
      <c r="F4757" s="1600"/>
    </row>
    <row r="4758" spans="1:6" s="1055" customFormat="1" ht="15.6">
      <c r="A4758" s="1290"/>
      <c r="B4758" s="1082"/>
      <c r="C4758" s="1143"/>
      <c r="D4758" s="1109"/>
      <c r="E4758" s="1491"/>
      <c r="F4758" s="1600"/>
    </row>
    <row r="4759" spans="1:6" s="1055" customFormat="1" ht="15.6">
      <c r="A4759" s="1290"/>
      <c r="B4759" s="1082"/>
      <c r="C4759" s="1143"/>
      <c r="D4759" s="1109"/>
      <c r="E4759" s="1491"/>
      <c r="F4759" s="1600"/>
    </row>
    <row r="4760" spans="1:6" s="1055" customFormat="1" ht="15.6">
      <c r="A4760" s="1290"/>
      <c r="B4760" s="1082"/>
      <c r="C4760" s="1143"/>
      <c r="D4760" s="1109"/>
      <c r="E4760" s="1491"/>
      <c r="F4760" s="1600"/>
    </row>
    <row r="4761" spans="1:6" s="1055" customFormat="1" ht="15.6">
      <c r="A4761" s="1290"/>
      <c r="B4761" s="1082"/>
      <c r="C4761" s="1143"/>
      <c r="D4761" s="1109"/>
      <c r="E4761" s="1491"/>
      <c r="F4761" s="1600"/>
    </row>
    <row r="4762" spans="1:6" s="1055" customFormat="1" ht="15.6">
      <c r="A4762" s="1290"/>
      <c r="B4762" s="1082"/>
      <c r="C4762" s="1143"/>
      <c r="D4762" s="1109"/>
      <c r="E4762" s="1491"/>
      <c r="F4762" s="1600"/>
    </row>
    <row r="4763" spans="1:6" s="1055" customFormat="1" ht="15.6">
      <c r="A4763" s="1290"/>
      <c r="B4763" s="1082"/>
      <c r="C4763" s="1143"/>
      <c r="D4763" s="1109"/>
      <c r="E4763" s="1491"/>
      <c r="F4763" s="1600"/>
    </row>
    <row r="4764" spans="1:6" s="1055" customFormat="1" ht="15.6">
      <c r="A4764" s="1290"/>
      <c r="B4764" s="1082"/>
      <c r="C4764" s="1143"/>
      <c r="D4764" s="1109"/>
      <c r="E4764" s="1491"/>
      <c r="F4764" s="1600"/>
    </row>
    <row r="4765" spans="1:6" s="1055" customFormat="1" ht="15.6">
      <c r="A4765" s="1290"/>
      <c r="B4765" s="1082"/>
      <c r="C4765" s="1143"/>
      <c r="D4765" s="1109"/>
      <c r="E4765" s="1491"/>
      <c r="F4765" s="1600"/>
    </row>
    <row r="4766" spans="1:6" s="1055" customFormat="1" ht="15.6">
      <c r="A4766" s="1290"/>
      <c r="B4766" s="1082"/>
      <c r="C4766" s="1143"/>
      <c r="D4766" s="1109"/>
      <c r="E4766" s="1491"/>
      <c r="F4766" s="1600"/>
    </row>
    <row r="4767" spans="1:6" s="1055" customFormat="1" ht="15.6">
      <c r="A4767" s="1290"/>
      <c r="B4767" s="1082"/>
      <c r="C4767" s="1143"/>
      <c r="D4767" s="1109"/>
      <c r="E4767" s="1491"/>
      <c r="F4767" s="1600"/>
    </row>
    <row r="4768" spans="1:6" s="1055" customFormat="1" ht="15.6">
      <c r="A4768" s="1290"/>
      <c r="B4768" s="1082"/>
      <c r="C4768" s="1143"/>
      <c r="D4768" s="1109"/>
      <c r="E4768" s="1491"/>
      <c r="F4768" s="1600"/>
    </row>
    <row r="4769" spans="1:6" s="1055" customFormat="1" ht="15.6">
      <c r="A4769" s="1290"/>
      <c r="B4769" s="1082"/>
      <c r="C4769" s="1143"/>
      <c r="D4769" s="1109"/>
      <c r="E4769" s="1491"/>
      <c r="F4769" s="1600"/>
    </row>
    <row r="4770" spans="1:6" s="1055" customFormat="1" ht="16.2" thickBot="1">
      <c r="A4770" s="1296"/>
      <c r="B4770" s="1331"/>
      <c r="C4770" s="1332"/>
      <c r="D4770" s="1299"/>
      <c r="E4770" s="1575"/>
      <c r="F4770" s="1608"/>
    </row>
    <row r="4771" spans="1:6" s="1055" customFormat="1" ht="16.2" thickBot="1">
      <c r="A4771" s="2609" t="s">
        <v>2810</v>
      </c>
      <c r="B4771" s="2609"/>
      <c r="C4771" s="2609"/>
      <c r="D4771" s="2609"/>
      <c r="E4771" s="2610"/>
      <c r="F4771" s="1609">
        <f>SUM(F4745:F4770)</f>
        <v>0</v>
      </c>
    </row>
    <row r="4772" spans="1:6" s="1055" customFormat="1" ht="16.2" thickTop="1">
      <c r="A4772" s="1254"/>
      <c r="B4772" s="1333"/>
      <c r="C4772" s="1143"/>
      <c r="D4772" s="1107"/>
      <c r="E4772" s="1465"/>
      <c r="F4772" s="1599"/>
    </row>
    <row r="4773" spans="1:6" s="1083" customFormat="1" ht="6.75" customHeight="1">
      <c r="A4773" s="1334"/>
      <c r="B4773" s="1335"/>
      <c r="C4773" s="1335"/>
      <c r="D4773" s="1335"/>
      <c r="E4773" s="1610"/>
      <c r="F4773" s="1610"/>
    </row>
    <row r="4774" spans="1:6" s="1055" customFormat="1" ht="15.6">
      <c r="A4774" s="1336"/>
      <c r="B4774" s="1117"/>
      <c r="C4774" s="1143"/>
      <c r="D4774" s="1107"/>
      <c r="E4774" s="1592"/>
      <c r="F4774" s="1564"/>
    </row>
    <row r="4775" spans="1:6" s="1055" customFormat="1" ht="16.2" thickBot="1">
      <c r="A4775" s="2602" t="s">
        <v>3084</v>
      </c>
      <c r="B4775" s="2602"/>
      <c r="C4775" s="2602"/>
      <c r="D4775" s="2602"/>
      <c r="E4775" s="2602"/>
      <c r="F4775" s="2602"/>
    </row>
    <row r="4776" spans="1:6" s="1055" customFormat="1" ht="16.2" thickBot="1">
      <c r="A4776" s="1337" t="s">
        <v>7</v>
      </c>
      <c r="B4776" s="1338" t="s">
        <v>8</v>
      </c>
      <c r="C4776" s="1339" t="s">
        <v>10</v>
      </c>
      <c r="D4776" s="1340" t="s">
        <v>991</v>
      </c>
      <c r="E4776" s="1611" t="s">
        <v>11</v>
      </c>
      <c r="F4776" s="1514" t="s">
        <v>2033</v>
      </c>
    </row>
    <row r="4777" spans="1:6" s="1055" customFormat="1" ht="15.6">
      <c r="A4777" s="1286"/>
      <c r="B4777" s="1287"/>
      <c r="C4777" s="1288"/>
      <c r="D4777" s="1289"/>
      <c r="E4777" s="1585"/>
      <c r="F4777" s="1580"/>
    </row>
    <row r="4778" spans="1:6" s="1055" customFormat="1" ht="15.6">
      <c r="A4778" s="1290"/>
      <c r="B4778" s="1077" t="s">
        <v>2934</v>
      </c>
      <c r="C4778" s="1285"/>
      <c r="D4778" s="1109"/>
      <c r="E4778" s="1586"/>
      <c r="F4778" s="1515"/>
    </row>
    <row r="4779" spans="1:6" s="1055" customFormat="1" ht="15.6">
      <c r="A4779" s="1290"/>
      <c r="B4779" s="1077"/>
      <c r="C4779" s="1285"/>
      <c r="D4779" s="1109"/>
      <c r="E4779" s="1586"/>
      <c r="F4779" s="1515"/>
    </row>
    <row r="4780" spans="1:6" s="1055" customFormat="1" ht="15.6">
      <c r="A4780" s="1290"/>
      <c r="B4780" s="1291"/>
      <c r="C4780" s="1285"/>
      <c r="D4780" s="1109"/>
      <c r="E4780" s="1586"/>
      <c r="F4780" s="1515"/>
    </row>
    <row r="4781" spans="1:6" s="1055" customFormat="1" ht="15.6">
      <c r="A4781" s="1290" t="s">
        <v>3085</v>
      </c>
      <c r="B4781" s="1291" t="s">
        <v>2988</v>
      </c>
      <c r="C4781" s="1285"/>
      <c r="D4781" s="1109"/>
      <c r="E4781" s="1586"/>
      <c r="F4781" s="1515">
        <f>F4771</f>
        <v>0</v>
      </c>
    </row>
    <row r="4782" spans="1:6" s="1055" customFormat="1" ht="15.6">
      <c r="A4782" s="1290"/>
      <c r="B4782" s="1291"/>
      <c r="C4782" s="1285"/>
      <c r="D4782" s="1109"/>
      <c r="E4782" s="1586"/>
      <c r="F4782" s="1515"/>
    </row>
    <row r="4783" spans="1:6" s="1055" customFormat="1" ht="15.6">
      <c r="A4783" s="1290"/>
      <c r="B4783" s="1291"/>
      <c r="C4783" s="1285"/>
      <c r="D4783" s="1109"/>
      <c r="E4783" s="1586"/>
      <c r="F4783" s="1515"/>
    </row>
    <row r="4784" spans="1:6" s="1055" customFormat="1" ht="15.6">
      <c r="A4784" s="1290"/>
      <c r="B4784" s="1292"/>
      <c r="C4784" s="1293"/>
      <c r="D4784" s="1294"/>
      <c r="E4784" s="1587"/>
      <c r="F4784" s="1588"/>
    </row>
    <row r="4785" spans="1:6" s="1055" customFormat="1" ht="15.6">
      <c r="A4785" s="1290"/>
      <c r="B4785" s="1096"/>
      <c r="C4785" s="1293"/>
      <c r="D4785" s="1294"/>
      <c r="E4785" s="1587"/>
      <c r="F4785" s="1515"/>
    </row>
    <row r="4786" spans="1:6" s="1055" customFormat="1" ht="15.6">
      <c r="A4786" s="1290"/>
      <c r="B4786" s="1292"/>
      <c r="C4786" s="1293"/>
      <c r="D4786" s="1294"/>
      <c r="E4786" s="1587"/>
      <c r="F4786" s="1588"/>
    </row>
    <row r="4787" spans="1:6" s="1055" customFormat="1" ht="15.6">
      <c r="A4787" s="1290"/>
      <c r="B4787" s="1295" t="s">
        <v>2989</v>
      </c>
      <c r="C4787" s="1293"/>
      <c r="D4787" s="1294"/>
      <c r="E4787" s="1587"/>
      <c r="F4787" s="1588">
        <f>SUM(F4779:F4786)</f>
        <v>0</v>
      </c>
    </row>
    <row r="4788" spans="1:6" s="1055" customFormat="1" ht="15.6">
      <c r="A4788" s="1290"/>
      <c r="B4788" s="1292"/>
      <c r="C4788" s="1293"/>
      <c r="D4788" s="1294"/>
      <c r="E4788" s="1587"/>
      <c r="F4788" s="1588"/>
    </row>
    <row r="4789" spans="1:6" s="1055" customFormat="1" ht="15.6">
      <c r="A4789" s="1290"/>
      <c r="B4789" s="1291"/>
      <c r="C4789" s="1285"/>
      <c r="D4789" s="1109"/>
      <c r="E4789" s="1586"/>
      <c r="F4789" s="1515"/>
    </row>
    <row r="4790" spans="1:6" s="1055" customFormat="1" ht="15.6">
      <c r="A4790" s="1290"/>
      <c r="B4790" s="1291"/>
      <c r="C4790" s="1285"/>
      <c r="D4790" s="1109"/>
      <c r="E4790" s="1586"/>
      <c r="F4790" s="1515"/>
    </row>
    <row r="4791" spans="1:6" s="1055" customFormat="1" ht="15.6">
      <c r="A4791" s="1290"/>
      <c r="B4791" s="1291"/>
      <c r="C4791" s="1285"/>
      <c r="D4791" s="1109"/>
      <c r="E4791" s="1586"/>
      <c r="F4791" s="1515"/>
    </row>
    <row r="4792" spans="1:6" s="1055" customFormat="1" ht="15.6">
      <c r="A4792" s="1290"/>
      <c r="B4792" s="1291"/>
      <c r="C4792" s="1285"/>
      <c r="D4792" s="1109"/>
      <c r="E4792" s="1586"/>
      <c r="F4792" s="1515"/>
    </row>
    <row r="4793" spans="1:6" s="1055" customFormat="1" ht="15.6">
      <c r="A4793" s="1290"/>
      <c r="B4793" s="1291"/>
      <c r="C4793" s="1285"/>
      <c r="D4793" s="1109"/>
      <c r="E4793" s="1586"/>
      <c r="F4793" s="1515"/>
    </row>
    <row r="4794" spans="1:6" s="1055" customFormat="1" ht="15.6">
      <c r="A4794" s="1290"/>
      <c r="B4794" s="1291"/>
      <c r="C4794" s="1285"/>
      <c r="D4794" s="1109"/>
      <c r="E4794" s="1586"/>
      <c r="F4794" s="1515"/>
    </row>
    <row r="4795" spans="1:6" s="1055" customFormat="1" ht="15.6">
      <c r="A4795" s="1290"/>
      <c r="B4795" s="1291"/>
      <c r="C4795" s="1285"/>
      <c r="D4795" s="1109"/>
      <c r="E4795" s="1586"/>
      <c r="F4795" s="1515"/>
    </row>
    <row r="4796" spans="1:6" s="1055" customFormat="1" ht="15.6">
      <c r="A4796" s="1290"/>
      <c r="B4796" s="1291"/>
      <c r="C4796" s="1285"/>
      <c r="D4796" s="1109"/>
      <c r="E4796" s="1586"/>
      <c r="F4796" s="1515"/>
    </row>
    <row r="4797" spans="1:6" s="1055" customFormat="1" ht="15.6">
      <c r="A4797" s="1290"/>
      <c r="B4797" s="1291"/>
      <c r="C4797" s="1285"/>
      <c r="D4797" s="1109"/>
      <c r="E4797" s="1586"/>
      <c r="F4797" s="1515"/>
    </row>
    <row r="4798" spans="1:6" s="1055" customFormat="1" ht="15.6">
      <c r="A4798" s="1290"/>
      <c r="B4798" s="1291"/>
      <c r="C4798" s="1285"/>
      <c r="D4798" s="1109"/>
      <c r="E4798" s="1586"/>
      <c r="F4798" s="1515"/>
    </row>
    <row r="4799" spans="1:6" s="1055" customFormat="1" ht="15.6">
      <c r="A4799" s="1290"/>
      <c r="B4799" s="1291"/>
      <c r="C4799" s="1285"/>
      <c r="D4799" s="1109"/>
      <c r="E4799" s="1586"/>
      <c r="F4799" s="1515"/>
    </row>
    <row r="4800" spans="1:6" s="1055" customFormat="1" ht="15.6">
      <c r="A4800" s="1290"/>
      <c r="B4800" s="1291"/>
      <c r="C4800" s="1285"/>
      <c r="D4800" s="1109"/>
      <c r="E4800" s="1586"/>
      <c r="F4800" s="1515"/>
    </row>
    <row r="4801" spans="1:6" s="1055" customFormat="1" ht="15.6">
      <c r="A4801" s="1290"/>
      <c r="B4801" s="1291"/>
      <c r="C4801" s="1285"/>
      <c r="D4801" s="1109"/>
      <c r="E4801" s="1586"/>
      <c r="F4801" s="1515"/>
    </row>
    <row r="4802" spans="1:6" s="1055" customFormat="1" ht="15.6">
      <c r="A4802" s="1290"/>
      <c r="B4802" s="1291"/>
      <c r="C4802" s="1285"/>
      <c r="D4802" s="1109"/>
      <c r="E4802" s="1586"/>
      <c r="F4802" s="1515"/>
    </row>
    <row r="4803" spans="1:6" s="1055" customFormat="1" ht="15.6">
      <c r="A4803" s="1290"/>
      <c r="B4803" s="1291"/>
      <c r="C4803" s="1285"/>
      <c r="D4803" s="1109"/>
      <c r="E4803" s="1586"/>
      <c r="F4803" s="1515"/>
    </row>
    <row r="4804" spans="1:6" s="1055" customFormat="1" ht="15.6">
      <c r="A4804" s="1290"/>
      <c r="B4804" s="1291"/>
      <c r="C4804" s="1285"/>
      <c r="D4804" s="1109"/>
      <c r="E4804" s="1586"/>
      <c r="F4804" s="1515"/>
    </row>
    <row r="4805" spans="1:6" s="1055" customFormat="1" ht="15.6">
      <c r="A4805" s="1290"/>
      <c r="B4805" s="1291"/>
      <c r="C4805" s="1285"/>
      <c r="D4805" s="1109"/>
      <c r="E4805" s="1586"/>
      <c r="F4805" s="1515"/>
    </row>
    <row r="4806" spans="1:6" s="1055" customFormat="1" ht="15.6">
      <c r="A4806" s="1290"/>
      <c r="B4806" s="1291"/>
      <c r="C4806" s="1285"/>
      <c r="D4806" s="1109"/>
      <c r="E4806" s="1586"/>
      <c r="F4806" s="1515"/>
    </row>
    <row r="4807" spans="1:6" s="1055" customFormat="1" ht="15.6">
      <c r="A4807" s="1290"/>
      <c r="B4807" s="1291"/>
      <c r="C4807" s="1285"/>
      <c r="D4807" s="1109"/>
      <c r="E4807" s="1586"/>
      <c r="F4807" s="1515"/>
    </row>
    <row r="4808" spans="1:6" s="1055" customFormat="1" ht="15.6">
      <c r="A4808" s="1290"/>
      <c r="B4808" s="1291"/>
      <c r="C4808" s="1285"/>
      <c r="D4808" s="1109"/>
      <c r="E4808" s="1586"/>
      <c r="F4808" s="1515"/>
    </row>
    <row r="4809" spans="1:6" s="1055" customFormat="1" ht="15.6">
      <c r="A4809" s="1290"/>
      <c r="B4809" s="1291"/>
      <c r="C4809" s="1285"/>
      <c r="D4809" s="1109"/>
      <c r="E4809" s="1586"/>
      <c r="F4809" s="1515"/>
    </row>
    <row r="4810" spans="1:6" s="1055" customFormat="1" ht="15.6">
      <c r="A4810" s="1290"/>
      <c r="B4810" s="1291"/>
      <c r="C4810" s="1285"/>
      <c r="D4810" s="1109"/>
      <c r="E4810" s="1586"/>
      <c r="F4810" s="1515"/>
    </row>
    <row r="4811" spans="1:6" s="1055" customFormat="1" ht="15.6">
      <c r="A4811" s="1290"/>
      <c r="B4811" s="1291"/>
      <c r="C4811" s="1285"/>
      <c r="D4811" s="1109"/>
      <c r="E4811" s="1586"/>
      <c r="F4811" s="1515"/>
    </row>
    <row r="4812" spans="1:6" s="1055" customFormat="1" ht="15.6">
      <c r="A4812" s="1290"/>
      <c r="B4812" s="1291"/>
      <c r="C4812" s="1285"/>
      <c r="D4812" s="1109"/>
      <c r="E4812" s="1586"/>
      <c r="F4812" s="1515"/>
    </row>
    <row r="4813" spans="1:6" s="1055" customFormat="1" ht="15.6">
      <c r="A4813" s="1290"/>
      <c r="B4813" s="1291"/>
      <c r="C4813" s="1285"/>
      <c r="D4813" s="1109"/>
      <c r="E4813" s="1586"/>
      <c r="F4813" s="1515"/>
    </row>
    <row r="4814" spans="1:6" s="1055" customFormat="1" ht="15.6">
      <c r="A4814" s="1290"/>
      <c r="B4814" s="1291"/>
      <c r="C4814" s="1285"/>
      <c r="D4814" s="1109"/>
      <c r="E4814" s="1586"/>
      <c r="F4814" s="1515"/>
    </row>
    <row r="4815" spans="1:6" s="1055" customFormat="1" ht="15.6">
      <c r="A4815" s="1290"/>
      <c r="B4815" s="1291"/>
      <c r="C4815" s="1285"/>
      <c r="D4815" s="1109"/>
      <c r="E4815" s="1586"/>
      <c r="F4815" s="1515"/>
    </row>
    <row r="4816" spans="1:6" s="1055" customFormat="1" ht="15.6">
      <c r="A4816" s="1290"/>
      <c r="B4816" s="1291"/>
      <c r="C4816" s="1285"/>
      <c r="D4816" s="1109"/>
      <c r="E4816" s="1586"/>
      <c r="F4816" s="1515"/>
    </row>
    <row r="4817" spans="1:6" s="1055" customFormat="1" ht="15.6">
      <c r="A4817" s="1290"/>
      <c r="B4817" s="1291"/>
      <c r="C4817" s="1285"/>
      <c r="D4817" s="1109"/>
      <c r="E4817" s="1586"/>
      <c r="F4817" s="1515"/>
    </row>
    <row r="4818" spans="1:6" s="1055" customFormat="1" ht="15.6">
      <c r="A4818" s="1290"/>
      <c r="B4818" s="1291"/>
      <c r="C4818" s="1285"/>
      <c r="D4818" s="1109"/>
      <c r="E4818" s="1586"/>
      <c r="F4818" s="1515"/>
    </row>
    <row r="4819" spans="1:6" s="1055" customFormat="1" ht="16.2" thickBot="1">
      <c r="A4819" s="1296"/>
      <c r="B4819" s="1297"/>
      <c r="C4819" s="1298"/>
      <c r="D4819" s="1299"/>
      <c r="E4819" s="1589"/>
      <c r="F4819" s="1582"/>
    </row>
    <row r="4820" spans="1:6" s="1055" customFormat="1" ht="16.2" thickBot="1">
      <c r="A4820" s="1158"/>
      <c r="B4820" s="1117" t="s">
        <v>2938</v>
      </c>
      <c r="C4820" s="1253"/>
      <c r="D4820" s="1107"/>
      <c r="E4820" s="1497"/>
      <c r="F4820" s="1590">
        <f>F4787</f>
        <v>0</v>
      </c>
    </row>
    <row r="4821" spans="1:6" s="1055" customFormat="1" ht="15.6">
      <c r="A4821" s="1158"/>
      <c r="B4821" s="1196"/>
      <c r="C4821" s="1253"/>
      <c r="D4821" s="1107"/>
      <c r="E4821" s="1465"/>
      <c r="F4821" s="1599"/>
    </row>
    <row r="4822" spans="1:6" s="1055" customFormat="1" ht="15.6">
      <c r="A4822" s="2589" t="s">
        <v>2754</v>
      </c>
      <c r="B4822" s="2589"/>
      <c r="C4822" s="2589"/>
      <c r="D4822" s="2589"/>
      <c r="E4822" s="2589"/>
      <c r="F4822" s="2589"/>
    </row>
    <row r="4823" spans="1:6" s="1055" customFormat="1" ht="16.2" thickBot="1">
      <c r="A4823" s="1254"/>
      <c r="B4823" s="1142"/>
      <c r="C4823" s="1143"/>
      <c r="D4823" s="1107"/>
      <c r="E4823" s="1465"/>
      <c r="F4823" s="1511"/>
    </row>
    <row r="4824" spans="1:6" s="1055" customFormat="1" ht="16.2" thickBot="1">
      <c r="A4824" s="1313" t="s">
        <v>7</v>
      </c>
      <c r="B4824" s="1112" t="s">
        <v>8</v>
      </c>
      <c r="C4824" s="1145"/>
      <c r="D4824" s="1114"/>
      <c r="E4824" s="1455"/>
      <c r="F4824" s="1512" t="s">
        <v>2755</v>
      </c>
    </row>
    <row r="4825" spans="1:6" s="1055" customFormat="1" ht="15.6">
      <c r="A4825" s="1259"/>
      <c r="B4825" s="1146"/>
      <c r="C4825" s="1147"/>
      <c r="D4825" s="1148"/>
      <c r="E4825" s="1513"/>
      <c r="F4825" s="1514"/>
    </row>
    <row r="4826" spans="1:6" s="1055" customFormat="1" ht="15.6">
      <c r="A4826" s="1195"/>
      <c r="B4826" s="1077"/>
      <c r="C4826" s="1149"/>
      <c r="D4826" s="1073"/>
      <c r="E4826" s="1491"/>
      <c r="F4826" s="1515"/>
    </row>
    <row r="4827" spans="1:6" s="1055" customFormat="1" ht="15.6">
      <c r="A4827" s="1195"/>
      <c r="B4827" s="1077" t="s">
        <v>2990</v>
      </c>
      <c r="C4827" s="1149"/>
      <c r="D4827" s="1073"/>
      <c r="E4827" s="1491"/>
      <c r="F4827" s="1515"/>
    </row>
    <row r="4828" spans="1:6" s="1055" customFormat="1" ht="15.6">
      <c r="A4828" s="1195"/>
      <c r="B4828" s="1150" t="s">
        <v>2754</v>
      </c>
      <c r="C4828" s="1151"/>
      <c r="D4828" s="1073"/>
      <c r="E4828" s="1491"/>
      <c r="F4828" s="1515"/>
    </row>
    <row r="4829" spans="1:6" s="1055" customFormat="1" ht="15.6">
      <c r="A4829" s="1195"/>
      <c r="B4829" s="1150"/>
      <c r="C4829" s="1151"/>
      <c r="D4829" s="1073"/>
      <c r="E4829" s="1491"/>
      <c r="F4829" s="1515"/>
    </row>
    <row r="4830" spans="1:6" s="1055" customFormat="1" ht="17.25" customHeight="1">
      <c r="A4830" s="1195"/>
      <c r="B4830" s="1124"/>
      <c r="C4830" s="1274"/>
      <c r="D4830" s="1073"/>
      <c r="E4830" s="1491"/>
      <c r="F4830" s="1515"/>
    </row>
    <row r="4831" spans="1:6" s="1055" customFormat="1" ht="17.25" customHeight="1">
      <c r="A4831" s="1195">
        <v>6.2</v>
      </c>
      <c r="B4831" s="1082" t="s">
        <v>1538</v>
      </c>
      <c r="C4831" s="1151"/>
      <c r="D4831" s="1073"/>
      <c r="E4831" s="1491"/>
      <c r="F4831" s="1515">
        <f>F4476</f>
        <v>0</v>
      </c>
    </row>
    <row r="4832" spans="1:6" s="1055" customFormat="1" ht="17.25" customHeight="1">
      <c r="A4832" s="1195"/>
      <c r="B4832" s="1082"/>
      <c r="C4832" s="1341"/>
      <c r="D4832" s="1073"/>
      <c r="E4832" s="1491"/>
      <c r="F4832" s="1515"/>
    </row>
    <row r="4833" spans="1:6" s="1055" customFormat="1" ht="17.25" customHeight="1">
      <c r="A4833" s="1195">
        <v>6.3</v>
      </c>
      <c r="B4833" s="1082" t="s">
        <v>1539</v>
      </c>
      <c r="C4833" s="1151"/>
      <c r="D4833" s="1073"/>
      <c r="E4833" s="1491"/>
      <c r="F4833" s="1568">
        <f>F4614</f>
        <v>0</v>
      </c>
    </row>
    <row r="4834" spans="1:6" s="1055" customFormat="1" ht="17.25" customHeight="1">
      <c r="A4834" s="1195"/>
      <c r="B4834" s="1082"/>
      <c r="C4834" s="1151"/>
      <c r="D4834" s="1073"/>
      <c r="E4834" s="1491"/>
      <c r="F4834" s="1515"/>
    </row>
    <row r="4835" spans="1:6" s="1055" customFormat="1" ht="17.25" customHeight="1">
      <c r="A4835" s="1195">
        <v>6.4</v>
      </c>
      <c r="B4835" s="1082" t="s">
        <v>1540</v>
      </c>
      <c r="C4835" s="1151"/>
      <c r="D4835" s="1073"/>
      <c r="E4835" s="1491"/>
      <c r="F4835" s="1515">
        <f>F4738</f>
        <v>0</v>
      </c>
    </row>
    <row r="4836" spans="1:6" s="1055" customFormat="1" ht="17.25" customHeight="1">
      <c r="A4836" s="1195"/>
      <c r="B4836" s="1082"/>
      <c r="C4836" s="1342"/>
      <c r="D4836" s="1073"/>
      <c r="E4836" s="1491"/>
      <c r="F4836" s="1612"/>
    </row>
    <row r="4837" spans="1:6" s="1055" customFormat="1" ht="17.25" customHeight="1">
      <c r="A4837" s="1195">
        <v>6.5</v>
      </c>
      <c r="B4837" s="1082" t="s">
        <v>1541</v>
      </c>
      <c r="C4837" s="1151"/>
      <c r="D4837" s="1073"/>
      <c r="E4837" s="1491"/>
      <c r="F4837" s="1515">
        <f>F4820</f>
        <v>0</v>
      </c>
    </row>
    <row r="4838" spans="1:6" s="1055" customFormat="1" ht="17.25" customHeight="1">
      <c r="A4838" s="1195"/>
      <c r="B4838" s="1082"/>
      <c r="C4838" s="1343"/>
      <c r="D4838" s="1344"/>
      <c r="E4838" s="1606"/>
      <c r="F4838" s="1613"/>
    </row>
    <row r="4839" spans="1:6" s="1055" customFormat="1" ht="16.5" customHeight="1">
      <c r="A4839" s="1259"/>
      <c r="B4839" s="1146"/>
      <c r="C4839" s="1147"/>
      <c r="D4839" s="1148"/>
      <c r="E4839" s="1513"/>
      <c r="F4839" s="1588"/>
    </row>
    <row r="4840" spans="1:6" s="1055" customFormat="1" ht="15.6">
      <c r="A4840" s="1259"/>
      <c r="B4840" s="1146" t="s">
        <v>2926</v>
      </c>
      <c r="C4840" s="1147"/>
      <c r="D4840" s="1148"/>
      <c r="E4840" s="1513"/>
      <c r="F4840" s="1614">
        <f>SUM(F4830:F4839)</f>
        <v>0</v>
      </c>
    </row>
    <row r="4841" spans="1:6" s="1055" customFormat="1" ht="15.6">
      <c r="A4841" s="1195"/>
      <c r="B4841" s="1263"/>
      <c r="C4841" s="1264"/>
      <c r="D4841" s="1265"/>
      <c r="E4841" s="1491"/>
      <c r="F4841" s="1515"/>
    </row>
    <row r="4842" spans="1:6" s="1055" customFormat="1" ht="15.6">
      <c r="A4842" s="1195"/>
      <c r="B4842" s="1266"/>
      <c r="C4842" s="1267"/>
      <c r="D4842" s="1268"/>
      <c r="E4842" s="1572"/>
      <c r="F4842" s="1615"/>
    </row>
    <row r="4843" spans="1:6" s="1055" customFormat="1" ht="15.6">
      <c r="A4843" s="1195"/>
      <c r="B4843" s="1124"/>
      <c r="C4843" s="1151"/>
      <c r="D4843" s="1073"/>
      <c r="E4843" s="1491"/>
      <c r="F4843" s="1515"/>
    </row>
    <row r="4844" spans="1:6" s="1055" customFormat="1" ht="15.6">
      <c r="A4844" s="1195"/>
      <c r="B4844" s="1146"/>
      <c r="C4844" s="1151"/>
      <c r="D4844" s="1270"/>
      <c r="E4844" s="1498"/>
      <c r="F4844" s="1616"/>
    </row>
    <row r="4845" spans="1:6" s="1055" customFormat="1" ht="31.8" thickBot="1">
      <c r="A4845" s="1195"/>
      <c r="B4845" s="1146" t="s">
        <v>2991</v>
      </c>
      <c r="C4845" s="1151"/>
      <c r="D4845" s="1270"/>
      <c r="E4845" s="1498"/>
      <c r="F4845" s="1616">
        <f>F4840</f>
        <v>0</v>
      </c>
    </row>
    <row r="4846" spans="1:6" s="1055" customFormat="1" ht="15.6">
      <c r="A4846" s="2605"/>
      <c r="B4846" s="2605"/>
      <c r="C4846" s="2605"/>
      <c r="D4846" s="2605"/>
      <c r="E4846" s="2605"/>
      <c r="F4846" s="2605"/>
    </row>
    <row r="4847" spans="1:6" s="1083" customFormat="1" ht="15.6">
      <c r="A4847" s="1159"/>
      <c r="C4847" s="1159"/>
      <c r="D4847" s="1159"/>
      <c r="E4847" s="1617"/>
      <c r="F4847" s="1454"/>
    </row>
    <row r="4848" spans="1:6" s="1057" customFormat="1" ht="15.6">
      <c r="A4848" s="1155"/>
      <c r="B4848" s="1156"/>
      <c r="C4848" s="1089"/>
      <c r="D4848" s="1089"/>
      <c r="E4848" s="1451"/>
      <c r="F4848" s="1451"/>
    </row>
    <row r="4849" spans="1:6" s="1057" customFormat="1" ht="15.6">
      <c r="A4849" s="1155"/>
      <c r="B4849" s="1156"/>
      <c r="C4849" s="1089"/>
      <c r="D4849" s="1089"/>
      <c r="E4849" s="1451"/>
      <c r="F4849" s="1451"/>
    </row>
    <row r="4850" spans="1:6" s="1057" customFormat="1" ht="15.6">
      <c r="A4850" s="1155"/>
      <c r="B4850" s="1156"/>
      <c r="C4850" s="1089"/>
      <c r="D4850" s="1089"/>
      <c r="E4850" s="1451"/>
      <c r="F4850" s="1451"/>
    </row>
    <row r="4851" spans="1:6" s="1057" customFormat="1" ht="15.6">
      <c r="A4851" s="1155"/>
      <c r="B4851" s="1156"/>
      <c r="C4851" s="1089"/>
      <c r="D4851" s="1089"/>
      <c r="E4851" s="1451"/>
      <c r="F4851" s="1451"/>
    </row>
    <row r="4852" spans="1:6" s="1057" customFormat="1" ht="15.6">
      <c r="A4852" s="1155"/>
      <c r="B4852" s="1156"/>
      <c r="C4852" s="1089"/>
      <c r="D4852" s="1089"/>
      <c r="E4852" s="1451"/>
      <c r="F4852" s="1451"/>
    </row>
    <row r="4853" spans="1:6" s="1057" customFormat="1" ht="15.6">
      <c r="A4853" s="1155"/>
      <c r="B4853" s="1156"/>
      <c r="C4853" s="1089"/>
      <c r="D4853" s="1089"/>
      <c r="E4853" s="1451"/>
      <c r="F4853" s="1451"/>
    </row>
    <row r="4854" spans="1:6" s="1057" customFormat="1" ht="15.6">
      <c r="A4854" s="1155"/>
      <c r="B4854" s="1156"/>
      <c r="C4854" s="1089"/>
      <c r="D4854" s="1089"/>
      <c r="E4854" s="1451"/>
      <c r="F4854" s="1451"/>
    </row>
    <row r="4855" spans="1:6" s="1057" customFormat="1" ht="15.6">
      <c r="A4855" s="1155"/>
      <c r="B4855" s="1156"/>
      <c r="C4855" s="1089"/>
      <c r="D4855" s="1089"/>
      <c r="E4855" s="1451"/>
      <c r="F4855" s="1451"/>
    </row>
    <row r="4856" spans="1:6" s="1057" customFormat="1" ht="15.6">
      <c r="A4856" s="1155"/>
      <c r="B4856" s="1156"/>
      <c r="C4856" s="1089"/>
      <c r="D4856" s="1089"/>
      <c r="E4856" s="1451"/>
      <c r="F4856" s="1451"/>
    </row>
    <row r="4857" spans="1:6" s="1057" customFormat="1" ht="15.6">
      <c r="A4857" s="1155"/>
      <c r="B4857" s="1156"/>
      <c r="C4857" s="1089"/>
      <c r="D4857" s="1089"/>
      <c r="E4857" s="1451"/>
      <c r="F4857" s="1451"/>
    </row>
    <row r="4858" spans="1:6" s="1057" customFormat="1" ht="15.6">
      <c r="A4858" s="1155"/>
      <c r="B4858" s="1156"/>
      <c r="C4858" s="1089"/>
      <c r="D4858" s="1089"/>
      <c r="E4858" s="1451"/>
      <c r="F4858" s="1451"/>
    </row>
    <row r="4859" spans="1:6" s="1057" customFormat="1" ht="15.6">
      <c r="A4859" s="1155"/>
      <c r="B4859" s="1156"/>
      <c r="C4859" s="1089"/>
      <c r="D4859" s="1089"/>
      <c r="E4859" s="1451"/>
      <c r="F4859" s="1451"/>
    </row>
    <row r="4860" spans="1:6" s="1057" customFormat="1" ht="15.6">
      <c r="A4860" s="1155"/>
      <c r="B4860" s="1156"/>
      <c r="C4860" s="1089"/>
      <c r="D4860" s="1089"/>
      <c r="E4860" s="1451"/>
      <c r="F4860" s="1451"/>
    </row>
    <row r="4861" spans="1:6" s="1057" customFormat="1" ht="15.6">
      <c r="A4861" s="1155"/>
      <c r="B4861" s="1156"/>
      <c r="C4861" s="1089"/>
      <c r="D4861" s="1089"/>
      <c r="E4861" s="1451"/>
      <c r="F4861" s="1451"/>
    </row>
    <row r="4862" spans="1:6" s="1057" customFormat="1" ht="15.6">
      <c r="A4862" s="1155"/>
      <c r="B4862" s="1156"/>
      <c r="C4862" s="1089"/>
      <c r="D4862" s="1089"/>
      <c r="E4862" s="1451"/>
      <c r="F4862" s="1451"/>
    </row>
    <row r="4863" spans="1:6" s="1057" customFormat="1" ht="15.6">
      <c r="A4863" s="1155"/>
      <c r="B4863" s="1156"/>
      <c r="C4863" s="1089"/>
      <c r="D4863" s="1089"/>
      <c r="E4863" s="1451"/>
      <c r="F4863" s="1451"/>
    </row>
    <row r="4864" spans="1:6" s="1057" customFormat="1" ht="15.6">
      <c r="A4864" s="1155"/>
      <c r="B4864" s="1156"/>
      <c r="C4864" s="1089"/>
      <c r="D4864" s="1089"/>
      <c r="E4864" s="1451"/>
      <c r="F4864" s="1451"/>
    </row>
    <row r="4865" spans="1:6" s="1057" customFormat="1" ht="15.6">
      <c r="A4865" s="1155"/>
      <c r="B4865" s="1156"/>
      <c r="C4865" s="1089"/>
      <c r="D4865" s="1089"/>
      <c r="E4865" s="1451"/>
      <c r="F4865" s="1451"/>
    </row>
    <row r="4866" spans="1:6" s="1057" customFormat="1" ht="15.6">
      <c r="A4866" s="1155"/>
      <c r="B4866" s="1156"/>
      <c r="C4866" s="1089"/>
      <c r="D4866" s="1089"/>
      <c r="E4866" s="1451"/>
      <c r="F4866" s="1451"/>
    </row>
    <row r="4867" spans="1:6" s="1057" customFormat="1" ht="15.6">
      <c r="A4867" s="1155"/>
      <c r="B4867" s="1156"/>
      <c r="C4867" s="1089"/>
      <c r="D4867" s="1089"/>
      <c r="E4867" s="1451"/>
      <c r="F4867" s="1451"/>
    </row>
    <row r="4868" spans="1:6" s="1057" customFormat="1" ht="15.6">
      <c r="A4868" s="1155"/>
      <c r="B4868" s="1156"/>
      <c r="C4868" s="1089"/>
      <c r="D4868" s="1089"/>
      <c r="E4868" s="1451"/>
      <c r="F4868" s="1451"/>
    </row>
    <row r="4869" spans="1:6" s="1057" customFormat="1" ht="15.6">
      <c r="A4869" s="1155"/>
      <c r="B4869" s="1156"/>
      <c r="C4869" s="1089"/>
      <c r="D4869" s="1089"/>
      <c r="E4869" s="1451"/>
      <c r="F4869" s="1451"/>
    </row>
    <row r="4870" spans="1:6" s="1057" customFormat="1" ht="15.6">
      <c r="A4870" s="1155"/>
      <c r="B4870" s="1156"/>
      <c r="C4870" s="1089"/>
      <c r="D4870" s="1089"/>
      <c r="E4870" s="1451"/>
      <c r="F4870" s="1451"/>
    </row>
    <row r="4871" spans="1:6" s="1057" customFormat="1" ht="53.25" customHeight="1">
      <c r="A4871" s="2579" t="s">
        <v>3086</v>
      </c>
      <c r="B4871" s="2580"/>
      <c r="C4871" s="2580"/>
      <c r="D4871" s="2580"/>
      <c r="E4871" s="2580"/>
      <c r="F4871" s="2580"/>
    </row>
    <row r="4872" spans="1:6" s="1057" customFormat="1" ht="15.6">
      <c r="A4872" s="1155"/>
      <c r="B4872" s="1156"/>
      <c r="C4872" s="1089"/>
      <c r="D4872" s="1089"/>
      <c r="E4872" s="1451"/>
      <c r="F4872" s="1451"/>
    </row>
    <row r="4873" spans="1:6" s="1057" customFormat="1" ht="15.6">
      <c r="A4873" s="1155"/>
      <c r="B4873" s="1156"/>
      <c r="C4873" s="1089"/>
      <c r="D4873" s="1089"/>
      <c r="E4873" s="1451"/>
      <c r="F4873" s="1451"/>
    </row>
    <row r="4874" spans="1:6" s="1057" customFormat="1" ht="15.6">
      <c r="A4874" s="1155"/>
      <c r="B4874" s="1156"/>
      <c r="C4874" s="1089"/>
      <c r="D4874" s="1089"/>
      <c r="E4874" s="1451"/>
      <c r="F4874" s="1451"/>
    </row>
    <row r="4875" spans="1:6" s="1057" customFormat="1" ht="15.6">
      <c r="A4875" s="1155"/>
      <c r="B4875" s="1156"/>
      <c r="C4875" s="1089"/>
      <c r="D4875" s="1089"/>
      <c r="E4875" s="1451"/>
      <c r="F4875" s="1451"/>
    </row>
    <row r="4876" spans="1:6" s="1057" customFormat="1" ht="15.6">
      <c r="A4876" s="1155"/>
      <c r="B4876" s="1156"/>
      <c r="C4876" s="1089"/>
      <c r="D4876" s="1089"/>
      <c r="E4876" s="1451"/>
      <c r="F4876" s="1451"/>
    </row>
    <row r="4877" spans="1:6" s="1057" customFormat="1" ht="15.6">
      <c r="A4877" s="1155"/>
      <c r="B4877" s="1156"/>
      <c r="C4877" s="1089"/>
      <c r="D4877" s="1089"/>
      <c r="E4877" s="1451"/>
      <c r="F4877" s="1451"/>
    </row>
    <row r="4878" spans="1:6" s="1057" customFormat="1" ht="15.6">
      <c r="A4878" s="1155"/>
      <c r="B4878" s="1156"/>
      <c r="C4878" s="1089"/>
      <c r="D4878" s="1089"/>
      <c r="E4878" s="1451"/>
      <c r="F4878" s="1451"/>
    </row>
    <row r="4879" spans="1:6" s="1057" customFormat="1" ht="15.6">
      <c r="A4879" s="1155"/>
      <c r="B4879" s="1156"/>
      <c r="C4879" s="1089"/>
      <c r="D4879" s="1089"/>
      <c r="E4879" s="1451"/>
      <c r="F4879" s="1451"/>
    </row>
    <row r="4880" spans="1:6" s="1057" customFormat="1" ht="15.6">
      <c r="A4880" s="1155"/>
      <c r="B4880" s="1156"/>
      <c r="C4880" s="1089"/>
      <c r="D4880" s="1089"/>
      <c r="E4880" s="1451"/>
      <c r="F4880" s="1451"/>
    </row>
    <row r="4881" spans="1:6" s="1057" customFormat="1" ht="15.6">
      <c r="A4881" s="1155"/>
      <c r="B4881" s="1156"/>
      <c r="C4881" s="1089"/>
      <c r="D4881" s="1089"/>
      <c r="E4881" s="1451"/>
      <c r="F4881" s="1451"/>
    </row>
    <row r="4882" spans="1:6" s="1057" customFormat="1" ht="15.6">
      <c r="A4882" s="1155"/>
      <c r="B4882" s="1156"/>
      <c r="C4882" s="1089"/>
      <c r="D4882" s="1089"/>
      <c r="E4882" s="1451"/>
      <c r="F4882" s="1451"/>
    </row>
    <row r="4883" spans="1:6" s="1057" customFormat="1" ht="15.6">
      <c r="A4883" s="1155"/>
      <c r="B4883" s="1156"/>
      <c r="C4883" s="1089"/>
      <c r="D4883" s="1089"/>
      <c r="E4883" s="1451"/>
      <c r="F4883" s="1451"/>
    </row>
    <row r="4884" spans="1:6" s="1057" customFormat="1" ht="15.6">
      <c r="A4884" s="1155"/>
      <c r="B4884" s="1156"/>
      <c r="C4884" s="1089"/>
      <c r="D4884" s="1089"/>
      <c r="E4884" s="1451"/>
      <c r="F4884" s="1451"/>
    </row>
    <row r="4885" spans="1:6" s="1057" customFormat="1" ht="15.6">
      <c r="A4885" s="1155"/>
      <c r="B4885" s="1156"/>
      <c r="C4885" s="1089"/>
      <c r="D4885" s="1089"/>
      <c r="E4885" s="1451"/>
      <c r="F4885" s="1451"/>
    </row>
    <row r="4886" spans="1:6" s="1083" customFormat="1" ht="15.6">
      <c r="A4886" s="1157"/>
      <c r="B4886" s="1117"/>
      <c r="C4886" s="1159"/>
      <c r="D4886" s="1159"/>
      <c r="E4886" s="1453"/>
      <c r="F4886" s="1453"/>
    </row>
    <row r="4887" spans="1:6" s="1055" customFormat="1" ht="16.2" thickBot="1">
      <c r="A4887" s="2602" t="s">
        <v>3087</v>
      </c>
      <c r="B4887" s="2602"/>
      <c r="C4887" s="2602"/>
      <c r="D4887" s="2602"/>
      <c r="E4887" s="2602"/>
      <c r="F4887" s="2602"/>
    </row>
    <row r="4888" spans="1:6" s="1083" customFormat="1" ht="16.2" thickBot="1">
      <c r="A4888" s="1275" t="s">
        <v>7</v>
      </c>
      <c r="B4888" s="1112" t="s">
        <v>8</v>
      </c>
      <c r="C4888" s="1113" t="s">
        <v>10</v>
      </c>
      <c r="D4888" s="1276" t="s">
        <v>991</v>
      </c>
      <c r="E4888" s="1455" t="s">
        <v>11</v>
      </c>
      <c r="F4888" s="1578" t="s">
        <v>2732</v>
      </c>
    </row>
    <row r="4889" spans="1:6" s="1055" customFormat="1" ht="15.6">
      <c r="A4889" s="1259"/>
      <c r="B4889" s="1277"/>
      <c r="C4889" s="1278"/>
      <c r="D4889" s="1279"/>
      <c r="E4889" s="1579"/>
      <c r="F4889" s="1580"/>
    </row>
    <row r="4890" spans="1:6" s="1055" customFormat="1" ht="15.6">
      <c r="A4890" s="1280"/>
      <c r="B4890" s="1150" t="s">
        <v>1409</v>
      </c>
      <c r="C4890" s="1151"/>
      <c r="D4890" s="1073"/>
      <c r="E4890" s="1491"/>
      <c r="F4890" s="1515"/>
    </row>
    <row r="4891" spans="1:6" s="1055" customFormat="1" ht="15.6">
      <c r="A4891" s="1280" t="s">
        <v>3088</v>
      </c>
      <c r="B4891" s="1150" t="s">
        <v>1410</v>
      </c>
      <c r="C4891" s="1151"/>
      <c r="D4891" s="1073"/>
      <c r="E4891" s="1491"/>
      <c r="F4891" s="1515"/>
    </row>
    <row r="4892" spans="1:6" s="1055" customFormat="1" ht="31.2">
      <c r="A4892" s="1195"/>
      <c r="B4892" s="1150" t="s">
        <v>1411</v>
      </c>
      <c r="C4892" s="1151"/>
      <c r="D4892" s="1073"/>
      <c r="E4892" s="1491"/>
      <c r="F4892" s="1515"/>
    </row>
    <row r="4893" spans="1:6" s="1055" customFormat="1" ht="46.8">
      <c r="A4893" s="1195"/>
      <c r="B4893" s="1150" t="s">
        <v>1412</v>
      </c>
      <c r="C4893" s="1151"/>
      <c r="D4893" s="1073"/>
      <c r="E4893" s="1491"/>
      <c r="F4893" s="1515"/>
    </row>
    <row r="4894" spans="1:6" s="1055" customFormat="1" ht="15.6">
      <c r="A4894" s="1195"/>
      <c r="B4894" s="1150" t="s">
        <v>1413</v>
      </c>
      <c r="C4894" s="1151"/>
      <c r="D4894" s="1073"/>
      <c r="E4894" s="1491"/>
      <c r="F4894" s="1515"/>
    </row>
    <row r="4895" spans="1:6" s="1055" customFormat="1" ht="15.6">
      <c r="A4895" s="1195"/>
      <c r="B4895" s="1150"/>
      <c r="C4895" s="1151"/>
      <c r="D4895" s="1073"/>
      <c r="E4895" s="1491"/>
      <c r="F4895" s="1515"/>
    </row>
    <row r="4896" spans="1:6" s="1055" customFormat="1" ht="15.6">
      <c r="A4896" s="1281" t="s">
        <v>28</v>
      </c>
      <c r="B4896" s="1124" t="s">
        <v>1414</v>
      </c>
      <c r="C4896" s="1151" t="s">
        <v>46</v>
      </c>
      <c r="D4896" s="1282">
        <v>0</v>
      </c>
      <c r="E4896" s="1491">
        <v>400</v>
      </c>
      <c r="F4896" s="1515">
        <f t="shared" ref="F4896:F4915" si="116">D4896*E4896</f>
        <v>0</v>
      </c>
    </row>
    <row r="4897" spans="1:6" s="1055" customFormat="1" ht="15.6">
      <c r="A4897" s="1281" t="s">
        <v>30</v>
      </c>
      <c r="B4897" s="1124" t="s">
        <v>1415</v>
      </c>
      <c r="C4897" s="1151" t="s">
        <v>46</v>
      </c>
      <c r="D4897" s="1282">
        <v>0</v>
      </c>
      <c r="E4897" s="1491">
        <v>300</v>
      </c>
      <c r="F4897" s="1515">
        <f t="shared" si="116"/>
        <v>0</v>
      </c>
    </row>
    <row r="4898" spans="1:6" s="1055" customFormat="1" ht="15.6">
      <c r="A4898" s="1281" t="s">
        <v>31</v>
      </c>
      <c r="B4898" s="1124" t="s">
        <v>1416</v>
      </c>
      <c r="C4898" s="1151" t="s">
        <v>46</v>
      </c>
      <c r="D4898" s="1282">
        <v>40</v>
      </c>
      <c r="E4898" s="1491">
        <v>250</v>
      </c>
      <c r="F4898" s="1515">
        <f t="shared" si="116"/>
        <v>10000</v>
      </c>
    </row>
    <row r="4899" spans="1:6" s="1055" customFormat="1" ht="15.6">
      <c r="A4899" s="1281" t="s">
        <v>32</v>
      </c>
      <c r="B4899" s="1124" t="s">
        <v>1417</v>
      </c>
      <c r="C4899" s="1151" t="s">
        <v>46</v>
      </c>
      <c r="D4899" s="1282">
        <v>24</v>
      </c>
      <c r="E4899" s="1491">
        <v>200</v>
      </c>
      <c r="F4899" s="1515">
        <f t="shared" si="116"/>
        <v>4800</v>
      </c>
    </row>
    <row r="4900" spans="1:6" s="1055" customFormat="1" ht="15.6">
      <c r="A4900" s="1281" t="s">
        <v>33</v>
      </c>
      <c r="B4900" s="1124" t="s">
        <v>1418</v>
      </c>
      <c r="C4900" s="1151" t="s">
        <v>46</v>
      </c>
      <c r="D4900" s="1282">
        <v>24</v>
      </c>
      <c r="E4900" s="1491">
        <v>200</v>
      </c>
      <c r="F4900" s="1515">
        <f t="shared" si="116"/>
        <v>4800</v>
      </c>
    </row>
    <row r="4901" spans="1:6" s="1055" customFormat="1" ht="16.2">
      <c r="A4901" s="1283"/>
      <c r="B4901" s="1284" t="s">
        <v>1419</v>
      </c>
      <c r="C4901" s="1151"/>
      <c r="D4901" s="1282"/>
      <c r="E4901" s="1491"/>
      <c r="F4901" s="1515">
        <f t="shared" si="116"/>
        <v>0</v>
      </c>
    </row>
    <row r="4902" spans="1:6" s="1055" customFormat="1" ht="15.6">
      <c r="A4902" s="1281" t="s">
        <v>34</v>
      </c>
      <c r="B4902" s="1124" t="s">
        <v>1420</v>
      </c>
      <c r="C4902" s="1151" t="s">
        <v>1421</v>
      </c>
      <c r="D4902" s="1282">
        <v>0</v>
      </c>
      <c r="E4902" s="1491">
        <v>400</v>
      </c>
      <c r="F4902" s="1515">
        <f t="shared" si="116"/>
        <v>0</v>
      </c>
    </row>
    <row r="4903" spans="1:6" s="1055" customFormat="1" ht="15.6">
      <c r="A4903" s="1281" t="s">
        <v>35</v>
      </c>
      <c r="B4903" s="1124" t="s">
        <v>1422</v>
      </c>
      <c r="C4903" s="1151" t="s">
        <v>1421</v>
      </c>
      <c r="D4903" s="1282">
        <v>0</v>
      </c>
      <c r="E4903" s="1491">
        <v>300</v>
      </c>
      <c r="F4903" s="1515">
        <f t="shared" si="116"/>
        <v>0</v>
      </c>
    </row>
    <row r="4904" spans="1:6" s="1055" customFormat="1" ht="15.6">
      <c r="A4904" s="1281" t="s">
        <v>36</v>
      </c>
      <c r="B4904" s="1124" t="s">
        <v>1416</v>
      </c>
      <c r="C4904" s="1151" t="s">
        <v>1421</v>
      </c>
      <c r="D4904" s="1282">
        <v>6</v>
      </c>
      <c r="E4904" s="1491">
        <v>250</v>
      </c>
      <c r="F4904" s="1515">
        <f t="shared" si="116"/>
        <v>1500</v>
      </c>
    </row>
    <row r="4905" spans="1:6" s="1055" customFormat="1" ht="15.6">
      <c r="A4905" s="1281" t="s">
        <v>74</v>
      </c>
      <c r="B4905" s="1124" t="s">
        <v>1423</v>
      </c>
      <c r="C4905" s="1151" t="s">
        <v>1421</v>
      </c>
      <c r="D4905" s="1282">
        <v>18</v>
      </c>
      <c r="E4905" s="1491">
        <v>200</v>
      </c>
      <c r="F4905" s="1515">
        <f t="shared" si="116"/>
        <v>3600</v>
      </c>
    </row>
    <row r="4906" spans="1:6" s="1055" customFormat="1" ht="15.6">
      <c r="A4906" s="1281" t="s">
        <v>38</v>
      </c>
      <c r="B4906" s="1124" t="s">
        <v>1418</v>
      </c>
      <c r="C4906" s="1151" t="s">
        <v>1421</v>
      </c>
      <c r="D4906" s="1282">
        <v>18</v>
      </c>
      <c r="E4906" s="1491">
        <v>200</v>
      </c>
      <c r="F4906" s="1515">
        <f t="shared" si="116"/>
        <v>3600</v>
      </c>
    </row>
    <row r="4907" spans="1:6" s="1055" customFormat="1" ht="15" customHeight="1">
      <c r="A4907" s="1281" t="s">
        <v>39</v>
      </c>
      <c r="B4907" s="1124" t="s">
        <v>1424</v>
      </c>
      <c r="C4907" s="1151" t="s">
        <v>1421</v>
      </c>
      <c r="D4907" s="1282">
        <v>0</v>
      </c>
      <c r="E4907" s="1491">
        <v>400</v>
      </c>
      <c r="F4907" s="1515">
        <f t="shared" si="116"/>
        <v>0</v>
      </c>
    </row>
    <row r="4908" spans="1:6" s="1055" customFormat="1" ht="15.6">
      <c r="A4908" s="1281" t="s">
        <v>40</v>
      </c>
      <c r="B4908" s="1124" t="s">
        <v>1425</v>
      </c>
      <c r="C4908" s="1151" t="s">
        <v>1421</v>
      </c>
      <c r="D4908" s="1282">
        <v>0</v>
      </c>
      <c r="E4908" s="1491">
        <v>300</v>
      </c>
      <c r="F4908" s="1515">
        <f t="shared" si="116"/>
        <v>0</v>
      </c>
    </row>
    <row r="4909" spans="1:6" s="1055" customFormat="1" ht="15.6">
      <c r="A4909" s="1281" t="s">
        <v>42</v>
      </c>
      <c r="B4909" s="1124" t="s">
        <v>1416</v>
      </c>
      <c r="C4909" s="1151" t="s">
        <v>1421</v>
      </c>
      <c r="D4909" s="1282">
        <v>6</v>
      </c>
      <c r="E4909" s="1491">
        <v>250</v>
      </c>
      <c r="F4909" s="1515">
        <f t="shared" si="116"/>
        <v>1500</v>
      </c>
    </row>
    <row r="4910" spans="1:6" s="1055" customFormat="1" ht="15.6">
      <c r="A4910" s="1281" t="s">
        <v>43</v>
      </c>
      <c r="B4910" s="1124" t="s">
        <v>1423</v>
      </c>
      <c r="C4910" s="1151" t="s">
        <v>1421</v>
      </c>
      <c r="D4910" s="1282">
        <v>18</v>
      </c>
      <c r="E4910" s="1491">
        <v>200</v>
      </c>
      <c r="F4910" s="1515">
        <f t="shared" si="116"/>
        <v>3600</v>
      </c>
    </row>
    <row r="4911" spans="1:6" s="1055" customFormat="1" ht="15.6">
      <c r="A4911" s="1281" t="s">
        <v>613</v>
      </c>
      <c r="B4911" s="1124" t="s">
        <v>1418</v>
      </c>
      <c r="C4911" s="1151" t="s">
        <v>1421</v>
      </c>
      <c r="D4911" s="1282">
        <v>18</v>
      </c>
      <c r="E4911" s="1491">
        <v>200</v>
      </c>
      <c r="F4911" s="1515">
        <f t="shared" si="116"/>
        <v>3600</v>
      </c>
    </row>
    <row r="4912" spans="1:6" s="1055" customFormat="1" ht="15.6">
      <c r="A4912" s="1283"/>
      <c r="B4912" s="1150" t="s">
        <v>1426</v>
      </c>
      <c r="C4912" s="1151"/>
      <c r="D4912" s="1073"/>
      <c r="E4912" s="1491"/>
      <c r="F4912" s="1515">
        <f t="shared" si="116"/>
        <v>0</v>
      </c>
    </row>
    <row r="4913" spans="1:6" s="1055" customFormat="1" ht="31.2">
      <c r="A4913" s="1281" t="s">
        <v>856</v>
      </c>
      <c r="B4913" s="1124" t="s">
        <v>1427</v>
      </c>
      <c r="C4913" s="1151" t="s">
        <v>809</v>
      </c>
      <c r="D4913" s="1282">
        <v>0</v>
      </c>
      <c r="E4913" s="1491">
        <v>5000</v>
      </c>
      <c r="F4913" s="1515">
        <f t="shared" si="116"/>
        <v>0</v>
      </c>
    </row>
    <row r="4914" spans="1:6" s="1055" customFormat="1" ht="15.6">
      <c r="A4914" s="1281" t="s">
        <v>858</v>
      </c>
      <c r="B4914" s="1124" t="s">
        <v>1428</v>
      </c>
      <c r="C4914" s="1151" t="s">
        <v>809</v>
      </c>
      <c r="D4914" s="1282">
        <v>2</v>
      </c>
      <c r="E4914" s="1491">
        <v>3631</v>
      </c>
      <c r="F4914" s="1515">
        <f t="shared" si="116"/>
        <v>7262</v>
      </c>
    </row>
    <row r="4915" spans="1:6" s="1055" customFormat="1" ht="15.6">
      <c r="A4915" s="1281" t="s">
        <v>860</v>
      </c>
      <c r="B4915" s="1124" t="s">
        <v>1429</v>
      </c>
      <c r="C4915" s="1151" t="s">
        <v>809</v>
      </c>
      <c r="D4915" s="1282">
        <v>6</v>
      </c>
      <c r="E4915" s="1491">
        <v>2359</v>
      </c>
      <c r="F4915" s="1515">
        <f t="shared" si="116"/>
        <v>14154</v>
      </c>
    </row>
    <row r="4916" spans="1:6" s="1055" customFormat="1" ht="15.6">
      <c r="A4916" s="1281"/>
      <c r="B4916" s="1124"/>
      <c r="C4916" s="1151"/>
      <c r="D4916" s="1282"/>
      <c r="E4916" s="1491"/>
      <c r="F4916" s="1515"/>
    </row>
    <row r="4917" spans="1:6" s="1055" customFormat="1" ht="15.6">
      <c r="A4917" s="1281"/>
      <c r="B4917" s="1124"/>
      <c r="C4917" s="1285"/>
      <c r="D4917" s="1282"/>
      <c r="E4917" s="1581"/>
      <c r="F4917" s="1568"/>
    </row>
    <row r="4918" spans="1:6" s="1055" customFormat="1" ht="16.2" thickBot="1">
      <c r="A4918" s="1271"/>
      <c r="B4918" s="1162"/>
      <c r="C4918" s="1272"/>
      <c r="D4918" s="1164"/>
      <c r="E4918" s="1575"/>
      <c r="F4918" s="1582"/>
    </row>
    <row r="4919" spans="1:6" s="1055" customFormat="1" ht="16.2" thickBot="1">
      <c r="A4919" s="2603" t="s">
        <v>2932</v>
      </c>
      <c r="B4919" s="2604"/>
      <c r="C4919" s="1143"/>
      <c r="D4919" s="1107"/>
      <c r="E4919" s="1498"/>
      <c r="F4919" s="1512">
        <f>SUM(F4896:F4918)</f>
        <v>58416</v>
      </c>
    </row>
    <row r="4920" spans="1:6" s="1055" customFormat="1" ht="15.6">
      <c r="A4920" s="1273"/>
      <c r="B4920" s="1142"/>
      <c r="C4920" s="1253"/>
      <c r="D4920" s="1107"/>
      <c r="E4920" s="1465"/>
      <c r="F4920" s="1511"/>
    </row>
    <row r="4921" spans="1:6" s="1055" customFormat="1" ht="16.2" thickBot="1">
      <c r="A4921" s="2602" t="s">
        <v>3087</v>
      </c>
      <c r="B4921" s="2602"/>
      <c r="C4921" s="2602"/>
      <c r="D4921" s="2602"/>
      <c r="E4921" s="2602"/>
      <c r="F4921" s="2602"/>
    </row>
    <row r="4922" spans="1:6" s="1083" customFormat="1" ht="26.25" customHeight="1" thickBot="1">
      <c r="A4922" s="1160" t="s">
        <v>7</v>
      </c>
      <c r="B4922" s="1112" t="s">
        <v>8</v>
      </c>
      <c r="C4922" s="1113" t="s">
        <v>10</v>
      </c>
      <c r="D4922" s="1114" t="s">
        <v>2744</v>
      </c>
      <c r="E4922" s="1455" t="s">
        <v>2765</v>
      </c>
      <c r="F4922" s="1456" t="s">
        <v>2745</v>
      </c>
    </row>
    <row r="4923" spans="1:6" s="1055" customFormat="1" ht="15.6">
      <c r="A4923" s="1259"/>
      <c r="B4923" s="1277"/>
      <c r="C4923" s="1278"/>
      <c r="D4923" s="1279"/>
      <c r="E4923" s="1579"/>
      <c r="F4923" s="1583"/>
    </row>
    <row r="4924" spans="1:6" s="1055" customFormat="1" ht="15.6">
      <c r="A4924" s="1280" t="s">
        <v>3089</v>
      </c>
      <c r="B4924" s="1150" t="s">
        <v>1430</v>
      </c>
      <c r="C4924" s="1151"/>
      <c r="D4924" s="1073"/>
      <c r="E4924" s="1491"/>
      <c r="F4924" s="1568"/>
    </row>
    <row r="4925" spans="1:6" s="1055" customFormat="1" ht="31.2">
      <c r="A4925" s="1195"/>
      <c r="B4925" s="1150" t="s">
        <v>1431</v>
      </c>
      <c r="C4925" s="1151"/>
      <c r="D4925" s="1073"/>
      <c r="E4925" s="1491"/>
      <c r="F4925" s="1568"/>
    </row>
    <row r="4926" spans="1:6" s="1055" customFormat="1" ht="46.8">
      <c r="A4926" s="1195"/>
      <c r="B4926" s="1150" t="s">
        <v>1432</v>
      </c>
      <c r="C4926" s="1151"/>
      <c r="D4926" s="1073"/>
      <c r="E4926" s="1491"/>
      <c r="F4926" s="1568"/>
    </row>
    <row r="4927" spans="1:6" s="1055" customFormat="1" ht="46.8">
      <c r="A4927" s="1195"/>
      <c r="B4927" s="1150" t="s">
        <v>1433</v>
      </c>
      <c r="C4927" s="1151"/>
      <c r="D4927" s="1073"/>
      <c r="E4927" s="1491"/>
      <c r="F4927" s="1568"/>
    </row>
    <row r="4928" spans="1:6" s="1055" customFormat="1" ht="31.2">
      <c r="A4928" s="1195"/>
      <c r="B4928" s="1150" t="s">
        <v>1434</v>
      </c>
      <c r="C4928" s="1151"/>
      <c r="D4928" s="1073"/>
      <c r="E4928" s="1491"/>
      <c r="F4928" s="1568"/>
    </row>
    <row r="4929" spans="1:6" s="1055" customFormat="1" ht="15.6">
      <c r="A4929" s="1195"/>
      <c r="B4929" s="1150"/>
      <c r="C4929" s="1151"/>
      <c r="D4929" s="1073"/>
      <c r="E4929" s="1491"/>
      <c r="F4929" s="1568"/>
    </row>
    <row r="4930" spans="1:6" s="1055" customFormat="1" ht="15.6">
      <c r="A4930" s="1281" t="s">
        <v>28</v>
      </c>
      <c r="B4930" s="1124" t="s">
        <v>1414</v>
      </c>
      <c r="C4930" s="1151" t="s">
        <v>46</v>
      </c>
      <c r="D4930" s="1282">
        <v>0</v>
      </c>
      <c r="E4930" s="1491">
        <v>1950</v>
      </c>
      <c r="F4930" s="1568">
        <f t="shared" ref="F4930:F4949" si="117">E4930*D4930</f>
        <v>0</v>
      </c>
    </row>
    <row r="4931" spans="1:6" s="1055" customFormat="1" ht="15.6">
      <c r="A4931" s="1281" t="s">
        <v>30</v>
      </c>
      <c r="B4931" s="1124" t="s">
        <v>1415</v>
      </c>
      <c r="C4931" s="1151" t="s">
        <v>46</v>
      </c>
      <c r="D4931" s="1282">
        <v>0</v>
      </c>
      <c r="E4931" s="1491">
        <v>1800</v>
      </c>
      <c r="F4931" s="1568">
        <f t="shared" si="117"/>
        <v>0</v>
      </c>
    </row>
    <row r="4932" spans="1:6" s="1055" customFormat="1" ht="15.6">
      <c r="A4932" s="1281" t="s">
        <v>31</v>
      </c>
      <c r="B4932" s="1124" t="s">
        <v>1416</v>
      </c>
      <c r="C4932" s="1151" t="s">
        <v>46</v>
      </c>
      <c r="D4932" s="1282">
        <v>40</v>
      </c>
      <c r="E4932" s="1491">
        <v>800</v>
      </c>
      <c r="F4932" s="1568">
        <f t="shared" si="117"/>
        <v>32000</v>
      </c>
    </row>
    <row r="4933" spans="1:6" s="1055" customFormat="1" ht="15.6">
      <c r="A4933" s="1281" t="s">
        <v>32</v>
      </c>
      <c r="B4933" s="1124" t="s">
        <v>1417</v>
      </c>
      <c r="C4933" s="1151" t="s">
        <v>46</v>
      </c>
      <c r="D4933" s="1282">
        <v>24</v>
      </c>
      <c r="E4933" s="1491">
        <v>600</v>
      </c>
      <c r="F4933" s="1568">
        <f t="shared" si="117"/>
        <v>14400</v>
      </c>
    </row>
    <row r="4934" spans="1:6" s="1055" customFormat="1" ht="15.6">
      <c r="A4934" s="1281" t="s">
        <v>33</v>
      </c>
      <c r="B4934" s="1124" t="s">
        <v>1418</v>
      </c>
      <c r="C4934" s="1151" t="s">
        <v>46</v>
      </c>
      <c r="D4934" s="1282">
        <v>24</v>
      </c>
      <c r="E4934" s="1491">
        <v>500</v>
      </c>
      <c r="F4934" s="1568">
        <f t="shared" si="117"/>
        <v>12000</v>
      </c>
    </row>
    <row r="4935" spans="1:6" s="1055" customFormat="1" ht="16.2">
      <c r="A4935" s="1283"/>
      <c r="B4935" s="1284" t="s">
        <v>1419</v>
      </c>
      <c r="C4935" s="1151"/>
      <c r="D4935" s="1282"/>
      <c r="E4935" s="1491"/>
      <c r="F4935" s="1568">
        <f t="shared" si="117"/>
        <v>0</v>
      </c>
    </row>
    <row r="4936" spans="1:6" s="1055" customFormat="1" ht="15.6">
      <c r="A4936" s="1281" t="s">
        <v>34</v>
      </c>
      <c r="B4936" s="1124" t="s">
        <v>1420</v>
      </c>
      <c r="C4936" s="1151" t="s">
        <v>1421</v>
      </c>
      <c r="D4936" s="1282">
        <v>0</v>
      </c>
      <c r="E4936" s="1491">
        <v>2000</v>
      </c>
      <c r="F4936" s="1568">
        <f t="shared" si="117"/>
        <v>0</v>
      </c>
    </row>
    <row r="4937" spans="1:6" s="1055" customFormat="1" ht="15.6">
      <c r="A4937" s="1281" t="s">
        <v>35</v>
      </c>
      <c r="B4937" s="1124" t="s">
        <v>1422</v>
      </c>
      <c r="C4937" s="1151" t="s">
        <v>1421</v>
      </c>
      <c r="D4937" s="1282">
        <v>0</v>
      </c>
      <c r="E4937" s="1491">
        <v>2000</v>
      </c>
      <c r="F4937" s="1568">
        <f t="shared" si="117"/>
        <v>0</v>
      </c>
    </row>
    <row r="4938" spans="1:6" s="1055" customFormat="1" ht="15.6">
      <c r="A4938" s="1281" t="s">
        <v>36</v>
      </c>
      <c r="B4938" s="1124" t="s">
        <v>1416</v>
      </c>
      <c r="C4938" s="1151" t="s">
        <v>1421</v>
      </c>
      <c r="D4938" s="1282">
        <v>6</v>
      </c>
      <c r="E4938" s="1491">
        <v>500</v>
      </c>
      <c r="F4938" s="1568">
        <f t="shared" si="117"/>
        <v>3000</v>
      </c>
    </row>
    <row r="4939" spans="1:6" s="1055" customFormat="1" ht="15.6">
      <c r="A4939" s="1281" t="s">
        <v>74</v>
      </c>
      <c r="B4939" s="1124" t="s">
        <v>1423</v>
      </c>
      <c r="C4939" s="1151" t="s">
        <v>1421</v>
      </c>
      <c r="D4939" s="1282">
        <v>18</v>
      </c>
      <c r="E4939" s="1491">
        <v>400</v>
      </c>
      <c r="F4939" s="1568">
        <f t="shared" si="117"/>
        <v>7200</v>
      </c>
    </row>
    <row r="4940" spans="1:6" s="1055" customFormat="1" ht="15.6">
      <c r="A4940" s="1281" t="s">
        <v>38</v>
      </c>
      <c r="B4940" s="1124" t="s">
        <v>1418</v>
      </c>
      <c r="C4940" s="1151" t="s">
        <v>1421</v>
      </c>
      <c r="D4940" s="1282">
        <v>18</v>
      </c>
      <c r="E4940" s="1491">
        <v>350</v>
      </c>
      <c r="F4940" s="1568">
        <f t="shared" si="117"/>
        <v>6300</v>
      </c>
    </row>
    <row r="4941" spans="1:6" s="1055" customFormat="1" ht="15" customHeight="1">
      <c r="A4941" s="1281" t="s">
        <v>39</v>
      </c>
      <c r="B4941" s="1124" t="s">
        <v>1424</v>
      </c>
      <c r="C4941" s="1151" t="s">
        <v>1421</v>
      </c>
      <c r="D4941" s="1282">
        <v>0</v>
      </c>
      <c r="E4941" s="1491">
        <v>2000</v>
      </c>
      <c r="F4941" s="1568">
        <f t="shared" si="117"/>
        <v>0</v>
      </c>
    </row>
    <row r="4942" spans="1:6" s="1055" customFormat="1" ht="15.6">
      <c r="A4942" s="1281" t="s">
        <v>40</v>
      </c>
      <c r="B4942" s="1124" t="s">
        <v>1425</v>
      </c>
      <c r="C4942" s="1151" t="s">
        <v>1421</v>
      </c>
      <c r="D4942" s="1282">
        <v>0</v>
      </c>
      <c r="E4942" s="1491">
        <v>2000</v>
      </c>
      <c r="F4942" s="1568">
        <f t="shared" si="117"/>
        <v>0</v>
      </c>
    </row>
    <row r="4943" spans="1:6" s="1055" customFormat="1" ht="15.6">
      <c r="A4943" s="1281" t="s">
        <v>42</v>
      </c>
      <c r="B4943" s="1124" t="s">
        <v>1416</v>
      </c>
      <c r="C4943" s="1151" t="s">
        <v>1421</v>
      </c>
      <c r="D4943" s="1282">
        <v>6</v>
      </c>
      <c r="E4943" s="1491">
        <v>500</v>
      </c>
      <c r="F4943" s="1568">
        <f t="shared" si="117"/>
        <v>3000</v>
      </c>
    </row>
    <row r="4944" spans="1:6" s="1055" customFormat="1" ht="15.6">
      <c r="A4944" s="1281" t="s">
        <v>43</v>
      </c>
      <c r="B4944" s="1124" t="s">
        <v>1423</v>
      </c>
      <c r="C4944" s="1151" t="s">
        <v>1421</v>
      </c>
      <c r="D4944" s="1282">
        <v>18</v>
      </c>
      <c r="E4944" s="1491">
        <v>400</v>
      </c>
      <c r="F4944" s="1568">
        <f t="shared" si="117"/>
        <v>7200</v>
      </c>
    </row>
    <row r="4945" spans="1:6" s="1055" customFormat="1" ht="15.6">
      <c r="A4945" s="1281" t="s">
        <v>613</v>
      </c>
      <c r="B4945" s="1124" t="s">
        <v>1418</v>
      </c>
      <c r="C4945" s="1151" t="s">
        <v>1421</v>
      </c>
      <c r="D4945" s="1282">
        <v>18</v>
      </c>
      <c r="E4945" s="1491">
        <v>350</v>
      </c>
      <c r="F4945" s="1568">
        <f t="shared" si="117"/>
        <v>6300</v>
      </c>
    </row>
    <row r="4946" spans="1:6" s="1055" customFormat="1" ht="15.6">
      <c r="A4946" s="1283"/>
      <c r="B4946" s="1150" t="s">
        <v>1426</v>
      </c>
      <c r="C4946" s="1151"/>
      <c r="D4946" s="1073"/>
      <c r="E4946" s="1491"/>
      <c r="F4946" s="1568">
        <f t="shared" si="117"/>
        <v>0</v>
      </c>
    </row>
    <row r="4947" spans="1:6" s="1055" customFormat="1" ht="31.2">
      <c r="A4947" s="1281" t="s">
        <v>856</v>
      </c>
      <c r="B4947" s="1124" t="s">
        <v>1427</v>
      </c>
      <c r="C4947" s="1151" t="s">
        <v>809</v>
      </c>
      <c r="D4947" s="1282">
        <v>0</v>
      </c>
      <c r="E4947" s="1491">
        <v>4500</v>
      </c>
      <c r="F4947" s="1568">
        <f t="shared" si="117"/>
        <v>0</v>
      </c>
    </row>
    <row r="4948" spans="1:6" s="1055" customFormat="1" ht="15.6">
      <c r="A4948" s="1281" t="s">
        <v>858</v>
      </c>
      <c r="B4948" s="1124" t="s">
        <v>1428</v>
      </c>
      <c r="C4948" s="1151" t="s">
        <v>809</v>
      </c>
      <c r="D4948" s="1282">
        <v>2</v>
      </c>
      <c r="E4948" s="1491">
        <v>4200</v>
      </c>
      <c r="F4948" s="1568">
        <f t="shared" si="117"/>
        <v>8400</v>
      </c>
    </row>
    <row r="4949" spans="1:6" s="1055" customFormat="1" ht="15.6">
      <c r="A4949" s="1281" t="s">
        <v>860</v>
      </c>
      <c r="B4949" s="1124" t="s">
        <v>1429</v>
      </c>
      <c r="C4949" s="1151" t="s">
        <v>809</v>
      </c>
      <c r="D4949" s="1282">
        <v>6</v>
      </c>
      <c r="E4949" s="1491">
        <v>2600</v>
      </c>
      <c r="F4949" s="1568">
        <f t="shared" si="117"/>
        <v>15600</v>
      </c>
    </row>
    <row r="4950" spans="1:6" s="1055" customFormat="1" ht="16.2" thickBot="1">
      <c r="A4950" s="1271"/>
      <c r="B4950" s="1162"/>
      <c r="C4950" s="1272"/>
      <c r="D4950" s="1164"/>
      <c r="E4950" s="1575"/>
      <c r="F4950" s="1576"/>
    </row>
    <row r="4951" spans="1:6" s="1055" customFormat="1" ht="16.2" thickBot="1">
      <c r="A4951" s="2603" t="s">
        <v>2932</v>
      </c>
      <c r="B4951" s="2604"/>
      <c r="C4951" s="1143"/>
      <c r="D4951" s="1107"/>
      <c r="E4951" s="1498"/>
      <c r="F4951" s="1584">
        <f>SUM(F4923:F4950)</f>
        <v>115400</v>
      </c>
    </row>
    <row r="4952" spans="1:6" s="1055" customFormat="1" ht="15.6">
      <c r="A4952" s="1273"/>
      <c r="B4952" s="1142"/>
      <c r="C4952" s="1253"/>
      <c r="D4952" s="1107"/>
      <c r="E4952" s="1465"/>
      <c r="F4952" s="1511"/>
    </row>
    <row r="4953" spans="1:6" s="1055" customFormat="1" ht="16.2" thickBot="1">
      <c r="A4953" s="2602" t="s">
        <v>3087</v>
      </c>
      <c r="B4953" s="2602"/>
      <c r="C4953" s="2602"/>
      <c r="D4953" s="2602"/>
      <c r="E4953" s="2602"/>
      <c r="F4953" s="2602"/>
    </row>
    <row r="4954" spans="1:6" s="1083" customFormat="1" ht="16.2" thickBot="1">
      <c r="A4954" s="1275" t="s">
        <v>7</v>
      </c>
      <c r="B4954" s="1112" t="s">
        <v>8</v>
      </c>
      <c r="C4954" s="1113" t="s">
        <v>10</v>
      </c>
      <c r="D4954" s="1276" t="s">
        <v>991</v>
      </c>
      <c r="E4954" s="1455" t="s">
        <v>11</v>
      </c>
      <c r="F4954" s="1578" t="s">
        <v>2732</v>
      </c>
    </row>
    <row r="4955" spans="1:6" s="1055" customFormat="1" ht="15.6">
      <c r="A4955" s="1286"/>
      <c r="B4955" s="1287"/>
      <c r="C4955" s="1288"/>
      <c r="D4955" s="1289"/>
      <c r="E4955" s="1585"/>
      <c r="F4955" s="1580"/>
    </row>
    <row r="4956" spans="1:6" s="1055" customFormat="1" ht="15.6">
      <c r="A4956" s="1290"/>
      <c r="B4956" s="1077" t="s">
        <v>2934</v>
      </c>
      <c r="C4956" s="1285"/>
      <c r="D4956" s="1109"/>
      <c r="E4956" s="1586"/>
      <c r="F4956" s="1515"/>
    </row>
    <row r="4957" spans="1:6" s="1055" customFormat="1" ht="15.6">
      <c r="A4957" s="1290"/>
      <c r="B4957" s="1077"/>
      <c r="C4957" s="1285"/>
      <c r="D4957" s="1109"/>
      <c r="E4957" s="1586"/>
      <c r="F4957" s="1515"/>
    </row>
    <row r="4958" spans="1:6" s="1055" customFormat="1" ht="15.6">
      <c r="A4958" s="1290"/>
      <c r="B4958" s="1291"/>
      <c r="C4958" s="1285"/>
      <c r="D4958" s="1109"/>
      <c r="E4958" s="1586"/>
      <c r="F4958" s="1515"/>
    </row>
    <row r="4959" spans="1:6" s="1055" customFormat="1" ht="15.6">
      <c r="A4959" s="1290" t="s">
        <v>3088</v>
      </c>
      <c r="B4959" s="1291" t="s">
        <v>2935</v>
      </c>
      <c r="C4959" s="1285"/>
      <c r="D4959" s="1109"/>
      <c r="E4959" s="1586"/>
      <c r="F4959" s="1515">
        <f>F4919</f>
        <v>58416</v>
      </c>
    </row>
    <row r="4960" spans="1:6" s="1055" customFormat="1" ht="15.6">
      <c r="A4960" s="1290"/>
      <c r="B4960" s="1291"/>
      <c r="C4960" s="1285"/>
      <c r="D4960" s="1109"/>
      <c r="E4960" s="1586"/>
      <c r="F4960" s="1515"/>
    </row>
    <row r="4961" spans="1:6" s="1055" customFormat="1" ht="15.6">
      <c r="A4961" s="1290" t="s">
        <v>3089</v>
      </c>
      <c r="B4961" s="1291" t="s">
        <v>2936</v>
      </c>
      <c r="C4961" s="1285"/>
      <c r="D4961" s="1109"/>
      <c r="E4961" s="1586"/>
      <c r="F4961" s="1515">
        <f>F4951</f>
        <v>115400</v>
      </c>
    </row>
    <row r="4962" spans="1:6" s="1055" customFormat="1" ht="15.6">
      <c r="A4962" s="1290"/>
      <c r="B4962" s="1292"/>
      <c r="C4962" s="1293"/>
      <c r="D4962" s="1294"/>
      <c r="E4962" s="1587"/>
      <c r="F4962" s="1588"/>
    </row>
    <row r="4963" spans="1:6" s="1055" customFormat="1" ht="15.6">
      <c r="A4963" s="1290"/>
      <c r="B4963" s="1295" t="s">
        <v>2937</v>
      </c>
      <c r="C4963" s="1293"/>
      <c r="D4963" s="1294"/>
      <c r="E4963" s="1587"/>
      <c r="F4963" s="1588">
        <f>SUM(F4957:F4962)</f>
        <v>173816</v>
      </c>
    </row>
    <row r="4964" spans="1:6" s="1055" customFormat="1" ht="15.6">
      <c r="A4964" s="1290"/>
      <c r="B4964" s="1292"/>
      <c r="C4964" s="1293"/>
      <c r="D4964" s="1294"/>
      <c r="E4964" s="1587"/>
      <c r="F4964" s="1588"/>
    </row>
    <row r="4965" spans="1:6" s="1055" customFormat="1" ht="15.6">
      <c r="A4965" s="1290"/>
      <c r="B4965" s="1291"/>
      <c r="C4965" s="1285"/>
      <c r="D4965" s="1109"/>
      <c r="E4965" s="1586"/>
      <c r="F4965" s="1515"/>
    </row>
    <row r="4966" spans="1:6" s="1055" customFormat="1" ht="15.6">
      <c r="A4966" s="1290"/>
      <c r="B4966" s="1291"/>
      <c r="C4966" s="1285"/>
      <c r="D4966" s="1109"/>
      <c r="E4966" s="1586"/>
      <c r="F4966" s="1515"/>
    </row>
    <row r="4967" spans="1:6" s="1055" customFormat="1" ht="15.6">
      <c r="A4967" s="1290"/>
      <c r="B4967" s="1291"/>
      <c r="C4967" s="1285"/>
      <c r="D4967" s="1109"/>
      <c r="E4967" s="1586"/>
      <c r="F4967" s="1515"/>
    </row>
    <row r="4968" spans="1:6" s="1055" customFormat="1" ht="15.6">
      <c r="A4968" s="1290"/>
      <c r="B4968" s="1291"/>
      <c r="C4968" s="1285"/>
      <c r="D4968" s="1109"/>
      <c r="E4968" s="1586"/>
      <c r="F4968" s="1515"/>
    </row>
    <row r="4969" spans="1:6" s="1055" customFormat="1" ht="15.6">
      <c r="A4969" s="1290"/>
      <c r="B4969" s="1291"/>
      <c r="C4969" s="1285"/>
      <c r="D4969" s="1109"/>
      <c r="E4969" s="1586"/>
      <c r="F4969" s="1515"/>
    </row>
    <row r="4970" spans="1:6" s="1055" customFormat="1" ht="15.6">
      <c r="A4970" s="1290"/>
      <c r="B4970" s="1291"/>
      <c r="C4970" s="1285"/>
      <c r="D4970" s="1109"/>
      <c r="E4970" s="1586"/>
      <c r="F4970" s="1515"/>
    </row>
    <row r="4971" spans="1:6" s="1055" customFormat="1" ht="15.6">
      <c r="A4971" s="1290"/>
      <c r="B4971" s="1291"/>
      <c r="C4971" s="1285"/>
      <c r="D4971" s="1109"/>
      <c r="E4971" s="1586"/>
      <c r="F4971" s="1515"/>
    </row>
    <row r="4972" spans="1:6" s="1055" customFormat="1" ht="15.6">
      <c r="A4972" s="1290"/>
      <c r="B4972" s="1291"/>
      <c r="C4972" s="1285"/>
      <c r="D4972" s="1109"/>
      <c r="E4972" s="1586"/>
      <c r="F4972" s="1515"/>
    </row>
    <row r="4973" spans="1:6" s="1055" customFormat="1" ht="15.6">
      <c r="A4973" s="1290"/>
      <c r="B4973" s="1291"/>
      <c r="C4973" s="1285"/>
      <c r="D4973" s="1109"/>
      <c r="E4973" s="1586"/>
      <c r="F4973" s="1515"/>
    </row>
    <row r="4974" spans="1:6" s="1055" customFormat="1" ht="15.6">
      <c r="A4974" s="1290"/>
      <c r="B4974" s="1291"/>
      <c r="C4974" s="1285"/>
      <c r="D4974" s="1109"/>
      <c r="E4974" s="1586"/>
      <c r="F4974" s="1515"/>
    </row>
    <row r="4975" spans="1:6" s="1055" customFormat="1" ht="15.6">
      <c r="A4975" s="1290"/>
      <c r="B4975" s="1291"/>
      <c r="C4975" s="1285"/>
      <c r="D4975" s="1109"/>
      <c r="E4975" s="1586"/>
      <c r="F4975" s="1515"/>
    </row>
    <row r="4976" spans="1:6" s="1055" customFormat="1" ht="15.6">
      <c r="A4976" s="1290"/>
      <c r="B4976" s="1291"/>
      <c r="C4976" s="1285"/>
      <c r="D4976" s="1109"/>
      <c r="E4976" s="1586"/>
      <c r="F4976" s="1515"/>
    </row>
    <row r="4977" spans="1:6" s="1055" customFormat="1" ht="15.6">
      <c r="A4977" s="1290"/>
      <c r="B4977" s="1291"/>
      <c r="C4977" s="1285"/>
      <c r="D4977" s="1109"/>
      <c r="E4977" s="1586"/>
      <c r="F4977" s="1515"/>
    </row>
    <row r="4978" spans="1:6" s="1055" customFormat="1" ht="15.6">
      <c r="A4978" s="1290"/>
      <c r="B4978" s="1291"/>
      <c r="C4978" s="1285"/>
      <c r="D4978" s="1109"/>
      <c r="E4978" s="1586"/>
      <c r="F4978" s="1515"/>
    </row>
    <row r="4979" spans="1:6" s="1055" customFormat="1" ht="15.6">
      <c r="A4979" s="1290"/>
      <c r="B4979" s="1291"/>
      <c r="C4979" s="1285"/>
      <c r="D4979" s="1109"/>
      <c r="E4979" s="1586"/>
      <c r="F4979" s="1515"/>
    </row>
    <row r="4980" spans="1:6" s="1055" customFormat="1" ht="15.6">
      <c r="A4980" s="1290"/>
      <c r="B4980" s="1291"/>
      <c r="C4980" s="1285"/>
      <c r="D4980" s="1109"/>
      <c r="E4980" s="1586"/>
      <c r="F4980" s="1515"/>
    </row>
    <row r="4981" spans="1:6" s="1055" customFormat="1" ht="15.6">
      <c r="A4981" s="1290"/>
      <c r="B4981" s="1291"/>
      <c r="C4981" s="1285"/>
      <c r="D4981" s="1109"/>
      <c r="E4981" s="1586"/>
      <c r="F4981" s="1515"/>
    </row>
    <row r="4982" spans="1:6" s="1055" customFormat="1" ht="15.6">
      <c r="A4982" s="1290"/>
      <c r="B4982" s="1291"/>
      <c r="C4982" s="1285"/>
      <c r="D4982" s="1109"/>
      <c r="E4982" s="1586"/>
      <c r="F4982" s="1515"/>
    </row>
    <row r="4983" spans="1:6" s="1055" customFormat="1" ht="15.6">
      <c r="A4983" s="1290"/>
      <c r="B4983" s="1291"/>
      <c r="C4983" s="1285"/>
      <c r="D4983" s="1109"/>
      <c r="E4983" s="1586"/>
      <c r="F4983" s="1515"/>
    </row>
    <row r="4984" spans="1:6" s="1055" customFormat="1" ht="15.6">
      <c r="A4984" s="1290"/>
      <c r="B4984" s="1291"/>
      <c r="C4984" s="1285"/>
      <c r="D4984" s="1109"/>
      <c r="E4984" s="1586"/>
      <c r="F4984" s="1515"/>
    </row>
    <row r="4985" spans="1:6" s="1055" customFormat="1" ht="15.6">
      <c r="A4985" s="1290"/>
      <c r="B4985" s="1291"/>
      <c r="C4985" s="1285"/>
      <c r="D4985" s="1109"/>
      <c r="E4985" s="1586"/>
      <c r="F4985" s="1515"/>
    </row>
    <row r="4986" spans="1:6" s="1055" customFormat="1" ht="15.6">
      <c r="A4986" s="1290"/>
      <c r="B4986" s="1291"/>
      <c r="C4986" s="1285"/>
      <c r="D4986" s="1109"/>
      <c r="E4986" s="1586"/>
      <c r="F4986" s="1515"/>
    </row>
    <row r="4987" spans="1:6" s="1055" customFormat="1" ht="15.6">
      <c r="A4987" s="1290"/>
      <c r="B4987" s="1291"/>
      <c r="C4987" s="1285"/>
      <c r="D4987" s="1109"/>
      <c r="E4987" s="1586"/>
      <c r="F4987" s="1515"/>
    </row>
    <row r="4988" spans="1:6" s="1055" customFormat="1" ht="15.6">
      <c r="A4988" s="1290"/>
      <c r="B4988" s="1291"/>
      <c r="C4988" s="1285"/>
      <c r="D4988" s="1109"/>
      <c r="E4988" s="1586"/>
      <c r="F4988" s="1515"/>
    </row>
    <row r="4989" spans="1:6" s="1055" customFormat="1" ht="15.6">
      <c r="A4989" s="1290"/>
      <c r="B4989" s="1291"/>
      <c r="C4989" s="1285"/>
      <c r="D4989" s="1109"/>
      <c r="E4989" s="1586"/>
      <c r="F4989" s="1515"/>
    </row>
    <row r="4990" spans="1:6" s="1055" customFormat="1" ht="15.6">
      <c r="A4990" s="1290"/>
      <c r="B4990" s="1291"/>
      <c r="C4990" s="1285"/>
      <c r="D4990" s="1109"/>
      <c r="E4990" s="1586"/>
      <c r="F4990" s="1515"/>
    </row>
    <row r="4991" spans="1:6" s="1055" customFormat="1" ht="15.6">
      <c r="A4991" s="1290"/>
      <c r="B4991" s="1291"/>
      <c r="C4991" s="1285"/>
      <c r="D4991" s="1109"/>
      <c r="E4991" s="1586"/>
      <c r="F4991" s="1515"/>
    </row>
    <row r="4992" spans="1:6" s="1055" customFormat="1" ht="15.6">
      <c r="A4992" s="1290"/>
      <c r="B4992" s="1291"/>
      <c r="C4992" s="1285"/>
      <c r="D4992" s="1109"/>
      <c r="E4992" s="1586"/>
      <c r="F4992" s="1515"/>
    </row>
    <row r="4993" spans="1:6" s="1055" customFormat="1" ht="15.6">
      <c r="A4993" s="1290"/>
      <c r="B4993" s="1291"/>
      <c r="C4993" s="1285"/>
      <c r="D4993" s="1109"/>
      <c r="E4993" s="1586"/>
      <c r="F4993" s="1515"/>
    </row>
    <row r="4994" spans="1:6" s="1055" customFormat="1" ht="15.6">
      <c r="A4994" s="1290"/>
      <c r="B4994" s="1291"/>
      <c r="C4994" s="1285"/>
      <c r="D4994" s="1109"/>
      <c r="E4994" s="1586"/>
      <c r="F4994" s="1515"/>
    </row>
    <row r="4995" spans="1:6" s="1055" customFormat="1" ht="15.6">
      <c r="A4995" s="1290"/>
      <c r="B4995" s="1291"/>
      <c r="C4995" s="1285"/>
      <c r="D4995" s="1109"/>
      <c r="E4995" s="1586"/>
      <c r="F4995" s="1515"/>
    </row>
    <row r="4996" spans="1:6" s="1055" customFormat="1" ht="15.6">
      <c r="A4996" s="1290"/>
      <c r="B4996" s="1291"/>
      <c r="C4996" s="1285"/>
      <c r="D4996" s="1109"/>
      <c r="E4996" s="1586"/>
      <c r="F4996" s="1515"/>
    </row>
    <row r="4997" spans="1:6" s="1055" customFormat="1" ht="15.6">
      <c r="A4997" s="1290"/>
      <c r="B4997" s="1291"/>
      <c r="C4997" s="1285"/>
      <c r="D4997" s="1109"/>
      <c r="E4997" s="1586"/>
      <c r="F4997" s="1515"/>
    </row>
    <row r="4998" spans="1:6" s="1055" customFormat="1" ht="16.2" thickBot="1">
      <c r="A4998" s="1296"/>
      <c r="B4998" s="1297"/>
      <c r="C4998" s="1298"/>
      <c r="D4998" s="1299"/>
      <c r="E4998" s="1589"/>
      <c r="F4998" s="1582"/>
    </row>
    <row r="4999" spans="1:6" s="1055" customFormat="1" ht="16.2" thickBot="1">
      <c r="A4999" s="1158"/>
      <c r="B4999" s="1117" t="s">
        <v>2938</v>
      </c>
      <c r="C4999" s="1253"/>
      <c r="D4999" s="1107"/>
      <c r="E4999" s="1497"/>
      <c r="F4999" s="1590">
        <f>F4963</f>
        <v>173816</v>
      </c>
    </row>
    <row r="5000" spans="1:6" s="1055" customFormat="1" ht="15.6">
      <c r="A5000" s="1273"/>
      <c r="B5000" s="1300"/>
      <c r="C5000" s="1143"/>
      <c r="D5000" s="1107"/>
      <c r="E5000" s="1465"/>
      <c r="F5000" s="1511"/>
    </row>
    <row r="5001" spans="1:6" s="1055" customFormat="1" ht="16.2" thickBot="1">
      <c r="A5001" s="2602" t="s">
        <v>3090</v>
      </c>
      <c r="B5001" s="2602"/>
      <c r="C5001" s="2602"/>
      <c r="D5001" s="2602"/>
      <c r="E5001" s="2602"/>
      <c r="F5001" s="2602"/>
    </row>
    <row r="5002" spans="1:6" s="1083" customFormat="1" ht="16.2" thickBot="1">
      <c r="A5002" s="1275" t="s">
        <v>7</v>
      </c>
      <c r="B5002" s="1112" t="s">
        <v>8</v>
      </c>
      <c r="C5002" s="1113" t="s">
        <v>10</v>
      </c>
      <c r="D5002" s="1276" t="s">
        <v>991</v>
      </c>
      <c r="E5002" s="1455" t="s">
        <v>11</v>
      </c>
      <c r="F5002" s="1578" t="s">
        <v>2732</v>
      </c>
    </row>
    <row r="5003" spans="1:6" s="1083" customFormat="1" ht="21.75" customHeight="1">
      <c r="A5003" s="1301" t="s">
        <v>3091</v>
      </c>
      <c r="B5003" s="1150" t="s">
        <v>2941</v>
      </c>
      <c r="C5003" s="1143"/>
      <c r="D5003" s="1302"/>
      <c r="E5003" s="1497"/>
      <c r="F5003" s="1515"/>
    </row>
    <row r="5004" spans="1:6" s="1083" customFormat="1" ht="96" customHeight="1">
      <c r="A5004" s="1290"/>
      <c r="B5004" s="1284" t="s">
        <v>1438</v>
      </c>
      <c r="C5004" s="1143"/>
      <c r="D5004" s="1302"/>
      <c r="E5004" s="1497"/>
      <c r="F5004" s="1515"/>
    </row>
    <row r="5005" spans="1:6" s="1083" customFormat="1" ht="18" customHeight="1">
      <c r="A5005" s="1290"/>
      <c r="B5005" s="1146" t="s">
        <v>1439</v>
      </c>
      <c r="C5005" s="1143"/>
      <c r="D5005" s="1302"/>
      <c r="E5005" s="1497"/>
      <c r="F5005" s="1515"/>
    </row>
    <row r="5006" spans="1:6" s="1167" customFormat="1" ht="65.25" customHeight="1">
      <c r="A5006" s="1290" t="s">
        <v>28</v>
      </c>
      <c r="B5006" s="1124" t="s">
        <v>1440</v>
      </c>
      <c r="C5006" s="1143" t="s">
        <v>1421</v>
      </c>
      <c r="D5006" s="1302">
        <v>3</v>
      </c>
      <c r="E5006" s="1497">
        <v>55000</v>
      </c>
      <c r="F5006" s="1515">
        <f>D5006*E5006</f>
        <v>165000</v>
      </c>
    </row>
    <row r="5007" spans="1:6" s="1083" customFormat="1" ht="66.75" customHeight="1">
      <c r="A5007" s="1290" t="s">
        <v>30</v>
      </c>
      <c r="B5007" s="1124" t="s">
        <v>1441</v>
      </c>
      <c r="C5007" s="1143" t="s">
        <v>1421</v>
      </c>
      <c r="D5007" s="1302">
        <f>D5006</f>
        <v>3</v>
      </c>
      <c r="E5007" s="1497">
        <v>34000</v>
      </c>
      <c r="F5007" s="1515">
        <f t="shared" ref="F5007:F5019" si="118">D5007*E5007</f>
        <v>102000</v>
      </c>
    </row>
    <row r="5008" spans="1:6" s="1083" customFormat="1" ht="35.25" customHeight="1">
      <c r="A5008" s="1290" t="s">
        <v>31</v>
      </c>
      <c r="B5008" s="1124" t="s">
        <v>1442</v>
      </c>
      <c r="C5008" s="1143" t="s">
        <v>1421</v>
      </c>
      <c r="D5008" s="1302">
        <f>D5006</f>
        <v>3</v>
      </c>
      <c r="E5008" s="1497">
        <v>9000</v>
      </c>
      <c r="F5008" s="1515">
        <f t="shared" si="118"/>
        <v>27000</v>
      </c>
    </row>
    <row r="5009" spans="1:6" s="1083" customFormat="1" ht="37.5" customHeight="1">
      <c r="A5009" s="1290" t="s">
        <v>32</v>
      </c>
      <c r="B5009" s="1124" t="s">
        <v>1443</v>
      </c>
      <c r="C5009" s="1143" t="s">
        <v>1421</v>
      </c>
      <c r="D5009" s="1302">
        <f>D5006</f>
        <v>3</v>
      </c>
      <c r="E5009" s="1497">
        <v>3000</v>
      </c>
      <c r="F5009" s="1515">
        <f t="shared" si="118"/>
        <v>9000</v>
      </c>
    </row>
    <row r="5010" spans="1:6" s="1083" customFormat="1" ht="43.5" customHeight="1">
      <c r="A5010" s="1290" t="s">
        <v>33</v>
      </c>
      <c r="B5010" s="1124" t="s">
        <v>1444</v>
      </c>
      <c r="C5010" s="1143" t="s">
        <v>1421</v>
      </c>
      <c r="D5010" s="1302">
        <f>D5006</f>
        <v>3</v>
      </c>
      <c r="E5010" s="1497">
        <v>6000</v>
      </c>
      <c r="F5010" s="1515">
        <f t="shared" si="118"/>
        <v>18000</v>
      </c>
    </row>
    <row r="5011" spans="1:6" s="1083" customFormat="1" ht="50.25" customHeight="1">
      <c r="A5011" s="1290" t="s">
        <v>34</v>
      </c>
      <c r="B5011" s="1124" t="s">
        <v>1445</v>
      </c>
      <c r="C5011" s="1143" t="s">
        <v>1421</v>
      </c>
      <c r="D5011" s="1302">
        <f>D5010</f>
        <v>3</v>
      </c>
      <c r="E5011" s="1497">
        <v>4500</v>
      </c>
      <c r="F5011" s="1515">
        <f t="shared" si="118"/>
        <v>13500</v>
      </c>
    </row>
    <row r="5012" spans="1:6" s="1167" customFormat="1" ht="36.75" customHeight="1">
      <c r="A5012" s="1303" t="s">
        <v>38</v>
      </c>
      <c r="B5012" s="1124" t="s">
        <v>2942</v>
      </c>
      <c r="C5012" s="1159" t="s">
        <v>1421</v>
      </c>
      <c r="D5012" s="1304">
        <f>D5011</f>
        <v>3</v>
      </c>
      <c r="E5012" s="1581">
        <f>27000*1.16</f>
        <v>31319.999999999996</v>
      </c>
      <c r="F5012" s="1568">
        <f t="shared" ref="F5012:F5013" si="119">E5012*D5012</f>
        <v>93959.999999999985</v>
      </c>
    </row>
    <row r="5013" spans="1:6" s="1167" customFormat="1" ht="19.5" customHeight="1">
      <c r="A5013" s="1303" t="s">
        <v>39</v>
      </c>
      <c r="B5013" s="1305" t="s">
        <v>2943</v>
      </c>
      <c r="C5013" s="1159" t="s">
        <v>1421</v>
      </c>
      <c r="D5013" s="1304">
        <f>D5012*3</f>
        <v>9</v>
      </c>
      <c r="E5013" s="1581">
        <f>16000*1.16</f>
        <v>18560</v>
      </c>
      <c r="F5013" s="1568">
        <f t="shared" si="119"/>
        <v>167040</v>
      </c>
    </row>
    <row r="5014" spans="1:6" s="1083" customFormat="1" ht="16.5" customHeight="1">
      <c r="A5014" s="1290"/>
      <c r="B5014" s="1146" t="s">
        <v>1448</v>
      </c>
      <c r="C5014" s="1143"/>
      <c r="D5014" s="1302"/>
      <c r="E5014" s="1497"/>
      <c r="F5014" s="1515">
        <f t="shared" si="118"/>
        <v>0</v>
      </c>
    </row>
    <row r="5015" spans="1:6" s="1083" customFormat="1" ht="51.75" customHeight="1">
      <c r="A5015" s="1290" t="s">
        <v>35</v>
      </c>
      <c r="B5015" s="1124" t="s">
        <v>1449</v>
      </c>
      <c r="C5015" s="1143" t="s">
        <v>1421</v>
      </c>
      <c r="D5015" s="1302">
        <v>0</v>
      </c>
      <c r="E5015" s="1497">
        <v>32000</v>
      </c>
      <c r="F5015" s="1515">
        <f t="shared" si="118"/>
        <v>0</v>
      </c>
    </row>
    <row r="5016" spans="1:6" s="1083" customFormat="1" ht="64.5" customHeight="1">
      <c r="A5016" s="1290" t="s">
        <v>36</v>
      </c>
      <c r="B5016" s="1124" t="s">
        <v>1450</v>
      </c>
      <c r="C5016" s="1143" t="s">
        <v>1421</v>
      </c>
      <c r="D5016" s="1302">
        <v>7</v>
      </c>
      <c r="E5016" s="1497">
        <v>32000</v>
      </c>
      <c r="F5016" s="1515">
        <f t="shared" si="118"/>
        <v>224000</v>
      </c>
    </row>
    <row r="5017" spans="1:6" s="1083" customFormat="1" ht="53.25" customHeight="1">
      <c r="A5017" s="1290" t="s">
        <v>74</v>
      </c>
      <c r="B5017" s="1124" t="s">
        <v>1451</v>
      </c>
      <c r="C5017" s="1143" t="s">
        <v>1421</v>
      </c>
      <c r="D5017" s="1302">
        <f>D5015+D5016</f>
        <v>7</v>
      </c>
      <c r="E5017" s="1497">
        <v>25000</v>
      </c>
      <c r="F5017" s="1515">
        <f t="shared" si="118"/>
        <v>175000</v>
      </c>
    </row>
    <row r="5018" spans="1:6" s="1083" customFormat="1" ht="34.5" customHeight="1">
      <c r="A5018" s="1290" t="s">
        <v>38</v>
      </c>
      <c r="B5018" s="1124" t="s">
        <v>1452</v>
      </c>
      <c r="C5018" s="1143" t="s">
        <v>1421</v>
      </c>
      <c r="D5018" s="1302">
        <f>D5017</f>
        <v>7</v>
      </c>
      <c r="E5018" s="1497">
        <v>2000</v>
      </c>
      <c r="F5018" s="1515">
        <f t="shared" si="118"/>
        <v>14000</v>
      </c>
    </row>
    <row r="5019" spans="1:6" s="1083" customFormat="1" ht="63.75" customHeight="1">
      <c r="A5019" s="1290" t="s">
        <v>39</v>
      </c>
      <c r="B5019" s="1124" t="s">
        <v>1453</v>
      </c>
      <c r="C5019" s="1143" t="s">
        <v>1421</v>
      </c>
      <c r="D5019" s="1302">
        <f>D5018</f>
        <v>7</v>
      </c>
      <c r="E5019" s="1497">
        <v>2000</v>
      </c>
      <c r="F5019" s="1515">
        <f t="shared" si="118"/>
        <v>14000</v>
      </c>
    </row>
    <row r="5020" spans="1:6" s="1083" customFormat="1" ht="6.75" customHeight="1" thickBot="1">
      <c r="A5020" s="1296"/>
      <c r="B5020" s="1162"/>
      <c r="C5020" s="1306"/>
      <c r="D5020" s="1307"/>
      <c r="E5020" s="1497"/>
      <c r="F5020" s="1582"/>
    </row>
    <row r="5021" spans="1:6" s="1083" customFormat="1" ht="18" customHeight="1">
      <c r="A5021" s="2608" t="s">
        <v>2944</v>
      </c>
      <c r="B5021" s="2608"/>
      <c r="C5021" s="2608"/>
      <c r="D5021" s="2608"/>
      <c r="E5021" s="1465"/>
      <c r="F5021" s="1515">
        <f>SUM(F5006:F5020)</f>
        <v>1022500</v>
      </c>
    </row>
    <row r="5022" spans="1:6" s="1083" customFormat="1" ht="16.2" thickBot="1">
      <c r="A5022" s="1158"/>
      <c r="B5022" s="1196"/>
      <c r="C5022" s="1253"/>
      <c r="D5022" s="1107"/>
      <c r="E5022" s="1465"/>
      <c r="F5022" s="1591"/>
    </row>
    <row r="5023" spans="1:6" s="1055" customFormat="1" ht="16.2" thickBot="1">
      <c r="A5023" s="2602" t="s">
        <v>3092</v>
      </c>
      <c r="B5023" s="2602"/>
      <c r="C5023" s="2602"/>
      <c r="D5023" s="2602"/>
      <c r="E5023" s="2602"/>
      <c r="F5023" s="2602"/>
    </row>
    <row r="5024" spans="1:6" s="1083" customFormat="1" ht="16.2" thickBot="1">
      <c r="A5024" s="1275" t="s">
        <v>7</v>
      </c>
      <c r="B5024" s="1112" t="s">
        <v>8</v>
      </c>
      <c r="C5024" s="1113" t="s">
        <v>10</v>
      </c>
      <c r="D5024" s="1276" t="s">
        <v>991</v>
      </c>
      <c r="E5024" s="1455" t="s">
        <v>11</v>
      </c>
      <c r="F5024" s="1578" t="s">
        <v>2732</v>
      </c>
    </row>
    <row r="5025" spans="1:6" s="1083" customFormat="1" ht="21" customHeight="1">
      <c r="A5025" s="1301" t="s">
        <v>3093</v>
      </c>
      <c r="B5025" s="1150" t="s">
        <v>2947</v>
      </c>
      <c r="C5025" s="1143"/>
      <c r="D5025" s="1302"/>
      <c r="E5025" s="1497"/>
      <c r="F5025" s="1515"/>
    </row>
    <row r="5026" spans="1:6" s="1083" customFormat="1" ht="17.25" customHeight="1">
      <c r="A5026" s="1290"/>
      <c r="B5026" s="1146" t="s">
        <v>1454</v>
      </c>
      <c r="C5026" s="1143"/>
      <c r="D5026" s="1302"/>
      <c r="E5026" s="1497"/>
      <c r="F5026" s="1515">
        <f t="shared" ref="F5026:F5039" si="120">D5026*E5026</f>
        <v>0</v>
      </c>
    </row>
    <row r="5027" spans="1:6" s="1083" customFormat="1" ht="56.25" customHeight="1">
      <c r="A5027" s="1290" t="s">
        <v>28</v>
      </c>
      <c r="B5027" s="1124" t="s">
        <v>1455</v>
      </c>
      <c r="C5027" s="1143" t="s">
        <v>1456</v>
      </c>
      <c r="D5027" s="1302">
        <f>D5017</f>
        <v>7</v>
      </c>
      <c r="E5027" s="1497">
        <v>1800</v>
      </c>
      <c r="F5027" s="1515">
        <f t="shared" si="120"/>
        <v>12600</v>
      </c>
    </row>
    <row r="5028" spans="1:6" s="1083" customFormat="1" ht="51" customHeight="1">
      <c r="A5028" s="1290" t="s">
        <v>30</v>
      </c>
      <c r="B5028" s="1124" t="s">
        <v>1457</v>
      </c>
      <c r="C5028" s="1143" t="s">
        <v>1456</v>
      </c>
      <c r="D5028" s="1302">
        <f>D5027</f>
        <v>7</v>
      </c>
      <c r="E5028" s="1497">
        <v>1800</v>
      </c>
      <c r="F5028" s="1515">
        <f t="shared" si="120"/>
        <v>12600</v>
      </c>
    </row>
    <row r="5029" spans="1:6" s="1083" customFormat="1" ht="17.25" customHeight="1">
      <c r="A5029" s="1290"/>
      <c r="B5029" s="1146" t="s">
        <v>1458</v>
      </c>
      <c r="C5029" s="1143"/>
      <c r="D5029" s="1302"/>
      <c r="E5029" s="1497"/>
      <c r="F5029" s="1515">
        <f t="shared" si="120"/>
        <v>0</v>
      </c>
    </row>
    <row r="5030" spans="1:6" s="1083" customFormat="1" ht="96.75" customHeight="1">
      <c r="A5030" s="1290" t="s">
        <v>31</v>
      </c>
      <c r="B5030" s="1124" t="s">
        <v>1459</v>
      </c>
      <c r="C5030" s="1143" t="s">
        <v>1421</v>
      </c>
      <c r="D5030" s="1302">
        <f>D5027</f>
        <v>7</v>
      </c>
      <c r="E5030" s="1497">
        <v>18000</v>
      </c>
      <c r="F5030" s="1515">
        <f t="shared" si="120"/>
        <v>126000</v>
      </c>
    </row>
    <row r="5031" spans="1:6" s="1083" customFormat="1" ht="17.25" customHeight="1">
      <c r="A5031" s="1290"/>
      <c r="B5031" s="1146" t="s">
        <v>1460</v>
      </c>
      <c r="C5031" s="1143"/>
      <c r="D5031" s="1302"/>
      <c r="E5031" s="1497"/>
      <c r="F5031" s="1515">
        <f t="shared" si="120"/>
        <v>0</v>
      </c>
    </row>
    <row r="5032" spans="1:6" s="1083" customFormat="1" ht="64.5" customHeight="1">
      <c r="A5032" s="1290" t="s">
        <v>32</v>
      </c>
      <c r="B5032" s="1124" t="s">
        <v>1461</v>
      </c>
      <c r="C5032" s="1143" t="s">
        <v>1421</v>
      </c>
      <c r="D5032" s="1302">
        <v>2</v>
      </c>
      <c r="E5032" s="1497">
        <v>38000</v>
      </c>
      <c r="F5032" s="1515">
        <f t="shared" si="120"/>
        <v>76000</v>
      </c>
    </row>
    <row r="5033" spans="1:6" s="1083" customFormat="1" ht="12" customHeight="1">
      <c r="A5033" s="1290"/>
      <c r="B5033" s="1124"/>
      <c r="C5033" s="1143"/>
      <c r="D5033" s="1302"/>
      <c r="E5033" s="1497"/>
      <c r="F5033" s="1515">
        <f t="shared" si="120"/>
        <v>0</v>
      </c>
    </row>
    <row r="5034" spans="1:6" s="1083" customFormat="1" ht="17.25" customHeight="1">
      <c r="A5034" s="1290"/>
      <c r="B5034" s="1146" t="s">
        <v>1462</v>
      </c>
      <c r="C5034" s="1143"/>
      <c r="D5034" s="1302"/>
      <c r="E5034" s="1592"/>
      <c r="F5034" s="1568">
        <f t="shared" si="120"/>
        <v>0</v>
      </c>
    </row>
    <row r="5035" spans="1:6" s="1083" customFormat="1" ht="87" customHeight="1">
      <c r="A5035" s="1290" t="s">
        <v>30</v>
      </c>
      <c r="B5035" s="1124" t="s">
        <v>1463</v>
      </c>
      <c r="C5035" s="1143" t="s">
        <v>1464</v>
      </c>
      <c r="D5035" s="1302">
        <v>0</v>
      </c>
      <c r="E5035" s="1592">
        <f>52000</f>
        <v>52000</v>
      </c>
      <c r="F5035" s="1568">
        <f t="shared" si="120"/>
        <v>0</v>
      </c>
    </row>
    <row r="5036" spans="1:6" s="1083" customFormat="1" ht="38.25" customHeight="1">
      <c r="A5036" s="1290" t="s">
        <v>31</v>
      </c>
      <c r="B5036" s="1124" t="s">
        <v>1465</v>
      </c>
      <c r="C5036" s="1143" t="s">
        <v>1464</v>
      </c>
      <c r="D5036" s="1302">
        <f>D5035</f>
        <v>0</v>
      </c>
      <c r="E5036" s="1592">
        <f>20000*1.16</f>
        <v>23200</v>
      </c>
      <c r="F5036" s="1568">
        <f t="shared" si="120"/>
        <v>0</v>
      </c>
    </row>
    <row r="5037" spans="1:6" s="1083" customFormat="1" ht="38.25" customHeight="1">
      <c r="A5037" s="1290" t="s">
        <v>32</v>
      </c>
      <c r="B5037" s="1124" t="s">
        <v>1466</v>
      </c>
      <c r="C5037" s="1143" t="s">
        <v>1464</v>
      </c>
      <c r="D5037" s="1302">
        <f>D5035</f>
        <v>0</v>
      </c>
      <c r="E5037" s="1592">
        <f>4000*1.16</f>
        <v>4640</v>
      </c>
      <c r="F5037" s="1568">
        <f t="shared" si="120"/>
        <v>0</v>
      </c>
    </row>
    <row r="5038" spans="1:6" s="1083" customFormat="1" ht="51.75" customHeight="1">
      <c r="A5038" s="1290" t="s">
        <v>33</v>
      </c>
      <c r="B5038" s="1124" t="s">
        <v>1467</v>
      </c>
      <c r="C5038" s="1143" t="s">
        <v>1464</v>
      </c>
      <c r="D5038" s="1302">
        <f>D5035</f>
        <v>0</v>
      </c>
      <c r="E5038" s="1592">
        <f>4000*1.16</f>
        <v>4640</v>
      </c>
      <c r="F5038" s="1568">
        <f t="shared" si="120"/>
        <v>0</v>
      </c>
    </row>
    <row r="5039" spans="1:6" s="1083" customFormat="1" ht="29.25" customHeight="1">
      <c r="A5039" s="1290" t="s">
        <v>34</v>
      </c>
      <c r="B5039" s="1124" t="s">
        <v>1468</v>
      </c>
      <c r="C5039" s="1143" t="s">
        <v>1464</v>
      </c>
      <c r="D5039" s="1302">
        <f>D5038</f>
        <v>0</v>
      </c>
      <c r="E5039" s="1592">
        <v>5000</v>
      </c>
      <c r="F5039" s="1568">
        <f t="shared" si="120"/>
        <v>0</v>
      </c>
    </row>
    <row r="5040" spans="1:6" s="1083" customFormat="1" ht="3" customHeight="1" thickBot="1">
      <c r="A5040" s="1296"/>
      <c r="B5040" s="1162"/>
      <c r="C5040" s="1306"/>
      <c r="D5040" s="1307"/>
      <c r="E5040" s="1593"/>
      <c r="F5040" s="1582"/>
    </row>
    <row r="5041" spans="1:6" s="1083" customFormat="1" ht="18" customHeight="1">
      <c r="A5041" s="2608" t="s">
        <v>2948</v>
      </c>
      <c r="B5041" s="2608"/>
      <c r="C5041" s="2608"/>
      <c r="D5041" s="2608"/>
      <c r="E5041" s="1465"/>
      <c r="F5041" s="1515">
        <f>SUM(F5025:F5040)</f>
        <v>227200</v>
      </c>
    </row>
    <row r="5042" spans="1:6" s="1083" customFormat="1" ht="8.25" customHeight="1" thickBot="1">
      <c r="A5042" s="1158"/>
      <c r="B5042" s="1196"/>
      <c r="C5042" s="1253"/>
      <c r="D5042" s="1107"/>
      <c r="E5042" s="1465"/>
      <c r="F5042" s="1591"/>
    </row>
    <row r="5043" spans="1:6" s="1055" customFormat="1" ht="16.2" thickBot="1">
      <c r="A5043" s="2602" t="s">
        <v>3092</v>
      </c>
      <c r="B5043" s="2602"/>
      <c r="C5043" s="2602"/>
      <c r="D5043" s="2602"/>
      <c r="E5043" s="2602"/>
      <c r="F5043" s="2602"/>
    </row>
    <row r="5044" spans="1:6" s="1083" customFormat="1" ht="16.2" thickBot="1">
      <c r="A5044" s="1275" t="s">
        <v>7</v>
      </c>
      <c r="B5044" s="1112" t="s">
        <v>8</v>
      </c>
      <c r="C5044" s="1113" t="s">
        <v>10</v>
      </c>
      <c r="D5044" s="1276" t="s">
        <v>991</v>
      </c>
      <c r="E5044" s="1455" t="s">
        <v>11</v>
      </c>
      <c r="F5044" s="1578" t="s">
        <v>2732</v>
      </c>
    </row>
    <row r="5045" spans="1:6" s="1083" customFormat="1" ht="9.75" customHeight="1">
      <c r="A5045" s="1308"/>
      <c r="B5045" s="1277"/>
      <c r="C5045" s="1309"/>
      <c r="D5045" s="1310"/>
      <c r="E5045" s="1594"/>
      <c r="F5045" s="1580"/>
    </row>
    <row r="5046" spans="1:6" s="1083" customFormat="1" ht="21" customHeight="1">
      <c r="A5046" s="1292" t="s">
        <v>3094</v>
      </c>
      <c r="B5046" s="1150" t="s">
        <v>2950</v>
      </c>
      <c r="C5046" s="1143"/>
      <c r="D5046" s="1302"/>
      <c r="E5046" s="1497"/>
      <c r="F5046" s="1588"/>
    </row>
    <row r="5047" spans="1:6" s="1083" customFormat="1" ht="17.25" customHeight="1">
      <c r="A5047" s="1290"/>
      <c r="B5047" s="1146" t="s">
        <v>1469</v>
      </c>
      <c r="C5047" s="1143"/>
      <c r="D5047" s="1302"/>
      <c r="E5047" s="1497"/>
      <c r="F5047" s="1515">
        <f t="shared" ref="F5047:F5052" si="121">D5047*E5047</f>
        <v>0</v>
      </c>
    </row>
    <row r="5048" spans="1:6" s="1083" customFormat="1" ht="17.25" customHeight="1">
      <c r="A5048" s="1290" t="s">
        <v>28</v>
      </c>
      <c r="B5048" s="1124" t="s">
        <v>1470</v>
      </c>
      <c r="C5048" s="1143" t="s">
        <v>1464</v>
      </c>
      <c r="D5048" s="1302">
        <f>D5017*2</f>
        <v>14</v>
      </c>
      <c r="E5048" s="1497">
        <v>800</v>
      </c>
      <c r="F5048" s="1515">
        <f t="shared" si="121"/>
        <v>11200</v>
      </c>
    </row>
    <row r="5049" spans="1:6" s="1083" customFormat="1" ht="17.25" customHeight="1">
      <c r="A5049" s="1290"/>
      <c r="B5049" s="1146" t="s">
        <v>1471</v>
      </c>
      <c r="C5049" s="1143"/>
      <c r="D5049" s="1302"/>
      <c r="E5049" s="1497"/>
      <c r="F5049" s="1515">
        <f t="shared" si="121"/>
        <v>0</v>
      </c>
    </row>
    <row r="5050" spans="1:6" s="1083" customFormat="1" ht="48.75" customHeight="1">
      <c r="A5050" s="1290" t="s">
        <v>30</v>
      </c>
      <c r="B5050" s="1124" t="s">
        <v>1472</v>
      </c>
      <c r="C5050" s="1159" t="s">
        <v>1421</v>
      </c>
      <c r="D5050" s="1304">
        <f>D5017</f>
        <v>7</v>
      </c>
      <c r="E5050" s="1595">
        <v>3500</v>
      </c>
      <c r="F5050" s="1515">
        <f t="shared" si="121"/>
        <v>24500</v>
      </c>
    </row>
    <row r="5051" spans="1:6" s="1083" customFormat="1" ht="16.5" customHeight="1">
      <c r="A5051" s="1290" t="s">
        <v>31</v>
      </c>
      <c r="B5051" s="1124" t="s">
        <v>1473</v>
      </c>
      <c r="C5051" s="1159" t="s">
        <v>1421</v>
      </c>
      <c r="D5051" s="1304">
        <v>0</v>
      </c>
      <c r="E5051" s="1581">
        <v>8500</v>
      </c>
      <c r="F5051" s="1515">
        <f t="shared" si="121"/>
        <v>0</v>
      </c>
    </row>
    <row r="5052" spans="1:6" s="1083" customFormat="1" ht="18.75" customHeight="1">
      <c r="A5052" s="1290" t="s">
        <v>32</v>
      </c>
      <c r="B5052" s="1124" t="s">
        <v>1474</v>
      </c>
      <c r="C5052" s="1159" t="s">
        <v>1421</v>
      </c>
      <c r="D5052" s="1304">
        <v>0</v>
      </c>
      <c r="E5052" s="1581">
        <v>8500</v>
      </c>
      <c r="F5052" s="1515">
        <f t="shared" si="121"/>
        <v>0</v>
      </c>
    </row>
    <row r="5053" spans="1:6" s="1083" customFormat="1" ht="16.5" customHeight="1">
      <c r="A5053" s="1290"/>
      <c r="B5053" s="1146" t="s">
        <v>1475</v>
      </c>
      <c r="C5053" s="1143"/>
      <c r="D5053" s="1302"/>
      <c r="E5053" s="1497"/>
      <c r="F5053" s="1515"/>
    </row>
    <row r="5054" spans="1:6" s="1083" customFormat="1" ht="70.5" customHeight="1">
      <c r="A5054" s="1290" t="s">
        <v>33</v>
      </c>
      <c r="B5054" s="1124" t="s">
        <v>1476</v>
      </c>
      <c r="C5054" s="1107" t="s">
        <v>1421</v>
      </c>
      <c r="D5054" s="1302">
        <v>3</v>
      </c>
      <c r="E5054" s="1592">
        <v>12000</v>
      </c>
      <c r="F5054" s="1491">
        <f>E5054*D5054</f>
        <v>36000</v>
      </c>
    </row>
    <row r="5055" spans="1:6" s="1167" customFormat="1" ht="17.25" customHeight="1">
      <c r="A5055" s="1290"/>
      <c r="B5055" s="1311"/>
      <c r="C5055" s="1159"/>
      <c r="D5055" s="1312"/>
      <c r="E5055" s="1592"/>
      <c r="F5055" s="1491"/>
    </row>
    <row r="5056" spans="1:6" s="1167" customFormat="1" ht="15.6">
      <c r="A5056" s="1290"/>
      <c r="B5056" s="1311" t="s">
        <v>1477</v>
      </c>
      <c r="C5056" s="1159"/>
      <c r="D5056" s="1312"/>
      <c r="E5056" s="1592"/>
      <c r="F5056" s="1459"/>
    </row>
    <row r="5057" spans="1:6" s="1167" customFormat="1" ht="105" customHeight="1">
      <c r="A5057" s="1290" t="s">
        <v>28</v>
      </c>
      <c r="B5057" s="1305" t="s">
        <v>1478</v>
      </c>
      <c r="C5057" s="1107" t="s">
        <v>1421</v>
      </c>
      <c r="D5057" s="1302">
        <v>1</v>
      </c>
      <c r="E5057" s="1592">
        <f>140000*1.16</f>
        <v>162400</v>
      </c>
      <c r="F5057" s="1568">
        <f t="shared" ref="F5057" si="122">E5057*D5057</f>
        <v>162400</v>
      </c>
    </row>
    <row r="5058" spans="1:6" s="1083" customFormat="1" ht="17.25" customHeight="1">
      <c r="A5058" s="1290"/>
      <c r="B5058" s="1124"/>
      <c r="C5058" s="1143"/>
      <c r="D5058" s="1302"/>
      <c r="E5058" s="1497"/>
      <c r="F5058" s="1515"/>
    </row>
    <row r="5059" spans="1:6" s="1167" customFormat="1" ht="148.5" customHeight="1">
      <c r="A5059" s="1303" t="s">
        <v>34</v>
      </c>
      <c r="B5059" s="1124" t="s">
        <v>2952</v>
      </c>
      <c r="C5059" s="1159" t="s">
        <v>809</v>
      </c>
      <c r="D5059" s="1304">
        <v>1</v>
      </c>
      <c r="E5059" s="1581">
        <v>15000</v>
      </c>
      <c r="F5059" s="1568">
        <f t="shared" ref="F5059:F5060" si="123">D5059*E5059</f>
        <v>15000</v>
      </c>
    </row>
    <row r="5060" spans="1:6" s="1167" customFormat="1" ht="57.75" customHeight="1">
      <c r="A5060" s="1290" t="s">
        <v>36</v>
      </c>
      <c r="B5060" s="1305" t="s">
        <v>1480</v>
      </c>
      <c r="C5060" s="1107" t="s">
        <v>1421</v>
      </c>
      <c r="D5060" s="1302">
        <f>D5059</f>
        <v>1</v>
      </c>
      <c r="E5060" s="1592">
        <v>18000</v>
      </c>
      <c r="F5060" s="1568">
        <f t="shared" si="123"/>
        <v>18000</v>
      </c>
    </row>
    <row r="5061" spans="1:6" s="1167" customFormat="1" ht="17.25" customHeight="1">
      <c r="A5061" s="1303"/>
      <c r="B5061" s="1124"/>
      <c r="C5061" s="1159"/>
      <c r="D5061" s="1304"/>
      <c r="E5061" s="1581"/>
      <c r="F5061" s="1491"/>
    </row>
    <row r="5062" spans="1:6" s="1167" customFormat="1" ht="54" customHeight="1">
      <c r="A5062" s="1303" t="s">
        <v>74</v>
      </c>
      <c r="B5062" s="1305" t="s">
        <v>1481</v>
      </c>
      <c r="C5062" s="1107" t="s">
        <v>1482</v>
      </c>
      <c r="D5062" s="1302">
        <v>1</v>
      </c>
      <c r="E5062" s="1592">
        <v>20000</v>
      </c>
      <c r="F5062" s="1568">
        <f>D5062*E5062</f>
        <v>20000</v>
      </c>
    </row>
    <row r="5063" spans="1:6" s="1083" customFormat="1" ht="17.25" customHeight="1">
      <c r="A5063" s="1290"/>
      <c r="B5063" s="1124"/>
      <c r="C5063" s="1143"/>
      <c r="D5063" s="1302"/>
      <c r="E5063" s="1497"/>
      <c r="F5063" s="1515"/>
    </row>
    <row r="5064" spans="1:6" s="1083" customFormat="1" ht="16.2" thickBot="1">
      <c r="A5064" s="1296"/>
      <c r="B5064" s="1162"/>
      <c r="C5064" s="1306"/>
      <c r="D5064" s="1307"/>
      <c r="E5064" s="1593"/>
      <c r="F5064" s="1582"/>
    </row>
    <row r="5065" spans="1:6" s="1083" customFormat="1" ht="15.6">
      <c r="A5065" s="1158"/>
      <c r="B5065" s="1117" t="s">
        <v>2810</v>
      </c>
      <c r="C5065" s="1143"/>
      <c r="D5065" s="1107"/>
      <c r="E5065" s="1465"/>
      <c r="F5065" s="1515">
        <f>SUM(F5046:F5064)</f>
        <v>287100</v>
      </c>
    </row>
    <row r="5066" spans="1:6" s="1083" customFormat="1" ht="16.2" thickBot="1">
      <c r="A5066" s="1158"/>
      <c r="B5066" s="1196"/>
      <c r="C5066" s="1253"/>
      <c r="D5066" s="1107"/>
      <c r="E5066" s="1465"/>
      <c r="F5066" s="1591"/>
    </row>
    <row r="5067" spans="1:6" s="1055" customFormat="1" ht="16.2" thickBot="1">
      <c r="A5067" s="2602" t="s">
        <v>3092</v>
      </c>
      <c r="B5067" s="2602"/>
      <c r="C5067" s="2602"/>
      <c r="D5067" s="2602"/>
      <c r="E5067" s="1522"/>
      <c r="F5067" s="1522"/>
    </row>
    <row r="5068" spans="1:6" s="1083" customFormat="1" ht="15.75" customHeight="1" thickBot="1">
      <c r="A5068" s="1160" t="s">
        <v>7</v>
      </c>
      <c r="B5068" s="1112" t="s">
        <v>8</v>
      </c>
      <c r="C5068" s="1113" t="s">
        <v>10</v>
      </c>
      <c r="D5068" s="1114" t="s">
        <v>2744</v>
      </c>
      <c r="E5068" s="1455" t="s">
        <v>2765</v>
      </c>
      <c r="F5068" s="1456" t="s">
        <v>2745</v>
      </c>
    </row>
    <row r="5069" spans="1:6" s="1083" customFormat="1" ht="15.6">
      <c r="A5069" s="1308"/>
      <c r="B5069" s="1277"/>
      <c r="C5069" s="1309"/>
      <c r="D5069" s="1310"/>
      <c r="E5069" s="1596"/>
      <c r="F5069" s="1583"/>
    </row>
    <row r="5070" spans="1:6" s="1083" customFormat="1" ht="21" customHeight="1">
      <c r="A5070" s="1292" t="s">
        <v>3095</v>
      </c>
      <c r="B5070" s="1150" t="s">
        <v>2954</v>
      </c>
      <c r="C5070" s="1143"/>
      <c r="D5070" s="1302"/>
      <c r="E5070" s="1592"/>
      <c r="F5070" s="1569"/>
    </row>
    <row r="5071" spans="1:6" s="1167" customFormat="1" ht="53.25" customHeight="1">
      <c r="A5071" s="1290" t="s">
        <v>28</v>
      </c>
      <c r="B5071" s="1305" t="s">
        <v>2955</v>
      </c>
      <c r="C5071" s="1107" t="s">
        <v>1421</v>
      </c>
      <c r="D5071" s="1302">
        <v>0</v>
      </c>
      <c r="E5071" s="1592">
        <f>60000*1.16</f>
        <v>69600</v>
      </c>
      <c r="F5071" s="1568">
        <f t="shared" ref="F5071:F5079" si="124">E5071*D5071</f>
        <v>0</v>
      </c>
    </row>
    <row r="5072" spans="1:6" s="1167" customFormat="1" ht="72" customHeight="1">
      <c r="A5072" s="1290" t="s">
        <v>30</v>
      </c>
      <c r="B5072" s="1305" t="s">
        <v>2956</v>
      </c>
      <c r="C5072" s="1107" t="s">
        <v>1421</v>
      </c>
      <c r="D5072" s="1302">
        <f>D5071</f>
        <v>0</v>
      </c>
      <c r="E5072" s="1592">
        <f>25000*1.16</f>
        <v>28999.999999999996</v>
      </c>
      <c r="F5072" s="1568">
        <f t="shared" si="124"/>
        <v>0</v>
      </c>
    </row>
    <row r="5073" spans="1:6" s="1167" customFormat="1" ht="36" customHeight="1">
      <c r="A5073" s="1290" t="s">
        <v>31</v>
      </c>
      <c r="B5073" s="1305" t="s">
        <v>2957</v>
      </c>
      <c r="C5073" s="1107" t="s">
        <v>1421</v>
      </c>
      <c r="D5073" s="1302">
        <v>0</v>
      </c>
      <c r="E5073" s="1592">
        <f>35000*1.16</f>
        <v>40600</v>
      </c>
      <c r="F5073" s="1568">
        <f t="shared" si="124"/>
        <v>0</v>
      </c>
    </row>
    <row r="5074" spans="1:6" s="1167" customFormat="1" ht="84.75" customHeight="1">
      <c r="A5074" s="1290" t="s">
        <v>32</v>
      </c>
      <c r="B5074" s="1305" t="s">
        <v>2958</v>
      </c>
      <c r="C5074" s="1107" t="s">
        <v>1421</v>
      </c>
      <c r="D5074" s="1302">
        <v>0</v>
      </c>
      <c r="E5074" s="1592">
        <f>55000*1.16</f>
        <v>63799.999999999993</v>
      </c>
      <c r="F5074" s="1568">
        <f t="shared" si="124"/>
        <v>0</v>
      </c>
    </row>
    <row r="5075" spans="1:6" s="1083" customFormat="1" ht="17.25" customHeight="1">
      <c r="A5075" s="1290"/>
      <c r="B5075" s="1146" t="s">
        <v>2959</v>
      </c>
      <c r="C5075" s="1143"/>
      <c r="D5075" s="1302"/>
      <c r="E5075" s="1592"/>
      <c r="F5075" s="1568">
        <f t="shared" si="124"/>
        <v>0</v>
      </c>
    </row>
    <row r="5076" spans="1:6" s="1083" customFormat="1" ht="101.25" customHeight="1">
      <c r="A5076" s="1290" t="s">
        <v>33</v>
      </c>
      <c r="B5076" s="1124" t="s">
        <v>2960</v>
      </c>
      <c r="C5076" s="1143" t="s">
        <v>1421</v>
      </c>
      <c r="D5076" s="1302">
        <v>2</v>
      </c>
      <c r="E5076" s="1592">
        <f>45000*1.16</f>
        <v>52200</v>
      </c>
      <c r="F5076" s="1568">
        <f t="shared" si="124"/>
        <v>104400</v>
      </c>
    </row>
    <row r="5077" spans="1:6" s="1083" customFormat="1" ht="9.75" customHeight="1">
      <c r="A5077" s="1290"/>
      <c r="B5077" s="1124"/>
      <c r="C5077" s="1143"/>
      <c r="D5077" s="1302"/>
      <c r="E5077" s="1592"/>
      <c r="F5077" s="1568">
        <f t="shared" si="124"/>
        <v>0</v>
      </c>
    </row>
    <row r="5078" spans="1:6" s="1083" customFormat="1" ht="265.5" customHeight="1">
      <c r="A5078" s="1290" t="s">
        <v>34</v>
      </c>
      <c r="B5078" s="1124" t="s">
        <v>2961</v>
      </c>
      <c r="C5078" s="1143" t="s">
        <v>1464</v>
      </c>
      <c r="D5078" s="1302">
        <f>D5076</f>
        <v>2</v>
      </c>
      <c r="E5078" s="1592">
        <f>50000*1.16</f>
        <v>57999.999999999993</v>
      </c>
      <c r="F5078" s="1568">
        <f t="shared" si="124"/>
        <v>115999.99999999999</v>
      </c>
    </row>
    <row r="5079" spans="1:6" s="1083" customFormat="1" ht="17.25" customHeight="1">
      <c r="A5079" s="1290" t="s">
        <v>34</v>
      </c>
      <c r="B5079" s="1124" t="s">
        <v>2962</v>
      </c>
      <c r="C5079" s="1143" t="s">
        <v>1421</v>
      </c>
      <c r="D5079" s="1302">
        <f>D5078</f>
        <v>2</v>
      </c>
      <c r="E5079" s="1592">
        <f>29000*1.16</f>
        <v>33640</v>
      </c>
      <c r="F5079" s="1568">
        <f t="shared" si="124"/>
        <v>67280</v>
      </c>
    </row>
    <row r="5080" spans="1:6" s="1083" customFormat="1" ht="16.2" thickBot="1">
      <c r="A5080" s="1296"/>
      <c r="B5080" s="1162"/>
      <c r="C5080" s="1306"/>
      <c r="D5080" s="1307"/>
      <c r="E5080" s="1597"/>
      <c r="F5080" s="1576"/>
    </row>
    <row r="5081" spans="1:6" s="1083" customFormat="1" ht="15.6">
      <c r="A5081" s="1158"/>
      <c r="B5081" s="1117" t="s">
        <v>2810</v>
      </c>
      <c r="C5081" s="1143"/>
      <c r="D5081" s="1107"/>
      <c r="E5081" s="1465"/>
      <c r="F5081" s="1568">
        <f>SUM(F5070:F5080)</f>
        <v>287680</v>
      </c>
    </row>
    <row r="5082" spans="1:6" s="1083" customFormat="1" ht="16.2" thickBot="1">
      <c r="A5082" s="1158"/>
      <c r="B5082" s="1196"/>
      <c r="C5082" s="1253"/>
      <c r="D5082" s="1107"/>
      <c r="E5082" s="1465"/>
      <c r="F5082" s="1598"/>
    </row>
    <row r="5083" spans="1:6" s="1055" customFormat="1" ht="16.2" thickBot="1">
      <c r="A5083" s="2602" t="s">
        <v>3092</v>
      </c>
      <c r="B5083" s="2602"/>
      <c r="C5083" s="2602"/>
      <c r="D5083" s="2602"/>
      <c r="E5083" s="1522"/>
      <c r="F5083" s="1522"/>
    </row>
    <row r="5084" spans="1:6" s="1083" customFormat="1" ht="15.75" customHeight="1" thickBot="1">
      <c r="A5084" s="1160" t="s">
        <v>7</v>
      </c>
      <c r="B5084" s="1112" t="s">
        <v>8</v>
      </c>
      <c r="C5084" s="1113" t="s">
        <v>10</v>
      </c>
      <c r="D5084" s="1114" t="s">
        <v>2744</v>
      </c>
      <c r="E5084" s="1455" t="s">
        <v>2765</v>
      </c>
      <c r="F5084" s="1456" t="s">
        <v>2745</v>
      </c>
    </row>
    <row r="5085" spans="1:6" s="1083" customFormat="1" ht="15.6">
      <c r="A5085" s="1308"/>
      <c r="B5085" s="1277"/>
      <c r="C5085" s="1309"/>
      <c r="D5085" s="1310"/>
      <c r="E5085" s="1596"/>
      <c r="F5085" s="1583"/>
    </row>
    <row r="5086" spans="1:6" s="1083" customFormat="1" ht="21" customHeight="1">
      <c r="A5086" s="1292" t="s">
        <v>3096</v>
      </c>
      <c r="B5086" s="1150" t="s">
        <v>2964</v>
      </c>
      <c r="C5086" s="1143"/>
      <c r="D5086" s="1302"/>
      <c r="E5086" s="1592"/>
      <c r="F5086" s="1569"/>
    </row>
    <row r="5087" spans="1:6" s="1167" customFormat="1" ht="15.6">
      <c r="A5087" s="1290"/>
      <c r="B5087" s="1311" t="s">
        <v>2965</v>
      </c>
      <c r="C5087" s="1159"/>
      <c r="D5087" s="1312"/>
      <c r="E5087" s="1592"/>
      <c r="F5087" s="1568">
        <f t="shared" ref="F5087:F5096" si="125">E5087*D5087</f>
        <v>0</v>
      </c>
    </row>
    <row r="5088" spans="1:6" s="1167" customFormat="1" ht="109.5" customHeight="1">
      <c r="A5088" s="1303" t="s">
        <v>28</v>
      </c>
      <c r="B5088" s="1124" t="s">
        <v>2966</v>
      </c>
      <c r="C5088" s="1159" t="s">
        <v>809</v>
      </c>
      <c r="D5088" s="1304">
        <v>1</v>
      </c>
      <c r="E5088" s="1581">
        <f>82000*1.16</f>
        <v>95120</v>
      </c>
      <c r="F5088" s="1568">
        <f t="shared" si="125"/>
        <v>95120</v>
      </c>
    </row>
    <row r="5089" spans="1:6" s="1167" customFormat="1" ht="51.75" customHeight="1">
      <c r="A5089" s="1290" t="s">
        <v>30</v>
      </c>
      <c r="B5089" s="1124" t="s">
        <v>2967</v>
      </c>
      <c r="C5089" s="1107" t="s">
        <v>1421</v>
      </c>
      <c r="D5089" s="1302">
        <f>D5088</f>
        <v>1</v>
      </c>
      <c r="E5089" s="1592">
        <f>28000*1.16</f>
        <v>32479.999999999996</v>
      </c>
      <c r="F5089" s="1568">
        <f t="shared" si="125"/>
        <v>32479.999999999996</v>
      </c>
    </row>
    <row r="5090" spans="1:6" s="1083" customFormat="1" ht="50.25" customHeight="1">
      <c r="A5090" s="1290" t="s">
        <v>31</v>
      </c>
      <c r="B5090" s="1124" t="s">
        <v>1451</v>
      </c>
      <c r="C5090" s="1143" t="s">
        <v>1421</v>
      </c>
      <c r="D5090" s="1302">
        <f>D5088</f>
        <v>1</v>
      </c>
      <c r="E5090" s="1592">
        <f>66000*1.16</f>
        <v>76560</v>
      </c>
      <c r="F5090" s="1568">
        <f t="shared" si="125"/>
        <v>76560</v>
      </c>
    </row>
    <row r="5091" spans="1:6" s="1083" customFormat="1" ht="42.75" customHeight="1">
      <c r="A5091" s="1290" t="s">
        <v>32</v>
      </c>
      <c r="B5091" s="1124" t="s">
        <v>1452</v>
      </c>
      <c r="C5091" s="1143" t="s">
        <v>1421</v>
      </c>
      <c r="D5091" s="1302">
        <f>D5090</f>
        <v>1</v>
      </c>
      <c r="E5091" s="1592">
        <v>5000</v>
      </c>
      <c r="F5091" s="1568">
        <f t="shared" si="125"/>
        <v>5000</v>
      </c>
    </row>
    <row r="5092" spans="1:6" s="1083" customFormat="1" ht="66" customHeight="1">
      <c r="A5092" s="1290" t="s">
        <v>33</v>
      </c>
      <c r="B5092" s="1124" t="s">
        <v>1453</v>
      </c>
      <c r="C5092" s="1143" t="s">
        <v>1421</v>
      </c>
      <c r="D5092" s="1302">
        <f>D5091</f>
        <v>1</v>
      </c>
      <c r="E5092" s="1592">
        <f>5000*1.16</f>
        <v>5800</v>
      </c>
      <c r="F5092" s="1568">
        <f t="shared" si="125"/>
        <v>5800</v>
      </c>
    </row>
    <row r="5093" spans="1:6" s="1167" customFormat="1" ht="36.75" customHeight="1">
      <c r="A5093" s="1303" t="s">
        <v>34</v>
      </c>
      <c r="B5093" s="1124" t="s">
        <v>2942</v>
      </c>
      <c r="C5093" s="1159" t="s">
        <v>1421</v>
      </c>
      <c r="D5093" s="1304">
        <f>D5092</f>
        <v>1</v>
      </c>
      <c r="E5093" s="1581">
        <f>27000*1.16</f>
        <v>31319.999999999996</v>
      </c>
      <c r="F5093" s="1568">
        <f t="shared" si="125"/>
        <v>31319.999999999996</v>
      </c>
    </row>
    <row r="5094" spans="1:6" s="1167" customFormat="1" ht="19.5" customHeight="1">
      <c r="A5094" s="1303" t="s">
        <v>35</v>
      </c>
      <c r="B5094" s="1305" t="s">
        <v>2943</v>
      </c>
      <c r="C5094" s="1159" t="s">
        <v>1421</v>
      </c>
      <c r="D5094" s="1304">
        <f>D5093*3</f>
        <v>3</v>
      </c>
      <c r="E5094" s="1581">
        <f>16000*1.16</f>
        <v>18560</v>
      </c>
      <c r="F5094" s="1568">
        <f t="shared" si="125"/>
        <v>55680</v>
      </c>
    </row>
    <row r="5095" spans="1:6" s="1167" customFormat="1" ht="51" customHeight="1">
      <c r="A5095" s="1303" t="s">
        <v>36</v>
      </c>
      <c r="B5095" s="1124" t="s">
        <v>1444</v>
      </c>
      <c r="C5095" s="1143" t="s">
        <v>1421</v>
      </c>
      <c r="D5095" s="1302">
        <f>D5088</f>
        <v>1</v>
      </c>
      <c r="E5095" s="1592">
        <f>5300*1.16</f>
        <v>6148</v>
      </c>
      <c r="F5095" s="1568">
        <f t="shared" si="125"/>
        <v>6148</v>
      </c>
    </row>
    <row r="5096" spans="1:6" s="1083" customFormat="1" ht="48" customHeight="1">
      <c r="A5096" s="1290" t="s">
        <v>74</v>
      </c>
      <c r="B5096" s="1124" t="s">
        <v>1445</v>
      </c>
      <c r="C5096" s="1143" t="s">
        <v>1421</v>
      </c>
      <c r="D5096" s="1302">
        <f>D5088</f>
        <v>1</v>
      </c>
      <c r="E5096" s="1592">
        <f>5000*1.16</f>
        <v>5800</v>
      </c>
      <c r="F5096" s="1568">
        <f t="shared" si="125"/>
        <v>5800</v>
      </c>
    </row>
    <row r="5097" spans="1:6" s="1083" customFormat="1" ht="16.2" thickBot="1">
      <c r="A5097" s="1296"/>
      <c r="B5097" s="1162"/>
      <c r="C5097" s="1306"/>
      <c r="D5097" s="1307"/>
      <c r="E5097" s="1597"/>
      <c r="F5097" s="1576"/>
    </row>
    <row r="5098" spans="1:6" s="1083" customFormat="1" ht="15.6">
      <c r="A5098" s="1158"/>
      <c r="B5098" s="1117" t="s">
        <v>2810</v>
      </c>
      <c r="C5098" s="1143"/>
      <c r="D5098" s="1107"/>
      <c r="E5098" s="1465"/>
      <c r="F5098" s="1568">
        <f>SUM(F5086:F5097)</f>
        <v>313908</v>
      </c>
    </row>
    <row r="5099" spans="1:6" s="1083" customFormat="1" ht="16.2" thickBot="1">
      <c r="A5099" s="1158"/>
      <c r="B5099" s="1196"/>
      <c r="C5099" s="1253"/>
      <c r="D5099" s="1107"/>
      <c r="E5099" s="1465"/>
      <c r="F5099" s="1598"/>
    </row>
    <row r="5100" spans="1:6" s="1083" customFormat="1" ht="15.6">
      <c r="A5100" s="1158"/>
      <c r="B5100" s="1196"/>
      <c r="C5100" s="1253"/>
      <c r="D5100" s="1107"/>
      <c r="E5100" s="1465"/>
      <c r="F5100" s="1599"/>
    </row>
    <row r="5101" spans="1:6" s="1055" customFormat="1" ht="16.2" thickBot="1">
      <c r="A5101" s="2602" t="s">
        <v>3097</v>
      </c>
      <c r="B5101" s="2602"/>
      <c r="C5101" s="2602"/>
      <c r="D5101" s="2602"/>
      <c r="E5101" s="2602"/>
      <c r="F5101" s="2602"/>
    </row>
    <row r="5102" spans="1:6" s="1083" customFormat="1" ht="16.2" thickBot="1">
      <c r="A5102" s="1275" t="s">
        <v>7</v>
      </c>
      <c r="B5102" s="1112" t="s">
        <v>8</v>
      </c>
      <c r="C5102" s="1113" t="s">
        <v>10</v>
      </c>
      <c r="D5102" s="1276" t="s">
        <v>991</v>
      </c>
      <c r="E5102" s="1455" t="s">
        <v>11</v>
      </c>
      <c r="F5102" s="1578" t="s">
        <v>2732</v>
      </c>
    </row>
    <row r="5103" spans="1:6" s="1055" customFormat="1" ht="15.6">
      <c r="A5103" s="1286"/>
      <c r="B5103" s="1287"/>
      <c r="C5103" s="1288"/>
      <c r="D5103" s="1289"/>
      <c r="E5103" s="1585"/>
      <c r="F5103" s="1580"/>
    </row>
    <row r="5104" spans="1:6" s="1055" customFormat="1" ht="15.6">
      <c r="A5104" s="1290"/>
      <c r="B5104" s="1077" t="s">
        <v>2934</v>
      </c>
      <c r="C5104" s="1285"/>
      <c r="D5104" s="1109"/>
      <c r="E5104" s="1586"/>
      <c r="F5104" s="1515"/>
    </row>
    <row r="5105" spans="1:6" s="1055" customFormat="1" ht="15.6">
      <c r="A5105" s="1290"/>
      <c r="B5105" s="1077"/>
      <c r="C5105" s="1285"/>
      <c r="D5105" s="1109"/>
      <c r="E5105" s="1586"/>
      <c r="F5105" s="1515"/>
    </row>
    <row r="5106" spans="1:6" s="1055" customFormat="1" ht="15.6">
      <c r="A5106" s="1290"/>
      <c r="B5106" s="1291"/>
      <c r="C5106" s="1285"/>
      <c r="D5106" s="1109"/>
      <c r="E5106" s="1586"/>
      <c r="F5106" s="1515"/>
    </row>
    <row r="5107" spans="1:6" s="1055" customFormat="1" ht="15.6">
      <c r="A5107" s="1290" t="s">
        <v>3091</v>
      </c>
      <c r="B5107" s="1291" t="s">
        <v>2969</v>
      </c>
      <c r="C5107" s="1285"/>
      <c r="D5107" s="1109"/>
      <c r="E5107" s="1586"/>
      <c r="F5107" s="1515">
        <f>F5021</f>
        <v>1022500</v>
      </c>
    </row>
    <row r="5108" spans="1:6" s="1055" customFormat="1" ht="15.6">
      <c r="A5108" s="1290"/>
      <c r="B5108" s="1291"/>
      <c r="C5108" s="1285"/>
      <c r="D5108" s="1109"/>
      <c r="E5108" s="1586"/>
      <c r="F5108" s="1515"/>
    </row>
    <row r="5109" spans="1:6" s="1055" customFormat="1" ht="15.6">
      <c r="A5109" s="1290" t="s">
        <v>3093</v>
      </c>
      <c r="B5109" s="1291" t="s">
        <v>2970</v>
      </c>
      <c r="C5109" s="1285"/>
      <c r="D5109" s="1109"/>
      <c r="E5109" s="1586"/>
      <c r="F5109" s="1515">
        <f>F5041</f>
        <v>227200</v>
      </c>
    </row>
    <row r="5110" spans="1:6" s="1055" customFormat="1" ht="15.6">
      <c r="A5110" s="1290"/>
      <c r="B5110" s="1291"/>
      <c r="C5110" s="1285"/>
      <c r="D5110" s="1109"/>
      <c r="E5110" s="1586"/>
      <c r="F5110" s="1515"/>
    </row>
    <row r="5111" spans="1:6" s="1055" customFormat="1" ht="15.6">
      <c r="A5111" s="1290" t="s">
        <v>3094</v>
      </c>
      <c r="B5111" s="1291" t="s">
        <v>2971</v>
      </c>
      <c r="C5111" s="1285"/>
      <c r="D5111" s="1109"/>
      <c r="E5111" s="1586"/>
      <c r="F5111" s="1515">
        <f>F5065</f>
        <v>287100</v>
      </c>
    </row>
    <row r="5112" spans="1:6" s="1055" customFormat="1" ht="15.6">
      <c r="A5112" s="1290"/>
      <c r="B5112" s="1291"/>
      <c r="C5112" s="1285"/>
      <c r="D5112" s="1109"/>
      <c r="E5112" s="1586"/>
      <c r="F5112" s="1515"/>
    </row>
    <row r="5113" spans="1:6" s="1055" customFormat="1" ht="15.6">
      <c r="A5113" s="1290" t="s">
        <v>3095</v>
      </c>
      <c r="B5113" s="1291" t="s">
        <v>2972</v>
      </c>
      <c r="C5113" s="1285"/>
      <c r="D5113" s="1109"/>
      <c r="E5113" s="1586"/>
      <c r="F5113" s="1515">
        <f>F5081</f>
        <v>287680</v>
      </c>
    </row>
    <row r="5114" spans="1:6" s="1055" customFormat="1" ht="15.6">
      <c r="A5114" s="1290"/>
      <c r="B5114" s="1291"/>
      <c r="C5114" s="1285"/>
      <c r="D5114" s="1109"/>
      <c r="E5114" s="1586"/>
      <c r="F5114" s="1515"/>
    </row>
    <row r="5115" spans="1:6" s="1055" customFormat="1" ht="15.6">
      <c r="A5115" s="1290" t="s">
        <v>3096</v>
      </c>
      <c r="B5115" s="1291" t="s">
        <v>2973</v>
      </c>
      <c r="C5115" s="1285"/>
      <c r="D5115" s="1109"/>
      <c r="E5115" s="1586"/>
      <c r="F5115" s="1515">
        <f>F5098</f>
        <v>313908</v>
      </c>
    </row>
    <row r="5116" spans="1:6" s="1055" customFormat="1" ht="15.6">
      <c r="A5116" s="1290"/>
      <c r="B5116" s="1291"/>
      <c r="C5116" s="1285"/>
      <c r="D5116" s="1109"/>
      <c r="E5116" s="1586"/>
      <c r="F5116" s="1515"/>
    </row>
    <row r="5117" spans="1:6" s="1055" customFormat="1" ht="15.6">
      <c r="A5117" s="1290"/>
      <c r="B5117" s="1291"/>
      <c r="C5117" s="1285"/>
      <c r="D5117" s="1109"/>
      <c r="E5117" s="1586"/>
      <c r="F5117" s="1515"/>
    </row>
    <row r="5118" spans="1:6" s="1055" customFormat="1" ht="15.6">
      <c r="A5118" s="1290"/>
      <c r="B5118" s="1292"/>
      <c r="C5118" s="1293"/>
      <c r="D5118" s="1294"/>
      <c r="E5118" s="1587"/>
      <c r="F5118" s="1588"/>
    </row>
    <row r="5119" spans="1:6" s="1055" customFormat="1" ht="15.6">
      <c r="A5119" s="1290"/>
      <c r="B5119" s="1295" t="s">
        <v>2937</v>
      </c>
      <c r="C5119" s="1293"/>
      <c r="D5119" s="1294"/>
      <c r="E5119" s="1587"/>
      <c r="F5119" s="1588">
        <f>SUM(F5105:F5118)</f>
        <v>2138388</v>
      </c>
    </row>
    <row r="5120" spans="1:6" s="1055" customFormat="1" ht="15.6">
      <c r="A5120" s="1290"/>
      <c r="B5120" s="1292"/>
      <c r="C5120" s="1293"/>
      <c r="D5120" s="1294"/>
      <c r="E5120" s="1587"/>
      <c r="F5120" s="1588"/>
    </row>
    <row r="5121" spans="1:6" s="1055" customFormat="1" ht="15.6">
      <c r="A5121" s="1290"/>
      <c r="B5121" s="1291"/>
      <c r="C5121" s="1285"/>
      <c r="D5121" s="1109"/>
      <c r="E5121" s="1586"/>
      <c r="F5121" s="1515"/>
    </row>
    <row r="5122" spans="1:6" s="1055" customFormat="1" ht="15.6">
      <c r="A5122" s="1290"/>
      <c r="B5122" s="1291"/>
      <c r="C5122" s="1285"/>
      <c r="D5122" s="1109"/>
      <c r="E5122" s="1586"/>
      <c r="F5122" s="1515"/>
    </row>
    <row r="5123" spans="1:6" s="1055" customFormat="1" ht="15.6">
      <c r="A5123" s="1290"/>
      <c r="B5123" s="1291"/>
      <c r="C5123" s="1285"/>
      <c r="D5123" s="1109"/>
      <c r="E5123" s="1586"/>
      <c r="F5123" s="1515"/>
    </row>
    <row r="5124" spans="1:6" s="1055" customFormat="1" ht="15.6">
      <c r="A5124" s="1290"/>
      <c r="B5124" s="1291"/>
      <c r="C5124" s="1285"/>
      <c r="D5124" s="1109"/>
      <c r="E5124" s="1586"/>
      <c r="F5124" s="1515"/>
    </row>
    <row r="5125" spans="1:6" s="1055" customFormat="1" ht="15.6">
      <c r="A5125" s="1290"/>
      <c r="B5125" s="1291"/>
      <c r="C5125" s="1285"/>
      <c r="D5125" s="1109"/>
      <c r="E5125" s="1586"/>
      <c r="F5125" s="1515"/>
    </row>
    <row r="5126" spans="1:6" s="1055" customFormat="1" ht="15.6">
      <c r="A5126" s="1290"/>
      <c r="B5126" s="1291"/>
      <c r="C5126" s="1285"/>
      <c r="D5126" s="1109"/>
      <c r="E5126" s="1586"/>
      <c r="F5126" s="1515"/>
    </row>
    <row r="5127" spans="1:6" s="1055" customFormat="1" ht="15.6">
      <c r="A5127" s="1290"/>
      <c r="B5127" s="1291"/>
      <c r="C5127" s="1285"/>
      <c r="D5127" s="1109"/>
      <c r="E5127" s="1586"/>
      <c r="F5127" s="1515"/>
    </row>
    <row r="5128" spans="1:6" s="1055" customFormat="1" ht="15.6">
      <c r="A5128" s="1290"/>
      <c r="B5128" s="1291"/>
      <c r="C5128" s="1285"/>
      <c r="D5128" s="1109"/>
      <c r="E5128" s="1586"/>
      <c r="F5128" s="1515"/>
    </row>
    <row r="5129" spans="1:6" s="1055" customFormat="1" ht="15.6">
      <c r="A5129" s="1290"/>
      <c r="B5129" s="1291"/>
      <c r="C5129" s="1285"/>
      <c r="D5129" s="1109"/>
      <c r="E5129" s="1586"/>
      <c r="F5129" s="1515"/>
    </row>
    <row r="5130" spans="1:6" s="1055" customFormat="1" ht="15.6">
      <c r="A5130" s="1290"/>
      <c r="B5130" s="1291"/>
      <c r="C5130" s="1285"/>
      <c r="D5130" s="1109"/>
      <c r="E5130" s="1586"/>
      <c r="F5130" s="1515"/>
    </row>
    <row r="5131" spans="1:6" s="1055" customFormat="1" ht="15.6">
      <c r="A5131" s="1290"/>
      <c r="B5131" s="1291"/>
      <c r="C5131" s="1285"/>
      <c r="D5131" s="1109"/>
      <c r="E5131" s="1586"/>
      <c r="F5131" s="1515"/>
    </row>
    <row r="5132" spans="1:6" s="1055" customFormat="1" ht="15.6">
      <c r="A5132" s="1290"/>
      <c r="B5132" s="1291"/>
      <c r="C5132" s="1285"/>
      <c r="D5132" s="1109"/>
      <c r="E5132" s="1586"/>
      <c r="F5132" s="1515"/>
    </row>
    <row r="5133" spans="1:6" s="1055" customFormat="1" ht="15.6">
      <c r="A5133" s="1290"/>
      <c r="B5133" s="1291"/>
      <c r="C5133" s="1285"/>
      <c r="D5133" s="1109"/>
      <c r="E5133" s="1586"/>
      <c r="F5133" s="1515"/>
    </row>
    <row r="5134" spans="1:6" s="1055" customFormat="1" ht="15.6">
      <c r="A5134" s="1290"/>
      <c r="B5134" s="1291"/>
      <c r="C5134" s="1285"/>
      <c r="D5134" s="1109"/>
      <c r="E5134" s="1586"/>
      <c r="F5134" s="1515"/>
    </row>
    <row r="5135" spans="1:6" s="1055" customFormat="1" ht="15.6">
      <c r="A5135" s="1290"/>
      <c r="B5135" s="1291"/>
      <c r="C5135" s="1285"/>
      <c r="D5135" s="1109"/>
      <c r="E5135" s="1586"/>
      <c r="F5135" s="1515"/>
    </row>
    <row r="5136" spans="1:6" s="1055" customFormat="1" ht="16.2" thickBot="1">
      <c r="A5136" s="1296"/>
      <c r="B5136" s="1297"/>
      <c r="C5136" s="1298"/>
      <c r="D5136" s="1299"/>
      <c r="E5136" s="1589"/>
      <c r="F5136" s="1582"/>
    </row>
    <row r="5137" spans="1:6" s="1055" customFormat="1" ht="16.2" thickBot="1">
      <c r="A5137" s="1158"/>
      <c r="B5137" s="1117" t="s">
        <v>2938</v>
      </c>
      <c r="C5137" s="1253"/>
      <c r="D5137" s="1107"/>
      <c r="E5137" s="1497"/>
      <c r="F5137" s="1590">
        <f>F5119</f>
        <v>2138388</v>
      </c>
    </row>
    <row r="5138" spans="1:6" s="1055" customFormat="1" ht="15.6">
      <c r="A5138" s="1273"/>
      <c r="B5138" s="1300"/>
      <c r="C5138" s="1143"/>
      <c r="D5138" s="1107"/>
      <c r="E5138" s="1465"/>
      <c r="F5138" s="1511"/>
    </row>
    <row r="5139" spans="1:6" s="1083" customFormat="1" ht="15.6">
      <c r="A5139" s="1158"/>
      <c r="B5139" s="1196"/>
      <c r="C5139" s="1253"/>
      <c r="D5139" s="1107"/>
      <c r="E5139" s="1465"/>
      <c r="F5139" s="1599"/>
    </row>
    <row r="5140" spans="1:6" s="1083" customFormat="1" ht="15.6">
      <c r="A5140" s="1158"/>
      <c r="B5140" s="1117"/>
      <c r="C5140" s="1107"/>
      <c r="D5140" s="1107"/>
      <c r="E5140" s="1564"/>
      <c r="F5140" s="1564"/>
    </row>
    <row r="5141" spans="1:6" s="1083" customFormat="1" ht="16.2" thickBot="1">
      <c r="A5141" s="2606" t="s">
        <v>3098</v>
      </c>
      <c r="B5141" s="2606"/>
      <c r="C5141" s="2606"/>
      <c r="D5141" s="2606"/>
      <c r="E5141" s="2606"/>
      <c r="F5141" s="2606"/>
    </row>
    <row r="5142" spans="1:6" s="1316" customFormat="1" ht="17.25" customHeight="1" thickBot="1">
      <c r="A5142" s="1313" t="s">
        <v>7</v>
      </c>
      <c r="B5142" s="1314" t="s">
        <v>8</v>
      </c>
      <c r="C5142" s="1315" t="s">
        <v>10</v>
      </c>
      <c r="D5142" s="1315" t="s">
        <v>991</v>
      </c>
      <c r="E5142" s="1567" t="s">
        <v>11</v>
      </c>
      <c r="F5142" s="1514" t="s">
        <v>2975</v>
      </c>
    </row>
    <row r="5143" spans="1:6" s="1083" customFormat="1" ht="15.6">
      <c r="A5143" s="1317" t="s">
        <v>3099</v>
      </c>
      <c r="B5143" s="1277" t="s">
        <v>1495</v>
      </c>
      <c r="C5143" s="1279"/>
      <c r="D5143" s="1279"/>
      <c r="E5143" s="1583"/>
      <c r="F5143" s="1583"/>
    </row>
    <row r="5144" spans="1:6" s="1055" customFormat="1" ht="31.2">
      <c r="A5144" s="1195"/>
      <c r="B5144" s="1150" t="s">
        <v>1496</v>
      </c>
      <c r="C5144" s="1151"/>
      <c r="D5144" s="1073"/>
      <c r="E5144" s="1491"/>
      <c r="F5144" s="1515"/>
    </row>
    <row r="5145" spans="1:6" s="1055" customFormat="1" ht="94.5" customHeight="1">
      <c r="A5145" s="1195"/>
      <c r="B5145" s="1150" t="s">
        <v>1497</v>
      </c>
      <c r="C5145" s="1151"/>
      <c r="D5145" s="1073"/>
      <c r="E5145" s="1491"/>
      <c r="F5145" s="1515"/>
    </row>
    <row r="5146" spans="1:6" s="1055" customFormat="1" ht="70.5" customHeight="1">
      <c r="A5146" s="1195"/>
      <c r="B5146" s="1150" t="s">
        <v>1498</v>
      </c>
      <c r="C5146" s="1151"/>
      <c r="D5146" s="1073"/>
      <c r="E5146" s="1491"/>
      <c r="F5146" s="1515"/>
    </row>
    <row r="5147" spans="1:6" s="1055" customFormat="1" ht="16.5" customHeight="1">
      <c r="A5147" s="1195"/>
      <c r="B5147" s="1300"/>
      <c r="C5147" s="1151"/>
      <c r="D5147" s="1073"/>
      <c r="E5147" s="1491"/>
      <c r="F5147" s="1515"/>
    </row>
    <row r="5148" spans="1:6" s="1055" customFormat="1" ht="15.6">
      <c r="A5148" s="1281" t="s">
        <v>28</v>
      </c>
      <c r="B5148" s="1106" t="s">
        <v>2977</v>
      </c>
      <c r="C5148" s="1151" t="s">
        <v>46</v>
      </c>
      <c r="D5148" s="1282">
        <v>0</v>
      </c>
      <c r="E5148" s="1491">
        <v>800</v>
      </c>
      <c r="F5148" s="1515">
        <f t="shared" ref="F5148:F5171" si="126">D5148*E5148</f>
        <v>0</v>
      </c>
    </row>
    <row r="5149" spans="1:6" s="1055" customFormat="1" ht="15.6">
      <c r="A5149" s="1281" t="s">
        <v>30</v>
      </c>
      <c r="B5149" s="1106" t="s">
        <v>1500</v>
      </c>
      <c r="C5149" s="1151" t="s">
        <v>46</v>
      </c>
      <c r="D5149" s="1282">
        <v>30</v>
      </c>
      <c r="E5149" s="1491">
        <v>600</v>
      </c>
      <c r="F5149" s="1515">
        <f t="shared" si="126"/>
        <v>18000</v>
      </c>
    </row>
    <row r="5150" spans="1:6" s="1055" customFormat="1" ht="15.6">
      <c r="A5150" s="1281" t="s">
        <v>31</v>
      </c>
      <c r="B5150" s="1106" t="s">
        <v>1501</v>
      </c>
      <c r="C5150" s="1151" t="s">
        <v>46</v>
      </c>
      <c r="D5150" s="1282">
        <v>30</v>
      </c>
      <c r="E5150" s="1491">
        <v>600</v>
      </c>
      <c r="F5150" s="1515">
        <f t="shared" si="126"/>
        <v>18000</v>
      </c>
    </row>
    <row r="5151" spans="1:6" s="1055" customFormat="1" ht="15.6">
      <c r="A5151" s="1281" t="s">
        <v>32</v>
      </c>
      <c r="B5151" s="1106" t="s">
        <v>1502</v>
      </c>
      <c r="C5151" s="1151" t="s">
        <v>46</v>
      </c>
      <c r="D5151" s="1282">
        <v>60</v>
      </c>
      <c r="E5151" s="1491">
        <v>400</v>
      </c>
      <c r="F5151" s="1515">
        <f t="shared" si="126"/>
        <v>24000</v>
      </c>
    </row>
    <row r="5152" spans="1:6" s="1055" customFormat="1" ht="15.6">
      <c r="A5152" s="1281" t="s">
        <v>33</v>
      </c>
      <c r="B5152" s="1106" t="s">
        <v>1503</v>
      </c>
      <c r="C5152" s="1151" t="s">
        <v>46</v>
      </c>
      <c r="D5152" s="1282">
        <v>60</v>
      </c>
      <c r="E5152" s="1491">
        <v>300</v>
      </c>
      <c r="F5152" s="1515">
        <f t="shared" si="126"/>
        <v>18000</v>
      </c>
    </row>
    <row r="5153" spans="1:6" s="1055" customFormat="1" ht="15.6">
      <c r="A5153" s="1281"/>
      <c r="B5153" s="1117"/>
      <c r="C5153" s="1151"/>
      <c r="D5153" s="1282"/>
      <c r="E5153" s="1491"/>
      <c r="F5153" s="1515">
        <f t="shared" si="126"/>
        <v>0</v>
      </c>
    </row>
    <row r="5154" spans="1:6" s="1055" customFormat="1" ht="15.6">
      <c r="A5154" s="1281"/>
      <c r="B5154" s="1150" t="s">
        <v>1504</v>
      </c>
      <c r="C5154" s="1151"/>
      <c r="D5154" s="1318"/>
      <c r="E5154" s="1491"/>
      <c r="F5154" s="1515">
        <f t="shared" si="126"/>
        <v>0</v>
      </c>
    </row>
    <row r="5155" spans="1:6" s="1055" customFormat="1" ht="15.6">
      <c r="A5155" s="1281" t="s">
        <v>34</v>
      </c>
      <c r="B5155" s="1106" t="s">
        <v>1505</v>
      </c>
      <c r="C5155" s="1151" t="s">
        <v>1421</v>
      </c>
      <c r="D5155" s="1282">
        <v>0</v>
      </c>
      <c r="E5155" s="1491">
        <v>300</v>
      </c>
      <c r="F5155" s="1515">
        <f t="shared" si="126"/>
        <v>0</v>
      </c>
    </row>
    <row r="5156" spans="1:6" s="1055" customFormat="1" ht="15.6">
      <c r="A5156" s="1281" t="s">
        <v>35</v>
      </c>
      <c r="B5156" s="1106" t="s">
        <v>1506</v>
      </c>
      <c r="C5156" s="1151" t="s">
        <v>1421</v>
      </c>
      <c r="D5156" s="1282">
        <v>12</v>
      </c>
      <c r="E5156" s="1491">
        <v>300</v>
      </c>
      <c r="F5156" s="1515">
        <f t="shared" si="126"/>
        <v>3600</v>
      </c>
    </row>
    <row r="5157" spans="1:6" s="1055" customFormat="1" ht="18.600000000000001">
      <c r="A5157" s="1281" t="s">
        <v>36</v>
      </c>
      <c r="B5157" s="1106" t="s">
        <v>2978</v>
      </c>
      <c r="C5157" s="1151" t="s">
        <v>1421</v>
      </c>
      <c r="D5157" s="1282">
        <v>12</v>
      </c>
      <c r="E5157" s="1491">
        <v>150</v>
      </c>
      <c r="F5157" s="1515">
        <f t="shared" si="126"/>
        <v>1800</v>
      </c>
    </row>
    <row r="5158" spans="1:6" s="1055" customFormat="1" ht="18.600000000000001">
      <c r="A5158" s="1281" t="s">
        <v>74</v>
      </c>
      <c r="B5158" s="1106" t="s">
        <v>2979</v>
      </c>
      <c r="C5158" s="1151" t="s">
        <v>1421</v>
      </c>
      <c r="D5158" s="1282">
        <v>12</v>
      </c>
      <c r="E5158" s="1491">
        <v>150</v>
      </c>
      <c r="F5158" s="1515">
        <f t="shared" si="126"/>
        <v>1800</v>
      </c>
    </row>
    <row r="5159" spans="1:6" s="1055" customFormat="1" ht="15.6">
      <c r="A5159" s="1281" t="s">
        <v>38</v>
      </c>
      <c r="B5159" s="1106" t="s">
        <v>1509</v>
      </c>
      <c r="C5159" s="1151" t="s">
        <v>1421</v>
      </c>
      <c r="D5159" s="1282">
        <v>6</v>
      </c>
      <c r="E5159" s="1491">
        <v>100</v>
      </c>
      <c r="F5159" s="1515">
        <f t="shared" si="126"/>
        <v>600</v>
      </c>
    </row>
    <row r="5160" spans="1:6" s="1055" customFormat="1" ht="15.6">
      <c r="A5160" s="1281" t="s">
        <v>39</v>
      </c>
      <c r="B5160" s="1106" t="s">
        <v>1510</v>
      </c>
      <c r="C5160" s="1151" t="s">
        <v>1421</v>
      </c>
      <c r="D5160" s="1282">
        <v>16</v>
      </c>
      <c r="E5160" s="1491">
        <v>100</v>
      </c>
      <c r="F5160" s="1515">
        <f t="shared" si="126"/>
        <v>1600</v>
      </c>
    </row>
    <row r="5161" spans="1:6" s="1055" customFormat="1" ht="15.6">
      <c r="A5161" s="1281" t="s">
        <v>40</v>
      </c>
      <c r="B5161" s="1319" t="s">
        <v>1511</v>
      </c>
      <c r="C5161" s="1151" t="s">
        <v>1421</v>
      </c>
      <c r="D5161" s="1282">
        <v>16</v>
      </c>
      <c r="E5161" s="1491">
        <v>300</v>
      </c>
      <c r="F5161" s="1515">
        <f t="shared" si="126"/>
        <v>4800</v>
      </c>
    </row>
    <row r="5162" spans="1:6" s="1055" customFormat="1" ht="15.6">
      <c r="A5162" s="1281" t="s">
        <v>42</v>
      </c>
      <c r="B5162" s="1319" t="s">
        <v>1512</v>
      </c>
      <c r="C5162" s="1151" t="s">
        <v>1421</v>
      </c>
      <c r="D5162" s="1282">
        <v>8</v>
      </c>
      <c r="E5162" s="1491">
        <v>100</v>
      </c>
      <c r="F5162" s="1515">
        <f t="shared" si="126"/>
        <v>800</v>
      </c>
    </row>
    <row r="5163" spans="1:6" s="1055" customFormat="1" ht="15.6">
      <c r="A5163" s="1281" t="s">
        <v>43</v>
      </c>
      <c r="B5163" s="1319" t="s">
        <v>1513</v>
      </c>
      <c r="C5163" s="1151" t="s">
        <v>1421</v>
      </c>
      <c r="D5163" s="1282">
        <v>8</v>
      </c>
      <c r="E5163" s="1491">
        <v>300</v>
      </c>
      <c r="F5163" s="1515">
        <f t="shared" si="126"/>
        <v>2400</v>
      </c>
    </row>
    <row r="5164" spans="1:6" s="1055" customFormat="1" ht="15.6">
      <c r="A5164" s="1281" t="s">
        <v>613</v>
      </c>
      <c r="B5164" s="1319" t="s">
        <v>1514</v>
      </c>
      <c r="C5164" s="1151" t="s">
        <v>1421</v>
      </c>
      <c r="D5164" s="1282">
        <v>4</v>
      </c>
      <c r="E5164" s="1491">
        <v>150</v>
      </c>
      <c r="F5164" s="1515">
        <f t="shared" si="126"/>
        <v>600</v>
      </c>
    </row>
    <row r="5165" spans="1:6" s="1055" customFormat="1" ht="15.6">
      <c r="A5165" s="1281" t="s">
        <v>856</v>
      </c>
      <c r="B5165" s="1319" t="s">
        <v>1515</v>
      </c>
      <c r="C5165" s="1151" t="s">
        <v>1421</v>
      </c>
      <c r="D5165" s="1282">
        <v>7</v>
      </c>
      <c r="E5165" s="1491">
        <v>700</v>
      </c>
      <c r="F5165" s="1515">
        <f t="shared" si="126"/>
        <v>4900</v>
      </c>
    </row>
    <row r="5166" spans="1:6" s="1055" customFormat="1" ht="15.6">
      <c r="A5166" s="1281" t="s">
        <v>858</v>
      </c>
      <c r="B5166" s="1319" t="s">
        <v>1516</v>
      </c>
      <c r="C5166" s="1151" t="s">
        <v>1421</v>
      </c>
      <c r="D5166" s="1282">
        <v>0</v>
      </c>
      <c r="E5166" s="1491">
        <v>1500</v>
      </c>
      <c r="F5166" s="1515">
        <f t="shared" si="126"/>
        <v>0</v>
      </c>
    </row>
    <row r="5167" spans="1:6" s="1055" customFormat="1" ht="15.6">
      <c r="A5167" s="1281" t="s">
        <v>860</v>
      </c>
      <c r="B5167" s="1319" t="s">
        <v>1517</v>
      </c>
      <c r="C5167" s="1151" t="s">
        <v>1421</v>
      </c>
      <c r="D5167" s="1282">
        <v>0</v>
      </c>
      <c r="E5167" s="1491">
        <v>1500</v>
      </c>
      <c r="F5167" s="1515">
        <f t="shared" si="126"/>
        <v>0</v>
      </c>
    </row>
    <row r="5168" spans="1:6" s="1055" customFormat="1" ht="15.6">
      <c r="A5168" s="1281" t="s">
        <v>862</v>
      </c>
      <c r="B5168" s="1319" t="s">
        <v>1518</v>
      </c>
      <c r="C5168" s="1151" t="s">
        <v>1421</v>
      </c>
      <c r="D5168" s="1282">
        <v>4</v>
      </c>
      <c r="E5168" s="1491">
        <v>300</v>
      </c>
      <c r="F5168" s="1568">
        <f t="shared" si="126"/>
        <v>1200</v>
      </c>
    </row>
    <row r="5169" spans="1:6" s="1055" customFormat="1" ht="31.2">
      <c r="A5169" s="1281" t="s">
        <v>864</v>
      </c>
      <c r="B5169" s="1319" t="s">
        <v>1519</v>
      </c>
      <c r="C5169" s="1151" t="s">
        <v>1421</v>
      </c>
      <c r="D5169" s="1282">
        <v>7</v>
      </c>
      <c r="E5169" s="1491">
        <v>3500</v>
      </c>
      <c r="F5169" s="1568">
        <f t="shared" si="126"/>
        <v>24500</v>
      </c>
    </row>
    <row r="5170" spans="1:6" s="1083" customFormat="1" ht="16.5" customHeight="1">
      <c r="A5170" s="1195"/>
      <c r="B5170" s="1124"/>
      <c r="C5170" s="1073"/>
      <c r="D5170" s="1282"/>
      <c r="E5170" s="1568"/>
      <c r="F5170" s="1568">
        <f t="shared" si="126"/>
        <v>0</v>
      </c>
    </row>
    <row r="5171" spans="1:6" s="1083" customFormat="1" ht="21.75" customHeight="1">
      <c r="A5171" s="1195" t="s">
        <v>866</v>
      </c>
      <c r="B5171" s="1124" t="s">
        <v>1520</v>
      </c>
      <c r="C5171" s="1151" t="s">
        <v>1482</v>
      </c>
      <c r="D5171" s="1282">
        <v>1</v>
      </c>
      <c r="E5171" s="1491">
        <v>20000</v>
      </c>
      <c r="F5171" s="1568">
        <f t="shared" si="126"/>
        <v>20000</v>
      </c>
    </row>
    <row r="5172" spans="1:6" s="1083" customFormat="1" ht="16.5" customHeight="1">
      <c r="A5172" s="1195"/>
      <c r="B5172" s="1124"/>
      <c r="C5172" s="1073"/>
      <c r="D5172" s="1282"/>
      <c r="E5172" s="1568"/>
      <c r="F5172" s="1568"/>
    </row>
    <row r="5173" spans="1:6" s="1083" customFormat="1" ht="16.5" customHeight="1">
      <c r="A5173" s="1195"/>
      <c r="B5173" s="1124"/>
      <c r="C5173" s="1073"/>
      <c r="D5173" s="1282"/>
      <c r="E5173" s="1568"/>
      <c r="F5173" s="1568"/>
    </row>
    <row r="5174" spans="1:6" s="1083" customFormat="1" ht="16.2" thickBot="1">
      <c r="A5174" s="1271"/>
      <c r="B5174" s="1162"/>
      <c r="C5174" s="1164"/>
      <c r="D5174" s="1164"/>
      <c r="E5174" s="1576"/>
      <c r="F5174" s="1582"/>
    </row>
    <row r="5175" spans="1:6" s="1083" customFormat="1" ht="16.5" customHeight="1" thickBot="1">
      <c r="A5175" s="2607" t="s">
        <v>2948</v>
      </c>
      <c r="B5175" s="2607"/>
      <c r="C5175" s="1107"/>
      <c r="D5175" s="1320"/>
      <c r="E5175" s="1600"/>
      <c r="F5175" s="1601">
        <f>SUM(F5148:F5174)</f>
        <v>146600</v>
      </c>
    </row>
    <row r="5176" spans="1:6" s="1083" customFormat="1" ht="15.6">
      <c r="A5176" s="1159"/>
      <c r="B5176" s="1321"/>
      <c r="C5176" s="1322"/>
      <c r="D5176" s="1320"/>
      <c r="E5176" s="1602"/>
      <c r="F5176" s="1603"/>
    </row>
    <row r="5177" spans="1:6" s="1083" customFormat="1" ht="16.2" thickBot="1">
      <c r="A5177" s="2606" t="s">
        <v>3100</v>
      </c>
      <c r="B5177" s="2606"/>
      <c r="C5177" s="2606"/>
      <c r="D5177" s="2606"/>
      <c r="E5177" s="2606"/>
      <c r="F5177" s="2606"/>
    </row>
    <row r="5178" spans="1:6" s="1083" customFormat="1" ht="16.2" thickBot="1">
      <c r="A5178" s="1275" t="s">
        <v>7</v>
      </c>
      <c r="B5178" s="1112" t="s">
        <v>8</v>
      </c>
      <c r="C5178" s="1113" t="s">
        <v>10</v>
      </c>
      <c r="D5178" s="1276" t="s">
        <v>991</v>
      </c>
      <c r="E5178" s="1455" t="s">
        <v>11</v>
      </c>
      <c r="F5178" s="1578" t="s">
        <v>2732</v>
      </c>
    </row>
    <row r="5179" spans="1:6" s="1083" customFormat="1" ht="15.6">
      <c r="A5179" s="1195"/>
      <c r="B5179" s="1150"/>
      <c r="C5179" s="1073"/>
      <c r="D5179" s="1073"/>
      <c r="E5179" s="1515"/>
      <c r="F5179" s="1515"/>
    </row>
    <row r="5180" spans="1:6" s="1083" customFormat="1" ht="15.6">
      <c r="A5180" s="1195" t="s">
        <v>3101</v>
      </c>
      <c r="B5180" s="1124"/>
      <c r="C5180" s="1073"/>
      <c r="D5180" s="1073"/>
      <c r="E5180" s="1486"/>
      <c r="F5180" s="1486"/>
    </row>
    <row r="5181" spans="1:6" s="1083" customFormat="1" ht="15.6">
      <c r="A5181" s="1195"/>
      <c r="B5181" s="1150" t="s">
        <v>2982</v>
      </c>
      <c r="C5181" s="1073"/>
      <c r="D5181" s="1073"/>
      <c r="E5181" s="1515"/>
      <c r="F5181" s="1515"/>
    </row>
    <row r="5182" spans="1:6" s="1083" customFormat="1" ht="15.6">
      <c r="A5182" s="1195"/>
      <c r="B5182" s="1150"/>
      <c r="C5182" s="1073"/>
      <c r="D5182" s="1073"/>
      <c r="E5182" s="1515"/>
      <c r="F5182" s="1515"/>
    </row>
    <row r="5183" spans="1:6" s="1083" customFormat="1" ht="46.8">
      <c r="A5183" s="1195" t="s">
        <v>28</v>
      </c>
      <c r="B5183" s="1124" t="s">
        <v>1521</v>
      </c>
      <c r="C5183" s="1073" t="s">
        <v>46</v>
      </c>
      <c r="D5183" s="1282">
        <v>0</v>
      </c>
      <c r="E5183" s="1515">
        <v>300</v>
      </c>
      <c r="F5183" s="1515">
        <f>D5183*E5183</f>
        <v>0</v>
      </c>
    </row>
    <row r="5184" spans="1:6" s="1083" customFormat="1" ht="31.2">
      <c r="A5184" s="1195" t="s">
        <v>30</v>
      </c>
      <c r="B5184" s="1124" t="s">
        <v>1522</v>
      </c>
      <c r="C5184" s="1073" t="s">
        <v>7</v>
      </c>
      <c r="D5184" s="1282">
        <v>0</v>
      </c>
      <c r="E5184" s="1515">
        <v>10000</v>
      </c>
      <c r="F5184" s="1515">
        <f t="shared" ref="F5184:F5188" si="127">D5184*E5184</f>
        <v>0</v>
      </c>
    </row>
    <row r="5185" spans="1:6" s="1083" customFormat="1" ht="15.6">
      <c r="A5185" s="1195" t="s">
        <v>31</v>
      </c>
      <c r="B5185" s="1124" t="s">
        <v>1523</v>
      </c>
      <c r="C5185" s="1073" t="s">
        <v>7</v>
      </c>
      <c r="D5185" s="1282">
        <v>0</v>
      </c>
      <c r="E5185" s="1515">
        <v>10000</v>
      </c>
      <c r="F5185" s="1515">
        <f t="shared" si="127"/>
        <v>0</v>
      </c>
    </row>
    <row r="5186" spans="1:6" s="1083" customFormat="1" ht="78">
      <c r="A5186" s="1195" t="s">
        <v>32</v>
      </c>
      <c r="B5186" s="1124" t="s">
        <v>1524</v>
      </c>
      <c r="C5186" s="1073" t="s">
        <v>1421</v>
      </c>
      <c r="D5186" s="1282">
        <v>0</v>
      </c>
      <c r="E5186" s="1515">
        <v>8000</v>
      </c>
      <c r="F5186" s="1515">
        <f t="shared" si="127"/>
        <v>0</v>
      </c>
    </row>
    <row r="5187" spans="1:6" s="1083" customFormat="1" ht="46.8">
      <c r="A5187" s="1195" t="s">
        <v>33</v>
      </c>
      <c r="B5187" s="1124" t="s">
        <v>1525</v>
      </c>
      <c r="C5187" s="1073" t="s">
        <v>1421</v>
      </c>
      <c r="D5187" s="1282">
        <v>0</v>
      </c>
      <c r="E5187" s="1515">
        <v>8000</v>
      </c>
      <c r="F5187" s="1515">
        <f t="shared" si="127"/>
        <v>0</v>
      </c>
    </row>
    <row r="5188" spans="1:6" s="1083" customFormat="1" ht="15.6">
      <c r="A5188" s="1195" t="s">
        <v>34</v>
      </c>
      <c r="B5188" s="1124" t="s">
        <v>1526</v>
      </c>
      <c r="C5188" s="1073" t="s">
        <v>1421</v>
      </c>
      <c r="D5188" s="1282">
        <v>0</v>
      </c>
      <c r="E5188" s="1515">
        <v>16000</v>
      </c>
      <c r="F5188" s="1515">
        <f t="shared" si="127"/>
        <v>0</v>
      </c>
    </row>
    <row r="5189" spans="1:6" s="1083" customFormat="1" ht="15.6">
      <c r="A5189" s="1195"/>
      <c r="B5189" s="1124"/>
      <c r="C5189" s="1073"/>
      <c r="D5189" s="1282">
        <v>0</v>
      </c>
      <c r="E5189" s="1515"/>
      <c r="F5189" s="1515"/>
    </row>
    <row r="5190" spans="1:6" s="1083" customFormat="1" ht="46.8">
      <c r="A5190" s="1195" t="s">
        <v>35</v>
      </c>
      <c r="B5190" s="1124" t="s">
        <v>1527</v>
      </c>
      <c r="C5190" s="1073" t="s">
        <v>1421</v>
      </c>
      <c r="D5190" s="1282">
        <v>0</v>
      </c>
      <c r="E5190" s="1515">
        <v>8000</v>
      </c>
      <c r="F5190" s="1515">
        <f t="shared" ref="F5190" si="128">D5190*E5190</f>
        <v>0</v>
      </c>
    </row>
    <row r="5191" spans="1:6" s="1083" customFormat="1" ht="15.6">
      <c r="A5191" s="1195"/>
      <c r="B5191" s="1124"/>
      <c r="C5191" s="1073"/>
      <c r="D5191" s="1073"/>
      <c r="E5191" s="1515"/>
      <c r="F5191" s="1515"/>
    </row>
    <row r="5192" spans="1:6" s="1083" customFormat="1" ht="15.6">
      <c r="A5192" s="1195"/>
      <c r="B5192" s="1124"/>
      <c r="C5192" s="1073"/>
      <c r="D5192" s="1073"/>
      <c r="E5192" s="1486"/>
      <c r="F5192" s="1486"/>
    </row>
    <row r="5193" spans="1:6" s="1083" customFormat="1" ht="15.6">
      <c r="A5193" s="1195"/>
      <c r="B5193" s="1323"/>
      <c r="C5193" s="1073"/>
      <c r="D5193" s="1073"/>
      <c r="E5193" s="1486"/>
      <c r="F5193" s="1486"/>
    </row>
    <row r="5194" spans="1:6" s="1083" customFormat="1" ht="15.6">
      <c r="A5194" s="1195"/>
      <c r="B5194" s="1124"/>
      <c r="C5194" s="1073"/>
      <c r="D5194" s="1073"/>
      <c r="E5194" s="1486"/>
      <c r="F5194" s="1486"/>
    </row>
    <row r="5195" spans="1:6" s="1083" customFormat="1" ht="15.6">
      <c r="A5195" s="1195"/>
      <c r="B5195" s="1323"/>
      <c r="C5195" s="1073"/>
      <c r="D5195" s="1073"/>
      <c r="E5195" s="1486"/>
      <c r="F5195" s="1486"/>
    </row>
    <row r="5196" spans="1:6" s="1083" customFormat="1" ht="15.6">
      <c r="A5196" s="1195"/>
      <c r="B5196" s="1323"/>
      <c r="C5196" s="1073"/>
      <c r="D5196" s="1073"/>
      <c r="E5196" s="1486"/>
      <c r="F5196" s="1486"/>
    </row>
    <row r="5197" spans="1:6" s="1083" customFormat="1" ht="15.6">
      <c r="A5197" s="1195"/>
      <c r="B5197" s="1150"/>
      <c r="C5197" s="1073"/>
      <c r="D5197" s="1073"/>
      <c r="E5197" s="1486"/>
      <c r="F5197" s="1486"/>
    </row>
    <row r="5198" spans="1:6" s="1083" customFormat="1" ht="15.6">
      <c r="A5198" s="1195"/>
      <c r="B5198" s="1150"/>
      <c r="C5198" s="1073"/>
      <c r="D5198" s="1073"/>
      <c r="E5198" s="1486"/>
      <c r="F5198" s="1486"/>
    </row>
    <row r="5199" spans="1:6" s="1083" customFormat="1" ht="15.6">
      <c r="A5199" s="1195"/>
      <c r="B5199" s="1150"/>
      <c r="C5199" s="1073"/>
      <c r="D5199" s="1073"/>
      <c r="E5199" s="1486"/>
      <c r="F5199" s="1486"/>
    </row>
    <row r="5200" spans="1:6" s="1083" customFormat="1" ht="15.6">
      <c r="A5200" s="1195"/>
      <c r="B5200" s="1124"/>
      <c r="C5200" s="1073"/>
      <c r="D5200" s="1073"/>
      <c r="E5200" s="1486"/>
      <c r="F5200" s="1486"/>
    </row>
    <row r="5201" spans="1:6" s="1083" customFormat="1" ht="15.6">
      <c r="A5201" s="1195"/>
      <c r="B5201" s="1124"/>
      <c r="C5201" s="1073"/>
      <c r="D5201" s="1073"/>
      <c r="E5201" s="1486"/>
      <c r="F5201" s="1486"/>
    </row>
    <row r="5202" spans="1:6" s="1083" customFormat="1" ht="15.6">
      <c r="A5202" s="1195"/>
      <c r="B5202" s="1124"/>
      <c r="C5202" s="1073"/>
      <c r="D5202" s="1073"/>
      <c r="E5202" s="1486"/>
      <c r="F5202" s="1486"/>
    </row>
    <row r="5203" spans="1:6" s="1083" customFormat="1" ht="15.6">
      <c r="A5203" s="1195"/>
      <c r="B5203" s="1124"/>
      <c r="C5203" s="1073"/>
      <c r="D5203" s="1073"/>
      <c r="E5203" s="1486"/>
      <c r="F5203" s="1486"/>
    </row>
    <row r="5204" spans="1:6" s="1083" customFormat="1" ht="15.6">
      <c r="A5204" s="1283"/>
      <c r="B5204" s="1124"/>
      <c r="C5204" s="1073"/>
      <c r="D5204" s="1073"/>
      <c r="E5204" s="1486"/>
      <c r="F5204" s="1486"/>
    </row>
    <row r="5205" spans="1:6" s="1083" customFormat="1" ht="15.6">
      <c r="A5205" s="1195"/>
      <c r="B5205" s="1323"/>
      <c r="C5205" s="1073"/>
      <c r="D5205" s="1073"/>
      <c r="E5205" s="1486"/>
      <c r="F5205" s="1486"/>
    </row>
    <row r="5206" spans="1:6" s="1083" customFormat="1" ht="15.6">
      <c r="A5206" s="1195"/>
      <c r="B5206" s="1150"/>
      <c r="C5206" s="1073"/>
      <c r="D5206" s="1073"/>
      <c r="E5206" s="1486"/>
      <c r="F5206" s="1486"/>
    </row>
    <row r="5207" spans="1:6" s="1083" customFormat="1" ht="15.6">
      <c r="A5207" s="1195"/>
      <c r="B5207" s="1150"/>
      <c r="C5207" s="1073"/>
      <c r="D5207" s="1073"/>
      <c r="E5207" s="1486"/>
      <c r="F5207" s="1486"/>
    </row>
    <row r="5208" spans="1:6" s="1083" customFormat="1" ht="15.6">
      <c r="A5208" s="1195"/>
      <c r="B5208" s="1150"/>
      <c r="C5208" s="1073"/>
      <c r="D5208" s="1073"/>
      <c r="E5208" s="1486"/>
      <c r="F5208" s="1486"/>
    </row>
    <row r="5209" spans="1:6" s="1083" customFormat="1" ht="15.6">
      <c r="A5209" s="1195"/>
      <c r="B5209" s="1150"/>
      <c r="C5209" s="1073"/>
      <c r="D5209" s="1073"/>
      <c r="E5209" s="1486"/>
      <c r="F5209" s="1486"/>
    </row>
    <row r="5210" spans="1:6" s="1083" customFormat="1" ht="15.6">
      <c r="A5210" s="1195"/>
      <c r="B5210" s="1150"/>
      <c r="C5210" s="1073"/>
      <c r="D5210" s="1073"/>
      <c r="E5210" s="1486"/>
      <c r="F5210" s="1486"/>
    </row>
    <row r="5211" spans="1:6" s="1083" customFormat="1" ht="15.6">
      <c r="A5211" s="1195"/>
      <c r="B5211" s="1150"/>
      <c r="C5211" s="1073"/>
      <c r="D5211" s="1073"/>
      <c r="E5211" s="1486"/>
      <c r="F5211" s="1486"/>
    </row>
    <row r="5212" spans="1:6" s="1083" customFormat="1" ht="16.2" thickBot="1">
      <c r="A5212" s="1324"/>
      <c r="B5212" s="1325"/>
      <c r="C5212" s="1325"/>
      <c r="D5212" s="1325"/>
      <c r="E5212" s="1604"/>
      <c r="F5212" s="1605"/>
    </row>
    <row r="5213" spans="1:6" s="1083" customFormat="1" ht="16.2" thickBot="1">
      <c r="A5213" s="2607" t="s">
        <v>2948</v>
      </c>
      <c r="B5213" s="2607"/>
      <c r="C5213" s="1107"/>
      <c r="D5213" s="1320"/>
      <c r="E5213" s="1600"/>
      <c r="F5213" s="1601">
        <f>SUM(F5180:F5212)</f>
        <v>0</v>
      </c>
    </row>
    <row r="5214" spans="1:6" s="1083" customFormat="1" ht="15.6">
      <c r="A5214" s="1273"/>
      <c r="B5214" s="1321"/>
      <c r="C5214" s="1107"/>
      <c r="D5214" s="1320"/>
      <c r="E5214" s="1602"/>
      <c r="F5214" s="1603"/>
    </row>
    <row r="5215" spans="1:6" s="1083" customFormat="1" ht="15.6">
      <c r="A5215" s="1159"/>
      <c r="B5215" s="1321"/>
      <c r="C5215" s="1322"/>
      <c r="D5215" s="1320"/>
      <c r="E5215" s="1602"/>
      <c r="F5215" s="1602"/>
    </row>
    <row r="5216" spans="1:6" s="1055" customFormat="1" ht="16.2" thickBot="1">
      <c r="A5216" s="2602" t="s">
        <v>3098</v>
      </c>
      <c r="B5216" s="2602"/>
      <c r="C5216" s="2602"/>
      <c r="D5216" s="2602"/>
      <c r="E5216" s="2602"/>
      <c r="F5216" s="2602"/>
    </row>
    <row r="5217" spans="1:6" s="1083" customFormat="1" ht="16.2" thickBot="1">
      <c r="A5217" s="1275" t="s">
        <v>7</v>
      </c>
      <c r="B5217" s="1112" t="s">
        <v>8</v>
      </c>
      <c r="C5217" s="1113" t="s">
        <v>10</v>
      </c>
      <c r="D5217" s="1276" t="s">
        <v>991</v>
      </c>
      <c r="E5217" s="1455" t="s">
        <v>11</v>
      </c>
      <c r="F5217" s="1578" t="s">
        <v>2732</v>
      </c>
    </row>
    <row r="5218" spans="1:6" s="1055" customFormat="1" ht="15.6">
      <c r="A5218" s="1286"/>
      <c r="B5218" s="1287"/>
      <c r="C5218" s="1288"/>
      <c r="D5218" s="1289"/>
      <c r="E5218" s="1585"/>
      <c r="F5218" s="1580"/>
    </row>
    <row r="5219" spans="1:6" s="1055" customFormat="1" ht="15.6">
      <c r="A5219" s="1290"/>
      <c r="B5219" s="1077" t="s">
        <v>2934</v>
      </c>
      <c r="C5219" s="1285"/>
      <c r="D5219" s="1109"/>
      <c r="E5219" s="1586"/>
      <c r="F5219" s="1515"/>
    </row>
    <row r="5220" spans="1:6" s="1055" customFormat="1" ht="15.6">
      <c r="A5220" s="1290"/>
      <c r="B5220" s="1077"/>
      <c r="C5220" s="1285"/>
      <c r="D5220" s="1109"/>
      <c r="E5220" s="1586"/>
      <c r="F5220" s="1515"/>
    </row>
    <row r="5221" spans="1:6" s="1055" customFormat="1" ht="15.6">
      <c r="A5221" s="1290"/>
      <c r="B5221" s="1291"/>
      <c r="C5221" s="1285"/>
      <c r="D5221" s="1109"/>
      <c r="E5221" s="1586"/>
      <c r="F5221" s="1515"/>
    </row>
    <row r="5222" spans="1:6" s="1055" customFormat="1" ht="15.6">
      <c r="A5222" s="1290" t="s">
        <v>3099</v>
      </c>
      <c r="B5222" s="1291" t="s">
        <v>2984</v>
      </c>
      <c r="C5222" s="1285"/>
      <c r="D5222" s="1109"/>
      <c r="E5222" s="1586"/>
      <c r="F5222" s="1515">
        <f>F5175</f>
        <v>146600</v>
      </c>
    </row>
    <row r="5223" spans="1:6" s="1055" customFormat="1" ht="15.6">
      <c r="A5223" s="1290"/>
      <c r="B5223" s="1291"/>
      <c r="C5223" s="1285"/>
      <c r="D5223" s="1109"/>
      <c r="E5223" s="1586"/>
      <c r="F5223" s="1515"/>
    </row>
    <row r="5224" spans="1:6" s="1055" customFormat="1" ht="15.6">
      <c r="A5224" s="1290" t="s">
        <v>3101</v>
      </c>
      <c r="B5224" s="1291" t="s">
        <v>2985</v>
      </c>
      <c r="C5224" s="1285"/>
      <c r="D5224" s="1109"/>
      <c r="E5224" s="1586"/>
      <c r="F5224" s="1515">
        <f>F5213</f>
        <v>0</v>
      </c>
    </row>
    <row r="5225" spans="1:6" s="1055" customFormat="1" ht="15.6">
      <c r="A5225" s="1290"/>
      <c r="B5225" s="1291"/>
      <c r="C5225" s="1285"/>
      <c r="D5225" s="1109"/>
      <c r="E5225" s="1586"/>
      <c r="F5225" s="1515"/>
    </row>
    <row r="5226" spans="1:6" s="1055" customFormat="1" ht="15.6">
      <c r="A5226" s="1290"/>
      <c r="B5226" s="1291"/>
      <c r="C5226" s="1285"/>
      <c r="D5226" s="1109"/>
      <c r="E5226" s="1586"/>
      <c r="F5226" s="1515"/>
    </row>
    <row r="5227" spans="1:6" s="1055" customFormat="1" ht="15.6">
      <c r="A5227" s="1290"/>
      <c r="B5227" s="1291"/>
      <c r="C5227" s="1285"/>
      <c r="D5227" s="1109"/>
      <c r="E5227" s="1586"/>
      <c r="F5227" s="1515"/>
    </row>
    <row r="5228" spans="1:6" s="1055" customFormat="1" ht="15.6">
      <c r="A5228" s="1290"/>
      <c r="B5228" s="1291"/>
      <c r="C5228" s="1285"/>
      <c r="D5228" s="1109"/>
      <c r="E5228" s="1586"/>
      <c r="F5228" s="1515"/>
    </row>
    <row r="5229" spans="1:6" s="1055" customFormat="1" ht="15.6">
      <c r="A5229" s="1290"/>
      <c r="B5229" s="1291"/>
      <c r="C5229" s="1285"/>
      <c r="D5229" s="1109"/>
      <c r="E5229" s="1586"/>
      <c r="F5229" s="1515"/>
    </row>
    <row r="5230" spans="1:6" s="1055" customFormat="1" ht="15.6">
      <c r="A5230" s="1290"/>
      <c r="B5230" s="1291"/>
      <c r="C5230" s="1285"/>
      <c r="D5230" s="1109"/>
      <c r="E5230" s="1586"/>
      <c r="F5230" s="1515"/>
    </row>
    <row r="5231" spans="1:6" s="1055" customFormat="1" ht="15.6">
      <c r="A5231" s="1290"/>
      <c r="B5231" s="1291"/>
      <c r="C5231" s="1285"/>
      <c r="D5231" s="1109"/>
      <c r="E5231" s="1586"/>
      <c r="F5231" s="1515"/>
    </row>
    <row r="5232" spans="1:6" s="1055" customFormat="1" ht="15.6">
      <c r="A5232" s="1290"/>
      <c r="B5232" s="1291"/>
      <c r="C5232" s="1285"/>
      <c r="D5232" s="1109"/>
      <c r="E5232" s="1586"/>
      <c r="F5232" s="1515"/>
    </row>
    <row r="5233" spans="1:6" s="1055" customFormat="1" ht="15.6">
      <c r="A5233" s="1290"/>
      <c r="B5233" s="1292"/>
      <c r="C5233" s="1293"/>
      <c r="D5233" s="1294"/>
      <c r="E5233" s="1587"/>
      <c r="F5233" s="1588"/>
    </row>
    <row r="5234" spans="1:6" s="1055" customFormat="1" ht="15.6">
      <c r="A5234" s="1290"/>
      <c r="B5234" s="1295" t="s">
        <v>2937</v>
      </c>
      <c r="C5234" s="1293"/>
      <c r="D5234" s="1294"/>
      <c r="E5234" s="1587"/>
      <c r="F5234" s="1588">
        <f>SUM(F5220:F5233)</f>
        <v>146600</v>
      </c>
    </row>
    <row r="5235" spans="1:6" s="1055" customFormat="1" ht="15.6">
      <c r="A5235" s="1290"/>
      <c r="B5235" s="1292"/>
      <c r="C5235" s="1293"/>
      <c r="D5235" s="1294"/>
      <c r="E5235" s="1587"/>
      <c r="F5235" s="1588"/>
    </row>
    <row r="5236" spans="1:6" s="1055" customFormat="1" ht="15.6">
      <c r="A5236" s="1290"/>
      <c r="B5236" s="1291"/>
      <c r="C5236" s="1285"/>
      <c r="D5236" s="1109"/>
      <c r="E5236" s="1586"/>
      <c r="F5236" s="1515"/>
    </row>
    <row r="5237" spans="1:6" s="1055" customFormat="1" ht="15.6">
      <c r="A5237" s="1290"/>
      <c r="B5237" s="1291"/>
      <c r="C5237" s="1285"/>
      <c r="D5237" s="1109"/>
      <c r="E5237" s="1586"/>
      <c r="F5237" s="1515"/>
    </row>
    <row r="5238" spans="1:6" s="1055" customFormat="1" ht="15.6">
      <c r="A5238" s="1290"/>
      <c r="B5238" s="1291"/>
      <c r="C5238" s="1285"/>
      <c r="D5238" s="1109"/>
      <c r="E5238" s="1586"/>
      <c r="F5238" s="1515"/>
    </row>
    <row r="5239" spans="1:6" s="1055" customFormat="1" ht="15.6">
      <c r="A5239" s="1290"/>
      <c r="B5239" s="1291"/>
      <c r="C5239" s="1285"/>
      <c r="D5239" s="1109"/>
      <c r="E5239" s="1586"/>
      <c r="F5239" s="1515"/>
    </row>
    <row r="5240" spans="1:6" s="1055" customFormat="1" ht="15.6">
      <c r="A5240" s="1290"/>
      <c r="B5240" s="1291"/>
      <c r="C5240" s="1285"/>
      <c r="D5240" s="1109"/>
      <c r="E5240" s="1586"/>
      <c r="F5240" s="1515"/>
    </row>
    <row r="5241" spans="1:6" s="1055" customFormat="1" ht="15.6">
      <c r="A5241" s="1290"/>
      <c r="B5241" s="1291"/>
      <c r="C5241" s="1285"/>
      <c r="D5241" s="1109"/>
      <c r="E5241" s="1586"/>
      <c r="F5241" s="1515"/>
    </row>
    <row r="5242" spans="1:6" s="1055" customFormat="1" ht="15.6">
      <c r="A5242" s="1290"/>
      <c r="B5242" s="1291"/>
      <c r="C5242" s="1285"/>
      <c r="D5242" s="1109"/>
      <c r="E5242" s="1586"/>
      <c r="F5242" s="1515"/>
    </row>
    <row r="5243" spans="1:6" s="1055" customFormat="1" ht="15.6">
      <c r="A5243" s="1290"/>
      <c r="B5243" s="1291"/>
      <c r="C5243" s="1285"/>
      <c r="D5243" s="1109"/>
      <c r="E5243" s="1586"/>
      <c r="F5243" s="1515"/>
    </row>
    <row r="5244" spans="1:6" s="1055" customFormat="1" ht="15.6">
      <c r="A5244" s="1290"/>
      <c r="B5244" s="1291"/>
      <c r="C5244" s="1285"/>
      <c r="D5244" s="1109"/>
      <c r="E5244" s="1586"/>
      <c r="F5244" s="1515"/>
    </row>
    <row r="5245" spans="1:6" s="1055" customFormat="1" ht="15.6">
      <c r="A5245" s="1290"/>
      <c r="B5245" s="1291"/>
      <c r="C5245" s="1285"/>
      <c r="D5245" s="1109"/>
      <c r="E5245" s="1586"/>
      <c r="F5245" s="1515"/>
    </row>
    <row r="5246" spans="1:6" s="1055" customFormat="1" ht="15.6">
      <c r="A5246" s="1290"/>
      <c r="B5246" s="1291"/>
      <c r="C5246" s="1285"/>
      <c r="D5246" s="1109"/>
      <c r="E5246" s="1586"/>
      <c r="F5246" s="1515"/>
    </row>
    <row r="5247" spans="1:6" s="1055" customFormat="1" ht="15.6">
      <c r="A5247" s="1290"/>
      <c r="B5247" s="1291"/>
      <c r="C5247" s="1285"/>
      <c r="D5247" s="1109"/>
      <c r="E5247" s="1586"/>
      <c r="F5247" s="1515"/>
    </row>
    <row r="5248" spans="1:6" s="1055" customFormat="1" ht="15.6">
      <c r="A5248" s="1290"/>
      <c r="B5248" s="1291"/>
      <c r="C5248" s="1285"/>
      <c r="D5248" s="1109"/>
      <c r="E5248" s="1586"/>
      <c r="F5248" s="1515"/>
    </row>
    <row r="5249" spans="1:6" s="1055" customFormat="1" ht="15.6">
      <c r="A5249" s="1290"/>
      <c r="B5249" s="1291"/>
      <c r="C5249" s="1285"/>
      <c r="D5249" s="1109"/>
      <c r="E5249" s="1586"/>
      <c r="F5249" s="1515"/>
    </row>
    <row r="5250" spans="1:6" s="1055" customFormat="1" ht="15.6">
      <c r="A5250" s="1290"/>
      <c r="B5250" s="1291"/>
      <c r="C5250" s="1285"/>
      <c r="D5250" s="1109"/>
      <c r="E5250" s="1586"/>
      <c r="F5250" s="1515"/>
    </row>
    <row r="5251" spans="1:6" s="1055" customFormat="1" ht="15.6">
      <c r="A5251" s="1290"/>
      <c r="B5251" s="1291"/>
      <c r="C5251" s="1285"/>
      <c r="D5251" s="1109"/>
      <c r="E5251" s="1586"/>
      <c r="F5251" s="1515"/>
    </row>
    <row r="5252" spans="1:6" s="1055" customFormat="1" ht="15.6">
      <c r="A5252" s="1290"/>
      <c r="B5252" s="1291"/>
      <c r="C5252" s="1285"/>
      <c r="D5252" s="1109"/>
      <c r="E5252" s="1586"/>
      <c r="F5252" s="1515"/>
    </row>
    <row r="5253" spans="1:6" s="1055" customFormat="1" ht="15.6">
      <c r="A5253" s="1290"/>
      <c r="B5253" s="1291"/>
      <c r="C5253" s="1285"/>
      <c r="D5253" s="1109"/>
      <c r="E5253" s="1586"/>
      <c r="F5253" s="1515"/>
    </row>
    <row r="5254" spans="1:6" s="1055" customFormat="1" ht="15.6">
      <c r="A5254" s="1290"/>
      <c r="B5254" s="1291"/>
      <c r="C5254" s="1285"/>
      <c r="D5254" s="1109"/>
      <c r="E5254" s="1586"/>
      <c r="F5254" s="1515"/>
    </row>
    <row r="5255" spans="1:6" s="1055" customFormat="1" ht="15.6">
      <c r="A5255" s="1290"/>
      <c r="B5255" s="1291"/>
      <c r="C5255" s="1285"/>
      <c r="D5255" s="1109"/>
      <c r="E5255" s="1586"/>
      <c r="F5255" s="1515"/>
    </row>
    <row r="5256" spans="1:6" s="1055" customFormat="1" ht="15.6">
      <c r="A5256" s="1290"/>
      <c r="B5256" s="1291"/>
      <c r="C5256" s="1285"/>
      <c r="D5256" s="1109"/>
      <c r="E5256" s="1586"/>
      <c r="F5256" s="1515"/>
    </row>
    <row r="5257" spans="1:6" s="1055" customFormat="1" ht="15.6">
      <c r="A5257" s="1290"/>
      <c r="B5257" s="1291"/>
      <c r="C5257" s="1285"/>
      <c r="D5257" s="1109"/>
      <c r="E5257" s="1586"/>
      <c r="F5257" s="1515"/>
    </row>
    <row r="5258" spans="1:6" s="1055" customFormat="1" ht="15.6">
      <c r="A5258" s="1290"/>
      <c r="B5258" s="1291"/>
      <c r="C5258" s="1285"/>
      <c r="D5258" s="1109"/>
      <c r="E5258" s="1586"/>
      <c r="F5258" s="1515"/>
    </row>
    <row r="5259" spans="1:6" s="1055" customFormat="1" ht="15.6">
      <c r="A5259" s="1290"/>
      <c r="B5259" s="1291"/>
      <c r="C5259" s="1285"/>
      <c r="D5259" s="1109"/>
      <c r="E5259" s="1586"/>
      <c r="F5259" s="1515"/>
    </row>
    <row r="5260" spans="1:6" s="1055" customFormat="1" ht="16.2" thickBot="1">
      <c r="A5260" s="1296"/>
      <c r="B5260" s="1297"/>
      <c r="C5260" s="1298"/>
      <c r="D5260" s="1299"/>
      <c r="E5260" s="1589"/>
      <c r="F5260" s="1582"/>
    </row>
    <row r="5261" spans="1:6" s="1055" customFormat="1" ht="16.2" thickBot="1">
      <c r="A5261" s="1158"/>
      <c r="B5261" s="1117" t="s">
        <v>2938</v>
      </c>
      <c r="C5261" s="1253"/>
      <c r="D5261" s="1107"/>
      <c r="E5261" s="1497"/>
      <c r="F5261" s="1590">
        <f>F5234</f>
        <v>146600</v>
      </c>
    </row>
    <row r="5262" spans="1:6" s="1083" customFormat="1" ht="15.6">
      <c r="A5262" s="1159"/>
      <c r="B5262" s="1321"/>
      <c r="C5262" s="1322"/>
      <c r="D5262" s="1320"/>
      <c r="E5262" s="1602"/>
      <c r="F5262" s="1602"/>
    </row>
    <row r="5263" spans="1:6" s="1083" customFormat="1" ht="15.6">
      <c r="A5263" s="1158"/>
      <c r="B5263" s="1117"/>
      <c r="C5263" s="1107"/>
      <c r="D5263" s="1107"/>
      <c r="E5263" s="1564"/>
      <c r="F5263" s="1564"/>
    </row>
    <row r="5264" spans="1:6" s="1055" customFormat="1" ht="16.2" thickBot="1">
      <c r="A5264" s="2602" t="s">
        <v>3102</v>
      </c>
      <c r="B5264" s="2602"/>
      <c r="C5264" s="2602"/>
      <c r="D5264" s="2602"/>
      <c r="E5264" s="2602"/>
      <c r="F5264" s="2602"/>
    </row>
    <row r="5265" spans="1:6" s="1083" customFormat="1" ht="16.2" thickBot="1">
      <c r="A5265" s="1275" t="s">
        <v>7</v>
      </c>
      <c r="B5265" s="1112" t="s">
        <v>8</v>
      </c>
      <c r="C5265" s="1113" t="s">
        <v>10</v>
      </c>
      <c r="D5265" s="1276" t="s">
        <v>991</v>
      </c>
      <c r="E5265" s="1455" t="s">
        <v>11</v>
      </c>
      <c r="F5265" s="1578" t="s">
        <v>2732</v>
      </c>
    </row>
    <row r="5266" spans="1:6" s="1055" customFormat="1" ht="15.6">
      <c r="A5266" s="1301"/>
      <c r="B5266" s="1326" t="s">
        <v>1530</v>
      </c>
      <c r="C5266" s="1143"/>
      <c r="D5266" s="1109"/>
      <c r="E5266" s="1491"/>
      <c r="F5266" s="1600"/>
    </row>
    <row r="5267" spans="1:6" s="1055" customFormat="1" ht="15.6">
      <c r="A5267" s="1292" t="s">
        <v>3103</v>
      </c>
      <c r="B5267" s="1326" t="s">
        <v>1531</v>
      </c>
      <c r="C5267" s="1143"/>
      <c r="D5267" s="1109"/>
      <c r="E5267" s="1491"/>
      <c r="F5267" s="1600"/>
    </row>
    <row r="5268" spans="1:6" s="1055" customFormat="1" ht="154.5" customHeight="1">
      <c r="A5268" s="1290" t="s">
        <v>28</v>
      </c>
      <c r="B5268" s="1124" t="s">
        <v>1532</v>
      </c>
      <c r="C5268" s="1143" t="s">
        <v>1421</v>
      </c>
      <c r="D5268" s="1327">
        <v>0</v>
      </c>
      <c r="E5268" s="1491">
        <v>6500</v>
      </c>
      <c r="F5268" s="1600">
        <f>D5268*E5268</f>
        <v>0</v>
      </c>
    </row>
    <row r="5269" spans="1:6" s="1055" customFormat="1" ht="141.75" customHeight="1">
      <c r="A5269" s="1290" t="s">
        <v>30</v>
      </c>
      <c r="B5269" s="1124" t="s">
        <v>1533</v>
      </c>
      <c r="C5269" s="1143" t="s">
        <v>1421</v>
      </c>
      <c r="D5269" s="1327">
        <v>0</v>
      </c>
      <c r="E5269" s="1491">
        <v>6500</v>
      </c>
      <c r="F5269" s="1600">
        <f t="shared" ref="F5269:F5271" si="129">D5269*E5269</f>
        <v>0</v>
      </c>
    </row>
    <row r="5270" spans="1:6" s="1055" customFormat="1" ht="15.6">
      <c r="A5270" s="1290"/>
      <c r="B5270" s="1124"/>
      <c r="C5270" s="1143"/>
      <c r="D5270" s="1109"/>
      <c r="E5270" s="1491"/>
      <c r="F5270" s="1600">
        <f t="shared" si="129"/>
        <v>0</v>
      </c>
    </row>
    <row r="5271" spans="1:6" s="1055" customFormat="1" ht="31.2">
      <c r="A5271" s="1328" t="s">
        <v>31</v>
      </c>
      <c r="B5271" s="1082" t="s">
        <v>1534</v>
      </c>
      <c r="C5271" s="1143" t="s">
        <v>1421</v>
      </c>
      <c r="D5271" s="1327">
        <v>0</v>
      </c>
      <c r="E5271" s="1491">
        <v>2500</v>
      </c>
      <c r="F5271" s="1600">
        <f t="shared" si="129"/>
        <v>0</v>
      </c>
    </row>
    <row r="5272" spans="1:6" s="1055" customFormat="1" ht="15.6">
      <c r="A5272" s="1290"/>
      <c r="B5272" s="1124"/>
      <c r="C5272" s="1143"/>
      <c r="D5272" s="1109"/>
      <c r="E5272" s="1491"/>
      <c r="F5272" s="1600"/>
    </row>
    <row r="5273" spans="1:6" s="1055" customFormat="1" ht="15.6">
      <c r="A5273" s="1290"/>
      <c r="B5273" s="1124"/>
      <c r="C5273" s="1143"/>
      <c r="D5273" s="1327"/>
      <c r="E5273" s="1491"/>
      <c r="F5273" s="1600"/>
    </row>
    <row r="5274" spans="1:6" s="1055" customFormat="1" ht="15.6">
      <c r="A5274" s="1290"/>
      <c r="B5274" s="1082"/>
      <c r="C5274" s="1143"/>
      <c r="D5274" s="1109"/>
      <c r="E5274" s="1606"/>
      <c r="F5274" s="1600"/>
    </row>
    <row r="5275" spans="1:6" s="1055" customFormat="1" ht="15.6">
      <c r="A5275" s="1290"/>
      <c r="B5275" s="1124"/>
      <c r="C5275" s="1143"/>
      <c r="D5275" s="1327"/>
      <c r="E5275" s="1491"/>
      <c r="F5275" s="1600"/>
    </row>
    <row r="5276" spans="1:6" s="1055" customFormat="1" ht="15.6">
      <c r="A5276" s="1329"/>
      <c r="B5276" s="1082"/>
      <c r="C5276" s="1143"/>
      <c r="D5276" s="1109"/>
      <c r="E5276" s="1606"/>
      <c r="F5276" s="1600"/>
    </row>
    <row r="5277" spans="1:6" s="1055" customFormat="1" ht="15.6">
      <c r="A5277" s="1290"/>
      <c r="B5277" s="1082"/>
      <c r="C5277" s="1143"/>
      <c r="D5277" s="1109"/>
      <c r="E5277" s="1606"/>
      <c r="F5277" s="1600"/>
    </row>
    <row r="5278" spans="1:6" s="1055" customFormat="1" ht="15.6">
      <c r="A5278" s="1329"/>
      <c r="B5278" s="1082"/>
      <c r="C5278" s="1143"/>
      <c r="D5278" s="1109"/>
      <c r="E5278" s="1491"/>
      <c r="F5278" s="1607"/>
    </row>
    <row r="5279" spans="1:6" s="1055" customFormat="1" ht="15.6">
      <c r="A5279" s="1329"/>
      <c r="B5279" s="1082"/>
      <c r="C5279" s="1330"/>
      <c r="D5279" s="1294"/>
      <c r="E5279" s="1513"/>
      <c r="F5279" s="1600"/>
    </row>
    <row r="5280" spans="1:6" s="1055" customFormat="1" ht="15.6">
      <c r="A5280" s="1290"/>
      <c r="B5280" s="1082"/>
      <c r="C5280" s="1143"/>
      <c r="D5280" s="1109"/>
      <c r="E5280" s="1491"/>
      <c r="F5280" s="1600"/>
    </row>
    <row r="5281" spans="1:6" s="1055" customFormat="1" ht="15.6">
      <c r="A5281" s="1290"/>
      <c r="B5281" s="1082"/>
      <c r="C5281" s="1143"/>
      <c r="D5281" s="1109"/>
      <c r="E5281" s="1491"/>
      <c r="F5281" s="1600"/>
    </row>
    <row r="5282" spans="1:6" s="1055" customFormat="1" ht="15.6">
      <c r="A5282" s="1290"/>
      <c r="B5282" s="1082"/>
      <c r="C5282" s="1143"/>
      <c r="D5282" s="1109"/>
      <c r="E5282" s="1491"/>
      <c r="F5282" s="1600"/>
    </row>
    <row r="5283" spans="1:6" s="1055" customFormat="1" ht="15.6">
      <c r="A5283" s="1290"/>
      <c r="B5283" s="1082"/>
      <c r="C5283" s="1143"/>
      <c r="D5283" s="1109"/>
      <c r="E5283" s="1491"/>
      <c r="F5283" s="1600"/>
    </row>
    <row r="5284" spans="1:6" s="1055" customFormat="1" ht="15.6">
      <c r="A5284" s="1290"/>
      <c r="B5284" s="1082"/>
      <c r="C5284" s="1143"/>
      <c r="D5284" s="1109"/>
      <c r="E5284" s="1491"/>
      <c r="F5284" s="1600"/>
    </row>
    <row r="5285" spans="1:6" s="1055" customFormat="1" ht="15.6">
      <c r="A5285" s="1290"/>
      <c r="B5285" s="1082"/>
      <c r="C5285" s="1143"/>
      <c r="D5285" s="1109"/>
      <c r="E5285" s="1491"/>
      <c r="F5285" s="1600"/>
    </row>
    <row r="5286" spans="1:6" s="1055" customFormat="1" ht="15.6">
      <c r="A5286" s="1290"/>
      <c r="B5286" s="1082"/>
      <c r="C5286" s="1143"/>
      <c r="D5286" s="1109"/>
      <c r="E5286" s="1491"/>
      <c r="F5286" s="1600"/>
    </row>
    <row r="5287" spans="1:6" s="1055" customFormat="1" ht="15.6">
      <c r="A5287" s="1290"/>
      <c r="B5287" s="1082"/>
      <c r="C5287" s="1143"/>
      <c r="D5287" s="1109"/>
      <c r="E5287" s="1491"/>
      <c r="F5287" s="1600"/>
    </row>
    <row r="5288" spans="1:6" s="1055" customFormat="1" ht="15.6">
      <c r="A5288" s="1290"/>
      <c r="B5288" s="1082"/>
      <c r="C5288" s="1143"/>
      <c r="D5288" s="1109"/>
      <c r="E5288" s="1491"/>
      <c r="F5288" s="1600"/>
    </row>
    <row r="5289" spans="1:6" s="1055" customFormat="1" ht="15.6">
      <c r="A5289" s="1290"/>
      <c r="B5289" s="1082"/>
      <c r="C5289" s="1143"/>
      <c r="D5289" s="1109"/>
      <c r="E5289" s="1491"/>
      <c r="F5289" s="1600"/>
    </row>
    <row r="5290" spans="1:6" s="1055" customFormat="1" ht="15.6">
      <c r="A5290" s="1290"/>
      <c r="B5290" s="1082"/>
      <c r="C5290" s="1143"/>
      <c r="D5290" s="1109"/>
      <c r="E5290" s="1491"/>
      <c r="F5290" s="1600"/>
    </row>
    <row r="5291" spans="1:6" s="1055" customFormat="1" ht="15.6">
      <c r="A5291" s="1290"/>
      <c r="B5291" s="1082"/>
      <c r="C5291" s="1143"/>
      <c r="D5291" s="1109"/>
      <c r="E5291" s="1491"/>
      <c r="F5291" s="1600"/>
    </row>
    <row r="5292" spans="1:6" s="1055" customFormat="1" ht="15.6">
      <c r="A5292" s="1290"/>
      <c r="B5292" s="1082"/>
      <c r="C5292" s="1143"/>
      <c r="D5292" s="1109"/>
      <c r="E5292" s="1491"/>
      <c r="F5292" s="1600"/>
    </row>
    <row r="5293" spans="1:6" s="1055" customFormat="1" ht="16.2" thickBot="1">
      <c r="A5293" s="1296"/>
      <c r="B5293" s="1331"/>
      <c r="C5293" s="1332"/>
      <c r="D5293" s="1299"/>
      <c r="E5293" s="1575"/>
      <c r="F5293" s="1608"/>
    </row>
    <row r="5294" spans="1:6" s="1055" customFormat="1" ht="16.2" thickBot="1">
      <c r="A5294" s="2609" t="s">
        <v>2810</v>
      </c>
      <c r="B5294" s="2609"/>
      <c r="C5294" s="2609"/>
      <c r="D5294" s="2609"/>
      <c r="E5294" s="2610"/>
      <c r="F5294" s="1609">
        <f>SUM(F5268:F5293)</f>
        <v>0</v>
      </c>
    </row>
    <row r="5295" spans="1:6" s="1055" customFormat="1" ht="16.2" thickTop="1">
      <c r="A5295" s="1254"/>
      <c r="B5295" s="1333"/>
      <c r="C5295" s="1143"/>
      <c r="D5295" s="1107"/>
      <c r="E5295" s="1465"/>
      <c r="F5295" s="1599"/>
    </row>
    <row r="5296" spans="1:6" s="1083" customFormat="1" ht="6.75" customHeight="1">
      <c r="A5296" s="1334"/>
      <c r="B5296" s="1335"/>
      <c r="C5296" s="1335"/>
      <c r="D5296" s="1335"/>
      <c r="E5296" s="1610"/>
      <c r="F5296" s="1610"/>
    </row>
    <row r="5297" spans="1:6" s="1055" customFormat="1" ht="15.6">
      <c r="A5297" s="1336"/>
      <c r="B5297" s="1117"/>
      <c r="C5297" s="1143"/>
      <c r="D5297" s="1107"/>
      <c r="E5297" s="1592"/>
      <c r="F5297" s="1564"/>
    </row>
    <row r="5298" spans="1:6" s="1055" customFormat="1" ht="16.2" thickBot="1">
      <c r="A5298" s="2602" t="s">
        <v>3102</v>
      </c>
      <c r="B5298" s="2602"/>
      <c r="C5298" s="2602"/>
      <c r="D5298" s="2602"/>
      <c r="E5298" s="2602"/>
      <c r="F5298" s="2602"/>
    </row>
    <row r="5299" spans="1:6" s="1055" customFormat="1" ht="16.2" thickBot="1">
      <c r="A5299" s="1337" t="s">
        <v>7</v>
      </c>
      <c r="B5299" s="1338" t="s">
        <v>8</v>
      </c>
      <c r="C5299" s="1339" t="s">
        <v>10</v>
      </c>
      <c r="D5299" s="1340" t="s">
        <v>991</v>
      </c>
      <c r="E5299" s="1611" t="s">
        <v>11</v>
      </c>
      <c r="F5299" s="1514" t="s">
        <v>2033</v>
      </c>
    </row>
    <row r="5300" spans="1:6" s="1055" customFormat="1" ht="15.6">
      <c r="A5300" s="1286"/>
      <c r="B5300" s="1287"/>
      <c r="C5300" s="1288"/>
      <c r="D5300" s="1289"/>
      <c r="E5300" s="1585"/>
      <c r="F5300" s="1580"/>
    </row>
    <row r="5301" spans="1:6" s="1055" customFormat="1" ht="15.6">
      <c r="A5301" s="1290"/>
      <c r="B5301" s="1077" t="s">
        <v>2934</v>
      </c>
      <c r="C5301" s="1285"/>
      <c r="D5301" s="1109"/>
      <c r="E5301" s="1586"/>
      <c r="F5301" s="1515"/>
    </row>
    <row r="5302" spans="1:6" s="1055" customFormat="1" ht="15.6">
      <c r="A5302" s="1290"/>
      <c r="B5302" s="1077"/>
      <c r="C5302" s="1285"/>
      <c r="D5302" s="1109"/>
      <c r="E5302" s="1586"/>
      <c r="F5302" s="1515"/>
    </row>
    <row r="5303" spans="1:6" s="1055" customFormat="1" ht="15.6">
      <c r="A5303" s="1290"/>
      <c r="B5303" s="1291"/>
      <c r="C5303" s="1285"/>
      <c r="D5303" s="1109"/>
      <c r="E5303" s="1586"/>
      <c r="F5303" s="1515"/>
    </row>
    <row r="5304" spans="1:6" s="1055" customFormat="1" ht="15.6">
      <c r="A5304" s="1290" t="s">
        <v>3103</v>
      </c>
      <c r="B5304" s="1291" t="s">
        <v>2988</v>
      </c>
      <c r="C5304" s="1285"/>
      <c r="D5304" s="1109"/>
      <c r="E5304" s="1586"/>
      <c r="F5304" s="1515">
        <f>F5294</f>
        <v>0</v>
      </c>
    </row>
    <row r="5305" spans="1:6" s="1055" customFormat="1" ht="15.6">
      <c r="A5305" s="1290"/>
      <c r="B5305" s="1291"/>
      <c r="C5305" s="1285"/>
      <c r="D5305" s="1109"/>
      <c r="E5305" s="1586"/>
      <c r="F5305" s="1515"/>
    </row>
    <row r="5306" spans="1:6" s="1055" customFormat="1" ht="15.6">
      <c r="A5306" s="1290"/>
      <c r="B5306" s="1291"/>
      <c r="C5306" s="1285"/>
      <c r="D5306" s="1109"/>
      <c r="E5306" s="1586"/>
      <c r="F5306" s="1515"/>
    </row>
    <row r="5307" spans="1:6" s="1055" customFormat="1" ht="15.6">
      <c r="A5307" s="1290"/>
      <c r="B5307" s="1292"/>
      <c r="C5307" s="1293"/>
      <c r="D5307" s="1294"/>
      <c r="E5307" s="1587"/>
      <c r="F5307" s="1588"/>
    </row>
    <row r="5308" spans="1:6" s="1055" customFormat="1" ht="15.6">
      <c r="A5308" s="1290"/>
      <c r="B5308" s="1096"/>
      <c r="C5308" s="1293"/>
      <c r="D5308" s="1294"/>
      <c r="E5308" s="1587"/>
      <c r="F5308" s="1515"/>
    </row>
    <row r="5309" spans="1:6" s="1055" customFormat="1" ht="15.6">
      <c r="A5309" s="1290"/>
      <c r="B5309" s="1292"/>
      <c r="C5309" s="1293"/>
      <c r="D5309" s="1294"/>
      <c r="E5309" s="1587"/>
      <c r="F5309" s="1588"/>
    </row>
    <row r="5310" spans="1:6" s="1055" customFormat="1" ht="15.6">
      <c r="A5310" s="1290"/>
      <c r="B5310" s="1295" t="s">
        <v>2989</v>
      </c>
      <c r="C5310" s="1293"/>
      <c r="D5310" s="1294"/>
      <c r="E5310" s="1587"/>
      <c r="F5310" s="1588">
        <f>SUM(F5302:F5309)</f>
        <v>0</v>
      </c>
    </row>
    <row r="5311" spans="1:6" s="1055" customFormat="1" ht="15.6">
      <c r="A5311" s="1290"/>
      <c r="B5311" s="1292"/>
      <c r="C5311" s="1293"/>
      <c r="D5311" s="1294"/>
      <c r="E5311" s="1587"/>
      <c r="F5311" s="1588"/>
    </row>
    <row r="5312" spans="1:6" s="1055" customFormat="1" ht="15.6">
      <c r="A5312" s="1290"/>
      <c r="B5312" s="1291"/>
      <c r="C5312" s="1285"/>
      <c r="D5312" s="1109"/>
      <c r="E5312" s="1586"/>
      <c r="F5312" s="1515"/>
    </row>
    <row r="5313" spans="1:6" s="1055" customFormat="1" ht="15.6">
      <c r="A5313" s="1290"/>
      <c r="B5313" s="1291"/>
      <c r="C5313" s="1285"/>
      <c r="D5313" s="1109"/>
      <c r="E5313" s="1586"/>
      <c r="F5313" s="1515"/>
    </row>
    <row r="5314" spans="1:6" s="1055" customFormat="1" ht="15.6">
      <c r="A5314" s="1290"/>
      <c r="B5314" s="1291"/>
      <c r="C5314" s="1285"/>
      <c r="D5314" s="1109"/>
      <c r="E5314" s="1586"/>
      <c r="F5314" s="1515"/>
    </row>
    <row r="5315" spans="1:6" s="1055" customFormat="1" ht="15.6">
      <c r="A5315" s="1290"/>
      <c r="B5315" s="1291"/>
      <c r="C5315" s="1285"/>
      <c r="D5315" s="1109"/>
      <c r="E5315" s="1586"/>
      <c r="F5315" s="1515"/>
    </row>
    <row r="5316" spans="1:6" s="1055" customFormat="1" ht="15.6">
      <c r="A5316" s="1290"/>
      <c r="B5316" s="1291"/>
      <c r="C5316" s="1285"/>
      <c r="D5316" s="1109"/>
      <c r="E5316" s="1586"/>
      <c r="F5316" s="1515"/>
    </row>
    <row r="5317" spans="1:6" s="1055" customFormat="1" ht="15.6">
      <c r="A5317" s="1290"/>
      <c r="B5317" s="1291"/>
      <c r="C5317" s="1285"/>
      <c r="D5317" s="1109"/>
      <c r="E5317" s="1586"/>
      <c r="F5317" s="1515"/>
    </row>
    <row r="5318" spans="1:6" s="1055" customFormat="1" ht="15.6">
      <c r="A5318" s="1290"/>
      <c r="B5318" s="1291"/>
      <c r="C5318" s="1285"/>
      <c r="D5318" s="1109"/>
      <c r="E5318" s="1586"/>
      <c r="F5318" s="1515"/>
    </row>
    <row r="5319" spans="1:6" s="1055" customFormat="1" ht="15.6">
      <c r="A5319" s="1290"/>
      <c r="B5319" s="1291"/>
      <c r="C5319" s="1285"/>
      <c r="D5319" s="1109"/>
      <c r="E5319" s="1586"/>
      <c r="F5319" s="1515"/>
    </row>
    <row r="5320" spans="1:6" s="1055" customFormat="1" ht="15.6">
      <c r="A5320" s="1290"/>
      <c r="B5320" s="1291"/>
      <c r="C5320" s="1285"/>
      <c r="D5320" s="1109"/>
      <c r="E5320" s="1586"/>
      <c r="F5320" s="1515"/>
    </row>
    <row r="5321" spans="1:6" s="1055" customFormat="1" ht="15.6">
      <c r="A5321" s="1290"/>
      <c r="B5321" s="1291"/>
      <c r="C5321" s="1285"/>
      <c r="D5321" s="1109"/>
      <c r="E5321" s="1586"/>
      <c r="F5321" s="1515"/>
    </row>
    <row r="5322" spans="1:6" s="1055" customFormat="1" ht="15.6">
      <c r="A5322" s="1290"/>
      <c r="B5322" s="1291"/>
      <c r="C5322" s="1285"/>
      <c r="D5322" s="1109"/>
      <c r="E5322" s="1586"/>
      <c r="F5322" s="1515"/>
    </row>
    <row r="5323" spans="1:6" s="1055" customFormat="1" ht="15.6">
      <c r="A5323" s="1290"/>
      <c r="B5323" s="1291"/>
      <c r="C5323" s="1285"/>
      <c r="D5323" s="1109"/>
      <c r="E5323" s="1586"/>
      <c r="F5323" s="1515"/>
    </row>
    <row r="5324" spans="1:6" s="1055" customFormat="1" ht="15.6">
      <c r="A5324" s="1290"/>
      <c r="B5324" s="1291"/>
      <c r="C5324" s="1285"/>
      <c r="D5324" s="1109"/>
      <c r="E5324" s="1586"/>
      <c r="F5324" s="1515"/>
    </row>
    <row r="5325" spans="1:6" s="1055" customFormat="1" ht="15.6">
      <c r="A5325" s="1290"/>
      <c r="B5325" s="1291"/>
      <c r="C5325" s="1285"/>
      <c r="D5325" s="1109"/>
      <c r="E5325" s="1586"/>
      <c r="F5325" s="1515"/>
    </row>
    <row r="5326" spans="1:6" s="1055" customFormat="1" ht="15.6">
      <c r="A5326" s="1290"/>
      <c r="B5326" s="1291"/>
      <c r="C5326" s="1285"/>
      <c r="D5326" s="1109"/>
      <c r="E5326" s="1586"/>
      <c r="F5326" s="1515"/>
    </row>
    <row r="5327" spans="1:6" s="1055" customFormat="1" ht="15.6">
      <c r="A5327" s="1290"/>
      <c r="B5327" s="1291"/>
      <c r="C5327" s="1285"/>
      <c r="D5327" s="1109"/>
      <c r="E5327" s="1586"/>
      <c r="F5327" s="1515"/>
    </row>
    <row r="5328" spans="1:6" s="1055" customFormat="1" ht="15.6">
      <c r="A5328" s="1290"/>
      <c r="B5328" s="1291"/>
      <c r="C5328" s="1285"/>
      <c r="D5328" s="1109"/>
      <c r="E5328" s="1586"/>
      <c r="F5328" s="1515"/>
    </row>
    <row r="5329" spans="1:6" s="1055" customFormat="1" ht="15.6">
      <c r="A5329" s="1290"/>
      <c r="B5329" s="1291"/>
      <c r="C5329" s="1285"/>
      <c r="D5329" s="1109"/>
      <c r="E5329" s="1586"/>
      <c r="F5329" s="1515"/>
    </row>
    <row r="5330" spans="1:6" s="1055" customFormat="1" ht="15.6">
      <c r="A5330" s="1290"/>
      <c r="B5330" s="1291"/>
      <c r="C5330" s="1285"/>
      <c r="D5330" s="1109"/>
      <c r="E5330" s="1586"/>
      <c r="F5330" s="1515"/>
    </row>
    <row r="5331" spans="1:6" s="1055" customFormat="1" ht="15.6">
      <c r="A5331" s="1290"/>
      <c r="B5331" s="1291"/>
      <c r="C5331" s="1285"/>
      <c r="D5331" s="1109"/>
      <c r="E5331" s="1586"/>
      <c r="F5331" s="1515"/>
    </row>
    <row r="5332" spans="1:6" s="1055" customFormat="1" ht="15.6">
      <c r="A5332" s="1290"/>
      <c r="B5332" s="1291"/>
      <c r="C5332" s="1285"/>
      <c r="D5332" s="1109"/>
      <c r="E5332" s="1586"/>
      <c r="F5332" s="1515"/>
    </row>
    <row r="5333" spans="1:6" s="1055" customFormat="1" ht="15.6">
      <c r="A5333" s="1290"/>
      <c r="B5333" s="1291"/>
      <c r="C5333" s="1285"/>
      <c r="D5333" s="1109"/>
      <c r="E5333" s="1586"/>
      <c r="F5333" s="1515"/>
    </row>
    <row r="5334" spans="1:6" s="1055" customFormat="1" ht="15.6">
      <c r="A5334" s="1290"/>
      <c r="B5334" s="1291"/>
      <c r="C5334" s="1285"/>
      <c r="D5334" s="1109"/>
      <c r="E5334" s="1586"/>
      <c r="F5334" s="1515"/>
    </row>
    <row r="5335" spans="1:6" s="1055" customFormat="1" ht="15.6">
      <c r="A5335" s="1290"/>
      <c r="B5335" s="1291"/>
      <c r="C5335" s="1285"/>
      <c r="D5335" s="1109"/>
      <c r="E5335" s="1586"/>
      <c r="F5335" s="1515"/>
    </row>
    <row r="5336" spans="1:6" s="1055" customFormat="1" ht="15.6">
      <c r="A5336" s="1290"/>
      <c r="B5336" s="1291"/>
      <c r="C5336" s="1285"/>
      <c r="D5336" s="1109"/>
      <c r="E5336" s="1586"/>
      <c r="F5336" s="1515"/>
    </row>
    <row r="5337" spans="1:6" s="1055" customFormat="1" ht="15.6">
      <c r="A5337" s="1290"/>
      <c r="B5337" s="1291"/>
      <c r="C5337" s="1285"/>
      <c r="D5337" s="1109"/>
      <c r="E5337" s="1586"/>
      <c r="F5337" s="1515"/>
    </row>
    <row r="5338" spans="1:6" s="1055" customFormat="1" ht="15.6">
      <c r="A5338" s="1290"/>
      <c r="B5338" s="1291"/>
      <c r="C5338" s="1285"/>
      <c r="D5338" s="1109"/>
      <c r="E5338" s="1586"/>
      <c r="F5338" s="1515"/>
    </row>
    <row r="5339" spans="1:6" s="1055" customFormat="1" ht="15.6">
      <c r="A5339" s="1290"/>
      <c r="B5339" s="1291"/>
      <c r="C5339" s="1285"/>
      <c r="D5339" s="1109"/>
      <c r="E5339" s="1586"/>
      <c r="F5339" s="1515"/>
    </row>
    <row r="5340" spans="1:6" s="1055" customFormat="1" ht="15.6">
      <c r="A5340" s="1290"/>
      <c r="B5340" s="1291"/>
      <c r="C5340" s="1285"/>
      <c r="D5340" s="1109"/>
      <c r="E5340" s="1586"/>
      <c r="F5340" s="1515"/>
    </row>
    <row r="5341" spans="1:6" s="1055" customFormat="1" ht="15.6">
      <c r="A5341" s="1290"/>
      <c r="B5341" s="1291"/>
      <c r="C5341" s="1285"/>
      <c r="D5341" s="1109"/>
      <c r="E5341" s="1586"/>
      <c r="F5341" s="1515"/>
    </row>
    <row r="5342" spans="1:6" s="1055" customFormat="1" ht="16.2" thickBot="1">
      <c r="A5342" s="1296"/>
      <c r="B5342" s="1297"/>
      <c r="C5342" s="1298"/>
      <c r="D5342" s="1299"/>
      <c r="E5342" s="1589"/>
      <c r="F5342" s="1582"/>
    </row>
    <row r="5343" spans="1:6" s="1055" customFormat="1" ht="16.2" thickBot="1">
      <c r="A5343" s="1158"/>
      <c r="B5343" s="1117" t="s">
        <v>2938</v>
      </c>
      <c r="C5343" s="1253"/>
      <c r="D5343" s="1107"/>
      <c r="E5343" s="1497"/>
      <c r="F5343" s="1590">
        <f>F5310</f>
        <v>0</v>
      </c>
    </row>
    <row r="5344" spans="1:6" s="1055" customFormat="1" ht="15.6">
      <c r="A5344" s="1158"/>
      <c r="B5344" s="1196"/>
      <c r="C5344" s="1253"/>
      <c r="D5344" s="1107"/>
      <c r="E5344" s="1465"/>
      <c r="F5344" s="1599"/>
    </row>
    <row r="5345" spans="1:6" s="1055" customFormat="1" ht="15.6">
      <c r="A5345" s="2589" t="s">
        <v>2754</v>
      </c>
      <c r="B5345" s="2589"/>
      <c r="C5345" s="2589"/>
      <c r="D5345" s="2589"/>
      <c r="E5345" s="2589"/>
      <c r="F5345" s="2589"/>
    </row>
    <row r="5346" spans="1:6" s="1055" customFormat="1" ht="16.2" thickBot="1">
      <c r="A5346" s="1254"/>
      <c r="B5346" s="1142"/>
      <c r="C5346" s="1143"/>
      <c r="D5346" s="1107"/>
      <c r="E5346" s="1465"/>
      <c r="F5346" s="1511"/>
    </row>
    <row r="5347" spans="1:6" s="1055" customFormat="1" ht="16.2" thickBot="1">
      <c r="A5347" s="1313" t="s">
        <v>7</v>
      </c>
      <c r="B5347" s="1112" t="s">
        <v>8</v>
      </c>
      <c r="C5347" s="1145"/>
      <c r="D5347" s="1114"/>
      <c r="E5347" s="1455"/>
      <c r="F5347" s="1512" t="s">
        <v>2755</v>
      </c>
    </row>
    <row r="5348" spans="1:6" s="1055" customFormat="1" ht="15.6">
      <c r="A5348" s="1259"/>
      <c r="B5348" s="1146"/>
      <c r="C5348" s="1147"/>
      <c r="D5348" s="1148"/>
      <c r="E5348" s="1513"/>
      <c r="F5348" s="1514"/>
    </row>
    <row r="5349" spans="1:6" s="1055" customFormat="1" ht="15.6">
      <c r="A5349" s="1195"/>
      <c r="B5349" s="1077"/>
      <c r="C5349" s="1149"/>
      <c r="D5349" s="1073"/>
      <c r="E5349" s="1491"/>
      <c r="F5349" s="1515"/>
    </row>
    <row r="5350" spans="1:6" s="1055" customFormat="1" ht="15.6">
      <c r="A5350" s="1195"/>
      <c r="B5350" s="1077" t="s">
        <v>2990</v>
      </c>
      <c r="C5350" s="1149"/>
      <c r="D5350" s="1073"/>
      <c r="E5350" s="1491"/>
      <c r="F5350" s="1515"/>
    </row>
    <row r="5351" spans="1:6" s="1055" customFormat="1" ht="15.6">
      <c r="A5351" s="1195"/>
      <c r="B5351" s="1150" t="s">
        <v>2754</v>
      </c>
      <c r="C5351" s="1151"/>
      <c r="D5351" s="1073"/>
      <c r="E5351" s="1491"/>
      <c r="F5351" s="1515"/>
    </row>
    <row r="5352" spans="1:6" s="1055" customFormat="1" ht="15.6">
      <c r="A5352" s="1195"/>
      <c r="B5352" s="1150"/>
      <c r="C5352" s="1151"/>
      <c r="D5352" s="1073"/>
      <c r="E5352" s="1491"/>
      <c r="F5352" s="1515"/>
    </row>
    <row r="5353" spans="1:6" s="1055" customFormat="1" ht="17.25" customHeight="1">
      <c r="A5353" s="1195"/>
      <c r="B5353" s="1124"/>
      <c r="C5353" s="1274"/>
      <c r="D5353" s="1073"/>
      <c r="E5353" s="1491"/>
      <c r="F5353" s="1515"/>
    </row>
    <row r="5354" spans="1:6" s="1055" customFormat="1" ht="17.25" customHeight="1">
      <c r="A5354" s="1195">
        <v>2</v>
      </c>
      <c r="B5354" s="1082" t="s">
        <v>1538</v>
      </c>
      <c r="C5354" s="1151"/>
      <c r="D5354" s="1073"/>
      <c r="E5354" s="1491"/>
      <c r="F5354" s="1515">
        <f>F4999</f>
        <v>173816</v>
      </c>
    </row>
    <row r="5355" spans="1:6" s="1055" customFormat="1" ht="17.25" customHeight="1">
      <c r="A5355" s="1195"/>
      <c r="B5355" s="1082"/>
      <c r="C5355" s="1341"/>
      <c r="D5355" s="1073"/>
      <c r="E5355" s="1491"/>
      <c r="F5355" s="1515"/>
    </row>
    <row r="5356" spans="1:6" s="1055" customFormat="1" ht="17.25" customHeight="1">
      <c r="A5356" s="1195">
        <v>3</v>
      </c>
      <c r="B5356" s="1082" t="s">
        <v>1539</v>
      </c>
      <c r="C5356" s="1151"/>
      <c r="D5356" s="1073"/>
      <c r="E5356" s="1491"/>
      <c r="F5356" s="1568">
        <f>F5137</f>
        <v>2138388</v>
      </c>
    </row>
    <row r="5357" spans="1:6" s="1055" customFormat="1" ht="17.25" customHeight="1">
      <c r="A5357" s="1195"/>
      <c r="B5357" s="1082"/>
      <c r="C5357" s="1151"/>
      <c r="D5357" s="1073"/>
      <c r="E5357" s="1491"/>
      <c r="F5357" s="1515"/>
    </row>
    <row r="5358" spans="1:6" s="1055" customFormat="1" ht="17.25" customHeight="1">
      <c r="A5358" s="1195">
        <v>4</v>
      </c>
      <c r="B5358" s="1082" t="s">
        <v>1540</v>
      </c>
      <c r="C5358" s="1151"/>
      <c r="D5358" s="1073"/>
      <c r="E5358" s="1491"/>
      <c r="F5358" s="1515">
        <f>F5261</f>
        <v>146600</v>
      </c>
    </row>
    <row r="5359" spans="1:6" s="1055" customFormat="1" ht="17.25" customHeight="1">
      <c r="A5359" s="1195"/>
      <c r="B5359" s="1082"/>
      <c r="C5359" s="1342"/>
      <c r="D5359" s="1073"/>
      <c r="E5359" s="1491"/>
      <c r="F5359" s="1612"/>
    </row>
    <row r="5360" spans="1:6" s="1055" customFormat="1" ht="17.25" customHeight="1">
      <c r="A5360" s="1195">
        <v>5</v>
      </c>
      <c r="B5360" s="1082" t="s">
        <v>1541</v>
      </c>
      <c r="C5360" s="1151"/>
      <c r="D5360" s="1073"/>
      <c r="E5360" s="1491"/>
      <c r="F5360" s="1515">
        <f>F5343</f>
        <v>0</v>
      </c>
    </row>
    <row r="5361" spans="1:6" s="1055" customFormat="1" ht="17.25" customHeight="1">
      <c r="A5361" s="1195"/>
      <c r="B5361" s="1082"/>
      <c r="C5361" s="1343"/>
      <c r="D5361" s="1344"/>
      <c r="E5361" s="1606"/>
      <c r="F5361" s="1613"/>
    </row>
    <row r="5362" spans="1:6" s="1055" customFormat="1" ht="16.5" customHeight="1">
      <c r="A5362" s="1259"/>
      <c r="B5362" s="1146"/>
      <c r="C5362" s="1147"/>
      <c r="D5362" s="1148"/>
      <c r="E5362" s="1513"/>
      <c r="F5362" s="1588"/>
    </row>
    <row r="5363" spans="1:6" s="1055" customFormat="1" ht="15.6">
      <c r="A5363" s="1259"/>
      <c r="B5363" s="1146" t="s">
        <v>2926</v>
      </c>
      <c r="C5363" s="1147"/>
      <c r="D5363" s="1148"/>
      <c r="E5363" s="1513"/>
      <c r="F5363" s="1614">
        <f>SUM(F5353:F5362)</f>
        <v>2458804</v>
      </c>
    </row>
    <row r="5364" spans="1:6" s="1055" customFormat="1" ht="15.6">
      <c r="A5364" s="1195"/>
      <c r="B5364" s="1263"/>
      <c r="C5364" s="1264"/>
      <c r="D5364" s="1265"/>
      <c r="E5364" s="1491"/>
      <c r="F5364" s="1515"/>
    </row>
    <row r="5365" spans="1:6" s="1055" customFormat="1" ht="15.6">
      <c r="A5365" s="1195"/>
      <c r="B5365" s="1266"/>
      <c r="C5365" s="1267"/>
      <c r="D5365" s="1268"/>
      <c r="E5365" s="1572"/>
      <c r="F5365" s="1615"/>
    </row>
    <row r="5366" spans="1:6" s="1055" customFormat="1" ht="15.6">
      <c r="A5366" s="1195"/>
      <c r="B5366" s="1124"/>
      <c r="C5366" s="1151"/>
      <c r="D5366" s="1073"/>
      <c r="E5366" s="1491"/>
      <c r="F5366" s="1515"/>
    </row>
    <row r="5367" spans="1:6" s="1055" customFormat="1" ht="15.6">
      <c r="A5367" s="1195"/>
      <c r="B5367" s="1146"/>
      <c r="C5367" s="1151"/>
      <c r="D5367" s="1270"/>
      <c r="E5367" s="1498"/>
      <c r="F5367" s="1616"/>
    </row>
    <row r="5368" spans="1:6" s="1055" customFormat="1" ht="31.8" thickBot="1">
      <c r="A5368" s="1195"/>
      <c r="B5368" s="1146" t="s">
        <v>2991</v>
      </c>
      <c r="C5368" s="1151"/>
      <c r="D5368" s="1270"/>
      <c r="E5368" s="1498"/>
      <c r="F5368" s="1616">
        <f>F5363</f>
        <v>2458804</v>
      </c>
    </row>
    <row r="5369" spans="1:6" s="1055" customFormat="1" ht="15.6">
      <c r="A5369" s="2605"/>
      <c r="B5369" s="2605"/>
      <c r="C5369" s="2605"/>
      <c r="D5369" s="2605"/>
      <c r="E5369" s="2605"/>
      <c r="F5369" s="2605"/>
    </row>
    <row r="5370" spans="1:6" s="1083" customFormat="1" ht="15.6">
      <c r="A5370" s="1159"/>
      <c r="C5370" s="1159"/>
      <c r="D5370" s="1159"/>
      <c r="E5370" s="1617"/>
      <c r="F5370" s="1454"/>
    </row>
    <row r="5371" spans="1:6" s="1057" customFormat="1" ht="15.6">
      <c r="A5371" s="1155"/>
      <c r="B5371" s="1156"/>
      <c r="C5371" s="1089"/>
      <c r="D5371" s="1089"/>
      <c r="E5371" s="1451"/>
      <c r="F5371" s="1451"/>
    </row>
    <row r="5372" spans="1:6" s="1057" customFormat="1" ht="15.6">
      <c r="A5372" s="1155"/>
      <c r="B5372" s="1156"/>
      <c r="C5372" s="1089"/>
      <c r="D5372" s="1089"/>
      <c r="E5372" s="1451"/>
      <c r="F5372" s="1451"/>
    </row>
    <row r="5373" spans="1:6" s="1057" customFormat="1" ht="15.6">
      <c r="A5373" s="1155"/>
      <c r="B5373" s="1156"/>
      <c r="C5373" s="1089"/>
      <c r="D5373" s="1089"/>
      <c r="E5373" s="1451"/>
      <c r="F5373" s="1451"/>
    </row>
    <row r="5374" spans="1:6" s="1057" customFormat="1" ht="15.6">
      <c r="A5374" s="1155"/>
      <c r="B5374" s="1156"/>
      <c r="C5374" s="1089"/>
      <c r="D5374" s="1089"/>
      <c r="E5374" s="1451"/>
      <c r="F5374" s="1451"/>
    </row>
    <row r="5375" spans="1:6" s="1057" customFormat="1" ht="15.6">
      <c r="A5375" s="1155"/>
      <c r="B5375" s="1156"/>
      <c r="C5375" s="1089"/>
      <c r="D5375" s="1089"/>
      <c r="E5375" s="1451"/>
      <c r="F5375" s="1451"/>
    </row>
    <row r="5376" spans="1:6" s="1057" customFormat="1" ht="15.6">
      <c r="A5376" s="1155"/>
      <c r="B5376" s="1156"/>
      <c r="C5376" s="1089"/>
      <c r="D5376" s="1089"/>
      <c r="E5376" s="1451"/>
      <c r="F5376" s="1451"/>
    </row>
    <row r="5377" spans="1:6" s="1057" customFormat="1" ht="15.6">
      <c r="A5377" s="1155"/>
      <c r="B5377" s="1156"/>
      <c r="C5377" s="1089"/>
      <c r="D5377" s="1089"/>
      <c r="E5377" s="1451"/>
      <c r="F5377" s="1451"/>
    </row>
    <row r="5378" spans="1:6" s="1057" customFormat="1" ht="15.6">
      <c r="A5378" s="1155"/>
      <c r="B5378" s="1156"/>
      <c r="C5378" s="1089"/>
      <c r="D5378" s="1089"/>
      <c r="E5378" s="1451"/>
      <c r="F5378" s="1451"/>
    </row>
    <row r="5379" spans="1:6" s="1057" customFormat="1" ht="15.6">
      <c r="A5379" s="1155"/>
      <c r="B5379" s="1156"/>
      <c r="C5379" s="1089"/>
      <c r="D5379" s="1089"/>
      <c r="E5379" s="1451"/>
      <c r="F5379" s="1451"/>
    </row>
    <row r="5380" spans="1:6" s="1057" customFormat="1" ht="15.6">
      <c r="A5380" s="1155"/>
      <c r="B5380" s="1156"/>
      <c r="C5380" s="1089"/>
      <c r="D5380" s="1089"/>
      <c r="E5380" s="1451"/>
      <c r="F5380" s="1451"/>
    </row>
    <row r="5381" spans="1:6" s="1057" customFormat="1" ht="15.6">
      <c r="A5381" s="1155"/>
      <c r="B5381" s="1156"/>
      <c r="C5381" s="1089"/>
      <c r="D5381" s="1089"/>
      <c r="E5381" s="1451"/>
      <c r="F5381" s="1451"/>
    </row>
    <row r="5382" spans="1:6" s="1057" customFormat="1" ht="15.6">
      <c r="A5382" s="1155"/>
      <c r="B5382" s="1156"/>
      <c r="C5382" s="1089"/>
      <c r="D5382" s="1089"/>
      <c r="E5382" s="1451"/>
      <c r="F5382" s="1451"/>
    </row>
    <row r="5383" spans="1:6" s="1057" customFormat="1" ht="15.6">
      <c r="A5383" s="1155"/>
      <c r="B5383" s="1156"/>
      <c r="C5383" s="1089"/>
      <c r="D5383" s="1089"/>
      <c r="E5383" s="1451"/>
      <c r="F5383" s="1451"/>
    </row>
    <row r="5384" spans="1:6" s="1057" customFormat="1" ht="15.6">
      <c r="A5384" s="1155"/>
      <c r="B5384" s="1156"/>
      <c r="C5384" s="1089"/>
      <c r="D5384" s="1089"/>
      <c r="E5384" s="1451"/>
      <c r="F5384" s="1451"/>
    </row>
    <row r="5385" spans="1:6" s="1057" customFormat="1" ht="15.6">
      <c r="A5385" s="1155"/>
      <c r="B5385" s="1156"/>
      <c r="C5385" s="1089"/>
      <c r="D5385" s="1089"/>
      <c r="E5385" s="1451"/>
      <c r="F5385" s="1451"/>
    </row>
    <row r="5386" spans="1:6" s="1057" customFormat="1" ht="15.6">
      <c r="A5386" s="1155"/>
      <c r="B5386" s="1156"/>
      <c r="C5386" s="1089"/>
      <c r="D5386" s="1089"/>
      <c r="E5386" s="1451"/>
      <c r="F5386" s="1451"/>
    </row>
    <row r="5387" spans="1:6" s="1057" customFormat="1" ht="15.6">
      <c r="A5387" s="1155"/>
      <c r="B5387" s="1156"/>
      <c r="C5387" s="1089"/>
      <c r="D5387" s="1089"/>
      <c r="E5387" s="1451"/>
      <c r="F5387" s="1451"/>
    </row>
    <row r="5388" spans="1:6" s="1057" customFormat="1" ht="15.6">
      <c r="A5388" s="1155"/>
      <c r="B5388" s="1156"/>
      <c r="C5388" s="1089"/>
      <c r="D5388" s="1089"/>
      <c r="E5388" s="1451"/>
      <c r="F5388" s="1451"/>
    </row>
    <row r="5389" spans="1:6" s="1057" customFormat="1" ht="15.6">
      <c r="A5389" s="1155"/>
      <c r="B5389" s="1156"/>
      <c r="C5389" s="1089"/>
      <c r="D5389" s="1089"/>
      <c r="E5389" s="1451"/>
      <c r="F5389" s="1451"/>
    </row>
    <row r="5390" spans="1:6" s="1057" customFormat="1" ht="15.6">
      <c r="A5390" s="1155"/>
      <c r="B5390" s="1156"/>
      <c r="C5390" s="1089"/>
      <c r="D5390" s="1089"/>
      <c r="E5390" s="1451"/>
      <c r="F5390" s="1451"/>
    </row>
    <row r="5391" spans="1:6" s="1057" customFormat="1" ht="15.6">
      <c r="A5391" s="1155"/>
      <c r="B5391" s="1156"/>
      <c r="C5391" s="1089"/>
      <c r="D5391" s="1089"/>
      <c r="E5391" s="1451"/>
      <c r="F5391" s="1451"/>
    </row>
    <row r="5392" spans="1:6" s="1057" customFormat="1" ht="15.6">
      <c r="A5392" s="1155"/>
      <c r="B5392" s="1156"/>
      <c r="C5392" s="1089"/>
      <c r="D5392" s="1089"/>
      <c r="E5392" s="1451"/>
      <c r="F5392" s="1451"/>
    </row>
    <row r="5393" spans="1:6" s="1057" customFormat="1" ht="15.6">
      <c r="A5393" s="1155"/>
      <c r="B5393" s="1156"/>
      <c r="C5393" s="1089"/>
      <c r="D5393" s="1089"/>
      <c r="E5393" s="1451"/>
      <c r="F5393" s="1451"/>
    </row>
    <row r="5394" spans="1:6" s="1057" customFormat="1" ht="53.25" customHeight="1">
      <c r="A5394" s="2579" t="s">
        <v>3104</v>
      </c>
      <c r="B5394" s="2580"/>
      <c r="C5394" s="2580"/>
      <c r="D5394" s="2580"/>
      <c r="E5394" s="2580"/>
      <c r="F5394" s="2580"/>
    </row>
    <row r="5395" spans="1:6" s="1057" customFormat="1" ht="15.6">
      <c r="A5395" s="1155"/>
      <c r="B5395" s="1156"/>
      <c r="C5395" s="1089"/>
      <c r="D5395" s="1089"/>
      <c r="E5395" s="1451"/>
      <c r="F5395" s="1451"/>
    </row>
    <row r="5396" spans="1:6" s="1057" customFormat="1" ht="15.6">
      <c r="A5396" s="1155"/>
      <c r="B5396" s="1156"/>
      <c r="C5396" s="1089"/>
      <c r="D5396" s="1089"/>
      <c r="E5396" s="1451"/>
      <c r="F5396" s="1451"/>
    </row>
    <row r="5397" spans="1:6" s="1057" customFormat="1" ht="15.6">
      <c r="A5397" s="1155"/>
      <c r="B5397" s="1156"/>
      <c r="C5397" s="1089"/>
      <c r="D5397" s="1089"/>
      <c r="E5397" s="1451"/>
      <c r="F5397" s="1451"/>
    </row>
    <row r="5398" spans="1:6" s="1057" customFormat="1" ht="15.6">
      <c r="A5398" s="1155"/>
      <c r="B5398" s="1156"/>
      <c r="C5398" s="1089"/>
      <c r="D5398" s="1089"/>
      <c r="E5398" s="1451"/>
      <c r="F5398" s="1451"/>
    </row>
    <row r="5399" spans="1:6" s="1057" customFormat="1" ht="15.6">
      <c r="A5399" s="1155"/>
      <c r="B5399" s="1156"/>
      <c r="C5399" s="1089"/>
      <c r="D5399" s="1089"/>
      <c r="E5399" s="1451"/>
      <c r="F5399" s="1451"/>
    </row>
    <row r="5400" spans="1:6" s="1057" customFormat="1" ht="15.6">
      <c r="A5400" s="1155"/>
      <c r="B5400" s="1156"/>
      <c r="C5400" s="1089"/>
      <c r="D5400" s="1089"/>
      <c r="E5400" s="1451"/>
      <c r="F5400" s="1451"/>
    </row>
    <row r="5401" spans="1:6" s="1057" customFormat="1" ht="15.6">
      <c r="A5401" s="1155"/>
      <c r="B5401" s="1156"/>
      <c r="C5401" s="1089"/>
      <c r="D5401" s="1089"/>
      <c r="E5401" s="1451"/>
      <c r="F5401" s="1451"/>
    </row>
    <row r="5402" spans="1:6" s="1057" customFormat="1" ht="15.6">
      <c r="A5402" s="1155"/>
      <c r="B5402" s="1156"/>
      <c r="C5402" s="1089"/>
      <c r="D5402" s="1089"/>
      <c r="E5402" s="1451"/>
      <c r="F5402" s="1451"/>
    </row>
    <row r="5403" spans="1:6" s="1057" customFormat="1" ht="15.6">
      <c r="A5403" s="1155"/>
      <c r="B5403" s="1156"/>
      <c r="C5403" s="1089"/>
      <c r="D5403" s="1089"/>
      <c r="E5403" s="1451"/>
      <c r="F5403" s="1451"/>
    </row>
    <row r="5404" spans="1:6" s="1057" customFormat="1" ht="15.6">
      <c r="A5404" s="1155"/>
      <c r="B5404" s="1156"/>
      <c r="C5404" s="1089"/>
      <c r="D5404" s="1089"/>
      <c r="E5404" s="1451"/>
      <c r="F5404" s="1451"/>
    </row>
    <row r="5405" spans="1:6" s="1057" customFormat="1" ht="15.6">
      <c r="A5405" s="1155"/>
      <c r="B5405" s="1156"/>
      <c r="C5405" s="1089"/>
      <c r="D5405" s="1089"/>
      <c r="E5405" s="1451"/>
      <c r="F5405" s="1451"/>
    </row>
    <row r="5406" spans="1:6" s="1057" customFormat="1" ht="15.6">
      <c r="A5406" s="1155"/>
      <c r="B5406" s="1156"/>
      <c r="C5406" s="1089"/>
      <c r="D5406" s="1089"/>
      <c r="E5406" s="1451"/>
      <c r="F5406" s="1451"/>
    </row>
    <row r="5407" spans="1:6" s="1057" customFormat="1" ht="15.6">
      <c r="A5407" s="1155"/>
      <c r="B5407" s="1156"/>
      <c r="C5407" s="1089"/>
      <c r="D5407" s="1089"/>
      <c r="E5407" s="1451"/>
      <c r="F5407" s="1451"/>
    </row>
    <row r="5408" spans="1:6" s="1057" customFormat="1" ht="15.6">
      <c r="A5408" s="1155"/>
      <c r="B5408" s="1156"/>
      <c r="C5408" s="1089"/>
      <c r="D5408" s="1089"/>
      <c r="E5408" s="1451"/>
      <c r="F5408" s="1451"/>
    </row>
    <row r="5409" spans="1:6" s="1083" customFormat="1" ht="15.6">
      <c r="A5409" s="1157"/>
      <c r="B5409" s="1117"/>
      <c r="C5409" s="1159"/>
      <c r="D5409" s="1159"/>
      <c r="E5409" s="1453"/>
      <c r="F5409" s="1453"/>
    </row>
    <row r="5410" spans="1:6" s="1055" customFormat="1" ht="16.2" thickBot="1">
      <c r="A5410" s="2602" t="s">
        <v>3105</v>
      </c>
      <c r="B5410" s="2602"/>
      <c r="C5410" s="2602"/>
      <c r="D5410" s="2602"/>
      <c r="E5410" s="2602"/>
      <c r="F5410" s="2602"/>
    </row>
    <row r="5411" spans="1:6" s="1083" customFormat="1" ht="16.2" thickBot="1">
      <c r="A5411" s="1275" t="s">
        <v>7</v>
      </c>
      <c r="B5411" s="1112" t="s">
        <v>8</v>
      </c>
      <c r="C5411" s="1113" t="s">
        <v>10</v>
      </c>
      <c r="D5411" s="1276" t="s">
        <v>991</v>
      </c>
      <c r="E5411" s="1455" t="s">
        <v>11</v>
      </c>
      <c r="F5411" s="1578" t="s">
        <v>2732</v>
      </c>
    </row>
    <row r="5412" spans="1:6" s="1055" customFormat="1" ht="15.6">
      <c r="A5412" s="1259"/>
      <c r="B5412" s="1277"/>
      <c r="C5412" s="1278"/>
      <c r="D5412" s="1279"/>
      <c r="E5412" s="1579"/>
      <c r="F5412" s="1580"/>
    </row>
    <row r="5413" spans="1:6" s="1055" customFormat="1" ht="15.6">
      <c r="A5413" s="1280"/>
      <c r="B5413" s="1150" t="s">
        <v>1409</v>
      </c>
      <c r="C5413" s="1151"/>
      <c r="D5413" s="1073"/>
      <c r="E5413" s="1491"/>
      <c r="F5413" s="1515"/>
    </row>
    <row r="5414" spans="1:6" s="1055" customFormat="1" ht="15.6">
      <c r="A5414" s="1280" t="s">
        <v>3106</v>
      </c>
      <c r="B5414" s="1150" t="s">
        <v>1410</v>
      </c>
      <c r="C5414" s="1151"/>
      <c r="D5414" s="1073"/>
      <c r="E5414" s="1491"/>
      <c r="F5414" s="1515"/>
    </row>
    <row r="5415" spans="1:6" s="1055" customFormat="1" ht="31.2">
      <c r="A5415" s="1195"/>
      <c r="B5415" s="1150" t="s">
        <v>1411</v>
      </c>
      <c r="C5415" s="1151"/>
      <c r="D5415" s="1073"/>
      <c r="E5415" s="1491"/>
      <c r="F5415" s="1515"/>
    </row>
    <row r="5416" spans="1:6" s="1055" customFormat="1" ht="46.8">
      <c r="A5416" s="1195"/>
      <c r="B5416" s="1150" t="s">
        <v>1412</v>
      </c>
      <c r="C5416" s="1151"/>
      <c r="D5416" s="1073"/>
      <c r="E5416" s="1491"/>
      <c r="F5416" s="1515"/>
    </row>
    <row r="5417" spans="1:6" s="1055" customFormat="1" ht="15.6">
      <c r="A5417" s="1195"/>
      <c r="B5417" s="1150" t="s">
        <v>1413</v>
      </c>
      <c r="C5417" s="1151"/>
      <c r="D5417" s="1073"/>
      <c r="E5417" s="1491"/>
      <c r="F5417" s="1515"/>
    </row>
    <row r="5418" spans="1:6" s="1055" customFormat="1" ht="15.6">
      <c r="A5418" s="1195"/>
      <c r="B5418" s="1150"/>
      <c r="C5418" s="1151"/>
      <c r="D5418" s="1073"/>
      <c r="E5418" s="1491"/>
      <c r="F5418" s="1515"/>
    </row>
    <row r="5419" spans="1:6" s="1055" customFormat="1" ht="15.6">
      <c r="A5419" s="1281" t="s">
        <v>28</v>
      </c>
      <c r="B5419" s="1124" t="s">
        <v>1414</v>
      </c>
      <c r="C5419" s="1151" t="s">
        <v>46</v>
      </c>
      <c r="D5419" s="1282">
        <v>0</v>
      </c>
      <c r="E5419" s="1491">
        <v>400</v>
      </c>
      <c r="F5419" s="1515">
        <f t="shared" ref="F5419:F5438" si="130">D5419*E5419</f>
        <v>0</v>
      </c>
    </row>
    <row r="5420" spans="1:6" s="1055" customFormat="1" ht="15.6">
      <c r="A5420" s="1281" t="s">
        <v>30</v>
      </c>
      <c r="B5420" s="1124" t="s">
        <v>1415</v>
      </c>
      <c r="C5420" s="1151" t="s">
        <v>46</v>
      </c>
      <c r="D5420" s="1282">
        <v>0</v>
      </c>
      <c r="E5420" s="1491">
        <v>300</v>
      </c>
      <c r="F5420" s="1515">
        <f t="shared" si="130"/>
        <v>0</v>
      </c>
    </row>
    <row r="5421" spans="1:6" s="1055" customFormat="1" ht="15.6">
      <c r="A5421" s="1281" t="s">
        <v>31</v>
      </c>
      <c r="B5421" s="1124" t="s">
        <v>1416</v>
      </c>
      <c r="C5421" s="1151" t="s">
        <v>46</v>
      </c>
      <c r="D5421" s="1282">
        <v>6</v>
      </c>
      <c r="E5421" s="1491">
        <v>250</v>
      </c>
      <c r="F5421" s="1515">
        <f t="shared" si="130"/>
        <v>1500</v>
      </c>
    </row>
    <row r="5422" spans="1:6" s="1055" customFormat="1" ht="15.6">
      <c r="A5422" s="1281" t="s">
        <v>32</v>
      </c>
      <c r="B5422" s="1124" t="s">
        <v>1417</v>
      </c>
      <c r="C5422" s="1151" t="s">
        <v>46</v>
      </c>
      <c r="D5422" s="1282">
        <v>6</v>
      </c>
      <c r="E5422" s="1491">
        <v>200</v>
      </c>
      <c r="F5422" s="1515">
        <f t="shared" si="130"/>
        <v>1200</v>
      </c>
    </row>
    <row r="5423" spans="1:6" s="1055" customFormat="1" ht="15.6">
      <c r="A5423" s="1281" t="s">
        <v>33</v>
      </c>
      <c r="B5423" s="1124" t="s">
        <v>1418</v>
      </c>
      <c r="C5423" s="1151" t="s">
        <v>46</v>
      </c>
      <c r="D5423" s="1282">
        <v>6</v>
      </c>
      <c r="E5423" s="1491">
        <v>200</v>
      </c>
      <c r="F5423" s="1515">
        <f t="shared" si="130"/>
        <v>1200</v>
      </c>
    </row>
    <row r="5424" spans="1:6" s="1055" customFormat="1" ht="16.2">
      <c r="A5424" s="1283"/>
      <c r="B5424" s="1284" t="s">
        <v>1419</v>
      </c>
      <c r="C5424" s="1151"/>
      <c r="D5424" s="1282"/>
      <c r="E5424" s="1491"/>
      <c r="F5424" s="1515">
        <f t="shared" si="130"/>
        <v>0</v>
      </c>
    </row>
    <row r="5425" spans="1:6" s="1055" customFormat="1" ht="15.6">
      <c r="A5425" s="1281" t="s">
        <v>34</v>
      </c>
      <c r="B5425" s="1124" t="s">
        <v>1420</v>
      </c>
      <c r="C5425" s="1151" t="s">
        <v>1421</v>
      </c>
      <c r="D5425" s="1282">
        <v>0</v>
      </c>
      <c r="E5425" s="1491">
        <v>400</v>
      </c>
      <c r="F5425" s="1515">
        <f t="shared" si="130"/>
        <v>0</v>
      </c>
    </row>
    <row r="5426" spans="1:6" s="1055" customFormat="1" ht="15.6">
      <c r="A5426" s="1281" t="s">
        <v>35</v>
      </c>
      <c r="B5426" s="1124" t="s">
        <v>1422</v>
      </c>
      <c r="C5426" s="1151" t="s">
        <v>1421</v>
      </c>
      <c r="D5426" s="1282">
        <v>0</v>
      </c>
      <c r="E5426" s="1491">
        <v>300</v>
      </c>
      <c r="F5426" s="1515">
        <f t="shared" si="130"/>
        <v>0</v>
      </c>
    </row>
    <row r="5427" spans="1:6" s="1055" customFormat="1" ht="15.6">
      <c r="A5427" s="1281" t="s">
        <v>36</v>
      </c>
      <c r="B5427" s="1124" t="s">
        <v>1416</v>
      </c>
      <c r="C5427" s="1151" t="s">
        <v>1421</v>
      </c>
      <c r="D5427" s="1282">
        <v>6</v>
      </c>
      <c r="E5427" s="1491">
        <v>250</v>
      </c>
      <c r="F5427" s="1515">
        <f t="shared" si="130"/>
        <v>1500</v>
      </c>
    </row>
    <row r="5428" spans="1:6" s="1055" customFormat="1" ht="15.6">
      <c r="A5428" s="1281" t="s">
        <v>74</v>
      </c>
      <c r="B5428" s="1124" t="s">
        <v>1423</v>
      </c>
      <c r="C5428" s="1151" t="s">
        <v>1421</v>
      </c>
      <c r="D5428" s="1282">
        <v>6</v>
      </c>
      <c r="E5428" s="1491">
        <v>200</v>
      </c>
      <c r="F5428" s="1515">
        <f t="shared" si="130"/>
        <v>1200</v>
      </c>
    </row>
    <row r="5429" spans="1:6" s="1055" customFormat="1" ht="15.6">
      <c r="A5429" s="1281" t="s">
        <v>38</v>
      </c>
      <c r="B5429" s="1124" t="s">
        <v>1418</v>
      </c>
      <c r="C5429" s="1151" t="s">
        <v>1421</v>
      </c>
      <c r="D5429" s="1282">
        <v>6</v>
      </c>
      <c r="E5429" s="1491">
        <v>200</v>
      </c>
      <c r="F5429" s="1515">
        <f t="shared" si="130"/>
        <v>1200</v>
      </c>
    </row>
    <row r="5430" spans="1:6" s="1055" customFormat="1" ht="15" customHeight="1">
      <c r="A5430" s="1281" t="s">
        <v>39</v>
      </c>
      <c r="B5430" s="1124" t="s">
        <v>1424</v>
      </c>
      <c r="C5430" s="1151" t="s">
        <v>1421</v>
      </c>
      <c r="D5430" s="1282">
        <v>0</v>
      </c>
      <c r="E5430" s="1491">
        <v>400</v>
      </c>
      <c r="F5430" s="1515">
        <f t="shared" si="130"/>
        <v>0</v>
      </c>
    </row>
    <row r="5431" spans="1:6" s="1055" customFormat="1" ht="15.6">
      <c r="A5431" s="1281" t="s">
        <v>40</v>
      </c>
      <c r="B5431" s="1124" t="s">
        <v>1425</v>
      </c>
      <c r="C5431" s="1151" t="s">
        <v>1421</v>
      </c>
      <c r="D5431" s="1282">
        <v>0</v>
      </c>
      <c r="E5431" s="1491">
        <v>300</v>
      </c>
      <c r="F5431" s="1515">
        <f t="shared" si="130"/>
        <v>0</v>
      </c>
    </row>
    <row r="5432" spans="1:6" s="1055" customFormat="1" ht="15.6">
      <c r="A5432" s="1281" t="s">
        <v>42</v>
      </c>
      <c r="B5432" s="1124" t="s">
        <v>1416</v>
      </c>
      <c r="C5432" s="1151" t="s">
        <v>1421</v>
      </c>
      <c r="D5432" s="1282">
        <v>6</v>
      </c>
      <c r="E5432" s="1491">
        <v>250</v>
      </c>
      <c r="F5432" s="1515">
        <f t="shared" si="130"/>
        <v>1500</v>
      </c>
    </row>
    <row r="5433" spans="1:6" s="1055" customFormat="1" ht="15.6">
      <c r="A5433" s="1281" t="s">
        <v>43</v>
      </c>
      <c r="B5433" s="1124" t="s">
        <v>1423</v>
      </c>
      <c r="C5433" s="1151" t="s">
        <v>1421</v>
      </c>
      <c r="D5433" s="1282">
        <v>6</v>
      </c>
      <c r="E5433" s="1491">
        <v>200</v>
      </c>
      <c r="F5433" s="1515">
        <f t="shared" si="130"/>
        <v>1200</v>
      </c>
    </row>
    <row r="5434" spans="1:6" s="1055" customFormat="1" ht="15.6">
      <c r="A5434" s="1281" t="s">
        <v>613</v>
      </c>
      <c r="B5434" s="1124" t="s">
        <v>1418</v>
      </c>
      <c r="C5434" s="1151" t="s">
        <v>1421</v>
      </c>
      <c r="D5434" s="1282">
        <v>6</v>
      </c>
      <c r="E5434" s="1491">
        <v>200</v>
      </c>
      <c r="F5434" s="1515">
        <f t="shared" si="130"/>
        <v>1200</v>
      </c>
    </row>
    <row r="5435" spans="1:6" s="1055" customFormat="1" ht="15.6">
      <c r="A5435" s="1283"/>
      <c r="B5435" s="1150" t="s">
        <v>1426</v>
      </c>
      <c r="C5435" s="1151"/>
      <c r="D5435" s="1073"/>
      <c r="E5435" s="1491"/>
      <c r="F5435" s="1515">
        <f t="shared" si="130"/>
        <v>0</v>
      </c>
    </row>
    <row r="5436" spans="1:6" s="1055" customFormat="1" ht="31.2">
      <c r="A5436" s="1281" t="s">
        <v>856</v>
      </c>
      <c r="B5436" s="1124" t="s">
        <v>1427</v>
      </c>
      <c r="C5436" s="1151" t="s">
        <v>809</v>
      </c>
      <c r="D5436" s="1282">
        <v>0</v>
      </c>
      <c r="E5436" s="1491">
        <v>5000</v>
      </c>
      <c r="F5436" s="1515">
        <f t="shared" si="130"/>
        <v>0</v>
      </c>
    </row>
    <row r="5437" spans="1:6" s="1055" customFormat="1" ht="15.6">
      <c r="A5437" s="1281" t="s">
        <v>858</v>
      </c>
      <c r="B5437" s="1124" t="s">
        <v>1428</v>
      </c>
      <c r="C5437" s="1151" t="s">
        <v>809</v>
      </c>
      <c r="D5437" s="1282">
        <v>1</v>
      </c>
      <c r="E5437" s="1491">
        <v>3631</v>
      </c>
      <c r="F5437" s="1515">
        <f t="shared" si="130"/>
        <v>3631</v>
      </c>
    </row>
    <row r="5438" spans="1:6" s="1055" customFormat="1" ht="15.6">
      <c r="A5438" s="1281" t="s">
        <v>860</v>
      </c>
      <c r="B5438" s="1124" t="s">
        <v>1429</v>
      </c>
      <c r="C5438" s="1151" t="s">
        <v>809</v>
      </c>
      <c r="D5438" s="1282">
        <v>1</v>
      </c>
      <c r="E5438" s="1491">
        <v>2359</v>
      </c>
      <c r="F5438" s="1515">
        <f t="shared" si="130"/>
        <v>2359</v>
      </c>
    </row>
    <row r="5439" spans="1:6" s="1055" customFormat="1" ht="15.6">
      <c r="A5439" s="1281"/>
      <c r="B5439" s="1124"/>
      <c r="C5439" s="1151"/>
      <c r="D5439" s="1282"/>
      <c r="E5439" s="1491"/>
      <c r="F5439" s="1515"/>
    </row>
    <row r="5440" spans="1:6" s="1055" customFormat="1" ht="15.6">
      <c r="A5440" s="1281"/>
      <c r="B5440" s="1124"/>
      <c r="C5440" s="1285"/>
      <c r="D5440" s="1282"/>
      <c r="E5440" s="1581"/>
      <c r="F5440" s="1568"/>
    </row>
    <row r="5441" spans="1:6" s="1055" customFormat="1" ht="16.2" thickBot="1">
      <c r="A5441" s="1271"/>
      <c r="B5441" s="1162"/>
      <c r="C5441" s="1272"/>
      <c r="D5441" s="1164"/>
      <c r="E5441" s="1575"/>
      <c r="F5441" s="1582"/>
    </row>
    <row r="5442" spans="1:6" s="1055" customFormat="1" ht="16.2" thickBot="1">
      <c r="A5442" s="2603" t="s">
        <v>2932</v>
      </c>
      <c r="B5442" s="2604"/>
      <c r="C5442" s="1143"/>
      <c r="D5442" s="1107"/>
      <c r="E5442" s="1498"/>
      <c r="F5442" s="1512">
        <f>SUM(F5419:F5441)</f>
        <v>17690</v>
      </c>
    </row>
    <row r="5443" spans="1:6" s="1055" customFormat="1" ht="15.6">
      <c r="A5443" s="1273"/>
      <c r="B5443" s="1142"/>
      <c r="C5443" s="1253"/>
      <c r="D5443" s="1107"/>
      <c r="E5443" s="1465"/>
      <c r="F5443" s="1511"/>
    </row>
    <row r="5444" spans="1:6" s="1055" customFormat="1" ht="16.2" thickBot="1">
      <c r="A5444" s="2602" t="s">
        <v>3105</v>
      </c>
      <c r="B5444" s="2602"/>
      <c r="C5444" s="2602"/>
      <c r="D5444" s="2602"/>
      <c r="E5444" s="2602"/>
      <c r="F5444" s="2602"/>
    </row>
    <row r="5445" spans="1:6" s="1083" customFormat="1" ht="26.25" customHeight="1" thickBot="1">
      <c r="A5445" s="1160" t="s">
        <v>7</v>
      </c>
      <c r="B5445" s="1112" t="s">
        <v>8</v>
      </c>
      <c r="C5445" s="1113" t="s">
        <v>10</v>
      </c>
      <c r="D5445" s="1114" t="s">
        <v>2744</v>
      </c>
      <c r="E5445" s="1455" t="s">
        <v>2765</v>
      </c>
      <c r="F5445" s="1456" t="s">
        <v>2745</v>
      </c>
    </row>
    <row r="5446" spans="1:6" s="1055" customFormat="1" ht="15.6">
      <c r="A5446" s="1259"/>
      <c r="B5446" s="1277"/>
      <c r="C5446" s="1278"/>
      <c r="D5446" s="1279"/>
      <c r="E5446" s="1579"/>
      <c r="F5446" s="1583"/>
    </row>
    <row r="5447" spans="1:6" s="1055" customFormat="1" ht="15.6">
      <c r="A5447" s="1280" t="s">
        <v>3107</v>
      </c>
      <c r="B5447" s="1150" t="s">
        <v>1430</v>
      </c>
      <c r="C5447" s="1151"/>
      <c r="D5447" s="1073"/>
      <c r="E5447" s="1491"/>
      <c r="F5447" s="1568"/>
    </row>
    <row r="5448" spans="1:6" s="1055" customFormat="1" ht="31.2">
      <c r="A5448" s="1195"/>
      <c r="B5448" s="1150" t="s">
        <v>1431</v>
      </c>
      <c r="C5448" s="1151"/>
      <c r="D5448" s="1073"/>
      <c r="E5448" s="1491"/>
      <c r="F5448" s="1568"/>
    </row>
    <row r="5449" spans="1:6" s="1055" customFormat="1" ht="46.8">
      <c r="A5449" s="1195"/>
      <c r="B5449" s="1150" t="s">
        <v>1432</v>
      </c>
      <c r="C5449" s="1151"/>
      <c r="D5449" s="1073"/>
      <c r="E5449" s="1491"/>
      <c r="F5449" s="1568"/>
    </row>
    <row r="5450" spans="1:6" s="1055" customFormat="1" ht="46.8">
      <c r="A5450" s="1195"/>
      <c r="B5450" s="1150" t="s">
        <v>1433</v>
      </c>
      <c r="C5450" s="1151"/>
      <c r="D5450" s="1073"/>
      <c r="E5450" s="1491"/>
      <c r="F5450" s="1568"/>
    </row>
    <row r="5451" spans="1:6" s="1055" customFormat="1" ht="31.2">
      <c r="A5451" s="1195"/>
      <c r="B5451" s="1150" t="s">
        <v>1434</v>
      </c>
      <c r="C5451" s="1151"/>
      <c r="D5451" s="1073"/>
      <c r="E5451" s="1491"/>
      <c r="F5451" s="1568"/>
    </row>
    <row r="5452" spans="1:6" s="1055" customFormat="1" ht="15.6">
      <c r="A5452" s="1195"/>
      <c r="B5452" s="1150"/>
      <c r="C5452" s="1151"/>
      <c r="D5452" s="1073"/>
      <c r="E5452" s="1491"/>
      <c r="F5452" s="1568"/>
    </row>
    <row r="5453" spans="1:6" s="1055" customFormat="1" ht="15.6">
      <c r="A5453" s="1281" t="s">
        <v>28</v>
      </c>
      <c r="B5453" s="1124" t="s">
        <v>1414</v>
      </c>
      <c r="C5453" s="1151" t="s">
        <v>46</v>
      </c>
      <c r="D5453" s="1282">
        <v>0</v>
      </c>
      <c r="E5453" s="1491">
        <v>1950</v>
      </c>
      <c r="F5453" s="1568">
        <f t="shared" ref="F5453:F5472" si="131">E5453*D5453</f>
        <v>0</v>
      </c>
    </row>
    <row r="5454" spans="1:6" s="1055" customFormat="1" ht="15.6">
      <c r="A5454" s="1281" t="s">
        <v>30</v>
      </c>
      <c r="B5454" s="1124" t="s">
        <v>1415</v>
      </c>
      <c r="C5454" s="1151" t="s">
        <v>46</v>
      </c>
      <c r="D5454" s="1282">
        <v>0</v>
      </c>
      <c r="E5454" s="1491">
        <v>1800</v>
      </c>
      <c r="F5454" s="1568">
        <f t="shared" si="131"/>
        <v>0</v>
      </c>
    </row>
    <row r="5455" spans="1:6" s="1055" customFormat="1" ht="15.6">
      <c r="A5455" s="1281" t="s">
        <v>31</v>
      </c>
      <c r="B5455" s="1124" t="s">
        <v>1416</v>
      </c>
      <c r="C5455" s="1151" t="s">
        <v>46</v>
      </c>
      <c r="D5455" s="1282">
        <v>6</v>
      </c>
      <c r="E5455" s="1491">
        <v>800</v>
      </c>
      <c r="F5455" s="1568">
        <f t="shared" si="131"/>
        <v>4800</v>
      </c>
    </row>
    <row r="5456" spans="1:6" s="1055" customFormat="1" ht="15.6">
      <c r="A5456" s="1281" t="s">
        <v>32</v>
      </c>
      <c r="B5456" s="1124" t="s">
        <v>1417</v>
      </c>
      <c r="C5456" s="1151" t="s">
        <v>46</v>
      </c>
      <c r="D5456" s="1282">
        <v>6</v>
      </c>
      <c r="E5456" s="1491">
        <v>600</v>
      </c>
      <c r="F5456" s="1568">
        <f t="shared" si="131"/>
        <v>3600</v>
      </c>
    </row>
    <row r="5457" spans="1:6" s="1055" customFormat="1" ht="15.6">
      <c r="A5457" s="1281" t="s">
        <v>33</v>
      </c>
      <c r="B5457" s="1124" t="s">
        <v>1418</v>
      </c>
      <c r="C5457" s="1151" t="s">
        <v>46</v>
      </c>
      <c r="D5457" s="1282">
        <v>6</v>
      </c>
      <c r="E5457" s="1491">
        <v>500</v>
      </c>
      <c r="F5457" s="1568">
        <f t="shared" si="131"/>
        <v>3000</v>
      </c>
    </row>
    <row r="5458" spans="1:6" s="1055" customFormat="1" ht="16.2">
      <c r="A5458" s="1283"/>
      <c r="B5458" s="1284" t="s">
        <v>1419</v>
      </c>
      <c r="C5458" s="1151"/>
      <c r="D5458" s="1282"/>
      <c r="E5458" s="1491"/>
      <c r="F5458" s="1568">
        <f t="shared" si="131"/>
        <v>0</v>
      </c>
    </row>
    <row r="5459" spans="1:6" s="1055" customFormat="1" ht="15.6">
      <c r="A5459" s="1281" t="s">
        <v>34</v>
      </c>
      <c r="B5459" s="1124" t="s">
        <v>1420</v>
      </c>
      <c r="C5459" s="1151" t="s">
        <v>1421</v>
      </c>
      <c r="D5459" s="1282">
        <v>0</v>
      </c>
      <c r="E5459" s="1491">
        <v>2000</v>
      </c>
      <c r="F5459" s="1568">
        <f t="shared" si="131"/>
        <v>0</v>
      </c>
    </row>
    <row r="5460" spans="1:6" s="1055" customFormat="1" ht="15.6">
      <c r="A5460" s="1281" t="s">
        <v>35</v>
      </c>
      <c r="B5460" s="1124" t="s">
        <v>1422</v>
      </c>
      <c r="C5460" s="1151" t="s">
        <v>1421</v>
      </c>
      <c r="D5460" s="1282">
        <v>0</v>
      </c>
      <c r="E5460" s="1491">
        <v>2000</v>
      </c>
      <c r="F5460" s="1568">
        <f t="shared" si="131"/>
        <v>0</v>
      </c>
    </row>
    <row r="5461" spans="1:6" s="1055" customFormat="1" ht="15.6">
      <c r="A5461" s="1281" t="s">
        <v>36</v>
      </c>
      <c r="B5461" s="1124" t="s">
        <v>1416</v>
      </c>
      <c r="C5461" s="1151" t="s">
        <v>1421</v>
      </c>
      <c r="D5461" s="1282">
        <v>6</v>
      </c>
      <c r="E5461" s="1491">
        <v>500</v>
      </c>
      <c r="F5461" s="1568">
        <f t="shared" si="131"/>
        <v>3000</v>
      </c>
    </row>
    <row r="5462" spans="1:6" s="1055" customFormat="1" ht="15.6">
      <c r="A5462" s="1281" t="s">
        <v>74</v>
      </c>
      <c r="B5462" s="1124" t="s">
        <v>1423</v>
      </c>
      <c r="C5462" s="1151" t="s">
        <v>1421</v>
      </c>
      <c r="D5462" s="1282">
        <v>6</v>
      </c>
      <c r="E5462" s="1491">
        <v>400</v>
      </c>
      <c r="F5462" s="1568">
        <f t="shared" si="131"/>
        <v>2400</v>
      </c>
    </row>
    <row r="5463" spans="1:6" s="1055" customFormat="1" ht="15.6">
      <c r="A5463" s="1281" t="s">
        <v>38</v>
      </c>
      <c r="B5463" s="1124" t="s">
        <v>1418</v>
      </c>
      <c r="C5463" s="1151" t="s">
        <v>1421</v>
      </c>
      <c r="D5463" s="1282">
        <v>6</v>
      </c>
      <c r="E5463" s="1491">
        <v>350</v>
      </c>
      <c r="F5463" s="1568">
        <f t="shared" si="131"/>
        <v>2100</v>
      </c>
    </row>
    <row r="5464" spans="1:6" s="1055" customFormat="1" ht="15" customHeight="1">
      <c r="A5464" s="1281" t="s">
        <v>39</v>
      </c>
      <c r="B5464" s="1124" t="s">
        <v>1424</v>
      </c>
      <c r="C5464" s="1151" t="s">
        <v>1421</v>
      </c>
      <c r="D5464" s="1282">
        <v>0</v>
      </c>
      <c r="E5464" s="1491">
        <v>2000</v>
      </c>
      <c r="F5464" s="1568">
        <f t="shared" si="131"/>
        <v>0</v>
      </c>
    </row>
    <row r="5465" spans="1:6" s="1055" customFormat="1" ht="15.6">
      <c r="A5465" s="1281" t="s">
        <v>40</v>
      </c>
      <c r="B5465" s="1124" t="s">
        <v>1425</v>
      </c>
      <c r="C5465" s="1151" t="s">
        <v>1421</v>
      </c>
      <c r="D5465" s="1282">
        <v>0</v>
      </c>
      <c r="E5465" s="1491">
        <v>2000</v>
      </c>
      <c r="F5465" s="1568">
        <f t="shared" si="131"/>
        <v>0</v>
      </c>
    </row>
    <row r="5466" spans="1:6" s="1055" customFormat="1" ht="15.6">
      <c r="A5466" s="1281" t="s">
        <v>42</v>
      </c>
      <c r="B5466" s="1124" t="s">
        <v>1416</v>
      </c>
      <c r="C5466" s="1151" t="s">
        <v>1421</v>
      </c>
      <c r="D5466" s="1282">
        <v>6</v>
      </c>
      <c r="E5466" s="1491">
        <v>500</v>
      </c>
      <c r="F5466" s="1568">
        <f t="shared" si="131"/>
        <v>3000</v>
      </c>
    </row>
    <row r="5467" spans="1:6" s="1055" customFormat="1" ht="15.6">
      <c r="A5467" s="1281" t="s">
        <v>43</v>
      </c>
      <c r="B5467" s="1124" t="s">
        <v>1423</v>
      </c>
      <c r="C5467" s="1151" t="s">
        <v>1421</v>
      </c>
      <c r="D5467" s="1282">
        <v>6</v>
      </c>
      <c r="E5467" s="1491">
        <v>400</v>
      </c>
      <c r="F5467" s="1568">
        <f t="shared" si="131"/>
        <v>2400</v>
      </c>
    </row>
    <row r="5468" spans="1:6" s="1055" customFormat="1" ht="15.6">
      <c r="A5468" s="1281" t="s">
        <v>613</v>
      </c>
      <c r="B5468" s="1124" t="s">
        <v>1418</v>
      </c>
      <c r="C5468" s="1151" t="s">
        <v>1421</v>
      </c>
      <c r="D5468" s="1282">
        <v>6</v>
      </c>
      <c r="E5468" s="1491">
        <v>350</v>
      </c>
      <c r="F5468" s="1568">
        <f t="shared" si="131"/>
        <v>2100</v>
      </c>
    </row>
    <row r="5469" spans="1:6" s="1055" customFormat="1" ht="15.6">
      <c r="A5469" s="1283"/>
      <c r="B5469" s="1150" t="s">
        <v>1426</v>
      </c>
      <c r="C5469" s="1151"/>
      <c r="D5469" s="1073"/>
      <c r="E5469" s="1491"/>
      <c r="F5469" s="1568">
        <f t="shared" si="131"/>
        <v>0</v>
      </c>
    </row>
    <row r="5470" spans="1:6" s="1055" customFormat="1" ht="31.2">
      <c r="A5470" s="1281" t="s">
        <v>856</v>
      </c>
      <c r="B5470" s="1124" t="s">
        <v>1427</v>
      </c>
      <c r="C5470" s="1151" t="s">
        <v>809</v>
      </c>
      <c r="D5470" s="1282">
        <v>0</v>
      </c>
      <c r="E5470" s="1491">
        <v>4500</v>
      </c>
      <c r="F5470" s="1568">
        <f t="shared" si="131"/>
        <v>0</v>
      </c>
    </row>
    <row r="5471" spans="1:6" s="1055" customFormat="1" ht="15.6">
      <c r="A5471" s="1281" t="s">
        <v>858</v>
      </c>
      <c r="B5471" s="1124" t="s">
        <v>1428</v>
      </c>
      <c r="C5471" s="1151" t="s">
        <v>809</v>
      </c>
      <c r="D5471" s="1282">
        <v>1</v>
      </c>
      <c r="E5471" s="1491">
        <v>4200</v>
      </c>
      <c r="F5471" s="1568">
        <f t="shared" si="131"/>
        <v>4200</v>
      </c>
    </row>
    <row r="5472" spans="1:6" s="1055" customFormat="1" ht="15.6">
      <c r="A5472" s="1281" t="s">
        <v>860</v>
      </c>
      <c r="B5472" s="1124" t="s">
        <v>1429</v>
      </c>
      <c r="C5472" s="1151" t="s">
        <v>809</v>
      </c>
      <c r="D5472" s="1282">
        <v>1</v>
      </c>
      <c r="E5472" s="1491">
        <v>2600</v>
      </c>
      <c r="F5472" s="1568">
        <f t="shared" si="131"/>
        <v>2600</v>
      </c>
    </row>
    <row r="5473" spans="1:6" s="1055" customFormat="1" ht="16.2" thickBot="1">
      <c r="A5473" s="1271"/>
      <c r="B5473" s="1162"/>
      <c r="C5473" s="1272"/>
      <c r="D5473" s="1164"/>
      <c r="E5473" s="1575"/>
      <c r="F5473" s="1576"/>
    </row>
    <row r="5474" spans="1:6" s="1055" customFormat="1" ht="16.2" thickBot="1">
      <c r="A5474" s="2603" t="s">
        <v>2932</v>
      </c>
      <c r="B5474" s="2604"/>
      <c r="C5474" s="1143"/>
      <c r="D5474" s="1107"/>
      <c r="E5474" s="1498"/>
      <c r="F5474" s="1584">
        <f>SUM(F5446:F5473)</f>
        <v>33200</v>
      </c>
    </row>
    <row r="5475" spans="1:6" s="1055" customFormat="1" ht="15.6">
      <c r="A5475" s="1273"/>
      <c r="B5475" s="1142"/>
      <c r="C5475" s="1253"/>
      <c r="D5475" s="1107"/>
      <c r="E5475" s="1465"/>
      <c r="F5475" s="1511"/>
    </row>
    <row r="5476" spans="1:6" s="1055" customFormat="1" ht="16.2" thickBot="1">
      <c r="A5476" s="2602" t="s">
        <v>3105</v>
      </c>
      <c r="B5476" s="2602"/>
      <c r="C5476" s="2602"/>
      <c r="D5476" s="2602"/>
      <c r="E5476" s="2602"/>
      <c r="F5476" s="2602"/>
    </row>
    <row r="5477" spans="1:6" s="1083" customFormat="1" ht="16.2" thickBot="1">
      <c r="A5477" s="1275" t="s">
        <v>7</v>
      </c>
      <c r="B5477" s="1112" t="s">
        <v>8</v>
      </c>
      <c r="C5477" s="1113" t="s">
        <v>10</v>
      </c>
      <c r="D5477" s="1276" t="s">
        <v>991</v>
      </c>
      <c r="E5477" s="1455" t="s">
        <v>11</v>
      </c>
      <c r="F5477" s="1578" t="s">
        <v>2732</v>
      </c>
    </row>
    <row r="5478" spans="1:6" s="1055" customFormat="1" ht="15.6">
      <c r="A5478" s="1286"/>
      <c r="B5478" s="1287"/>
      <c r="C5478" s="1288"/>
      <c r="D5478" s="1289"/>
      <c r="E5478" s="1585"/>
      <c r="F5478" s="1580"/>
    </row>
    <row r="5479" spans="1:6" s="1055" customFormat="1" ht="15.6">
      <c r="A5479" s="1290"/>
      <c r="B5479" s="1077" t="s">
        <v>2934</v>
      </c>
      <c r="C5479" s="1285"/>
      <c r="D5479" s="1109"/>
      <c r="E5479" s="1586"/>
      <c r="F5479" s="1515"/>
    </row>
    <row r="5480" spans="1:6" s="1055" customFormat="1" ht="15.6">
      <c r="A5480" s="1290"/>
      <c r="B5480" s="1077"/>
      <c r="C5480" s="1285"/>
      <c r="D5480" s="1109"/>
      <c r="E5480" s="1586"/>
      <c r="F5480" s="1515"/>
    </row>
    <row r="5481" spans="1:6" s="1055" customFormat="1" ht="15.6">
      <c r="A5481" s="1290"/>
      <c r="B5481" s="1291"/>
      <c r="C5481" s="1285"/>
      <c r="D5481" s="1109"/>
      <c r="E5481" s="1586"/>
      <c r="F5481" s="1515"/>
    </row>
    <row r="5482" spans="1:6" s="1055" customFormat="1" ht="15.6">
      <c r="A5482" s="1290" t="s">
        <v>3106</v>
      </c>
      <c r="B5482" s="1291" t="s">
        <v>2935</v>
      </c>
      <c r="C5482" s="1285"/>
      <c r="D5482" s="1109"/>
      <c r="E5482" s="1586"/>
      <c r="F5482" s="1515">
        <f>F5442</f>
        <v>17690</v>
      </c>
    </row>
    <row r="5483" spans="1:6" s="1055" customFormat="1" ht="15.6">
      <c r="A5483" s="1290"/>
      <c r="B5483" s="1291"/>
      <c r="C5483" s="1285"/>
      <c r="D5483" s="1109"/>
      <c r="E5483" s="1586"/>
      <c r="F5483" s="1515"/>
    </row>
    <row r="5484" spans="1:6" s="1055" customFormat="1" ht="15.6">
      <c r="A5484" s="1290" t="s">
        <v>3107</v>
      </c>
      <c r="B5484" s="1291" t="s">
        <v>2936</v>
      </c>
      <c r="C5484" s="1285"/>
      <c r="D5484" s="1109"/>
      <c r="E5484" s="1586"/>
      <c r="F5484" s="1515">
        <f>F5474</f>
        <v>33200</v>
      </c>
    </row>
    <row r="5485" spans="1:6" s="1055" customFormat="1" ht="15.6">
      <c r="A5485" s="1290"/>
      <c r="B5485" s="1292"/>
      <c r="C5485" s="1293"/>
      <c r="D5485" s="1294"/>
      <c r="E5485" s="1587"/>
      <c r="F5485" s="1588"/>
    </row>
    <row r="5486" spans="1:6" s="1055" customFormat="1" ht="15.6">
      <c r="A5486" s="1290"/>
      <c r="B5486" s="1295" t="s">
        <v>2937</v>
      </c>
      <c r="C5486" s="1293"/>
      <c r="D5486" s="1294"/>
      <c r="E5486" s="1587"/>
      <c r="F5486" s="1588">
        <f>SUM(F5480:F5485)</f>
        <v>50890</v>
      </c>
    </row>
    <row r="5487" spans="1:6" s="1055" customFormat="1" ht="15.6">
      <c r="A5487" s="1290"/>
      <c r="B5487" s="1292"/>
      <c r="C5487" s="1293"/>
      <c r="D5487" s="1294"/>
      <c r="E5487" s="1587"/>
      <c r="F5487" s="1588"/>
    </row>
    <row r="5488" spans="1:6" s="1055" customFormat="1" ht="15.6">
      <c r="A5488" s="1290"/>
      <c r="B5488" s="1291"/>
      <c r="C5488" s="1285"/>
      <c r="D5488" s="1109"/>
      <c r="E5488" s="1586"/>
      <c r="F5488" s="1515"/>
    </row>
    <row r="5489" spans="1:6" s="1055" customFormat="1" ht="15.6">
      <c r="A5489" s="1290"/>
      <c r="B5489" s="1291"/>
      <c r="C5489" s="1285"/>
      <c r="D5489" s="1109"/>
      <c r="E5489" s="1586"/>
      <c r="F5489" s="1515"/>
    </row>
    <row r="5490" spans="1:6" s="1055" customFormat="1" ht="15.6">
      <c r="A5490" s="1290"/>
      <c r="B5490" s="1291"/>
      <c r="C5490" s="1285"/>
      <c r="D5490" s="1109"/>
      <c r="E5490" s="1586"/>
      <c r="F5490" s="1515"/>
    </row>
    <row r="5491" spans="1:6" s="1055" customFormat="1" ht="15.6">
      <c r="A5491" s="1290"/>
      <c r="B5491" s="1291"/>
      <c r="C5491" s="1285"/>
      <c r="D5491" s="1109"/>
      <c r="E5491" s="1586"/>
      <c r="F5491" s="1515"/>
    </row>
    <row r="5492" spans="1:6" s="1055" customFormat="1" ht="15.6">
      <c r="A5492" s="1290"/>
      <c r="B5492" s="1291"/>
      <c r="C5492" s="1285"/>
      <c r="D5492" s="1109"/>
      <c r="E5492" s="1586"/>
      <c r="F5492" s="1515"/>
    </row>
    <row r="5493" spans="1:6" s="1055" customFormat="1" ht="15.6">
      <c r="A5493" s="1290"/>
      <c r="B5493" s="1291"/>
      <c r="C5493" s="1285"/>
      <c r="D5493" s="1109"/>
      <c r="E5493" s="1586"/>
      <c r="F5493" s="1515"/>
    </row>
    <row r="5494" spans="1:6" s="1055" customFormat="1" ht="15.6">
      <c r="A5494" s="1290"/>
      <c r="B5494" s="1291"/>
      <c r="C5494" s="1285"/>
      <c r="D5494" s="1109"/>
      <c r="E5494" s="1586"/>
      <c r="F5494" s="1515"/>
    </row>
    <row r="5495" spans="1:6" s="1055" customFormat="1" ht="15.6">
      <c r="A5495" s="1290"/>
      <c r="B5495" s="1291"/>
      <c r="C5495" s="1285"/>
      <c r="D5495" s="1109"/>
      <c r="E5495" s="1586"/>
      <c r="F5495" s="1515"/>
    </row>
    <row r="5496" spans="1:6" s="1055" customFormat="1" ht="15.6">
      <c r="A5496" s="1290"/>
      <c r="B5496" s="1291"/>
      <c r="C5496" s="1285"/>
      <c r="D5496" s="1109"/>
      <c r="E5496" s="1586"/>
      <c r="F5496" s="1515"/>
    </row>
    <row r="5497" spans="1:6" s="1055" customFormat="1" ht="15.6">
      <c r="A5497" s="1290"/>
      <c r="B5497" s="1291"/>
      <c r="C5497" s="1285"/>
      <c r="D5497" s="1109"/>
      <c r="E5497" s="1586"/>
      <c r="F5497" s="1515"/>
    </row>
    <row r="5498" spans="1:6" s="1055" customFormat="1" ht="15.6">
      <c r="A5498" s="1290"/>
      <c r="B5498" s="1291"/>
      <c r="C5498" s="1285"/>
      <c r="D5498" s="1109"/>
      <c r="E5498" s="1586"/>
      <c r="F5498" s="1515"/>
    </row>
    <row r="5499" spans="1:6" s="1055" customFormat="1" ht="15.6">
      <c r="A5499" s="1290"/>
      <c r="B5499" s="1291"/>
      <c r="C5499" s="1285"/>
      <c r="D5499" s="1109"/>
      <c r="E5499" s="1586"/>
      <c r="F5499" s="1515"/>
    </row>
    <row r="5500" spans="1:6" s="1055" customFormat="1" ht="15.6">
      <c r="A5500" s="1290"/>
      <c r="B5500" s="1291"/>
      <c r="C5500" s="1285"/>
      <c r="D5500" s="1109"/>
      <c r="E5500" s="1586"/>
      <c r="F5500" s="1515"/>
    </row>
    <row r="5501" spans="1:6" s="1055" customFormat="1" ht="15.6">
      <c r="A5501" s="1290"/>
      <c r="B5501" s="1291"/>
      <c r="C5501" s="1285"/>
      <c r="D5501" s="1109"/>
      <c r="E5501" s="1586"/>
      <c r="F5501" s="1515"/>
    </row>
    <row r="5502" spans="1:6" s="1055" customFormat="1" ht="15.6">
      <c r="A5502" s="1290"/>
      <c r="B5502" s="1291"/>
      <c r="C5502" s="1285"/>
      <c r="D5502" s="1109"/>
      <c r="E5502" s="1586"/>
      <c r="F5502" s="1515"/>
    </row>
    <row r="5503" spans="1:6" s="1055" customFormat="1" ht="15.6">
      <c r="A5503" s="1290"/>
      <c r="B5503" s="1291"/>
      <c r="C5503" s="1285"/>
      <c r="D5503" s="1109"/>
      <c r="E5503" s="1586"/>
      <c r="F5503" s="1515"/>
    </row>
    <row r="5504" spans="1:6" s="1055" customFormat="1" ht="15.6">
      <c r="A5504" s="1290"/>
      <c r="B5504" s="1291"/>
      <c r="C5504" s="1285"/>
      <c r="D5504" s="1109"/>
      <c r="E5504" s="1586"/>
      <c r="F5504" s="1515"/>
    </row>
    <row r="5505" spans="1:6" s="1055" customFormat="1" ht="15.6">
      <c r="A5505" s="1290"/>
      <c r="B5505" s="1291"/>
      <c r="C5505" s="1285"/>
      <c r="D5505" s="1109"/>
      <c r="E5505" s="1586"/>
      <c r="F5505" s="1515"/>
    </row>
    <row r="5506" spans="1:6" s="1055" customFormat="1" ht="15.6">
      <c r="A5506" s="1290"/>
      <c r="B5506" s="1291"/>
      <c r="C5506" s="1285"/>
      <c r="D5506" s="1109"/>
      <c r="E5506" s="1586"/>
      <c r="F5506" s="1515"/>
    </row>
    <row r="5507" spans="1:6" s="1055" customFormat="1" ht="15.6">
      <c r="A5507" s="1290"/>
      <c r="B5507" s="1291"/>
      <c r="C5507" s="1285"/>
      <c r="D5507" s="1109"/>
      <c r="E5507" s="1586"/>
      <c r="F5507" s="1515"/>
    </row>
    <row r="5508" spans="1:6" s="1055" customFormat="1" ht="15.6">
      <c r="A5508" s="1290"/>
      <c r="B5508" s="1291"/>
      <c r="C5508" s="1285"/>
      <c r="D5508" s="1109"/>
      <c r="E5508" s="1586"/>
      <c r="F5508" s="1515"/>
    </row>
    <row r="5509" spans="1:6" s="1055" customFormat="1" ht="15.6">
      <c r="A5509" s="1290"/>
      <c r="B5509" s="1291"/>
      <c r="C5509" s="1285"/>
      <c r="D5509" s="1109"/>
      <c r="E5509" s="1586"/>
      <c r="F5509" s="1515"/>
    </row>
    <row r="5510" spans="1:6" s="1055" customFormat="1" ht="15.6">
      <c r="A5510" s="1290"/>
      <c r="B5510" s="1291"/>
      <c r="C5510" s="1285"/>
      <c r="D5510" s="1109"/>
      <c r="E5510" s="1586"/>
      <c r="F5510" s="1515"/>
    </row>
    <row r="5511" spans="1:6" s="1055" customFormat="1" ht="15.6">
      <c r="A5511" s="1290"/>
      <c r="B5511" s="1291"/>
      <c r="C5511" s="1285"/>
      <c r="D5511" s="1109"/>
      <c r="E5511" s="1586"/>
      <c r="F5511" s="1515"/>
    </row>
    <row r="5512" spans="1:6" s="1055" customFormat="1" ht="15.6">
      <c r="A5512" s="1290"/>
      <c r="B5512" s="1291"/>
      <c r="C5512" s="1285"/>
      <c r="D5512" s="1109"/>
      <c r="E5512" s="1586"/>
      <c r="F5512" s="1515"/>
    </row>
    <row r="5513" spans="1:6" s="1055" customFormat="1" ht="15.6">
      <c r="A5513" s="1290"/>
      <c r="B5513" s="1291"/>
      <c r="C5513" s="1285"/>
      <c r="D5513" s="1109"/>
      <c r="E5513" s="1586"/>
      <c r="F5513" s="1515"/>
    </row>
    <row r="5514" spans="1:6" s="1055" customFormat="1" ht="15.6">
      <c r="A5514" s="1290"/>
      <c r="B5514" s="1291"/>
      <c r="C5514" s="1285"/>
      <c r="D5514" s="1109"/>
      <c r="E5514" s="1586"/>
      <c r="F5514" s="1515"/>
    </row>
    <row r="5515" spans="1:6" s="1055" customFormat="1" ht="15.6">
      <c r="A5515" s="1290"/>
      <c r="B5515" s="1291"/>
      <c r="C5515" s="1285"/>
      <c r="D5515" s="1109"/>
      <c r="E5515" s="1586"/>
      <c r="F5515" s="1515"/>
    </row>
    <row r="5516" spans="1:6" s="1055" customFormat="1" ht="15.6">
      <c r="A5516" s="1290"/>
      <c r="B5516" s="1291"/>
      <c r="C5516" s="1285"/>
      <c r="D5516" s="1109"/>
      <c r="E5516" s="1586"/>
      <c r="F5516" s="1515"/>
    </row>
    <row r="5517" spans="1:6" s="1055" customFormat="1" ht="15.6">
      <c r="A5517" s="1290"/>
      <c r="B5517" s="1291"/>
      <c r="C5517" s="1285"/>
      <c r="D5517" s="1109"/>
      <c r="E5517" s="1586"/>
      <c r="F5517" s="1515"/>
    </row>
    <row r="5518" spans="1:6" s="1055" customFormat="1" ht="15.6">
      <c r="A5518" s="1290"/>
      <c r="B5518" s="1291"/>
      <c r="C5518" s="1285"/>
      <c r="D5518" s="1109"/>
      <c r="E5518" s="1586"/>
      <c r="F5518" s="1515"/>
    </row>
    <row r="5519" spans="1:6" s="1055" customFormat="1" ht="15.6">
      <c r="A5519" s="1290"/>
      <c r="B5519" s="1291"/>
      <c r="C5519" s="1285"/>
      <c r="D5519" s="1109"/>
      <c r="E5519" s="1586"/>
      <c r="F5519" s="1515"/>
    </row>
    <row r="5520" spans="1:6" s="1055" customFormat="1" ht="15.6">
      <c r="A5520" s="1290"/>
      <c r="B5520" s="1291"/>
      <c r="C5520" s="1285"/>
      <c r="D5520" s="1109"/>
      <c r="E5520" s="1586"/>
      <c r="F5520" s="1515"/>
    </row>
    <row r="5521" spans="1:6" s="1055" customFormat="1" ht="16.2" thickBot="1">
      <c r="A5521" s="1296"/>
      <c r="B5521" s="1297"/>
      <c r="C5521" s="1298"/>
      <c r="D5521" s="1299"/>
      <c r="E5521" s="1589"/>
      <c r="F5521" s="1582"/>
    </row>
    <row r="5522" spans="1:6" s="1055" customFormat="1" ht="16.2" thickBot="1">
      <c r="A5522" s="1158"/>
      <c r="B5522" s="1117" t="s">
        <v>2938</v>
      </c>
      <c r="C5522" s="1253"/>
      <c r="D5522" s="1107"/>
      <c r="E5522" s="1497"/>
      <c r="F5522" s="1590">
        <f>F5486</f>
        <v>50890</v>
      </c>
    </row>
    <row r="5523" spans="1:6" s="1055" customFormat="1" ht="15.6">
      <c r="A5523" s="1273"/>
      <c r="B5523" s="1300"/>
      <c r="C5523" s="1143"/>
      <c r="D5523" s="1107"/>
      <c r="E5523" s="1465"/>
      <c r="F5523" s="1511"/>
    </row>
    <row r="5524" spans="1:6" s="1055" customFormat="1" ht="16.2" thickBot="1">
      <c r="A5524" s="2602" t="s">
        <v>3108</v>
      </c>
      <c r="B5524" s="2602"/>
      <c r="C5524" s="2602"/>
      <c r="D5524" s="2602"/>
      <c r="E5524" s="2602"/>
      <c r="F5524" s="2602"/>
    </row>
    <row r="5525" spans="1:6" s="1083" customFormat="1" ht="16.2" thickBot="1">
      <c r="A5525" s="1275" t="s">
        <v>7</v>
      </c>
      <c r="B5525" s="1112" t="s">
        <v>8</v>
      </c>
      <c r="C5525" s="1113" t="s">
        <v>10</v>
      </c>
      <c r="D5525" s="1276" t="s">
        <v>991</v>
      </c>
      <c r="E5525" s="1455" t="s">
        <v>11</v>
      </c>
      <c r="F5525" s="1578" t="s">
        <v>2732</v>
      </c>
    </row>
    <row r="5526" spans="1:6" s="1083" customFormat="1" ht="21.75" customHeight="1">
      <c r="A5526" s="1301" t="s">
        <v>3109</v>
      </c>
      <c r="B5526" s="1150" t="s">
        <v>2941</v>
      </c>
      <c r="C5526" s="1143"/>
      <c r="D5526" s="1302"/>
      <c r="E5526" s="1497"/>
      <c r="F5526" s="1515"/>
    </row>
    <row r="5527" spans="1:6" s="1083" customFormat="1" ht="96" customHeight="1">
      <c r="A5527" s="1290"/>
      <c r="B5527" s="1284" t="s">
        <v>1438</v>
      </c>
      <c r="C5527" s="1143"/>
      <c r="D5527" s="1302"/>
      <c r="E5527" s="1497"/>
      <c r="F5527" s="1515"/>
    </row>
    <row r="5528" spans="1:6" s="1083" customFormat="1" ht="18" customHeight="1">
      <c r="A5528" s="1290"/>
      <c r="B5528" s="1146" t="s">
        <v>1439</v>
      </c>
      <c r="C5528" s="1143"/>
      <c r="D5528" s="1302"/>
      <c r="E5528" s="1497"/>
      <c r="F5528" s="1515"/>
    </row>
    <row r="5529" spans="1:6" s="1167" customFormat="1" ht="65.25" customHeight="1">
      <c r="A5529" s="1290" t="s">
        <v>28</v>
      </c>
      <c r="B5529" s="1124" t="s">
        <v>1440</v>
      </c>
      <c r="C5529" s="1143" t="s">
        <v>1421</v>
      </c>
      <c r="D5529" s="1302">
        <v>0</v>
      </c>
      <c r="E5529" s="1497">
        <v>55000</v>
      </c>
      <c r="F5529" s="1515">
        <f>D5529*E5529</f>
        <v>0</v>
      </c>
    </row>
    <row r="5530" spans="1:6" s="1083" customFormat="1" ht="66.75" customHeight="1">
      <c r="A5530" s="1290" t="s">
        <v>30</v>
      </c>
      <c r="B5530" s="1124" t="s">
        <v>1441</v>
      </c>
      <c r="C5530" s="1143" t="s">
        <v>1421</v>
      </c>
      <c r="D5530" s="1302">
        <f>D5529</f>
        <v>0</v>
      </c>
      <c r="E5530" s="1497">
        <v>34000</v>
      </c>
      <c r="F5530" s="1515">
        <f t="shared" ref="F5530:F5542" si="132">D5530*E5530</f>
        <v>0</v>
      </c>
    </row>
    <row r="5531" spans="1:6" s="1083" customFormat="1" ht="35.25" customHeight="1">
      <c r="A5531" s="1290" t="s">
        <v>31</v>
      </c>
      <c r="B5531" s="1124" t="s">
        <v>1442</v>
      </c>
      <c r="C5531" s="1143" t="s">
        <v>1421</v>
      </c>
      <c r="D5531" s="1302">
        <f>D5529</f>
        <v>0</v>
      </c>
      <c r="E5531" s="1497">
        <v>9000</v>
      </c>
      <c r="F5531" s="1515">
        <f t="shared" si="132"/>
        <v>0</v>
      </c>
    </row>
    <row r="5532" spans="1:6" s="1083" customFormat="1" ht="37.5" customHeight="1">
      <c r="A5532" s="1290" t="s">
        <v>32</v>
      </c>
      <c r="B5532" s="1124" t="s">
        <v>1443</v>
      </c>
      <c r="C5532" s="1143" t="s">
        <v>1421</v>
      </c>
      <c r="D5532" s="1302">
        <f>D5529</f>
        <v>0</v>
      </c>
      <c r="E5532" s="1497">
        <v>3000</v>
      </c>
      <c r="F5532" s="1515">
        <f t="shared" si="132"/>
        <v>0</v>
      </c>
    </row>
    <row r="5533" spans="1:6" s="1083" customFormat="1" ht="43.5" customHeight="1">
      <c r="A5533" s="1290" t="s">
        <v>33</v>
      </c>
      <c r="B5533" s="1124" t="s">
        <v>1444</v>
      </c>
      <c r="C5533" s="1143" t="s">
        <v>1421</v>
      </c>
      <c r="D5533" s="1302">
        <f>D5529</f>
        <v>0</v>
      </c>
      <c r="E5533" s="1497">
        <v>6000</v>
      </c>
      <c r="F5533" s="1515">
        <f t="shared" si="132"/>
        <v>0</v>
      </c>
    </row>
    <row r="5534" spans="1:6" s="1083" customFormat="1" ht="50.25" customHeight="1">
      <c r="A5534" s="1290" t="s">
        <v>34</v>
      </c>
      <c r="B5534" s="1124" t="s">
        <v>1445</v>
      </c>
      <c r="C5534" s="1143" t="s">
        <v>1421</v>
      </c>
      <c r="D5534" s="1302">
        <f>D5533</f>
        <v>0</v>
      </c>
      <c r="E5534" s="1497">
        <v>4500</v>
      </c>
      <c r="F5534" s="1515">
        <f t="shared" si="132"/>
        <v>0</v>
      </c>
    </row>
    <row r="5535" spans="1:6" s="1167" customFormat="1" ht="36.75" customHeight="1">
      <c r="A5535" s="1303" t="s">
        <v>38</v>
      </c>
      <c r="B5535" s="1124" t="s">
        <v>2942</v>
      </c>
      <c r="C5535" s="1159" t="s">
        <v>1421</v>
      </c>
      <c r="D5535" s="1304">
        <f>D5534</f>
        <v>0</v>
      </c>
      <c r="E5535" s="1581">
        <f>27000*1.16</f>
        <v>31319.999999999996</v>
      </c>
      <c r="F5535" s="1568">
        <f t="shared" ref="F5535:F5536" si="133">E5535*D5535</f>
        <v>0</v>
      </c>
    </row>
    <row r="5536" spans="1:6" s="1167" customFormat="1" ht="19.5" customHeight="1">
      <c r="A5536" s="1303" t="s">
        <v>39</v>
      </c>
      <c r="B5536" s="1305" t="s">
        <v>2943</v>
      </c>
      <c r="C5536" s="1159" t="s">
        <v>1421</v>
      </c>
      <c r="D5536" s="1304">
        <f>D5535*3</f>
        <v>0</v>
      </c>
      <c r="E5536" s="1581">
        <f>16000*1.16</f>
        <v>18560</v>
      </c>
      <c r="F5536" s="1568">
        <f t="shared" si="133"/>
        <v>0</v>
      </c>
    </row>
    <row r="5537" spans="1:6" s="1083" customFormat="1" ht="16.5" customHeight="1">
      <c r="A5537" s="1290"/>
      <c r="B5537" s="1146" t="s">
        <v>1448</v>
      </c>
      <c r="C5537" s="1143"/>
      <c r="D5537" s="1302"/>
      <c r="E5537" s="1497"/>
      <c r="F5537" s="1515">
        <f t="shared" si="132"/>
        <v>0</v>
      </c>
    </row>
    <row r="5538" spans="1:6" s="1083" customFormat="1" ht="51.75" customHeight="1">
      <c r="A5538" s="1290" t="s">
        <v>35</v>
      </c>
      <c r="B5538" s="1124" t="s">
        <v>1449</v>
      </c>
      <c r="C5538" s="1143" t="s">
        <v>1421</v>
      </c>
      <c r="D5538" s="1302">
        <v>0</v>
      </c>
      <c r="E5538" s="1497">
        <v>32000</v>
      </c>
      <c r="F5538" s="1515">
        <f t="shared" si="132"/>
        <v>0</v>
      </c>
    </row>
    <row r="5539" spans="1:6" s="1083" customFormat="1" ht="64.5" customHeight="1">
      <c r="A5539" s="1290" t="s">
        <v>36</v>
      </c>
      <c r="B5539" s="1124" t="s">
        <v>1450</v>
      </c>
      <c r="C5539" s="1143" t="s">
        <v>1421</v>
      </c>
      <c r="D5539" s="1302">
        <v>3</v>
      </c>
      <c r="E5539" s="1497">
        <v>32000</v>
      </c>
      <c r="F5539" s="1515">
        <f t="shared" si="132"/>
        <v>96000</v>
      </c>
    </row>
    <row r="5540" spans="1:6" s="1083" customFormat="1" ht="53.25" customHeight="1">
      <c r="A5540" s="1290" t="s">
        <v>74</v>
      </c>
      <c r="B5540" s="1124" t="s">
        <v>1451</v>
      </c>
      <c r="C5540" s="1143" t="s">
        <v>1421</v>
      </c>
      <c r="D5540" s="1302">
        <f>D5538+D5539</f>
        <v>3</v>
      </c>
      <c r="E5540" s="1497">
        <v>25000</v>
      </c>
      <c r="F5540" s="1515">
        <f t="shared" si="132"/>
        <v>75000</v>
      </c>
    </row>
    <row r="5541" spans="1:6" s="1083" customFormat="1" ht="34.5" customHeight="1">
      <c r="A5541" s="1290" t="s">
        <v>38</v>
      </c>
      <c r="B5541" s="1124" t="s">
        <v>1452</v>
      </c>
      <c r="C5541" s="1143" t="s">
        <v>1421</v>
      </c>
      <c r="D5541" s="1302">
        <f>D5540</f>
        <v>3</v>
      </c>
      <c r="E5541" s="1497">
        <v>2000</v>
      </c>
      <c r="F5541" s="1515">
        <f t="shared" si="132"/>
        <v>6000</v>
      </c>
    </row>
    <row r="5542" spans="1:6" s="1083" customFormat="1" ht="63.75" customHeight="1">
      <c r="A5542" s="1290" t="s">
        <v>39</v>
      </c>
      <c r="B5542" s="1124" t="s">
        <v>1453</v>
      </c>
      <c r="C5542" s="1143" t="s">
        <v>1421</v>
      </c>
      <c r="D5542" s="1302">
        <f>D5541</f>
        <v>3</v>
      </c>
      <c r="E5542" s="1497">
        <v>2000</v>
      </c>
      <c r="F5542" s="1515">
        <f t="shared" si="132"/>
        <v>6000</v>
      </c>
    </row>
    <row r="5543" spans="1:6" s="1083" customFormat="1" ht="6.75" customHeight="1" thickBot="1">
      <c r="A5543" s="1296"/>
      <c r="B5543" s="1162"/>
      <c r="C5543" s="1306"/>
      <c r="D5543" s="1307"/>
      <c r="E5543" s="1497"/>
      <c r="F5543" s="1582"/>
    </row>
    <row r="5544" spans="1:6" s="1083" customFormat="1" ht="18" customHeight="1">
      <c r="A5544" s="2608" t="s">
        <v>2944</v>
      </c>
      <c r="B5544" s="2608"/>
      <c r="C5544" s="2608"/>
      <c r="D5544" s="2608"/>
      <c r="E5544" s="1465"/>
      <c r="F5544" s="1515">
        <f>SUM(F5529:F5543)</f>
        <v>183000</v>
      </c>
    </row>
    <row r="5545" spans="1:6" s="1083" customFormat="1" ht="16.2" thickBot="1">
      <c r="A5545" s="1158"/>
      <c r="B5545" s="1196"/>
      <c r="C5545" s="1253"/>
      <c r="D5545" s="1107"/>
      <c r="E5545" s="1465"/>
      <c r="F5545" s="1591"/>
    </row>
    <row r="5546" spans="1:6" s="1055" customFormat="1" ht="16.2" thickBot="1">
      <c r="A5546" s="2602" t="s">
        <v>3110</v>
      </c>
      <c r="B5546" s="2602"/>
      <c r="C5546" s="2602"/>
      <c r="D5546" s="2602"/>
      <c r="E5546" s="2602"/>
      <c r="F5546" s="2602"/>
    </row>
    <row r="5547" spans="1:6" s="1083" customFormat="1" ht="16.2" thickBot="1">
      <c r="A5547" s="1275" t="s">
        <v>7</v>
      </c>
      <c r="B5547" s="1112" t="s">
        <v>8</v>
      </c>
      <c r="C5547" s="1113" t="s">
        <v>10</v>
      </c>
      <c r="D5547" s="1276" t="s">
        <v>991</v>
      </c>
      <c r="E5547" s="1455" t="s">
        <v>11</v>
      </c>
      <c r="F5547" s="1578" t="s">
        <v>2732</v>
      </c>
    </row>
    <row r="5548" spans="1:6" s="1083" customFormat="1" ht="21" customHeight="1">
      <c r="A5548" s="1301" t="s">
        <v>3111</v>
      </c>
      <c r="B5548" s="1150" t="s">
        <v>2947</v>
      </c>
      <c r="C5548" s="1143"/>
      <c r="D5548" s="1302"/>
      <c r="E5548" s="1497"/>
      <c r="F5548" s="1515"/>
    </row>
    <row r="5549" spans="1:6" s="1083" customFormat="1" ht="17.25" customHeight="1">
      <c r="A5549" s="1290"/>
      <c r="B5549" s="1146" t="s">
        <v>1454</v>
      </c>
      <c r="C5549" s="1143"/>
      <c r="D5549" s="1302"/>
      <c r="E5549" s="1497"/>
      <c r="F5549" s="1515">
        <f t="shared" ref="F5549:F5562" si="134">D5549*E5549</f>
        <v>0</v>
      </c>
    </row>
    <row r="5550" spans="1:6" s="1083" customFormat="1" ht="56.25" customHeight="1">
      <c r="A5550" s="1290" t="s">
        <v>28</v>
      </c>
      <c r="B5550" s="1124" t="s">
        <v>1455</v>
      </c>
      <c r="C5550" s="1143" t="s">
        <v>1456</v>
      </c>
      <c r="D5550" s="1302">
        <f>D5540</f>
        <v>3</v>
      </c>
      <c r="E5550" s="1497">
        <v>1800</v>
      </c>
      <c r="F5550" s="1515">
        <f t="shared" si="134"/>
        <v>5400</v>
      </c>
    </row>
    <row r="5551" spans="1:6" s="1083" customFormat="1" ht="51" customHeight="1">
      <c r="A5551" s="1290" t="s">
        <v>30</v>
      </c>
      <c r="B5551" s="1124" t="s">
        <v>1457</v>
      </c>
      <c r="C5551" s="1143" t="s">
        <v>1456</v>
      </c>
      <c r="D5551" s="1302">
        <f>D5550</f>
        <v>3</v>
      </c>
      <c r="E5551" s="1497">
        <v>1800</v>
      </c>
      <c r="F5551" s="1515">
        <f t="shared" si="134"/>
        <v>5400</v>
      </c>
    </row>
    <row r="5552" spans="1:6" s="1083" customFormat="1" ht="17.25" customHeight="1">
      <c r="A5552" s="1290"/>
      <c r="B5552" s="1146" t="s">
        <v>1458</v>
      </c>
      <c r="C5552" s="1143"/>
      <c r="D5552" s="1302"/>
      <c r="E5552" s="1497"/>
      <c r="F5552" s="1515">
        <f t="shared" si="134"/>
        <v>0</v>
      </c>
    </row>
    <row r="5553" spans="1:6" s="1083" customFormat="1" ht="96.75" customHeight="1">
      <c r="A5553" s="1290" t="s">
        <v>31</v>
      </c>
      <c r="B5553" s="1124" t="s">
        <v>1459</v>
      </c>
      <c r="C5553" s="1143" t="s">
        <v>1421</v>
      </c>
      <c r="D5553" s="1302">
        <f>D5550</f>
        <v>3</v>
      </c>
      <c r="E5553" s="1497">
        <v>18000</v>
      </c>
      <c r="F5553" s="1515">
        <f t="shared" si="134"/>
        <v>54000</v>
      </c>
    </row>
    <row r="5554" spans="1:6" s="1083" customFormat="1" ht="17.25" customHeight="1">
      <c r="A5554" s="1290"/>
      <c r="B5554" s="1146" t="s">
        <v>1460</v>
      </c>
      <c r="C5554" s="1143"/>
      <c r="D5554" s="1302"/>
      <c r="E5554" s="1497"/>
      <c r="F5554" s="1515">
        <f t="shared" si="134"/>
        <v>0</v>
      </c>
    </row>
    <row r="5555" spans="1:6" s="1083" customFormat="1" ht="64.5" customHeight="1">
      <c r="A5555" s="1290" t="s">
        <v>32</v>
      </c>
      <c r="B5555" s="1124" t="s">
        <v>1461</v>
      </c>
      <c r="C5555" s="1143" t="s">
        <v>1421</v>
      </c>
      <c r="D5555" s="1302">
        <v>0</v>
      </c>
      <c r="E5555" s="1497">
        <v>38000</v>
      </c>
      <c r="F5555" s="1515">
        <f t="shared" si="134"/>
        <v>0</v>
      </c>
    </row>
    <row r="5556" spans="1:6" s="1083" customFormat="1" ht="12" customHeight="1">
      <c r="A5556" s="1290"/>
      <c r="B5556" s="1124"/>
      <c r="C5556" s="1143"/>
      <c r="D5556" s="1302"/>
      <c r="E5556" s="1497"/>
      <c r="F5556" s="1515">
        <f t="shared" si="134"/>
        <v>0</v>
      </c>
    </row>
    <row r="5557" spans="1:6" s="1083" customFormat="1" ht="17.25" customHeight="1">
      <c r="A5557" s="1290"/>
      <c r="B5557" s="1146" t="s">
        <v>1462</v>
      </c>
      <c r="C5557" s="1143"/>
      <c r="D5557" s="1302"/>
      <c r="E5557" s="1592"/>
      <c r="F5557" s="1568">
        <f t="shared" si="134"/>
        <v>0</v>
      </c>
    </row>
    <row r="5558" spans="1:6" s="1083" customFormat="1" ht="87" customHeight="1">
      <c r="A5558" s="1290" t="s">
        <v>30</v>
      </c>
      <c r="B5558" s="1124" t="s">
        <v>1463</v>
      </c>
      <c r="C5558" s="1143" t="s">
        <v>1464</v>
      </c>
      <c r="D5558" s="1302">
        <v>0</v>
      </c>
      <c r="E5558" s="1592">
        <f>52000</f>
        <v>52000</v>
      </c>
      <c r="F5558" s="1568">
        <f t="shared" si="134"/>
        <v>0</v>
      </c>
    </row>
    <row r="5559" spans="1:6" s="1083" customFormat="1" ht="38.25" customHeight="1">
      <c r="A5559" s="1290" t="s">
        <v>31</v>
      </c>
      <c r="B5559" s="1124" t="s">
        <v>1465</v>
      </c>
      <c r="C5559" s="1143" t="s">
        <v>1464</v>
      </c>
      <c r="D5559" s="1302">
        <f>D5558</f>
        <v>0</v>
      </c>
      <c r="E5559" s="1592">
        <f>20000*1.16</f>
        <v>23200</v>
      </c>
      <c r="F5559" s="1568">
        <f t="shared" si="134"/>
        <v>0</v>
      </c>
    </row>
    <row r="5560" spans="1:6" s="1083" customFormat="1" ht="38.25" customHeight="1">
      <c r="A5560" s="1290" t="s">
        <v>32</v>
      </c>
      <c r="B5560" s="1124" t="s">
        <v>1466</v>
      </c>
      <c r="C5560" s="1143" t="s">
        <v>1464</v>
      </c>
      <c r="D5560" s="1302">
        <f>D5558</f>
        <v>0</v>
      </c>
      <c r="E5560" s="1592">
        <f>4000*1.16</f>
        <v>4640</v>
      </c>
      <c r="F5560" s="1568">
        <f t="shared" si="134"/>
        <v>0</v>
      </c>
    </row>
    <row r="5561" spans="1:6" s="1083" customFormat="1" ht="51.75" customHeight="1">
      <c r="A5561" s="1290" t="s">
        <v>33</v>
      </c>
      <c r="B5561" s="1124" t="s">
        <v>1467</v>
      </c>
      <c r="C5561" s="1143" t="s">
        <v>1464</v>
      </c>
      <c r="D5561" s="1302">
        <f>D5558</f>
        <v>0</v>
      </c>
      <c r="E5561" s="1592">
        <f>4000*1.16</f>
        <v>4640</v>
      </c>
      <c r="F5561" s="1568">
        <f t="shared" si="134"/>
        <v>0</v>
      </c>
    </row>
    <row r="5562" spans="1:6" s="1083" customFormat="1" ht="29.25" customHeight="1">
      <c r="A5562" s="1290" t="s">
        <v>34</v>
      </c>
      <c r="B5562" s="1124" t="s">
        <v>1468</v>
      </c>
      <c r="C5562" s="1143" t="s">
        <v>1464</v>
      </c>
      <c r="D5562" s="1302">
        <f>D5561</f>
        <v>0</v>
      </c>
      <c r="E5562" s="1592">
        <v>5000</v>
      </c>
      <c r="F5562" s="1568">
        <f t="shared" si="134"/>
        <v>0</v>
      </c>
    </row>
    <row r="5563" spans="1:6" s="1083" customFormat="1" ht="3" customHeight="1" thickBot="1">
      <c r="A5563" s="1296"/>
      <c r="B5563" s="1162"/>
      <c r="C5563" s="1306"/>
      <c r="D5563" s="1307"/>
      <c r="E5563" s="1593"/>
      <c r="F5563" s="1582"/>
    </row>
    <row r="5564" spans="1:6" s="1083" customFormat="1" ht="18" customHeight="1">
      <c r="A5564" s="2608" t="s">
        <v>2948</v>
      </c>
      <c r="B5564" s="2608"/>
      <c r="C5564" s="2608"/>
      <c r="D5564" s="2608"/>
      <c r="E5564" s="1465"/>
      <c r="F5564" s="1515">
        <f>SUM(F5548:F5563)</f>
        <v>64800</v>
      </c>
    </row>
    <row r="5565" spans="1:6" s="1083" customFormat="1" ht="8.25" customHeight="1" thickBot="1">
      <c r="A5565" s="1158"/>
      <c r="B5565" s="1196"/>
      <c r="C5565" s="1253"/>
      <c r="D5565" s="1107"/>
      <c r="E5565" s="1465"/>
      <c r="F5565" s="1591"/>
    </row>
    <row r="5566" spans="1:6" s="1055" customFormat="1" ht="16.2" thickBot="1">
      <c r="A5566" s="2602" t="s">
        <v>3110</v>
      </c>
      <c r="B5566" s="2602"/>
      <c r="C5566" s="2602"/>
      <c r="D5566" s="2602"/>
      <c r="E5566" s="2602"/>
      <c r="F5566" s="2602"/>
    </row>
    <row r="5567" spans="1:6" s="1083" customFormat="1" ht="16.2" thickBot="1">
      <c r="A5567" s="1275" t="s">
        <v>7</v>
      </c>
      <c r="B5567" s="1112" t="s">
        <v>8</v>
      </c>
      <c r="C5567" s="1113" t="s">
        <v>10</v>
      </c>
      <c r="D5567" s="1276" t="s">
        <v>991</v>
      </c>
      <c r="E5567" s="1455" t="s">
        <v>11</v>
      </c>
      <c r="F5567" s="1578" t="s">
        <v>2732</v>
      </c>
    </row>
    <row r="5568" spans="1:6" s="1083" customFormat="1" ht="9.75" customHeight="1">
      <c r="A5568" s="1308"/>
      <c r="B5568" s="1277"/>
      <c r="C5568" s="1309"/>
      <c r="D5568" s="1310"/>
      <c r="E5568" s="1594"/>
      <c r="F5568" s="1580"/>
    </row>
    <row r="5569" spans="1:6" s="1083" customFormat="1" ht="21" customHeight="1">
      <c r="A5569" s="1292" t="s">
        <v>3112</v>
      </c>
      <c r="B5569" s="1150" t="s">
        <v>2950</v>
      </c>
      <c r="C5569" s="1143"/>
      <c r="D5569" s="1302"/>
      <c r="E5569" s="1497"/>
      <c r="F5569" s="1588"/>
    </row>
    <row r="5570" spans="1:6" s="1083" customFormat="1" ht="17.25" customHeight="1">
      <c r="A5570" s="1290"/>
      <c r="B5570" s="1146" t="s">
        <v>1469</v>
      </c>
      <c r="C5570" s="1143"/>
      <c r="D5570" s="1302"/>
      <c r="E5570" s="1497"/>
      <c r="F5570" s="1515">
        <f t="shared" ref="F5570:F5575" si="135">D5570*E5570</f>
        <v>0</v>
      </c>
    </row>
    <row r="5571" spans="1:6" s="1083" customFormat="1" ht="17.25" customHeight="1">
      <c r="A5571" s="1290" t="s">
        <v>28</v>
      </c>
      <c r="B5571" s="1124" t="s">
        <v>1470</v>
      </c>
      <c r="C5571" s="1143" t="s">
        <v>1464</v>
      </c>
      <c r="D5571" s="1302">
        <f>D5540*2</f>
        <v>6</v>
      </c>
      <c r="E5571" s="1497">
        <v>800</v>
      </c>
      <c r="F5571" s="1515">
        <f t="shared" si="135"/>
        <v>4800</v>
      </c>
    </row>
    <row r="5572" spans="1:6" s="1083" customFormat="1" ht="17.25" customHeight="1">
      <c r="A5572" s="1290"/>
      <c r="B5572" s="1146" t="s">
        <v>1471</v>
      </c>
      <c r="C5572" s="1143"/>
      <c r="D5572" s="1302"/>
      <c r="E5572" s="1497"/>
      <c r="F5572" s="1515">
        <f t="shared" si="135"/>
        <v>0</v>
      </c>
    </row>
    <row r="5573" spans="1:6" s="1083" customFormat="1" ht="48.75" customHeight="1">
      <c r="A5573" s="1290" t="s">
        <v>30</v>
      </c>
      <c r="B5573" s="1124" t="s">
        <v>1472</v>
      </c>
      <c r="C5573" s="1159" t="s">
        <v>1421</v>
      </c>
      <c r="D5573" s="1304">
        <f>D5540</f>
        <v>3</v>
      </c>
      <c r="E5573" s="1595">
        <v>3500</v>
      </c>
      <c r="F5573" s="1515">
        <f t="shared" si="135"/>
        <v>10500</v>
      </c>
    </row>
    <row r="5574" spans="1:6" s="1083" customFormat="1" ht="16.5" customHeight="1">
      <c r="A5574" s="1290" t="s">
        <v>31</v>
      </c>
      <c r="B5574" s="1124" t="s">
        <v>1473</v>
      </c>
      <c r="C5574" s="1159" t="s">
        <v>1421</v>
      </c>
      <c r="D5574" s="1304">
        <v>0</v>
      </c>
      <c r="E5574" s="1581">
        <v>8500</v>
      </c>
      <c r="F5574" s="1515">
        <f t="shared" si="135"/>
        <v>0</v>
      </c>
    </row>
    <row r="5575" spans="1:6" s="1083" customFormat="1" ht="18.75" customHeight="1">
      <c r="A5575" s="1290" t="s">
        <v>32</v>
      </c>
      <c r="B5575" s="1124" t="s">
        <v>1474</v>
      </c>
      <c r="C5575" s="1159" t="s">
        <v>1421</v>
      </c>
      <c r="D5575" s="1304">
        <v>0</v>
      </c>
      <c r="E5575" s="1581">
        <v>8500</v>
      </c>
      <c r="F5575" s="1515">
        <f t="shared" si="135"/>
        <v>0</v>
      </c>
    </row>
    <row r="5576" spans="1:6" s="1083" customFormat="1" ht="16.5" customHeight="1">
      <c r="A5576" s="1290"/>
      <c r="B5576" s="1146" t="s">
        <v>1475</v>
      </c>
      <c r="C5576" s="1143"/>
      <c r="D5576" s="1302"/>
      <c r="E5576" s="1497"/>
      <c r="F5576" s="1515"/>
    </row>
    <row r="5577" spans="1:6" s="1083" customFormat="1" ht="70.5" customHeight="1">
      <c r="A5577" s="1290" t="s">
        <v>33</v>
      </c>
      <c r="B5577" s="1124" t="s">
        <v>1476</v>
      </c>
      <c r="C5577" s="1107" t="s">
        <v>1421</v>
      </c>
      <c r="D5577" s="1302">
        <v>1</v>
      </c>
      <c r="E5577" s="1592">
        <v>12000</v>
      </c>
      <c r="F5577" s="1491">
        <f>E5577*D5577</f>
        <v>12000</v>
      </c>
    </row>
    <row r="5578" spans="1:6" s="1167" customFormat="1" ht="17.25" customHeight="1">
      <c r="A5578" s="1290"/>
      <c r="B5578" s="1311"/>
      <c r="C5578" s="1159"/>
      <c r="D5578" s="1312"/>
      <c r="E5578" s="1592"/>
      <c r="F5578" s="1491"/>
    </row>
    <row r="5579" spans="1:6" s="1167" customFormat="1" ht="15.6">
      <c r="A5579" s="1290"/>
      <c r="B5579" s="1311" t="s">
        <v>1477</v>
      </c>
      <c r="C5579" s="1159"/>
      <c r="D5579" s="1312"/>
      <c r="E5579" s="1592"/>
      <c r="F5579" s="1459"/>
    </row>
    <row r="5580" spans="1:6" s="1167" customFormat="1" ht="105" customHeight="1">
      <c r="A5580" s="1290" t="s">
        <v>28</v>
      </c>
      <c r="B5580" s="1305" t="s">
        <v>1478</v>
      </c>
      <c r="C5580" s="1107" t="s">
        <v>1421</v>
      </c>
      <c r="D5580" s="1302">
        <v>0</v>
      </c>
      <c r="E5580" s="1592">
        <f>140000*1.16</f>
        <v>162400</v>
      </c>
      <c r="F5580" s="1568">
        <f t="shared" ref="F5580" si="136">E5580*D5580</f>
        <v>0</v>
      </c>
    </row>
    <row r="5581" spans="1:6" s="1083" customFormat="1" ht="17.25" customHeight="1">
      <c r="A5581" s="1290"/>
      <c r="B5581" s="1124"/>
      <c r="C5581" s="1143"/>
      <c r="D5581" s="1302"/>
      <c r="E5581" s="1497"/>
      <c r="F5581" s="1515"/>
    </row>
    <row r="5582" spans="1:6" s="1167" customFormat="1" ht="148.5" customHeight="1">
      <c r="A5582" s="1303" t="s">
        <v>34</v>
      </c>
      <c r="B5582" s="1124" t="s">
        <v>2952</v>
      </c>
      <c r="C5582" s="1159" t="s">
        <v>809</v>
      </c>
      <c r="D5582" s="1304">
        <v>0</v>
      </c>
      <c r="E5582" s="1581">
        <v>15000</v>
      </c>
      <c r="F5582" s="1568">
        <f t="shared" ref="F5582:F5583" si="137">D5582*E5582</f>
        <v>0</v>
      </c>
    </row>
    <row r="5583" spans="1:6" s="1167" customFormat="1" ht="57.75" customHeight="1">
      <c r="A5583" s="1290" t="s">
        <v>36</v>
      </c>
      <c r="B5583" s="1305" t="s">
        <v>1480</v>
      </c>
      <c r="C5583" s="1107" t="s">
        <v>1421</v>
      </c>
      <c r="D5583" s="1302">
        <f>D5582</f>
        <v>0</v>
      </c>
      <c r="E5583" s="1592">
        <v>18000</v>
      </c>
      <c r="F5583" s="1568">
        <f t="shared" si="137"/>
        <v>0</v>
      </c>
    </row>
    <row r="5584" spans="1:6" s="1167" customFormat="1" ht="17.25" customHeight="1">
      <c r="A5584" s="1303"/>
      <c r="B5584" s="1124"/>
      <c r="C5584" s="1159"/>
      <c r="D5584" s="1304"/>
      <c r="E5584" s="1581"/>
      <c r="F5584" s="1491"/>
    </row>
    <row r="5585" spans="1:6" s="1167" customFormat="1" ht="54" customHeight="1">
      <c r="A5585" s="1303" t="s">
        <v>74</v>
      </c>
      <c r="B5585" s="1305" t="s">
        <v>1481</v>
      </c>
      <c r="C5585" s="1107" t="s">
        <v>1482</v>
      </c>
      <c r="D5585" s="1302">
        <v>1</v>
      </c>
      <c r="E5585" s="1592">
        <v>20000</v>
      </c>
      <c r="F5585" s="1568">
        <f>D5585*E5585</f>
        <v>20000</v>
      </c>
    </row>
    <row r="5586" spans="1:6" s="1083" customFormat="1" ht="17.25" customHeight="1">
      <c r="A5586" s="1290"/>
      <c r="B5586" s="1124"/>
      <c r="C5586" s="1143"/>
      <c r="D5586" s="1302"/>
      <c r="E5586" s="1497"/>
      <c r="F5586" s="1515"/>
    </row>
    <row r="5587" spans="1:6" s="1083" customFormat="1" ht="16.2" thickBot="1">
      <c r="A5587" s="1296"/>
      <c r="B5587" s="1162"/>
      <c r="C5587" s="1306"/>
      <c r="D5587" s="1307"/>
      <c r="E5587" s="1593"/>
      <c r="F5587" s="1582"/>
    </row>
    <row r="5588" spans="1:6" s="1083" customFormat="1" ht="15.6">
      <c r="A5588" s="1158"/>
      <c r="B5588" s="1117" t="s">
        <v>2810</v>
      </c>
      <c r="C5588" s="1143"/>
      <c r="D5588" s="1107"/>
      <c r="E5588" s="1465"/>
      <c r="F5588" s="1515">
        <f>SUM(F5569:F5587)</f>
        <v>47300</v>
      </c>
    </row>
    <row r="5589" spans="1:6" s="1083" customFormat="1" ht="16.2" thickBot="1">
      <c r="A5589" s="1158"/>
      <c r="B5589" s="1196"/>
      <c r="C5589" s="1253"/>
      <c r="D5589" s="1107"/>
      <c r="E5589" s="1465"/>
      <c r="F5589" s="1591"/>
    </row>
    <row r="5590" spans="1:6" s="1055" customFormat="1" ht="16.2" thickBot="1">
      <c r="A5590" s="2602" t="s">
        <v>3110</v>
      </c>
      <c r="B5590" s="2602"/>
      <c r="C5590" s="2602"/>
      <c r="D5590" s="2602"/>
      <c r="E5590" s="1522"/>
      <c r="F5590" s="1522"/>
    </row>
    <row r="5591" spans="1:6" s="1083" customFormat="1" ht="15.75" customHeight="1" thickBot="1">
      <c r="A5591" s="1160" t="s">
        <v>7</v>
      </c>
      <c r="B5591" s="1112" t="s">
        <v>8</v>
      </c>
      <c r="C5591" s="1113" t="s">
        <v>10</v>
      </c>
      <c r="D5591" s="1114" t="s">
        <v>2744</v>
      </c>
      <c r="E5591" s="1455" t="s">
        <v>2765</v>
      </c>
      <c r="F5591" s="1456" t="s">
        <v>2745</v>
      </c>
    </row>
    <row r="5592" spans="1:6" s="1083" customFormat="1" ht="15.6">
      <c r="A5592" s="1308"/>
      <c r="B5592" s="1277"/>
      <c r="C5592" s="1309"/>
      <c r="D5592" s="1310"/>
      <c r="E5592" s="1596"/>
      <c r="F5592" s="1583"/>
    </row>
    <row r="5593" spans="1:6" s="1083" customFormat="1" ht="21" customHeight="1">
      <c r="A5593" s="1292" t="s">
        <v>3113</v>
      </c>
      <c r="B5593" s="1150" t="s">
        <v>2954</v>
      </c>
      <c r="C5593" s="1143"/>
      <c r="D5593" s="1302"/>
      <c r="E5593" s="1592"/>
      <c r="F5593" s="1569"/>
    </row>
    <row r="5594" spans="1:6" s="1167" customFormat="1" ht="53.25" customHeight="1">
      <c r="A5594" s="1290" t="s">
        <v>28</v>
      </c>
      <c r="B5594" s="1305" t="s">
        <v>2955</v>
      </c>
      <c r="C5594" s="1107" t="s">
        <v>1421</v>
      </c>
      <c r="D5594" s="1302">
        <v>0</v>
      </c>
      <c r="E5594" s="1592">
        <f>60000*1.16</f>
        <v>69600</v>
      </c>
      <c r="F5594" s="1568">
        <f t="shared" ref="F5594:F5602" si="138">E5594*D5594</f>
        <v>0</v>
      </c>
    </row>
    <row r="5595" spans="1:6" s="1167" customFormat="1" ht="72" customHeight="1">
      <c r="A5595" s="1290" t="s">
        <v>30</v>
      </c>
      <c r="B5595" s="1305" t="s">
        <v>2956</v>
      </c>
      <c r="C5595" s="1107" t="s">
        <v>1421</v>
      </c>
      <c r="D5595" s="1302">
        <f>D5594</f>
        <v>0</v>
      </c>
      <c r="E5595" s="1592">
        <f>25000*1.16</f>
        <v>28999.999999999996</v>
      </c>
      <c r="F5595" s="1568">
        <f t="shared" si="138"/>
        <v>0</v>
      </c>
    </row>
    <row r="5596" spans="1:6" s="1167" customFormat="1" ht="36" customHeight="1">
      <c r="A5596" s="1290" t="s">
        <v>31</v>
      </c>
      <c r="B5596" s="1305" t="s">
        <v>2957</v>
      </c>
      <c r="C5596" s="1107" t="s">
        <v>1421</v>
      </c>
      <c r="D5596" s="1302">
        <v>0</v>
      </c>
      <c r="E5596" s="1592">
        <f>35000*1.16</f>
        <v>40600</v>
      </c>
      <c r="F5596" s="1568">
        <f t="shared" si="138"/>
        <v>0</v>
      </c>
    </row>
    <row r="5597" spans="1:6" s="1167" customFormat="1" ht="84.75" customHeight="1">
      <c r="A5597" s="1290" t="s">
        <v>32</v>
      </c>
      <c r="B5597" s="1305" t="s">
        <v>2958</v>
      </c>
      <c r="C5597" s="1107" t="s">
        <v>1421</v>
      </c>
      <c r="D5597" s="1302">
        <v>0</v>
      </c>
      <c r="E5597" s="1592">
        <f>55000*1.16</f>
        <v>63799.999999999993</v>
      </c>
      <c r="F5597" s="1568">
        <f t="shared" si="138"/>
        <v>0</v>
      </c>
    </row>
    <row r="5598" spans="1:6" s="1083" customFormat="1" ht="17.25" customHeight="1">
      <c r="A5598" s="1290"/>
      <c r="B5598" s="1146" t="s">
        <v>2959</v>
      </c>
      <c r="C5598" s="1143"/>
      <c r="D5598" s="1302"/>
      <c r="E5598" s="1592"/>
      <c r="F5598" s="1568">
        <f t="shared" si="138"/>
        <v>0</v>
      </c>
    </row>
    <row r="5599" spans="1:6" s="1083" customFormat="1" ht="101.25" customHeight="1">
      <c r="A5599" s="1290" t="s">
        <v>33</v>
      </c>
      <c r="B5599" s="1124" t="s">
        <v>2960</v>
      </c>
      <c r="C5599" s="1143" t="s">
        <v>1421</v>
      </c>
      <c r="D5599" s="1302">
        <v>0</v>
      </c>
      <c r="E5599" s="1592">
        <f>45000*1.16</f>
        <v>52200</v>
      </c>
      <c r="F5599" s="1568">
        <f t="shared" si="138"/>
        <v>0</v>
      </c>
    </row>
    <row r="5600" spans="1:6" s="1083" customFormat="1" ht="9.75" customHeight="1">
      <c r="A5600" s="1290"/>
      <c r="B5600" s="1124"/>
      <c r="C5600" s="1143"/>
      <c r="D5600" s="1302"/>
      <c r="E5600" s="1592"/>
      <c r="F5600" s="1568">
        <f t="shared" si="138"/>
        <v>0</v>
      </c>
    </row>
    <row r="5601" spans="1:6" s="1083" customFormat="1" ht="265.5" customHeight="1">
      <c r="A5601" s="1290" t="s">
        <v>34</v>
      </c>
      <c r="B5601" s="1124" t="s">
        <v>2961</v>
      </c>
      <c r="C5601" s="1143" t="s">
        <v>1464</v>
      </c>
      <c r="D5601" s="1302">
        <f>D5599</f>
        <v>0</v>
      </c>
      <c r="E5601" s="1592">
        <f>50000*1.16</f>
        <v>57999.999999999993</v>
      </c>
      <c r="F5601" s="1568">
        <f t="shared" si="138"/>
        <v>0</v>
      </c>
    </row>
    <row r="5602" spans="1:6" s="1083" customFormat="1" ht="17.25" customHeight="1">
      <c r="A5602" s="1290" t="s">
        <v>34</v>
      </c>
      <c r="B5602" s="1124" t="s">
        <v>2962</v>
      </c>
      <c r="C5602" s="1143" t="s">
        <v>1421</v>
      </c>
      <c r="D5602" s="1302">
        <f>D5601</f>
        <v>0</v>
      </c>
      <c r="E5602" s="1592">
        <f>29000*1.16</f>
        <v>33640</v>
      </c>
      <c r="F5602" s="1568">
        <f t="shared" si="138"/>
        <v>0</v>
      </c>
    </row>
    <row r="5603" spans="1:6" s="1083" customFormat="1" ht="16.2" thickBot="1">
      <c r="A5603" s="1296"/>
      <c r="B5603" s="1162"/>
      <c r="C5603" s="1306"/>
      <c r="D5603" s="1307"/>
      <c r="E5603" s="1597"/>
      <c r="F5603" s="1576"/>
    </row>
    <row r="5604" spans="1:6" s="1083" customFormat="1" ht="15.6">
      <c r="A5604" s="1158"/>
      <c r="B5604" s="1117" t="s">
        <v>2810</v>
      </c>
      <c r="C5604" s="1143"/>
      <c r="D5604" s="1107"/>
      <c r="E5604" s="1465"/>
      <c r="F5604" s="1568">
        <f>SUM(F5593:F5603)</f>
        <v>0</v>
      </c>
    </row>
    <row r="5605" spans="1:6" s="1083" customFormat="1" ht="16.2" thickBot="1">
      <c r="A5605" s="1158"/>
      <c r="B5605" s="1196"/>
      <c r="C5605" s="1253"/>
      <c r="D5605" s="1107"/>
      <c r="E5605" s="1465"/>
      <c r="F5605" s="1598"/>
    </row>
    <row r="5606" spans="1:6" s="1055" customFormat="1" ht="16.2" thickBot="1">
      <c r="A5606" s="2602" t="s">
        <v>3110</v>
      </c>
      <c r="B5606" s="2602"/>
      <c r="C5606" s="2602"/>
      <c r="D5606" s="2602"/>
      <c r="E5606" s="1522"/>
      <c r="F5606" s="1522"/>
    </row>
    <row r="5607" spans="1:6" s="1083" customFormat="1" ht="15.75" customHeight="1" thickBot="1">
      <c r="A5607" s="1160" t="s">
        <v>7</v>
      </c>
      <c r="B5607" s="1112" t="s">
        <v>8</v>
      </c>
      <c r="C5607" s="1113" t="s">
        <v>10</v>
      </c>
      <c r="D5607" s="1114" t="s">
        <v>2744</v>
      </c>
      <c r="E5607" s="1455" t="s">
        <v>2765</v>
      </c>
      <c r="F5607" s="1456" t="s">
        <v>2745</v>
      </c>
    </row>
    <row r="5608" spans="1:6" s="1083" customFormat="1" ht="15.6">
      <c r="A5608" s="1308"/>
      <c r="B5608" s="1277"/>
      <c r="C5608" s="1309"/>
      <c r="D5608" s="1310"/>
      <c r="E5608" s="1596"/>
      <c r="F5608" s="1583"/>
    </row>
    <row r="5609" spans="1:6" s="1083" customFormat="1" ht="21" customHeight="1">
      <c r="A5609" s="1292" t="s">
        <v>3114</v>
      </c>
      <c r="B5609" s="1150" t="s">
        <v>2964</v>
      </c>
      <c r="C5609" s="1143"/>
      <c r="D5609" s="1302"/>
      <c r="E5609" s="1592"/>
      <c r="F5609" s="1569"/>
    </row>
    <row r="5610" spans="1:6" s="1167" customFormat="1" ht="15.6">
      <c r="A5610" s="1290"/>
      <c r="B5610" s="1311" t="s">
        <v>2965</v>
      </c>
      <c r="C5610" s="1159"/>
      <c r="D5610" s="1312"/>
      <c r="E5610" s="1592"/>
      <c r="F5610" s="1568">
        <f t="shared" ref="F5610:F5619" si="139">E5610*D5610</f>
        <v>0</v>
      </c>
    </row>
    <row r="5611" spans="1:6" s="1167" customFormat="1" ht="109.5" customHeight="1">
      <c r="A5611" s="1303" t="s">
        <v>28</v>
      </c>
      <c r="B5611" s="1124" t="s">
        <v>2966</v>
      </c>
      <c r="C5611" s="1159" t="s">
        <v>809</v>
      </c>
      <c r="D5611" s="1304">
        <v>0</v>
      </c>
      <c r="E5611" s="1581">
        <f>82000*1.16</f>
        <v>95120</v>
      </c>
      <c r="F5611" s="1568">
        <f t="shared" si="139"/>
        <v>0</v>
      </c>
    </row>
    <row r="5612" spans="1:6" s="1167" customFormat="1" ht="51.75" customHeight="1">
      <c r="A5612" s="1290" t="s">
        <v>30</v>
      </c>
      <c r="B5612" s="1124" t="s">
        <v>2967</v>
      </c>
      <c r="C5612" s="1107" t="s">
        <v>1421</v>
      </c>
      <c r="D5612" s="1302">
        <f>D5611</f>
        <v>0</v>
      </c>
      <c r="E5612" s="1592">
        <f>28000*1.16</f>
        <v>32479.999999999996</v>
      </c>
      <c r="F5612" s="1568">
        <f t="shared" si="139"/>
        <v>0</v>
      </c>
    </row>
    <row r="5613" spans="1:6" s="1083" customFormat="1" ht="50.25" customHeight="1">
      <c r="A5613" s="1290" t="s">
        <v>31</v>
      </c>
      <c r="B5613" s="1124" t="s">
        <v>1451</v>
      </c>
      <c r="C5613" s="1143" t="s">
        <v>1421</v>
      </c>
      <c r="D5613" s="1302">
        <f>D5611</f>
        <v>0</v>
      </c>
      <c r="E5613" s="1592">
        <f>66000*1.16</f>
        <v>76560</v>
      </c>
      <c r="F5613" s="1568">
        <f t="shared" si="139"/>
        <v>0</v>
      </c>
    </row>
    <row r="5614" spans="1:6" s="1083" customFormat="1" ht="42.75" customHeight="1">
      <c r="A5614" s="1290" t="s">
        <v>32</v>
      </c>
      <c r="B5614" s="1124" t="s">
        <v>1452</v>
      </c>
      <c r="C5614" s="1143" t="s">
        <v>1421</v>
      </c>
      <c r="D5614" s="1302">
        <f>D5613</f>
        <v>0</v>
      </c>
      <c r="E5614" s="1592">
        <v>5000</v>
      </c>
      <c r="F5614" s="1568">
        <f t="shared" si="139"/>
        <v>0</v>
      </c>
    </row>
    <row r="5615" spans="1:6" s="1083" customFormat="1" ht="66" customHeight="1">
      <c r="A5615" s="1290" t="s">
        <v>33</v>
      </c>
      <c r="B5615" s="1124" t="s">
        <v>1453</v>
      </c>
      <c r="C5615" s="1143" t="s">
        <v>1421</v>
      </c>
      <c r="D5615" s="1302">
        <f>D5614</f>
        <v>0</v>
      </c>
      <c r="E5615" s="1592">
        <f>5000*1.16</f>
        <v>5800</v>
      </c>
      <c r="F5615" s="1568">
        <f t="shared" si="139"/>
        <v>0</v>
      </c>
    </row>
    <row r="5616" spans="1:6" s="1167" customFormat="1" ht="36.75" customHeight="1">
      <c r="A5616" s="1303" t="s">
        <v>34</v>
      </c>
      <c r="B5616" s="1124" t="s">
        <v>2942</v>
      </c>
      <c r="C5616" s="1159" t="s">
        <v>1421</v>
      </c>
      <c r="D5616" s="1304">
        <f>D5615</f>
        <v>0</v>
      </c>
      <c r="E5616" s="1581">
        <f>27000*1.16</f>
        <v>31319.999999999996</v>
      </c>
      <c r="F5616" s="1568">
        <f t="shared" si="139"/>
        <v>0</v>
      </c>
    </row>
    <row r="5617" spans="1:6" s="1167" customFormat="1" ht="19.5" customHeight="1">
      <c r="A5617" s="1303" t="s">
        <v>35</v>
      </c>
      <c r="B5617" s="1305" t="s">
        <v>2943</v>
      </c>
      <c r="C5617" s="1159" t="s">
        <v>1421</v>
      </c>
      <c r="D5617" s="1304">
        <f>D5616*3</f>
        <v>0</v>
      </c>
      <c r="E5617" s="1581">
        <f>16000*1.16</f>
        <v>18560</v>
      </c>
      <c r="F5617" s="1568">
        <f t="shared" si="139"/>
        <v>0</v>
      </c>
    </row>
    <row r="5618" spans="1:6" s="1167" customFormat="1" ht="51" customHeight="1">
      <c r="A5618" s="1303" t="s">
        <v>36</v>
      </c>
      <c r="B5618" s="1124" t="s">
        <v>1444</v>
      </c>
      <c r="C5618" s="1143" t="s">
        <v>1421</v>
      </c>
      <c r="D5618" s="1302">
        <f>D5611</f>
        <v>0</v>
      </c>
      <c r="E5618" s="1592">
        <f>5300*1.16</f>
        <v>6148</v>
      </c>
      <c r="F5618" s="1568">
        <f t="shared" si="139"/>
        <v>0</v>
      </c>
    </row>
    <row r="5619" spans="1:6" s="1083" customFormat="1" ht="48" customHeight="1">
      <c r="A5619" s="1290" t="s">
        <v>74</v>
      </c>
      <c r="B5619" s="1124" t="s">
        <v>1445</v>
      </c>
      <c r="C5619" s="1143" t="s">
        <v>1421</v>
      </c>
      <c r="D5619" s="1302">
        <f>D5611</f>
        <v>0</v>
      </c>
      <c r="E5619" s="1592">
        <f>5000*1.16</f>
        <v>5800</v>
      </c>
      <c r="F5619" s="1568">
        <f t="shared" si="139"/>
        <v>0</v>
      </c>
    </row>
    <row r="5620" spans="1:6" s="1083" customFormat="1" ht="16.2" thickBot="1">
      <c r="A5620" s="1296"/>
      <c r="B5620" s="1162"/>
      <c r="C5620" s="1306"/>
      <c r="D5620" s="1307"/>
      <c r="E5620" s="1597"/>
      <c r="F5620" s="1576"/>
    </row>
    <row r="5621" spans="1:6" s="1083" customFormat="1" ht="15.6">
      <c r="A5621" s="1158"/>
      <c r="B5621" s="1117" t="s">
        <v>2810</v>
      </c>
      <c r="C5621" s="1143"/>
      <c r="D5621" s="1107"/>
      <c r="E5621" s="1465"/>
      <c r="F5621" s="1568">
        <f>SUM(F5609:F5620)</f>
        <v>0</v>
      </c>
    </row>
    <row r="5622" spans="1:6" s="1083" customFormat="1" ht="16.2" thickBot="1">
      <c r="A5622" s="1158"/>
      <c r="B5622" s="1196"/>
      <c r="C5622" s="1253"/>
      <c r="D5622" s="1107"/>
      <c r="E5622" s="1465"/>
      <c r="F5622" s="1598"/>
    </row>
    <row r="5623" spans="1:6" s="1083" customFormat="1" ht="15.6">
      <c r="A5623" s="1158"/>
      <c r="B5623" s="1196"/>
      <c r="C5623" s="1253"/>
      <c r="D5623" s="1107"/>
      <c r="E5623" s="1465"/>
      <c r="F5623" s="1599"/>
    </row>
    <row r="5624" spans="1:6" s="1055" customFormat="1" ht="16.2" thickBot="1">
      <c r="A5624" s="2602" t="s">
        <v>3025</v>
      </c>
      <c r="B5624" s="2602"/>
      <c r="C5624" s="2602"/>
      <c r="D5624" s="2602"/>
      <c r="E5624" s="2602"/>
      <c r="F5624" s="2602"/>
    </row>
    <row r="5625" spans="1:6" s="1083" customFormat="1" ht="16.2" thickBot="1">
      <c r="A5625" s="1275" t="s">
        <v>7</v>
      </c>
      <c r="B5625" s="1112" t="s">
        <v>8</v>
      </c>
      <c r="C5625" s="1113" t="s">
        <v>10</v>
      </c>
      <c r="D5625" s="1276" t="s">
        <v>991</v>
      </c>
      <c r="E5625" s="1455" t="s">
        <v>11</v>
      </c>
      <c r="F5625" s="1578" t="s">
        <v>2732</v>
      </c>
    </row>
    <row r="5626" spans="1:6" s="1055" customFormat="1" ht="15.6">
      <c r="A5626" s="1286"/>
      <c r="B5626" s="1287"/>
      <c r="C5626" s="1288"/>
      <c r="D5626" s="1289"/>
      <c r="E5626" s="1585"/>
      <c r="F5626" s="1580"/>
    </row>
    <row r="5627" spans="1:6" s="1055" customFormat="1" ht="15.6">
      <c r="A5627" s="1290"/>
      <c r="B5627" s="1077" t="s">
        <v>2934</v>
      </c>
      <c r="C5627" s="1285"/>
      <c r="D5627" s="1109"/>
      <c r="E5627" s="1586"/>
      <c r="F5627" s="1515"/>
    </row>
    <row r="5628" spans="1:6" s="1055" customFormat="1" ht="15.6">
      <c r="A5628" s="1290"/>
      <c r="B5628" s="1077"/>
      <c r="C5628" s="1285"/>
      <c r="D5628" s="1109"/>
      <c r="E5628" s="1586"/>
      <c r="F5628" s="1515"/>
    </row>
    <row r="5629" spans="1:6" s="1055" customFormat="1" ht="15.6">
      <c r="A5629" s="1290"/>
      <c r="B5629" s="1291"/>
      <c r="C5629" s="1285"/>
      <c r="D5629" s="1109"/>
      <c r="E5629" s="1586"/>
      <c r="F5629" s="1515"/>
    </row>
    <row r="5630" spans="1:6" s="1055" customFormat="1" ht="15.6">
      <c r="A5630" s="1290" t="s">
        <v>3109</v>
      </c>
      <c r="B5630" s="1291" t="s">
        <v>2969</v>
      </c>
      <c r="C5630" s="1285"/>
      <c r="D5630" s="1109"/>
      <c r="E5630" s="1586"/>
      <c r="F5630" s="1515">
        <f>F5544</f>
        <v>183000</v>
      </c>
    </row>
    <row r="5631" spans="1:6" s="1055" customFormat="1" ht="15.6">
      <c r="A5631" s="1290"/>
      <c r="B5631" s="1291"/>
      <c r="C5631" s="1285"/>
      <c r="D5631" s="1109"/>
      <c r="E5631" s="1586"/>
      <c r="F5631" s="1515"/>
    </row>
    <row r="5632" spans="1:6" s="1055" customFormat="1" ht="15.6">
      <c r="A5632" s="1290" t="s">
        <v>3111</v>
      </c>
      <c r="B5632" s="1291" t="s">
        <v>2970</v>
      </c>
      <c r="C5632" s="1285"/>
      <c r="D5632" s="1109"/>
      <c r="E5632" s="1586"/>
      <c r="F5632" s="1515">
        <f>F5564</f>
        <v>64800</v>
      </c>
    </row>
    <row r="5633" spans="1:6" s="1055" customFormat="1" ht="15.6">
      <c r="A5633" s="1290"/>
      <c r="B5633" s="1291"/>
      <c r="C5633" s="1285"/>
      <c r="D5633" s="1109"/>
      <c r="E5633" s="1586"/>
      <c r="F5633" s="1515"/>
    </row>
    <row r="5634" spans="1:6" s="1055" customFormat="1" ht="15.6">
      <c r="A5634" s="1290" t="s">
        <v>3112</v>
      </c>
      <c r="B5634" s="1291" t="s">
        <v>2971</v>
      </c>
      <c r="C5634" s="1285"/>
      <c r="D5634" s="1109"/>
      <c r="E5634" s="1586"/>
      <c r="F5634" s="1515">
        <f>F5588</f>
        <v>47300</v>
      </c>
    </row>
    <row r="5635" spans="1:6" s="1055" customFormat="1" ht="15.6">
      <c r="A5635" s="1290"/>
      <c r="B5635" s="1291"/>
      <c r="C5635" s="1285"/>
      <c r="D5635" s="1109"/>
      <c r="E5635" s="1586"/>
      <c r="F5635" s="1515"/>
    </row>
    <row r="5636" spans="1:6" s="1055" customFormat="1" ht="15.6">
      <c r="A5636" s="1290" t="s">
        <v>3113</v>
      </c>
      <c r="B5636" s="1291" t="s">
        <v>2972</v>
      </c>
      <c r="C5636" s="1285"/>
      <c r="D5636" s="1109"/>
      <c r="E5636" s="1586"/>
      <c r="F5636" s="1515">
        <f>F5604</f>
        <v>0</v>
      </c>
    </row>
    <row r="5637" spans="1:6" s="1055" customFormat="1" ht="15.6">
      <c r="A5637" s="1290"/>
      <c r="B5637" s="1291"/>
      <c r="C5637" s="1285"/>
      <c r="D5637" s="1109"/>
      <c r="E5637" s="1586"/>
      <c r="F5637" s="1515"/>
    </row>
    <row r="5638" spans="1:6" s="1055" customFormat="1" ht="15.6">
      <c r="A5638" s="1290" t="s">
        <v>3114</v>
      </c>
      <c r="B5638" s="1291" t="s">
        <v>2973</v>
      </c>
      <c r="C5638" s="1285"/>
      <c r="D5638" s="1109"/>
      <c r="E5638" s="1586"/>
      <c r="F5638" s="1515">
        <f>F5621</f>
        <v>0</v>
      </c>
    </row>
    <row r="5639" spans="1:6" s="1055" customFormat="1" ht="15.6">
      <c r="A5639" s="1290"/>
      <c r="B5639" s="1291"/>
      <c r="C5639" s="1285"/>
      <c r="D5639" s="1109"/>
      <c r="E5639" s="1586"/>
      <c r="F5639" s="1515"/>
    </row>
    <row r="5640" spans="1:6" s="1055" customFormat="1" ht="15.6">
      <c r="A5640" s="1290"/>
      <c r="B5640" s="1291"/>
      <c r="C5640" s="1285"/>
      <c r="D5640" s="1109"/>
      <c r="E5640" s="1586"/>
      <c r="F5640" s="1515"/>
    </row>
    <row r="5641" spans="1:6" s="1055" customFormat="1" ht="15.6">
      <c r="A5641" s="1290"/>
      <c r="B5641" s="1292"/>
      <c r="C5641" s="1293"/>
      <c r="D5641" s="1294"/>
      <c r="E5641" s="1587"/>
      <c r="F5641" s="1588"/>
    </row>
    <row r="5642" spans="1:6" s="1055" customFormat="1" ht="15.6">
      <c r="A5642" s="1290"/>
      <c r="B5642" s="1295" t="s">
        <v>2937</v>
      </c>
      <c r="C5642" s="1293"/>
      <c r="D5642" s="1294"/>
      <c r="E5642" s="1587"/>
      <c r="F5642" s="1588">
        <f>SUM(F5628:F5641)</f>
        <v>295100</v>
      </c>
    </row>
    <row r="5643" spans="1:6" s="1055" customFormat="1" ht="15.6">
      <c r="A5643" s="1290"/>
      <c r="B5643" s="1292"/>
      <c r="C5643" s="1293"/>
      <c r="D5643" s="1294"/>
      <c r="E5643" s="1587"/>
      <c r="F5643" s="1588"/>
    </row>
    <row r="5644" spans="1:6" s="1055" customFormat="1" ht="15.6">
      <c r="A5644" s="1290"/>
      <c r="B5644" s="1291"/>
      <c r="C5644" s="1285"/>
      <c r="D5644" s="1109"/>
      <c r="E5644" s="1586"/>
      <c r="F5644" s="1515"/>
    </row>
    <row r="5645" spans="1:6" s="1055" customFormat="1" ht="15.6">
      <c r="A5645" s="1290"/>
      <c r="B5645" s="1291"/>
      <c r="C5645" s="1285"/>
      <c r="D5645" s="1109"/>
      <c r="E5645" s="1586"/>
      <c r="F5645" s="1515"/>
    </row>
    <row r="5646" spans="1:6" s="1055" customFormat="1" ht="15.6">
      <c r="A5646" s="1290"/>
      <c r="B5646" s="1291"/>
      <c r="C5646" s="1285"/>
      <c r="D5646" s="1109"/>
      <c r="E5646" s="1586"/>
      <c r="F5646" s="1515"/>
    </row>
    <row r="5647" spans="1:6" s="1055" customFormat="1" ht="15.6">
      <c r="A5647" s="1290"/>
      <c r="B5647" s="1291"/>
      <c r="C5647" s="1285"/>
      <c r="D5647" s="1109"/>
      <c r="E5647" s="1586"/>
      <c r="F5647" s="1515"/>
    </row>
    <row r="5648" spans="1:6" s="1055" customFormat="1" ht="15.6">
      <c r="A5648" s="1290"/>
      <c r="B5648" s="1291"/>
      <c r="C5648" s="1285"/>
      <c r="D5648" s="1109"/>
      <c r="E5648" s="1586"/>
      <c r="F5648" s="1515"/>
    </row>
    <row r="5649" spans="1:6" s="1055" customFormat="1" ht="15.6">
      <c r="A5649" s="1290"/>
      <c r="B5649" s="1291"/>
      <c r="C5649" s="1285"/>
      <c r="D5649" s="1109"/>
      <c r="E5649" s="1586"/>
      <c r="F5649" s="1515"/>
    </row>
    <row r="5650" spans="1:6" s="1055" customFormat="1" ht="15.6">
      <c r="A5650" s="1290"/>
      <c r="B5650" s="1291"/>
      <c r="C5650" s="1285"/>
      <c r="D5650" s="1109"/>
      <c r="E5650" s="1586"/>
      <c r="F5650" s="1515"/>
    </row>
    <row r="5651" spans="1:6" s="1055" customFormat="1" ht="15.6">
      <c r="A5651" s="1290"/>
      <c r="B5651" s="1291"/>
      <c r="C5651" s="1285"/>
      <c r="D5651" s="1109"/>
      <c r="E5651" s="1586"/>
      <c r="F5651" s="1515"/>
    </row>
    <row r="5652" spans="1:6" s="1055" customFormat="1" ht="15.6">
      <c r="A5652" s="1290"/>
      <c r="B5652" s="1291"/>
      <c r="C5652" s="1285"/>
      <c r="D5652" s="1109"/>
      <c r="E5652" s="1586"/>
      <c r="F5652" s="1515"/>
    </row>
    <row r="5653" spans="1:6" s="1055" customFormat="1" ht="15.6">
      <c r="A5653" s="1290"/>
      <c r="B5653" s="1291"/>
      <c r="C5653" s="1285"/>
      <c r="D5653" s="1109"/>
      <c r="E5653" s="1586"/>
      <c r="F5653" s="1515"/>
    </row>
    <row r="5654" spans="1:6" s="1055" customFormat="1" ht="15.6">
      <c r="A5654" s="1290"/>
      <c r="B5654" s="1291"/>
      <c r="C5654" s="1285"/>
      <c r="D5654" s="1109"/>
      <c r="E5654" s="1586"/>
      <c r="F5654" s="1515"/>
    </row>
    <row r="5655" spans="1:6" s="1055" customFormat="1" ht="15.6">
      <c r="A5655" s="1290"/>
      <c r="B5655" s="1291"/>
      <c r="C5655" s="1285"/>
      <c r="D5655" s="1109"/>
      <c r="E5655" s="1586"/>
      <c r="F5655" s="1515"/>
    </row>
    <row r="5656" spans="1:6" s="1055" customFormat="1" ht="15.6">
      <c r="A5656" s="1290"/>
      <c r="B5656" s="1291"/>
      <c r="C5656" s="1285"/>
      <c r="D5656" s="1109"/>
      <c r="E5656" s="1586"/>
      <c r="F5656" s="1515"/>
    </row>
    <row r="5657" spans="1:6" s="1055" customFormat="1" ht="15.6">
      <c r="A5657" s="1290"/>
      <c r="B5657" s="1291"/>
      <c r="C5657" s="1285"/>
      <c r="D5657" s="1109"/>
      <c r="E5657" s="1586"/>
      <c r="F5657" s="1515"/>
    </row>
    <row r="5658" spans="1:6" s="1055" customFormat="1" ht="15.6">
      <c r="A5658" s="1290"/>
      <c r="B5658" s="1291"/>
      <c r="C5658" s="1285"/>
      <c r="D5658" s="1109"/>
      <c r="E5658" s="1586"/>
      <c r="F5658" s="1515"/>
    </row>
    <row r="5659" spans="1:6" s="1055" customFormat="1" ht="16.2" thickBot="1">
      <c r="A5659" s="1296"/>
      <c r="B5659" s="1297"/>
      <c r="C5659" s="1298"/>
      <c r="D5659" s="1299"/>
      <c r="E5659" s="1589"/>
      <c r="F5659" s="1582"/>
    </row>
    <row r="5660" spans="1:6" s="1055" customFormat="1" ht="16.2" thickBot="1">
      <c r="A5660" s="1158"/>
      <c r="B5660" s="1117" t="s">
        <v>2938</v>
      </c>
      <c r="C5660" s="1253"/>
      <c r="D5660" s="1107"/>
      <c r="E5660" s="1497"/>
      <c r="F5660" s="1590">
        <f>F5642</f>
        <v>295100</v>
      </c>
    </row>
    <row r="5661" spans="1:6" s="1055" customFormat="1" ht="15.6">
      <c r="A5661" s="1273"/>
      <c r="B5661" s="1300"/>
      <c r="C5661" s="1143"/>
      <c r="D5661" s="1107"/>
      <c r="E5661" s="1465"/>
      <c r="F5661" s="1511"/>
    </row>
    <row r="5662" spans="1:6" s="1083" customFormat="1" ht="15.6">
      <c r="A5662" s="1158"/>
      <c r="B5662" s="1196"/>
      <c r="C5662" s="1253"/>
      <c r="D5662" s="1107"/>
      <c r="E5662" s="1465"/>
      <c r="F5662" s="1599"/>
    </row>
    <row r="5663" spans="1:6" s="1083" customFormat="1" ht="15.6">
      <c r="A5663" s="1158"/>
      <c r="B5663" s="1117"/>
      <c r="C5663" s="1107"/>
      <c r="D5663" s="1107"/>
      <c r="E5663" s="1564"/>
      <c r="F5663" s="1564"/>
    </row>
    <row r="5664" spans="1:6" s="1083" customFormat="1" ht="16.2" thickBot="1">
      <c r="A5664" s="2606" t="s">
        <v>3115</v>
      </c>
      <c r="B5664" s="2606"/>
      <c r="C5664" s="2606"/>
      <c r="D5664" s="2606"/>
      <c r="E5664" s="2606"/>
      <c r="F5664" s="2606"/>
    </row>
    <row r="5665" spans="1:6" s="1316" customFormat="1" ht="17.25" customHeight="1" thickBot="1">
      <c r="A5665" s="1313" t="s">
        <v>7</v>
      </c>
      <c r="B5665" s="1314" t="s">
        <v>8</v>
      </c>
      <c r="C5665" s="1315" t="s">
        <v>10</v>
      </c>
      <c r="D5665" s="1315" t="s">
        <v>991</v>
      </c>
      <c r="E5665" s="1567" t="s">
        <v>11</v>
      </c>
      <c r="F5665" s="1514" t="s">
        <v>2975</v>
      </c>
    </row>
    <row r="5666" spans="1:6" s="1083" customFormat="1" ht="15.6">
      <c r="A5666" s="1317" t="s">
        <v>3116</v>
      </c>
      <c r="B5666" s="1277" t="s">
        <v>1495</v>
      </c>
      <c r="C5666" s="1279"/>
      <c r="D5666" s="1279"/>
      <c r="E5666" s="1583"/>
      <c r="F5666" s="1583"/>
    </row>
    <row r="5667" spans="1:6" s="1055" customFormat="1" ht="31.2">
      <c r="A5667" s="1195"/>
      <c r="B5667" s="1150" t="s">
        <v>1496</v>
      </c>
      <c r="C5667" s="1151"/>
      <c r="D5667" s="1073"/>
      <c r="E5667" s="1491"/>
      <c r="F5667" s="1515"/>
    </row>
    <row r="5668" spans="1:6" s="1055" customFormat="1" ht="94.5" customHeight="1">
      <c r="A5668" s="1195"/>
      <c r="B5668" s="1150" t="s">
        <v>1497</v>
      </c>
      <c r="C5668" s="1151"/>
      <c r="D5668" s="1073"/>
      <c r="E5668" s="1491"/>
      <c r="F5668" s="1515"/>
    </row>
    <row r="5669" spans="1:6" s="1055" customFormat="1" ht="70.5" customHeight="1">
      <c r="A5669" s="1195"/>
      <c r="B5669" s="1150" t="s">
        <v>1498</v>
      </c>
      <c r="C5669" s="1151"/>
      <c r="D5669" s="1073"/>
      <c r="E5669" s="1491"/>
      <c r="F5669" s="1515"/>
    </row>
    <row r="5670" spans="1:6" s="1055" customFormat="1" ht="16.5" customHeight="1">
      <c r="A5670" s="1195"/>
      <c r="B5670" s="1300"/>
      <c r="C5670" s="1151"/>
      <c r="D5670" s="1073"/>
      <c r="E5670" s="1491"/>
      <c r="F5670" s="1515"/>
    </row>
    <row r="5671" spans="1:6" s="1055" customFormat="1" ht="15.6">
      <c r="A5671" s="1281" t="s">
        <v>28</v>
      </c>
      <c r="B5671" s="1106" t="s">
        <v>2977</v>
      </c>
      <c r="C5671" s="1151" t="s">
        <v>46</v>
      </c>
      <c r="D5671" s="1282">
        <v>0</v>
      </c>
      <c r="E5671" s="1491">
        <v>800</v>
      </c>
      <c r="F5671" s="1515">
        <f t="shared" ref="F5671:F5694" si="140">D5671*E5671</f>
        <v>0</v>
      </c>
    </row>
    <row r="5672" spans="1:6" s="1055" customFormat="1" ht="15.6">
      <c r="A5672" s="1281" t="s">
        <v>30</v>
      </c>
      <c r="B5672" s="1106" t="s">
        <v>1500</v>
      </c>
      <c r="C5672" s="1151" t="s">
        <v>46</v>
      </c>
      <c r="D5672" s="1282">
        <v>0</v>
      </c>
      <c r="E5672" s="1491">
        <v>600</v>
      </c>
      <c r="F5672" s="1515">
        <f t="shared" si="140"/>
        <v>0</v>
      </c>
    </row>
    <row r="5673" spans="1:6" s="1055" customFormat="1" ht="15.6">
      <c r="A5673" s="1281" t="s">
        <v>31</v>
      </c>
      <c r="B5673" s="1106" t="s">
        <v>1501</v>
      </c>
      <c r="C5673" s="1151" t="s">
        <v>46</v>
      </c>
      <c r="D5673" s="1282">
        <v>8</v>
      </c>
      <c r="E5673" s="1491">
        <v>600</v>
      </c>
      <c r="F5673" s="1515">
        <f t="shared" si="140"/>
        <v>4800</v>
      </c>
    </row>
    <row r="5674" spans="1:6" s="1055" customFormat="1" ht="15.6">
      <c r="A5674" s="1281" t="s">
        <v>32</v>
      </c>
      <c r="B5674" s="1106" t="s">
        <v>1502</v>
      </c>
      <c r="C5674" s="1151" t="s">
        <v>46</v>
      </c>
      <c r="D5674" s="1282">
        <v>18</v>
      </c>
      <c r="E5674" s="1491">
        <v>400</v>
      </c>
      <c r="F5674" s="1515">
        <f t="shared" si="140"/>
        <v>7200</v>
      </c>
    </row>
    <row r="5675" spans="1:6" s="1055" customFormat="1" ht="15.6">
      <c r="A5675" s="1281" t="s">
        <v>33</v>
      </c>
      <c r="B5675" s="1106" t="s">
        <v>1503</v>
      </c>
      <c r="C5675" s="1151" t="s">
        <v>46</v>
      </c>
      <c r="D5675" s="1282">
        <v>18</v>
      </c>
      <c r="E5675" s="1491">
        <v>300</v>
      </c>
      <c r="F5675" s="1515">
        <f t="shared" si="140"/>
        <v>5400</v>
      </c>
    </row>
    <row r="5676" spans="1:6" s="1055" customFormat="1" ht="15.6">
      <c r="A5676" s="1281"/>
      <c r="B5676" s="1117"/>
      <c r="C5676" s="1151"/>
      <c r="D5676" s="1282"/>
      <c r="E5676" s="1491"/>
      <c r="F5676" s="1515">
        <f t="shared" si="140"/>
        <v>0</v>
      </c>
    </row>
    <row r="5677" spans="1:6" s="1055" customFormat="1" ht="15.6">
      <c r="A5677" s="1281"/>
      <c r="B5677" s="1150" t="s">
        <v>1504</v>
      </c>
      <c r="C5677" s="1151"/>
      <c r="D5677" s="1318"/>
      <c r="E5677" s="1491"/>
      <c r="F5677" s="1515">
        <f t="shared" si="140"/>
        <v>0</v>
      </c>
    </row>
    <row r="5678" spans="1:6" s="1055" customFormat="1" ht="15.6">
      <c r="A5678" s="1281" t="s">
        <v>34</v>
      </c>
      <c r="B5678" s="1106" t="s">
        <v>1505</v>
      </c>
      <c r="C5678" s="1151" t="s">
        <v>1421</v>
      </c>
      <c r="D5678" s="1282">
        <v>0</v>
      </c>
      <c r="E5678" s="1491">
        <v>300</v>
      </c>
      <c r="F5678" s="1515">
        <f t="shared" si="140"/>
        <v>0</v>
      </c>
    </row>
    <row r="5679" spans="1:6" s="1055" customFormat="1" ht="15.6">
      <c r="A5679" s="1281" t="s">
        <v>35</v>
      </c>
      <c r="B5679" s="1106" t="s">
        <v>1506</v>
      </c>
      <c r="C5679" s="1151" t="s">
        <v>1421</v>
      </c>
      <c r="D5679" s="1282">
        <v>1</v>
      </c>
      <c r="E5679" s="1491">
        <v>300</v>
      </c>
      <c r="F5679" s="1515">
        <f t="shared" si="140"/>
        <v>300</v>
      </c>
    </row>
    <row r="5680" spans="1:6" s="1055" customFormat="1" ht="18.600000000000001">
      <c r="A5680" s="1281" t="s">
        <v>36</v>
      </c>
      <c r="B5680" s="1106" t="s">
        <v>2978</v>
      </c>
      <c r="C5680" s="1151" t="s">
        <v>1421</v>
      </c>
      <c r="D5680" s="1282">
        <v>3</v>
      </c>
      <c r="E5680" s="1491">
        <v>150</v>
      </c>
      <c r="F5680" s="1515">
        <f t="shared" si="140"/>
        <v>450</v>
      </c>
    </row>
    <row r="5681" spans="1:6" s="1055" customFormat="1" ht="18.600000000000001">
      <c r="A5681" s="1281" t="s">
        <v>74</v>
      </c>
      <c r="B5681" s="1106" t="s">
        <v>2979</v>
      </c>
      <c r="C5681" s="1151" t="s">
        <v>1421</v>
      </c>
      <c r="D5681" s="1282">
        <v>3</v>
      </c>
      <c r="E5681" s="1491">
        <v>150</v>
      </c>
      <c r="F5681" s="1515">
        <f t="shared" si="140"/>
        <v>450</v>
      </c>
    </row>
    <row r="5682" spans="1:6" s="1055" customFormat="1" ht="15.6">
      <c r="A5682" s="1281" t="s">
        <v>38</v>
      </c>
      <c r="B5682" s="1106" t="s">
        <v>1509</v>
      </c>
      <c r="C5682" s="1151" t="s">
        <v>1421</v>
      </c>
      <c r="D5682" s="1282">
        <v>3</v>
      </c>
      <c r="E5682" s="1491">
        <v>100</v>
      </c>
      <c r="F5682" s="1515">
        <f t="shared" si="140"/>
        <v>300</v>
      </c>
    </row>
    <row r="5683" spans="1:6" s="1055" customFormat="1" ht="15.6">
      <c r="A5683" s="1281" t="s">
        <v>39</v>
      </c>
      <c r="B5683" s="1106" t="s">
        <v>1510</v>
      </c>
      <c r="C5683" s="1151" t="s">
        <v>1421</v>
      </c>
      <c r="D5683" s="1282">
        <v>2</v>
      </c>
      <c r="E5683" s="1491">
        <v>100</v>
      </c>
      <c r="F5683" s="1515">
        <f t="shared" si="140"/>
        <v>200</v>
      </c>
    </row>
    <row r="5684" spans="1:6" s="1055" customFormat="1" ht="15.6">
      <c r="A5684" s="1281" t="s">
        <v>40</v>
      </c>
      <c r="B5684" s="1319" t="s">
        <v>1511</v>
      </c>
      <c r="C5684" s="1151" t="s">
        <v>1421</v>
      </c>
      <c r="D5684" s="1282">
        <v>2</v>
      </c>
      <c r="E5684" s="1491">
        <v>300</v>
      </c>
      <c r="F5684" s="1515">
        <f t="shared" si="140"/>
        <v>600</v>
      </c>
    </row>
    <row r="5685" spans="1:6" s="1055" customFormat="1" ht="15.6">
      <c r="A5685" s="1281" t="s">
        <v>42</v>
      </c>
      <c r="B5685" s="1319" t="s">
        <v>1512</v>
      </c>
      <c r="C5685" s="1151" t="s">
        <v>1421</v>
      </c>
      <c r="D5685" s="1282">
        <v>2</v>
      </c>
      <c r="E5685" s="1491">
        <v>100</v>
      </c>
      <c r="F5685" s="1515">
        <f t="shared" si="140"/>
        <v>200</v>
      </c>
    </row>
    <row r="5686" spans="1:6" s="1055" customFormat="1" ht="15.6">
      <c r="A5686" s="1281" t="s">
        <v>43</v>
      </c>
      <c r="B5686" s="1319" t="s">
        <v>1513</v>
      </c>
      <c r="C5686" s="1151" t="s">
        <v>1421</v>
      </c>
      <c r="D5686" s="1282">
        <v>2</v>
      </c>
      <c r="E5686" s="1491">
        <v>300</v>
      </c>
      <c r="F5686" s="1515">
        <f t="shared" si="140"/>
        <v>600</v>
      </c>
    </row>
    <row r="5687" spans="1:6" s="1055" customFormat="1" ht="15.6">
      <c r="A5687" s="1281" t="s">
        <v>613</v>
      </c>
      <c r="B5687" s="1319" t="s">
        <v>1514</v>
      </c>
      <c r="C5687" s="1151" t="s">
        <v>1421</v>
      </c>
      <c r="D5687" s="1282">
        <v>4</v>
      </c>
      <c r="E5687" s="1491">
        <v>150</v>
      </c>
      <c r="F5687" s="1515">
        <f t="shared" si="140"/>
        <v>600</v>
      </c>
    </row>
    <row r="5688" spans="1:6" s="1055" customFormat="1" ht="15.6">
      <c r="A5688" s="1281" t="s">
        <v>856</v>
      </c>
      <c r="B5688" s="1319" t="s">
        <v>1515</v>
      </c>
      <c r="C5688" s="1151" t="s">
        <v>1421</v>
      </c>
      <c r="D5688" s="1282">
        <v>0</v>
      </c>
      <c r="E5688" s="1491">
        <v>700</v>
      </c>
      <c r="F5688" s="1515">
        <f t="shared" si="140"/>
        <v>0</v>
      </c>
    </row>
    <row r="5689" spans="1:6" s="1055" customFormat="1" ht="15.6">
      <c r="A5689" s="1281" t="s">
        <v>858</v>
      </c>
      <c r="B5689" s="1319" t="s">
        <v>1516</v>
      </c>
      <c r="C5689" s="1151" t="s">
        <v>1421</v>
      </c>
      <c r="D5689" s="1282">
        <v>0</v>
      </c>
      <c r="E5689" s="1491">
        <v>1500</v>
      </c>
      <c r="F5689" s="1515">
        <f t="shared" si="140"/>
        <v>0</v>
      </c>
    </row>
    <row r="5690" spans="1:6" s="1055" customFormat="1" ht="15.6">
      <c r="A5690" s="1281" t="s">
        <v>860</v>
      </c>
      <c r="B5690" s="1319" t="s">
        <v>1517</v>
      </c>
      <c r="C5690" s="1151" t="s">
        <v>1421</v>
      </c>
      <c r="D5690" s="1282">
        <v>0</v>
      </c>
      <c r="E5690" s="1491">
        <v>1500</v>
      </c>
      <c r="F5690" s="1515">
        <f t="shared" si="140"/>
        <v>0</v>
      </c>
    </row>
    <row r="5691" spans="1:6" s="1055" customFormat="1" ht="15.6">
      <c r="A5691" s="1281" t="s">
        <v>862</v>
      </c>
      <c r="B5691" s="1319" t="s">
        <v>1518</v>
      </c>
      <c r="C5691" s="1151" t="s">
        <v>1421</v>
      </c>
      <c r="D5691" s="1282">
        <v>1</v>
      </c>
      <c r="E5691" s="1491">
        <v>300</v>
      </c>
      <c r="F5691" s="1568">
        <f t="shared" si="140"/>
        <v>300</v>
      </c>
    </row>
    <row r="5692" spans="1:6" s="1055" customFormat="1" ht="31.2">
      <c r="A5692" s="1281" t="s">
        <v>864</v>
      </c>
      <c r="B5692" s="1319" t="s">
        <v>1519</v>
      </c>
      <c r="C5692" s="1151" t="s">
        <v>1421</v>
      </c>
      <c r="D5692" s="1282">
        <v>7</v>
      </c>
      <c r="E5692" s="1491">
        <v>3500</v>
      </c>
      <c r="F5692" s="1568">
        <f t="shared" si="140"/>
        <v>24500</v>
      </c>
    </row>
    <row r="5693" spans="1:6" s="1083" customFormat="1" ht="16.5" customHeight="1">
      <c r="A5693" s="1195"/>
      <c r="B5693" s="1124"/>
      <c r="C5693" s="1073"/>
      <c r="D5693" s="1282"/>
      <c r="E5693" s="1568"/>
      <c r="F5693" s="1568">
        <f t="shared" si="140"/>
        <v>0</v>
      </c>
    </row>
    <row r="5694" spans="1:6" s="1083" customFormat="1" ht="21.75" customHeight="1">
      <c r="A5694" s="1195" t="s">
        <v>866</v>
      </c>
      <c r="B5694" s="1124" t="s">
        <v>1520</v>
      </c>
      <c r="C5694" s="1151" t="s">
        <v>1482</v>
      </c>
      <c r="D5694" s="1282">
        <v>0</v>
      </c>
      <c r="E5694" s="1491">
        <v>20000</v>
      </c>
      <c r="F5694" s="1568">
        <f t="shared" si="140"/>
        <v>0</v>
      </c>
    </row>
    <row r="5695" spans="1:6" s="1083" customFormat="1" ht="16.5" customHeight="1">
      <c r="A5695" s="1195"/>
      <c r="B5695" s="1124"/>
      <c r="C5695" s="1073"/>
      <c r="D5695" s="1282"/>
      <c r="E5695" s="1568"/>
      <c r="F5695" s="1568"/>
    </row>
    <row r="5696" spans="1:6" s="1083" customFormat="1" ht="16.5" customHeight="1">
      <c r="A5696" s="1195"/>
      <c r="B5696" s="1124"/>
      <c r="C5696" s="1073"/>
      <c r="D5696" s="1282"/>
      <c r="E5696" s="1568"/>
      <c r="F5696" s="1568"/>
    </row>
    <row r="5697" spans="1:6" s="1083" customFormat="1" ht="16.2" thickBot="1">
      <c r="A5697" s="1271"/>
      <c r="B5697" s="1162"/>
      <c r="C5697" s="1164"/>
      <c r="D5697" s="1164"/>
      <c r="E5697" s="1576"/>
      <c r="F5697" s="1582"/>
    </row>
    <row r="5698" spans="1:6" s="1083" customFormat="1" ht="16.5" customHeight="1" thickBot="1">
      <c r="A5698" s="2607" t="s">
        <v>2948</v>
      </c>
      <c r="B5698" s="2607"/>
      <c r="C5698" s="1107"/>
      <c r="D5698" s="1320"/>
      <c r="E5698" s="1600"/>
      <c r="F5698" s="1601">
        <f>SUM(F5671:F5697)</f>
        <v>45900</v>
      </c>
    </row>
    <row r="5699" spans="1:6" s="1083" customFormat="1" ht="15.6">
      <c r="A5699" s="1159"/>
      <c r="B5699" s="1321"/>
      <c r="C5699" s="1322"/>
      <c r="D5699" s="1320"/>
      <c r="E5699" s="1602"/>
      <c r="F5699" s="1603"/>
    </row>
    <row r="5700" spans="1:6" s="1083" customFormat="1" ht="16.2" thickBot="1">
      <c r="A5700" s="2606" t="s">
        <v>3117</v>
      </c>
      <c r="B5700" s="2606"/>
      <c r="C5700" s="2606"/>
      <c r="D5700" s="2606"/>
      <c r="E5700" s="2606"/>
      <c r="F5700" s="2606"/>
    </row>
    <row r="5701" spans="1:6" s="1083" customFormat="1" ht="16.2" thickBot="1">
      <c r="A5701" s="1275" t="s">
        <v>7</v>
      </c>
      <c r="B5701" s="1112" t="s">
        <v>8</v>
      </c>
      <c r="C5701" s="1113" t="s">
        <v>10</v>
      </c>
      <c r="D5701" s="1276" t="s">
        <v>991</v>
      </c>
      <c r="E5701" s="1455" t="s">
        <v>11</v>
      </c>
      <c r="F5701" s="1578" t="s">
        <v>2732</v>
      </c>
    </row>
    <row r="5702" spans="1:6" s="1083" customFormat="1" ht="15.6">
      <c r="A5702" s="1195"/>
      <c r="B5702" s="1150"/>
      <c r="C5702" s="1073"/>
      <c r="D5702" s="1073"/>
      <c r="E5702" s="1515"/>
      <c r="F5702" s="1515"/>
    </row>
    <row r="5703" spans="1:6" s="1083" customFormat="1" ht="15.6">
      <c r="A5703" s="1195" t="s">
        <v>3118</v>
      </c>
      <c r="B5703" s="1124"/>
      <c r="C5703" s="1073"/>
      <c r="D5703" s="1073"/>
      <c r="E5703" s="1486"/>
      <c r="F5703" s="1486"/>
    </row>
    <row r="5704" spans="1:6" s="1083" customFormat="1" ht="15.6">
      <c r="A5704" s="1195"/>
      <c r="B5704" s="1150" t="s">
        <v>2982</v>
      </c>
      <c r="C5704" s="1073"/>
      <c r="D5704" s="1073"/>
      <c r="E5704" s="1515"/>
      <c r="F5704" s="1515"/>
    </row>
    <row r="5705" spans="1:6" s="1083" customFormat="1" ht="15.6">
      <c r="A5705" s="1195"/>
      <c r="B5705" s="1150"/>
      <c r="C5705" s="1073"/>
      <c r="D5705" s="1073"/>
      <c r="E5705" s="1515"/>
      <c r="F5705" s="1515"/>
    </row>
    <row r="5706" spans="1:6" s="1083" customFormat="1" ht="46.8">
      <c r="A5706" s="1195" t="s">
        <v>28</v>
      </c>
      <c r="B5706" s="1124" t="s">
        <v>1521</v>
      </c>
      <c r="C5706" s="1073" t="s">
        <v>46</v>
      </c>
      <c r="D5706" s="1282">
        <v>0</v>
      </c>
      <c r="E5706" s="1515">
        <v>300</v>
      </c>
      <c r="F5706" s="1515">
        <f>D5706*E5706</f>
        <v>0</v>
      </c>
    </row>
    <row r="5707" spans="1:6" s="1083" customFormat="1" ht="31.2">
      <c r="A5707" s="1195" t="s">
        <v>30</v>
      </c>
      <c r="B5707" s="1124" t="s">
        <v>1522</v>
      </c>
      <c r="C5707" s="1073" t="s">
        <v>7</v>
      </c>
      <c r="D5707" s="1282">
        <v>0</v>
      </c>
      <c r="E5707" s="1515">
        <v>10000</v>
      </c>
      <c r="F5707" s="1515">
        <f t="shared" ref="F5707:F5711" si="141">D5707*E5707</f>
        <v>0</v>
      </c>
    </row>
    <row r="5708" spans="1:6" s="1083" customFormat="1" ht="15.6">
      <c r="A5708" s="1195" t="s">
        <v>31</v>
      </c>
      <c r="B5708" s="1124" t="s">
        <v>1523</v>
      </c>
      <c r="C5708" s="1073" t="s">
        <v>7</v>
      </c>
      <c r="D5708" s="1282">
        <v>0</v>
      </c>
      <c r="E5708" s="1515">
        <v>10000</v>
      </c>
      <c r="F5708" s="1515">
        <f t="shared" si="141"/>
        <v>0</v>
      </c>
    </row>
    <row r="5709" spans="1:6" s="1083" customFormat="1" ht="78">
      <c r="A5709" s="1195" t="s">
        <v>32</v>
      </c>
      <c r="B5709" s="1124" t="s">
        <v>1524</v>
      </c>
      <c r="C5709" s="1073" t="s">
        <v>1421</v>
      </c>
      <c r="D5709" s="1282">
        <v>0</v>
      </c>
      <c r="E5709" s="1515">
        <v>8000</v>
      </c>
      <c r="F5709" s="1515">
        <f t="shared" si="141"/>
        <v>0</v>
      </c>
    </row>
    <row r="5710" spans="1:6" s="1083" customFormat="1" ht="46.8">
      <c r="A5710" s="1195" t="s">
        <v>33</v>
      </c>
      <c r="B5710" s="1124" t="s">
        <v>1525</v>
      </c>
      <c r="C5710" s="1073" t="s">
        <v>1421</v>
      </c>
      <c r="D5710" s="1282">
        <v>0</v>
      </c>
      <c r="E5710" s="1515">
        <v>8000</v>
      </c>
      <c r="F5710" s="1515">
        <f t="shared" si="141"/>
        <v>0</v>
      </c>
    </row>
    <row r="5711" spans="1:6" s="1083" customFormat="1" ht="15.6">
      <c r="A5711" s="1195" t="s">
        <v>34</v>
      </c>
      <c r="B5711" s="1124" t="s">
        <v>1526</v>
      </c>
      <c r="C5711" s="1073" t="s">
        <v>1421</v>
      </c>
      <c r="D5711" s="1282">
        <v>0</v>
      </c>
      <c r="E5711" s="1515">
        <v>16000</v>
      </c>
      <c r="F5711" s="1515">
        <f t="shared" si="141"/>
        <v>0</v>
      </c>
    </row>
    <row r="5712" spans="1:6" s="1083" customFormat="1" ht="15.6">
      <c r="A5712" s="1195"/>
      <c r="B5712" s="1124"/>
      <c r="C5712" s="1073"/>
      <c r="D5712" s="1282">
        <v>0</v>
      </c>
      <c r="E5712" s="1515"/>
      <c r="F5712" s="1515"/>
    </row>
    <row r="5713" spans="1:6" s="1083" customFormat="1" ht="46.8">
      <c r="A5713" s="1195" t="s">
        <v>35</v>
      </c>
      <c r="B5713" s="1124" t="s">
        <v>1527</v>
      </c>
      <c r="C5713" s="1073" t="s">
        <v>1421</v>
      </c>
      <c r="D5713" s="1282">
        <v>0</v>
      </c>
      <c r="E5713" s="1515">
        <v>8000</v>
      </c>
      <c r="F5713" s="1515">
        <f t="shared" ref="F5713" si="142">D5713*E5713</f>
        <v>0</v>
      </c>
    </row>
    <row r="5714" spans="1:6" s="1083" customFormat="1" ht="15.6">
      <c r="A5714" s="1195"/>
      <c r="B5714" s="1124"/>
      <c r="C5714" s="1073"/>
      <c r="D5714" s="1073"/>
      <c r="E5714" s="1515"/>
      <c r="F5714" s="1515"/>
    </row>
    <row r="5715" spans="1:6" s="1083" customFormat="1" ht="15.6">
      <c r="A5715" s="1195"/>
      <c r="B5715" s="1124"/>
      <c r="C5715" s="1073"/>
      <c r="D5715" s="1073"/>
      <c r="E5715" s="1486"/>
      <c r="F5715" s="1486"/>
    </row>
    <row r="5716" spans="1:6" s="1083" customFormat="1" ht="15.6">
      <c r="A5716" s="1195"/>
      <c r="B5716" s="1323"/>
      <c r="C5716" s="1073"/>
      <c r="D5716" s="1073"/>
      <c r="E5716" s="1486"/>
      <c r="F5716" s="1486"/>
    </row>
    <row r="5717" spans="1:6" s="1083" customFormat="1" ht="15.6">
      <c r="A5717" s="1195"/>
      <c r="B5717" s="1124"/>
      <c r="C5717" s="1073"/>
      <c r="D5717" s="1073"/>
      <c r="E5717" s="1486"/>
      <c r="F5717" s="1486"/>
    </row>
    <row r="5718" spans="1:6" s="1083" customFormat="1" ht="15.6">
      <c r="A5718" s="1195"/>
      <c r="B5718" s="1323"/>
      <c r="C5718" s="1073"/>
      <c r="D5718" s="1073"/>
      <c r="E5718" s="1486"/>
      <c r="F5718" s="1486"/>
    </row>
    <row r="5719" spans="1:6" s="1083" customFormat="1" ht="15.6">
      <c r="A5719" s="1195"/>
      <c r="B5719" s="1323"/>
      <c r="C5719" s="1073"/>
      <c r="D5719" s="1073"/>
      <c r="E5719" s="1486"/>
      <c r="F5719" s="1486"/>
    </row>
    <row r="5720" spans="1:6" s="1083" customFormat="1" ht="15.6">
      <c r="A5720" s="1195"/>
      <c r="B5720" s="1150"/>
      <c r="C5720" s="1073"/>
      <c r="D5720" s="1073"/>
      <c r="E5720" s="1486"/>
      <c r="F5720" s="1486"/>
    </row>
    <row r="5721" spans="1:6" s="1083" customFormat="1" ht="15.6">
      <c r="A5721" s="1195"/>
      <c r="B5721" s="1150"/>
      <c r="C5721" s="1073"/>
      <c r="D5721" s="1073"/>
      <c r="E5721" s="1486"/>
      <c r="F5721" s="1486"/>
    </row>
    <row r="5722" spans="1:6" s="1083" customFormat="1" ht="15.6">
      <c r="A5722" s="1195"/>
      <c r="B5722" s="1150"/>
      <c r="C5722" s="1073"/>
      <c r="D5722" s="1073"/>
      <c r="E5722" s="1486"/>
      <c r="F5722" s="1486"/>
    </row>
    <row r="5723" spans="1:6" s="1083" customFormat="1" ht="15.6">
      <c r="A5723" s="1195"/>
      <c r="B5723" s="1124"/>
      <c r="C5723" s="1073"/>
      <c r="D5723" s="1073"/>
      <c r="E5723" s="1486"/>
      <c r="F5723" s="1486"/>
    </row>
    <row r="5724" spans="1:6" s="1083" customFormat="1" ht="15.6">
      <c r="A5724" s="1195"/>
      <c r="B5724" s="1124"/>
      <c r="C5724" s="1073"/>
      <c r="D5724" s="1073"/>
      <c r="E5724" s="1486"/>
      <c r="F5724" s="1486"/>
    </row>
    <row r="5725" spans="1:6" s="1083" customFormat="1" ht="15.6">
      <c r="A5725" s="1195"/>
      <c r="B5725" s="1124"/>
      <c r="C5725" s="1073"/>
      <c r="D5725" s="1073"/>
      <c r="E5725" s="1486"/>
      <c r="F5725" s="1486"/>
    </row>
    <row r="5726" spans="1:6" s="1083" customFormat="1" ht="15.6">
      <c r="A5726" s="1195"/>
      <c r="B5726" s="1124"/>
      <c r="C5726" s="1073"/>
      <c r="D5726" s="1073"/>
      <c r="E5726" s="1486"/>
      <c r="F5726" s="1486"/>
    </row>
    <row r="5727" spans="1:6" s="1083" customFormat="1" ht="15.6">
      <c r="A5727" s="1283"/>
      <c r="B5727" s="1124"/>
      <c r="C5727" s="1073"/>
      <c r="D5727" s="1073"/>
      <c r="E5727" s="1486"/>
      <c r="F5727" s="1486"/>
    </row>
    <row r="5728" spans="1:6" s="1083" customFormat="1" ht="15.6">
      <c r="A5728" s="1195"/>
      <c r="B5728" s="1323"/>
      <c r="C5728" s="1073"/>
      <c r="D5728" s="1073"/>
      <c r="E5728" s="1486"/>
      <c r="F5728" s="1486"/>
    </row>
    <row r="5729" spans="1:6" s="1083" customFormat="1" ht="15.6">
      <c r="A5729" s="1195"/>
      <c r="B5729" s="1150"/>
      <c r="C5729" s="1073"/>
      <c r="D5729" s="1073"/>
      <c r="E5729" s="1486"/>
      <c r="F5729" s="1486"/>
    </row>
    <row r="5730" spans="1:6" s="1083" customFormat="1" ht="15.6">
      <c r="A5730" s="1195"/>
      <c r="B5730" s="1150"/>
      <c r="C5730" s="1073"/>
      <c r="D5730" s="1073"/>
      <c r="E5730" s="1486"/>
      <c r="F5730" s="1486"/>
    </row>
    <row r="5731" spans="1:6" s="1083" customFormat="1" ht="15.6">
      <c r="A5731" s="1195"/>
      <c r="B5731" s="1150"/>
      <c r="C5731" s="1073"/>
      <c r="D5731" s="1073"/>
      <c r="E5731" s="1486"/>
      <c r="F5731" s="1486"/>
    </row>
    <row r="5732" spans="1:6" s="1083" customFormat="1" ht="15.6">
      <c r="A5732" s="1195"/>
      <c r="B5732" s="1150"/>
      <c r="C5732" s="1073"/>
      <c r="D5732" s="1073"/>
      <c r="E5732" s="1486"/>
      <c r="F5732" s="1486"/>
    </row>
    <row r="5733" spans="1:6" s="1083" customFormat="1" ht="15.6">
      <c r="A5733" s="1195"/>
      <c r="B5733" s="1150"/>
      <c r="C5733" s="1073"/>
      <c r="D5733" s="1073"/>
      <c r="E5733" s="1486"/>
      <c r="F5733" s="1486"/>
    </row>
    <row r="5734" spans="1:6" s="1083" customFormat="1" ht="15.6">
      <c r="A5734" s="1195"/>
      <c r="B5734" s="1150"/>
      <c r="C5734" s="1073"/>
      <c r="D5734" s="1073"/>
      <c r="E5734" s="1486"/>
      <c r="F5734" s="1486"/>
    </row>
    <row r="5735" spans="1:6" s="1083" customFormat="1" ht="16.2" thickBot="1">
      <c r="A5735" s="1324"/>
      <c r="B5735" s="1325"/>
      <c r="C5735" s="1325"/>
      <c r="D5735" s="1325"/>
      <c r="E5735" s="1604"/>
      <c r="F5735" s="1605"/>
    </row>
    <row r="5736" spans="1:6" s="1083" customFormat="1" ht="16.2" thickBot="1">
      <c r="A5736" s="2607" t="s">
        <v>2948</v>
      </c>
      <c r="B5736" s="2607"/>
      <c r="C5736" s="1107"/>
      <c r="D5736" s="1320"/>
      <c r="E5736" s="1600"/>
      <c r="F5736" s="1601">
        <f>SUM(F5703:F5735)</f>
        <v>0</v>
      </c>
    </row>
    <row r="5737" spans="1:6" s="1083" customFormat="1" ht="15.6">
      <c r="A5737" s="1273"/>
      <c r="B5737" s="1321"/>
      <c r="C5737" s="1107"/>
      <c r="D5737" s="1320"/>
      <c r="E5737" s="1602"/>
      <c r="F5737" s="1603"/>
    </row>
    <row r="5738" spans="1:6" s="1083" customFormat="1" ht="15.6">
      <c r="A5738" s="1159"/>
      <c r="B5738" s="1321"/>
      <c r="C5738" s="1322"/>
      <c r="D5738" s="1320"/>
      <c r="E5738" s="1602"/>
      <c r="F5738" s="1602"/>
    </row>
    <row r="5739" spans="1:6" s="1055" customFormat="1" ht="16.2" thickBot="1">
      <c r="A5739" s="2602" t="s">
        <v>2983</v>
      </c>
      <c r="B5739" s="2602"/>
      <c r="C5739" s="2602"/>
      <c r="D5739" s="2602"/>
      <c r="E5739" s="2602"/>
      <c r="F5739" s="2602"/>
    </row>
    <row r="5740" spans="1:6" s="1083" customFormat="1" ht="16.2" thickBot="1">
      <c r="A5740" s="1275" t="s">
        <v>7</v>
      </c>
      <c r="B5740" s="1112" t="s">
        <v>8</v>
      </c>
      <c r="C5740" s="1113" t="s">
        <v>10</v>
      </c>
      <c r="D5740" s="1276" t="s">
        <v>991</v>
      </c>
      <c r="E5740" s="1455" t="s">
        <v>11</v>
      </c>
      <c r="F5740" s="1578" t="s">
        <v>2732</v>
      </c>
    </row>
    <row r="5741" spans="1:6" s="1055" customFormat="1" ht="15.6">
      <c r="A5741" s="1286"/>
      <c r="B5741" s="1287"/>
      <c r="C5741" s="1288"/>
      <c r="D5741" s="1289"/>
      <c r="E5741" s="1585"/>
      <c r="F5741" s="1580"/>
    </row>
    <row r="5742" spans="1:6" s="1055" customFormat="1" ht="15.6">
      <c r="A5742" s="1290"/>
      <c r="B5742" s="1077" t="s">
        <v>2934</v>
      </c>
      <c r="C5742" s="1285"/>
      <c r="D5742" s="1109"/>
      <c r="E5742" s="1586"/>
      <c r="F5742" s="1515"/>
    </row>
    <row r="5743" spans="1:6" s="1055" customFormat="1" ht="15.6">
      <c r="A5743" s="1290"/>
      <c r="B5743" s="1077"/>
      <c r="C5743" s="1285"/>
      <c r="D5743" s="1109"/>
      <c r="E5743" s="1586"/>
      <c r="F5743" s="1515"/>
    </row>
    <row r="5744" spans="1:6" s="1055" customFormat="1" ht="15.6">
      <c r="A5744" s="1290"/>
      <c r="B5744" s="1291"/>
      <c r="C5744" s="1285"/>
      <c r="D5744" s="1109"/>
      <c r="E5744" s="1586"/>
      <c r="F5744" s="1515"/>
    </row>
    <row r="5745" spans="1:6" s="1055" customFormat="1" ht="15.6">
      <c r="A5745" s="1290">
        <v>4.0999999999999996</v>
      </c>
      <c r="B5745" s="1291" t="s">
        <v>2984</v>
      </c>
      <c r="C5745" s="1285"/>
      <c r="D5745" s="1109"/>
      <c r="E5745" s="1586"/>
      <c r="F5745" s="1515">
        <f>F5698</f>
        <v>45900</v>
      </c>
    </row>
    <row r="5746" spans="1:6" s="1055" customFormat="1" ht="15.6">
      <c r="A5746" s="1290"/>
      <c r="B5746" s="1291"/>
      <c r="C5746" s="1285"/>
      <c r="D5746" s="1109"/>
      <c r="E5746" s="1586"/>
      <c r="F5746" s="1515"/>
    </row>
    <row r="5747" spans="1:6" s="1055" customFormat="1" ht="15.6">
      <c r="A5747" s="1290">
        <v>4.2</v>
      </c>
      <c r="B5747" s="1291" t="s">
        <v>2985</v>
      </c>
      <c r="C5747" s="1285"/>
      <c r="D5747" s="1109"/>
      <c r="E5747" s="1586"/>
      <c r="F5747" s="1515">
        <f>F5736</f>
        <v>0</v>
      </c>
    </row>
    <row r="5748" spans="1:6" s="1055" customFormat="1" ht="15.6">
      <c r="A5748" s="1290"/>
      <c r="B5748" s="1291"/>
      <c r="C5748" s="1285"/>
      <c r="D5748" s="1109"/>
      <c r="E5748" s="1586"/>
      <c r="F5748" s="1515"/>
    </row>
    <row r="5749" spans="1:6" s="1055" customFormat="1" ht="15.6">
      <c r="A5749" s="1290"/>
      <c r="B5749" s="1291"/>
      <c r="C5749" s="1285"/>
      <c r="D5749" s="1109"/>
      <c r="E5749" s="1586"/>
      <c r="F5749" s="1515"/>
    </row>
    <row r="5750" spans="1:6" s="1055" customFormat="1" ht="15.6">
      <c r="A5750" s="1290"/>
      <c r="B5750" s="1291"/>
      <c r="C5750" s="1285"/>
      <c r="D5750" s="1109"/>
      <c r="E5750" s="1586"/>
      <c r="F5750" s="1515"/>
    </row>
    <row r="5751" spans="1:6" s="1055" customFormat="1" ht="15.6">
      <c r="A5751" s="1290"/>
      <c r="B5751" s="1291"/>
      <c r="C5751" s="1285"/>
      <c r="D5751" s="1109"/>
      <c r="E5751" s="1586"/>
      <c r="F5751" s="1515"/>
    </row>
    <row r="5752" spans="1:6" s="1055" customFormat="1" ht="15.6">
      <c r="A5752" s="1290"/>
      <c r="B5752" s="1291"/>
      <c r="C5752" s="1285"/>
      <c r="D5752" s="1109"/>
      <c r="E5752" s="1586"/>
      <c r="F5752" s="1515"/>
    </row>
    <row r="5753" spans="1:6" s="1055" customFormat="1" ht="15.6">
      <c r="A5753" s="1290"/>
      <c r="B5753" s="1291"/>
      <c r="C5753" s="1285"/>
      <c r="D5753" s="1109"/>
      <c r="E5753" s="1586"/>
      <c r="F5753" s="1515"/>
    </row>
    <row r="5754" spans="1:6" s="1055" customFormat="1" ht="15.6">
      <c r="A5754" s="1290"/>
      <c r="B5754" s="1291"/>
      <c r="C5754" s="1285"/>
      <c r="D5754" s="1109"/>
      <c r="E5754" s="1586"/>
      <c r="F5754" s="1515"/>
    </row>
    <row r="5755" spans="1:6" s="1055" customFormat="1" ht="15.6">
      <c r="A5755" s="1290"/>
      <c r="B5755" s="1291"/>
      <c r="C5755" s="1285"/>
      <c r="D5755" s="1109"/>
      <c r="E5755" s="1586"/>
      <c r="F5755" s="1515"/>
    </row>
    <row r="5756" spans="1:6" s="1055" customFormat="1" ht="15.6">
      <c r="A5756" s="1290"/>
      <c r="B5756" s="1292"/>
      <c r="C5756" s="1293"/>
      <c r="D5756" s="1294"/>
      <c r="E5756" s="1587"/>
      <c r="F5756" s="1588"/>
    </row>
    <row r="5757" spans="1:6" s="1055" customFormat="1" ht="15.6">
      <c r="A5757" s="1290"/>
      <c r="B5757" s="1295" t="s">
        <v>2937</v>
      </c>
      <c r="C5757" s="1293"/>
      <c r="D5757" s="1294"/>
      <c r="E5757" s="1587"/>
      <c r="F5757" s="1588">
        <f>SUM(F5743:F5756)</f>
        <v>45900</v>
      </c>
    </row>
    <row r="5758" spans="1:6" s="1055" customFormat="1" ht="15.6">
      <c r="A5758" s="1290"/>
      <c r="B5758" s="1292"/>
      <c r="C5758" s="1293"/>
      <c r="D5758" s="1294"/>
      <c r="E5758" s="1587"/>
      <c r="F5758" s="1588"/>
    </row>
    <row r="5759" spans="1:6" s="1055" customFormat="1" ht="15.6">
      <c r="A5759" s="1290"/>
      <c r="B5759" s="1291"/>
      <c r="C5759" s="1285"/>
      <c r="D5759" s="1109"/>
      <c r="E5759" s="1586"/>
      <c r="F5759" s="1515"/>
    </row>
    <row r="5760" spans="1:6" s="1055" customFormat="1" ht="15.6">
      <c r="A5760" s="1290"/>
      <c r="B5760" s="1291"/>
      <c r="C5760" s="1285"/>
      <c r="D5760" s="1109"/>
      <c r="E5760" s="1586"/>
      <c r="F5760" s="1515"/>
    </row>
    <row r="5761" spans="1:6" s="1055" customFormat="1" ht="15.6">
      <c r="A5761" s="1290"/>
      <c r="B5761" s="1291"/>
      <c r="C5761" s="1285"/>
      <c r="D5761" s="1109"/>
      <c r="E5761" s="1586"/>
      <c r="F5761" s="1515"/>
    </row>
    <row r="5762" spans="1:6" s="1055" customFormat="1" ht="15.6">
      <c r="A5762" s="1290"/>
      <c r="B5762" s="1291"/>
      <c r="C5762" s="1285"/>
      <c r="D5762" s="1109"/>
      <c r="E5762" s="1586"/>
      <c r="F5762" s="1515"/>
    </row>
    <row r="5763" spans="1:6" s="1055" customFormat="1" ht="15.6">
      <c r="A5763" s="1290"/>
      <c r="B5763" s="1291"/>
      <c r="C5763" s="1285"/>
      <c r="D5763" s="1109"/>
      <c r="E5763" s="1586"/>
      <c r="F5763" s="1515"/>
    </row>
    <row r="5764" spans="1:6" s="1055" customFormat="1" ht="15.6">
      <c r="A5764" s="1290"/>
      <c r="B5764" s="1291"/>
      <c r="C5764" s="1285"/>
      <c r="D5764" s="1109"/>
      <c r="E5764" s="1586"/>
      <c r="F5764" s="1515"/>
    </row>
    <row r="5765" spans="1:6" s="1055" customFormat="1" ht="15.6">
      <c r="A5765" s="1290"/>
      <c r="B5765" s="1291"/>
      <c r="C5765" s="1285"/>
      <c r="D5765" s="1109"/>
      <c r="E5765" s="1586"/>
      <c r="F5765" s="1515"/>
    </row>
    <row r="5766" spans="1:6" s="1055" customFormat="1" ht="15.6">
      <c r="A5766" s="1290"/>
      <c r="B5766" s="1291"/>
      <c r="C5766" s="1285"/>
      <c r="D5766" s="1109"/>
      <c r="E5766" s="1586"/>
      <c r="F5766" s="1515"/>
    </row>
    <row r="5767" spans="1:6" s="1055" customFormat="1" ht="15.6">
      <c r="A5767" s="1290"/>
      <c r="B5767" s="1291"/>
      <c r="C5767" s="1285"/>
      <c r="D5767" s="1109"/>
      <c r="E5767" s="1586"/>
      <c r="F5767" s="1515"/>
    </row>
    <row r="5768" spans="1:6" s="1055" customFormat="1" ht="15.6">
      <c r="A5768" s="1290"/>
      <c r="B5768" s="1291"/>
      <c r="C5768" s="1285"/>
      <c r="D5768" s="1109"/>
      <c r="E5768" s="1586"/>
      <c r="F5768" s="1515"/>
    </row>
    <row r="5769" spans="1:6" s="1055" customFormat="1" ht="15.6">
      <c r="A5769" s="1290"/>
      <c r="B5769" s="1291"/>
      <c r="C5769" s="1285"/>
      <c r="D5769" s="1109"/>
      <c r="E5769" s="1586"/>
      <c r="F5769" s="1515"/>
    </row>
    <row r="5770" spans="1:6" s="1055" customFormat="1" ht="15.6">
      <c r="A5770" s="1290"/>
      <c r="B5770" s="1291"/>
      <c r="C5770" s="1285"/>
      <c r="D5770" s="1109"/>
      <c r="E5770" s="1586"/>
      <c r="F5770" s="1515"/>
    </row>
    <row r="5771" spans="1:6" s="1055" customFormat="1" ht="15.6">
      <c r="A5771" s="1290"/>
      <c r="B5771" s="1291"/>
      <c r="C5771" s="1285"/>
      <c r="D5771" s="1109"/>
      <c r="E5771" s="1586"/>
      <c r="F5771" s="1515"/>
    </row>
    <row r="5772" spans="1:6" s="1055" customFormat="1" ht="15.6">
      <c r="A5772" s="1290"/>
      <c r="B5772" s="1291"/>
      <c r="C5772" s="1285"/>
      <c r="D5772" s="1109"/>
      <c r="E5772" s="1586"/>
      <c r="F5772" s="1515"/>
    </row>
    <row r="5773" spans="1:6" s="1055" customFormat="1" ht="15.6">
      <c r="A5773" s="1290"/>
      <c r="B5773" s="1291"/>
      <c r="C5773" s="1285"/>
      <c r="D5773" s="1109"/>
      <c r="E5773" s="1586"/>
      <c r="F5773" s="1515"/>
    </row>
    <row r="5774" spans="1:6" s="1055" customFormat="1" ht="15.6">
      <c r="A5774" s="1290"/>
      <c r="B5774" s="1291"/>
      <c r="C5774" s="1285"/>
      <c r="D5774" s="1109"/>
      <c r="E5774" s="1586"/>
      <c r="F5774" s="1515"/>
    </row>
    <row r="5775" spans="1:6" s="1055" customFormat="1" ht="15.6">
      <c r="A5775" s="1290"/>
      <c r="B5775" s="1291"/>
      <c r="C5775" s="1285"/>
      <c r="D5775" s="1109"/>
      <c r="E5775" s="1586"/>
      <c r="F5775" s="1515"/>
    </row>
    <row r="5776" spans="1:6" s="1055" customFormat="1" ht="15.6">
      <c r="A5776" s="1290"/>
      <c r="B5776" s="1291"/>
      <c r="C5776" s="1285"/>
      <c r="D5776" s="1109"/>
      <c r="E5776" s="1586"/>
      <c r="F5776" s="1515"/>
    </row>
    <row r="5777" spans="1:6" s="1055" customFormat="1" ht="15.6">
      <c r="A5777" s="1290"/>
      <c r="B5777" s="1291"/>
      <c r="C5777" s="1285"/>
      <c r="D5777" s="1109"/>
      <c r="E5777" s="1586"/>
      <c r="F5777" s="1515"/>
    </row>
    <row r="5778" spans="1:6" s="1055" customFormat="1" ht="15.6">
      <c r="A5778" s="1290"/>
      <c r="B5778" s="1291"/>
      <c r="C5778" s="1285"/>
      <c r="D5778" s="1109"/>
      <c r="E5778" s="1586"/>
      <c r="F5778" s="1515"/>
    </row>
    <row r="5779" spans="1:6" s="1055" customFormat="1" ht="15.6">
      <c r="A5779" s="1290"/>
      <c r="B5779" s="1291"/>
      <c r="C5779" s="1285"/>
      <c r="D5779" s="1109"/>
      <c r="E5779" s="1586"/>
      <c r="F5779" s="1515"/>
    </row>
    <row r="5780" spans="1:6" s="1055" customFormat="1" ht="15.6">
      <c r="A5780" s="1290"/>
      <c r="B5780" s="1291"/>
      <c r="C5780" s="1285"/>
      <c r="D5780" s="1109"/>
      <c r="E5780" s="1586"/>
      <c r="F5780" s="1515"/>
    </row>
    <row r="5781" spans="1:6" s="1055" customFormat="1" ht="15.6">
      <c r="A5781" s="1290"/>
      <c r="B5781" s="1291"/>
      <c r="C5781" s="1285"/>
      <c r="D5781" s="1109"/>
      <c r="E5781" s="1586"/>
      <c r="F5781" s="1515"/>
    </row>
    <row r="5782" spans="1:6" s="1055" customFormat="1" ht="15.6">
      <c r="A5782" s="1290"/>
      <c r="B5782" s="1291"/>
      <c r="C5782" s="1285"/>
      <c r="D5782" s="1109"/>
      <c r="E5782" s="1586"/>
      <c r="F5782" s="1515"/>
    </row>
    <row r="5783" spans="1:6" s="1055" customFormat="1" ht="16.2" thickBot="1">
      <c r="A5783" s="1296"/>
      <c r="B5783" s="1297"/>
      <c r="C5783" s="1298"/>
      <c r="D5783" s="1299"/>
      <c r="E5783" s="1589"/>
      <c r="F5783" s="1582"/>
    </row>
    <row r="5784" spans="1:6" s="1055" customFormat="1" ht="16.2" thickBot="1">
      <c r="A5784" s="1158"/>
      <c r="B5784" s="1117" t="s">
        <v>2938</v>
      </c>
      <c r="C5784" s="1253"/>
      <c r="D5784" s="1107"/>
      <c r="E5784" s="1497"/>
      <c r="F5784" s="1590">
        <f>F5757</f>
        <v>45900</v>
      </c>
    </row>
    <row r="5785" spans="1:6" s="1083" customFormat="1" ht="15.6">
      <c r="A5785" s="1159"/>
      <c r="B5785" s="1321"/>
      <c r="C5785" s="1322"/>
      <c r="D5785" s="1320"/>
      <c r="E5785" s="1602"/>
      <c r="F5785" s="1602"/>
    </row>
    <row r="5786" spans="1:6" s="1083" customFormat="1" ht="15.6">
      <c r="A5786" s="1158"/>
      <c r="B5786" s="1117"/>
      <c r="C5786" s="1107"/>
      <c r="D5786" s="1107"/>
      <c r="E5786" s="1564"/>
      <c r="F5786" s="1564"/>
    </row>
    <row r="5787" spans="1:6" s="1055" customFormat="1" ht="16.2" thickBot="1">
      <c r="A5787" s="2602" t="s">
        <v>3119</v>
      </c>
      <c r="B5787" s="2602"/>
      <c r="C5787" s="2602"/>
      <c r="D5787" s="2602"/>
      <c r="E5787" s="2602"/>
      <c r="F5787" s="2602"/>
    </row>
    <row r="5788" spans="1:6" s="1083" customFormat="1" ht="16.2" thickBot="1">
      <c r="A5788" s="1275" t="s">
        <v>7</v>
      </c>
      <c r="B5788" s="1112" t="s">
        <v>8</v>
      </c>
      <c r="C5788" s="1113" t="s">
        <v>10</v>
      </c>
      <c r="D5788" s="1276" t="s">
        <v>991</v>
      </c>
      <c r="E5788" s="1455" t="s">
        <v>11</v>
      </c>
      <c r="F5788" s="1578" t="s">
        <v>2732</v>
      </c>
    </row>
    <row r="5789" spans="1:6" s="1055" customFormat="1" ht="15.6">
      <c r="A5789" s="1301"/>
      <c r="B5789" s="1326" t="s">
        <v>1530</v>
      </c>
      <c r="C5789" s="1143"/>
      <c r="D5789" s="1109"/>
      <c r="E5789" s="1491"/>
      <c r="F5789" s="1600"/>
    </row>
    <row r="5790" spans="1:6" s="1055" customFormat="1" ht="15.6">
      <c r="A5790" s="1292">
        <v>8.1</v>
      </c>
      <c r="B5790" s="1326" t="s">
        <v>1531</v>
      </c>
      <c r="C5790" s="1143"/>
      <c r="D5790" s="1109"/>
      <c r="E5790" s="1491"/>
      <c r="F5790" s="1600"/>
    </row>
    <row r="5791" spans="1:6" s="1055" customFormat="1" ht="154.5" customHeight="1">
      <c r="A5791" s="1290" t="s">
        <v>28</v>
      </c>
      <c r="B5791" s="1124" t="s">
        <v>1532</v>
      </c>
      <c r="C5791" s="1143" t="s">
        <v>1421</v>
      </c>
      <c r="D5791" s="1327">
        <v>0</v>
      </c>
      <c r="E5791" s="1491">
        <v>6500</v>
      </c>
      <c r="F5791" s="1600">
        <f>D5791*E5791</f>
        <v>0</v>
      </c>
    </row>
    <row r="5792" spans="1:6" s="1055" customFormat="1" ht="141.75" customHeight="1">
      <c r="A5792" s="1290" t="s">
        <v>30</v>
      </c>
      <c r="B5792" s="1124" t="s">
        <v>1533</v>
      </c>
      <c r="C5792" s="1143" t="s">
        <v>1421</v>
      </c>
      <c r="D5792" s="1327">
        <v>0</v>
      </c>
      <c r="E5792" s="1491">
        <v>6500</v>
      </c>
      <c r="F5792" s="1600">
        <f t="shared" ref="F5792:F5794" si="143">D5792*E5792</f>
        <v>0</v>
      </c>
    </row>
    <row r="5793" spans="1:6" s="1055" customFormat="1" ht="15.6">
      <c r="A5793" s="1290"/>
      <c r="B5793" s="1124"/>
      <c r="C5793" s="1143"/>
      <c r="D5793" s="1109"/>
      <c r="E5793" s="1491"/>
      <c r="F5793" s="1600">
        <f t="shared" si="143"/>
        <v>0</v>
      </c>
    </row>
    <row r="5794" spans="1:6" s="1055" customFormat="1" ht="31.2">
      <c r="A5794" s="1328" t="s">
        <v>31</v>
      </c>
      <c r="B5794" s="1082" t="s">
        <v>1534</v>
      </c>
      <c r="C5794" s="1143" t="s">
        <v>1421</v>
      </c>
      <c r="D5794" s="1327">
        <v>0</v>
      </c>
      <c r="E5794" s="1491">
        <v>2500</v>
      </c>
      <c r="F5794" s="1600">
        <f t="shared" si="143"/>
        <v>0</v>
      </c>
    </row>
    <row r="5795" spans="1:6" s="1055" customFormat="1" ht="15.6">
      <c r="A5795" s="1290"/>
      <c r="B5795" s="1124"/>
      <c r="C5795" s="1143"/>
      <c r="D5795" s="1109"/>
      <c r="E5795" s="1491"/>
      <c r="F5795" s="1600"/>
    </row>
    <row r="5796" spans="1:6" s="1055" customFormat="1" ht="15.6">
      <c r="A5796" s="1290"/>
      <c r="B5796" s="1124"/>
      <c r="C5796" s="1143"/>
      <c r="D5796" s="1327"/>
      <c r="E5796" s="1491"/>
      <c r="F5796" s="1600"/>
    </row>
    <row r="5797" spans="1:6" s="1055" customFormat="1" ht="15.6">
      <c r="A5797" s="1290"/>
      <c r="B5797" s="1082"/>
      <c r="C5797" s="1143"/>
      <c r="D5797" s="1109"/>
      <c r="E5797" s="1606"/>
      <c r="F5797" s="1600"/>
    </row>
    <row r="5798" spans="1:6" s="1055" customFormat="1" ht="15.6">
      <c r="A5798" s="1290"/>
      <c r="B5798" s="1124"/>
      <c r="C5798" s="1143"/>
      <c r="D5798" s="1327"/>
      <c r="E5798" s="1491"/>
      <c r="F5798" s="1600"/>
    </row>
    <row r="5799" spans="1:6" s="1055" customFormat="1" ht="15.6">
      <c r="A5799" s="1329"/>
      <c r="B5799" s="1082"/>
      <c r="C5799" s="1143"/>
      <c r="D5799" s="1109"/>
      <c r="E5799" s="1606"/>
      <c r="F5799" s="1600"/>
    </row>
    <row r="5800" spans="1:6" s="1055" customFormat="1" ht="15.6">
      <c r="A5800" s="1290"/>
      <c r="B5800" s="1082"/>
      <c r="C5800" s="1143"/>
      <c r="D5800" s="1109"/>
      <c r="E5800" s="1606"/>
      <c r="F5800" s="1600"/>
    </row>
    <row r="5801" spans="1:6" s="1055" customFormat="1" ht="15.6">
      <c r="A5801" s="1329"/>
      <c r="B5801" s="1082"/>
      <c r="C5801" s="1143"/>
      <c r="D5801" s="1109"/>
      <c r="E5801" s="1491"/>
      <c r="F5801" s="1607"/>
    </row>
    <row r="5802" spans="1:6" s="1055" customFormat="1" ht="15.6">
      <c r="A5802" s="1329"/>
      <c r="B5802" s="1082"/>
      <c r="C5802" s="1330"/>
      <c r="D5802" s="1294"/>
      <c r="E5802" s="1513"/>
      <c r="F5802" s="1600"/>
    </row>
    <row r="5803" spans="1:6" s="1055" customFormat="1" ht="15.6">
      <c r="A5803" s="1290"/>
      <c r="B5803" s="1082"/>
      <c r="C5803" s="1143"/>
      <c r="D5803" s="1109"/>
      <c r="E5803" s="1491"/>
      <c r="F5803" s="1600"/>
    </row>
    <row r="5804" spans="1:6" s="1055" customFormat="1" ht="15.6">
      <c r="A5804" s="1290"/>
      <c r="B5804" s="1082"/>
      <c r="C5804" s="1143"/>
      <c r="D5804" s="1109"/>
      <c r="E5804" s="1491"/>
      <c r="F5804" s="1600"/>
    </row>
    <row r="5805" spans="1:6" s="1055" customFormat="1" ht="15.6">
      <c r="A5805" s="1290"/>
      <c r="B5805" s="1082"/>
      <c r="C5805" s="1143"/>
      <c r="D5805" s="1109"/>
      <c r="E5805" s="1491"/>
      <c r="F5805" s="1600"/>
    </row>
    <row r="5806" spans="1:6" s="1055" customFormat="1" ht="15.6">
      <c r="A5806" s="1290"/>
      <c r="B5806" s="1082"/>
      <c r="C5806" s="1143"/>
      <c r="D5806" s="1109"/>
      <c r="E5806" s="1491"/>
      <c r="F5806" s="1600"/>
    </row>
    <row r="5807" spans="1:6" s="1055" customFormat="1" ht="15.6">
      <c r="A5807" s="1290"/>
      <c r="B5807" s="1082"/>
      <c r="C5807" s="1143"/>
      <c r="D5807" s="1109"/>
      <c r="E5807" s="1491"/>
      <c r="F5807" s="1600"/>
    </row>
    <row r="5808" spans="1:6" s="1055" customFormat="1" ht="15.6">
      <c r="A5808" s="1290"/>
      <c r="B5808" s="1082"/>
      <c r="C5808" s="1143"/>
      <c r="D5808" s="1109"/>
      <c r="E5808" s="1491"/>
      <c r="F5808" s="1600"/>
    </row>
    <row r="5809" spans="1:6" s="1055" customFormat="1" ht="15.6">
      <c r="A5809" s="1290"/>
      <c r="B5809" s="1082"/>
      <c r="C5809" s="1143"/>
      <c r="D5809" s="1109"/>
      <c r="E5809" s="1491"/>
      <c r="F5809" s="1600"/>
    </row>
    <row r="5810" spans="1:6" s="1055" customFormat="1" ht="15.6">
      <c r="A5810" s="1290"/>
      <c r="B5810" s="1082"/>
      <c r="C5810" s="1143"/>
      <c r="D5810" s="1109"/>
      <c r="E5810" s="1491"/>
      <c r="F5810" s="1600"/>
    </row>
    <row r="5811" spans="1:6" s="1055" customFormat="1" ht="15.6">
      <c r="A5811" s="1290"/>
      <c r="B5811" s="1082"/>
      <c r="C5811" s="1143"/>
      <c r="D5811" s="1109"/>
      <c r="E5811" s="1491"/>
      <c r="F5811" s="1600"/>
    </row>
    <row r="5812" spans="1:6" s="1055" customFormat="1" ht="15.6">
      <c r="A5812" s="1290"/>
      <c r="B5812" s="1082"/>
      <c r="C5812" s="1143"/>
      <c r="D5812" s="1109"/>
      <c r="E5812" s="1491"/>
      <c r="F5812" s="1600"/>
    </row>
    <row r="5813" spans="1:6" s="1055" customFormat="1" ht="15.6">
      <c r="A5813" s="1290"/>
      <c r="B5813" s="1082"/>
      <c r="C5813" s="1143"/>
      <c r="D5813" s="1109"/>
      <c r="E5813" s="1491"/>
      <c r="F5813" s="1600"/>
    </row>
    <row r="5814" spans="1:6" s="1055" customFormat="1" ht="15.6">
      <c r="A5814" s="1290"/>
      <c r="B5814" s="1082"/>
      <c r="C5814" s="1143"/>
      <c r="D5814" s="1109"/>
      <c r="E5814" s="1491"/>
      <c r="F5814" s="1600"/>
    </row>
    <row r="5815" spans="1:6" s="1055" customFormat="1" ht="15.6">
      <c r="A5815" s="1290"/>
      <c r="B5815" s="1082"/>
      <c r="C5815" s="1143"/>
      <c r="D5815" s="1109"/>
      <c r="E5815" s="1491"/>
      <c r="F5815" s="1600"/>
    </row>
    <row r="5816" spans="1:6" s="1055" customFormat="1" ht="16.2" thickBot="1">
      <c r="A5816" s="1296"/>
      <c r="B5816" s="1331"/>
      <c r="C5816" s="1332"/>
      <c r="D5816" s="1299"/>
      <c r="E5816" s="1575"/>
      <c r="F5816" s="1608"/>
    </row>
    <row r="5817" spans="1:6" s="1055" customFormat="1" ht="16.2" thickBot="1">
      <c r="A5817" s="2609" t="s">
        <v>2810</v>
      </c>
      <c r="B5817" s="2609"/>
      <c r="C5817" s="2609"/>
      <c r="D5817" s="2609"/>
      <c r="E5817" s="2610"/>
      <c r="F5817" s="1609">
        <f>SUM(F5791:F5816)</f>
        <v>0</v>
      </c>
    </row>
    <row r="5818" spans="1:6" s="1055" customFormat="1" ht="16.2" thickTop="1">
      <c r="A5818" s="1254"/>
      <c r="B5818" s="1333"/>
      <c r="C5818" s="1143"/>
      <c r="D5818" s="1107"/>
      <c r="E5818" s="1465"/>
      <c r="F5818" s="1599"/>
    </row>
    <row r="5819" spans="1:6" s="1083" customFormat="1" ht="6.75" customHeight="1">
      <c r="A5819" s="1334"/>
      <c r="B5819" s="1335"/>
      <c r="C5819" s="1335"/>
      <c r="D5819" s="1335"/>
      <c r="E5819" s="1610"/>
      <c r="F5819" s="1610"/>
    </row>
    <row r="5820" spans="1:6" s="1055" customFormat="1" ht="15.6">
      <c r="A5820" s="1336"/>
      <c r="B5820" s="1117"/>
      <c r="C5820" s="1143"/>
      <c r="D5820" s="1107"/>
      <c r="E5820" s="1592"/>
      <c r="F5820" s="1564"/>
    </row>
    <row r="5821" spans="1:6" s="1055" customFormat="1" ht="16.2" thickBot="1">
      <c r="A5821" s="2602" t="s">
        <v>3012</v>
      </c>
      <c r="B5821" s="2602"/>
      <c r="C5821" s="2602"/>
      <c r="D5821" s="2602"/>
      <c r="E5821" s="2602"/>
      <c r="F5821" s="2602"/>
    </row>
    <row r="5822" spans="1:6" s="1055" customFormat="1" ht="16.2" thickBot="1">
      <c r="A5822" s="1337" t="s">
        <v>7</v>
      </c>
      <c r="B5822" s="1338" t="s">
        <v>8</v>
      </c>
      <c r="C5822" s="1339" t="s">
        <v>10</v>
      </c>
      <c r="D5822" s="1340" t="s">
        <v>991</v>
      </c>
      <c r="E5822" s="1611" t="s">
        <v>11</v>
      </c>
      <c r="F5822" s="1514" t="s">
        <v>2033</v>
      </c>
    </row>
    <row r="5823" spans="1:6" s="1055" customFormat="1" ht="15.6">
      <c r="A5823" s="1286"/>
      <c r="B5823" s="1287"/>
      <c r="C5823" s="1288"/>
      <c r="D5823" s="1289"/>
      <c r="E5823" s="1585"/>
      <c r="F5823" s="1580"/>
    </row>
    <row r="5824" spans="1:6" s="1055" customFormat="1" ht="15.6">
      <c r="A5824" s="1290"/>
      <c r="B5824" s="1077" t="s">
        <v>2934</v>
      </c>
      <c r="C5824" s="1285"/>
      <c r="D5824" s="1109"/>
      <c r="E5824" s="1586"/>
      <c r="F5824" s="1515"/>
    </row>
    <row r="5825" spans="1:6" s="1055" customFormat="1" ht="15.6">
      <c r="A5825" s="1290"/>
      <c r="B5825" s="1077"/>
      <c r="C5825" s="1285"/>
      <c r="D5825" s="1109"/>
      <c r="E5825" s="1586"/>
      <c r="F5825" s="1515"/>
    </row>
    <row r="5826" spans="1:6" s="1055" customFormat="1" ht="15.6">
      <c r="A5826" s="1290"/>
      <c r="B5826" s="1291"/>
      <c r="C5826" s="1285"/>
      <c r="D5826" s="1109"/>
      <c r="E5826" s="1586"/>
      <c r="F5826" s="1515"/>
    </row>
    <row r="5827" spans="1:6" s="1055" customFormat="1" ht="15.6">
      <c r="A5827" s="1290">
        <v>5.0999999999999996</v>
      </c>
      <c r="B5827" s="1291" t="s">
        <v>2988</v>
      </c>
      <c r="C5827" s="1285"/>
      <c r="D5827" s="1109"/>
      <c r="E5827" s="1586"/>
      <c r="F5827" s="1515">
        <f>F5817</f>
        <v>0</v>
      </c>
    </row>
    <row r="5828" spans="1:6" s="1055" customFormat="1" ht="15.6">
      <c r="A5828" s="1290"/>
      <c r="B5828" s="1291"/>
      <c r="C5828" s="1285"/>
      <c r="D5828" s="1109"/>
      <c r="E5828" s="1586"/>
      <c r="F5828" s="1515"/>
    </row>
    <row r="5829" spans="1:6" s="1055" customFormat="1" ht="15.6">
      <c r="A5829" s="1290"/>
      <c r="B5829" s="1291"/>
      <c r="C5829" s="1285"/>
      <c r="D5829" s="1109"/>
      <c r="E5829" s="1586"/>
      <c r="F5829" s="1515"/>
    </row>
    <row r="5830" spans="1:6" s="1055" customFormat="1" ht="15.6">
      <c r="A5830" s="1290"/>
      <c r="B5830" s="1292"/>
      <c r="C5830" s="1293"/>
      <c r="D5830" s="1294"/>
      <c r="E5830" s="1587"/>
      <c r="F5830" s="1588"/>
    </row>
    <row r="5831" spans="1:6" s="1055" customFormat="1" ht="15.6">
      <c r="A5831" s="1290"/>
      <c r="B5831" s="1096"/>
      <c r="C5831" s="1293"/>
      <c r="D5831" s="1294"/>
      <c r="E5831" s="1587"/>
      <c r="F5831" s="1515"/>
    </row>
    <row r="5832" spans="1:6" s="1055" customFormat="1" ht="15.6">
      <c r="A5832" s="1290"/>
      <c r="B5832" s="1292"/>
      <c r="C5832" s="1293"/>
      <c r="D5832" s="1294"/>
      <c r="E5832" s="1587"/>
      <c r="F5832" s="1588"/>
    </row>
    <row r="5833" spans="1:6" s="1055" customFormat="1" ht="15.6">
      <c r="A5833" s="1290"/>
      <c r="B5833" s="1295" t="s">
        <v>2989</v>
      </c>
      <c r="C5833" s="1293"/>
      <c r="D5833" s="1294"/>
      <c r="E5833" s="1587"/>
      <c r="F5833" s="1588">
        <f>SUM(F5825:F5832)</f>
        <v>0</v>
      </c>
    </row>
    <row r="5834" spans="1:6" s="1055" customFormat="1" ht="15.6">
      <c r="A5834" s="1290"/>
      <c r="B5834" s="1292"/>
      <c r="C5834" s="1293"/>
      <c r="D5834" s="1294"/>
      <c r="E5834" s="1587"/>
      <c r="F5834" s="1588"/>
    </row>
    <row r="5835" spans="1:6" s="1055" customFormat="1" ht="15.6">
      <c r="A5835" s="1290"/>
      <c r="B5835" s="1291"/>
      <c r="C5835" s="1285"/>
      <c r="D5835" s="1109"/>
      <c r="E5835" s="1586"/>
      <c r="F5835" s="1515"/>
    </row>
    <row r="5836" spans="1:6" s="1055" customFormat="1" ht="15.6">
      <c r="A5836" s="1290"/>
      <c r="B5836" s="1291"/>
      <c r="C5836" s="1285"/>
      <c r="D5836" s="1109"/>
      <c r="E5836" s="1586"/>
      <c r="F5836" s="1515"/>
    </row>
    <row r="5837" spans="1:6" s="1055" customFormat="1" ht="15.6">
      <c r="A5837" s="1290"/>
      <c r="B5837" s="1291"/>
      <c r="C5837" s="1285"/>
      <c r="D5837" s="1109"/>
      <c r="E5837" s="1586"/>
      <c r="F5837" s="1515"/>
    </row>
    <row r="5838" spans="1:6" s="1055" customFormat="1" ht="15.6">
      <c r="A5838" s="1290"/>
      <c r="B5838" s="1291"/>
      <c r="C5838" s="1285"/>
      <c r="D5838" s="1109"/>
      <c r="E5838" s="1586"/>
      <c r="F5838" s="1515"/>
    </row>
    <row r="5839" spans="1:6" s="1055" customFormat="1" ht="15.6">
      <c r="A5839" s="1290"/>
      <c r="B5839" s="1291"/>
      <c r="C5839" s="1285"/>
      <c r="D5839" s="1109"/>
      <c r="E5839" s="1586"/>
      <c r="F5839" s="1515"/>
    </row>
    <row r="5840" spans="1:6" s="1055" customFormat="1" ht="15.6">
      <c r="A5840" s="1290"/>
      <c r="B5840" s="1291"/>
      <c r="C5840" s="1285"/>
      <c r="D5840" s="1109"/>
      <c r="E5840" s="1586"/>
      <c r="F5840" s="1515"/>
    </row>
    <row r="5841" spans="1:6" s="1055" customFormat="1" ht="15.6">
      <c r="A5841" s="1290"/>
      <c r="B5841" s="1291"/>
      <c r="C5841" s="1285"/>
      <c r="D5841" s="1109"/>
      <c r="E5841" s="1586"/>
      <c r="F5841" s="1515"/>
    </row>
    <row r="5842" spans="1:6" s="1055" customFormat="1" ht="15.6">
      <c r="A5842" s="1290"/>
      <c r="B5842" s="1291"/>
      <c r="C5842" s="1285"/>
      <c r="D5842" s="1109"/>
      <c r="E5842" s="1586"/>
      <c r="F5842" s="1515"/>
    </row>
    <row r="5843" spans="1:6" s="1055" customFormat="1" ht="15.6">
      <c r="A5843" s="1290"/>
      <c r="B5843" s="1291"/>
      <c r="C5843" s="1285"/>
      <c r="D5843" s="1109"/>
      <c r="E5843" s="1586"/>
      <c r="F5843" s="1515"/>
    </row>
    <row r="5844" spans="1:6" s="1055" customFormat="1" ht="15.6">
      <c r="A5844" s="1290"/>
      <c r="B5844" s="1291"/>
      <c r="C5844" s="1285"/>
      <c r="D5844" s="1109"/>
      <c r="E5844" s="1586"/>
      <c r="F5844" s="1515"/>
    </row>
    <row r="5845" spans="1:6" s="1055" customFormat="1" ht="15.6">
      <c r="A5845" s="1290"/>
      <c r="B5845" s="1291"/>
      <c r="C5845" s="1285"/>
      <c r="D5845" s="1109"/>
      <c r="E5845" s="1586"/>
      <c r="F5845" s="1515"/>
    </row>
    <row r="5846" spans="1:6" s="1055" customFormat="1" ht="15.6">
      <c r="A5846" s="1290"/>
      <c r="B5846" s="1291"/>
      <c r="C5846" s="1285"/>
      <c r="D5846" s="1109"/>
      <c r="E5846" s="1586"/>
      <c r="F5846" s="1515"/>
    </row>
    <row r="5847" spans="1:6" s="1055" customFormat="1" ht="15.6">
      <c r="A5847" s="1290"/>
      <c r="B5847" s="1291"/>
      <c r="C5847" s="1285"/>
      <c r="D5847" s="1109"/>
      <c r="E5847" s="1586"/>
      <c r="F5847" s="1515"/>
    </row>
    <row r="5848" spans="1:6" s="1055" customFormat="1" ht="15.6">
      <c r="A5848" s="1290"/>
      <c r="B5848" s="1291"/>
      <c r="C5848" s="1285"/>
      <c r="D5848" s="1109"/>
      <c r="E5848" s="1586"/>
      <c r="F5848" s="1515"/>
    </row>
    <row r="5849" spans="1:6" s="1055" customFormat="1" ht="15.6">
      <c r="A5849" s="1290"/>
      <c r="B5849" s="1291"/>
      <c r="C5849" s="1285"/>
      <c r="D5849" s="1109"/>
      <c r="E5849" s="1586"/>
      <c r="F5849" s="1515"/>
    </row>
    <row r="5850" spans="1:6" s="1055" customFormat="1" ht="15.6">
      <c r="A5850" s="1290"/>
      <c r="B5850" s="1291"/>
      <c r="C5850" s="1285"/>
      <c r="D5850" s="1109"/>
      <c r="E5850" s="1586"/>
      <c r="F5850" s="1515"/>
    </row>
    <row r="5851" spans="1:6" s="1055" customFormat="1" ht="15.6">
      <c r="A5851" s="1290"/>
      <c r="B5851" s="1291"/>
      <c r="C5851" s="1285"/>
      <c r="D5851" s="1109"/>
      <c r="E5851" s="1586"/>
      <c r="F5851" s="1515"/>
    </row>
    <row r="5852" spans="1:6" s="1055" customFormat="1" ht="15.6">
      <c r="A5852" s="1290"/>
      <c r="B5852" s="1291"/>
      <c r="C5852" s="1285"/>
      <c r="D5852" s="1109"/>
      <c r="E5852" s="1586"/>
      <c r="F5852" s="1515"/>
    </row>
    <row r="5853" spans="1:6" s="1055" customFormat="1" ht="15.6">
      <c r="A5853" s="1290"/>
      <c r="B5853" s="1291"/>
      <c r="C5853" s="1285"/>
      <c r="D5853" s="1109"/>
      <c r="E5853" s="1586"/>
      <c r="F5853" s="1515"/>
    </row>
    <row r="5854" spans="1:6" s="1055" customFormat="1" ht="15.6">
      <c r="A5854" s="1290"/>
      <c r="B5854" s="1291"/>
      <c r="C5854" s="1285"/>
      <c r="D5854" s="1109"/>
      <c r="E5854" s="1586"/>
      <c r="F5854" s="1515"/>
    </row>
    <row r="5855" spans="1:6" s="1055" customFormat="1" ht="15.6">
      <c r="A5855" s="1290"/>
      <c r="B5855" s="1291"/>
      <c r="C5855" s="1285"/>
      <c r="D5855" s="1109"/>
      <c r="E5855" s="1586"/>
      <c r="F5855" s="1515"/>
    </row>
    <row r="5856" spans="1:6" s="1055" customFormat="1" ht="15.6">
      <c r="A5856" s="1290"/>
      <c r="B5856" s="1291"/>
      <c r="C5856" s="1285"/>
      <c r="D5856" s="1109"/>
      <c r="E5856" s="1586"/>
      <c r="F5856" s="1515"/>
    </row>
    <row r="5857" spans="1:6" s="1055" customFormat="1" ht="15.6">
      <c r="A5857" s="1290"/>
      <c r="B5857" s="1291"/>
      <c r="C5857" s="1285"/>
      <c r="D5857" s="1109"/>
      <c r="E5857" s="1586"/>
      <c r="F5857" s="1515"/>
    </row>
    <row r="5858" spans="1:6" s="1055" customFormat="1" ht="15.6">
      <c r="A5858" s="1290"/>
      <c r="B5858" s="1291"/>
      <c r="C5858" s="1285"/>
      <c r="D5858" s="1109"/>
      <c r="E5858" s="1586"/>
      <c r="F5858" s="1515"/>
    </row>
    <row r="5859" spans="1:6" s="1055" customFormat="1" ht="15.6">
      <c r="A5859" s="1290"/>
      <c r="B5859" s="1291"/>
      <c r="C5859" s="1285"/>
      <c r="D5859" s="1109"/>
      <c r="E5859" s="1586"/>
      <c r="F5859" s="1515"/>
    </row>
    <row r="5860" spans="1:6" s="1055" customFormat="1" ht="15.6">
      <c r="A5860" s="1290"/>
      <c r="B5860" s="1291"/>
      <c r="C5860" s="1285"/>
      <c r="D5860" s="1109"/>
      <c r="E5860" s="1586"/>
      <c r="F5860" s="1515"/>
    </row>
    <row r="5861" spans="1:6" s="1055" customFormat="1" ht="15.6">
      <c r="A5861" s="1290"/>
      <c r="B5861" s="1291"/>
      <c r="C5861" s="1285"/>
      <c r="D5861" s="1109"/>
      <c r="E5861" s="1586"/>
      <c r="F5861" s="1515"/>
    </row>
    <row r="5862" spans="1:6" s="1055" customFormat="1" ht="15.6">
      <c r="A5862" s="1290"/>
      <c r="B5862" s="1291"/>
      <c r="C5862" s="1285"/>
      <c r="D5862" s="1109"/>
      <c r="E5862" s="1586"/>
      <c r="F5862" s="1515"/>
    </row>
    <row r="5863" spans="1:6" s="1055" customFormat="1" ht="15.6">
      <c r="A5863" s="1290"/>
      <c r="B5863" s="1291"/>
      <c r="C5863" s="1285"/>
      <c r="D5863" s="1109"/>
      <c r="E5863" s="1586"/>
      <c r="F5863" s="1515"/>
    </row>
    <row r="5864" spans="1:6" s="1055" customFormat="1" ht="15.6">
      <c r="A5864" s="1290"/>
      <c r="B5864" s="1291"/>
      <c r="C5864" s="1285"/>
      <c r="D5864" s="1109"/>
      <c r="E5864" s="1586"/>
      <c r="F5864" s="1515"/>
    </row>
    <row r="5865" spans="1:6" s="1055" customFormat="1" ht="16.2" thickBot="1">
      <c r="A5865" s="1296"/>
      <c r="B5865" s="1297"/>
      <c r="C5865" s="1298"/>
      <c r="D5865" s="1299"/>
      <c r="E5865" s="1589"/>
      <c r="F5865" s="1582"/>
    </row>
    <row r="5866" spans="1:6" s="1055" customFormat="1" ht="16.2" thickBot="1">
      <c r="A5866" s="1158"/>
      <c r="B5866" s="1117" t="s">
        <v>2938</v>
      </c>
      <c r="C5866" s="1253"/>
      <c r="D5866" s="1107"/>
      <c r="E5866" s="1497"/>
      <c r="F5866" s="1590">
        <f>F5833</f>
        <v>0</v>
      </c>
    </row>
    <row r="5867" spans="1:6" s="1055" customFormat="1" ht="15.6">
      <c r="A5867" s="1158"/>
      <c r="B5867" s="1196"/>
      <c r="C5867" s="1253"/>
      <c r="D5867" s="1107"/>
      <c r="E5867" s="1465"/>
      <c r="F5867" s="1599"/>
    </row>
    <row r="5868" spans="1:6" s="1055" customFormat="1" ht="15.6">
      <c r="A5868" s="2589" t="s">
        <v>2754</v>
      </c>
      <c r="B5868" s="2589"/>
      <c r="C5868" s="2589"/>
      <c r="D5868" s="2589"/>
      <c r="E5868" s="2589"/>
      <c r="F5868" s="2589"/>
    </row>
    <row r="5869" spans="1:6" s="1055" customFormat="1" ht="16.2" thickBot="1">
      <c r="A5869" s="1254"/>
      <c r="B5869" s="1142"/>
      <c r="C5869" s="1143"/>
      <c r="D5869" s="1107"/>
      <c r="E5869" s="1465"/>
      <c r="F5869" s="1511"/>
    </row>
    <row r="5870" spans="1:6" s="1055" customFormat="1" ht="16.2" thickBot="1">
      <c r="A5870" s="1313" t="s">
        <v>7</v>
      </c>
      <c r="B5870" s="1112" t="s">
        <v>8</v>
      </c>
      <c r="C5870" s="1145"/>
      <c r="D5870" s="1114"/>
      <c r="E5870" s="1455"/>
      <c r="F5870" s="1512" t="s">
        <v>2755</v>
      </c>
    </row>
    <row r="5871" spans="1:6" s="1055" customFormat="1" ht="15.6">
      <c r="A5871" s="1259"/>
      <c r="B5871" s="1146"/>
      <c r="C5871" s="1147"/>
      <c r="D5871" s="1148"/>
      <c r="E5871" s="1513"/>
      <c r="F5871" s="1514"/>
    </row>
    <row r="5872" spans="1:6" s="1055" customFormat="1" ht="15.6">
      <c r="A5872" s="1195"/>
      <c r="B5872" s="1077"/>
      <c r="C5872" s="1149"/>
      <c r="D5872" s="1073"/>
      <c r="E5872" s="1491"/>
      <c r="F5872" s="1515"/>
    </row>
    <row r="5873" spans="1:6" s="1055" customFormat="1" ht="15.6">
      <c r="A5873" s="1195"/>
      <c r="B5873" s="1077" t="s">
        <v>2990</v>
      </c>
      <c r="C5873" s="1149"/>
      <c r="D5873" s="1073"/>
      <c r="E5873" s="1491"/>
      <c r="F5873" s="1515"/>
    </row>
    <row r="5874" spans="1:6" s="1055" customFormat="1" ht="15.6">
      <c r="A5874" s="1195"/>
      <c r="B5874" s="1150" t="s">
        <v>2754</v>
      </c>
      <c r="C5874" s="1151"/>
      <c r="D5874" s="1073"/>
      <c r="E5874" s="1491"/>
      <c r="F5874" s="1515"/>
    </row>
    <row r="5875" spans="1:6" s="1055" customFormat="1" ht="15.6">
      <c r="A5875" s="1195"/>
      <c r="B5875" s="1150"/>
      <c r="C5875" s="1151"/>
      <c r="D5875" s="1073"/>
      <c r="E5875" s="1491"/>
      <c r="F5875" s="1515"/>
    </row>
    <row r="5876" spans="1:6" s="1055" customFormat="1" ht="17.25" customHeight="1">
      <c r="A5876" s="1195"/>
      <c r="B5876" s="1124"/>
      <c r="C5876" s="1274"/>
      <c r="D5876" s="1073"/>
      <c r="E5876" s="1491"/>
      <c r="F5876" s="1515"/>
    </row>
    <row r="5877" spans="1:6" s="1055" customFormat="1" ht="17.25" customHeight="1">
      <c r="A5877" s="1195">
        <v>8.1999999999999993</v>
      </c>
      <c r="B5877" s="1082" t="s">
        <v>1538</v>
      </c>
      <c r="C5877" s="1151"/>
      <c r="D5877" s="1073"/>
      <c r="E5877" s="1491"/>
      <c r="F5877" s="1515">
        <f>F5522</f>
        <v>50890</v>
      </c>
    </row>
    <row r="5878" spans="1:6" s="1055" customFormat="1" ht="17.25" customHeight="1">
      <c r="A5878" s="1195"/>
      <c r="B5878" s="1082"/>
      <c r="C5878" s="1341"/>
      <c r="D5878" s="1073"/>
      <c r="E5878" s="1491"/>
      <c r="F5878" s="1515"/>
    </row>
    <row r="5879" spans="1:6" s="1055" customFormat="1" ht="17.25" customHeight="1">
      <c r="A5879" s="1195">
        <v>8.3000000000000007</v>
      </c>
      <c r="B5879" s="1082" t="s">
        <v>1539</v>
      </c>
      <c r="C5879" s="1151"/>
      <c r="D5879" s="1073"/>
      <c r="E5879" s="1491"/>
      <c r="F5879" s="1568">
        <f>F5660</f>
        <v>295100</v>
      </c>
    </row>
    <row r="5880" spans="1:6" s="1055" customFormat="1" ht="17.25" customHeight="1">
      <c r="A5880" s="1195"/>
      <c r="B5880" s="1082"/>
      <c r="C5880" s="1151"/>
      <c r="D5880" s="1073"/>
      <c r="E5880" s="1491"/>
      <c r="F5880" s="1515"/>
    </row>
    <row r="5881" spans="1:6" s="1055" customFormat="1" ht="17.25" customHeight="1">
      <c r="A5881" s="1195">
        <v>8.4</v>
      </c>
      <c r="B5881" s="1082" t="s">
        <v>1540</v>
      </c>
      <c r="C5881" s="1151"/>
      <c r="D5881" s="1073"/>
      <c r="E5881" s="1491"/>
      <c r="F5881" s="1515">
        <f>F5784</f>
        <v>45900</v>
      </c>
    </row>
    <row r="5882" spans="1:6" s="1055" customFormat="1" ht="17.25" customHeight="1">
      <c r="A5882" s="1195"/>
      <c r="B5882" s="1082"/>
      <c r="C5882" s="1342"/>
      <c r="D5882" s="1073"/>
      <c r="E5882" s="1491"/>
      <c r="F5882" s="1612"/>
    </row>
    <row r="5883" spans="1:6" s="1055" customFormat="1" ht="17.25" customHeight="1">
      <c r="A5883" s="1195">
        <v>8.5</v>
      </c>
      <c r="B5883" s="1082" t="s">
        <v>1541</v>
      </c>
      <c r="C5883" s="1151"/>
      <c r="D5883" s="1073"/>
      <c r="E5883" s="1491"/>
      <c r="F5883" s="1515">
        <f>F5866</f>
        <v>0</v>
      </c>
    </row>
    <row r="5884" spans="1:6" s="1055" customFormat="1" ht="17.25" customHeight="1">
      <c r="A5884" s="1195"/>
      <c r="B5884" s="1082"/>
      <c r="C5884" s="1343"/>
      <c r="D5884" s="1344"/>
      <c r="E5884" s="1606"/>
      <c r="F5884" s="1613"/>
    </row>
    <row r="5885" spans="1:6" s="1055" customFormat="1" ht="16.5" customHeight="1">
      <c r="A5885" s="1259"/>
      <c r="B5885" s="1146"/>
      <c r="C5885" s="1147"/>
      <c r="D5885" s="1148"/>
      <c r="E5885" s="1513"/>
      <c r="F5885" s="1588"/>
    </row>
    <row r="5886" spans="1:6" s="1055" customFormat="1" ht="15.6">
      <c r="A5886" s="1259"/>
      <c r="B5886" s="1146" t="s">
        <v>2926</v>
      </c>
      <c r="C5886" s="1147"/>
      <c r="D5886" s="1148"/>
      <c r="E5886" s="1513"/>
      <c r="F5886" s="1614">
        <f>SUM(F5876:F5885)</f>
        <v>391890</v>
      </c>
    </row>
    <row r="5887" spans="1:6" s="1055" customFormat="1" ht="15.6">
      <c r="A5887" s="1195"/>
      <c r="B5887" s="1263"/>
      <c r="C5887" s="1264"/>
      <c r="D5887" s="1265"/>
      <c r="E5887" s="1491"/>
      <c r="F5887" s="1515"/>
    </row>
    <row r="5888" spans="1:6" s="1055" customFormat="1" ht="15.6">
      <c r="A5888" s="1195"/>
      <c r="B5888" s="1266"/>
      <c r="C5888" s="1267"/>
      <c r="D5888" s="1268"/>
      <c r="E5888" s="1572"/>
      <c r="F5888" s="1615"/>
    </row>
    <row r="5889" spans="1:6" s="1055" customFormat="1" ht="15.6">
      <c r="A5889" s="1195"/>
      <c r="B5889" s="1124"/>
      <c r="C5889" s="1151"/>
      <c r="D5889" s="1073"/>
      <c r="E5889" s="1491"/>
      <c r="F5889" s="1515"/>
    </row>
    <row r="5890" spans="1:6" s="1055" customFormat="1" ht="15.6">
      <c r="A5890" s="1195"/>
      <c r="B5890" s="1146"/>
      <c r="C5890" s="1151"/>
      <c r="D5890" s="1270"/>
      <c r="E5890" s="1498"/>
      <c r="F5890" s="1616"/>
    </row>
    <row r="5891" spans="1:6" s="1055" customFormat="1" ht="31.8" thickBot="1">
      <c r="A5891" s="1195"/>
      <c r="B5891" s="1146" t="s">
        <v>2991</v>
      </c>
      <c r="C5891" s="1151"/>
      <c r="D5891" s="1270"/>
      <c r="E5891" s="1498"/>
      <c r="F5891" s="1616">
        <f>F5886</f>
        <v>391890</v>
      </c>
    </row>
    <row r="5892" spans="1:6" s="1055" customFormat="1" ht="15.6">
      <c r="A5892" s="2605"/>
      <c r="B5892" s="2605"/>
      <c r="C5892" s="2605"/>
      <c r="D5892" s="2605"/>
      <c r="E5892" s="2605"/>
      <c r="F5892" s="2605"/>
    </row>
    <row r="5893" spans="1:6" s="1083" customFormat="1" ht="15.6">
      <c r="A5893" s="1159"/>
      <c r="C5893" s="1159"/>
      <c r="D5893" s="1159"/>
      <c r="E5893" s="1617"/>
      <c r="F5893" s="1454"/>
    </row>
    <row r="5894" spans="1:6" s="1055" customFormat="1" ht="15.6">
      <c r="A5894" s="1158"/>
      <c r="B5894" s="1196"/>
      <c r="C5894" s="1253"/>
      <c r="D5894" s="1107"/>
      <c r="E5894" s="1465"/>
      <c r="F5894" s="1562"/>
    </row>
    <row r="5895" spans="1:6" s="1055" customFormat="1" ht="15.6">
      <c r="A5895" s="2589" t="s">
        <v>2920</v>
      </c>
      <c r="B5895" s="2589"/>
      <c r="C5895" s="2589"/>
      <c r="D5895" s="2589"/>
      <c r="E5895" s="1563"/>
      <c r="F5895" s="1522"/>
    </row>
    <row r="5896" spans="1:6" s="1055" customFormat="1" ht="16.2" thickBot="1">
      <c r="A5896" s="1254"/>
      <c r="B5896" s="1142"/>
      <c r="C5896" s="1143"/>
      <c r="D5896" s="1107"/>
      <c r="E5896" s="1465"/>
      <c r="F5896" s="1564"/>
    </row>
    <row r="5897" spans="1:6" s="1083" customFormat="1" ht="39.75" customHeight="1" thickBot="1">
      <c r="A5897" s="1255" t="s">
        <v>7</v>
      </c>
      <c r="B5897" s="1256" t="s">
        <v>8</v>
      </c>
      <c r="C5897" s="1257" t="s">
        <v>10</v>
      </c>
      <c r="D5897" s="1258" t="s">
        <v>2744</v>
      </c>
      <c r="E5897" s="1565"/>
      <c r="F5897" s="1566" t="s">
        <v>2745</v>
      </c>
    </row>
    <row r="5898" spans="1:6" s="1055" customFormat="1" ht="15.6">
      <c r="A5898" s="1259"/>
      <c r="B5898" s="1146"/>
      <c r="C5898" s="1147"/>
      <c r="D5898" s="1148"/>
      <c r="E5898" s="1513"/>
      <c r="F5898" s="1567"/>
    </row>
    <row r="5899" spans="1:6" s="1055" customFormat="1" ht="31.2">
      <c r="A5899" s="1195"/>
      <c r="B5899" s="1077" t="s">
        <v>2761</v>
      </c>
      <c r="C5899" s="1149"/>
      <c r="D5899" s="1073"/>
      <c r="E5899" s="1491"/>
      <c r="F5899" s="1568"/>
    </row>
    <row r="5900" spans="1:6" s="1055" customFormat="1" ht="15.6">
      <c r="A5900" s="1195"/>
      <c r="B5900" s="1077" t="s">
        <v>2990</v>
      </c>
      <c r="C5900" s="1149"/>
      <c r="D5900" s="1073"/>
      <c r="E5900" s="1491"/>
      <c r="F5900" s="1568"/>
    </row>
    <row r="5901" spans="1:6" s="1055" customFormat="1" ht="15.6">
      <c r="A5901" s="1195"/>
      <c r="B5901" s="1150" t="s">
        <v>2920</v>
      </c>
      <c r="C5901" s="1151"/>
      <c r="D5901" s="1073"/>
      <c r="E5901" s="1491"/>
      <c r="F5901" s="1568"/>
    </row>
    <row r="5902" spans="1:6" s="1055" customFormat="1" ht="15.6">
      <c r="A5902" s="1259" t="s">
        <v>1586</v>
      </c>
      <c r="B5902" s="1260" t="s">
        <v>1636</v>
      </c>
      <c r="C5902" s="1147"/>
      <c r="D5902" s="1148"/>
      <c r="E5902" s="1513"/>
      <c r="F5902" s="1569">
        <v>120000</v>
      </c>
    </row>
    <row r="5903" spans="1:6" s="1055" customFormat="1" ht="17.25" customHeight="1">
      <c r="A5903" s="1259"/>
      <c r="B5903" s="1146"/>
      <c r="C5903" s="1261"/>
      <c r="D5903" s="1148"/>
      <c r="E5903" s="1513"/>
      <c r="F5903" s="1569"/>
    </row>
    <row r="5904" spans="1:6" s="1055" customFormat="1" ht="17.25" customHeight="1">
      <c r="A5904" s="1259">
        <v>1</v>
      </c>
      <c r="B5904" s="1146" t="s">
        <v>3120</v>
      </c>
      <c r="C5904" s="1261"/>
      <c r="D5904" s="1148"/>
      <c r="E5904" s="1513"/>
      <c r="F5904" s="1569">
        <v>5397940</v>
      </c>
    </row>
    <row r="5905" spans="1:8" s="1055" customFormat="1" ht="17.25" customHeight="1">
      <c r="A5905" s="1259">
        <v>2</v>
      </c>
      <c r="B5905" s="1146" t="s">
        <v>3121</v>
      </c>
      <c r="C5905" s="1261"/>
      <c r="D5905" s="1148"/>
      <c r="E5905" s="1513"/>
      <c r="F5905" s="1569">
        <v>2770918</v>
      </c>
    </row>
    <row r="5906" spans="1:8" s="1055" customFormat="1" ht="17.25" customHeight="1">
      <c r="A5906" s="1259">
        <v>3</v>
      </c>
      <c r="B5906" s="1094" t="s">
        <v>2923</v>
      </c>
      <c r="C5906" s="1147"/>
      <c r="D5906" s="1148"/>
      <c r="E5906" s="1513"/>
      <c r="F5906" s="1569">
        <v>4641872</v>
      </c>
    </row>
    <row r="5907" spans="1:8" s="1055" customFormat="1" ht="17.25" customHeight="1">
      <c r="A5907" s="1259">
        <v>4</v>
      </c>
      <c r="B5907" s="1094" t="s">
        <v>3122</v>
      </c>
      <c r="C5907" s="1345"/>
      <c r="D5907" s="1148"/>
      <c r="E5907" s="1513"/>
      <c r="F5907" s="1569">
        <v>1131580</v>
      </c>
    </row>
    <row r="5908" spans="1:8" s="1055" customFormat="1" ht="17.25" customHeight="1">
      <c r="A5908" s="1259">
        <v>5</v>
      </c>
      <c r="B5908" s="1094" t="s">
        <v>2924</v>
      </c>
      <c r="C5908" s="1147"/>
      <c r="D5908" s="1148"/>
      <c r="E5908" s="1513"/>
      <c r="F5908" s="1569">
        <v>8669132</v>
      </c>
    </row>
    <row r="5909" spans="1:8" s="1055" customFormat="1" ht="17.25" customHeight="1">
      <c r="A5909" s="1259">
        <v>6</v>
      </c>
      <c r="B5909" s="1094" t="s">
        <v>3123</v>
      </c>
      <c r="C5909" s="1147"/>
      <c r="D5909" s="1148"/>
      <c r="E5909" s="1513"/>
      <c r="F5909" s="1569">
        <v>0</v>
      </c>
    </row>
    <row r="5910" spans="1:8" s="1055" customFormat="1" ht="17.25" customHeight="1">
      <c r="A5910" s="1259">
        <v>7</v>
      </c>
      <c r="B5910" s="1094" t="s">
        <v>3124</v>
      </c>
      <c r="C5910" s="1147"/>
      <c r="D5910" s="1148"/>
      <c r="E5910" s="1513"/>
      <c r="F5910" s="1569">
        <v>2458804</v>
      </c>
    </row>
    <row r="5911" spans="1:8" s="1055" customFormat="1" ht="17.25" customHeight="1">
      <c r="A5911" s="1259">
        <v>8</v>
      </c>
      <c r="B5911" s="1094" t="s">
        <v>3125</v>
      </c>
      <c r="C5911" s="1147"/>
      <c r="D5911" s="1148"/>
      <c r="E5911" s="1513"/>
      <c r="F5911" s="1569">
        <v>391890</v>
      </c>
    </row>
    <row r="5912" spans="1:8" s="1055" customFormat="1" ht="17.25" customHeight="1">
      <c r="A5912" s="1259"/>
      <c r="B5912" s="1094"/>
      <c r="C5912" s="1147"/>
      <c r="D5912" s="1148"/>
      <c r="E5912" s="1513"/>
      <c r="F5912" s="1569"/>
    </row>
    <row r="5913" spans="1:8" s="1055" customFormat="1" ht="37.5" customHeight="1">
      <c r="A5913" s="1259" t="s">
        <v>1588</v>
      </c>
      <c r="B5913" s="1094" t="s">
        <v>3126</v>
      </c>
      <c r="C5913" s="1147"/>
      <c r="D5913" s="1148"/>
      <c r="E5913" s="1513"/>
      <c r="F5913" s="1569">
        <v>600000</v>
      </c>
    </row>
    <row r="5914" spans="1:8" s="1055" customFormat="1" ht="36.75" customHeight="1">
      <c r="A5914" s="1259" t="s">
        <v>1590</v>
      </c>
      <c r="B5914" s="1094" t="s">
        <v>3127</v>
      </c>
      <c r="C5914" s="1262"/>
      <c r="D5914" s="1148"/>
      <c r="E5914" s="1513"/>
      <c r="F5914" s="1569">
        <v>1500000</v>
      </c>
    </row>
    <row r="5915" spans="1:8" s="1055" customFormat="1" ht="17.25" customHeight="1">
      <c r="A5915" s="1259"/>
      <c r="B5915" s="1094"/>
      <c r="C5915" s="1262"/>
      <c r="D5915" s="1148"/>
      <c r="E5915" s="1513"/>
      <c r="F5915" s="1570"/>
    </row>
    <row r="5916" spans="1:8" s="1055" customFormat="1" ht="15.6">
      <c r="A5916" s="1259"/>
      <c r="B5916" s="1146" t="s">
        <v>2926</v>
      </c>
      <c r="C5916" s="1147"/>
      <c r="D5916" s="1148"/>
      <c r="E5916" s="1513"/>
      <c r="F5916" s="1571">
        <f>SUM(F5901:F5914)</f>
        <v>27682136</v>
      </c>
    </row>
    <row r="5917" spans="1:8" s="1055" customFormat="1" ht="15.6">
      <c r="A5917" s="1259"/>
      <c r="B5917" s="1146"/>
      <c r="C5917" s="1147"/>
      <c r="D5917" s="1073"/>
      <c r="E5917" s="1491"/>
      <c r="F5917" s="1569"/>
    </row>
    <row r="5918" spans="1:8" s="1055" customFormat="1" ht="15.6">
      <c r="A5918" s="1195"/>
      <c r="B5918" s="1263"/>
      <c r="C5918" s="1264"/>
      <c r="D5918" s="1265"/>
      <c r="E5918" s="1491"/>
      <c r="F5918" s="1568"/>
    </row>
    <row r="5919" spans="1:8" s="1055" customFormat="1" ht="15.6">
      <c r="A5919" s="1195"/>
      <c r="B5919" s="1266"/>
      <c r="C5919" s="1267"/>
      <c r="D5919" s="1268"/>
      <c r="E5919" s="1572"/>
      <c r="F5919" s="1573"/>
    </row>
    <row r="5920" spans="1:8" s="1055" customFormat="1" ht="15.6">
      <c r="A5920" s="1195"/>
      <c r="B5920" s="1124"/>
      <c r="C5920" s="1151"/>
      <c r="D5920" s="1073"/>
      <c r="E5920" s="1491"/>
      <c r="F5920" s="1568"/>
      <c r="H5920" s="1269"/>
    </row>
    <row r="5921" spans="1:8" s="1055" customFormat="1" ht="33" customHeight="1">
      <c r="A5921" s="1195"/>
      <c r="B5921" s="1146" t="s">
        <v>2927</v>
      </c>
      <c r="C5921" s="1151"/>
      <c r="D5921" s="1270"/>
      <c r="E5921" s="1498"/>
      <c r="F5921" s="1574">
        <f>F5916</f>
        <v>27682136</v>
      </c>
      <c r="H5921" s="1170"/>
    </row>
    <row r="5922" spans="1:8" s="1055" customFormat="1" ht="16.2" thickBot="1">
      <c r="A5922" s="1271"/>
      <c r="B5922" s="1162"/>
      <c r="C5922" s="1272"/>
      <c r="D5922" s="1164"/>
      <c r="E5922" s="1575"/>
      <c r="F5922" s="1576"/>
      <c r="H5922" s="1269"/>
    </row>
    <row r="5923" spans="1:8" s="1055" customFormat="1" ht="15.6">
      <c r="A5923" s="2605"/>
      <c r="B5923" s="2605"/>
      <c r="C5923" s="2605"/>
      <c r="D5923" s="2605"/>
      <c r="E5923" s="1577"/>
      <c r="F5923" s="1522"/>
    </row>
    <row r="5924" spans="1:8" s="1055" customFormat="1" ht="15.6">
      <c r="A5924" s="1158"/>
      <c r="B5924" s="1196"/>
      <c r="C5924" s="1253"/>
      <c r="D5924" s="1107"/>
      <c r="E5924" s="1465"/>
      <c r="F5924" s="1562"/>
    </row>
    <row r="5925" spans="1:8" s="1057" customFormat="1" ht="15.6">
      <c r="A5925" s="1155"/>
      <c r="B5925" s="1156"/>
      <c r="C5925" s="1089"/>
      <c r="D5925" s="1089"/>
      <c r="E5925" s="1451"/>
      <c r="F5925" s="1452"/>
    </row>
    <row r="5926" spans="1:8" s="1057" customFormat="1" ht="15.6">
      <c r="A5926" s="1155"/>
      <c r="B5926" s="1156"/>
      <c r="C5926" s="1089"/>
      <c r="D5926" s="1089"/>
      <c r="E5926" s="1451"/>
      <c r="F5926" s="1452"/>
    </row>
    <row r="5927" spans="1:8" s="1057" customFormat="1" ht="15.6">
      <c r="A5927" s="1155"/>
      <c r="B5927" s="1156"/>
      <c r="C5927" s="1089"/>
      <c r="D5927" s="1089"/>
      <c r="E5927" s="1451"/>
      <c r="F5927" s="1452"/>
    </row>
    <row r="5928" spans="1:8" s="1057" customFormat="1" ht="15.6">
      <c r="A5928" s="1155"/>
      <c r="B5928" s="1156"/>
      <c r="C5928" s="1089"/>
      <c r="D5928" s="1089"/>
      <c r="E5928" s="1451"/>
      <c r="F5928" s="1452"/>
    </row>
    <row r="5929" spans="1:8" s="1057" customFormat="1" ht="15.6">
      <c r="A5929" s="1155"/>
      <c r="B5929" s="1156"/>
      <c r="C5929" s="1089"/>
      <c r="D5929" s="1089"/>
      <c r="E5929" s="1451"/>
      <c r="F5929" s="1452"/>
    </row>
    <row r="5930" spans="1:8" s="1057" customFormat="1" ht="15.6">
      <c r="A5930" s="1155"/>
      <c r="B5930" s="1156"/>
      <c r="C5930" s="1089"/>
      <c r="D5930" s="1089"/>
      <c r="E5930" s="1451"/>
      <c r="F5930" s="1452"/>
    </row>
    <row r="5931" spans="1:8" s="1057" customFormat="1" ht="15.6">
      <c r="A5931" s="1155"/>
      <c r="B5931" s="1156"/>
      <c r="C5931" s="1089"/>
      <c r="D5931" s="1089"/>
      <c r="E5931" s="1451"/>
      <c r="F5931" s="1452"/>
    </row>
    <row r="5932" spans="1:8" s="1057" customFormat="1" ht="15.6">
      <c r="A5932" s="1155"/>
      <c r="B5932" s="1156"/>
      <c r="C5932" s="1089"/>
      <c r="D5932" s="1089"/>
      <c r="E5932" s="1451"/>
      <c r="F5932" s="1452"/>
    </row>
    <row r="5933" spans="1:8" s="1057" customFormat="1" ht="15.6">
      <c r="A5933" s="1155"/>
      <c r="B5933" s="1156"/>
      <c r="C5933" s="1089"/>
      <c r="D5933" s="1089"/>
      <c r="E5933" s="1451"/>
      <c r="F5933" s="1452"/>
    </row>
    <row r="5934" spans="1:8" s="1057" customFormat="1" ht="15.6">
      <c r="A5934" s="1155"/>
      <c r="B5934" s="1156"/>
      <c r="C5934" s="1089"/>
      <c r="D5934" s="1089"/>
      <c r="E5934" s="1451"/>
      <c r="F5934" s="1452"/>
    </row>
    <row r="5935" spans="1:8" s="1057" customFormat="1" ht="15.6">
      <c r="A5935" s="1155"/>
      <c r="B5935" s="1156"/>
      <c r="C5935" s="1089"/>
      <c r="D5935" s="1089"/>
      <c r="E5935" s="1451"/>
      <c r="F5935" s="1452"/>
    </row>
    <row r="5936" spans="1:8" s="1057" customFormat="1" ht="15.6">
      <c r="A5936" s="1155"/>
      <c r="B5936" s="1156"/>
      <c r="C5936" s="1089"/>
      <c r="D5936" s="1089"/>
      <c r="E5936" s="1451"/>
      <c r="F5936" s="1452"/>
    </row>
    <row r="5937" spans="1:6" s="1057" customFormat="1" ht="15.6">
      <c r="A5937" s="1155"/>
      <c r="B5937" s="1156"/>
      <c r="C5937" s="1089"/>
      <c r="D5937" s="1089"/>
      <c r="E5937" s="1451"/>
      <c r="F5937" s="1452"/>
    </row>
    <row r="5938" spans="1:6" s="1057" customFormat="1" ht="15.6">
      <c r="A5938" s="1155"/>
      <c r="B5938" s="1156"/>
      <c r="C5938" s="1089"/>
      <c r="D5938" s="1089"/>
      <c r="E5938" s="1451"/>
      <c r="F5938" s="1452"/>
    </row>
    <row r="5939" spans="1:6" s="1057" customFormat="1" ht="15.6">
      <c r="A5939" s="1155"/>
      <c r="B5939" s="1156"/>
      <c r="C5939" s="1089"/>
      <c r="D5939" s="1089"/>
      <c r="E5939" s="1451"/>
      <c r="F5939" s="1452"/>
    </row>
    <row r="5940" spans="1:6" s="1057" customFormat="1" ht="15.6">
      <c r="A5940" s="1155"/>
      <c r="B5940" s="1156"/>
      <c r="C5940" s="1089"/>
      <c r="D5940" s="1089"/>
      <c r="E5940" s="1451"/>
      <c r="F5940" s="1452"/>
    </row>
    <row r="5941" spans="1:6" s="1057" customFormat="1" ht="15.6">
      <c r="A5941" s="1155"/>
      <c r="B5941" s="1156"/>
      <c r="C5941" s="1089"/>
      <c r="D5941" s="1089"/>
      <c r="E5941" s="1451"/>
      <c r="F5941" s="1452"/>
    </row>
    <row r="5942" spans="1:6" s="1057" customFormat="1" ht="15.6">
      <c r="A5942" s="1155"/>
      <c r="B5942" s="1156"/>
      <c r="C5942" s="1089"/>
      <c r="D5942" s="1089"/>
      <c r="E5942" s="1451"/>
      <c r="F5942" s="1452"/>
    </row>
    <row r="5943" spans="1:6" s="1057" customFormat="1" ht="15.6">
      <c r="A5943" s="1155"/>
      <c r="B5943" s="1156"/>
      <c r="C5943" s="1089"/>
      <c r="D5943" s="1089"/>
      <c r="E5943" s="1451"/>
      <c r="F5943" s="1452"/>
    </row>
    <row r="5944" spans="1:6" s="1057" customFormat="1" ht="15.6">
      <c r="A5944" s="1155"/>
      <c r="B5944" s="1156"/>
      <c r="C5944" s="1089"/>
      <c r="D5944" s="1089"/>
      <c r="E5944" s="1451"/>
      <c r="F5944" s="1452"/>
    </row>
    <row r="5945" spans="1:6" s="1057" customFormat="1" ht="15.6">
      <c r="A5945" s="1155"/>
      <c r="B5945" s="1156"/>
      <c r="C5945" s="1089"/>
      <c r="D5945" s="1089"/>
      <c r="E5945" s="1451"/>
      <c r="F5945" s="1452"/>
    </row>
    <row r="5946" spans="1:6" s="1057" customFormat="1" ht="15.6">
      <c r="A5946" s="1155"/>
      <c r="B5946" s="1156"/>
      <c r="C5946" s="1089"/>
      <c r="D5946" s="1089"/>
      <c r="E5946" s="1451"/>
      <c r="F5946" s="1452"/>
    </row>
    <row r="5947" spans="1:6" s="1057" customFormat="1" ht="15.6">
      <c r="A5947" s="1155"/>
      <c r="B5947" s="1156"/>
      <c r="C5947" s="1089"/>
      <c r="D5947" s="1089"/>
      <c r="E5947" s="1451"/>
      <c r="F5947" s="1452"/>
    </row>
    <row r="5948" spans="1:6" s="1057" customFormat="1" ht="53.25" customHeight="1">
      <c r="A5948" s="2579" t="s">
        <v>2761</v>
      </c>
      <c r="B5948" s="2580"/>
      <c r="C5948" s="2580"/>
      <c r="D5948" s="2580"/>
      <c r="E5948" s="2580"/>
      <c r="F5948" s="2580"/>
    </row>
    <row r="5949" spans="1:6" s="1057" customFormat="1" ht="15.6">
      <c r="A5949" s="1155"/>
      <c r="B5949" s="1156"/>
      <c r="C5949" s="1089"/>
      <c r="D5949" s="1089"/>
      <c r="E5949" s="1451"/>
      <c r="F5949" s="1452"/>
    </row>
    <row r="5950" spans="1:6" s="1057" customFormat="1" ht="15.6">
      <c r="A5950" s="1155"/>
      <c r="B5950" s="1156"/>
      <c r="C5950" s="1089"/>
      <c r="D5950" s="1089"/>
      <c r="E5950" s="1451"/>
      <c r="F5950" s="1452"/>
    </row>
    <row r="5951" spans="1:6" s="1057" customFormat="1" ht="15.6">
      <c r="A5951" s="2580" t="s">
        <v>1679</v>
      </c>
      <c r="B5951" s="2580"/>
      <c r="C5951" s="2580"/>
      <c r="D5951" s="2580"/>
      <c r="E5951" s="2580"/>
      <c r="F5951" s="2580"/>
    </row>
    <row r="5952" spans="1:6" s="1057" customFormat="1" ht="15.6">
      <c r="A5952" s="1155"/>
      <c r="B5952" s="1156"/>
      <c r="C5952" s="1089"/>
      <c r="D5952" s="1089"/>
      <c r="E5952" s="1451"/>
      <c r="F5952" s="1452"/>
    </row>
    <row r="5953" spans="1:6" s="1057" customFormat="1" ht="15.6">
      <c r="A5953" s="1155"/>
      <c r="B5953" s="1156"/>
      <c r="C5953" s="1089"/>
      <c r="D5953" s="1089"/>
      <c r="E5953" s="1451"/>
      <c r="F5953" s="1452"/>
    </row>
    <row r="5954" spans="1:6" s="1057" customFormat="1" ht="15.6">
      <c r="A5954" s="2580" t="s">
        <v>2763</v>
      </c>
      <c r="B5954" s="2580"/>
      <c r="C5954" s="2580"/>
      <c r="D5954" s="2580"/>
      <c r="E5954" s="2580"/>
      <c r="F5954" s="2580"/>
    </row>
    <row r="5955" spans="1:6" s="1057" customFormat="1" ht="15.6">
      <c r="A5955" s="1155"/>
      <c r="B5955" s="1156"/>
      <c r="C5955" s="1089"/>
      <c r="D5955" s="1089"/>
      <c r="E5955" s="1451"/>
      <c r="F5955" s="1452"/>
    </row>
    <row r="5956" spans="1:6" s="1057" customFormat="1" ht="15.6">
      <c r="A5956" s="1155"/>
      <c r="B5956" s="1156"/>
      <c r="C5956" s="1089"/>
      <c r="D5956" s="1089"/>
      <c r="E5956" s="1451"/>
      <c r="F5956" s="1452"/>
    </row>
    <row r="5957" spans="1:6" s="1057" customFormat="1" ht="15.6">
      <c r="A5957" s="1155"/>
      <c r="B5957" s="1156"/>
      <c r="C5957" s="1089"/>
      <c r="D5957" s="1089"/>
      <c r="E5957" s="1451"/>
      <c r="F5957" s="1452"/>
    </row>
    <row r="5958" spans="1:6" s="1057" customFormat="1" ht="15.6">
      <c r="A5958" s="1155"/>
      <c r="B5958" s="1156"/>
      <c r="C5958" s="1089"/>
      <c r="D5958" s="1089"/>
      <c r="E5958" s="1451"/>
      <c r="F5958" s="1452"/>
    </row>
    <row r="5959" spans="1:6" s="1057" customFormat="1" ht="15.6">
      <c r="A5959" s="1155"/>
      <c r="B5959" s="1156"/>
      <c r="C5959" s="1089"/>
      <c r="D5959" s="1089"/>
      <c r="E5959" s="1451"/>
      <c r="F5959" s="1452"/>
    </row>
    <row r="5960" spans="1:6" s="1057" customFormat="1" ht="15.6">
      <c r="A5960" s="1155"/>
      <c r="B5960" s="1156"/>
      <c r="C5960" s="1089"/>
      <c r="D5960" s="1089"/>
      <c r="E5960" s="1451"/>
      <c r="F5960" s="1452"/>
    </row>
    <row r="5961" spans="1:6" s="1057" customFormat="1" ht="15.6">
      <c r="A5961" s="1155"/>
      <c r="B5961" s="1156"/>
      <c r="C5961" s="1089"/>
      <c r="D5961" s="1089"/>
      <c r="E5961" s="1451"/>
      <c r="F5961" s="1452"/>
    </row>
    <row r="5962" spans="1:6" s="1057" customFormat="1" ht="15.6">
      <c r="A5962" s="1155"/>
      <c r="B5962" s="1156"/>
      <c r="C5962" s="1089"/>
      <c r="D5962" s="1089"/>
      <c r="E5962" s="1451"/>
      <c r="F5962" s="1452"/>
    </row>
    <row r="5963" spans="1:6" s="1057" customFormat="1" ht="15.6">
      <c r="A5963" s="1155"/>
      <c r="B5963" s="1156"/>
      <c r="C5963" s="1089"/>
      <c r="D5963" s="1089"/>
      <c r="E5963" s="1451"/>
      <c r="F5963" s="1452"/>
    </row>
    <row r="5964" spans="1:6" s="1055" customFormat="1" ht="15.6">
      <c r="A5964" s="1157"/>
      <c r="B5964" s="1158"/>
      <c r="C5964" s="1159"/>
      <c r="D5964" s="1159"/>
      <c r="E5964" s="2581"/>
      <c r="F5964" s="2581"/>
    </row>
    <row r="5965" spans="1:6" s="1055" customFormat="1" ht="15.6">
      <c r="A5965" s="1157"/>
      <c r="B5965" s="1158"/>
      <c r="C5965" s="1159"/>
      <c r="D5965" s="1159"/>
      <c r="E5965" s="1453"/>
      <c r="F5965" s="1453"/>
    </row>
    <row r="5966" spans="1:6" s="1083" customFormat="1" ht="16.2" thickBot="1">
      <c r="A5966" s="2582" t="s">
        <v>2764</v>
      </c>
      <c r="B5966" s="2582"/>
      <c r="C5966" s="2582"/>
      <c r="D5966" s="2582"/>
      <c r="E5966" s="1454"/>
      <c r="F5966" s="1454"/>
    </row>
    <row r="5967" spans="1:6" s="1083" customFormat="1" ht="39.75" customHeight="1" thickBot="1">
      <c r="A5967" s="1160" t="s">
        <v>7</v>
      </c>
      <c r="B5967" s="1112" t="s">
        <v>8</v>
      </c>
      <c r="C5967" s="1113" t="s">
        <v>10</v>
      </c>
      <c r="D5967" s="1114" t="s">
        <v>2744</v>
      </c>
      <c r="E5967" s="1455" t="s">
        <v>2765</v>
      </c>
      <c r="F5967" s="1456" t="s">
        <v>2745</v>
      </c>
    </row>
    <row r="5968" spans="1:6" s="1083" customFormat="1" ht="15.6">
      <c r="A5968" s="1096"/>
      <c r="B5968" s="1124"/>
      <c r="C5968" s="1107"/>
      <c r="D5968" s="1073"/>
      <c r="E5968" s="1457"/>
      <c r="F5968" s="1458"/>
    </row>
    <row r="5969" spans="1:6" s="1083" customFormat="1" ht="35.25" customHeight="1">
      <c r="A5969" s="1097"/>
      <c r="B5969" s="1150" t="s">
        <v>1397</v>
      </c>
      <c r="C5969" s="1107"/>
      <c r="D5969" s="1073"/>
      <c r="E5969" s="1457"/>
      <c r="F5969" s="1459"/>
    </row>
    <row r="5970" spans="1:6" s="1083" customFormat="1" ht="15.6">
      <c r="A5970" s="1096"/>
      <c r="B5970" s="1124"/>
      <c r="C5970" s="1107"/>
      <c r="D5970" s="1073"/>
      <c r="E5970" s="1457"/>
      <c r="F5970" s="1459"/>
    </row>
    <row r="5971" spans="1:6" s="1083" customFormat="1" ht="36" customHeight="1">
      <c r="A5971" s="1096" t="s">
        <v>1639</v>
      </c>
      <c r="B5971" s="1124" t="s">
        <v>1399</v>
      </c>
      <c r="C5971" s="1107" t="s">
        <v>58</v>
      </c>
      <c r="D5971" s="1073"/>
      <c r="E5971" s="1457">
        <v>30000</v>
      </c>
      <c r="F5971" s="1459">
        <f t="shared" ref="F5971:F5981" si="144">E5971</f>
        <v>30000</v>
      </c>
    </row>
    <row r="5972" spans="1:6" s="1083" customFormat="1" ht="15.6">
      <c r="A5972" s="1096"/>
      <c r="B5972" s="1124"/>
      <c r="C5972" s="1107"/>
      <c r="D5972" s="1073"/>
      <c r="E5972" s="1457"/>
      <c r="F5972" s="1459">
        <f t="shared" si="144"/>
        <v>0</v>
      </c>
    </row>
    <row r="5973" spans="1:6" s="1083" customFormat="1" ht="31.2">
      <c r="A5973" s="1096" t="s">
        <v>1640</v>
      </c>
      <c r="B5973" s="1124" t="s">
        <v>1401</v>
      </c>
      <c r="C5973" s="1107"/>
      <c r="D5973" s="1073"/>
      <c r="E5973" s="1457"/>
      <c r="F5973" s="1459">
        <f t="shared" si="144"/>
        <v>0</v>
      </c>
    </row>
    <row r="5974" spans="1:6" s="1083" customFormat="1" ht="15.6">
      <c r="A5974" s="1096"/>
      <c r="B5974" s="1124" t="s">
        <v>1402</v>
      </c>
      <c r="C5974" s="1107" t="s">
        <v>58</v>
      </c>
      <c r="D5974" s="1073"/>
      <c r="E5974" s="1457">
        <v>30000</v>
      </c>
      <c r="F5974" s="1459">
        <f t="shared" si="144"/>
        <v>30000</v>
      </c>
    </row>
    <row r="5975" spans="1:6" s="1083" customFormat="1" ht="15.6">
      <c r="A5975" s="1096"/>
      <c r="B5975" s="1124" t="s">
        <v>1403</v>
      </c>
      <c r="C5975" s="1107" t="s">
        <v>58</v>
      </c>
      <c r="D5975" s="1073"/>
      <c r="E5975" s="1457">
        <v>30000</v>
      </c>
      <c r="F5975" s="1459">
        <f t="shared" si="144"/>
        <v>30000</v>
      </c>
    </row>
    <row r="5976" spans="1:6" s="1083" customFormat="1" ht="40.5" customHeight="1">
      <c r="A5976" s="1096"/>
      <c r="B5976" s="1124" t="s">
        <v>1404</v>
      </c>
      <c r="C5976" s="1107" t="s">
        <v>58</v>
      </c>
      <c r="D5976" s="1073"/>
      <c r="E5976" s="1457">
        <v>30000</v>
      </c>
      <c r="F5976" s="1459">
        <f t="shared" si="144"/>
        <v>30000</v>
      </c>
    </row>
    <row r="5977" spans="1:6" s="1083" customFormat="1" ht="15.6">
      <c r="A5977" s="1096"/>
      <c r="B5977" s="1124"/>
      <c r="C5977" s="1107"/>
      <c r="D5977" s="1073"/>
      <c r="E5977" s="1457"/>
      <c r="F5977" s="1459">
        <f t="shared" si="144"/>
        <v>0</v>
      </c>
    </row>
    <row r="5978" spans="1:6" s="1083" customFormat="1" ht="31.2">
      <c r="A5978" s="1096" t="s">
        <v>33</v>
      </c>
      <c r="B5978" s="1124" t="s">
        <v>1405</v>
      </c>
      <c r="C5978" s="1107" t="s">
        <v>58</v>
      </c>
      <c r="D5978" s="1073"/>
      <c r="E5978" s="1457"/>
      <c r="F5978" s="1459">
        <f t="shared" si="144"/>
        <v>0</v>
      </c>
    </row>
    <row r="5979" spans="1:6" s="1083" customFormat="1" ht="15.6">
      <c r="A5979" s="1096"/>
      <c r="B5979" s="1124"/>
      <c r="C5979" s="1107"/>
      <c r="D5979" s="1073"/>
      <c r="E5979" s="1457"/>
      <c r="F5979" s="1459">
        <f t="shared" si="144"/>
        <v>0</v>
      </c>
    </row>
    <row r="5980" spans="1:6" s="1083" customFormat="1" ht="31.2">
      <c r="A5980" s="1096" t="s">
        <v>34</v>
      </c>
      <c r="B5980" s="1124" t="s">
        <v>1406</v>
      </c>
      <c r="C5980" s="1107" t="s">
        <v>58</v>
      </c>
      <c r="D5980" s="1073"/>
      <c r="E5980" s="1457">
        <v>0</v>
      </c>
      <c r="F5980" s="1459">
        <f t="shared" si="144"/>
        <v>0</v>
      </c>
    </row>
    <row r="5981" spans="1:6" s="1083" customFormat="1" ht="15.6">
      <c r="A5981" s="1096"/>
      <c r="B5981" s="1124"/>
      <c r="C5981" s="1107"/>
      <c r="D5981" s="1073"/>
      <c r="E5981" s="1457"/>
      <c r="F5981" s="1459">
        <f t="shared" si="144"/>
        <v>0</v>
      </c>
    </row>
    <row r="5982" spans="1:6" s="1083" customFormat="1" ht="15.6">
      <c r="A5982" s="1096"/>
      <c r="B5982" s="1124"/>
      <c r="C5982" s="1107"/>
      <c r="D5982" s="1073"/>
      <c r="E5982" s="1457"/>
      <c r="F5982" s="1459"/>
    </row>
    <row r="5983" spans="1:6" s="1083" customFormat="1" ht="16.2" thickBot="1">
      <c r="A5983" s="1161"/>
      <c r="B5983" s="1162"/>
      <c r="C5983" s="1163"/>
      <c r="D5983" s="1164"/>
      <c r="E5983" s="1460"/>
      <c r="F5983" s="1461"/>
    </row>
    <row r="5984" spans="1:6" s="1083" customFormat="1" ht="16.2" thickBot="1">
      <c r="A5984" s="1157"/>
      <c r="B5984" s="1165" t="s">
        <v>2766</v>
      </c>
      <c r="C5984" s="1159"/>
      <c r="D5984" s="1159"/>
      <c r="E5984" s="1453"/>
      <c r="F5984" s="1462">
        <f>SUM(F5968:F5983)</f>
        <v>120000</v>
      </c>
    </row>
    <row r="5985" spans="1:6" s="1083" customFormat="1" ht="15.6">
      <c r="A5985" s="1157"/>
      <c r="B5985" s="1117"/>
      <c r="C5985" s="1159"/>
      <c r="D5985" s="1159"/>
      <c r="E5985" s="1453"/>
      <c r="F5985" s="1453"/>
    </row>
    <row r="5986" spans="1:6" s="1055" customFormat="1" ht="15.6">
      <c r="A5986" s="1052"/>
      <c r="B5986" s="1053"/>
      <c r="C5986" s="1054"/>
      <c r="D5986" s="1054"/>
      <c r="E5986" s="1463"/>
      <c r="F5986" s="1463"/>
    </row>
    <row r="5987" spans="1:6" s="1055" customFormat="1" ht="15.6">
      <c r="A5987" s="1052"/>
      <c r="B5987" s="1053"/>
      <c r="C5987" s="1054"/>
      <c r="D5987" s="1054"/>
      <c r="E5987" s="1463"/>
      <c r="F5987" s="1463"/>
    </row>
    <row r="5988" spans="1:6" s="1055" customFormat="1" ht="15.6">
      <c r="A5988" s="1052"/>
      <c r="B5988" s="1053"/>
      <c r="C5988" s="1054"/>
      <c r="D5988" s="1054"/>
      <c r="E5988" s="1463"/>
      <c r="F5988" s="1463"/>
    </row>
    <row r="5989" spans="1:6" s="1057" customFormat="1" ht="15.6">
      <c r="A5989" s="1210"/>
      <c r="B5989" s="1156"/>
      <c r="C5989" s="1089"/>
      <c r="D5989" s="1089"/>
      <c r="E5989" s="1474"/>
      <c r="F5989" s="1618"/>
    </row>
    <row r="5990" spans="1:6" s="1057" customFormat="1" ht="53.25" customHeight="1">
      <c r="A5990" s="2579" t="s">
        <v>3128</v>
      </c>
      <c r="B5990" s="2580"/>
      <c r="C5990" s="2580"/>
      <c r="D5990" s="2580"/>
      <c r="E5990" s="2580"/>
      <c r="F5990" s="2580"/>
    </row>
    <row r="5991" spans="1:6" s="1057" customFormat="1" ht="15.6">
      <c r="A5991" s="1210"/>
      <c r="B5991" s="1156"/>
      <c r="C5991" s="1089"/>
      <c r="D5991" s="1089"/>
      <c r="E5991" s="1474"/>
      <c r="F5991" s="1618"/>
    </row>
    <row r="5992" spans="1:6" s="1057" customFormat="1" ht="15.6">
      <c r="A5992" s="1210"/>
      <c r="B5992" s="1156"/>
      <c r="C5992" s="1089"/>
      <c r="D5992" s="1089"/>
      <c r="E5992" s="1474"/>
      <c r="F5992" s="1618"/>
    </row>
    <row r="5993" spans="1:6" s="1083" customFormat="1" ht="15.6">
      <c r="A5993" s="1142"/>
      <c r="B5993" s="1117"/>
      <c r="C5993" s="1159"/>
      <c r="D5993" s="1159"/>
      <c r="E5993" s="1453"/>
      <c r="F5993" s="1453"/>
    </row>
    <row r="5994" spans="1:6" s="1349" customFormat="1" ht="15.6">
      <c r="A5994" s="1346"/>
      <c r="B5994" s="1347"/>
      <c r="C5994" s="1348"/>
      <c r="D5994" s="1348"/>
      <c r="E5994" s="1619"/>
      <c r="F5994" s="1619"/>
    </row>
    <row r="5995" spans="1:6" s="1349" customFormat="1" ht="16.2" thickBot="1">
      <c r="A5995" s="1350" t="s">
        <v>3129</v>
      </c>
      <c r="B5995" s="1350"/>
      <c r="C5995" s="1351"/>
      <c r="D5995" s="1351"/>
      <c r="E5995" s="1485"/>
      <c r="F5995" s="1485"/>
    </row>
    <row r="5996" spans="1:6" s="1083" customFormat="1" ht="16.2" thickBot="1">
      <c r="A5996" s="1352" t="s">
        <v>7</v>
      </c>
      <c r="B5996" s="1112" t="s">
        <v>8</v>
      </c>
      <c r="C5996" s="1113" t="s">
        <v>10</v>
      </c>
      <c r="D5996" s="1114" t="s">
        <v>991</v>
      </c>
      <c r="E5996" s="1455" t="s">
        <v>11</v>
      </c>
      <c r="F5996" s="1578" t="s">
        <v>2732</v>
      </c>
    </row>
    <row r="5997" spans="1:6" s="1349" customFormat="1" ht="15.6">
      <c r="A5997" s="1353" t="s">
        <v>2931</v>
      </c>
      <c r="B5997" s="1354" t="s">
        <v>3130</v>
      </c>
      <c r="C5997" s="1355"/>
      <c r="D5997" s="1356"/>
      <c r="E5997" s="1472"/>
      <c r="F5997" s="1473"/>
    </row>
    <row r="5998" spans="1:6" s="1349" customFormat="1" ht="90" customHeight="1">
      <c r="A5998" s="1353"/>
      <c r="B5998" s="1354" t="s">
        <v>1644</v>
      </c>
      <c r="C5998" s="1355"/>
      <c r="D5998" s="1356"/>
      <c r="E5998" s="1485"/>
      <c r="F5998" s="1486"/>
    </row>
    <row r="5999" spans="1:6" s="1349" customFormat="1" ht="62.4">
      <c r="A5999" s="1353"/>
      <c r="B5999" s="1357" t="s">
        <v>1645</v>
      </c>
      <c r="C5999" s="1355"/>
      <c r="D5999" s="1356"/>
      <c r="E5999" s="1485"/>
      <c r="F5999" s="1486"/>
    </row>
    <row r="6000" spans="1:6" s="1349" customFormat="1" ht="124.8">
      <c r="A6000" s="1353"/>
      <c r="B6000" s="1357" t="s">
        <v>1646</v>
      </c>
      <c r="C6000" s="1355"/>
      <c r="D6000" s="1356"/>
      <c r="E6000" s="1485"/>
      <c r="F6000" s="1486"/>
    </row>
    <row r="6001" spans="1:6" s="1349" customFormat="1" ht="15.6">
      <c r="A6001" s="1353" t="s">
        <v>28</v>
      </c>
      <c r="B6001" s="1357" t="s">
        <v>1647</v>
      </c>
      <c r="C6001" s="1355" t="s">
        <v>46</v>
      </c>
      <c r="D6001" s="1358">
        <f>((40+12)+(11*3))*3</f>
        <v>255</v>
      </c>
      <c r="E6001" s="1485">
        <v>1600</v>
      </c>
      <c r="F6001" s="1486">
        <f>D6001*E6001</f>
        <v>408000</v>
      </c>
    </row>
    <row r="6002" spans="1:6" s="1349" customFormat="1" ht="15.6">
      <c r="A6002" s="1353" t="s">
        <v>30</v>
      </c>
      <c r="B6002" s="1357" t="s">
        <v>1648</v>
      </c>
      <c r="C6002" s="1355" t="s">
        <v>46</v>
      </c>
      <c r="D6002" s="1358">
        <f>(40+12)*3</f>
        <v>156</v>
      </c>
      <c r="E6002" s="1485">
        <v>2200</v>
      </c>
      <c r="F6002" s="1486">
        <f>D6002*E6002</f>
        <v>343200</v>
      </c>
    </row>
    <row r="6003" spans="1:6" s="1349" customFormat="1" ht="15.6">
      <c r="A6003" s="1353"/>
      <c r="B6003" s="1357"/>
      <c r="C6003" s="1355"/>
      <c r="D6003" s="1358"/>
      <c r="E6003" s="1485"/>
      <c r="F6003" s="1486"/>
    </row>
    <row r="6004" spans="1:6" s="1349" customFormat="1" ht="15.6">
      <c r="A6004" s="1353"/>
      <c r="B6004" s="1357"/>
      <c r="C6004" s="1355"/>
      <c r="D6004" s="1358"/>
      <c r="E6004" s="1485"/>
      <c r="F6004" s="1486"/>
    </row>
    <row r="6005" spans="1:6" s="1349" customFormat="1" ht="31.2">
      <c r="A6005" s="1353"/>
      <c r="B6005" s="1354" t="s">
        <v>1649</v>
      </c>
      <c r="C6005" s="1351"/>
      <c r="D6005" s="1359"/>
      <c r="E6005" s="1485"/>
      <c r="F6005" s="1486"/>
    </row>
    <row r="6006" spans="1:6" s="1349" customFormat="1" ht="15.6">
      <c r="A6006" s="1353"/>
      <c r="B6006" s="1360"/>
      <c r="C6006" s="1351"/>
      <c r="D6006" s="1359"/>
      <c r="E6006" s="1485"/>
      <c r="F6006" s="1486"/>
    </row>
    <row r="6007" spans="1:6" s="1349" customFormat="1" ht="15.6">
      <c r="A6007" s="1353" t="s">
        <v>31</v>
      </c>
      <c r="B6007" s="1357" t="s">
        <v>1650</v>
      </c>
      <c r="C6007" s="1355" t="s">
        <v>1421</v>
      </c>
      <c r="D6007" s="1361">
        <v>42</v>
      </c>
      <c r="E6007" s="1485">
        <v>130</v>
      </c>
      <c r="F6007" s="1486">
        <f>D6007*E6007</f>
        <v>5460</v>
      </c>
    </row>
    <row r="6008" spans="1:6" s="1349" customFormat="1" ht="15.6">
      <c r="A6008" s="1353" t="s">
        <v>32</v>
      </c>
      <c r="B6008" s="1357" t="s">
        <v>1648</v>
      </c>
      <c r="C6008" s="1355" t="s">
        <v>1421</v>
      </c>
      <c r="D6008" s="1358">
        <v>35</v>
      </c>
      <c r="E6008" s="1485">
        <v>200</v>
      </c>
      <c r="F6008" s="1486">
        <f>D6008*E6008</f>
        <v>7000</v>
      </c>
    </row>
    <row r="6009" spans="1:6" s="1349" customFormat="1" ht="15.6">
      <c r="A6009" s="1353"/>
      <c r="B6009" s="1357"/>
      <c r="C6009" s="1355"/>
      <c r="D6009" s="1358"/>
      <c r="E6009" s="1485"/>
      <c r="F6009" s="1486"/>
    </row>
    <row r="6010" spans="1:6" s="1349" customFormat="1" ht="15.6">
      <c r="A6010" s="1353"/>
      <c r="B6010" s="1357"/>
      <c r="C6010" s="1355"/>
      <c r="D6010" s="1358"/>
      <c r="E6010" s="1485"/>
      <c r="F6010" s="1486"/>
    </row>
    <row r="6011" spans="1:6" s="1349" customFormat="1" ht="15.6">
      <c r="A6011" s="1353" t="s">
        <v>33</v>
      </c>
      <c r="B6011" s="1357" t="s">
        <v>1651</v>
      </c>
      <c r="C6011" s="1355" t="s">
        <v>1421</v>
      </c>
      <c r="D6011" s="1358">
        <v>42</v>
      </c>
      <c r="E6011" s="1485">
        <v>200</v>
      </c>
      <c r="F6011" s="1486">
        <f>D6011*E6011</f>
        <v>8400</v>
      </c>
    </row>
    <row r="6012" spans="1:6" s="1349" customFormat="1" ht="15.6">
      <c r="A6012" s="1353" t="s">
        <v>34</v>
      </c>
      <c r="B6012" s="1357" t="s">
        <v>1648</v>
      </c>
      <c r="C6012" s="1355" t="s">
        <v>1421</v>
      </c>
      <c r="D6012" s="1358">
        <v>9</v>
      </c>
      <c r="E6012" s="1485">
        <v>250</v>
      </c>
      <c r="F6012" s="1486">
        <f>D6012*E6012</f>
        <v>2250</v>
      </c>
    </row>
    <row r="6013" spans="1:6" s="1349" customFormat="1" ht="15.6">
      <c r="A6013" s="1353"/>
      <c r="B6013" s="1357"/>
      <c r="C6013" s="1355"/>
      <c r="D6013" s="1358"/>
      <c r="E6013" s="1485"/>
      <c r="F6013" s="1486"/>
    </row>
    <row r="6014" spans="1:6" s="1362" customFormat="1" ht="15.6">
      <c r="A6014" s="1353" t="s">
        <v>35</v>
      </c>
      <c r="B6014" s="1357" t="s">
        <v>1652</v>
      </c>
      <c r="C6014" s="1355" t="s">
        <v>1421</v>
      </c>
      <c r="D6014" s="1358">
        <v>9</v>
      </c>
      <c r="E6014" s="1485">
        <v>14500</v>
      </c>
      <c r="F6014" s="1486">
        <f>D6014*E6014</f>
        <v>130500</v>
      </c>
    </row>
    <row r="6015" spans="1:6" s="1362" customFormat="1" ht="15.6">
      <c r="A6015" s="1353"/>
      <c r="B6015" s="1357"/>
      <c r="C6015" s="1355"/>
      <c r="D6015" s="1358"/>
      <c r="E6015" s="1485"/>
      <c r="F6015" s="1486"/>
    </row>
    <row r="6016" spans="1:6" s="1367" customFormat="1" ht="15.6">
      <c r="A6016" s="1363"/>
      <c r="B6016" s="1364"/>
      <c r="C6016" s="1365"/>
      <c r="D6016" s="1366"/>
      <c r="E6016" s="1620"/>
      <c r="F6016" s="1621"/>
    </row>
    <row r="6017" spans="1:6" s="1367" customFormat="1" ht="15.6">
      <c r="A6017" s="1363"/>
      <c r="B6017" s="1364"/>
      <c r="C6017" s="1365"/>
      <c r="D6017" s="1366"/>
      <c r="E6017" s="1620"/>
      <c r="F6017" s="1621"/>
    </row>
    <row r="6018" spans="1:6" s="1367" customFormat="1" ht="15.6">
      <c r="A6018" s="1363"/>
      <c r="B6018" s="1364"/>
      <c r="C6018" s="1365"/>
      <c r="D6018" s="1366"/>
      <c r="E6018" s="1620"/>
      <c r="F6018" s="1621"/>
    </row>
    <row r="6019" spans="1:6" s="1367" customFormat="1" ht="15.6">
      <c r="A6019" s="1363"/>
      <c r="B6019" s="1364"/>
      <c r="C6019" s="1365"/>
      <c r="D6019" s="1366"/>
      <c r="E6019" s="1620"/>
      <c r="F6019" s="1621"/>
    </row>
    <row r="6020" spans="1:6" s="1349" customFormat="1" ht="16.2" thickBot="1">
      <c r="A6020" s="1368"/>
      <c r="B6020" s="1369"/>
      <c r="C6020" s="1370"/>
      <c r="D6020" s="1371"/>
      <c r="E6020" s="1622"/>
      <c r="F6020" s="1623"/>
    </row>
    <row r="6021" spans="1:6" s="1349" customFormat="1" ht="16.2" thickBot="1">
      <c r="A6021" s="1372"/>
      <c r="B6021" s="1373" t="s">
        <v>3131</v>
      </c>
      <c r="C6021" s="1351"/>
      <c r="D6021" s="1351"/>
      <c r="E6021" s="1595"/>
      <c r="F6021" s="1604">
        <f>SUM(F6001:F6020)</f>
        <v>904810</v>
      </c>
    </row>
    <row r="6022" spans="1:6" s="1349" customFormat="1" ht="15.6">
      <c r="A6022" s="1346"/>
      <c r="B6022" s="1347"/>
      <c r="C6022" s="1348"/>
      <c r="D6022" s="1348"/>
      <c r="E6022" s="1619"/>
      <c r="F6022" s="1619"/>
    </row>
    <row r="6023" spans="1:6" s="1349" customFormat="1" ht="15.6">
      <c r="A6023" s="1346"/>
      <c r="B6023" s="1347"/>
      <c r="C6023" s="1348"/>
      <c r="D6023" s="1348"/>
      <c r="E6023" s="1619"/>
      <c r="F6023" s="1619"/>
    </row>
    <row r="6024" spans="1:6" s="1349" customFormat="1" ht="16.2" thickBot="1">
      <c r="A6024" s="1350" t="s">
        <v>3132</v>
      </c>
      <c r="B6024" s="1350"/>
      <c r="C6024" s="1351"/>
      <c r="D6024" s="1351"/>
      <c r="E6024" s="1485"/>
      <c r="F6024" s="1485"/>
    </row>
    <row r="6025" spans="1:6" s="1083" customFormat="1" ht="16.2" thickBot="1">
      <c r="A6025" s="1352" t="s">
        <v>7</v>
      </c>
      <c r="B6025" s="1112" t="s">
        <v>8</v>
      </c>
      <c r="C6025" s="1113" t="s">
        <v>10</v>
      </c>
      <c r="D6025" s="1114" t="s">
        <v>991</v>
      </c>
      <c r="E6025" s="1455" t="s">
        <v>11</v>
      </c>
      <c r="F6025" s="1578" t="s">
        <v>2732</v>
      </c>
    </row>
    <row r="6026" spans="1:6" s="1349" customFormat="1" ht="15.6">
      <c r="A6026" s="1374"/>
      <c r="B6026" s="1375"/>
      <c r="C6026" s="1376"/>
      <c r="D6026" s="1377"/>
      <c r="E6026" s="1603"/>
      <c r="F6026" s="1580"/>
    </row>
    <row r="6027" spans="1:6" s="1349" customFormat="1" ht="31.2">
      <c r="A6027" s="1353" t="s">
        <v>2940</v>
      </c>
      <c r="B6027" s="1354" t="s">
        <v>1659</v>
      </c>
      <c r="C6027" s="1355"/>
      <c r="D6027" s="1356"/>
      <c r="E6027" s="1511"/>
      <c r="F6027" s="1515"/>
    </row>
    <row r="6028" spans="1:6" s="1349" customFormat="1" ht="62.4">
      <c r="A6028" s="1353"/>
      <c r="B6028" s="1354" t="s">
        <v>1644</v>
      </c>
      <c r="C6028" s="1355"/>
      <c r="D6028" s="1356"/>
      <c r="E6028" s="1511"/>
      <c r="F6028" s="1515"/>
    </row>
    <row r="6029" spans="1:6" s="1349" customFormat="1" ht="15.6">
      <c r="A6029" s="1353"/>
      <c r="B6029" s="1354"/>
      <c r="C6029" s="1355"/>
      <c r="D6029" s="1356"/>
      <c r="E6029" s="1511"/>
      <c r="F6029" s="1515"/>
    </row>
    <row r="6030" spans="1:6" s="1362" customFormat="1" ht="145.5" customHeight="1">
      <c r="A6030" s="1353" t="s">
        <v>28</v>
      </c>
      <c r="B6030" s="1357" t="s">
        <v>1660</v>
      </c>
      <c r="C6030" s="1355" t="s">
        <v>1421</v>
      </c>
      <c r="D6030" s="1356">
        <v>0</v>
      </c>
      <c r="E6030" s="1564">
        <v>275000</v>
      </c>
      <c r="F6030" s="1568">
        <f>D6030*E6030</f>
        <v>0</v>
      </c>
    </row>
    <row r="6031" spans="1:6" s="1349" customFormat="1" ht="72.75" customHeight="1">
      <c r="A6031" s="1353" t="s">
        <v>30</v>
      </c>
      <c r="B6031" s="1357" t="s">
        <v>1661</v>
      </c>
      <c r="C6031" s="1355"/>
      <c r="D6031" s="1378"/>
      <c r="E6031" s="1515"/>
      <c r="F6031" s="1624"/>
    </row>
    <row r="6032" spans="1:6" s="1349" customFormat="1" ht="15.6">
      <c r="A6032" s="1353"/>
      <c r="B6032" s="1357"/>
      <c r="C6032" s="1355"/>
      <c r="D6032" s="1356"/>
      <c r="E6032" s="1511"/>
      <c r="F6032" s="1486"/>
    </row>
    <row r="6033" spans="1:6" s="1349" customFormat="1" ht="15.6">
      <c r="A6033" s="1353"/>
      <c r="B6033" s="1357" t="s">
        <v>1662</v>
      </c>
      <c r="C6033" s="1355" t="s">
        <v>1421</v>
      </c>
      <c r="D6033" s="1378">
        <f>D6038</f>
        <v>7</v>
      </c>
      <c r="E6033" s="1515">
        <v>16500</v>
      </c>
      <c r="F6033" s="1624">
        <f>D6033*E6033</f>
        <v>115500</v>
      </c>
    </row>
    <row r="6034" spans="1:6" s="1349" customFormat="1" ht="15.6">
      <c r="A6034" s="1353"/>
      <c r="B6034" s="1357" t="s">
        <v>1663</v>
      </c>
      <c r="C6034" s="1355" t="s">
        <v>1421</v>
      </c>
      <c r="D6034" s="1378">
        <f>D6038</f>
        <v>7</v>
      </c>
      <c r="E6034" s="1515">
        <v>16500</v>
      </c>
      <c r="F6034" s="1624">
        <f>D6034*E6034</f>
        <v>115500</v>
      </c>
    </row>
    <row r="6035" spans="1:6" s="1349" customFormat="1" ht="15.6">
      <c r="A6035" s="1353"/>
      <c r="B6035" s="1357" t="s">
        <v>1664</v>
      </c>
      <c r="C6035" s="1355" t="s">
        <v>1421</v>
      </c>
      <c r="D6035" s="1378">
        <f>D6038</f>
        <v>7</v>
      </c>
      <c r="E6035" s="1515">
        <v>16500</v>
      </c>
      <c r="F6035" s="1624">
        <f>D6035*E6035</f>
        <v>115500</v>
      </c>
    </row>
    <row r="6036" spans="1:6" s="1349" customFormat="1" ht="15.6">
      <c r="A6036" s="1353"/>
      <c r="B6036" s="1357"/>
      <c r="C6036" s="1355"/>
      <c r="D6036" s="1356"/>
      <c r="E6036" s="1511"/>
      <c r="F6036" s="1486"/>
    </row>
    <row r="6037" spans="1:6" s="1349" customFormat="1" ht="58.5" customHeight="1">
      <c r="A6037" s="1353" t="s">
        <v>31</v>
      </c>
      <c r="B6037" s="1357" t="s">
        <v>1665</v>
      </c>
      <c r="C6037" s="1355" t="s">
        <v>1421</v>
      </c>
      <c r="D6037" s="1378">
        <v>0</v>
      </c>
      <c r="E6037" s="1515">
        <f>100000*1.16</f>
        <v>115999.99999999999</v>
      </c>
      <c r="F6037" s="1624">
        <f>D6037*E6037</f>
        <v>0</v>
      </c>
    </row>
    <row r="6038" spans="1:6" s="1349" customFormat="1" ht="57" customHeight="1">
      <c r="A6038" s="1353" t="s">
        <v>32</v>
      </c>
      <c r="B6038" s="1357" t="s">
        <v>1666</v>
      </c>
      <c r="C6038" s="1355" t="s">
        <v>1421</v>
      </c>
      <c r="D6038" s="1378">
        <v>7</v>
      </c>
      <c r="E6038" s="1515">
        <f>10000*1.16</f>
        <v>11600</v>
      </c>
      <c r="F6038" s="1624">
        <f>D6038*E6038</f>
        <v>81200</v>
      </c>
    </row>
    <row r="6039" spans="1:6" s="1349" customFormat="1" ht="15.6">
      <c r="A6039" s="1353"/>
      <c r="B6039" s="1357"/>
      <c r="C6039" s="1355"/>
      <c r="D6039" s="1356"/>
      <c r="E6039" s="1511"/>
      <c r="F6039" s="1486"/>
    </row>
    <row r="6040" spans="1:6" s="1167" customFormat="1" ht="54" customHeight="1">
      <c r="A6040" s="1303" t="s">
        <v>32</v>
      </c>
      <c r="B6040" s="1305" t="s">
        <v>3133</v>
      </c>
      <c r="C6040" s="1107" t="s">
        <v>1482</v>
      </c>
      <c r="D6040" s="1302">
        <v>1</v>
      </c>
      <c r="E6040" s="1592">
        <v>40000</v>
      </c>
      <c r="F6040" s="1568">
        <f>D6040*E6040</f>
        <v>40000</v>
      </c>
    </row>
    <row r="6041" spans="1:6" s="1349" customFormat="1" ht="16.2" thickBot="1">
      <c r="A6041" s="1368"/>
      <c r="B6041" s="1369"/>
      <c r="C6041" s="1370"/>
      <c r="D6041" s="1371"/>
      <c r="E6041" s="1625"/>
      <c r="F6041" s="1582"/>
    </row>
    <row r="6042" spans="1:6" s="1349" customFormat="1" ht="16.2" thickBot="1">
      <c r="A6042" s="1346"/>
      <c r="B6042" s="1373"/>
      <c r="C6042" s="1351" t="s">
        <v>2867</v>
      </c>
      <c r="D6042" s="1351"/>
      <c r="E6042" s="1595"/>
      <c r="F6042" s="1604">
        <f>SUM(F6026:F6041)</f>
        <v>467700</v>
      </c>
    </row>
    <row r="6043" spans="1:6" s="1349" customFormat="1" ht="16.2" thickBot="1">
      <c r="A6043" s="1350" t="s">
        <v>3134</v>
      </c>
      <c r="B6043" s="1350"/>
      <c r="C6043" s="1351"/>
      <c r="D6043" s="1351"/>
      <c r="E6043" s="1485"/>
      <c r="F6043" s="1485"/>
    </row>
    <row r="6044" spans="1:6" s="1083" customFormat="1" ht="16.2" thickBot="1">
      <c r="A6044" s="1352" t="s">
        <v>7</v>
      </c>
      <c r="B6044" s="1112" t="s">
        <v>8</v>
      </c>
      <c r="C6044" s="1113" t="s">
        <v>10</v>
      </c>
      <c r="D6044" s="1114" t="s">
        <v>991</v>
      </c>
      <c r="E6044" s="1455" t="s">
        <v>11</v>
      </c>
      <c r="F6044" s="1578" t="s">
        <v>2732</v>
      </c>
    </row>
    <row r="6045" spans="1:6" s="1349" customFormat="1" ht="15.6">
      <c r="A6045" s="1374"/>
      <c r="B6045" s="1375" t="s">
        <v>2720</v>
      </c>
      <c r="C6045" s="1376"/>
      <c r="D6045" s="1377"/>
      <c r="E6045" s="1603"/>
      <c r="F6045" s="1580">
        <f>F6042</f>
        <v>467700</v>
      </c>
    </row>
    <row r="6046" spans="1:6" s="1349" customFormat="1" ht="15.6">
      <c r="A6046" s="1353"/>
      <c r="B6046" s="1357"/>
      <c r="C6046" s="1355"/>
      <c r="D6046" s="1356"/>
      <c r="E6046" s="1511"/>
      <c r="F6046" s="1486"/>
    </row>
    <row r="6047" spans="1:6" s="1349" customFormat="1" ht="15.6">
      <c r="A6047" s="1353"/>
      <c r="B6047" s="1354" t="s">
        <v>1667</v>
      </c>
      <c r="C6047" s="1355"/>
      <c r="D6047" s="1378"/>
      <c r="E6047" s="1515"/>
      <c r="F6047" s="1624"/>
    </row>
    <row r="6048" spans="1:6" s="1349" customFormat="1" ht="129.75" customHeight="1">
      <c r="A6048" s="1353" t="s">
        <v>33</v>
      </c>
      <c r="B6048" s="1357" t="s">
        <v>1668</v>
      </c>
      <c r="C6048" s="1355" t="s">
        <v>1421</v>
      </c>
      <c r="D6048" s="1378">
        <v>1</v>
      </c>
      <c r="E6048" s="1568">
        <v>165000</v>
      </c>
      <c r="F6048" s="1626">
        <f>D6048*E6048</f>
        <v>165000</v>
      </c>
    </row>
    <row r="6049" spans="1:6" s="1349" customFormat="1" ht="15.6">
      <c r="A6049" s="1353"/>
      <c r="B6049" s="1357"/>
      <c r="C6049" s="1355"/>
      <c r="D6049" s="1356"/>
      <c r="E6049" s="1511"/>
      <c r="F6049" s="1486"/>
    </row>
    <row r="6050" spans="1:6" s="1349" customFormat="1" ht="15.6">
      <c r="A6050" s="1353"/>
      <c r="B6050" s="1364" t="s">
        <v>1669</v>
      </c>
      <c r="C6050" s="1355"/>
      <c r="D6050" s="1356"/>
      <c r="E6050" s="1511"/>
      <c r="F6050" s="1486"/>
    </row>
    <row r="6051" spans="1:6" s="1349" customFormat="1" ht="125.25" customHeight="1">
      <c r="A6051" s="1353" t="s">
        <v>34</v>
      </c>
      <c r="B6051" s="1357" t="s">
        <v>1670</v>
      </c>
      <c r="C6051" s="1355" t="s">
        <v>1421</v>
      </c>
      <c r="D6051" s="1378">
        <v>1</v>
      </c>
      <c r="E6051" s="1568">
        <v>50000</v>
      </c>
      <c r="F6051" s="1626">
        <f>D6051*E6051</f>
        <v>50000</v>
      </c>
    </row>
    <row r="6052" spans="1:6" s="1349" customFormat="1" ht="15.6">
      <c r="A6052" s="1353"/>
      <c r="B6052" s="1357"/>
      <c r="C6052" s="1355"/>
      <c r="D6052" s="1356"/>
      <c r="E6052" s="1511"/>
      <c r="F6052" s="1486"/>
    </row>
    <row r="6053" spans="1:6" s="1349" customFormat="1" ht="16.2" thickBot="1">
      <c r="A6053" s="1368"/>
      <c r="B6053" s="1369"/>
      <c r="C6053" s="1370"/>
      <c r="D6053" s="1371"/>
      <c r="E6053" s="1625"/>
      <c r="F6053" s="1582"/>
    </row>
    <row r="6054" spans="1:6" s="1349" customFormat="1" ht="16.2" thickBot="1">
      <c r="A6054" s="1346"/>
      <c r="B6054" s="1373"/>
      <c r="C6054" s="1351" t="s">
        <v>3135</v>
      </c>
      <c r="D6054" s="1351"/>
      <c r="E6054" s="1595"/>
      <c r="F6054" s="1604">
        <f>SUM(F6045:F6053)</f>
        <v>682700</v>
      </c>
    </row>
    <row r="6055" spans="1:6" s="1349" customFormat="1" ht="15.6">
      <c r="A6055" s="1346"/>
      <c r="B6055" s="1347"/>
      <c r="C6055" s="1348"/>
      <c r="D6055" s="1348"/>
      <c r="E6055" s="1619"/>
      <c r="F6055" s="1619"/>
    </row>
    <row r="6056" spans="1:6" s="1055" customFormat="1" ht="15.6">
      <c r="A6056" s="1158"/>
      <c r="B6056" s="1196"/>
      <c r="C6056" s="1253"/>
      <c r="D6056" s="1107"/>
      <c r="E6056" s="1465"/>
      <c r="F6056" s="1562"/>
    </row>
    <row r="6057" spans="1:6" s="1055" customFormat="1" ht="15.6">
      <c r="A6057" s="2589" t="s">
        <v>2754</v>
      </c>
      <c r="B6057" s="2589"/>
      <c r="C6057" s="2589"/>
      <c r="D6057" s="2589"/>
      <c r="E6057" s="2589"/>
      <c r="F6057" s="2589"/>
    </row>
    <row r="6058" spans="1:6" s="1055" customFormat="1" ht="16.2" thickBot="1">
      <c r="A6058" s="1254"/>
      <c r="B6058" s="1142"/>
      <c r="C6058" s="1143"/>
      <c r="D6058" s="1107"/>
      <c r="E6058" s="1465"/>
      <c r="F6058" s="1564"/>
    </row>
    <row r="6059" spans="1:6" s="1055" customFormat="1" ht="16.2" thickBot="1">
      <c r="A6059" s="1313" t="s">
        <v>7</v>
      </c>
      <c r="B6059" s="1112" t="s">
        <v>8</v>
      </c>
      <c r="C6059" s="1145"/>
      <c r="D6059" s="1114"/>
      <c r="E6059" s="1455"/>
      <c r="F6059" s="1584" t="s">
        <v>2755</v>
      </c>
    </row>
    <row r="6060" spans="1:6" s="1055" customFormat="1" ht="15.6">
      <c r="A6060" s="1259"/>
      <c r="B6060" s="1146"/>
      <c r="C6060" s="1147"/>
      <c r="D6060" s="1148"/>
      <c r="E6060" s="1513"/>
      <c r="F6060" s="1567"/>
    </row>
    <row r="6061" spans="1:6" s="1055" customFormat="1" ht="15.6">
      <c r="A6061" s="1195"/>
      <c r="B6061" s="1077"/>
      <c r="C6061" s="1149"/>
      <c r="D6061" s="1073"/>
      <c r="E6061" s="1491"/>
      <c r="F6061" s="1568"/>
    </row>
    <row r="6062" spans="1:6" s="1055" customFormat="1" ht="15.6">
      <c r="A6062" s="1195"/>
      <c r="B6062" s="1077" t="s">
        <v>1679</v>
      </c>
      <c r="C6062" s="1149"/>
      <c r="D6062" s="1073"/>
      <c r="E6062" s="1491"/>
      <c r="F6062" s="1568"/>
    </row>
    <row r="6063" spans="1:6" s="1055" customFormat="1" ht="15.6">
      <c r="A6063" s="1195"/>
      <c r="B6063" s="1150" t="s">
        <v>2754</v>
      </c>
      <c r="C6063" s="1151"/>
      <c r="D6063" s="1073"/>
      <c r="E6063" s="1491"/>
      <c r="F6063" s="1568"/>
    </row>
    <row r="6064" spans="1:6" s="1055" customFormat="1" ht="15.6">
      <c r="A6064" s="1195"/>
      <c r="B6064" s="1124"/>
      <c r="C6064" s="1274"/>
      <c r="D6064" s="1073"/>
      <c r="E6064" s="1491"/>
      <c r="F6064" s="1568"/>
    </row>
    <row r="6065" spans="1:7" s="1055" customFormat="1" ht="15.6">
      <c r="A6065" s="1195">
        <v>1.2</v>
      </c>
      <c r="B6065" s="1082" t="s">
        <v>1674</v>
      </c>
      <c r="C6065" s="1151"/>
      <c r="D6065" s="1073"/>
      <c r="E6065" s="1491"/>
      <c r="F6065" s="1568">
        <f>F6021</f>
        <v>904810</v>
      </c>
    </row>
    <row r="6066" spans="1:7" s="1055" customFormat="1" ht="15.6">
      <c r="A6066" s="1195"/>
      <c r="B6066" s="1082"/>
      <c r="C6066" s="1341"/>
      <c r="D6066" s="1073"/>
      <c r="E6066" s="1491"/>
      <c r="F6066" s="1568"/>
    </row>
    <row r="6067" spans="1:7" s="1055" customFormat="1" ht="15.6">
      <c r="A6067" s="1195">
        <v>1.3</v>
      </c>
      <c r="B6067" s="1082" t="s">
        <v>1675</v>
      </c>
      <c r="C6067" s="1151"/>
      <c r="D6067" s="1073"/>
      <c r="E6067" s="1491"/>
      <c r="F6067" s="1568">
        <f>F6054</f>
        <v>682700</v>
      </c>
    </row>
    <row r="6068" spans="1:7" s="1055" customFormat="1" ht="15.6">
      <c r="A6068" s="1259"/>
      <c r="B6068" s="1094"/>
      <c r="C6068" s="1147"/>
      <c r="D6068" s="1148"/>
      <c r="E6068" s="1513"/>
      <c r="F6068" s="1569"/>
    </row>
    <row r="6069" spans="1:7" s="1055" customFormat="1" ht="15.6">
      <c r="A6069" s="1259"/>
      <c r="B6069" s="1146" t="s">
        <v>2926</v>
      </c>
      <c r="C6069" s="1147"/>
      <c r="D6069" s="1148"/>
      <c r="E6069" s="1513"/>
      <c r="F6069" s="1571">
        <f>SUM(F6064:F6068)</f>
        <v>1587510</v>
      </c>
      <c r="G6069" s="1269"/>
    </row>
    <row r="6070" spans="1:7" s="1055" customFormat="1" ht="15.6">
      <c r="A6070" s="1259"/>
      <c r="B6070" s="1146"/>
      <c r="C6070" s="1147"/>
      <c r="D6070" s="1073"/>
      <c r="E6070" s="1491"/>
      <c r="F6070" s="1569"/>
    </row>
    <row r="6071" spans="1:7" s="1055" customFormat="1" ht="15.6">
      <c r="A6071" s="1259"/>
      <c r="B6071" s="1146"/>
      <c r="C6071" s="1147"/>
      <c r="D6071" s="1073"/>
      <c r="E6071" s="1491"/>
      <c r="F6071" s="1569"/>
    </row>
    <row r="6072" spans="1:7" s="1055" customFormat="1" ht="15.6">
      <c r="A6072" s="1259"/>
      <c r="B6072" s="1146"/>
      <c r="C6072" s="1147"/>
      <c r="D6072" s="1073"/>
      <c r="E6072" s="1491"/>
      <c r="F6072" s="1569"/>
    </row>
    <row r="6073" spans="1:7" s="1055" customFormat="1" ht="15.6">
      <c r="A6073" s="1259"/>
      <c r="B6073" s="1146"/>
      <c r="C6073" s="1147"/>
      <c r="D6073" s="1073"/>
      <c r="E6073" s="1491"/>
      <c r="F6073" s="1569"/>
    </row>
    <row r="6074" spans="1:7" s="1055" customFormat="1" ht="15.6">
      <c r="A6074" s="1259"/>
      <c r="B6074" s="1146"/>
      <c r="C6074" s="1147"/>
      <c r="D6074" s="1073"/>
      <c r="E6074" s="1491"/>
      <c r="F6074" s="1569"/>
    </row>
    <row r="6075" spans="1:7" s="1055" customFormat="1" ht="15.6">
      <c r="A6075" s="1259"/>
      <c r="B6075" s="1146"/>
      <c r="C6075" s="1147"/>
      <c r="D6075" s="1073"/>
      <c r="E6075" s="1491"/>
      <c r="F6075" s="1569"/>
    </row>
    <row r="6076" spans="1:7" s="1055" customFormat="1" ht="15.6">
      <c r="A6076" s="1259"/>
      <c r="B6076" s="1146"/>
      <c r="C6076" s="1147"/>
      <c r="D6076" s="1073"/>
      <c r="E6076" s="1491"/>
      <c r="F6076" s="1569"/>
    </row>
    <row r="6077" spans="1:7" s="1055" customFormat="1" ht="15.6">
      <c r="A6077" s="1195"/>
      <c r="B6077" s="1124"/>
      <c r="C6077" s="1151"/>
      <c r="D6077" s="1073"/>
      <c r="E6077" s="1491"/>
      <c r="F6077" s="1568"/>
    </row>
    <row r="6078" spans="1:7" s="1055" customFormat="1" ht="15.6">
      <c r="A6078" s="1259"/>
      <c r="B6078" s="1146"/>
      <c r="C6078" s="1147"/>
      <c r="D6078" s="1148"/>
      <c r="E6078" s="1513"/>
      <c r="F6078" s="1569"/>
    </row>
    <row r="6079" spans="1:7" s="1055" customFormat="1" ht="15.6">
      <c r="A6079" s="1259"/>
      <c r="B6079" s="1146" t="s">
        <v>810</v>
      </c>
      <c r="C6079" s="1147"/>
      <c r="D6079" s="1073"/>
      <c r="E6079" s="1491"/>
      <c r="F6079" s="1569">
        <f>SUM(F6069:F6078)</f>
        <v>1587510</v>
      </c>
    </row>
    <row r="6080" spans="1:7" s="1055" customFormat="1" ht="15.6">
      <c r="A6080" s="1195"/>
      <c r="B6080" s="1266"/>
      <c r="C6080" s="1267"/>
      <c r="D6080" s="1268"/>
      <c r="E6080" s="1572"/>
      <c r="F6080" s="1573"/>
    </row>
    <row r="6081" spans="1:6" s="1055" customFormat="1" ht="15.6">
      <c r="A6081" s="1195"/>
      <c r="B6081" s="1124"/>
      <c r="C6081" s="1151"/>
      <c r="D6081" s="1073"/>
      <c r="E6081" s="1491"/>
      <c r="F6081" s="1568"/>
    </row>
    <row r="6082" spans="1:6" s="1055" customFormat="1" ht="31.2">
      <c r="A6082" s="1195"/>
      <c r="B6082" s="1146" t="s">
        <v>3136</v>
      </c>
      <c r="C6082" s="1151"/>
      <c r="D6082" s="1270"/>
      <c r="E6082" s="1498"/>
      <c r="F6082" s="1574">
        <f>F6079</f>
        <v>1587510</v>
      </c>
    </row>
    <row r="6083" spans="1:6" s="1055" customFormat="1" ht="16.2" thickBot="1">
      <c r="A6083" s="1271"/>
      <c r="B6083" s="1162"/>
      <c r="C6083" s="1272"/>
      <c r="D6083" s="1164"/>
      <c r="E6083" s="1575"/>
      <c r="F6083" s="1576"/>
    </row>
    <row r="6084" spans="1:6" s="1055" customFormat="1" ht="15.6">
      <c r="A6084" s="2605"/>
      <c r="B6084" s="2605"/>
      <c r="C6084" s="2605"/>
      <c r="D6084" s="2605"/>
      <c r="E6084" s="2605"/>
      <c r="F6084" s="2605"/>
    </row>
    <row r="6085" spans="1:6" s="1055" customFormat="1" ht="15.6">
      <c r="A6085" s="1052"/>
      <c r="B6085" s="1053"/>
      <c r="C6085" s="1054"/>
      <c r="D6085" s="1054"/>
      <c r="E6085" s="1463"/>
      <c r="F6085" s="1463"/>
    </row>
    <row r="6086" spans="1:6" s="1055" customFormat="1" ht="15.6">
      <c r="A6086" s="1052"/>
      <c r="B6086" s="1053"/>
      <c r="C6086" s="1054"/>
      <c r="D6086" s="1054"/>
      <c r="E6086" s="1463"/>
      <c r="F6086" s="1463"/>
    </row>
    <row r="6087" spans="1:6" s="1055" customFormat="1" ht="15.6">
      <c r="A6087" s="1052"/>
      <c r="B6087" s="1053"/>
      <c r="C6087" s="1054"/>
      <c r="D6087" s="1054"/>
      <c r="E6087" s="1463"/>
      <c r="F6087" s="1463"/>
    </row>
    <row r="6088" spans="1:6" s="1055" customFormat="1" ht="15.6">
      <c r="A6088" s="1052"/>
      <c r="B6088" s="1053"/>
      <c r="C6088" s="1054"/>
      <c r="D6088" s="1054"/>
      <c r="E6088" s="1463"/>
      <c r="F6088" s="1463"/>
    </row>
    <row r="6089" spans="1:6" s="1055" customFormat="1" ht="15.6">
      <c r="A6089" s="1052"/>
      <c r="B6089" s="1053"/>
      <c r="C6089" s="1054"/>
      <c r="D6089" s="1054"/>
      <c r="E6089" s="1463"/>
      <c r="F6089" s="1463"/>
    </row>
    <row r="6090" spans="1:6" s="1055" customFormat="1" ht="15.6">
      <c r="A6090" s="1052"/>
      <c r="B6090" s="1053"/>
      <c r="C6090" s="1054"/>
      <c r="D6090" s="1054"/>
      <c r="E6090" s="1463"/>
      <c r="F6090" s="1463"/>
    </row>
    <row r="6091" spans="1:6" s="1055" customFormat="1" ht="15.6">
      <c r="A6091" s="1052"/>
      <c r="B6091" s="1053"/>
      <c r="C6091" s="1054"/>
      <c r="D6091" s="1054"/>
      <c r="E6091" s="1463"/>
      <c r="F6091" s="1463"/>
    </row>
    <row r="6092" spans="1:6" s="1055" customFormat="1" ht="15.6">
      <c r="A6092" s="1052"/>
      <c r="B6092" s="1053"/>
      <c r="C6092" s="1054"/>
      <c r="D6092" s="1054"/>
      <c r="E6092" s="1463"/>
      <c r="F6092" s="1463"/>
    </row>
    <row r="6093" spans="1:6" s="1055" customFormat="1" ht="15.6">
      <c r="A6093" s="1052"/>
      <c r="B6093" s="1053"/>
      <c r="C6093" s="1054"/>
      <c r="D6093" s="1054"/>
      <c r="E6093" s="1463"/>
      <c r="F6093" s="1463"/>
    </row>
    <row r="6094" spans="1:6" s="1055" customFormat="1" ht="15.6">
      <c r="A6094" s="1052"/>
      <c r="B6094" s="1053"/>
      <c r="C6094" s="1054"/>
      <c r="D6094" s="1054"/>
      <c r="E6094" s="1463"/>
      <c r="F6094" s="1463"/>
    </row>
    <row r="6095" spans="1:6" s="1055" customFormat="1" ht="15.6">
      <c r="A6095" s="1052"/>
      <c r="B6095" s="1053"/>
      <c r="C6095" s="1054"/>
      <c r="D6095" s="1054"/>
      <c r="E6095" s="1463"/>
      <c r="F6095" s="1463"/>
    </row>
    <row r="6096" spans="1:6" s="1055" customFormat="1" ht="15.6">
      <c r="A6096" s="1052"/>
      <c r="B6096" s="1053"/>
      <c r="C6096" s="1054"/>
      <c r="D6096" s="1054"/>
      <c r="E6096" s="1463"/>
      <c r="F6096" s="1463"/>
    </row>
    <row r="6097" spans="1:6" s="1055" customFormat="1" ht="15.6">
      <c r="A6097" s="1052"/>
      <c r="B6097" s="1053"/>
      <c r="C6097" s="1054"/>
      <c r="D6097" s="1054"/>
      <c r="E6097" s="1463"/>
      <c r="F6097" s="1463"/>
    </row>
    <row r="6098" spans="1:6" s="1055" customFormat="1" ht="15.6">
      <c r="A6098" s="1052"/>
      <c r="B6098" s="1053"/>
      <c r="C6098" s="1054"/>
      <c r="D6098" s="1054"/>
      <c r="E6098" s="1463"/>
      <c r="F6098" s="1463"/>
    </row>
    <row r="6099" spans="1:6" s="1057" customFormat="1" ht="15.6">
      <c r="A6099" s="1210"/>
      <c r="B6099" s="1156"/>
      <c r="C6099" s="1089"/>
      <c r="D6099" s="1089"/>
      <c r="E6099" s="1474"/>
      <c r="F6099" s="1618"/>
    </row>
    <row r="6100" spans="1:6" s="1057" customFormat="1" ht="53.25" customHeight="1">
      <c r="A6100" s="2579" t="s">
        <v>2782</v>
      </c>
      <c r="B6100" s="2580"/>
      <c r="C6100" s="2580"/>
      <c r="D6100" s="2580"/>
      <c r="E6100" s="2580"/>
      <c r="F6100" s="2580"/>
    </row>
    <row r="6101" spans="1:6" s="1057" customFormat="1" ht="15.6">
      <c r="A6101" s="1210"/>
      <c r="B6101" s="1156"/>
      <c r="C6101" s="1089"/>
      <c r="D6101" s="1089"/>
      <c r="E6101" s="1474"/>
      <c r="F6101" s="1618"/>
    </row>
    <row r="6102" spans="1:6" s="1057" customFormat="1" ht="15.6">
      <c r="A6102" s="1210"/>
      <c r="B6102" s="1156"/>
      <c r="C6102" s="1089"/>
      <c r="D6102" s="1089"/>
      <c r="E6102" s="1474"/>
      <c r="F6102" s="1618"/>
    </row>
    <row r="6103" spans="1:6" s="1057" customFormat="1" ht="15.6">
      <c r="A6103" s="1210"/>
      <c r="B6103" s="1156"/>
      <c r="C6103" s="1089"/>
      <c r="D6103" s="1089"/>
      <c r="E6103" s="1474"/>
      <c r="F6103" s="1618"/>
    </row>
    <row r="6104" spans="1:6" s="1057" customFormat="1" ht="15.6">
      <c r="A6104" s="1210"/>
      <c r="B6104" s="1156"/>
      <c r="C6104" s="1089"/>
      <c r="D6104" s="1089"/>
      <c r="E6104" s="1474"/>
      <c r="F6104" s="1618"/>
    </row>
    <row r="6105" spans="1:6" s="1057" customFormat="1" ht="15.6">
      <c r="A6105" s="1210"/>
      <c r="B6105" s="1156"/>
      <c r="C6105" s="1089"/>
      <c r="D6105" s="1089"/>
      <c r="E6105" s="1474"/>
      <c r="F6105" s="1618"/>
    </row>
    <row r="6106" spans="1:6" s="1057" customFormat="1" ht="15.6">
      <c r="A6106" s="1210"/>
      <c r="B6106" s="1156"/>
      <c r="C6106" s="1089"/>
      <c r="D6106" s="1089"/>
      <c r="E6106" s="1474"/>
      <c r="F6106" s="1618"/>
    </row>
    <row r="6107" spans="1:6" s="1057" customFormat="1" ht="15.6">
      <c r="A6107" s="1210"/>
      <c r="B6107" s="1156"/>
      <c r="C6107" s="1089"/>
      <c r="D6107" s="1089"/>
      <c r="E6107" s="1474"/>
      <c r="F6107" s="1618"/>
    </row>
    <row r="6108" spans="1:6" s="1057" customFormat="1" ht="15.6">
      <c r="A6108" s="1210"/>
      <c r="B6108" s="1156"/>
      <c r="C6108" s="1089"/>
      <c r="D6108" s="1089"/>
      <c r="E6108" s="1474"/>
      <c r="F6108" s="1618"/>
    </row>
    <row r="6109" spans="1:6" s="1057" customFormat="1" ht="15.6">
      <c r="A6109" s="1210"/>
      <c r="B6109" s="1156"/>
      <c r="C6109" s="1089"/>
      <c r="D6109" s="1089"/>
      <c r="E6109" s="1474"/>
      <c r="F6109" s="1618"/>
    </row>
    <row r="6110" spans="1:6" s="1083" customFormat="1" ht="15.6">
      <c r="A6110" s="1142"/>
      <c r="B6110" s="1117"/>
      <c r="C6110" s="1159"/>
      <c r="D6110" s="1159"/>
      <c r="E6110" s="1453"/>
      <c r="F6110" s="1453"/>
    </row>
    <row r="6111" spans="1:6" s="1349" customFormat="1" ht="15.6">
      <c r="A6111" s="1346"/>
      <c r="B6111" s="1347"/>
      <c r="C6111" s="1348"/>
      <c r="D6111" s="1348"/>
      <c r="E6111" s="1619"/>
      <c r="F6111" s="1619"/>
    </row>
    <row r="6112" spans="1:6" s="1349" customFormat="1" ht="16.2" thickBot="1">
      <c r="A6112" s="1350" t="s">
        <v>3137</v>
      </c>
      <c r="B6112" s="1350"/>
      <c r="C6112" s="1351"/>
      <c r="D6112" s="1351"/>
      <c r="E6112" s="1485"/>
      <c r="F6112" s="1485"/>
    </row>
    <row r="6113" spans="1:6" s="1083" customFormat="1" ht="16.2" thickBot="1">
      <c r="A6113" s="1352" t="s">
        <v>7</v>
      </c>
      <c r="B6113" s="1112" t="s">
        <v>8</v>
      </c>
      <c r="C6113" s="1113" t="s">
        <v>10</v>
      </c>
      <c r="D6113" s="1114" t="s">
        <v>991</v>
      </c>
      <c r="E6113" s="1455" t="s">
        <v>11</v>
      </c>
      <c r="F6113" s="1578" t="s">
        <v>2732</v>
      </c>
    </row>
    <row r="6114" spans="1:6" s="1349" customFormat="1" ht="15.6">
      <c r="A6114" s="1353" t="s">
        <v>2994</v>
      </c>
      <c r="B6114" s="1354" t="s">
        <v>3130</v>
      </c>
      <c r="C6114" s="1355"/>
      <c r="D6114" s="1356"/>
      <c r="E6114" s="1472"/>
      <c r="F6114" s="1473"/>
    </row>
    <row r="6115" spans="1:6" s="1349" customFormat="1" ht="90" customHeight="1">
      <c r="A6115" s="1353"/>
      <c r="B6115" s="1354" t="s">
        <v>1644</v>
      </c>
      <c r="C6115" s="1355"/>
      <c r="D6115" s="1356"/>
      <c r="E6115" s="1485"/>
      <c r="F6115" s="1486"/>
    </row>
    <row r="6116" spans="1:6" s="1349" customFormat="1" ht="62.4">
      <c r="A6116" s="1353"/>
      <c r="B6116" s="1357" t="s">
        <v>1645</v>
      </c>
      <c r="C6116" s="1355"/>
      <c r="D6116" s="1356"/>
      <c r="E6116" s="1485"/>
      <c r="F6116" s="1486"/>
    </row>
    <row r="6117" spans="1:6" s="1349" customFormat="1" ht="124.8">
      <c r="A6117" s="1353"/>
      <c r="B6117" s="1357" t="s">
        <v>1646</v>
      </c>
      <c r="C6117" s="1355"/>
      <c r="D6117" s="1356"/>
      <c r="E6117" s="1485"/>
      <c r="F6117" s="1486"/>
    </row>
    <row r="6118" spans="1:6" s="1349" customFormat="1" ht="15.6">
      <c r="A6118" s="1353" t="s">
        <v>28</v>
      </c>
      <c r="B6118" s="1357" t="s">
        <v>1647</v>
      </c>
      <c r="C6118" s="1355" t="s">
        <v>46</v>
      </c>
      <c r="D6118" s="1358">
        <f>((10+12)+(4*3))*6</f>
        <v>204</v>
      </c>
      <c r="E6118" s="1485">
        <v>1600</v>
      </c>
      <c r="F6118" s="1486">
        <f>D6118*E6118</f>
        <v>326400</v>
      </c>
    </row>
    <row r="6119" spans="1:6" s="1349" customFormat="1" ht="15.6">
      <c r="A6119" s="1353" t="s">
        <v>30</v>
      </c>
      <c r="B6119" s="1357" t="s">
        <v>1648</v>
      </c>
      <c r="C6119" s="1355" t="s">
        <v>46</v>
      </c>
      <c r="D6119" s="1358">
        <f>(30+12)*6</f>
        <v>252</v>
      </c>
      <c r="E6119" s="1485">
        <v>2200</v>
      </c>
      <c r="F6119" s="1486">
        <f>D6119*E6119</f>
        <v>554400</v>
      </c>
    </row>
    <row r="6120" spans="1:6" s="1349" customFormat="1" ht="15.6">
      <c r="A6120" s="1353"/>
      <c r="B6120" s="1357"/>
      <c r="C6120" s="1355"/>
      <c r="D6120" s="1358"/>
      <c r="E6120" s="1485"/>
      <c r="F6120" s="1486"/>
    </row>
    <row r="6121" spans="1:6" s="1349" customFormat="1" ht="15.6">
      <c r="A6121" s="1353"/>
      <c r="B6121" s="1357"/>
      <c r="C6121" s="1355"/>
      <c r="D6121" s="1358"/>
      <c r="E6121" s="1485"/>
      <c r="F6121" s="1486"/>
    </row>
    <row r="6122" spans="1:6" s="1349" customFormat="1" ht="31.2">
      <c r="A6122" s="1353"/>
      <c r="B6122" s="1354" t="s">
        <v>1649</v>
      </c>
      <c r="C6122" s="1351"/>
      <c r="D6122" s="1359"/>
      <c r="E6122" s="1485"/>
      <c r="F6122" s="1486"/>
    </row>
    <row r="6123" spans="1:6" s="1349" customFormat="1" ht="15.6">
      <c r="A6123" s="1353"/>
      <c r="B6123" s="1360"/>
      <c r="C6123" s="1351"/>
      <c r="D6123" s="1359"/>
      <c r="E6123" s="1485"/>
      <c r="F6123" s="1486"/>
    </row>
    <row r="6124" spans="1:6" s="1349" customFormat="1" ht="15.6">
      <c r="A6124" s="1353" t="s">
        <v>31</v>
      </c>
      <c r="B6124" s="1357" t="s">
        <v>1650</v>
      </c>
      <c r="C6124" s="1355" t="s">
        <v>1421</v>
      </c>
      <c r="D6124" s="1361">
        <f>4*4*6</f>
        <v>96</v>
      </c>
      <c r="E6124" s="1485">
        <v>130</v>
      </c>
      <c r="F6124" s="1486">
        <f>D6124*E6124</f>
        <v>12480</v>
      </c>
    </row>
    <row r="6125" spans="1:6" s="1349" customFormat="1" ht="15.6">
      <c r="A6125" s="1353" t="s">
        <v>32</v>
      </c>
      <c r="B6125" s="1357" t="s">
        <v>1648</v>
      </c>
      <c r="C6125" s="1355" t="s">
        <v>1421</v>
      </c>
      <c r="D6125" s="1358">
        <v>35</v>
      </c>
      <c r="E6125" s="1485">
        <v>200</v>
      </c>
      <c r="F6125" s="1486">
        <f>D6125*E6125</f>
        <v>7000</v>
      </c>
    </row>
    <row r="6126" spans="1:6" s="1349" customFormat="1" ht="15.6">
      <c r="A6126" s="1353"/>
      <c r="B6126" s="1357"/>
      <c r="C6126" s="1355"/>
      <c r="D6126" s="1358"/>
      <c r="E6126" s="1485"/>
      <c r="F6126" s="1486"/>
    </row>
    <row r="6127" spans="1:6" s="1349" customFormat="1" ht="15.6">
      <c r="A6127" s="1353"/>
      <c r="B6127" s="1357"/>
      <c r="C6127" s="1355"/>
      <c r="D6127" s="1358"/>
      <c r="E6127" s="1485"/>
      <c r="F6127" s="1486"/>
    </row>
    <row r="6128" spans="1:6" s="1349" customFormat="1" ht="15.6">
      <c r="A6128" s="1353" t="s">
        <v>33</v>
      </c>
      <c r="B6128" s="1357" t="s">
        <v>1651</v>
      </c>
      <c r="C6128" s="1355" t="s">
        <v>1421</v>
      </c>
      <c r="D6128" s="1358">
        <f>2*6*4</f>
        <v>48</v>
      </c>
      <c r="E6128" s="1485">
        <v>200</v>
      </c>
      <c r="F6128" s="1486">
        <f>D6128*E6128</f>
        <v>9600</v>
      </c>
    </row>
    <row r="6129" spans="1:6" s="1349" customFormat="1" ht="15.6">
      <c r="A6129" s="1353" t="s">
        <v>34</v>
      </c>
      <c r="B6129" s="1357" t="s">
        <v>1648</v>
      </c>
      <c r="C6129" s="1355" t="s">
        <v>1421</v>
      </c>
      <c r="D6129" s="1358">
        <v>9</v>
      </c>
      <c r="E6129" s="1485">
        <v>250</v>
      </c>
      <c r="F6129" s="1486">
        <f>D6129*E6129</f>
        <v>2250</v>
      </c>
    </row>
    <row r="6130" spans="1:6" s="1349" customFormat="1" ht="15.6">
      <c r="A6130" s="1353"/>
      <c r="B6130" s="1357"/>
      <c r="C6130" s="1355"/>
      <c r="D6130" s="1358"/>
      <c r="E6130" s="1485"/>
      <c r="F6130" s="1486"/>
    </row>
    <row r="6131" spans="1:6" s="1362" customFormat="1" ht="15.6">
      <c r="A6131" s="1353" t="s">
        <v>35</v>
      </c>
      <c r="B6131" s="1357" t="s">
        <v>1652</v>
      </c>
      <c r="C6131" s="1355" t="s">
        <v>1421</v>
      </c>
      <c r="D6131" s="1358">
        <v>12</v>
      </c>
      <c r="E6131" s="1485">
        <v>14500</v>
      </c>
      <c r="F6131" s="1486">
        <f>D6131*E6131</f>
        <v>174000</v>
      </c>
    </row>
    <row r="6132" spans="1:6" s="1362" customFormat="1" ht="15.6">
      <c r="A6132" s="1353"/>
      <c r="B6132" s="1357"/>
      <c r="C6132" s="1355"/>
      <c r="D6132" s="1358"/>
      <c r="E6132" s="1485"/>
      <c r="F6132" s="1486"/>
    </row>
    <row r="6133" spans="1:6" s="1367" customFormat="1" ht="15.6">
      <c r="A6133" s="1363"/>
      <c r="B6133" s="1364"/>
      <c r="C6133" s="1365"/>
      <c r="D6133" s="1366"/>
      <c r="E6133" s="1620"/>
      <c r="F6133" s="1621"/>
    </row>
    <row r="6134" spans="1:6" s="1367" customFormat="1" ht="15.6">
      <c r="A6134" s="1363"/>
      <c r="B6134" s="1364"/>
      <c r="C6134" s="1365"/>
      <c r="D6134" s="1366"/>
      <c r="E6134" s="1620"/>
      <c r="F6134" s="1621"/>
    </row>
    <row r="6135" spans="1:6" s="1367" customFormat="1" ht="15.6">
      <c r="A6135" s="1363"/>
      <c r="B6135" s="1364"/>
      <c r="C6135" s="1365"/>
      <c r="D6135" s="1366"/>
      <c r="E6135" s="1620"/>
      <c r="F6135" s="1621"/>
    </row>
    <row r="6136" spans="1:6" s="1367" customFormat="1" ht="15.6">
      <c r="A6136" s="1363"/>
      <c r="B6136" s="1364"/>
      <c r="C6136" s="1365"/>
      <c r="D6136" s="1366"/>
      <c r="E6136" s="1620"/>
      <c r="F6136" s="1621"/>
    </row>
    <row r="6137" spans="1:6" s="1349" customFormat="1" ht="16.2" thickBot="1">
      <c r="A6137" s="1368"/>
      <c r="B6137" s="1369"/>
      <c r="C6137" s="1370"/>
      <c r="D6137" s="1371"/>
      <c r="E6137" s="1622"/>
      <c r="F6137" s="1623"/>
    </row>
    <row r="6138" spans="1:6" s="1349" customFormat="1" ht="16.2" thickBot="1">
      <c r="A6138" s="1372"/>
      <c r="B6138" s="1373" t="s">
        <v>3131</v>
      </c>
      <c r="C6138" s="1351"/>
      <c r="D6138" s="1351"/>
      <c r="E6138" s="1595"/>
      <c r="F6138" s="1604">
        <f>SUM(F6118:F6137)</f>
        <v>1086130</v>
      </c>
    </row>
    <row r="6139" spans="1:6" s="1349" customFormat="1" ht="15.6">
      <c r="A6139" s="1346"/>
      <c r="B6139" s="1347"/>
      <c r="C6139" s="1348"/>
      <c r="D6139" s="1348"/>
      <c r="E6139" s="1619"/>
      <c r="F6139" s="1619"/>
    </row>
    <row r="6140" spans="1:6" s="1349" customFormat="1" ht="16.2" thickBot="1">
      <c r="A6140" s="1350" t="s">
        <v>3138</v>
      </c>
      <c r="B6140" s="1350"/>
      <c r="C6140" s="1351"/>
      <c r="D6140" s="1351"/>
      <c r="E6140" s="1485"/>
      <c r="F6140" s="1485"/>
    </row>
    <row r="6141" spans="1:6" s="1083" customFormat="1" ht="16.2" thickBot="1">
      <c r="A6141" s="1352" t="s">
        <v>7</v>
      </c>
      <c r="B6141" s="1112" t="s">
        <v>8</v>
      </c>
      <c r="C6141" s="1113" t="s">
        <v>10</v>
      </c>
      <c r="D6141" s="1114" t="s">
        <v>991</v>
      </c>
      <c r="E6141" s="1455" t="s">
        <v>11</v>
      </c>
      <c r="F6141" s="1578" t="s">
        <v>2732</v>
      </c>
    </row>
    <row r="6142" spans="1:6" s="1349" customFormat="1" ht="15.6">
      <c r="A6142" s="1374" t="s">
        <v>2997</v>
      </c>
      <c r="B6142" s="1379" t="s">
        <v>3139</v>
      </c>
      <c r="C6142" s="1376"/>
      <c r="D6142" s="1377"/>
      <c r="E6142" s="1603"/>
      <c r="F6142" s="1580"/>
    </row>
    <row r="6143" spans="1:6" s="1349" customFormat="1" ht="62.4">
      <c r="A6143" s="1353"/>
      <c r="B6143" s="1354" t="s">
        <v>1644</v>
      </c>
      <c r="C6143" s="1355"/>
      <c r="D6143" s="1356"/>
      <c r="E6143" s="1511"/>
      <c r="F6143" s="1515"/>
    </row>
    <row r="6144" spans="1:6" s="1349" customFormat="1" ht="270.75" customHeight="1">
      <c r="A6144" s="1353"/>
      <c r="B6144" s="1357" t="s">
        <v>3140</v>
      </c>
      <c r="C6144" s="1355"/>
      <c r="D6144" s="1356"/>
      <c r="E6144" s="1511"/>
      <c r="F6144" s="1515"/>
    </row>
    <row r="6145" spans="1:8" s="1349" customFormat="1" ht="116.25" customHeight="1">
      <c r="A6145" s="1353"/>
      <c r="B6145" s="1357" t="s">
        <v>3141</v>
      </c>
      <c r="C6145" s="1355"/>
      <c r="D6145" s="1356"/>
      <c r="E6145" s="1511"/>
      <c r="F6145" s="1515"/>
    </row>
    <row r="6146" spans="1:8" s="1349" customFormat="1" ht="78">
      <c r="A6146" s="1380" t="s">
        <v>28</v>
      </c>
      <c r="B6146" s="1357" t="s">
        <v>3142</v>
      </c>
      <c r="C6146" s="1355" t="s">
        <v>1421</v>
      </c>
      <c r="D6146" s="1356">
        <v>0</v>
      </c>
      <c r="E6146" s="1627">
        <f>1400000*1.16</f>
        <v>1624000</v>
      </c>
      <c r="F6146" s="1486">
        <f>D6146*E6146</f>
        <v>0</v>
      </c>
      <c r="H6146" s="1349" t="s">
        <v>3143</v>
      </c>
    </row>
    <row r="6147" spans="1:8" s="1349" customFormat="1" ht="15.6">
      <c r="A6147" s="1380"/>
      <c r="B6147" s="1357"/>
      <c r="D6147" s="1356"/>
      <c r="E6147" s="1511"/>
      <c r="F6147" s="1486"/>
    </row>
    <row r="6148" spans="1:8" s="1349" customFormat="1" ht="102.75" customHeight="1">
      <c r="A6148" s="1380" t="s">
        <v>30</v>
      </c>
      <c r="B6148" s="1357" t="s">
        <v>3144</v>
      </c>
      <c r="C6148" s="1355" t="s">
        <v>1421</v>
      </c>
      <c r="D6148" s="1356">
        <v>0</v>
      </c>
      <c r="E6148" s="1627">
        <f>1400000*1.16</f>
        <v>1624000</v>
      </c>
      <c r="F6148" s="1486">
        <f>D6148*E6148</f>
        <v>0</v>
      </c>
    </row>
    <row r="6149" spans="1:8" s="1349" customFormat="1" ht="16.2" thickBot="1">
      <c r="A6149" s="1368"/>
      <c r="B6149" s="1369"/>
      <c r="C6149" s="1370"/>
      <c r="D6149" s="1381"/>
      <c r="E6149" s="1582"/>
      <c r="F6149" s="1608"/>
    </row>
    <row r="6150" spans="1:8" s="1349" customFormat="1" ht="16.2" thickBot="1">
      <c r="A6150" s="1346"/>
      <c r="B6150" s="1373" t="s">
        <v>3145</v>
      </c>
      <c r="C6150" s="1351"/>
      <c r="D6150" s="1351"/>
      <c r="E6150" s="1595"/>
      <c r="F6150" s="1628">
        <f>SUM(F6144:F6149)</f>
        <v>0</v>
      </c>
    </row>
    <row r="6151" spans="1:8" s="1349" customFormat="1" ht="15.6">
      <c r="A6151" s="1346"/>
      <c r="B6151" s="1373"/>
      <c r="C6151" s="1351"/>
      <c r="D6151" s="1351"/>
      <c r="E6151" s="1595"/>
      <c r="F6151" s="1629"/>
    </row>
    <row r="6152" spans="1:8" s="1349" customFormat="1" ht="16.2" thickBot="1">
      <c r="A6152" s="1350" t="s">
        <v>3138</v>
      </c>
      <c r="B6152" s="1350"/>
      <c r="C6152" s="1351"/>
      <c r="D6152" s="1351"/>
      <c r="E6152" s="1485"/>
      <c r="F6152" s="1485"/>
    </row>
    <row r="6153" spans="1:8" s="1083" customFormat="1" ht="16.2" thickBot="1">
      <c r="A6153" s="1352" t="s">
        <v>7</v>
      </c>
      <c r="B6153" s="1112" t="s">
        <v>8</v>
      </c>
      <c r="C6153" s="1113" t="s">
        <v>10</v>
      </c>
      <c r="D6153" s="1114" t="s">
        <v>991</v>
      </c>
      <c r="E6153" s="1455" t="s">
        <v>11</v>
      </c>
      <c r="F6153" s="1578" t="s">
        <v>2732</v>
      </c>
    </row>
    <row r="6154" spans="1:8" s="1349" customFormat="1" ht="15.6">
      <c r="A6154" s="1374"/>
      <c r="B6154" s="1375"/>
      <c r="C6154" s="1376"/>
      <c r="D6154" s="1377"/>
      <c r="E6154" s="1603"/>
      <c r="F6154" s="1580"/>
    </row>
    <row r="6155" spans="1:8" s="1349" customFormat="1" ht="15.6">
      <c r="A6155" s="1353" t="s">
        <v>2999</v>
      </c>
      <c r="B6155" s="1382" t="s">
        <v>3146</v>
      </c>
      <c r="C6155" s="1355"/>
      <c r="D6155" s="1356"/>
      <c r="E6155" s="1511"/>
      <c r="F6155" s="1515"/>
    </row>
    <row r="6156" spans="1:8" s="1349" customFormat="1" ht="62.4">
      <c r="A6156" s="1353"/>
      <c r="B6156" s="1354" t="s">
        <v>1644</v>
      </c>
      <c r="C6156" s="1355"/>
      <c r="D6156" s="1356"/>
      <c r="E6156" s="1511"/>
      <c r="F6156" s="1515"/>
    </row>
    <row r="6157" spans="1:8" s="1349" customFormat="1" ht="15.6">
      <c r="A6157" s="1353"/>
      <c r="B6157" s="1354"/>
      <c r="C6157" s="1355"/>
      <c r="D6157" s="1356"/>
      <c r="E6157" s="1511"/>
      <c r="F6157" s="1515"/>
    </row>
    <row r="6158" spans="1:8" s="1362" customFormat="1" ht="154.5" customHeight="1">
      <c r="A6158" s="1353" t="s">
        <v>28</v>
      </c>
      <c r="B6158" s="1357" t="s">
        <v>3147</v>
      </c>
      <c r="C6158" s="1355" t="s">
        <v>1421</v>
      </c>
      <c r="D6158" s="1356">
        <v>0</v>
      </c>
      <c r="E6158" s="1564">
        <f>300000*1.16</f>
        <v>348000</v>
      </c>
      <c r="F6158" s="1568">
        <f>D6158*E6158</f>
        <v>0</v>
      </c>
    </row>
    <row r="6159" spans="1:8" s="1349" customFormat="1" ht="15.6">
      <c r="A6159" s="1353"/>
      <c r="B6159" s="1357"/>
      <c r="C6159" s="1355"/>
      <c r="D6159" s="1356"/>
      <c r="E6159" s="1511"/>
      <c r="F6159" s="1486"/>
    </row>
    <row r="6160" spans="1:8" s="1349" customFormat="1" ht="95.25" customHeight="1">
      <c r="A6160" s="1353" t="s">
        <v>30</v>
      </c>
      <c r="B6160" s="1357" t="s">
        <v>3148</v>
      </c>
      <c r="C6160" s="1355" t="s">
        <v>1421</v>
      </c>
      <c r="D6160" s="1378">
        <v>7</v>
      </c>
      <c r="E6160" s="1515">
        <f>16000*1.16</f>
        <v>18560</v>
      </c>
      <c r="F6160" s="1624">
        <f>D6160*E6160</f>
        <v>129920</v>
      </c>
    </row>
    <row r="6161" spans="1:6" s="1349" customFormat="1" ht="15.6">
      <c r="A6161" s="1353"/>
      <c r="B6161" s="1357"/>
      <c r="C6161" s="1355"/>
      <c r="D6161" s="1356"/>
      <c r="E6161" s="1511"/>
      <c r="F6161" s="1486"/>
    </row>
    <row r="6162" spans="1:6" s="1349" customFormat="1" ht="57" customHeight="1">
      <c r="A6162" s="1353" t="s">
        <v>31</v>
      </c>
      <c r="B6162" s="1357" t="s">
        <v>1666</v>
      </c>
      <c r="C6162" s="1355" t="s">
        <v>1421</v>
      </c>
      <c r="D6162" s="1378">
        <v>4</v>
      </c>
      <c r="E6162" s="1515">
        <f>10000*1.16</f>
        <v>11600</v>
      </c>
      <c r="F6162" s="1624">
        <f>D6162*E6162</f>
        <v>46400</v>
      </c>
    </row>
    <row r="6163" spans="1:6" s="1349" customFormat="1" ht="15.6">
      <c r="A6163" s="1353"/>
      <c r="B6163" s="1357"/>
      <c r="C6163" s="1355"/>
      <c r="D6163" s="1378"/>
      <c r="E6163" s="1515"/>
      <c r="F6163" s="1624"/>
    </row>
    <row r="6164" spans="1:6" s="1349" customFormat="1" ht="62.4">
      <c r="A6164" s="1353" t="s">
        <v>32</v>
      </c>
      <c r="B6164" s="1357" t="s">
        <v>1661</v>
      </c>
      <c r="C6164" s="1355"/>
      <c r="D6164" s="1378"/>
      <c r="E6164" s="1515"/>
      <c r="F6164" s="1624"/>
    </row>
    <row r="6165" spans="1:6" s="1349" customFormat="1" ht="15.6">
      <c r="A6165" s="1353"/>
      <c r="B6165" s="1357"/>
      <c r="C6165" s="1355"/>
      <c r="D6165" s="1356"/>
      <c r="E6165" s="1511"/>
      <c r="F6165" s="1486"/>
    </row>
    <row r="6166" spans="1:6" s="1349" customFormat="1" ht="15.6">
      <c r="A6166" s="1353"/>
      <c r="B6166" s="1357" t="s">
        <v>1662</v>
      </c>
      <c r="C6166" s="1355" t="s">
        <v>1421</v>
      </c>
      <c r="D6166" s="1378">
        <f>D6162</f>
        <v>4</v>
      </c>
      <c r="E6166" s="1515">
        <v>16500</v>
      </c>
      <c r="F6166" s="1624">
        <f>D6166*E6166</f>
        <v>66000</v>
      </c>
    </row>
    <row r="6167" spans="1:6" s="1349" customFormat="1" ht="15.6">
      <c r="A6167" s="1353"/>
      <c r="B6167" s="1357" t="s">
        <v>1663</v>
      </c>
      <c r="C6167" s="1355" t="s">
        <v>1421</v>
      </c>
      <c r="D6167" s="1378">
        <f>D6162</f>
        <v>4</v>
      </c>
      <c r="E6167" s="1515">
        <v>16500</v>
      </c>
      <c r="F6167" s="1624">
        <f>D6167*E6167</f>
        <v>66000</v>
      </c>
    </row>
    <row r="6168" spans="1:6" s="1349" customFormat="1" ht="15.6">
      <c r="A6168" s="1353"/>
      <c r="B6168" s="1357" t="s">
        <v>1664</v>
      </c>
      <c r="C6168" s="1355" t="s">
        <v>1421</v>
      </c>
      <c r="D6168" s="1378">
        <f>D6162</f>
        <v>4</v>
      </c>
      <c r="E6168" s="1515">
        <v>16500</v>
      </c>
      <c r="F6168" s="1624">
        <f>D6168*E6168</f>
        <v>66000</v>
      </c>
    </row>
    <row r="6169" spans="1:6" s="1349" customFormat="1" ht="15.6">
      <c r="A6169" s="1353"/>
      <c r="B6169" s="1357"/>
      <c r="C6169" s="1355"/>
      <c r="D6169" s="1356"/>
      <c r="E6169" s="1511"/>
      <c r="F6169" s="1486"/>
    </row>
    <row r="6170" spans="1:6" s="1349" customFormat="1" ht="15.6">
      <c r="A6170" s="1353"/>
      <c r="B6170" s="1357"/>
      <c r="C6170" s="1355"/>
      <c r="D6170" s="1356"/>
      <c r="E6170" s="1511"/>
      <c r="F6170" s="1486"/>
    </row>
    <row r="6171" spans="1:6" s="1349" customFormat="1" ht="15.6">
      <c r="A6171" s="1353"/>
      <c r="B6171" s="1357"/>
      <c r="C6171" s="1355"/>
      <c r="D6171" s="1356"/>
      <c r="E6171" s="1511"/>
      <c r="F6171" s="1486"/>
    </row>
    <row r="6172" spans="1:6" s="1349" customFormat="1" ht="15.6">
      <c r="A6172" s="1353"/>
      <c r="B6172" s="1357"/>
      <c r="C6172" s="1355"/>
      <c r="D6172" s="1356"/>
      <c r="E6172" s="1511"/>
      <c r="F6172" s="1486"/>
    </row>
    <row r="6173" spans="1:6" s="1349" customFormat="1" ht="15.6">
      <c r="A6173" s="1353"/>
      <c r="B6173" s="1357"/>
      <c r="C6173" s="1355"/>
      <c r="D6173" s="1356"/>
      <c r="E6173" s="1511"/>
      <c r="F6173" s="1486"/>
    </row>
    <row r="6174" spans="1:6" s="1349" customFormat="1" ht="15.6">
      <c r="A6174" s="1353"/>
      <c r="B6174" s="1357"/>
      <c r="C6174" s="1355"/>
      <c r="D6174" s="1356"/>
      <c r="E6174" s="1511"/>
      <c r="F6174" s="1486"/>
    </row>
    <row r="6175" spans="1:6" s="1349" customFormat="1" ht="16.2" thickBot="1">
      <c r="A6175" s="1368"/>
      <c r="B6175" s="1369"/>
      <c r="C6175" s="1370"/>
      <c r="D6175" s="1371"/>
      <c r="E6175" s="1625"/>
      <c r="F6175" s="1582"/>
    </row>
    <row r="6176" spans="1:6" s="1349" customFormat="1" ht="16.2" thickBot="1">
      <c r="A6176" s="1346"/>
      <c r="B6176" s="1373"/>
      <c r="C6176" s="1351" t="s">
        <v>2948</v>
      </c>
      <c r="D6176" s="1351"/>
      <c r="E6176" s="1595"/>
      <c r="F6176" s="1604">
        <f>SUM(F6154:F6175)</f>
        <v>374320</v>
      </c>
    </row>
    <row r="6177" spans="1:6" s="1349" customFormat="1" ht="15.6">
      <c r="A6177" s="1346"/>
      <c r="B6177" s="1347"/>
      <c r="C6177" s="1348"/>
      <c r="D6177" s="1348"/>
      <c r="E6177" s="1619"/>
      <c r="F6177" s="1619"/>
    </row>
    <row r="6178" spans="1:6" s="1349" customFormat="1" ht="15.6">
      <c r="A6178" s="1346"/>
      <c r="B6178" s="1373"/>
      <c r="C6178" s="1351"/>
      <c r="D6178" s="1351"/>
      <c r="E6178" s="1595"/>
      <c r="F6178" s="1629"/>
    </row>
    <row r="6179" spans="1:6" s="1349" customFormat="1" ht="16.2" thickBot="1">
      <c r="A6179" s="1350" t="s">
        <v>3138</v>
      </c>
      <c r="B6179" s="1350"/>
      <c r="C6179" s="1351"/>
      <c r="D6179" s="1351"/>
      <c r="E6179" s="1485"/>
      <c r="F6179" s="1485"/>
    </row>
    <row r="6180" spans="1:6" s="1083" customFormat="1" ht="16.2" thickBot="1">
      <c r="A6180" s="1352" t="s">
        <v>7</v>
      </c>
      <c r="B6180" s="1112" t="s">
        <v>8</v>
      </c>
      <c r="C6180" s="1113" t="s">
        <v>10</v>
      </c>
      <c r="D6180" s="1114" t="s">
        <v>991</v>
      </c>
      <c r="E6180" s="1455" t="s">
        <v>11</v>
      </c>
      <c r="F6180" s="1578" t="s">
        <v>2732</v>
      </c>
    </row>
    <row r="6181" spans="1:6" s="1349" customFormat="1" ht="15.6">
      <c r="A6181" s="1353" t="s">
        <v>3000</v>
      </c>
      <c r="B6181" s="1382" t="s">
        <v>3149</v>
      </c>
      <c r="C6181" s="1355"/>
      <c r="D6181" s="1378"/>
      <c r="E6181" s="1515"/>
      <c r="F6181" s="1600"/>
    </row>
    <row r="6182" spans="1:6" s="1349" customFormat="1" ht="62.4">
      <c r="A6182" s="1353"/>
      <c r="B6182" s="1354" t="s">
        <v>1644</v>
      </c>
      <c r="C6182" s="1355"/>
      <c r="D6182" s="1378"/>
      <c r="E6182" s="1515"/>
      <c r="F6182" s="1600"/>
    </row>
    <row r="6183" spans="1:6" s="1349" customFormat="1" ht="58.5" customHeight="1">
      <c r="A6183" s="1353" t="s">
        <v>28</v>
      </c>
      <c r="B6183" s="1357" t="s">
        <v>1665</v>
      </c>
      <c r="C6183" s="1355" t="s">
        <v>1421</v>
      </c>
      <c r="D6183" s="1378">
        <f>5</f>
        <v>5</v>
      </c>
      <c r="E6183" s="1515">
        <f>75000*1.16</f>
        <v>87000</v>
      </c>
      <c r="F6183" s="1624">
        <f>D6183*E6183</f>
        <v>435000</v>
      </c>
    </row>
    <row r="6184" spans="1:6" s="1349" customFormat="1" ht="15.6">
      <c r="A6184" s="1353"/>
      <c r="B6184" s="1357"/>
      <c r="C6184" s="1351"/>
      <c r="D6184" s="1378"/>
      <c r="E6184" s="1515"/>
      <c r="F6184" s="1624"/>
    </row>
    <row r="6185" spans="1:6" s="1349" customFormat="1" ht="15.6">
      <c r="A6185" s="1353"/>
      <c r="B6185" s="1357"/>
      <c r="C6185" s="1351"/>
      <c r="D6185" s="1378"/>
      <c r="E6185" s="1515"/>
      <c r="F6185" s="1624"/>
    </row>
    <row r="6186" spans="1:6" s="1349" customFormat="1" ht="15.6">
      <c r="A6186" s="1353"/>
      <c r="B6186" s="1357"/>
      <c r="C6186" s="1351"/>
      <c r="D6186" s="1378"/>
      <c r="E6186" s="1515"/>
      <c r="F6186" s="1624"/>
    </row>
    <row r="6187" spans="1:6" s="1349" customFormat="1" ht="15.6">
      <c r="A6187" s="1353"/>
      <c r="B6187" s="1354" t="s">
        <v>1667</v>
      </c>
      <c r="C6187" s="1355"/>
      <c r="D6187" s="1378"/>
      <c r="E6187" s="1515"/>
      <c r="F6187" s="1624"/>
    </row>
    <row r="6188" spans="1:6" s="1349" customFormat="1" ht="153" customHeight="1">
      <c r="A6188" s="1353" t="s">
        <v>30</v>
      </c>
      <c r="B6188" s="1357" t="s">
        <v>3150</v>
      </c>
      <c r="C6188" s="1355" t="s">
        <v>1421</v>
      </c>
      <c r="D6188" s="1378">
        <v>1</v>
      </c>
      <c r="E6188" s="1568">
        <f>300000*1.16</f>
        <v>348000</v>
      </c>
      <c r="F6188" s="1626">
        <f>D6188*E6188</f>
        <v>348000</v>
      </c>
    </row>
    <row r="6189" spans="1:6" s="1349" customFormat="1" ht="15.6">
      <c r="A6189" s="1353"/>
      <c r="B6189" s="1357"/>
      <c r="C6189" s="1351"/>
      <c r="D6189" s="1378"/>
      <c r="E6189" s="1568"/>
      <c r="F6189" s="1630"/>
    </row>
    <row r="6190" spans="1:6" s="1349" customFormat="1" ht="15.6">
      <c r="A6190" s="1353" t="s">
        <v>31</v>
      </c>
      <c r="B6190" s="1357" t="s">
        <v>3151</v>
      </c>
      <c r="C6190" s="1355" t="s">
        <v>1421</v>
      </c>
      <c r="D6190" s="1378">
        <v>0</v>
      </c>
      <c r="E6190" s="1568">
        <f>180000*1.16</f>
        <v>208800</v>
      </c>
      <c r="F6190" s="1626">
        <f>D6190*E6190</f>
        <v>0</v>
      </c>
    </row>
    <row r="6191" spans="1:6" s="1349" customFormat="1" ht="15.6">
      <c r="A6191" s="1353"/>
      <c r="B6191" s="1357"/>
      <c r="C6191" s="1355"/>
      <c r="D6191" s="1378"/>
      <c r="E6191" s="1568"/>
      <c r="F6191" s="1626"/>
    </row>
    <row r="6192" spans="1:6" s="1349" customFormat="1" ht="31.2">
      <c r="A6192" s="1353" t="s">
        <v>32</v>
      </c>
      <c r="B6192" s="1357" t="s">
        <v>3152</v>
      </c>
      <c r="C6192" s="1355" t="s">
        <v>1421</v>
      </c>
      <c r="D6192" s="1378">
        <v>1</v>
      </c>
      <c r="E6192" s="1515">
        <f>9500*1.16</f>
        <v>11020</v>
      </c>
      <c r="F6192" s="1624">
        <f>D6192*E6192</f>
        <v>11020</v>
      </c>
    </row>
    <row r="6193" spans="1:6" s="1349" customFormat="1" ht="15.6">
      <c r="A6193" s="1353"/>
      <c r="B6193" s="1357"/>
      <c r="C6193" s="1355"/>
      <c r="D6193" s="1378"/>
      <c r="E6193" s="1515"/>
      <c r="F6193" s="1600"/>
    </row>
    <row r="6194" spans="1:6" s="1349" customFormat="1" ht="15.6">
      <c r="A6194" s="1353"/>
      <c r="B6194" s="1357"/>
      <c r="C6194" s="1355"/>
      <c r="D6194" s="1378"/>
      <c r="E6194" s="1515"/>
      <c r="F6194" s="1600"/>
    </row>
    <row r="6195" spans="1:6" s="1349" customFormat="1" ht="15.6">
      <c r="A6195" s="1353"/>
      <c r="B6195" s="1357"/>
      <c r="C6195" s="1355"/>
      <c r="D6195" s="1378"/>
      <c r="E6195" s="1515"/>
      <c r="F6195" s="1600"/>
    </row>
    <row r="6196" spans="1:6" s="1349" customFormat="1" ht="15.6">
      <c r="A6196" s="1353"/>
      <c r="B6196" s="1357"/>
      <c r="C6196" s="1355"/>
      <c r="D6196" s="1378"/>
      <c r="E6196" s="1515"/>
      <c r="F6196" s="1600"/>
    </row>
    <row r="6197" spans="1:6" s="1349" customFormat="1" ht="15.6">
      <c r="A6197" s="1353"/>
      <c r="B6197" s="1357"/>
      <c r="C6197" s="1355"/>
      <c r="D6197" s="1378"/>
      <c r="E6197" s="1515"/>
      <c r="F6197" s="1600"/>
    </row>
    <row r="6198" spans="1:6" s="1349" customFormat="1" ht="15.6">
      <c r="A6198" s="1353"/>
      <c r="B6198" s="1357"/>
      <c r="C6198" s="1355"/>
      <c r="D6198" s="1378"/>
      <c r="E6198" s="1515"/>
      <c r="F6198" s="1600"/>
    </row>
    <row r="6199" spans="1:6" s="1349" customFormat="1" ht="15.6">
      <c r="A6199" s="1353"/>
      <c r="B6199" s="1357"/>
      <c r="C6199" s="1355"/>
      <c r="D6199" s="1378"/>
      <c r="E6199" s="1515"/>
      <c r="F6199" s="1600"/>
    </row>
    <row r="6200" spans="1:6" s="1349" customFormat="1" ht="15.6">
      <c r="A6200" s="1353"/>
      <c r="B6200" s="1357"/>
      <c r="C6200" s="1355"/>
      <c r="D6200" s="1378"/>
      <c r="E6200" s="1515"/>
      <c r="F6200" s="1600"/>
    </row>
    <row r="6201" spans="1:6" s="1349" customFormat="1" ht="15.6">
      <c r="A6201" s="1353"/>
      <c r="B6201" s="1357"/>
      <c r="C6201" s="1355"/>
      <c r="D6201" s="1378"/>
      <c r="E6201" s="1515"/>
      <c r="F6201" s="1600"/>
    </row>
    <row r="6202" spans="1:6" s="1349" customFormat="1" ht="15.6">
      <c r="A6202" s="1353"/>
      <c r="B6202" s="1357"/>
      <c r="C6202" s="1355"/>
      <c r="D6202" s="1378"/>
      <c r="E6202" s="1515"/>
      <c r="F6202" s="1600"/>
    </row>
    <row r="6203" spans="1:6" s="1349" customFormat="1" ht="15.6">
      <c r="A6203" s="1353"/>
      <c r="B6203" s="1357"/>
      <c r="C6203" s="1355"/>
      <c r="D6203" s="1378"/>
      <c r="E6203" s="1515"/>
      <c r="F6203" s="1600"/>
    </row>
    <row r="6204" spans="1:6" s="1349" customFormat="1" ht="15.6">
      <c r="A6204" s="1353"/>
      <c r="B6204" s="1357"/>
      <c r="C6204" s="1355"/>
      <c r="D6204" s="1378"/>
      <c r="E6204" s="1515"/>
      <c r="F6204" s="1624"/>
    </row>
    <row r="6205" spans="1:6" s="1349" customFormat="1" ht="15.6">
      <c r="A6205" s="1353"/>
      <c r="B6205" s="1357"/>
      <c r="C6205" s="1355"/>
      <c r="D6205" s="1378"/>
      <c r="E6205" s="1515"/>
      <c r="F6205" s="1600"/>
    </row>
    <row r="6206" spans="1:6" s="1349" customFormat="1" ht="16.2" thickBot="1">
      <c r="A6206" s="1368"/>
      <c r="B6206" s="1369"/>
      <c r="C6206" s="1370"/>
      <c r="D6206" s="1381"/>
      <c r="E6206" s="1582"/>
      <c r="F6206" s="1608"/>
    </row>
    <row r="6207" spans="1:6" s="1349" customFormat="1" ht="16.2" thickBot="1">
      <c r="A6207" s="1346"/>
      <c r="B6207" s="1373" t="s">
        <v>2948</v>
      </c>
      <c r="C6207" s="1351"/>
      <c r="D6207" s="1351"/>
      <c r="E6207" s="1595"/>
      <c r="F6207" s="1628">
        <f>SUM(F6181:F6206)</f>
        <v>794020</v>
      </c>
    </row>
    <row r="6208" spans="1:6" s="1349" customFormat="1" ht="15.6">
      <c r="A6208" s="1346"/>
      <c r="B6208" s="1373"/>
      <c r="C6208" s="1351"/>
      <c r="D6208" s="1351"/>
      <c r="E6208" s="1595"/>
      <c r="F6208" s="1629"/>
    </row>
    <row r="6209" spans="1:6" s="1349" customFormat="1" ht="15.6">
      <c r="A6209" s="1346"/>
      <c r="B6209" s="1373"/>
      <c r="C6209" s="1351"/>
      <c r="D6209" s="1351"/>
      <c r="E6209" s="1595"/>
      <c r="F6209" s="1629"/>
    </row>
    <row r="6210" spans="1:6" s="1349" customFormat="1" ht="16.2" thickBot="1">
      <c r="A6210" s="1350" t="s">
        <v>3138</v>
      </c>
      <c r="B6210" s="1350"/>
      <c r="C6210" s="1351"/>
      <c r="D6210" s="1351"/>
      <c r="E6210" s="1485"/>
      <c r="F6210" s="1485"/>
    </row>
    <row r="6211" spans="1:6" s="1083" customFormat="1" ht="16.2" thickBot="1">
      <c r="A6211" s="1275" t="s">
        <v>7</v>
      </c>
      <c r="B6211" s="1112" t="s">
        <v>8</v>
      </c>
      <c r="C6211" s="1113" t="s">
        <v>10</v>
      </c>
      <c r="D6211" s="1276" t="s">
        <v>991</v>
      </c>
      <c r="E6211" s="1455" t="s">
        <v>11</v>
      </c>
      <c r="F6211" s="1578" t="s">
        <v>2732</v>
      </c>
    </row>
    <row r="6212" spans="1:6" s="1055" customFormat="1" ht="15.6">
      <c r="A6212" s="1286"/>
      <c r="B6212" s="1287"/>
      <c r="C6212" s="1288"/>
      <c r="D6212" s="1289"/>
      <c r="E6212" s="1585"/>
      <c r="F6212" s="1580"/>
    </row>
    <row r="6213" spans="1:6" s="1055" customFormat="1" ht="15.6">
      <c r="A6213" s="1290"/>
      <c r="B6213" s="1077" t="s">
        <v>2934</v>
      </c>
      <c r="C6213" s="1285"/>
      <c r="D6213" s="1109"/>
      <c r="E6213" s="1586"/>
      <c r="F6213" s="1515"/>
    </row>
    <row r="6214" spans="1:6" s="1055" customFormat="1" ht="15.6">
      <c r="A6214" s="1290"/>
      <c r="B6214" s="1077"/>
      <c r="C6214" s="1285"/>
      <c r="D6214" s="1109"/>
      <c r="E6214" s="1586"/>
      <c r="F6214" s="1515"/>
    </row>
    <row r="6215" spans="1:6" s="1055" customFormat="1" ht="15.6">
      <c r="A6215" s="1290"/>
      <c r="B6215" s="1291"/>
      <c r="C6215" s="1285"/>
      <c r="D6215" s="1109"/>
      <c r="E6215" s="1586"/>
      <c r="F6215" s="1515"/>
    </row>
    <row r="6216" spans="1:6" s="1055" customFormat="1" ht="15.6">
      <c r="A6216" s="1290" t="s">
        <v>2997</v>
      </c>
      <c r="B6216" s="1291" t="s">
        <v>3139</v>
      </c>
      <c r="C6216" s="1285"/>
      <c r="D6216" s="1109"/>
      <c r="E6216" s="1586"/>
      <c r="F6216" s="1515">
        <f>F6150</f>
        <v>0</v>
      </c>
    </row>
    <row r="6217" spans="1:6" s="1055" customFormat="1" ht="15.6">
      <c r="A6217" s="1290"/>
      <c r="B6217" s="1291"/>
      <c r="C6217" s="1285"/>
      <c r="D6217" s="1109"/>
      <c r="E6217" s="1586"/>
      <c r="F6217" s="1515"/>
    </row>
    <row r="6218" spans="1:6" s="1055" customFormat="1" ht="15.6">
      <c r="A6218" s="1290" t="s">
        <v>2999</v>
      </c>
      <c r="B6218" s="1291" t="s">
        <v>3153</v>
      </c>
      <c r="C6218" s="1285"/>
      <c r="D6218" s="1109"/>
      <c r="E6218" s="1586"/>
      <c r="F6218" s="1515">
        <f>F6176</f>
        <v>374320</v>
      </c>
    </row>
    <row r="6219" spans="1:6" s="1055" customFormat="1" ht="15.6">
      <c r="A6219" s="1290"/>
      <c r="B6219" s="1292"/>
      <c r="C6219" s="1293"/>
      <c r="D6219" s="1294"/>
      <c r="E6219" s="1587"/>
      <c r="F6219" s="1588"/>
    </row>
    <row r="6220" spans="1:6" s="1055" customFormat="1" ht="15.6">
      <c r="A6220" s="1290" t="s">
        <v>3000</v>
      </c>
      <c r="B6220" s="1291" t="s">
        <v>3154</v>
      </c>
      <c r="C6220" s="1285"/>
      <c r="D6220" s="1109"/>
      <c r="E6220" s="1586"/>
      <c r="F6220" s="1515">
        <f>F6207</f>
        <v>794020</v>
      </c>
    </row>
    <row r="6221" spans="1:6" s="1055" customFormat="1" ht="15.6">
      <c r="A6221" s="1290"/>
      <c r="B6221" s="1292"/>
      <c r="C6221" s="1293"/>
      <c r="D6221" s="1294"/>
      <c r="E6221" s="1587"/>
      <c r="F6221" s="1588"/>
    </row>
    <row r="6222" spans="1:6" s="1055" customFormat="1" ht="15.6">
      <c r="A6222" s="1290"/>
      <c r="B6222" s="1295" t="s">
        <v>2937</v>
      </c>
      <c r="C6222" s="1293"/>
      <c r="D6222" s="1294"/>
      <c r="E6222" s="1587"/>
      <c r="F6222" s="1588">
        <f>SUM(F6214:F6221)</f>
        <v>1168340</v>
      </c>
    </row>
    <row r="6223" spans="1:6" s="1055" customFormat="1" ht="15.6">
      <c r="A6223" s="1290"/>
      <c r="B6223" s="1292"/>
      <c r="C6223" s="1293"/>
      <c r="D6223" s="1294"/>
      <c r="E6223" s="1587"/>
      <c r="F6223" s="1588"/>
    </row>
    <row r="6224" spans="1:6" s="1055" customFormat="1" ht="15.6">
      <c r="A6224" s="1290"/>
      <c r="B6224" s="1291"/>
      <c r="C6224" s="1285"/>
      <c r="D6224" s="1109"/>
      <c r="E6224" s="1586"/>
      <c r="F6224" s="1515"/>
    </row>
    <row r="6225" spans="1:6" s="1055" customFormat="1" ht="15.6">
      <c r="A6225" s="1290"/>
      <c r="B6225" s="1291"/>
      <c r="C6225" s="1285"/>
      <c r="D6225" s="1109"/>
      <c r="E6225" s="1586"/>
      <c r="F6225" s="1515"/>
    </row>
    <row r="6226" spans="1:6" s="1055" customFormat="1" ht="15.6">
      <c r="A6226" s="1290"/>
      <c r="B6226" s="1291"/>
      <c r="C6226" s="1285"/>
      <c r="D6226" s="1109"/>
      <c r="E6226" s="1586"/>
      <c r="F6226" s="1515"/>
    </row>
    <row r="6227" spans="1:6" s="1055" customFormat="1" ht="15.6">
      <c r="A6227" s="1290"/>
      <c r="B6227" s="1291"/>
      <c r="C6227" s="1285"/>
      <c r="D6227" s="1109"/>
      <c r="E6227" s="1586"/>
      <c r="F6227" s="1515"/>
    </row>
    <row r="6228" spans="1:6" s="1055" customFormat="1" ht="15.6">
      <c r="A6228" s="1290"/>
      <c r="B6228" s="1291"/>
      <c r="C6228" s="1285"/>
      <c r="D6228" s="1109"/>
      <c r="E6228" s="1586"/>
      <c r="F6228" s="1515"/>
    </row>
    <row r="6229" spans="1:6" s="1055" customFormat="1" ht="15.6">
      <c r="A6229" s="1290"/>
      <c r="B6229" s="1291"/>
      <c r="C6229" s="1285"/>
      <c r="D6229" s="1109"/>
      <c r="E6229" s="1586"/>
      <c r="F6229" s="1515"/>
    </row>
    <row r="6230" spans="1:6" s="1055" customFormat="1" ht="15.6">
      <c r="A6230" s="1290"/>
      <c r="B6230" s="1291"/>
      <c r="C6230" s="1285"/>
      <c r="D6230" s="1109"/>
      <c r="E6230" s="1586"/>
      <c r="F6230" s="1515"/>
    </row>
    <row r="6231" spans="1:6" s="1055" customFormat="1" ht="15.6">
      <c r="A6231" s="1290"/>
      <c r="B6231" s="1291"/>
      <c r="C6231" s="1285"/>
      <c r="D6231" s="1109"/>
      <c r="E6231" s="1586"/>
      <c r="F6231" s="1515"/>
    </row>
    <row r="6232" spans="1:6" s="1055" customFormat="1" ht="15.6">
      <c r="A6232" s="1290"/>
      <c r="B6232" s="1291"/>
      <c r="C6232" s="1285"/>
      <c r="D6232" s="1109"/>
      <c r="E6232" s="1586"/>
      <c r="F6232" s="1515"/>
    </row>
    <row r="6233" spans="1:6" s="1055" customFormat="1" ht="15.6">
      <c r="A6233" s="1290"/>
      <c r="B6233" s="1291"/>
      <c r="C6233" s="1285"/>
      <c r="D6233" s="1109"/>
      <c r="E6233" s="1586"/>
      <c r="F6233" s="1515"/>
    </row>
    <row r="6234" spans="1:6" s="1055" customFormat="1" ht="15.6">
      <c r="A6234" s="1290"/>
      <c r="B6234" s="1291"/>
      <c r="C6234" s="1285"/>
      <c r="D6234" s="1109"/>
      <c r="E6234" s="1586"/>
      <c r="F6234" s="1515"/>
    </row>
    <row r="6235" spans="1:6" s="1055" customFormat="1" ht="15.6">
      <c r="A6235" s="1290"/>
      <c r="B6235" s="1291"/>
      <c r="C6235" s="1285"/>
      <c r="D6235" s="1109"/>
      <c r="E6235" s="1586"/>
      <c r="F6235" s="1515"/>
    </row>
    <row r="6236" spans="1:6" s="1055" customFormat="1" ht="15.6">
      <c r="A6236" s="1290"/>
      <c r="B6236" s="1291"/>
      <c r="C6236" s="1285"/>
      <c r="D6236" s="1109"/>
      <c r="E6236" s="1586"/>
      <c r="F6236" s="1515"/>
    </row>
    <row r="6237" spans="1:6" s="1055" customFormat="1" ht="15.6">
      <c r="A6237" s="1290"/>
      <c r="B6237" s="1291"/>
      <c r="C6237" s="1285"/>
      <c r="D6237" s="1109"/>
      <c r="E6237" s="1586"/>
      <c r="F6237" s="1515"/>
    </row>
    <row r="6238" spans="1:6" s="1055" customFormat="1" ht="15.6">
      <c r="A6238" s="1290"/>
      <c r="B6238" s="1291"/>
      <c r="C6238" s="1285"/>
      <c r="D6238" s="1109"/>
      <c r="E6238" s="1586"/>
      <c r="F6238" s="1515"/>
    </row>
    <row r="6239" spans="1:6" s="1055" customFormat="1" ht="15.6">
      <c r="A6239" s="1290"/>
      <c r="B6239" s="1291"/>
      <c r="C6239" s="1285"/>
      <c r="D6239" s="1109"/>
      <c r="E6239" s="1586"/>
      <c r="F6239" s="1515"/>
    </row>
    <row r="6240" spans="1:6" s="1055" customFormat="1" ht="15.6">
      <c r="A6240" s="1290"/>
      <c r="B6240" s="1291"/>
      <c r="C6240" s="1285"/>
      <c r="D6240" s="1109"/>
      <c r="E6240" s="1586"/>
      <c r="F6240" s="1515"/>
    </row>
    <row r="6241" spans="1:6" s="1055" customFormat="1" ht="15.6">
      <c r="A6241" s="1290"/>
      <c r="B6241" s="1291"/>
      <c r="C6241" s="1285"/>
      <c r="D6241" s="1109"/>
      <c r="E6241" s="1586"/>
      <c r="F6241" s="1515"/>
    </row>
    <row r="6242" spans="1:6" s="1055" customFormat="1" ht="15.6">
      <c r="A6242" s="1290"/>
      <c r="B6242" s="1291"/>
      <c r="C6242" s="1285"/>
      <c r="D6242" s="1109"/>
      <c r="E6242" s="1586"/>
      <c r="F6242" s="1515"/>
    </row>
    <row r="6243" spans="1:6" s="1055" customFormat="1" ht="15.6">
      <c r="A6243" s="1290"/>
      <c r="B6243" s="1291"/>
      <c r="C6243" s="1285"/>
      <c r="D6243" s="1109"/>
      <c r="E6243" s="1586"/>
      <c r="F6243" s="1515"/>
    </row>
    <row r="6244" spans="1:6" s="1055" customFormat="1" ht="15.6">
      <c r="A6244" s="1290"/>
      <c r="B6244" s="1291"/>
      <c r="C6244" s="1285"/>
      <c r="D6244" s="1109"/>
      <c r="E6244" s="1586"/>
      <c r="F6244" s="1515"/>
    </row>
    <row r="6245" spans="1:6" s="1055" customFormat="1" ht="15.6">
      <c r="A6245" s="1290"/>
      <c r="B6245" s="1291"/>
      <c r="C6245" s="1285"/>
      <c r="D6245" s="1109"/>
      <c r="E6245" s="1586"/>
      <c r="F6245" s="1515"/>
    </row>
    <row r="6246" spans="1:6" s="1055" customFormat="1" ht="15.6">
      <c r="A6246" s="1290"/>
      <c r="B6246" s="1291"/>
      <c r="C6246" s="1285"/>
      <c r="D6246" s="1109"/>
      <c r="E6246" s="1586"/>
      <c r="F6246" s="1515"/>
    </row>
    <row r="6247" spans="1:6" s="1055" customFormat="1" ht="15.6">
      <c r="A6247" s="1290"/>
      <c r="B6247" s="1291"/>
      <c r="C6247" s="1285"/>
      <c r="D6247" s="1109"/>
      <c r="E6247" s="1586"/>
      <c r="F6247" s="1515"/>
    </row>
    <row r="6248" spans="1:6" s="1055" customFormat="1" ht="15.6">
      <c r="A6248" s="1290"/>
      <c r="B6248" s="1291"/>
      <c r="C6248" s="1285"/>
      <c r="D6248" s="1109"/>
      <c r="E6248" s="1586"/>
      <c r="F6248" s="1515"/>
    </row>
    <row r="6249" spans="1:6" s="1055" customFormat="1" ht="15.6">
      <c r="A6249" s="1290"/>
      <c r="B6249" s="1291"/>
      <c r="C6249" s="1285"/>
      <c r="D6249" s="1109"/>
      <c r="E6249" s="1586"/>
      <c r="F6249" s="1515"/>
    </row>
    <row r="6250" spans="1:6" s="1055" customFormat="1" ht="15.6">
      <c r="A6250" s="1290"/>
      <c r="B6250" s="1291"/>
      <c r="C6250" s="1285"/>
      <c r="D6250" s="1109"/>
      <c r="E6250" s="1586"/>
      <c r="F6250" s="1515"/>
    </row>
    <row r="6251" spans="1:6" s="1055" customFormat="1" ht="15.6">
      <c r="A6251" s="1290"/>
      <c r="B6251" s="1291"/>
      <c r="C6251" s="1285"/>
      <c r="D6251" s="1109"/>
      <c r="E6251" s="1586"/>
      <c r="F6251" s="1515"/>
    </row>
    <row r="6252" spans="1:6" s="1055" customFormat="1" ht="15.6">
      <c r="A6252" s="1290"/>
      <c r="B6252" s="1291"/>
      <c r="C6252" s="1285"/>
      <c r="D6252" s="1109"/>
      <c r="E6252" s="1586"/>
      <c r="F6252" s="1515"/>
    </row>
    <row r="6253" spans="1:6" s="1055" customFormat="1" ht="15.6">
      <c r="A6253" s="1290"/>
      <c r="B6253" s="1291"/>
      <c r="C6253" s="1285"/>
      <c r="D6253" s="1109"/>
      <c r="E6253" s="1586"/>
      <c r="F6253" s="1515"/>
    </row>
    <row r="6254" spans="1:6" s="1055" customFormat="1" ht="16.2" thickBot="1">
      <c r="A6254" s="1296"/>
      <c r="B6254" s="1297"/>
      <c r="C6254" s="1298"/>
      <c r="D6254" s="1299"/>
      <c r="E6254" s="1589"/>
      <c r="F6254" s="1582"/>
    </row>
    <row r="6255" spans="1:6" s="1055" customFormat="1" ht="16.2" thickBot="1">
      <c r="A6255" s="1158"/>
      <c r="B6255" s="1117" t="s">
        <v>2938</v>
      </c>
      <c r="C6255" s="1253"/>
      <c r="D6255" s="1107"/>
      <c r="E6255" s="1497"/>
      <c r="F6255" s="1590">
        <f>F6222</f>
        <v>1168340</v>
      </c>
    </row>
    <row r="6256" spans="1:6" s="1055" customFormat="1" ht="15.6">
      <c r="A6256" s="1158"/>
      <c r="B6256" s="1117"/>
      <c r="C6256" s="1253"/>
      <c r="D6256" s="1107"/>
      <c r="E6256" s="1497"/>
      <c r="F6256" s="1599"/>
    </row>
    <row r="6257" spans="1:7" s="1349" customFormat="1" ht="15.6">
      <c r="A6257" s="1346"/>
      <c r="B6257" s="1347"/>
      <c r="C6257" s="1348"/>
      <c r="D6257" s="1348"/>
      <c r="E6257" s="1619"/>
      <c r="F6257" s="1619"/>
    </row>
    <row r="6258" spans="1:7" s="1349" customFormat="1" ht="15.6">
      <c r="A6258" s="1346"/>
      <c r="B6258" s="1347"/>
      <c r="C6258" s="1348"/>
      <c r="D6258" s="1348"/>
      <c r="E6258" s="1619"/>
      <c r="F6258" s="1619"/>
    </row>
    <row r="6259" spans="1:7" s="1055" customFormat="1" ht="15.6">
      <c r="A6259" s="1158"/>
      <c r="B6259" s="1196"/>
      <c r="C6259" s="1253"/>
      <c r="D6259" s="1107"/>
      <c r="E6259" s="1465"/>
      <c r="F6259" s="1562"/>
    </row>
    <row r="6260" spans="1:7" s="1055" customFormat="1" ht="15.6">
      <c r="A6260" s="2589" t="s">
        <v>2754</v>
      </c>
      <c r="B6260" s="2589"/>
      <c r="C6260" s="2589"/>
      <c r="D6260" s="2589"/>
      <c r="E6260" s="2589"/>
      <c r="F6260" s="2589"/>
    </row>
    <row r="6261" spans="1:7" s="1055" customFormat="1" ht="16.2" thickBot="1">
      <c r="A6261" s="1254"/>
      <c r="B6261" s="1142"/>
      <c r="C6261" s="1143"/>
      <c r="D6261" s="1107"/>
      <c r="E6261" s="1465"/>
      <c r="F6261" s="1564"/>
    </row>
    <row r="6262" spans="1:7" s="1055" customFormat="1" ht="16.2" thickBot="1">
      <c r="A6262" s="1313" t="s">
        <v>7</v>
      </c>
      <c r="B6262" s="1112" t="s">
        <v>8</v>
      </c>
      <c r="C6262" s="1145"/>
      <c r="D6262" s="1114"/>
      <c r="E6262" s="1455"/>
      <c r="F6262" s="1584" t="s">
        <v>2755</v>
      </c>
    </row>
    <row r="6263" spans="1:7" s="1055" customFormat="1" ht="15.6">
      <c r="A6263" s="1259"/>
      <c r="B6263" s="1146"/>
      <c r="C6263" s="1147"/>
      <c r="D6263" s="1148"/>
      <c r="E6263" s="1513"/>
      <c r="F6263" s="1567"/>
    </row>
    <row r="6264" spans="1:7" s="1055" customFormat="1" ht="15.6">
      <c r="A6264" s="1195"/>
      <c r="B6264" s="1077"/>
      <c r="C6264" s="1149"/>
      <c r="D6264" s="1073"/>
      <c r="E6264" s="1491"/>
      <c r="F6264" s="1568"/>
    </row>
    <row r="6265" spans="1:7" s="1055" customFormat="1" ht="15.6">
      <c r="A6265" s="1195"/>
      <c r="B6265" s="1077" t="s">
        <v>1679</v>
      </c>
      <c r="C6265" s="1149"/>
      <c r="D6265" s="1073"/>
      <c r="E6265" s="1491"/>
      <c r="F6265" s="1568"/>
    </row>
    <row r="6266" spans="1:7" s="1055" customFormat="1" ht="15.6">
      <c r="A6266" s="1195"/>
      <c r="B6266" s="1150" t="s">
        <v>2754</v>
      </c>
      <c r="C6266" s="1151"/>
      <c r="D6266" s="1073"/>
      <c r="E6266" s="1491"/>
      <c r="F6266" s="1568"/>
    </row>
    <row r="6267" spans="1:7" s="1055" customFormat="1" ht="15.6">
      <c r="A6267" s="1195"/>
      <c r="B6267" s="1124"/>
      <c r="C6267" s="1274"/>
      <c r="D6267" s="1073"/>
      <c r="E6267" s="1491"/>
      <c r="F6267" s="1568"/>
    </row>
    <row r="6268" spans="1:7" s="1055" customFormat="1" ht="15.6">
      <c r="A6268" s="1195">
        <v>2.2000000000000002</v>
      </c>
      <c r="B6268" s="1082" t="s">
        <v>1674</v>
      </c>
      <c r="C6268" s="1151"/>
      <c r="D6268" s="1073"/>
      <c r="E6268" s="1491"/>
      <c r="F6268" s="1568">
        <f>F6138</f>
        <v>1086130</v>
      </c>
    </row>
    <row r="6269" spans="1:7" s="1055" customFormat="1" ht="15.6">
      <c r="A6269" s="1195"/>
      <c r="B6269" s="1082"/>
      <c r="C6269" s="1341"/>
      <c r="D6269" s="1073"/>
      <c r="E6269" s="1491"/>
      <c r="F6269" s="1568"/>
    </row>
    <row r="6270" spans="1:7" s="1055" customFormat="1" ht="15.6">
      <c r="A6270" s="1195">
        <v>2.2999999999999998</v>
      </c>
      <c r="B6270" s="1082" t="s">
        <v>1675</v>
      </c>
      <c r="C6270" s="1151"/>
      <c r="D6270" s="1073"/>
      <c r="E6270" s="1491"/>
      <c r="F6270" s="1568">
        <f>F6255</f>
        <v>1168340</v>
      </c>
    </row>
    <row r="6271" spans="1:7" s="1055" customFormat="1" ht="15.6">
      <c r="A6271" s="1259"/>
      <c r="B6271" s="1094"/>
      <c r="C6271" s="1147"/>
      <c r="D6271" s="1148"/>
      <c r="E6271" s="1513"/>
      <c r="F6271" s="1569"/>
    </row>
    <row r="6272" spans="1:7" s="1055" customFormat="1" ht="15.6">
      <c r="A6272" s="1259"/>
      <c r="B6272" s="1146" t="s">
        <v>2926</v>
      </c>
      <c r="C6272" s="1147"/>
      <c r="D6272" s="1148"/>
      <c r="E6272" s="1513"/>
      <c r="F6272" s="1571">
        <f>SUM(F6267:F6271)</f>
        <v>2254470</v>
      </c>
      <c r="G6272" s="1269"/>
    </row>
    <row r="6273" spans="1:6" s="1055" customFormat="1" ht="15.6">
      <c r="A6273" s="1259"/>
      <c r="B6273" s="1146"/>
      <c r="C6273" s="1147"/>
      <c r="D6273" s="1073"/>
      <c r="E6273" s="1491"/>
      <c r="F6273" s="1569"/>
    </row>
    <row r="6274" spans="1:6" s="1055" customFormat="1" ht="15.6">
      <c r="A6274" s="1259"/>
      <c r="B6274" s="1146"/>
      <c r="C6274" s="1147"/>
      <c r="D6274" s="1073"/>
      <c r="E6274" s="1491"/>
      <c r="F6274" s="1569"/>
    </row>
    <row r="6275" spans="1:6" s="1055" customFormat="1" ht="15.6">
      <c r="A6275" s="1259"/>
      <c r="B6275" s="1146"/>
      <c r="C6275" s="1147"/>
      <c r="D6275" s="1073"/>
      <c r="E6275" s="1491"/>
      <c r="F6275" s="1569"/>
    </row>
    <row r="6276" spans="1:6" s="1055" customFormat="1" ht="15.6">
      <c r="A6276" s="1259"/>
      <c r="B6276" s="1146"/>
      <c r="C6276" s="1147"/>
      <c r="D6276" s="1073"/>
      <c r="E6276" s="1491"/>
      <c r="F6276" s="1569"/>
    </row>
    <row r="6277" spans="1:6" s="1055" customFormat="1" ht="15.6">
      <c r="A6277" s="1259"/>
      <c r="B6277" s="1146"/>
      <c r="C6277" s="1147"/>
      <c r="D6277" s="1073"/>
      <c r="E6277" s="1491"/>
      <c r="F6277" s="1569"/>
    </row>
    <row r="6278" spans="1:6" s="1055" customFormat="1" ht="15.6">
      <c r="A6278" s="1259"/>
      <c r="B6278" s="1146"/>
      <c r="C6278" s="1147"/>
      <c r="D6278" s="1073"/>
      <c r="E6278" s="1491"/>
      <c r="F6278" s="1569"/>
    </row>
    <row r="6279" spans="1:6" s="1055" customFormat="1" ht="15.6">
      <c r="A6279" s="1259"/>
      <c r="B6279" s="1146"/>
      <c r="C6279" s="1147"/>
      <c r="D6279" s="1073"/>
      <c r="E6279" s="1491"/>
      <c r="F6279" s="1569"/>
    </row>
    <row r="6280" spans="1:6" s="1055" customFormat="1" ht="15.6">
      <c r="A6280" s="1195"/>
      <c r="B6280" s="1124"/>
      <c r="C6280" s="1151"/>
      <c r="D6280" s="1073"/>
      <c r="E6280" s="1491"/>
      <c r="F6280" s="1568"/>
    </row>
    <row r="6281" spans="1:6" s="1055" customFormat="1" ht="15.6">
      <c r="A6281" s="1259"/>
      <c r="B6281" s="1146"/>
      <c r="C6281" s="1147"/>
      <c r="D6281" s="1148"/>
      <c r="E6281" s="1513"/>
      <c r="F6281" s="1569"/>
    </row>
    <row r="6282" spans="1:6" s="1055" customFormat="1" ht="15.6">
      <c r="A6282" s="1259"/>
      <c r="B6282" s="1146" t="s">
        <v>810</v>
      </c>
      <c r="C6282" s="1147"/>
      <c r="D6282" s="1073"/>
      <c r="E6282" s="1491"/>
      <c r="F6282" s="1569">
        <f>SUM(F6272:F6281)</f>
        <v>2254470</v>
      </c>
    </row>
    <row r="6283" spans="1:6" s="1055" customFormat="1" ht="15.6">
      <c r="A6283" s="1195"/>
      <c r="B6283" s="1266"/>
      <c r="C6283" s="1267"/>
      <c r="D6283" s="1268"/>
      <c r="E6283" s="1572"/>
      <c r="F6283" s="1573"/>
    </row>
    <row r="6284" spans="1:6" s="1055" customFormat="1" ht="15.6">
      <c r="A6284" s="1195"/>
      <c r="B6284" s="1124"/>
      <c r="C6284" s="1151"/>
      <c r="D6284" s="1073"/>
      <c r="E6284" s="1491"/>
      <c r="F6284" s="1568"/>
    </row>
    <row r="6285" spans="1:6" s="1055" customFormat="1" ht="31.2">
      <c r="A6285" s="1195"/>
      <c r="B6285" s="1146" t="s">
        <v>3136</v>
      </c>
      <c r="C6285" s="1151"/>
      <c r="D6285" s="1270"/>
      <c r="E6285" s="1498"/>
      <c r="F6285" s="1574">
        <f>F6282</f>
        <v>2254470</v>
      </c>
    </row>
    <row r="6286" spans="1:6" s="1055" customFormat="1" ht="16.2" thickBot="1">
      <c r="A6286" s="1271"/>
      <c r="B6286" s="1162"/>
      <c r="C6286" s="1272"/>
      <c r="D6286" s="1164"/>
      <c r="E6286" s="1575"/>
      <c r="F6286" s="1576"/>
    </row>
    <row r="6287" spans="1:6" s="1055" customFormat="1" ht="15.6">
      <c r="A6287" s="2605"/>
      <c r="B6287" s="2605"/>
      <c r="C6287" s="2605"/>
      <c r="D6287" s="2605"/>
      <c r="E6287" s="2605"/>
      <c r="F6287" s="2605"/>
    </row>
    <row r="6288" spans="1:6" s="1055" customFormat="1" ht="15.6">
      <c r="A6288" s="1052"/>
      <c r="B6288" s="1053"/>
      <c r="C6288" s="1054"/>
      <c r="D6288" s="1054"/>
      <c r="E6288" s="1463"/>
      <c r="F6288" s="1463"/>
    </row>
    <row r="6289" spans="1:6" s="1055" customFormat="1" ht="15.6">
      <c r="A6289" s="1052"/>
      <c r="B6289" s="1053"/>
      <c r="C6289" s="1054"/>
      <c r="D6289" s="1054"/>
      <c r="E6289" s="1463"/>
      <c r="F6289" s="1463"/>
    </row>
    <row r="6290" spans="1:6" s="1055" customFormat="1" ht="15.6">
      <c r="A6290" s="1052"/>
      <c r="B6290" s="1053"/>
      <c r="C6290" s="1054"/>
      <c r="D6290" s="1054"/>
      <c r="E6290" s="1463"/>
      <c r="F6290" s="1463"/>
    </row>
    <row r="6291" spans="1:6" s="1055" customFormat="1" ht="15.6">
      <c r="A6291" s="1052"/>
      <c r="B6291" s="1053"/>
      <c r="C6291" s="1054"/>
      <c r="D6291" s="1054"/>
      <c r="E6291" s="1463"/>
      <c r="F6291" s="1463"/>
    </row>
    <row r="6292" spans="1:6" s="1055" customFormat="1" ht="15.6">
      <c r="A6292" s="1052"/>
      <c r="B6292" s="1053"/>
      <c r="C6292" s="1054"/>
      <c r="D6292" s="1054"/>
      <c r="E6292" s="1463"/>
      <c r="F6292" s="1463"/>
    </row>
    <row r="6293" spans="1:6" s="1055" customFormat="1" ht="15.6">
      <c r="A6293" s="1052"/>
      <c r="B6293" s="1053"/>
      <c r="C6293" s="1054"/>
      <c r="D6293" s="1054"/>
      <c r="E6293" s="1463"/>
      <c r="F6293" s="1463"/>
    </row>
    <row r="6294" spans="1:6" s="1055" customFormat="1" ht="15.6">
      <c r="A6294" s="1052"/>
      <c r="B6294" s="1053"/>
      <c r="C6294" s="1054"/>
      <c r="D6294" s="1054"/>
      <c r="E6294" s="1463"/>
      <c r="F6294" s="1463"/>
    </row>
    <row r="6295" spans="1:6" s="1055" customFormat="1" ht="15.6">
      <c r="A6295" s="1052"/>
      <c r="B6295" s="1053"/>
      <c r="C6295" s="1054"/>
      <c r="D6295" s="1054"/>
      <c r="E6295" s="1463"/>
      <c r="F6295" s="1463"/>
    </row>
    <row r="6296" spans="1:6" s="1055" customFormat="1" ht="15.6">
      <c r="A6296" s="1052"/>
      <c r="B6296" s="1053"/>
      <c r="C6296" s="1054"/>
      <c r="D6296" s="1054"/>
      <c r="E6296" s="1463"/>
      <c r="F6296" s="1463"/>
    </row>
    <row r="6297" spans="1:6" s="1055" customFormat="1" ht="15.6">
      <c r="A6297" s="1052"/>
      <c r="B6297" s="1053"/>
      <c r="C6297" s="1054"/>
      <c r="D6297" s="1054"/>
      <c r="E6297" s="1463"/>
      <c r="F6297" s="1463"/>
    </row>
    <row r="6298" spans="1:6" s="1055" customFormat="1" ht="15.6">
      <c r="A6298" s="1052"/>
      <c r="B6298" s="1053"/>
      <c r="C6298" s="1054"/>
      <c r="D6298" s="1054"/>
      <c r="E6298" s="1463"/>
      <c r="F6298" s="1463"/>
    </row>
    <row r="6299" spans="1:6" s="1055" customFormat="1" ht="15.6">
      <c r="A6299" s="1052"/>
      <c r="B6299" s="1053"/>
      <c r="C6299" s="1054"/>
      <c r="D6299" s="1054"/>
      <c r="E6299" s="1463"/>
      <c r="F6299" s="1463"/>
    </row>
    <row r="6300" spans="1:6" s="1055" customFormat="1" ht="43.5" customHeight="1">
      <c r="A6300" s="1052"/>
      <c r="B6300" s="1053"/>
      <c r="C6300" s="1054"/>
      <c r="D6300" s="1054"/>
      <c r="E6300" s="1463"/>
      <c r="F6300" s="1463"/>
    </row>
    <row r="6301" spans="1:6" s="1055" customFormat="1" ht="15.6">
      <c r="A6301" s="1052"/>
      <c r="B6301" s="1053"/>
      <c r="C6301" s="1054"/>
      <c r="D6301" s="1054"/>
      <c r="E6301" s="1463"/>
      <c r="F6301" s="1463"/>
    </row>
    <row r="6302" spans="1:6" s="1055" customFormat="1" ht="15.6">
      <c r="A6302" s="1052"/>
      <c r="B6302" s="1053"/>
      <c r="C6302" s="1054"/>
      <c r="D6302" s="1054"/>
      <c r="E6302" s="1463"/>
      <c r="F6302" s="1463"/>
    </row>
    <row r="6303" spans="1:6" s="1055" customFormat="1" ht="15.6">
      <c r="A6303" s="1052"/>
      <c r="B6303" s="1053"/>
      <c r="C6303" s="1054"/>
      <c r="D6303" s="1054"/>
      <c r="E6303" s="1463"/>
      <c r="F6303" s="1463"/>
    </row>
    <row r="6304" spans="1:6" s="1055" customFormat="1" ht="15.6">
      <c r="A6304" s="1052"/>
      <c r="B6304" s="1053"/>
      <c r="C6304" s="1054"/>
      <c r="D6304" s="1054"/>
      <c r="E6304" s="1463"/>
      <c r="F6304" s="1463"/>
    </row>
    <row r="6305" spans="1:6" s="1055" customFormat="1" ht="15.6">
      <c r="A6305" s="1052"/>
      <c r="B6305" s="1053"/>
      <c r="C6305" s="1054"/>
      <c r="D6305" s="1054"/>
      <c r="E6305" s="1463"/>
      <c r="F6305" s="1463"/>
    </row>
    <row r="6306" spans="1:6" s="1057" customFormat="1" ht="15.6">
      <c r="A6306" s="1210"/>
      <c r="B6306" s="1156"/>
      <c r="C6306" s="1089"/>
      <c r="D6306" s="1089"/>
      <c r="E6306" s="1474"/>
      <c r="F6306" s="1618"/>
    </row>
    <row r="6307" spans="1:6" s="1057" customFormat="1" ht="53.25" customHeight="1">
      <c r="A6307" s="2579" t="s">
        <v>3155</v>
      </c>
      <c r="B6307" s="2580"/>
      <c r="C6307" s="2580"/>
      <c r="D6307" s="2580"/>
      <c r="E6307" s="2580"/>
      <c r="F6307" s="2580"/>
    </row>
    <row r="6308" spans="1:6" s="1057" customFormat="1" ht="15.6">
      <c r="A6308" s="1210"/>
      <c r="B6308" s="1156"/>
      <c r="C6308" s="1089"/>
      <c r="D6308" s="1089"/>
      <c r="E6308" s="1474"/>
      <c r="F6308" s="1618"/>
    </row>
    <row r="6309" spans="1:6" s="1057" customFormat="1" ht="15.6">
      <c r="A6309" s="1210"/>
      <c r="B6309" s="1156"/>
      <c r="C6309" s="1089"/>
      <c r="D6309" s="1089"/>
      <c r="E6309" s="1474"/>
      <c r="F6309" s="1618"/>
    </row>
    <row r="6310" spans="1:6" s="1057" customFormat="1" ht="15.6">
      <c r="A6310" s="1210"/>
      <c r="B6310" s="1156"/>
      <c r="C6310" s="1089"/>
      <c r="D6310" s="1089"/>
      <c r="E6310" s="1474"/>
      <c r="F6310" s="1618"/>
    </row>
    <row r="6311" spans="1:6" s="1057" customFormat="1" ht="15.6">
      <c r="A6311" s="1210"/>
      <c r="B6311" s="1156"/>
      <c r="C6311" s="1089"/>
      <c r="D6311" s="1089"/>
      <c r="E6311" s="1474"/>
      <c r="F6311" s="1618"/>
    </row>
    <row r="6312" spans="1:6" s="1057" customFormat="1" ht="15.6">
      <c r="A6312" s="1210"/>
      <c r="B6312" s="1156"/>
      <c r="C6312" s="1089"/>
      <c r="D6312" s="1089"/>
      <c r="E6312" s="1474"/>
      <c r="F6312" s="1618"/>
    </row>
    <row r="6313" spans="1:6" s="1057" customFormat="1" ht="15.6">
      <c r="A6313" s="1210"/>
      <c r="B6313" s="1156"/>
      <c r="C6313" s="1089"/>
      <c r="D6313" s="1089"/>
      <c r="E6313" s="1474"/>
      <c r="F6313" s="1618"/>
    </row>
    <row r="6314" spans="1:6" s="1057" customFormat="1" ht="15.6">
      <c r="A6314" s="1210"/>
      <c r="B6314" s="1156"/>
      <c r="C6314" s="1089"/>
      <c r="D6314" s="1089"/>
      <c r="E6314" s="1474"/>
      <c r="F6314" s="1618"/>
    </row>
    <row r="6315" spans="1:6" s="1057" customFormat="1" ht="15.6">
      <c r="A6315" s="1210"/>
      <c r="B6315" s="1156"/>
      <c r="C6315" s="1089"/>
      <c r="D6315" s="1089"/>
      <c r="E6315" s="1474"/>
      <c r="F6315" s="1618"/>
    </row>
    <row r="6316" spans="1:6" s="1057" customFormat="1" ht="15.6">
      <c r="A6316" s="1210"/>
      <c r="B6316" s="1156"/>
      <c r="C6316" s="1089"/>
      <c r="D6316" s="1089"/>
      <c r="E6316" s="1474"/>
      <c r="F6316" s="1618"/>
    </row>
    <row r="6317" spans="1:6" s="1083" customFormat="1" ht="15.6">
      <c r="A6317" s="1142"/>
      <c r="B6317" s="1117"/>
      <c r="C6317" s="1159"/>
      <c r="D6317" s="1159"/>
      <c r="E6317" s="1453"/>
      <c r="F6317" s="1453"/>
    </row>
    <row r="6318" spans="1:6" s="1349" customFormat="1" ht="15.6">
      <c r="A6318" s="1346"/>
      <c r="B6318" s="1347"/>
      <c r="C6318" s="1348"/>
      <c r="D6318" s="1348"/>
      <c r="E6318" s="1619"/>
      <c r="F6318" s="1619"/>
    </row>
    <row r="6319" spans="1:6" s="1349" customFormat="1" ht="16.2" thickBot="1">
      <c r="A6319" s="1350" t="s">
        <v>3156</v>
      </c>
      <c r="B6319" s="1350"/>
      <c r="C6319" s="1351"/>
      <c r="D6319" s="1351"/>
      <c r="E6319" s="1485"/>
      <c r="F6319" s="1485"/>
    </row>
    <row r="6320" spans="1:6" s="1083" customFormat="1" ht="16.2" thickBot="1">
      <c r="A6320" s="1352" t="s">
        <v>7</v>
      </c>
      <c r="B6320" s="1112" t="s">
        <v>8</v>
      </c>
      <c r="C6320" s="1113" t="s">
        <v>10</v>
      </c>
      <c r="D6320" s="1114" t="s">
        <v>991</v>
      </c>
      <c r="E6320" s="1455" t="s">
        <v>11</v>
      </c>
      <c r="F6320" s="1578" t="s">
        <v>2732</v>
      </c>
    </row>
    <row r="6321" spans="1:6" s="1349" customFormat="1" ht="15.6">
      <c r="A6321" s="1353" t="s">
        <v>3017</v>
      </c>
      <c r="B6321" s="1354" t="s">
        <v>3130</v>
      </c>
      <c r="C6321" s="1355"/>
      <c r="D6321" s="1356"/>
      <c r="E6321" s="1472"/>
      <c r="F6321" s="1473"/>
    </row>
    <row r="6322" spans="1:6" s="1349" customFormat="1" ht="90" customHeight="1">
      <c r="A6322" s="1353"/>
      <c r="B6322" s="1354" t="s">
        <v>1644</v>
      </c>
      <c r="C6322" s="1355"/>
      <c r="D6322" s="1356"/>
      <c r="E6322" s="1485"/>
      <c r="F6322" s="1486"/>
    </row>
    <row r="6323" spans="1:6" s="1349" customFormat="1" ht="62.4">
      <c r="A6323" s="1353"/>
      <c r="B6323" s="1357" t="s">
        <v>1645</v>
      </c>
      <c r="C6323" s="1355"/>
      <c r="D6323" s="1356"/>
      <c r="E6323" s="1485"/>
      <c r="F6323" s="1486"/>
    </row>
    <row r="6324" spans="1:6" s="1349" customFormat="1" ht="124.8">
      <c r="A6324" s="1353"/>
      <c r="B6324" s="1357" t="s">
        <v>1646</v>
      </c>
      <c r="C6324" s="1355"/>
      <c r="D6324" s="1356"/>
      <c r="E6324" s="1485"/>
      <c r="F6324" s="1486"/>
    </row>
    <row r="6325" spans="1:6" s="1349" customFormat="1" ht="15.6">
      <c r="A6325" s="1353" t="s">
        <v>28</v>
      </c>
      <c r="B6325" s="1357" t="s">
        <v>1647</v>
      </c>
      <c r="C6325" s="1355" t="s">
        <v>46</v>
      </c>
      <c r="D6325" s="1358">
        <v>0</v>
      </c>
      <c r="E6325" s="1485">
        <v>1600</v>
      </c>
      <c r="F6325" s="1486">
        <f>D6325*E6325</f>
        <v>0</v>
      </c>
    </row>
    <row r="6326" spans="1:6" s="1349" customFormat="1" ht="15.6">
      <c r="A6326" s="1353" t="s">
        <v>30</v>
      </c>
      <c r="B6326" s="1357" t="s">
        <v>1648</v>
      </c>
      <c r="C6326" s="1355" t="s">
        <v>46</v>
      </c>
      <c r="D6326" s="1358">
        <v>0</v>
      </c>
      <c r="E6326" s="1485">
        <v>2200</v>
      </c>
      <c r="F6326" s="1486">
        <f>D6326*E6326</f>
        <v>0</v>
      </c>
    </row>
    <row r="6327" spans="1:6" s="1349" customFormat="1" ht="15.6">
      <c r="A6327" s="1353"/>
      <c r="B6327" s="1357"/>
      <c r="C6327" s="1355"/>
      <c r="D6327" s="1358"/>
      <c r="E6327" s="1485"/>
      <c r="F6327" s="1486"/>
    </row>
    <row r="6328" spans="1:6" s="1349" customFormat="1" ht="15.6">
      <c r="A6328" s="1353"/>
      <c r="B6328" s="1357"/>
      <c r="C6328" s="1355"/>
      <c r="D6328" s="1358"/>
      <c r="E6328" s="1485"/>
      <c r="F6328" s="1486"/>
    </row>
    <row r="6329" spans="1:6" s="1349" customFormat="1" ht="31.2">
      <c r="A6329" s="1353"/>
      <c r="B6329" s="1354" t="s">
        <v>1649</v>
      </c>
      <c r="C6329" s="1351"/>
      <c r="D6329" s="1359"/>
      <c r="E6329" s="1485"/>
      <c r="F6329" s="1486"/>
    </row>
    <row r="6330" spans="1:6" s="1349" customFormat="1" ht="15.6">
      <c r="A6330" s="1353"/>
      <c r="B6330" s="1360"/>
      <c r="C6330" s="1351"/>
      <c r="D6330" s="1359"/>
      <c r="E6330" s="1485"/>
      <c r="F6330" s="1486"/>
    </row>
    <row r="6331" spans="1:6" s="1349" customFormat="1" ht="15.6">
      <c r="A6331" s="1353" t="s">
        <v>31</v>
      </c>
      <c r="B6331" s="1357" t="s">
        <v>1650</v>
      </c>
      <c r="C6331" s="1355" t="s">
        <v>1421</v>
      </c>
      <c r="D6331" s="1361">
        <v>0</v>
      </c>
      <c r="E6331" s="1485">
        <v>130</v>
      </c>
      <c r="F6331" s="1486">
        <f>D6331*E6331</f>
        <v>0</v>
      </c>
    </row>
    <row r="6332" spans="1:6" s="1349" customFormat="1" ht="15.6">
      <c r="A6332" s="1353" t="s">
        <v>32</v>
      </c>
      <c r="B6332" s="1357" t="s">
        <v>1648</v>
      </c>
      <c r="C6332" s="1355" t="s">
        <v>1421</v>
      </c>
      <c r="D6332" s="1358">
        <v>0</v>
      </c>
      <c r="E6332" s="1485">
        <v>200</v>
      </c>
      <c r="F6332" s="1486">
        <f>D6332*E6332</f>
        <v>0</v>
      </c>
    </row>
    <row r="6333" spans="1:6" s="1349" customFormat="1" ht="15.6">
      <c r="A6333" s="1353"/>
      <c r="B6333" s="1357"/>
      <c r="C6333" s="1355"/>
      <c r="D6333" s="1358"/>
      <c r="E6333" s="1485"/>
      <c r="F6333" s="1486"/>
    </row>
    <row r="6334" spans="1:6" s="1349" customFormat="1" ht="15.6">
      <c r="A6334" s="1353"/>
      <c r="B6334" s="1357"/>
      <c r="C6334" s="1355"/>
      <c r="D6334" s="1358"/>
      <c r="E6334" s="1485"/>
      <c r="F6334" s="1486"/>
    </row>
    <row r="6335" spans="1:6" s="1349" customFormat="1" ht="15.6">
      <c r="A6335" s="1353" t="s">
        <v>33</v>
      </c>
      <c r="B6335" s="1357" t="s">
        <v>1651</v>
      </c>
      <c r="C6335" s="1355" t="s">
        <v>1421</v>
      </c>
      <c r="D6335" s="1358">
        <v>0</v>
      </c>
      <c r="E6335" s="1485">
        <v>200</v>
      </c>
      <c r="F6335" s="1486">
        <f>D6335*E6335</f>
        <v>0</v>
      </c>
    </row>
    <row r="6336" spans="1:6" s="1349" customFormat="1" ht="15.6">
      <c r="A6336" s="1353" t="s">
        <v>34</v>
      </c>
      <c r="B6336" s="1357" t="s">
        <v>1648</v>
      </c>
      <c r="C6336" s="1355" t="s">
        <v>1421</v>
      </c>
      <c r="D6336" s="1358">
        <v>0</v>
      </c>
      <c r="E6336" s="1485">
        <v>250</v>
      </c>
      <c r="F6336" s="1486">
        <f>D6336*E6336</f>
        <v>0</v>
      </c>
    </row>
    <row r="6337" spans="1:6" s="1349" customFormat="1" ht="15.6">
      <c r="A6337" s="1353"/>
      <c r="B6337" s="1357"/>
      <c r="C6337" s="1355"/>
      <c r="D6337" s="1358"/>
      <c r="E6337" s="1485"/>
      <c r="F6337" s="1486"/>
    </row>
    <row r="6338" spans="1:6" s="1362" customFormat="1" ht="15.6">
      <c r="A6338" s="1353" t="s">
        <v>35</v>
      </c>
      <c r="B6338" s="1357" t="s">
        <v>1652</v>
      </c>
      <c r="C6338" s="1355" t="s">
        <v>1421</v>
      </c>
      <c r="D6338" s="1358">
        <v>0</v>
      </c>
      <c r="E6338" s="1485">
        <v>14500</v>
      </c>
      <c r="F6338" s="1486">
        <f>D6338*E6338</f>
        <v>0</v>
      </c>
    </row>
    <row r="6339" spans="1:6" s="1362" customFormat="1" ht="15.6">
      <c r="A6339" s="1353"/>
      <c r="B6339" s="1357"/>
      <c r="C6339" s="1355"/>
      <c r="D6339" s="1358"/>
      <c r="E6339" s="1485"/>
      <c r="F6339" s="1486"/>
    </row>
    <row r="6340" spans="1:6" s="1367" customFormat="1" ht="15.6">
      <c r="A6340" s="1363"/>
      <c r="B6340" s="1364"/>
      <c r="C6340" s="1365"/>
      <c r="D6340" s="1366"/>
      <c r="E6340" s="1620"/>
      <c r="F6340" s="1621"/>
    </row>
    <row r="6341" spans="1:6" s="1367" customFormat="1" ht="15.6">
      <c r="A6341" s="1363"/>
      <c r="B6341" s="1364"/>
      <c r="C6341" s="1365"/>
      <c r="D6341" s="1366"/>
      <c r="E6341" s="1620"/>
      <c r="F6341" s="1621"/>
    </row>
    <row r="6342" spans="1:6" s="1367" customFormat="1" ht="15.6">
      <c r="A6342" s="1363"/>
      <c r="B6342" s="1364"/>
      <c r="C6342" s="1365"/>
      <c r="D6342" s="1366"/>
      <c r="E6342" s="1620"/>
      <c r="F6342" s="1621"/>
    </row>
    <row r="6343" spans="1:6" s="1367" customFormat="1" ht="15.6">
      <c r="A6343" s="1363"/>
      <c r="B6343" s="1364"/>
      <c r="C6343" s="1365"/>
      <c r="D6343" s="1366"/>
      <c r="E6343" s="1620"/>
      <c r="F6343" s="1621"/>
    </row>
    <row r="6344" spans="1:6" s="1349" customFormat="1" ht="16.2" thickBot="1">
      <c r="A6344" s="1368"/>
      <c r="B6344" s="1369"/>
      <c r="C6344" s="1370"/>
      <c r="D6344" s="1371"/>
      <c r="E6344" s="1622"/>
      <c r="F6344" s="1623"/>
    </row>
    <row r="6345" spans="1:6" s="1349" customFormat="1" ht="16.2" thickBot="1">
      <c r="A6345" s="1372"/>
      <c r="B6345" s="1373" t="s">
        <v>3131</v>
      </c>
      <c r="C6345" s="1351"/>
      <c r="D6345" s="1351"/>
      <c r="E6345" s="1595"/>
      <c r="F6345" s="1604">
        <f>SUM(F6325:F6344)</f>
        <v>0</v>
      </c>
    </row>
    <row r="6346" spans="1:6" s="1349" customFormat="1" ht="15.6">
      <c r="A6346" s="1346"/>
      <c r="B6346" s="1347"/>
      <c r="C6346" s="1348"/>
      <c r="D6346" s="1348"/>
      <c r="E6346" s="1619"/>
      <c r="F6346" s="1619"/>
    </row>
    <row r="6347" spans="1:6" s="1349" customFormat="1" ht="15.6">
      <c r="A6347" s="1346"/>
      <c r="B6347" s="1347"/>
      <c r="C6347" s="1348"/>
      <c r="D6347" s="1348"/>
      <c r="E6347" s="1619"/>
      <c r="F6347" s="1619"/>
    </row>
    <row r="6348" spans="1:6" s="1349" customFormat="1" ht="16.2" thickBot="1">
      <c r="A6348" s="1350" t="s">
        <v>3157</v>
      </c>
      <c r="B6348" s="1350"/>
      <c r="C6348" s="1351"/>
      <c r="D6348" s="1351"/>
      <c r="E6348" s="1485"/>
      <c r="F6348" s="1485"/>
    </row>
    <row r="6349" spans="1:6" s="1083" customFormat="1" ht="16.2" thickBot="1">
      <c r="A6349" s="1352" t="s">
        <v>7</v>
      </c>
      <c r="B6349" s="1112" t="s">
        <v>8</v>
      </c>
      <c r="C6349" s="1113" t="s">
        <v>10</v>
      </c>
      <c r="D6349" s="1114" t="s">
        <v>991</v>
      </c>
      <c r="E6349" s="1455" t="s">
        <v>11</v>
      </c>
      <c r="F6349" s="1578" t="s">
        <v>2732</v>
      </c>
    </row>
    <row r="6350" spans="1:6" s="1349" customFormat="1" ht="15.6">
      <c r="A6350" s="1374"/>
      <c r="B6350" s="1375"/>
      <c r="C6350" s="1376"/>
      <c r="D6350" s="1377"/>
      <c r="E6350" s="1603"/>
      <c r="F6350" s="1580"/>
    </row>
    <row r="6351" spans="1:6" s="1349" customFormat="1" ht="31.2">
      <c r="A6351" s="1353" t="s">
        <v>3019</v>
      </c>
      <c r="B6351" s="1354" t="s">
        <v>1659</v>
      </c>
      <c r="C6351" s="1355"/>
      <c r="D6351" s="1356"/>
      <c r="E6351" s="1511"/>
      <c r="F6351" s="1515"/>
    </row>
    <row r="6352" spans="1:6" s="1349" customFormat="1" ht="62.4">
      <c r="A6352" s="1353"/>
      <c r="B6352" s="1354" t="s">
        <v>1644</v>
      </c>
      <c r="C6352" s="1355"/>
      <c r="D6352" s="1356"/>
      <c r="E6352" s="1511"/>
      <c r="F6352" s="1515"/>
    </row>
    <row r="6353" spans="1:6" s="1349" customFormat="1" ht="15.6">
      <c r="A6353" s="1353"/>
      <c r="B6353" s="1354"/>
      <c r="C6353" s="1355"/>
      <c r="D6353" s="1356"/>
      <c r="E6353" s="1511"/>
      <c r="F6353" s="1515"/>
    </row>
    <row r="6354" spans="1:6" s="1362" customFormat="1" ht="145.5" customHeight="1">
      <c r="A6354" s="1353" t="s">
        <v>28</v>
      </c>
      <c r="B6354" s="1357" t="s">
        <v>3158</v>
      </c>
      <c r="C6354" s="1355" t="s">
        <v>1421</v>
      </c>
      <c r="D6354" s="1356">
        <v>0</v>
      </c>
      <c r="E6354" s="1564">
        <v>275000</v>
      </c>
      <c r="F6354" s="1568">
        <f>D6354*E6354</f>
        <v>0</v>
      </c>
    </row>
    <row r="6355" spans="1:6" s="1349" customFormat="1" ht="62.4">
      <c r="A6355" s="1353" t="s">
        <v>30</v>
      </c>
      <c r="B6355" s="1357" t="s">
        <v>1661</v>
      </c>
      <c r="C6355" s="1355"/>
      <c r="D6355" s="1378"/>
      <c r="E6355" s="1515"/>
      <c r="F6355" s="1624"/>
    </row>
    <row r="6356" spans="1:6" s="1349" customFormat="1" ht="15.6">
      <c r="A6356" s="1353"/>
      <c r="B6356" s="1357"/>
      <c r="C6356" s="1355"/>
      <c r="D6356" s="1356"/>
      <c r="E6356" s="1511"/>
      <c r="F6356" s="1486"/>
    </row>
    <row r="6357" spans="1:6" s="1349" customFormat="1" ht="15.6">
      <c r="A6357" s="1353"/>
      <c r="B6357" s="1357" t="s">
        <v>1662</v>
      </c>
      <c r="C6357" s="1355" t="s">
        <v>1421</v>
      </c>
      <c r="D6357" s="1378">
        <v>38</v>
      </c>
      <c r="E6357" s="1515">
        <v>16500</v>
      </c>
      <c r="F6357" s="1624">
        <f>D6357*E6357</f>
        <v>627000</v>
      </c>
    </row>
    <row r="6358" spans="1:6" s="1349" customFormat="1" ht="15.6">
      <c r="A6358" s="1353"/>
      <c r="B6358" s="1357" t="s">
        <v>1663</v>
      </c>
      <c r="C6358" s="1355" t="s">
        <v>1421</v>
      </c>
      <c r="D6358" s="1378">
        <f>D6357</f>
        <v>38</v>
      </c>
      <c r="E6358" s="1515">
        <v>16500</v>
      </c>
      <c r="F6358" s="1624">
        <f>D6358*E6358</f>
        <v>627000</v>
      </c>
    </row>
    <row r="6359" spans="1:6" s="1349" customFormat="1" ht="15.6">
      <c r="A6359" s="1353"/>
      <c r="B6359" s="1357" t="s">
        <v>1664</v>
      </c>
      <c r="C6359" s="1355" t="s">
        <v>1421</v>
      </c>
      <c r="D6359" s="1378">
        <f>D6357</f>
        <v>38</v>
      </c>
      <c r="E6359" s="1515">
        <v>16500</v>
      </c>
      <c r="F6359" s="1624">
        <f>D6359*E6359</f>
        <v>627000</v>
      </c>
    </row>
    <row r="6360" spans="1:6" s="1349" customFormat="1" ht="15.6">
      <c r="A6360" s="1353"/>
      <c r="B6360" s="1357"/>
      <c r="C6360" s="1355"/>
      <c r="D6360" s="1356"/>
      <c r="E6360" s="1511"/>
      <c r="F6360" s="1486"/>
    </row>
    <row r="6361" spans="1:6" s="1349" customFormat="1" ht="58.5" customHeight="1">
      <c r="A6361" s="1353" t="s">
        <v>31</v>
      </c>
      <c r="B6361" s="1357" t="s">
        <v>1665</v>
      </c>
      <c r="C6361" s="1355" t="s">
        <v>1421</v>
      </c>
      <c r="D6361" s="1378">
        <v>0</v>
      </c>
      <c r="E6361" s="1515">
        <f>100000*1.16</f>
        <v>115999.99999999999</v>
      </c>
      <c r="F6361" s="1624">
        <f>D6361*E6361</f>
        <v>0</v>
      </c>
    </row>
    <row r="6362" spans="1:6" s="1349" customFormat="1" ht="21" customHeight="1">
      <c r="A6362" s="1353"/>
      <c r="B6362" s="1357"/>
      <c r="C6362" s="1355"/>
      <c r="D6362" s="1378"/>
      <c r="E6362" s="1511"/>
      <c r="F6362" s="1624"/>
    </row>
    <row r="6363" spans="1:6" s="1349" customFormat="1" ht="57" customHeight="1">
      <c r="A6363" s="1353" t="s">
        <v>32</v>
      </c>
      <c r="B6363" s="1357" t="s">
        <v>1666</v>
      </c>
      <c r="C6363" s="1355" t="s">
        <v>1421</v>
      </c>
      <c r="D6363" s="1378">
        <v>0</v>
      </c>
      <c r="E6363" s="1515">
        <f>10000*1.16</f>
        <v>11600</v>
      </c>
      <c r="F6363" s="1624">
        <f>D6363*E6363</f>
        <v>0</v>
      </c>
    </row>
    <row r="6364" spans="1:6" s="1349" customFormat="1" ht="21" customHeight="1">
      <c r="A6364" s="1353"/>
      <c r="B6364" s="1357"/>
      <c r="C6364" s="1355"/>
      <c r="D6364" s="1378"/>
      <c r="E6364" s="1511"/>
      <c r="F6364" s="1624"/>
    </row>
    <row r="6365" spans="1:6" s="1349" customFormat="1" ht="15.6">
      <c r="A6365" s="1353"/>
      <c r="B6365" s="1357"/>
      <c r="C6365" s="1355"/>
      <c r="D6365" s="1356"/>
      <c r="E6365" s="1511"/>
      <c r="F6365" s="1486"/>
    </row>
    <row r="6366" spans="1:6" s="1349" customFormat="1" ht="16.2" thickBot="1">
      <c r="A6366" s="1368"/>
      <c r="B6366" s="1369"/>
      <c r="C6366" s="1370"/>
      <c r="D6366" s="1371"/>
      <c r="E6366" s="1625"/>
      <c r="F6366" s="1582"/>
    </row>
    <row r="6367" spans="1:6" s="1349" customFormat="1" ht="16.2" thickBot="1">
      <c r="A6367" s="1346"/>
      <c r="B6367" s="1373"/>
      <c r="C6367" s="1351" t="s">
        <v>2867</v>
      </c>
      <c r="D6367" s="1351"/>
      <c r="E6367" s="1595"/>
      <c r="F6367" s="1604">
        <f>SUM(F6350:F6366)</f>
        <v>1881000</v>
      </c>
    </row>
    <row r="6368" spans="1:6" s="1349" customFormat="1" ht="16.2" thickBot="1">
      <c r="A6368" s="1350" t="s">
        <v>3159</v>
      </c>
      <c r="B6368" s="1350"/>
      <c r="C6368" s="1351"/>
      <c r="D6368" s="1351"/>
      <c r="E6368" s="1485"/>
      <c r="F6368" s="1485"/>
    </row>
    <row r="6369" spans="1:6" s="1083" customFormat="1" ht="16.2" thickBot="1">
      <c r="A6369" s="1352" t="s">
        <v>7</v>
      </c>
      <c r="B6369" s="1112" t="s">
        <v>8</v>
      </c>
      <c r="C6369" s="1113" t="s">
        <v>10</v>
      </c>
      <c r="D6369" s="1114" t="s">
        <v>991</v>
      </c>
      <c r="E6369" s="1455" t="s">
        <v>11</v>
      </c>
      <c r="F6369" s="1578" t="s">
        <v>2732</v>
      </c>
    </row>
    <row r="6370" spans="1:6" s="1349" customFormat="1" ht="15.6">
      <c r="A6370" s="1374"/>
      <c r="B6370" s="1375" t="s">
        <v>2720</v>
      </c>
      <c r="C6370" s="1376"/>
      <c r="D6370" s="1377"/>
      <c r="E6370" s="1603"/>
      <c r="F6370" s="1580">
        <f>F6367</f>
        <v>1881000</v>
      </c>
    </row>
    <row r="6371" spans="1:6" s="1349" customFormat="1" ht="15.6">
      <c r="A6371" s="1353"/>
      <c r="B6371" s="1357"/>
      <c r="C6371" s="1355"/>
      <c r="D6371" s="1356"/>
      <c r="E6371" s="1511"/>
      <c r="F6371" s="1486"/>
    </row>
    <row r="6372" spans="1:6" s="1349" customFormat="1" ht="15.6">
      <c r="A6372" s="1353"/>
      <c r="B6372" s="1354" t="s">
        <v>1667</v>
      </c>
      <c r="C6372" s="1355"/>
      <c r="D6372" s="1378"/>
      <c r="E6372" s="1515"/>
      <c r="F6372" s="1624"/>
    </row>
    <row r="6373" spans="1:6" s="1349" customFormat="1" ht="129.75" customHeight="1">
      <c r="A6373" s="1353" t="s">
        <v>33</v>
      </c>
      <c r="B6373" s="1357" t="s">
        <v>1668</v>
      </c>
      <c r="C6373" s="1355" t="s">
        <v>1421</v>
      </c>
      <c r="D6373" s="1378">
        <v>0</v>
      </c>
      <c r="E6373" s="1568">
        <v>165000</v>
      </c>
      <c r="F6373" s="1626">
        <f>D6373*E6373</f>
        <v>0</v>
      </c>
    </row>
    <row r="6374" spans="1:6" s="1349" customFormat="1" ht="15.6">
      <c r="A6374" s="1353"/>
      <c r="B6374" s="1357"/>
      <c r="C6374" s="1355"/>
      <c r="D6374" s="1356"/>
      <c r="E6374" s="1511"/>
      <c r="F6374" s="1486"/>
    </row>
    <row r="6375" spans="1:6" s="1349" customFormat="1" ht="15.6">
      <c r="A6375" s="1353"/>
      <c r="B6375" s="1364" t="s">
        <v>1669</v>
      </c>
      <c r="C6375" s="1355"/>
      <c r="D6375" s="1356"/>
      <c r="E6375" s="1511"/>
      <c r="F6375" s="1486"/>
    </row>
    <row r="6376" spans="1:6" s="1349" customFormat="1" ht="125.25" customHeight="1">
      <c r="A6376" s="1353" t="s">
        <v>34</v>
      </c>
      <c r="B6376" s="1357" t="s">
        <v>1670</v>
      </c>
      <c r="C6376" s="1355" t="s">
        <v>1421</v>
      </c>
      <c r="D6376" s="1378">
        <v>1</v>
      </c>
      <c r="E6376" s="1568">
        <v>50000</v>
      </c>
      <c r="F6376" s="1626">
        <f>D6376*E6376</f>
        <v>50000</v>
      </c>
    </row>
    <row r="6377" spans="1:6" s="1349" customFormat="1" ht="15.6">
      <c r="A6377" s="1353"/>
      <c r="B6377" s="1357"/>
      <c r="C6377" s="1355"/>
      <c r="D6377" s="1356"/>
      <c r="E6377" s="1511"/>
      <c r="F6377" s="1486"/>
    </row>
    <row r="6378" spans="1:6" s="1349" customFormat="1" ht="16.2" thickBot="1">
      <c r="A6378" s="1368"/>
      <c r="B6378" s="1369"/>
      <c r="C6378" s="1370"/>
      <c r="D6378" s="1371"/>
      <c r="E6378" s="1625"/>
      <c r="F6378" s="1582"/>
    </row>
    <row r="6379" spans="1:6" s="1349" customFormat="1" ht="16.2" thickBot="1">
      <c r="A6379" s="1346"/>
      <c r="B6379" s="1373"/>
      <c r="C6379" s="1351" t="s">
        <v>3135</v>
      </c>
      <c r="D6379" s="1351"/>
      <c r="E6379" s="1595"/>
      <c r="F6379" s="1604">
        <f>SUM(F6370:F6378)</f>
        <v>1931000</v>
      </c>
    </row>
    <row r="6380" spans="1:6" s="1349" customFormat="1" ht="15.6">
      <c r="A6380" s="1346"/>
      <c r="B6380" s="1347"/>
      <c r="C6380" s="1348"/>
      <c r="D6380" s="1348"/>
      <c r="E6380" s="1619"/>
      <c r="F6380" s="1619"/>
    </row>
    <row r="6381" spans="1:6" s="1055" customFormat="1" ht="15.6">
      <c r="A6381" s="1158"/>
      <c r="B6381" s="1196"/>
      <c r="C6381" s="1253"/>
      <c r="D6381" s="1107"/>
      <c r="E6381" s="1465"/>
      <c r="F6381" s="1562"/>
    </row>
    <row r="6382" spans="1:6" s="1055" customFormat="1" ht="15.6">
      <c r="A6382" s="2589" t="s">
        <v>2754</v>
      </c>
      <c r="B6382" s="2589"/>
      <c r="C6382" s="2589"/>
      <c r="D6382" s="2589"/>
      <c r="E6382" s="2589"/>
      <c r="F6382" s="2589"/>
    </row>
    <row r="6383" spans="1:6" s="1055" customFormat="1" ht="16.2" thickBot="1">
      <c r="A6383" s="1254"/>
      <c r="B6383" s="1142"/>
      <c r="C6383" s="1143"/>
      <c r="D6383" s="1107"/>
      <c r="E6383" s="1465"/>
      <c r="F6383" s="1564"/>
    </row>
    <row r="6384" spans="1:6" s="1055" customFormat="1" ht="16.2" thickBot="1">
      <c r="A6384" s="1313" t="s">
        <v>7</v>
      </c>
      <c r="B6384" s="1112" t="s">
        <v>8</v>
      </c>
      <c r="C6384" s="1145"/>
      <c r="D6384" s="1114"/>
      <c r="E6384" s="1455"/>
      <c r="F6384" s="1584" t="s">
        <v>2755</v>
      </c>
    </row>
    <row r="6385" spans="1:7" s="1055" customFormat="1" ht="15.6">
      <c r="A6385" s="1259"/>
      <c r="B6385" s="1146"/>
      <c r="C6385" s="1147"/>
      <c r="D6385" s="1148"/>
      <c r="E6385" s="1513"/>
      <c r="F6385" s="1567"/>
    </row>
    <row r="6386" spans="1:7" s="1055" customFormat="1" ht="15.6">
      <c r="A6386" s="1195"/>
      <c r="B6386" s="1077"/>
      <c r="C6386" s="1149"/>
      <c r="D6386" s="1073"/>
      <c r="E6386" s="1491"/>
      <c r="F6386" s="1568"/>
    </row>
    <row r="6387" spans="1:7" s="1055" customFormat="1" ht="15.6">
      <c r="A6387" s="1195"/>
      <c r="B6387" s="1077" t="s">
        <v>1679</v>
      </c>
      <c r="C6387" s="1149"/>
      <c r="D6387" s="1073"/>
      <c r="E6387" s="1491"/>
      <c r="F6387" s="1568"/>
    </row>
    <row r="6388" spans="1:7" s="1055" customFormat="1" ht="15.6">
      <c r="A6388" s="1195"/>
      <c r="B6388" s="1150" t="s">
        <v>2754</v>
      </c>
      <c r="C6388" s="1151"/>
      <c r="D6388" s="1073"/>
      <c r="E6388" s="1491"/>
      <c r="F6388" s="1568"/>
    </row>
    <row r="6389" spans="1:7" s="1055" customFormat="1" ht="15.6">
      <c r="A6389" s="1195"/>
      <c r="B6389" s="1124"/>
      <c r="C6389" s="1274"/>
      <c r="D6389" s="1073"/>
      <c r="E6389" s="1491"/>
      <c r="F6389" s="1568"/>
    </row>
    <row r="6390" spans="1:7" s="1055" customFormat="1" ht="15.6">
      <c r="A6390" s="1195">
        <v>3.2</v>
      </c>
      <c r="B6390" s="1082" t="s">
        <v>1674</v>
      </c>
      <c r="C6390" s="1151"/>
      <c r="D6390" s="1073"/>
      <c r="E6390" s="1491"/>
      <c r="F6390" s="1568">
        <f>F6345</f>
        <v>0</v>
      </c>
    </row>
    <row r="6391" spans="1:7" s="1055" customFormat="1" ht="15.6">
      <c r="A6391" s="1195"/>
      <c r="B6391" s="1082"/>
      <c r="C6391" s="1341"/>
      <c r="D6391" s="1073"/>
      <c r="E6391" s="1491"/>
      <c r="F6391" s="1568"/>
    </row>
    <row r="6392" spans="1:7" s="1055" customFormat="1" ht="15.6">
      <c r="A6392" s="1195">
        <v>3.3</v>
      </c>
      <c r="B6392" s="1082" t="s">
        <v>1675</v>
      </c>
      <c r="C6392" s="1151"/>
      <c r="D6392" s="1073"/>
      <c r="E6392" s="1491"/>
      <c r="F6392" s="1568">
        <f>F6379</f>
        <v>1931000</v>
      </c>
    </row>
    <row r="6393" spans="1:7" s="1055" customFormat="1" ht="15.6">
      <c r="A6393" s="1259"/>
      <c r="B6393" s="1094"/>
      <c r="C6393" s="1147"/>
      <c r="D6393" s="1148"/>
      <c r="E6393" s="1513"/>
      <c r="F6393" s="1569"/>
    </row>
    <row r="6394" spans="1:7" s="1055" customFormat="1" ht="15.6">
      <c r="A6394" s="1259"/>
      <c r="B6394" s="1146" t="s">
        <v>2926</v>
      </c>
      <c r="C6394" s="1147"/>
      <c r="D6394" s="1148"/>
      <c r="E6394" s="1513"/>
      <c r="F6394" s="1571">
        <f>SUM(F6389:F6393)</f>
        <v>1931000</v>
      </c>
      <c r="G6394" s="1269"/>
    </row>
    <row r="6395" spans="1:7" s="1055" customFormat="1" ht="15.6">
      <c r="A6395" s="1259"/>
      <c r="B6395" s="1146"/>
      <c r="C6395" s="1147"/>
      <c r="D6395" s="1073"/>
      <c r="E6395" s="1491"/>
      <c r="F6395" s="1569"/>
    </row>
    <row r="6396" spans="1:7" s="1055" customFormat="1" ht="15.6">
      <c r="A6396" s="1259"/>
      <c r="B6396" s="1146"/>
      <c r="C6396" s="1147"/>
      <c r="D6396" s="1073"/>
      <c r="E6396" s="1491"/>
      <c r="F6396" s="1569"/>
    </row>
    <row r="6397" spans="1:7" s="1055" customFormat="1" ht="15.6">
      <c r="A6397" s="1259"/>
      <c r="B6397" s="1146"/>
      <c r="C6397" s="1147"/>
      <c r="D6397" s="1073"/>
      <c r="E6397" s="1491"/>
      <c r="F6397" s="1569"/>
    </row>
    <row r="6398" spans="1:7" s="1055" customFormat="1" ht="15.6">
      <c r="A6398" s="1259"/>
      <c r="B6398" s="1146"/>
      <c r="C6398" s="1147"/>
      <c r="D6398" s="1073"/>
      <c r="E6398" s="1491"/>
      <c r="F6398" s="1569"/>
    </row>
    <row r="6399" spans="1:7" s="1055" customFormat="1" ht="15.6">
      <c r="A6399" s="1259"/>
      <c r="B6399" s="1146"/>
      <c r="C6399" s="1147"/>
      <c r="D6399" s="1073"/>
      <c r="E6399" s="1491"/>
      <c r="F6399" s="1569"/>
    </row>
    <row r="6400" spans="1:7" s="1055" customFormat="1" ht="15.6">
      <c r="A6400" s="1259"/>
      <c r="B6400" s="1146"/>
      <c r="C6400" s="1147"/>
      <c r="D6400" s="1073"/>
      <c r="E6400" s="1491"/>
      <c r="F6400" s="1569"/>
    </row>
    <row r="6401" spans="1:6" s="1055" customFormat="1" ht="15.6">
      <c r="A6401" s="1259"/>
      <c r="B6401" s="1146"/>
      <c r="C6401" s="1147"/>
      <c r="D6401" s="1073"/>
      <c r="E6401" s="1491"/>
      <c r="F6401" s="1569"/>
    </row>
    <row r="6402" spans="1:6" s="1055" customFormat="1" ht="15.6">
      <c r="A6402" s="1195"/>
      <c r="B6402" s="1124"/>
      <c r="C6402" s="1151"/>
      <c r="D6402" s="1073"/>
      <c r="E6402" s="1491"/>
      <c r="F6402" s="1568"/>
    </row>
    <row r="6403" spans="1:6" s="1055" customFormat="1" ht="15.6">
      <c r="A6403" s="1259"/>
      <c r="B6403" s="1146"/>
      <c r="C6403" s="1147"/>
      <c r="D6403" s="1148"/>
      <c r="E6403" s="1513"/>
      <c r="F6403" s="1569"/>
    </row>
    <row r="6404" spans="1:6" s="1055" customFormat="1" ht="15.6">
      <c r="A6404" s="1259"/>
      <c r="B6404" s="1146" t="s">
        <v>810</v>
      </c>
      <c r="C6404" s="1147"/>
      <c r="D6404" s="1073"/>
      <c r="E6404" s="1491"/>
      <c r="F6404" s="1569">
        <f>SUM(F6394:F6403)</f>
        <v>1931000</v>
      </c>
    </row>
    <row r="6405" spans="1:6" s="1055" customFormat="1" ht="15.6">
      <c r="A6405" s="1195"/>
      <c r="B6405" s="1266"/>
      <c r="C6405" s="1267"/>
      <c r="D6405" s="1268"/>
      <c r="E6405" s="1572"/>
      <c r="F6405" s="1573"/>
    </row>
    <row r="6406" spans="1:6" s="1055" customFormat="1" ht="15.6">
      <c r="A6406" s="1195"/>
      <c r="B6406" s="1124"/>
      <c r="C6406" s="1151"/>
      <c r="D6406" s="1073"/>
      <c r="E6406" s="1491"/>
      <c r="F6406" s="1568"/>
    </row>
    <row r="6407" spans="1:6" s="1055" customFormat="1" ht="31.2">
      <c r="A6407" s="1195"/>
      <c r="B6407" s="1146" t="s">
        <v>3136</v>
      </c>
      <c r="C6407" s="1151"/>
      <c r="D6407" s="1270"/>
      <c r="E6407" s="1498"/>
      <c r="F6407" s="1574">
        <f>F6404</f>
        <v>1931000</v>
      </c>
    </row>
    <row r="6408" spans="1:6" s="1055" customFormat="1" ht="16.2" thickBot="1">
      <c r="A6408" s="1271"/>
      <c r="B6408" s="1162"/>
      <c r="C6408" s="1272"/>
      <c r="D6408" s="1164"/>
      <c r="E6408" s="1575"/>
      <c r="F6408" s="1576"/>
    </row>
    <row r="6409" spans="1:6" s="1055" customFormat="1" ht="15.6">
      <c r="A6409" s="2605"/>
      <c r="B6409" s="2605"/>
      <c r="C6409" s="2605"/>
      <c r="D6409" s="2605"/>
      <c r="E6409" s="2605"/>
      <c r="F6409" s="2605"/>
    </row>
    <row r="6410" spans="1:6" s="1083" customFormat="1" ht="15.6">
      <c r="A6410" s="1159"/>
      <c r="C6410" s="1159"/>
      <c r="D6410" s="1159"/>
      <c r="E6410" s="1519"/>
      <c r="F6410" s="1454"/>
    </row>
    <row r="6411" spans="1:6" s="1055" customFormat="1" ht="15.6">
      <c r="A6411" s="1052"/>
      <c r="B6411" s="1053"/>
      <c r="C6411" s="1054"/>
      <c r="D6411" s="1054"/>
      <c r="E6411" s="1463"/>
      <c r="F6411" s="1463"/>
    </row>
    <row r="6412" spans="1:6" s="1055" customFormat="1" ht="15.6">
      <c r="A6412" s="1052"/>
      <c r="B6412" s="1053"/>
      <c r="C6412" s="1054"/>
      <c r="D6412" s="1054"/>
      <c r="E6412" s="1463"/>
      <c r="F6412" s="1463"/>
    </row>
    <row r="6413" spans="1:6" s="1055" customFormat="1" ht="15.6">
      <c r="A6413" s="1052"/>
      <c r="B6413" s="1053"/>
      <c r="C6413" s="1054"/>
      <c r="D6413" s="1054"/>
      <c r="E6413" s="1463"/>
      <c r="F6413" s="1463"/>
    </row>
    <row r="6414" spans="1:6" s="1055" customFormat="1" ht="15.6">
      <c r="A6414" s="1052"/>
      <c r="B6414" s="1053"/>
      <c r="C6414" s="1054"/>
      <c r="D6414" s="1054"/>
      <c r="E6414" s="1463"/>
      <c r="F6414" s="1463"/>
    </row>
    <row r="6415" spans="1:6" s="1055" customFormat="1" ht="15.6">
      <c r="A6415" s="1052"/>
      <c r="B6415" s="1053"/>
      <c r="C6415" s="1054"/>
      <c r="D6415" s="1054"/>
      <c r="E6415" s="1463"/>
      <c r="F6415" s="1463"/>
    </row>
    <row r="6416" spans="1:6" s="1055" customFormat="1" ht="15.6">
      <c r="A6416" s="1052"/>
      <c r="B6416" s="1053"/>
      <c r="C6416" s="1054"/>
      <c r="D6416" s="1054"/>
      <c r="E6416" s="1463"/>
      <c r="F6416" s="1463"/>
    </row>
    <row r="6417" spans="1:6" s="1055" customFormat="1" ht="15.6">
      <c r="A6417" s="1052"/>
      <c r="B6417" s="1053"/>
      <c r="C6417" s="1054"/>
      <c r="D6417" s="1054"/>
      <c r="E6417" s="1463"/>
      <c r="F6417" s="1463"/>
    </row>
    <row r="6418" spans="1:6" s="1055" customFormat="1" ht="15.6">
      <c r="A6418" s="1052"/>
      <c r="B6418" s="1053"/>
      <c r="C6418" s="1054"/>
      <c r="D6418" s="1054"/>
      <c r="E6418" s="1463"/>
      <c r="F6418" s="1463"/>
    </row>
    <row r="6419" spans="1:6" s="1055" customFormat="1" ht="15.6">
      <c r="A6419" s="1052"/>
      <c r="B6419" s="1053"/>
      <c r="C6419" s="1054"/>
      <c r="D6419" s="1054"/>
      <c r="E6419" s="1463"/>
      <c r="F6419" s="1463"/>
    </row>
    <row r="6420" spans="1:6" s="1055" customFormat="1" ht="15.6">
      <c r="A6420" s="1052"/>
      <c r="B6420" s="1053"/>
      <c r="C6420" s="1054"/>
      <c r="D6420" s="1054"/>
      <c r="E6420" s="1463"/>
      <c r="F6420" s="1463"/>
    </row>
    <row r="6421" spans="1:6" s="1055" customFormat="1" ht="15.6">
      <c r="A6421" s="1052"/>
      <c r="B6421" s="1053"/>
      <c r="C6421" s="1054"/>
      <c r="D6421" s="1054"/>
      <c r="E6421" s="1463"/>
      <c r="F6421" s="1463"/>
    </row>
    <row r="6422" spans="1:6" s="1055" customFormat="1" ht="15.6">
      <c r="A6422" s="1052"/>
      <c r="B6422" s="1053"/>
      <c r="C6422" s="1054"/>
      <c r="D6422" s="1054"/>
      <c r="E6422" s="1463"/>
      <c r="F6422" s="1463"/>
    </row>
    <row r="6423" spans="1:6" s="1055" customFormat="1" ht="15.6">
      <c r="A6423" s="1052"/>
      <c r="B6423" s="1053"/>
      <c r="C6423" s="1054"/>
      <c r="D6423" s="1054"/>
      <c r="E6423" s="1463"/>
      <c r="F6423" s="1463"/>
    </row>
    <row r="6424" spans="1:6" s="1055" customFormat="1" ht="15.6">
      <c r="A6424" s="1052"/>
      <c r="B6424" s="1053"/>
      <c r="C6424" s="1054"/>
      <c r="D6424" s="1054"/>
      <c r="E6424" s="1463"/>
      <c r="F6424" s="1463"/>
    </row>
    <row r="6425" spans="1:6" s="1055" customFormat="1" ht="15.6">
      <c r="A6425" s="1052"/>
      <c r="B6425" s="1053"/>
      <c r="C6425" s="1054"/>
      <c r="D6425" s="1054"/>
      <c r="E6425" s="1463"/>
      <c r="F6425" s="1463"/>
    </row>
    <row r="6426" spans="1:6" s="1055" customFormat="1" ht="15.6">
      <c r="A6426" s="1052"/>
      <c r="B6426" s="1053"/>
      <c r="C6426" s="1054"/>
      <c r="D6426" s="1054"/>
      <c r="E6426" s="1463"/>
      <c r="F6426" s="1463"/>
    </row>
    <row r="6427" spans="1:6" s="1057" customFormat="1" ht="15.6">
      <c r="A6427" s="1210"/>
      <c r="B6427" s="1156"/>
      <c r="C6427" s="1089"/>
      <c r="D6427" s="1089"/>
      <c r="E6427" s="1474"/>
      <c r="F6427" s="1618"/>
    </row>
    <row r="6428" spans="1:6" s="1057" customFormat="1" ht="53.25" customHeight="1">
      <c r="A6428" s="2579" t="s">
        <v>3160</v>
      </c>
      <c r="B6428" s="2580"/>
      <c r="C6428" s="2580"/>
      <c r="D6428" s="2580"/>
      <c r="E6428" s="2580"/>
      <c r="F6428" s="2580"/>
    </row>
    <row r="6429" spans="1:6" s="1057" customFormat="1" ht="15.6">
      <c r="A6429" s="1210"/>
      <c r="B6429" s="1156"/>
      <c r="C6429" s="1089"/>
      <c r="D6429" s="1089"/>
      <c r="E6429" s="1474"/>
      <c r="F6429" s="1618"/>
    </row>
    <row r="6430" spans="1:6" s="1057" customFormat="1" ht="15.6">
      <c r="A6430" s="1210"/>
      <c r="B6430" s="1156"/>
      <c r="C6430" s="1089"/>
      <c r="D6430" s="1089"/>
      <c r="E6430" s="1474"/>
      <c r="F6430" s="1618"/>
    </row>
    <row r="6431" spans="1:6" s="1057" customFormat="1" ht="15.6">
      <c r="A6431" s="1210"/>
      <c r="B6431" s="1156"/>
      <c r="C6431" s="1089"/>
      <c r="D6431" s="1089"/>
      <c r="E6431" s="1474"/>
      <c r="F6431" s="1618"/>
    </row>
    <row r="6432" spans="1:6" s="1057" customFormat="1" ht="15.6">
      <c r="A6432" s="1210"/>
      <c r="B6432" s="1156"/>
      <c r="C6432" s="1089"/>
      <c r="D6432" s="1089"/>
      <c r="E6432" s="1474"/>
      <c r="F6432" s="1618"/>
    </row>
    <row r="6433" spans="1:6" s="1057" customFormat="1" ht="15.6">
      <c r="A6433" s="1210"/>
      <c r="B6433" s="1156"/>
      <c r="C6433" s="1089"/>
      <c r="D6433" s="1089"/>
      <c r="E6433" s="1474"/>
      <c r="F6433" s="1618"/>
    </row>
    <row r="6434" spans="1:6" s="1057" customFormat="1" ht="15.6">
      <c r="A6434" s="1210"/>
      <c r="B6434" s="1156"/>
      <c r="C6434" s="1089"/>
      <c r="D6434" s="1089"/>
      <c r="E6434" s="1474"/>
      <c r="F6434" s="1618"/>
    </row>
    <row r="6435" spans="1:6" s="1057" customFormat="1" ht="15.6">
      <c r="A6435" s="1210"/>
      <c r="B6435" s="1156"/>
      <c r="C6435" s="1089"/>
      <c r="D6435" s="1089"/>
      <c r="E6435" s="1474"/>
      <c r="F6435" s="1618"/>
    </row>
    <row r="6436" spans="1:6" s="1057" customFormat="1" ht="15.6">
      <c r="A6436" s="1210"/>
      <c r="B6436" s="1156"/>
      <c r="C6436" s="1089"/>
      <c r="D6436" s="1089"/>
      <c r="E6436" s="1474"/>
      <c r="F6436" s="1618"/>
    </row>
    <row r="6437" spans="1:6" s="1057" customFormat="1" ht="15.6">
      <c r="A6437" s="1210"/>
      <c r="B6437" s="1156"/>
      <c r="C6437" s="1089"/>
      <c r="D6437" s="1089"/>
      <c r="E6437" s="1474"/>
      <c r="F6437" s="1618"/>
    </row>
    <row r="6438" spans="1:6" s="1057" customFormat="1" ht="15.6">
      <c r="A6438" s="1210"/>
      <c r="B6438" s="1156"/>
      <c r="C6438" s="1089"/>
      <c r="D6438" s="1089"/>
      <c r="E6438" s="1474"/>
      <c r="F6438" s="1618"/>
    </row>
    <row r="6439" spans="1:6" s="1057" customFormat="1" ht="15.6">
      <c r="A6439" s="1210"/>
      <c r="B6439" s="1156"/>
      <c r="C6439" s="1089"/>
      <c r="D6439" s="1089"/>
      <c r="E6439" s="1474"/>
      <c r="F6439" s="1618"/>
    </row>
    <row r="6440" spans="1:6" s="1057" customFormat="1" ht="15.6">
      <c r="A6440" s="1210"/>
      <c r="B6440" s="1156"/>
      <c r="C6440" s="1089"/>
      <c r="D6440" s="1089"/>
      <c r="E6440" s="1474"/>
      <c r="F6440" s="1618"/>
    </row>
    <row r="6441" spans="1:6" s="1057" customFormat="1" ht="15.6">
      <c r="A6441" s="1210"/>
      <c r="B6441" s="1156"/>
      <c r="C6441" s="1089"/>
      <c r="D6441" s="1089"/>
      <c r="E6441" s="1474"/>
      <c r="F6441" s="1618"/>
    </row>
    <row r="6442" spans="1:6" s="1057" customFormat="1" ht="15.6">
      <c r="A6442" s="1210"/>
      <c r="B6442" s="1156"/>
      <c r="C6442" s="1089"/>
      <c r="D6442" s="1089"/>
      <c r="E6442" s="1474"/>
      <c r="F6442" s="1618"/>
    </row>
    <row r="6443" spans="1:6" s="1083" customFormat="1" ht="15.6">
      <c r="A6443" s="1142"/>
      <c r="B6443" s="1117"/>
      <c r="C6443" s="1159"/>
      <c r="D6443" s="1159"/>
      <c r="E6443" s="1453"/>
      <c r="F6443" s="1453"/>
    </row>
    <row r="6444" spans="1:6" s="1349" customFormat="1" ht="15.6">
      <c r="A6444" s="1346"/>
      <c r="B6444" s="1347"/>
      <c r="C6444" s="1348"/>
      <c r="D6444" s="1348"/>
      <c r="E6444" s="1619"/>
      <c r="F6444" s="1619"/>
    </row>
    <row r="6445" spans="1:6" s="1349" customFormat="1" ht="16.2" thickBot="1">
      <c r="A6445" s="1350" t="s">
        <v>3161</v>
      </c>
      <c r="B6445" s="1350"/>
      <c r="C6445" s="1351"/>
      <c r="D6445" s="1351"/>
      <c r="E6445" s="1485"/>
      <c r="F6445" s="1485"/>
    </row>
    <row r="6446" spans="1:6" s="1083" customFormat="1" ht="16.2" thickBot="1">
      <c r="A6446" s="1352" t="s">
        <v>7</v>
      </c>
      <c r="B6446" s="1112" t="s">
        <v>8</v>
      </c>
      <c r="C6446" s="1113" t="s">
        <v>10</v>
      </c>
      <c r="D6446" s="1114" t="s">
        <v>991</v>
      </c>
      <c r="E6446" s="1455" t="s">
        <v>11</v>
      </c>
      <c r="F6446" s="1578" t="s">
        <v>2732</v>
      </c>
    </row>
    <row r="6447" spans="1:6" s="1349" customFormat="1" ht="15.6">
      <c r="A6447" s="1353" t="s">
        <v>3034</v>
      </c>
      <c r="B6447" s="1354" t="s">
        <v>3130</v>
      </c>
      <c r="C6447" s="1355"/>
      <c r="D6447" s="1356"/>
      <c r="E6447" s="1472"/>
      <c r="F6447" s="1473"/>
    </row>
    <row r="6448" spans="1:6" s="1349" customFormat="1" ht="90" customHeight="1">
      <c r="A6448" s="1353"/>
      <c r="B6448" s="1354" t="s">
        <v>1644</v>
      </c>
      <c r="C6448" s="1355"/>
      <c r="D6448" s="1356"/>
      <c r="E6448" s="1485"/>
      <c r="F6448" s="1486"/>
    </row>
    <row r="6449" spans="1:6" s="1349" customFormat="1" ht="62.4">
      <c r="A6449" s="1353"/>
      <c r="B6449" s="1357" t="s">
        <v>1645</v>
      </c>
      <c r="C6449" s="1355"/>
      <c r="D6449" s="1356"/>
      <c r="E6449" s="1485"/>
      <c r="F6449" s="1486"/>
    </row>
    <row r="6450" spans="1:6" s="1349" customFormat="1" ht="124.8">
      <c r="A6450" s="1353"/>
      <c r="B6450" s="1357" t="s">
        <v>1646</v>
      </c>
      <c r="C6450" s="1355"/>
      <c r="D6450" s="1356"/>
      <c r="E6450" s="1485"/>
      <c r="F6450" s="1486"/>
    </row>
    <row r="6451" spans="1:6" s="1349" customFormat="1" ht="15.6">
      <c r="A6451" s="1353" t="s">
        <v>28</v>
      </c>
      <c r="B6451" s="1357" t="s">
        <v>1647</v>
      </c>
      <c r="C6451" s="1355" t="s">
        <v>46</v>
      </c>
      <c r="D6451" s="1358">
        <f>((60+12)+(23*3))*3</f>
        <v>423</v>
      </c>
      <c r="E6451" s="1485">
        <v>1600</v>
      </c>
      <c r="F6451" s="1486">
        <f>D6451*E6451</f>
        <v>676800</v>
      </c>
    </row>
    <row r="6452" spans="1:6" s="1349" customFormat="1" ht="15.6">
      <c r="A6452" s="1353" t="s">
        <v>30</v>
      </c>
      <c r="B6452" s="1357" t="s">
        <v>1648</v>
      </c>
      <c r="C6452" s="1355" t="s">
        <v>46</v>
      </c>
      <c r="D6452" s="1358">
        <f>(60+12)*3</f>
        <v>216</v>
      </c>
      <c r="E6452" s="1485">
        <v>2200</v>
      </c>
      <c r="F6452" s="1486">
        <f>D6452*E6452</f>
        <v>475200</v>
      </c>
    </row>
    <row r="6453" spans="1:6" s="1349" customFormat="1" ht="15.6">
      <c r="A6453" s="1353"/>
      <c r="B6453" s="1357"/>
      <c r="C6453" s="1355"/>
      <c r="D6453" s="1358"/>
      <c r="E6453" s="1485"/>
      <c r="F6453" s="1486"/>
    </row>
    <row r="6454" spans="1:6" s="1349" customFormat="1" ht="15.6">
      <c r="A6454" s="1353"/>
      <c r="B6454" s="1357"/>
      <c r="C6454" s="1355"/>
      <c r="D6454" s="1358"/>
      <c r="E6454" s="1485"/>
      <c r="F6454" s="1486"/>
    </row>
    <row r="6455" spans="1:6" s="1349" customFormat="1" ht="31.2">
      <c r="A6455" s="1353"/>
      <c r="B6455" s="1354" t="s">
        <v>1649</v>
      </c>
      <c r="C6455" s="1351"/>
      <c r="D6455" s="1359"/>
      <c r="E6455" s="1485"/>
      <c r="F6455" s="1486"/>
    </row>
    <row r="6456" spans="1:6" s="1349" customFormat="1" ht="15.6">
      <c r="A6456" s="1353"/>
      <c r="B6456" s="1360"/>
      <c r="C6456" s="1351"/>
      <c r="D6456" s="1359"/>
      <c r="E6456" s="1485"/>
      <c r="F6456" s="1486"/>
    </row>
    <row r="6457" spans="1:6" s="1349" customFormat="1" ht="15.6">
      <c r="A6457" s="1353" t="s">
        <v>31</v>
      </c>
      <c r="B6457" s="1357" t="s">
        <v>1650</v>
      </c>
      <c r="C6457" s="1355" t="s">
        <v>1421</v>
      </c>
      <c r="D6457" s="1361">
        <f>23*4*3</f>
        <v>276</v>
      </c>
      <c r="E6457" s="1485">
        <v>130</v>
      </c>
      <c r="F6457" s="1486">
        <f>D6457*E6457</f>
        <v>35880</v>
      </c>
    </row>
    <row r="6458" spans="1:6" s="1349" customFormat="1" ht="15.6">
      <c r="A6458" s="1353" t="s">
        <v>32</v>
      </c>
      <c r="B6458" s="1357" t="s">
        <v>1648</v>
      </c>
      <c r="C6458" s="1355" t="s">
        <v>1421</v>
      </c>
      <c r="D6458" s="1358">
        <v>135</v>
      </c>
      <c r="E6458" s="1485">
        <v>200</v>
      </c>
      <c r="F6458" s="1486">
        <f>D6458*E6458</f>
        <v>27000</v>
      </c>
    </row>
    <row r="6459" spans="1:6" s="1349" customFormat="1" ht="15.6">
      <c r="A6459" s="1353"/>
      <c r="B6459" s="1357"/>
      <c r="C6459" s="1355"/>
      <c r="D6459" s="1358"/>
      <c r="E6459" s="1485"/>
      <c r="F6459" s="1486"/>
    </row>
    <row r="6460" spans="1:6" s="1349" customFormat="1" ht="15.6">
      <c r="A6460" s="1353"/>
      <c r="B6460" s="1357"/>
      <c r="C6460" s="1355"/>
      <c r="D6460" s="1358"/>
      <c r="E6460" s="1485"/>
      <c r="F6460" s="1486"/>
    </row>
    <row r="6461" spans="1:6" s="1349" customFormat="1" ht="15.6">
      <c r="A6461" s="1353" t="s">
        <v>33</v>
      </c>
      <c r="B6461" s="1357" t="s">
        <v>1651</v>
      </c>
      <c r="C6461" s="1355" t="s">
        <v>1421</v>
      </c>
      <c r="D6461" s="1358">
        <f>23*2</f>
        <v>46</v>
      </c>
      <c r="E6461" s="1485">
        <v>200</v>
      </c>
      <c r="F6461" s="1486">
        <f>D6461*E6461</f>
        <v>9200</v>
      </c>
    </row>
    <row r="6462" spans="1:6" s="1349" customFormat="1" ht="15.6">
      <c r="A6462" s="1353" t="s">
        <v>34</v>
      </c>
      <c r="B6462" s="1357" t="s">
        <v>1648</v>
      </c>
      <c r="C6462" s="1355" t="s">
        <v>1421</v>
      </c>
      <c r="D6462" s="1358">
        <v>9</v>
      </c>
      <c r="E6462" s="1485">
        <v>250</v>
      </c>
      <c r="F6462" s="1486">
        <f>D6462*E6462</f>
        <v>2250</v>
      </c>
    </row>
    <row r="6463" spans="1:6" s="1349" customFormat="1" ht="15.6">
      <c r="A6463" s="1353"/>
      <c r="B6463" s="1357"/>
      <c r="C6463" s="1355"/>
      <c r="D6463" s="1358"/>
      <c r="E6463" s="1485"/>
      <c r="F6463" s="1486"/>
    </row>
    <row r="6464" spans="1:6" s="1362" customFormat="1" ht="15.6">
      <c r="A6464" s="1353" t="s">
        <v>35</v>
      </c>
      <c r="B6464" s="1357" t="s">
        <v>1652</v>
      </c>
      <c r="C6464" s="1355" t="s">
        <v>1421</v>
      </c>
      <c r="D6464" s="1358">
        <v>15</v>
      </c>
      <c r="E6464" s="1485">
        <v>14500</v>
      </c>
      <c r="F6464" s="1486">
        <f>D6464*E6464</f>
        <v>217500</v>
      </c>
    </row>
    <row r="6465" spans="1:6" s="1362" customFormat="1" ht="15.6">
      <c r="A6465" s="1353"/>
      <c r="B6465" s="1357"/>
      <c r="C6465" s="1355"/>
      <c r="D6465" s="1358"/>
      <c r="E6465" s="1485"/>
      <c r="F6465" s="1486"/>
    </row>
    <row r="6466" spans="1:6" s="1367" customFormat="1" ht="15.6">
      <c r="A6466" s="1363"/>
      <c r="B6466" s="1364"/>
      <c r="C6466" s="1365"/>
      <c r="D6466" s="1366"/>
      <c r="E6466" s="1620"/>
      <c r="F6466" s="1621"/>
    </row>
    <row r="6467" spans="1:6" s="1367" customFormat="1" ht="15.6">
      <c r="A6467" s="1363"/>
      <c r="B6467" s="1364"/>
      <c r="C6467" s="1365"/>
      <c r="D6467" s="1366"/>
      <c r="E6467" s="1620"/>
      <c r="F6467" s="1621"/>
    </row>
    <row r="6468" spans="1:6" s="1367" customFormat="1" ht="15.6">
      <c r="A6468" s="1363"/>
      <c r="B6468" s="1364"/>
      <c r="C6468" s="1365"/>
      <c r="D6468" s="1366"/>
      <c r="E6468" s="1620"/>
      <c r="F6468" s="1621"/>
    </row>
    <row r="6469" spans="1:6" s="1367" customFormat="1" ht="15.6">
      <c r="A6469" s="1363"/>
      <c r="B6469" s="1364"/>
      <c r="C6469" s="1365"/>
      <c r="D6469" s="1366"/>
      <c r="E6469" s="1620"/>
      <c r="F6469" s="1621"/>
    </row>
    <row r="6470" spans="1:6" s="1349" customFormat="1" ht="16.2" thickBot="1">
      <c r="A6470" s="1368"/>
      <c r="B6470" s="1369"/>
      <c r="C6470" s="1370"/>
      <c r="D6470" s="1371"/>
      <c r="E6470" s="1622"/>
      <c r="F6470" s="1623"/>
    </row>
    <row r="6471" spans="1:6" s="1349" customFormat="1" ht="16.2" thickBot="1">
      <c r="A6471" s="1372"/>
      <c r="B6471" s="1373" t="s">
        <v>3131</v>
      </c>
      <c r="C6471" s="1351"/>
      <c r="D6471" s="1351"/>
      <c r="E6471" s="1595"/>
      <c r="F6471" s="1604">
        <f>SUM(F6451:F6470)</f>
        <v>1443830</v>
      </c>
    </row>
    <row r="6472" spans="1:6" s="1349" customFormat="1" ht="15.6">
      <c r="A6472" s="1346"/>
      <c r="B6472" s="1347"/>
      <c r="C6472" s="1348"/>
      <c r="D6472" s="1348"/>
      <c r="E6472" s="1619"/>
      <c r="F6472" s="1619"/>
    </row>
    <row r="6473" spans="1:6" s="1349" customFormat="1" ht="15.6">
      <c r="A6473" s="1346"/>
      <c r="B6473" s="1347"/>
      <c r="C6473" s="1348"/>
      <c r="D6473" s="1348"/>
      <c r="E6473" s="1619"/>
      <c r="F6473" s="1619"/>
    </row>
    <row r="6474" spans="1:6" s="1349" customFormat="1" ht="16.2" thickBot="1">
      <c r="A6474" s="1350" t="s">
        <v>3162</v>
      </c>
      <c r="B6474" s="1350"/>
      <c r="C6474" s="1351"/>
      <c r="D6474" s="1351"/>
      <c r="E6474" s="1485"/>
      <c r="F6474" s="1485"/>
    </row>
    <row r="6475" spans="1:6" s="1083" customFormat="1" ht="16.2" thickBot="1">
      <c r="A6475" s="1352" t="s">
        <v>7</v>
      </c>
      <c r="B6475" s="1112" t="s">
        <v>8</v>
      </c>
      <c r="C6475" s="1113" t="s">
        <v>10</v>
      </c>
      <c r="D6475" s="1114" t="s">
        <v>991</v>
      </c>
      <c r="E6475" s="1455" t="s">
        <v>11</v>
      </c>
      <c r="F6475" s="1578" t="s">
        <v>2732</v>
      </c>
    </row>
    <row r="6476" spans="1:6" s="1349" customFormat="1" ht="15.6">
      <c r="A6476" s="1374"/>
      <c r="B6476" s="1375"/>
      <c r="C6476" s="1376"/>
      <c r="D6476" s="1377"/>
      <c r="E6476" s="1603"/>
      <c r="F6476" s="1580"/>
    </row>
    <row r="6477" spans="1:6" s="1349" customFormat="1" ht="31.2">
      <c r="A6477" s="1353" t="s">
        <v>3037</v>
      </c>
      <c r="B6477" s="1354" t="s">
        <v>1659</v>
      </c>
      <c r="C6477" s="1355"/>
      <c r="D6477" s="1356"/>
      <c r="E6477" s="1511"/>
      <c r="F6477" s="1515"/>
    </row>
    <row r="6478" spans="1:6" s="1349" customFormat="1" ht="62.4">
      <c r="A6478" s="1353"/>
      <c r="B6478" s="1354" t="s">
        <v>1644</v>
      </c>
      <c r="C6478" s="1355"/>
      <c r="D6478" s="1356"/>
      <c r="E6478" s="1511"/>
      <c r="F6478" s="1515"/>
    </row>
    <row r="6479" spans="1:6" s="1349" customFormat="1" ht="15.6">
      <c r="A6479" s="1353"/>
      <c r="B6479" s="1354"/>
      <c r="C6479" s="1355"/>
      <c r="D6479" s="1356"/>
      <c r="E6479" s="1511"/>
      <c r="F6479" s="1515"/>
    </row>
    <row r="6480" spans="1:6" s="1362" customFormat="1" ht="145.5" customHeight="1">
      <c r="A6480" s="1353" t="s">
        <v>28</v>
      </c>
      <c r="B6480" s="1357" t="s">
        <v>1660</v>
      </c>
      <c r="C6480" s="1355" t="s">
        <v>1421</v>
      </c>
      <c r="D6480" s="1356">
        <v>0</v>
      </c>
      <c r="E6480" s="1564">
        <v>275000</v>
      </c>
      <c r="F6480" s="1568">
        <f>D6480*E6480</f>
        <v>0</v>
      </c>
    </row>
    <row r="6481" spans="1:6" s="1349" customFormat="1" ht="62.4">
      <c r="A6481" s="1353" t="s">
        <v>30</v>
      </c>
      <c r="B6481" s="1357" t="s">
        <v>1661</v>
      </c>
      <c r="C6481" s="1355"/>
      <c r="D6481" s="1378"/>
      <c r="E6481" s="1515"/>
      <c r="F6481" s="1624"/>
    </row>
    <row r="6482" spans="1:6" s="1349" customFormat="1" ht="15.6">
      <c r="A6482" s="1353"/>
      <c r="B6482" s="1357"/>
      <c r="C6482" s="1355"/>
      <c r="D6482" s="1356"/>
      <c r="E6482" s="1511"/>
      <c r="F6482" s="1486"/>
    </row>
    <row r="6483" spans="1:6" s="1349" customFormat="1" ht="15.6">
      <c r="A6483" s="1353"/>
      <c r="B6483" s="1357" t="s">
        <v>1662</v>
      </c>
      <c r="C6483" s="1355" t="s">
        <v>1421</v>
      </c>
      <c r="D6483" s="1378">
        <f>D6489</f>
        <v>23</v>
      </c>
      <c r="E6483" s="1515">
        <v>16500</v>
      </c>
      <c r="F6483" s="1624">
        <f>D6483*E6483</f>
        <v>379500</v>
      </c>
    </row>
    <row r="6484" spans="1:6" s="1349" customFormat="1" ht="15.6">
      <c r="A6484" s="1353"/>
      <c r="B6484" s="1357" t="s">
        <v>1663</v>
      </c>
      <c r="C6484" s="1355" t="s">
        <v>1421</v>
      </c>
      <c r="D6484" s="1378">
        <f>D6483</f>
        <v>23</v>
      </c>
      <c r="E6484" s="1515">
        <v>16500</v>
      </c>
      <c r="F6484" s="1624">
        <f>D6484*E6484</f>
        <v>379500</v>
      </c>
    </row>
    <row r="6485" spans="1:6" s="1349" customFormat="1" ht="15.6">
      <c r="A6485" s="1353"/>
      <c r="B6485" s="1357" t="s">
        <v>1664</v>
      </c>
      <c r="C6485" s="1355" t="s">
        <v>1421</v>
      </c>
      <c r="D6485" s="1378">
        <f>D6483</f>
        <v>23</v>
      </c>
      <c r="E6485" s="1515">
        <v>16500</v>
      </c>
      <c r="F6485" s="1624">
        <f>D6485*E6485</f>
        <v>379500</v>
      </c>
    </row>
    <row r="6486" spans="1:6" s="1349" customFormat="1" ht="15.6">
      <c r="A6486" s="1353"/>
      <c r="B6486" s="1357"/>
      <c r="C6486" s="1355"/>
      <c r="D6486" s="1356"/>
      <c r="E6486" s="1511"/>
      <c r="F6486" s="1486"/>
    </row>
    <row r="6487" spans="1:6" s="1349" customFormat="1" ht="58.5" customHeight="1">
      <c r="A6487" s="1353" t="s">
        <v>31</v>
      </c>
      <c r="B6487" s="1357" t="s">
        <v>1665</v>
      </c>
      <c r="C6487" s="1355" t="s">
        <v>1421</v>
      </c>
      <c r="D6487" s="1378">
        <v>6</v>
      </c>
      <c r="E6487" s="1515">
        <f>100000*1.16</f>
        <v>115999.99999999999</v>
      </c>
      <c r="F6487" s="1624">
        <f>D6487*E6487</f>
        <v>695999.99999999988</v>
      </c>
    </row>
    <row r="6488" spans="1:6" s="1349" customFormat="1" ht="15.6">
      <c r="A6488" s="1353"/>
      <c r="B6488" s="1357"/>
      <c r="C6488" s="1355"/>
      <c r="D6488" s="1356"/>
      <c r="E6488" s="1511"/>
      <c r="F6488" s="1486"/>
    </row>
    <row r="6489" spans="1:6" s="1349" customFormat="1" ht="57" customHeight="1">
      <c r="A6489" s="1353" t="s">
        <v>32</v>
      </c>
      <c r="B6489" s="1357" t="s">
        <v>1666</v>
      </c>
      <c r="C6489" s="1355" t="s">
        <v>1421</v>
      </c>
      <c r="D6489" s="1378">
        <v>23</v>
      </c>
      <c r="E6489" s="1515">
        <f>10000*1.16</f>
        <v>11600</v>
      </c>
      <c r="F6489" s="1624">
        <f>D6489*E6489</f>
        <v>266800</v>
      </c>
    </row>
    <row r="6490" spans="1:6" s="1349" customFormat="1" ht="16.2" thickBot="1">
      <c r="A6490" s="1368"/>
      <c r="B6490" s="1369"/>
      <c r="C6490" s="1370"/>
      <c r="D6490" s="1371"/>
      <c r="E6490" s="1625"/>
      <c r="F6490" s="1582"/>
    </row>
    <row r="6491" spans="1:6" s="1349" customFormat="1" ht="16.2" thickBot="1">
      <c r="A6491" s="1346"/>
      <c r="B6491" s="1373"/>
      <c r="C6491" s="1351" t="s">
        <v>2867</v>
      </c>
      <c r="D6491" s="1351"/>
      <c r="E6491" s="1595"/>
      <c r="F6491" s="1604">
        <f>SUM(F6476:F6490)</f>
        <v>2101300</v>
      </c>
    </row>
    <row r="6492" spans="1:6" s="1349" customFormat="1" ht="16.2" thickBot="1">
      <c r="A6492" s="1350" t="s">
        <v>3163</v>
      </c>
      <c r="B6492" s="1350"/>
      <c r="C6492" s="1351"/>
      <c r="D6492" s="1351"/>
      <c r="E6492" s="1485"/>
      <c r="F6492" s="1485"/>
    </row>
    <row r="6493" spans="1:6" s="1083" customFormat="1" ht="16.2" thickBot="1">
      <c r="A6493" s="1352" t="s">
        <v>7</v>
      </c>
      <c r="B6493" s="1112" t="s">
        <v>8</v>
      </c>
      <c r="C6493" s="1113" t="s">
        <v>10</v>
      </c>
      <c r="D6493" s="1114" t="s">
        <v>991</v>
      </c>
      <c r="E6493" s="1455" t="s">
        <v>11</v>
      </c>
      <c r="F6493" s="1578" t="s">
        <v>2732</v>
      </c>
    </row>
    <row r="6494" spans="1:6" s="1349" customFormat="1" ht="15.6">
      <c r="A6494" s="1374"/>
      <c r="B6494" s="1375" t="s">
        <v>2720</v>
      </c>
      <c r="C6494" s="1376"/>
      <c r="D6494" s="1377"/>
      <c r="E6494" s="1603"/>
      <c r="F6494" s="1580">
        <f>F6491</f>
        <v>2101300</v>
      </c>
    </row>
    <row r="6495" spans="1:6" s="1349" customFormat="1" ht="15.6">
      <c r="A6495" s="1353"/>
      <c r="B6495" s="1357"/>
      <c r="C6495" s="1355"/>
      <c r="D6495" s="1356"/>
      <c r="E6495" s="1511"/>
      <c r="F6495" s="1486"/>
    </row>
    <row r="6496" spans="1:6" s="1349" customFormat="1" ht="15.6">
      <c r="A6496" s="1353"/>
      <c r="B6496" s="1354" t="s">
        <v>1667</v>
      </c>
      <c r="C6496" s="1355"/>
      <c r="D6496" s="1378"/>
      <c r="E6496" s="1515"/>
      <c r="F6496" s="1624"/>
    </row>
    <row r="6497" spans="1:6" s="1349" customFormat="1" ht="129.75" customHeight="1">
      <c r="A6497" s="1353" t="s">
        <v>33</v>
      </c>
      <c r="B6497" s="1357" t="s">
        <v>1668</v>
      </c>
      <c r="C6497" s="1355" t="s">
        <v>1421</v>
      </c>
      <c r="D6497" s="1378">
        <v>2</v>
      </c>
      <c r="E6497" s="1568">
        <v>165000</v>
      </c>
      <c r="F6497" s="1626">
        <f>D6497*E6497</f>
        <v>330000</v>
      </c>
    </row>
    <row r="6498" spans="1:6" s="1349" customFormat="1" ht="15.6">
      <c r="A6498" s="1353"/>
      <c r="B6498" s="1357"/>
      <c r="C6498" s="1355"/>
      <c r="D6498" s="1356"/>
      <c r="E6498" s="1511"/>
      <c r="F6498" s="1486"/>
    </row>
    <row r="6499" spans="1:6" s="1349" customFormat="1" ht="15.6">
      <c r="A6499" s="1353"/>
      <c r="B6499" s="1364" t="s">
        <v>1669</v>
      </c>
      <c r="C6499" s="1355"/>
      <c r="D6499" s="1356"/>
      <c r="E6499" s="1511"/>
      <c r="F6499" s="1486"/>
    </row>
    <row r="6500" spans="1:6" s="1349" customFormat="1" ht="125.25" customHeight="1">
      <c r="A6500" s="1353" t="s">
        <v>34</v>
      </c>
      <c r="B6500" s="1357" t="s">
        <v>1670</v>
      </c>
      <c r="C6500" s="1355" t="s">
        <v>7</v>
      </c>
      <c r="D6500" s="1378">
        <v>1</v>
      </c>
      <c r="E6500" s="1568">
        <v>50000</v>
      </c>
      <c r="F6500" s="1626">
        <f>D6500*E6500</f>
        <v>50000</v>
      </c>
    </row>
    <row r="6501" spans="1:6" s="1349" customFormat="1" ht="15.6">
      <c r="A6501" s="1353"/>
      <c r="B6501" s="1357"/>
      <c r="C6501" s="1355"/>
      <c r="D6501" s="1356"/>
      <c r="E6501" s="1511"/>
      <c r="F6501" s="1486"/>
    </row>
    <row r="6502" spans="1:6" s="1349" customFormat="1" ht="16.2" thickBot="1">
      <c r="A6502" s="1368"/>
      <c r="B6502" s="1369"/>
      <c r="C6502" s="1370"/>
      <c r="D6502" s="1371"/>
      <c r="E6502" s="1625"/>
      <c r="F6502" s="1582"/>
    </row>
    <row r="6503" spans="1:6" s="1349" customFormat="1" ht="16.2" thickBot="1">
      <c r="A6503" s="1346"/>
      <c r="B6503" s="1373"/>
      <c r="C6503" s="1351" t="s">
        <v>3135</v>
      </c>
      <c r="D6503" s="1351"/>
      <c r="E6503" s="1595"/>
      <c r="F6503" s="1604">
        <f>SUM(F6494:F6502)</f>
        <v>2481300</v>
      </c>
    </row>
    <row r="6504" spans="1:6" s="1349" customFormat="1" ht="15.6">
      <c r="A6504" s="1346"/>
      <c r="B6504" s="1347"/>
      <c r="C6504" s="1348"/>
      <c r="D6504" s="1348"/>
      <c r="E6504" s="1619"/>
      <c r="F6504" s="1619"/>
    </row>
    <row r="6505" spans="1:6" s="1055" customFormat="1" ht="15.6">
      <c r="A6505" s="1158"/>
      <c r="B6505" s="1196"/>
      <c r="C6505" s="1253"/>
      <c r="D6505" s="1107"/>
      <c r="E6505" s="1465"/>
      <c r="F6505" s="1562"/>
    </row>
    <row r="6506" spans="1:6" s="1055" customFormat="1" ht="15.6">
      <c r="A6506" s="2589" t="s">
        <v>2754</v>
      </c>
      <c r="B6506" s="2589"/>
      <c r="C6506" s="2589"/>
      <c r="D6506" s="2589"/>
      <c r="E6506" s="2589"/>
      <c r="F6506" s="2589"/>
    </row>
    <row r="6507" spans="1:6" s="1055" customFormat="1" ht="16.2" thickBot="1">
      <c r="A6507" s="1254"/>
      <c r="B6507" s="1142"/>
      <c r="C6507" s="1143"/>
      <c r="D6507" s="1107"/>
      <c r="E6507" s="1465"/>
      <c r="F6507" s="1564"/>
    </row>
    <row r="6508" spans="1:6" s="1055" customFormat="1" ht="16.2" thickBot="1">
      <c r="A6508" s="1313" t="s">
        <v>7</v>
      </c>
      <c r="B6508" s="1112" t="s">
        <v>8</v>
      </c>
      <c r="C6508" s="1145"/>
      <c r="D6508" s="1114"/>
      <c r="E6508" s="1455"/>
      <c r="F6508" s="1584" t="s">
        <v>2755</v>
      </c>
    </row>
    <row r="6509" spans="1:6" s="1055" customFormat="1" ht="15.6">
      <c r="A6509" s="1259"/>
      <c r="B6509" s="1146"/>
      <c r="C6509" s="1147"/>
      <c r="D6509" s="1148"/>
      <c r="E6509" s="1513"/>
      <c r="F6509" s="1567"/>
    </row>
    <row r="6510" spans="1:6" s="1055" customFormat="1" ht="15.6">
      <c r="A6510" s="1195"/>
      <c r="B6510" s="1077"/>
      <c r="C6510" s="1149"/>
      <c r="D6510" s="1073"/>
      <c r="E6510" s="1491"/>
      <c r="F6510" s="1568"/>
    </row>
    <row r="6511" spans="1:6" s="1055" customFormat="1" ht="15.6">
      <c r="A6511" s="1195"/>
      <c r="B6511" s="1077" t="s">
        <v>1679</v>
      </c>
      <c r="C6511" s="1149"/>
      <c r="D6511" s="1073"/>
      <c r="E6511" s="1491"/>
      <c r="F6511" s="1568"/>
    </row>
    <row r="6512" spans="1:6" s="1055" customFormat="1" ht="15.6">
      <c r="A6512" s="1195"/>
      <c r="B6512" s="1150" t="s">
        <v>2754</v>
      </c>
      <c r="C6512" s="1151"/>
      <c r="D6512" s="1073"/>
      <c r="E6512" s="1491"/>
      <c r="F6512" s="1568"/>
    </row>
    <row r="6513" spans="1:7" s="1055" customFormat="1" ht="15.6">
      <c r="A6513" s="1195"/>
      <c r="B6513" s="1124"/>
      <c r="C6513" s="1274"/>
      <c r="D6513" s="1073"/>
      <c r="E6513" s="1491"/>
      <c r="F6513" s="1568"/>
    </row>
    <row r="6514" spans="1:7" s="1055" customFormat="1" ht="15.6">
      <c r="A6514" s="1195">
        <v>4.2</v>
      </c>
      <c r="B6514" s="1082" t="s">
        <v>1674</v>
      </c>
      <c r="C6514" s="1151"/>
      <c r="D6514" s="1073"/>
      <c r="E6514" s="1491"/>
      <c r="F6514" s="1568">
        <f>F6471</f>
        <v>1443830</v>
      </c>
    </row>
    <row r="6515" spans="1:7" s="1055" customFormat="1" ht="15.6">
      <c r="A6515" s="1195"/>
      <c r="B6515" s="1082"/>
      <c r="C6515" s="1341"/>
      <c r="D6515" s="1073"/>
      <c r="E6515" s="1491"/>
      <c r="F6515" s="1568"/>
    </row>
    <row r="6516" spans="1:7" s="1055" customFormat="1" ht="15.6">
      <c r="A6516" s="1195">
        <v>4.3</v>
      </c>
      <c r="B6516" s="1082" t="s">
        <v>1675</v>
      </c>
      <c r="C6516" s="1151"/>
      <c r="D6516" s="1073"/>
      <c r="E6516" s="1491"/>
      <c r="F6516" s="1568">
        <f>F6503</f>
        <v>2481300</v>
      </c>
    </row>
    <row r="6517" spans="1:7" s="1055" customFormat="1" ht="15.6">
      <c r="A6517" s="1259"/>
      <c r="B6517" s="1094"/>
      <c r="C6517" s="1147"/>
      <c r="D6517" s="1148"/>
      <c r="E6517" s="1513"/>
      <c r="F6517" s="1569"/>
    </row>
    <row r="6518" spans="1:7" s="1055" customFormat="1" ht="15.6">
      <c r="A6518" s="1259"/>
      <c r="B6518" s="1146" t="s">
        <v>2926</v>
      </c>
      <c r="C6518" s="1147"/>
      <c r="D6518" s="1148"/>
      <c r="E6518" s="1513"/>
      <c r="F6518" s="1571">
        <f>SUM(F6513:F6517)</f>
        <v>3925130</v>
      </c>
      <c r="G6518" s="1269"/>
    </row>
    <row r="6519" spans="1:7" s="1055" customFormat="1" ht="15.6">
      <c r="A6519" s="1259"/>
      <c r="B6519" s="1146"/>
      <c r="C6519" s="1147"/>
      <c r="D6519" s="1073"/>
      <c r="E6519" s="1491"/>
      <c r="F6519" s="1569"/>
    </row>
    <row r="6520" spans="1:7" s="1055" customFormat="1" ht="15.6">
      <c r="A6520" s="1259"/>
      <c r="B6520" s="1146"/>
      <c r="C6520" s="1147"/>
      <c r="D6520" s="1073"/>
      <c r="E6520" s="1491"/>
      <c r="F6520" s="1569"/>
    </row>
    <row r="6521" spans="1:7" s="1055" customFormat="1" ht="15.6">
      <c r="A6521" s="1259"/>
      <c r="B6521" s="1146"/>
      <c r="C6521" s="1147"/>
      <c r="D6521" s="1073"/>
      <c r="E6521" s="1491"/>
      <c r="F6521" s="1569"/>
    </row>
    <row r="6522" spans="1:7" s="1055" customFormat="1" ht="15.6">
      <c r="A6522" s="1259"/>
      <c r="B6522" s="1146"/>
      <c r="C6522" s="1147"/>
      <c r="D6522" s="1073"/>
      <c r="E6522" s="1491"/>
      <c r="F6522" s="1569"/>
    </row>
    <row r="6523" spans="1:7" s="1055" customFormat="1" ht="15.6">
      <c r="A6523" s="1259"/>
      <c r="B6523" s="1146"/>
      <c r="C6523" s="1147"/>
      <c r="D6523" s="1073"/>
      <c r="E6523" s="1491"/>
      <c r="F6523" s="1569"/>
    </row>
    <row r="6524" spans="1:7" s="1055" customFormat="1" ht="15.6">
      <c r="A6524" s="1259"/>
      <c r="B6524" s="1146"/>
      <c r="C6524" s="1147"/>
      <c r="D6524" s="1073"/>
      <c r="E6524" s="1491"/>
      <c r="F6524" s="1569"/>
    </row>
    <row r="6525" spans="1:7" s="1055" customFormat="1" ht="15.6">
      <c r="A6525" s="1259"/>
      <c r="B6525" s="1146"/>
      <c r="C6525" s="1147"/>
      <c r="D6525" s="1073"/>
      <c r="E6525" s="1491"/>
      <c r="F6525" s="1569"/>
    </row>
    <row r="6526" spans="1:7" s="1055" customFormat="1" ht="15.6">
      <c r="A6526" s="1195"/>
      <c r="B6526" s="1124"/>
      <c r="C6526" s="1151"/>
      <c r="D6526" s="1073"/>
      <c r="E6526" s="1491"/>
      <c r="F6526" s="1568"/>
    </row>
    <row r="6527" spans="1:7" s="1055" customFormat="1" ht="15.6">
      <c r="A6527" s="1259"/>
      <c r="B6527" s="1146"/>
      <c r="C6527" s="1147"/>
      <c r="D6527" s="1148"/>
      <c r="E6527" s="1513"/>
      <c r="F6527" s="1569"/>
    </row>
    <row r="6528" spans="1:7" s="1055" customFormat="1" ht="15.6">
      <c r="A6528" s="1259"/>
      <c r="B6528" s="1146" t="s">
        <v>810</v>
      </c>
      <c r="C6528" s="1147"/>
      <c r="D6528" s="1073"/>
      <c r="E6528" s="1491"/>
      <c r="F6528" s="1569">
        <f>SUM(F6518:F6527)</f>
        <v>3925130</v>
      </c>
    </row>
    <row r="6529" spans="1:6" s="1055" customFormat="1" ht="15.6">
      <c r="A6529" s="1195"/>
      <c r="B6529" s="1266"/>
      <c r="C6529" s="1267"/>
      <c r="D6529" s="1268"/>
      <c r="E6529" s="1572"/>
      <c r="F6529" s="1573"/>
    </row>
    <row r="6530" spans="1:6" s="1055" customFormat="1" ht="15.6">
      <c r="A6530" s="1195"/>
      <c r="B6530" s="1124"/>
      <c r="C6530" s="1151"/>
      <c r="D6530" s="1073"/>
      <c r="E6530" s="1491"/>
      <c r="F6530" s="1568"/>
    </row>
    <row r="6531" spans="1:6" s="1055" customFormat="1" ht="31.2">
      <c r="A6531" s="1195"/>
      <c r="B6531" s="1146" t="s">
        <v>3136</v>
      </c>
      <c r="C6531" s="1151"/>
      <c r="D6531" s="1270"/>
      <c r="E6531" s="1498"/>
      <c r="F6531" s="1574">
        <f>F6528</f>
        <v>3925130</v>
      </c>
    </row>
    <row r="6532" spans="1:6" s="1055" customFormat="1" ht="16.2" thickBot="1">
      <c r="A6532" s="1271"/>
      <c r="B6532" s="1162"/>
      <c r="C6532" s="1272"/>
      <c r="D6532" s="1164"/>
      <c r="E6532" s="1575"/>
      <c r="F6532" s="1576"/>
    </row>
    <row r="6533" spans="1:6" s="1055" customFormat="1" ht="15.6">
      <c r="A6533" s="2605"/>
      <c r="B6533" s="2605"/>
      <c r="C6533" s="2605"/>
      <c r="D6533" s="2605"/>
      <c r="E6533" s="2605"/>
      <c r="F6533" s="2605"/>
    </row>
    <row r="6534" spans="1:6" s="1055" customFormat="1" ht="15.6">
      <c r="A6534" s="1158"/>
      <c r="B6534" s="1196"/>
      <c r="C6534" s="1253"/>
      <c r="D6534" s="1107"/>
      <c r="E6534" s="1465"/>
      <c r="F6534" s="1562"/>
    </row>
    <row r="6535" spans="1:6" s="1083" customFormat="1" ht="15.6">
      <c r="A6535" s="1273"/>
      <c r="B6535" s="1117"/>
      <c r="C6535" s="1159"/>
      <c r="D6535" s="1159"/>
      <c r="E6535" s="1619"/>
      <c r="F6535" s="1619"/>
    </row>
    <row r="6536" spans="1:6" s="1083" customFormat="1" ht="15.6">
      <c r="A6536" s="1273"/>
      <c r="B6536" s="1117"/>
      <c r="C6536" s="1159"/>
      <c r="D6536" s="1159"/>
      <c r="E6536" s="1619"/>
      <c r="F6536" s="1619"/>
    </row>
    <row r="6537" spans="1:6" s="1083" customFormat="1" ht="15.6">
      <c r="A6537" s="1273"/>
      <c r="B6537" s="1117"/>
      <c r="C6537" s="1159"/>
      <c r="D6537" s="1159"/>
      <c r="E6537" s="1619"/>
      <c r="F6537" s="1619"/>
    </row>
    <row r="6538" spans="1:6" s="1083" customFormat="1" ht="15.6">
      <c r="A6538" s="1273"/>
      <c r="B6538" s="1117"/>
      <c r="C6538" s="1159"/>
      <c r="D6538" s="1159"/>
      <c r="E6538" s="1619"/>
      <c r="F6538" s="1619"/>
    </row>
    <row r="6539" spans="1:6" s="1083" customFormat="1" ht="15.6">
      <c r="A6539" s="1273"/>
      <c r="B6539" s="1117"/>
      <c r="C6539" s="1159"/>
      <c r="D6539" s="1159"/>
      <c r="E6539" s="1619"/>
      <c r="F6539" s="1619"/>
    </row>
    <row r="6540" spans="1:6" s="1055" customFormat="1" ht="15.6">
      <c r="A6540" s="1052"/>
      <c r="B6540" s="1053"/>
      <c r="C6540" s="1054"/>
      <c r="D6540" s="1054"/>
      <c r="E6540" s="1463"/>
      <c r="F6540" s="1463"/>
    </row>
    <row r="6541" spans="1:6" s="1055" customFormat="1" ht="15.6">
      <c r="A6541" s="1052"/>
      <c r="B6541" s="1053"/>
      <c r="C6541" s="1054"/>
      <c r="D6541" s="1054"/>
      <c r="E6541" s="1463"/>
      <c r="F6541" s="1463"/>
    </row>
    <row r="6542" spans="1:6" s="1055" customFormat="1" ht="15.6">
      <c r="A6542" s="1052"/>
      <c r="B6542" s="1053"/>
      <c r="C6542" s="1054"/>
      <c r="D6542" s="1054"/>
      <c r="E6542" s="1463"/>
      <c r="F6542" s="1463"/>
    </row>
    <row r="6543" spans="1:6" s="1057" customFormat="1" ht="15.6">
      <c r="A6543" s="1210"/>
      <c r="B6543" s="1156"/>
      <c r="C6543" s="1089"/>
      <c r="D6543" s="1089"/>
      <c r="E6543" s="1474"/>
      <c r="F6543" s="1618"/>
    </row>
    <row r="6544" spans="1:6" s="1057" customFormat="1" ht="53.25" customHeight="1">
      <c r="A6544" s="2579" t="s">
        <v>3164</v>
      </c>
      <c r="B6544" s="2580"/>
      <c r="C6544" s="2580"/>
      <c r="D6544" s="2580"/>
      <c r="E6544" s="2580"/>
      <c r="F6544" s="2580"/>
    </row>
    <row r="6545" spans="1:6" s="1057" customFormat="1" ht="15.6">
      <c r="A6545" s="1210"/>
      <c r="B6545" s="1156"/>
      <c r="C6545" s="1089"/>
      <c r="D6545" s="1089"/>
      <c r="E6545" s="1474"/>
      <c r="F6545" s="1618"/>
    </row>
    <row r="6546" spans="1:6" s="1057" customFormat="1" ht="15.6">
      <c r="A6546" s="1210"/>
      <c r="B6546" s="1156"/>
      <c r="C6546" s="1089"/>
      <c r="D6546" s="1089"/>
      <c r="E6546" s="1474"/>
      <c r="F6546" s="1618"/>
    </row>
    <row r="6547" spans="1:6" s="1057" customFormat="1" ht="15.6">
      <c r="A6547" s="1210"/>
      <c r="B6547" s="1156"/>
      <c r="C6547" s="1089"/>
      <c r="D6547" s="1089"/>
      <c r="E6547" s="1474"/>
      <c r="F6547" s="1618"/>
    </row>
    <row r="6548" spans="1:6" s="1057" customFormat="1" ht="15.6">
      <c r="A6548" s="1210"/>
      <c r="B6548" s="1156"/>
      <c r="C6548" s="1089"/>
      <c r="D6548" s="1089"/>
      <c r="E6548" s="1474"/>
      <c r="F6548" s="1618"/>
    </row>
    <row r="6549" spans="1:6" s="1057" customFormat="1" ht="15.6">
      <c r="A6549" s="1210"/>
      <c r="B6549" s="1156"/>
      <c r="C6549" s="1089"/>
      <c r="D6549" s="1089"/>
      <c r="E6549" s="1474"/>
      <c r="F6549" s="1618"/>
    </row>
    <row r="6550" spans="1:6" s="1057" customFormat="1" ht="15.6">
      <c r="A6550" s="1210"/>
      <c r="B6550" s="1156"/>
      <c r="C6550" s="1089"/>
      <c r="D6550" s="1089"/>
      <c r="E6550" s="1474"/>
      <c r="F6550" s="1618"/>
    </row>
    <row r="6551" spans="1:6" s="1057" customFormat="1" ht="15.6">
      <c r="A6551" s="1210"/>
      <c r="B6551" s="1156"/>
      <c r="C6551" s="1089"/>
      <c r="D6551" s="1089"/>
      <c r="E6551" s="1474"/>
      <c r="F6551" s="1618"/>
    </row>
    <row r="6552" spans="1:6" s="1057" customFormat="1" ht="15.6">
      <c r="A6552" s="1210"/>
      <c r="B6552" s="1156"/>
      <c r="C6552" s="1089"/>
      <c r="D6552" s="1089"/>
      <c r="E6552" s="1474"/>
      <c r="F6552" s="1618"/>
    </row>
    <row r="6553" spans="1:6" s="1057" customFormat="1" ht="15.6">
      <c r="A6553" s="1210"/>
      <c r="B6553" s="1156"/>
      <c r="C6553" s="1089"/>
      <c r="D6553" s="1089"/>
      <c r="E6553" s="1474"/>
      <c r="F6553" s="1618"/>
    </row>
    <row r="6554" spans="1:6" s="1057" customFormat="1" ht="15.6">
      <c r="A6554" s="1210"/>
      <c r="B6554" s="1156"/>
      <c r="C6554" s="1089"/>
      <c r="D6554" s="1089"/>
      <c r="E6554" s="1474"/>
      <c r="F6554" s="1618"/>
    </row>
    <row r="6555" spans="1:6" s="1057" customFormat="1" ht="15.6">
      <c r="A6555" s="1210"/>
      <c r="B6555" s="1156"/>
      <c r="C6555" s="1089"/>
      <c r="D6555" s="1089"/>
      <c r="E6555" s="1474"/>
      <c r="F6555" s="1618"/>
    </row>
    <row r="6556" spans="1:6" s="1057" customFormat="1" ht="15.6">
      <c r="A6556" s="1210"/>
      <c r="B6556" s="1156"/>
      <c r="C6556" s="1089"/>
      <c r="D6556" s="1089"/>
      <c r="E6556" s="1474"/>
      <c r="F6556" s="1618"/>
    </row>
    <row r="6557" spans="1:6" s="1057" customFormat="1" ht="15.6">
      <c r="A6557" s="1210"/>
      <c r="B6557" s="1156"/>
      <c r="C6557" s="1089"/>
      <c r="D6557" s="1089"/>
      <c r="E6557" s="1474"/>
      <c r="F6557" s="1618"/>
    </row>
    <row r="6558" spans="1:6" s="1057" customFormat="1" ht="15.6">
      <c r="A6558" s="1210"/>
      <c r="B6558" s="1156"/>
      <c r="C6558" s="1089"/>
      <c r="D6558" s="1089"/>
      <c r="E6558" s="1474"/>
      <c r="F6558" s="1618"/>
    </row>
    <row r="6559" spans="1:6" s="1057" customFormat="1" ht="15.6">
      <c r="A6559" s="1210"/>
      <c r="B6559" s="1156"/>
      <c r="C6559" s="1089"/>
      <c r="D6559" s="1089"/>
      <c r="E6559" s="1474"/>
      <c r="F6559" s="1618"/>
    </row>
    <row r="6560" spans="1:6" s="1057" customFormat="1" ht="15.6">
      <c r="A6560" s="1210"/>
      <c r="B6560" s="1156"/>
      <c r="C6560" s="1089"/>
      <c r="D6560" s="1089"/>
      <c r="E6560" s="1474"/>
      <c r="F6560" s="1618"/>
    </row>
    <row r="6561" spans="1:6" s="1057" customFormat="1" ht="15.6">
      <c r="A6561" s="1210"/>
      <c r="B6561" s="1156"/>
      <c r="C6561" s="1089"/>
      <c r="D6561" s="1089"/>
      <c r="E6561" s="1474"/>
      <c r="F6561" s="1618"/>
    </row>
    <row r="6562" spans="1:6" s="1083" customFormat="1" ht="15.6">
      <c r="A6562" s="1142"/>
      <c r="B6562" s="1117"/>
      <c r="C6562" s="1159"/>
      <c r="D6562" s="1159"/>
      <c r="E6562" s="1453"/>
      <c r="F6562" s="1453"/>
    </row>
    <row r="6563" spans="1:6" s="1349" customFormat="1" ht="15.6">
      <c r="A6563" s="1346"/>
      <c r="B6563" s="1347"/>
      <c r="C6563" s="1348"/>
      <c r="D6563" s="1348"/>
      <c r="E6563" s="1619"/>
      <c r="F6563" s="1619"/>
    </row>
    <row r="6564" spans="1:6" s="1349" customFormat="1" ht="16.2" thickBot="1">
      <c r="A6564" s="1350" t="s">
        <v>3165</v>
      </c>
      <c r="B6564" s="1350"/>
      <c r="C6564" s="1351"/>
      <c r="D6564" s="1351"/>
      <c r="E6564" s="1485"/>
      <c r="F6564" s="1485"/>
    </row>
    <row r="6565" spans="1:6" s="1083" customFormat="1" ht="16.2" thickBot="1">
      <c r="A6565" s="1352" t="s">
        <v>7</v>
      </c>
      <c r="B6565" s="1112" t="s">
        <v>8</v>
      </c>
      <c r="C6565" s="1113" t="s">
        <v>10</v>
      </c>
      <c r="D6565" s="1114" t="s">
        <v>991</v>
      </c>
      <c r="E6565" s="1455" t="s">
        <v>11</v>
      </c>
      <c r="F6565" s="1578" t="s">
        <v>2732</v>
      </c>
    </row>
    <row r="6566" spans="1:6" s="1349" customFormat="1" ht="15.6">
      <c r="A6566" s="1353" t="s">
        <v>3052</v>
      </c>
      <c r="B6566" s="1354" t="s">
        <v>3130</v>
      </c>
      <c r="C6566" s="1355"/>
      <c r="D6566" s="1356"/>
      <c r="E6566" s="1472"/>
      <c r="F6566" s="1473"/>
    </row>
    <row r="6567" spans="1:6" s="1349" customFormat="1" ht="126" customHeight="1">
      <c r="A6567" s="1353"/>
      <c r="B6567" s="1354" t="s">
        <v>1644</v>
      </c>
      <c r="C6567" s="1355"/>
      <c r="D6567" s="1356"/>
      <c r="E6567" s="1485"/>
      <c r="F6567" s="1486"/>
    </row>
    <row r="6568" spans="1:6" s="1349" customFormat="1" ht="62.4">
      <c r="A6568" s="1353"/>
      <c r="B6568" s="1357" t="s">
        <v>1645</v>
      </c>
      <c r="C6568" s="1355"/>
      <c r="D6568" s="1356"/>
      <c r="E6568" s="1485"/>
      <c r="F6568" s="1486"/>
    </row>
    <row r="6569" spans="1:6" s="1349" customFormat="1" ht="124.8">
      <c r="A6569" s="1353"/>
      <c r="B6569" s="1357" t="s">
        <v>1646</v>
      </c>
      <c r="C6569" s="1355"/>
      <c r="D6569" s="1356"/>
      <c r="E6569" s="1485"/>
      <c r="F6569" s="1486"/>
    </row>
    <row r="6570" spans="1:6" s="1349" customFormat="1" ht="15.6">
      <c r="A6570" s="1353" t="s">
        <v>28</v>
      </c>
      <c r="B6570" s="1357" t="s">
        <v>1647</v>
      </c>
      <c r="C6570" s="1355" t="s">
        <v>46</v>
      </c>
      <c r="D6570" s="1358">
        <f>((40+12)+(5*3))*3</f>
        <v>201</v>
      </c>
      <c r="E6570" s="1485">
        <v>1600</v>
      </c>
      <c r="F6570" s="1486">
        <f>D6570*E6570</f>
        <v>321600</v>
      </c>
    </row>
    <row r="6571" spans="1:6" s="1349" customFormat="1" ht="15.6">
      <c r="A6571" s="1353" t="s">
        <v>30</v>
      </c>
      <c r="B6571" s="1357" t="s">
        <v>1648</v>
      </c>
      <c r="C6571" s="1355" t="s">
        <v>46</v>
      </c>
      <c r="D6571" s="1358">
        <f>(40+12)*3</f>
        <v>156</v>
      </c>
      <c r="E6571" s="1485">
        <v>2200</v>
      </c>
      <c r="F6571" s="1486">
        <f>D6571*E6571</f>
        <v>343200</v>
      </c>
    </row>
    <row r="6572" spans="1:6" s="1349" customFormat="1" ht="15.6">
      <c r="A6572" s="1353"/>
      <c r="B6572" s="1357"/>
      <c r="C6572" s="1355"/>
      <c r="D6572" s="1358"/>
      <c r="E6572" s="1485"/>
      <c r="F6572" s="1486"/>
    </row>
    <row r="6573" spans="1:6" s="1349" customFormat="1" ht="15.6">
      <c r="A6573" s="1353"/>
      <c r="B6573" s="1357"/>
      <c r="C6573" s="1355"/>
      <c r="D6573" s="1358"/>
      <c r="E6573" s="1485"/>
      <c r="F6573" s="1486"/>
    </row>
    <row r="6574" spans="1:6" s="1349" customFormat="1" ht="31.2">
      <c r="A6574" s="1353"/>
      <c r="B6574" s="1354" t="s">
        <v>1649</v>
      </c>
      <c r="C6574" s="1351"/>
      <c r="D6574" s="1359"/>
      <c r="E6574" s="1485"/>
      <c r="F6574" s="1486"/>
    </row>
    <row r="6575" spans="1:6" s="1349" customFormat="1" ht="15.6">
      <c r="A6575" s="1353"/>
      <c r="B6575" s="1360"/>
      <c r="C6575" s="1351"/>
      <c r="D6575" s="1359"/>
      <c r="E6575" s="1485"/>
      <c r="F6575" s="1486"/>
    </row>
    <row r="6576" spans="1:6" s="1349" customFormat="1" ht="15.6">
      <c r="A6576" s="1353" t="s">
        <v>31</v>
      </c>
      <c r="B6576" s="1357" t="s">
        <v>1650</v>
      </c>
      <c r="C6576" s="1355" t="s">
        <v>1421</v>
      </c>
      <c r="D6576" s="1361">
        <v>42</v>
      </c>
      <c r="E6576" s="1485">
        <v>130</v>
      </c>
      <c r="F6576" s="1486">
        <f>D6576*E6576</f>
        <v>5460</v>
      </c>
    </row>
    <row r="6577" spans="1:6" s="1349" customFormat="1" ht="15.6">
      <c r="A6577" s="1353" t="s">
        <v>32</v>
      </c>
      <c r="B6577" s="1357" t="s">
        <v>1648</v>
      </c>
      <c r="C6577" s="1355" t="s">
        <v>1421</v>
      </c>
      <c r="D6577" s="1358">
        <v>35</v>
      </c>
      <c r="E6577" s="1485">
        <v>200</v>
      </c>
      <c r="F6577" s="1486">
        <f>D6577*E6577</f>
        <v>7000</v>
      </c>
    </row>
    <row r="6578" spans="1:6" s="1349" customFormat="1" ht="15.6">
      <c r="A6578" s="1353"/>
      <c r="B6578" s="1357"/>
      <c r="C6578" s="1355"/>
      <c r="D6578" s="1358"/>
      <c r="E6578" s="1485"/>
      <c r="F6578" s="1486"/>
    </row>
    <row r="6579" spans="1:6" s="1349" customFormat="1" ht="15.6">
      <c r="A6579" s="1353"/>
      <c r="B6579" s="1357"/>
      <c r="C6579" s="1355"/>
      <c r="D6579" s="1358"/>
      <c r="E6579" s="1485"/>
      <c r="F6579" s="1486"/>
    </row>
    <row r="6580" spans="1:6" s="1349" customFormat="1" ht="15.6">
      <c r="A6580" s="1353" t="s">
        <v>33</v>
      </c>
      <c r="B6580" s="1357" t="s">
        <v>1651</v>
      </c>
      <c r="C6580" s="1355" t="s">
        <v>1421</v>
      </c>
      <c r="D6580" s="1358">
        <v>24</v>
      </c>
      <c r="E6580" s="1485">
        <v>200</v>
      </c>
      <c r="F6580" s="1486">
        <f>D6580*E6580</f>
        <v>4800</v>
      </c>
    </row>
    <row r="6581" spans="1:6" s="1349" customFormat="1" ht="15.6">
      <c r="A6581" s="1353" t="s">
        <v>34</v>
      </c>
      <c r="B6581" s="1357" t="s">
        <v>1648</v>
      </c>
      <c r="C6581" s="1355" t="s">
        <v>1421</v>
      </c>
      <c r="D6581" s="1358">
        <v>9</v>
      </c>
      <c r="E6581" s="1485">
        <v>250</v>
      </c>
      <c r="F6581" s="1486">
        <f>D6581*E6581</f>
        <v>2250</v>
      </c>
    </row>
    <row r="6582" spans="1:6" s="1349" customFormat="1" ht="15.6">
      <c r="A6582" s="1353"/>
      <c r="B6582" s="1357"/>
      <c r="C6582" s="1355"/>
      <c r="D6582" s="1358"/>
      <c r="E6582" s="1485"/>
      <c r="F6582" s="1486"/>
    </row>
    <row r="6583" spans="1:6" s="1362" customFormat="1" ht="15.6">
      <c r="A6583" s="1353" t="s">
        <v>35</v>
      </c>
      <c r="B6583" s="1357" t="s">
        <v>1652</v>
      </c>
      <c r="C6583" s="1355" t="s">
        <v>1421</v>
      </c>
      <c r="D6583" s="1358">
        <v>3</v>
      </c>
      <c r="E6583" s="1485">
        <v>14500</v>
      </c>
      <c r="F6583" s="1486">
        <f>D6583*E6583</f>
        <v>43500</v>
      </c>
    </row>
    <row r="6584" spans="1:6" s="1362" customFormat="1" ht="15.6">
      <c r="A6584" s="1353"/>
      <c r="B6584" s="1357"/>
      <c r="C6584" s="1355"/>
      <c r="D6584" s="1358"/>
      <c r="E6584" s="1485"/>
      <c r="F6584" s="1486"/>
    </row>
    <row r="6585" spans="1:6" s="1367" customFormat="1" ht="15.6">
      <c r="A6585" s="1363"/>
      <c r="B6585" s="1364"/>
      <c r="C6585" s="1365"/>
      <c r="D6585" s="1366"/>
      <c r="E6585" s="1620"/>
      <c r="F6585" s="1621"/>
    </row>
    <row r="6586" spans="1:6" s="1367" customFormat="1" ht="15.6">
      <c r="A6586" s="1363"/>
      <c r="B6586" s="1364"/>
      <c r="C6586" s="1365"/>
      <c r="D6586" s="1366"/>
      <c r="E6586" s="1620"/>
      <c r="F6586" s="1621"/>
    </row>
    <row r="6587" spans="1:6" s="1367" customFormat="1" ht="15.6">
      <c r="A6587" s="1363"/>
      <c r="B6587" s="1364"/>
      <c r="C6587" s="1365"/>
      <c r="D6587" s="1366"/>
      <c r="E6587" s="1620"/>
      <c r="F6587" s="1621"/>
    </row>
    <row r="6588" spans="1:6" s="1367" customFormat="1" ht="15.6">
      <c r="A6588" s="1363"/>
      <c r="B6588" s="1364"/>
      <c r="C6588" s="1365"/>
      <c r="D6588" s="1366"/>
      <c r="E6588" s="1620"/>
      <c r="F6588" s="1621"/>
    </row>
    <row r="6589" spans="1:6" s="1349" customFormat="1" ht="16.2" thickBot="1">
      <c r="A6589" s="1368"/>
      <c r="B6589" s="1369"/>
      <c r="C6589" s="1370"/>
      <c r="D6589" s="1371"/>
      <c r="E6589" s="1622"/>
      <c r="F6589" s="1623"/>
    </row>
    <row r="6590" spans="1:6" s="1349" customFormat="1" ht="16.2" thickBot="1">
      <c r="A6590" s="1372"/>
      <c r="B6590" s="1373" t="s">
        <v>3131</v>
      </c>
      <c r="C6590" s="1351"/>
      <c r="D6590" s="1351"/>
      <c r="E6590" s="1595"/>
      <c r="F6590" s="1604">
        <f>SUM(F6570:F6589)</f>
        <v>727810</v>
      </c>
    </row>
    <row r="6591" spans="1:6" s="1349" customFormat="1" ht="15.6">
      <c r="A6591" s="1346"/>
      <c r="B6591" s="1347"/>
      <c r="C6591" s="1348"/>
      <c r="D6591" s="1348"/>
      <c r="E6591" s="1619"/>
      <c r="F6591" s="1619"/>
    </row>
    <row r="6592" spans="1:6" s="1349" customFormat="1" ht="15.6">
      <c r="A6592" s="1346"/>
      <c r="B6592" s="1347"/>
      <c r="C6592" s="1348"/>
      <c r="D6592" s="1348"/>
      <c r="E6592" s="1619"/>
      <c r="F6592" s="1619"/>
    </row>
    <row r="6593" spans="1:6" s="1349" customFormat="1" ht="16.2" thickBot="1">
      <c r="A6593" s="1350" t="s">
        <v>3166</v>
      </c>
      <c r="B6593" s="1350"/>
      <c r="C6593" s="1351"/>
      <c r="D6593" s="1351"/>
      <c r="E6593" s="1485"/>
      <c r="F6593" s="1485"/>
    </row>
    <row r="6594" spans="1:6" s="1083" customFormat="1" ht="16.2" thickBot="1">
      <c r="A6594" s="1352" t="s">
        <v>7</v>
      </c>
      <c r="B6594" s="1112" t="s">
        <v>8</v>
      </c>
      <c r="C6594" s="1113" t="s">
        <v>10</v>
      </c>
      <c r="D6594" s="1114" t="s">
        <v>991</v>
      </c>
      <c r="E6594" s="1455" t="s">
        <v>11</v>
      </c>
      <c r="F6594" s="1578" t="s">
        <v>2732</v>
      </c>
    </row>
    <row r="6595" spans="1:6" s="1349" customFormat="1" ht="15.6">
      <c r="A6595" s="1374"/>
      <c r="B6595" s="1375"/>
      <c r="C6595" s="1376"/>
      <c r="D6595" s="1377"/>
      <c r="E6595" s="1603"/>
      <c r="F6595" s="1580"/>
    </row>
    <row r="6596" spans="1:6" s="1349" customFormat="1" ht="31.2">
      <c r="A6596" s="1353" t="s">
        <v>3055</v>
      </c>
      <c r="B6596" s="1354" t="s">
        <v>1659</v>
      </c>
      <c r="C6596" s="1355"/>
      <c r="D6596" s="1356"/>
      <c r="E6596" s="1511"/>
      <c r="F6596" s="1515"/>
    </row>
    <row r="6597" spans="1:6" s="1349" customFormat="1" ht="62.4">
      <c r="A6597" s="1353"/>
      <c r="B6597" s="1354" t="s">
        <v>1644</v>
      </c>
      <c r="C6597" s="1355"/>
      <c r="D6597" s="1356"/>
      <c r="E6597" s="1511"/>
      <c r="F6597" s="1515"/>
    </row>
    <row r="6598" spans="1:6" s="1349" customFormat="1" ht="15.6">
      <c r="A6598" s="1353"/>
      <c r="B6598" s="1354"/>
      <c r="C6598" s="1355"/>
      <c r="D6598" s="1356"/>
      <c r="E6598" s="1511"/>
      <c r="F6598" s="1515"/>
    </row>
    <row r="6599" spans="1:6" s="1362" customFormat="1" ht="145.5" customHeight="1">
      <c r="A6599" s="1353" t="s">
        <v>28</v>
      </c>
      <c r="B6599" s="1357" t="s">
        <v>1660</v>
      </c>
      <c r="C6599" s="1355" t="s">
        <v>1421</v>
      </c>
      <c r="D6599" s="1356">
        <v>0</v>
      </c>
      <c r="E6599" s="1564">
        <v>275000</v>
      </c>
      <c r="F6599" s="1568">
        <f>D6599*E6599</f>
        <v>0</v>
      </c>
    </row>
    <row r="6600" spans="1:6" s="1349" customFormat="1" ht="62.4">
      <c r="A6600" s="1353" t="s">
        <v>30</v>
      </c>
      <c r="B6600" s="1357" t="s">
        <v>1661</v>
      </c>
      <c r="C6600" s="1355"/>
      <c r="D6600" s="1378"/>
      <c r="E6600" s="1515"/>
      <c r="F6600" s="1624"/>
    </row>
    <row r="6601" spans="1:6" s="1349" customFormat="1" ht="15.6">
      <c r="A6601" s="1353"/>
      <c r="B6601" s="1357"/>
      <c r="C6601" s="1355"/>
      <c r="D6601" s="1356"/>
      <c r="E6601" s="1511"/>
      <c r="F6601" s="1486"/>
    </row>
    <row r="6602" spans="1:6" s="1349" customFormat="1" ht="15.6">
      <c r="A6602" s="1353"/>
      <c r="B6602" s="1357" t="s">
        <v>1662</v>
      </c>
      <c r="C6602" s="1355" t="s">
        <v>1421</v>
      </c>
      <c r="D6602" s="1378">
        <f>D6608</f>
        <v>5</v>
      </c>
      <c r="E6602" s="1515">
        <v>16500</v>
      </c>
      <c r="F6602" s="1624">
        <f>D6602*E6602</f>
        <v>82500</v>
      </c>
    </row>
    <row r="6603" spans="1:6" s="1349" customFormat="1" ht="15.6">
      <c r="A6603" s="1353"/>
      <c r="B6603" s="1357" t="s">
        <v>1663</v>
      </c>
      <c r="C6603" s="1355" t="s">
        <v>1421</v>
      </c>
      <c r="D6603" s="1378">
        <f>D6602</f>
        <v>5</v>
      </c>
      <c r="E6603" s="1515">
        <v>16500</v>
      </c>
      <c r="F6603" s="1624">
        <f>D6603*E6603</f>
        <v>82500</v>
      </c>
    </row>
    <row r="6604" spans="1:6" s="1349" customFormat="1" ht="15.6">
      <c r="A6604" s="1353"/>
      <c r="B6604" s="1357" t="s">
        <v>1664</v>
      </c>
      <c r="C6604" s="1355" t="s">
        <v>1421</v>
      </c>
      <c r="D6604" s="1378">
        <f>D6602</f>
        <v>5</v>
      </c>
      <c r="E6604" s="1515">
        <v>16500</v>
      </c>
      <c r="F6604" s="1624">
        <f>D6604*E6604</f>
        <v>82500</v>
      </c>
    </row>
    <row r="6605" spans="1:6" s="1349" customFormat="1" ht="15.6">
      <c r="A6605" s="1353"/>
      <c r="B6605" s="1357"/>
      <c r="C6605" s="1355"/>
      <c r="D6605" s="1356"/>
      <c r="E6605" s="1511"/>
      <c r="F6605" s="1486"/>
    </row>
    <row r="6606" spans="1:6" s="1349" customFormat="1" ht="58.5" customHeight="1">
      <c r="A6606" s="1353" t="s">
        <v>31</v>
      </c>
      <c r="B6606" s="1357" t="s">
        <v>1665</v>
      </c>
      <c r="C6606" s="1355" t="s">
        <v>1421</v>
      </c>
      <c r="D6606" s="1378">
        <f>3</f>
        <v>3</v>
      </c>
      <c r="E6606" s="1515">
        <f>100000*1.16</f>
        <v>115999.99999999999</v>
      </c>
      <c r="F6606" s="1624">
        <f>D6606*E6606</f>
        <v>347999.99999999994</v>
      </c>
    </row>
    <row r="6607" spans="1:6" s="1349" customFormat="1" ht="15.6">
      <c r="A6607" s="1353"/>
      <c r="B6607" s="1357"/>
      <c r="C6607" s="1355"/>
      <c r="D6607" s="1356"/>
      <c r="E6607" s="1511"/>
      <c r="F6607" s="1486"/>
    </row>
    <row r="6608" spans="1:6" s="1349" customFormat="1" ht="57" customHeight="1">
      <c r="A6608" s="1353" t="s">
        <v>32</v>
      </c>
      <c r="B6608" s="1357" t="s">
        <v>1666</v>
      </c>
      <c r="C6608" s="1355" t="s">
        <v>1421</v>
      </c>
      <c r="D6608" s="1378">
        <v>5</v>
      </c>
      <c r="E6608" s="1515">
        <f>10000*1.16</f>
        <v>11600</v>
      </c>
      <c r="F6608" s="1624">
        <f>D6608*E6608</f>
        <v>58000</v>
      </c>
    </row>
    <row r="6609" spans="1:6" s="1167" customFormat="1" ht="54" customHeight="1">
      <c r="A6609" s="1303" t="s">
        <v>32</v>
      </c>
      <c r="B6609" s="1305" t="s">
        <v>3133</v>
      </c>
      <c r="C6609" s="1107" t="s">
        <v>1482</v>
      </c>
      <c r="D6609" s="1302">
        <v>1</v>
      </c>
      <c r="E6609" s="1592">
        <v>40000</v>
      </c>
      <c r="F6609" s="1568">
        <f>D6609*E6609</f>
        <v>40000</v>
      </c>
    </row>
    <row r="6610" spans="1:6" s="1349" customFormat="1" ht="16.2" thickBot="1">
      <c r="A6610" s="1368"/>
      <c r="B6610" s="1369"/>
      <c r="C6610" s="1370"/>
      <c r="D6610" s="1371"/>
      <c r="E6610" s="1625"/>
      <c r="F6610" s="1582"/>
    </row>
    <row r="6611" spans="1:6" s="1349" customFormat="1" ht="16.2" thickBot="1">
      <c r="A6611" s="1346"/>
      <c r="B6611" s="1373"/>
      <c r="C6611" s="1351" t="s">
        <v>2867</v>
      </c>
      <c r="D6611" s="1351"/>
      <c r="E6611" s="1595"/>
      <c r="F6611" s="1604">
        <f>SUM(F6595:F6610)</f>
        <v>693500</v>
      </c>
    </row>
    <row r="6612" spans="1:6" s="1349" customFormat="1" ht="16.2" thickBot="1">
      <c r="A6612" s="1350" t="s">
        <v>3167</v>
      </c>
      <c r="B6612" s="1350"/>
      <c r="C6612" s="1351"/>
      <c r="D6612" s="1351"/>
      <c r="E6612" s="1485"/>
      <c r="F6612" s="1485"/>
    </row>
    <row r="6613" spans="1:6" s="1083" customFormat="1" ht="16.2" thickBot="1">
      <c r="A6613" s="1352" t="s">
        <v>7</v>
      </c>
      <c r="B6613" s="1112" t="s">
        <v>8</v>
      </c>
      <c r="C6613" s="1113" t="s">
        <v>10</v>
      </c>
      <c r="D6613" s="1114" t="s">
        <v>991</v>
      </c>
      <c r="E6613" s="1455" t="s">
        <v>11</v>
      </c>
      <c r="F6613" s="1578" t="s">
        <v>2732</v>
      </c>
    </row>
    <row r="6614" spans="1:6" s="1349" customFormat="1" ht="15.6">
      <c r="A6614" s="1374"/>
      <c r="B6614" s="1375" t="s">
        <v>2720</v>
      </c>
      <c r="C6614" s="1376"/>
      <c r="D6614" s="1377"/>
      <c r="E6614" s="1603"/>
      <c r="F6614" s="1580">
        <f>F6611</f>
        <v>693500</v>
      </c>
    </row>
    <row r="6615" spans="1:6" s="1349" customFormat="1" ht="15.6">
      <c r="A6615" s="1353"/>
      <c r="B6615" s="1357"/>
      <c r="C6615" s="1355"/>
      <c r="D6615" s="1356"/>
      <c r="E6615" s="1511"/>
      <c r="F6615" s="1486"/>
    </row>
    <row r="6616" spans="1:6" s="1349" customFormat="1" ht="15.6">
      <c r="A6616" s="1353"/>
      <c r="B6616" s="1354" t="s">
        <v>1667</v>
      </c>
      <c r="C6616" s="1355"/>
      <c r="D6616" s="1378"/>
      <c r="E6616" s="1515"/>
      <c r="F6616" s="1624"/>
    </row>
    <row r="6617" spans="1:6" s="1349" customFormat="1" ht="129.75" customHeight="1">
      <c r="A6617" s="1353" t="s">
        <v>33</v>
      </c>
      <c r="B6617" s="1357" t="s">
        <v>1668</v>
      </c>
      <c r="C6617" s="1355" t="s">
        <v>1421</v>
      </c>
      <c r="D6617" s="1378">
        <v>1</v>
      </c>
      <c r="E6617" s="1568">
        <v>165000</v>
      </c>
      <c r="F6617" s="1626">
        <f>D6617*E6617</f>
        <v>165000</v>
      </c>
    </row>
    <row r="6618" spans="1:6" s="1349" customFormat="1" ht="15.6">
      <c r="A6618" s="1353"/>
      <c r="B6618" s="1357"/>
      <c r="C6618" s="1355"/>
      <c r="D6618" s="1356"/>
      <c r="E6618" s="1511"/>
      <c r="F6618" s="1486"/>
    </row>
    <row r="6619" spans="1:6" s="1349" customFormat="1" ht="15.6">
      <c r="A6619" s="1353"/>
      <c r="B6619" s="1364" t="s">
        <v>1669</v>
      </c>
      <c r="C6619" s="1355"/>
      <c r="D6619" s="1356"/>
      <c r="E6619" s="1511"/>
      <c r="F6619" s="1486"/>
    </row>
    <row r="6620" spans="1:6" s="1349" customFormat="1" ht="125.25" customHeight="1">
      <c r="A6620" s="1353" t="s">
        <v>34</v>
      </c>
      <c r="B6620" s="1357" t="s">
        <v>1670</v>
      </c>
      <c r="C6620" s="1355" t="s">
        <v>1421</v>
      </c>
      <c r="D6620" s="1378">
        <v>1</v>
      </c>
      <c r="E6620" s="1568">
        <v>50000</v>
      </c>
      <c r="F6620" s="1626">
        <f>D6620*E6620</f>
        <v>50000</v>
      </c>
    </row>
    <row r="6621" spans="1:6" s="1349" customFormat="1" ht="15.6">
      <c r="A6621" s="1353"/>
      <c r="B6621" s="1357"/>
      <c r="C6621" s="1355"/>
      <c r="D6621" s="1356"/>
      <c r="E6621" s="1511"/>
      <c r="F6621" s="1486"/>
    </row>
    <row r="6622" spans="1:6" s="1349" customFormat="1" ht="16.2" thickBot="1">
      <c r="A6622" s="1368"/>
      <c r="B6622" s="1369"/>
      <c r="C6622" s="1370"/>
      <c r="D6622" s="1371"/>
      <c r="E6622" s="1625"/>
      <c r="F6622" s="1582"/>
    </row>
    <row r="6623" spans="1:6" s="1349" customFormat="1" ht="16.2" thickBot="1">
      <c r="A6623" s="1346"/>
      <c r="B6623" s="1373"/>
      <c r="C6623" s="1351" t="s">
        <v>3135</v>
      </c>
      <c r="D6623" s="1351"/>
      <c r="E6623" s="1595"/>
      <c r="F6623" s="1604">
        <f>SUM(F6614:F6622)</f>
        <v>908500</v>
      </c>
    </row>
    <row r="6624" spans="1:6" s="1349" customFormat="1" ht="15.6">
      <c r="A6624" s="1346"/>
      <c r="B6624" s="1347"/>
      <c r="C6624" s="1348"/>
      <c r="D6624" s="1348"/>
      <c r="E6624" s="1619"/>
      <c r="F6624" s="1619"/>
    </row>
    <row r="6625" spans="1:7" s="1055" customFormat="1" ht="15.6">
      <c r="A6625" s="1158"/>
      <c r="B6625" s="1196"/>
      <c r="C6625" s="1253"/>
      <c r="D6625" s="1107"/>
      <c r="E6625" s="1465"/>
      <c r="F6625" s="1562"/>
    </row>
    <row r="6626" spans="1:7" s="1055" customFormat="1" ht="15.6">
      <c r="A6626" s="2589" t="s">
        <v>2754</v>
      </c>
      <c r="B6626" s="2589"/>
      <c r="C6626" s="2589"/>
      <c r="D6626" s="2589"/>
      <c r="E6626" s="2589"/>
      <c r="F6626" s="2589"/>
    </row>
    <row r="6627" spans="1:7" s="1055" customFormat="1" ht="16.2" thickBot="1">
      <c r="A6627" s="1254"/>
      <c r="B6627" s="1142"/>
      <c r="C6627" s="1143"/>
      <c r="D6627" s="1107"/>
      <c r="E6627" s="1465"/>
      <c r="F6627" s="1564"/>
    </row>
    <row r="6628" spans="1:7" s="1055" customFormat="1" ht="16.2" thickBot="1">
      <c r="A6628" s="1313" t="s">
        <v>7</v>
      </c>
      <c r="B6628" s="1112" t="s">
        <v>8</v>
      </c>
      <c r="C6628" s="1145"/>
      <c r="D6628" s="1114"/>
      <c r="E6628" s="1455"/>
      <c r="F6628" s="1584" t="s">
        <v>2755</v>
      </c>
    </row>
    <row r="6629" spans="1:7" s="1055" customFormat="1" ht="15.6">
      <c r="A6629" s="1259"/>
      <c r="B6629" s="1146"/>
      <c r="C6629" s="1147"/>
      <c r="D6629" s="1148"/>
      <c r="E6629" s="1513"/>
      <c r="F6629" s="1567"/>
    </row>
    <row r="6630" spans="1:7" s="1055" customFormat="1" ht="15.6">
      <c r="A6630" s="1195"/>
      <c r="B6630" s="1077"/>
      <c r="C6630" s="1149"/>
      <c r="D6630" s="1073"/>
      <c r="E6630" s="1491"/>
      <c r="F6630" s="1568"/>
    </row>
    <row r="6631" spans="1:7" s="1055" customFormat="1" ht="15.6">
      <c r="A6631" s="1195"/>
      <c r="B6631" s="1077" t="s">
        <v>1679</v>
      </c>
      <c r="C6631" s="1149"/>
      <c r="D6631" s="1073"/>
      <c r="E6631" s="1491"/>
      <c r="F6631" s="1568"/>
    </row>
    <row r="6632" spans="1:7" s="1055" customFormat="1" ht="15.6">
      <c r="A6632" s="1195"/>
      <c r="B6632" s="1150" t="s">
        <v>2754</v>
      </c>
      <c r="C6632" s="1151"/>
      <c r="D6632" s="1073"/>
      <c r="E6632" s="1491"/>
      <c r="F6632" s="1568"/>
    </row>
    <row r="6633" spans="1:7" s="1055" customFormat="1" ht="15.6">
      <c r="A6633" s="1195"/>
      <c r="B6633" s="1124"/>
      <c r="C6633" s="1274"/>
      <c r="D6633" s="1073"/>
      <c r="E6633" s="1491"/>
      <c r="F6633" s="1568"/>
    </row>
    <row r="6634" spans="1:7" s="1055" customFormat="1" ht="15.6">
      <c r="A6634" s="1195">
        <v>5.2</v>
      </c>
      <c r="B6634" s="1082" t="s">
        <v>1674</v>
      </c>
      <c r="C6634" s="1151"/>
      <c r="D6634" s="1073"/>
      <c r="E6634" s="1491"/>
      <c r="F6634" s="1568">
        <f>F6590</f>
        <v>727810</v>
      </c>
    </row>
    <row r="6635" spans="1:7" s="1055" customFormat="1" ht="15.6">
      <c r="A6635" s="1195"/>
      <c r="B6635" s="1082"/>
      <c r="C6635" s="1341"/>
      <c r="D6635" s="1073"/>
      <c r="E6635" s="1491"/>
      <c r="F6635" s="1568"/>
    </row>
    <row r="6636" spans="1:7" s="1055" customFormat="1" ht="15.6">
      <c r="A6636" s="1195">
        <v>5.3</v>
      </c>
      <c r="B6636" s="1082" t="s">
        <v>1675</v>
      </c>
      <c r="C6636" s="1151"/>
      <c r="D6636" s="1073"/>
      <c r="E6636" s="1491"/>
      <c r="F6636" s="1568">
        <f>F6623</f>
        <v>908500</v>
      </c>
    </row>
    <row r="6637" spans="1:7" s="1055" customFormat="1" ht="15.6">
      <c r="A6637" s="1259"/>
      <c r="B6637" s="1094"/>
      <c r="C6637" s="1147"/>
      <c r="D6637" s="1148"/>
      <c r="E6637" s="1513"/>
      <c r="F6637" s="1569"/>
    </row>
    <row r="6638" spans="1:7" s="1055" customFormat="1" ht="15.6">
      <c r="A6638" s="1259"/>
      <c r="B6638" s="1146" t="s">
        <v>2926</v>
      </c>
      <c r="C6638" s="1147"/>
      <c r="D6638" s="1148"/>
      <c r="E6638" s="1513"/>
      <c r="F6638" s="1571">
        <f>SUM(F6633:F6637)</f>
        <v>1636310</v>
      </c>
      <c r="G6638" s="1269"/>
    </row>
    <row r="6639" spans="1:7" s="1055" customFormat="1" ht="15.6">
      <c r="A6639" s="1259"/>
      <c r="B6639" s="1146"/>
      <c r="C6639" s="1147"/>
      <c r="D6639" s="1073"/>
      <c r="E6639" s="1491"/>
      <c r="F6639" s="1569"/>
    </row>
    <row r="6640" spans="1:7" s="1055" customFormat="1" ht="15.6">
      <c r="A6640" s="1259"/>
      <c r="B6640" s="1146"/>
      <c r="C6640" s="1147"/>
      <c r="D6640" s="1073"/>
      <c r="E6640" s="1491"/>
      <c r="F6640" s="1569"/>
    </row>
    <row r="6641" spans="1:6" s="1055" customFormat="1" ht="15.6">
      <c r="A6641" s="1259"/>
      <c r="B6641" s="1146"/>
      <c r="C6641" s="1147"/>
      <c r="D6641" s="1073"/>
      <c r="E6641" s="1491"/>
      <c r="F6641" s="1569"/>
    </row>
    <row r="6642" spans="1:6" s="1055" customFormat="1" ht="15.6">
      <c r="A6642" s="1259"/>
      <c r="B6642" s="1146"/>
      <c r="C6642" s="1147"/>
      <c r="D6642" s="1073"/>
      <c r="E6642" s="1491"/>
      <c r="F6642" s="1569"/>
    </row>
    <row r="6643" spans="1:6" s="1055" customFormat="1" ht="15.6">
      <c r="A6643" s="1259"/>
      <c r="B6643" s="1146"/>
      <c r="C6643" s="1147"/>
      <c r="D6643" s="1073"/>
      <c r="E6643" s="1491"/>
      <c r="F6643" s="1569"/>
    </row>
    <row r="6644" spans="1:6" s="1055" customFormat="1" ht="15.6">
      <c r="A6644" s="1259"/>
      <c r="B6644" s="1146"/>
      <c r="C6644" s="1147"/>
      <c r="D6644" s="1073"/>
      <c r="E6644" s="1491"/>
      <c r="F6644" s="1569"/>
    </row>
    <row r="6645" spans="1:6" s="1055" customFormat="1" ht="15.6">
      <c r="A6645" s="1259"/>
      <c r="B6645" s="1146"/>
      <c r="C6645" s="1147"/>
      <c r="D6645" s="1073"/>
      <c r="E6645" s="1491"/>
      <c r="F6645" s="1569"/>
    </row>
    <row r="6646" spans="1:6" s="1055" customFormat="1" ht="15.6">
      <c r="A6646" s="1195"/>
      <c r="B6646" s="1124"/>
      <c r="C6646" s="1151"/>
      <c r="D6646" s="1073"/>
      <c r="E6646" s="1491"/>
      <c r="F6646" s="1568"/>
    </row>
    <row r="6647" spans="1:6" s="1055" customFormat="1" ht="15.6">
      <c r="A6647" s="1259"/>
      <c r="B6647" s="1146"/>
      <c r="C6647" s="1147"/>
      <c r="D6647" s="1148"/>
      <c r="E6647" s="1513"/>
      <c r="F6647" s="1569"/>
    </row>
    <row r="6648" spans="1:6" s="1055" customFormat="1" ht="15.6">
      <c r="A6648" s="1259"/>
      <c r="B6648" s="1146" t="s">
        <v>810</v>
      </c>
      <c r="C6648" s="1147"/>
      <c r="D6648" s="1073"/>
      <c r="E6648" s="1491"/>
      <c r="F6648" s="1569">
        <f>SUM(F6638:F6647)</f>
        <v>1636310</v>
      </c>
    </row>
    <row r="6649" spans="1:6" s="1055" customFormat="1" ht="15.6">
      <c r="A6649" s="1195"/>
      <c r="B6649" s="1266"/>
      <c r="C6649" s="1267"/>
      <c r="D6649" s="1268"/>
      <c r="E6649" s="1572"/>
      <c r="F6649" s="1573"/>
    </row>
    <row r="6650" spans="1:6" s="1055" customFormat="1" ht="15.6">
      <c r="A6650" s="1195"/>
      <c r="B6650" s="1124"/>
      <c r="C6650" s="1151"/>
      <c r="D6650" s="1073"/>
      <c r="E6650" s="1491"/>
      <c r="F6650" s="1568"/>
    </row>
    <row r="6651" spans="1:6" s="1055" customFormat="1" ht="31.2">
      <c r="A6651" s="1195"/>
      <c r="B6651" s="1146" t="s">
        <v>3136</v>
      </c>
      <c r="C6651" s="1151"/>
      <c r="D6651" s="1270"/>
      <c r="E6651" s="1498"/>
      <c r="F6651" s="1574">
        <f>F6648</f>
        <v>1636310</v>
      </c>
    </row>
    <row r="6652" spans="1:6" s="1055" customFormat="1" ht="16.2" thickBot="1">
      <c r="A6652" s="1271"/>
      <c r="B6652" s="1162"/>
      <c r="C6652" s="1272"/>
      <c r="D6652" s="1164"/>
      <c r="E6652" s="1575"/>
      <c r="F6652" s="1576"/>
    </row>
    <row r="6653" spans="1:6" s="1055" customFormat="1" ht="15.6">
      <c r="A6653" s="2605"/>
      <c r="B6653" s="2605"/>
      <c r="C6653" s="2605"/>
      <c r="D6653" s="2605"/>
      <c r="E6653" s="2605"/>
      <c r="F6653" s="2605"/>
    </row>
    <row r="6654" spans="1:6" s="1055" customFormat="1" ht="15.6">
      <c r="A6654" s="1158"/>
      <c r="B6654" s="1196"/>
      <c r="C6654" s="1253"/>
      <c r="D6654" s="1107"/>
      <c r="E6654" s="1465"/>
      <c r="F6654" s="1562"/>
    </row>
    <row r="6655" spans="1:6" s="1055" customFormat="1" ht="15.6">
      <c r="A6655" s="1052"/>
      <c r="B6655" s="1053"/>
      <c r="C6655" s="1054"/>
      <c r="D6655" s="1054"/>
      <c r="E6655" s="1463"/>
      <c r="F6655" s="1463"/>
    </row>
    <row r="6656" spans="1:6" s="1055" customFormat="1" ht="15.6">
      <c r="A6656" s="1052"/>
      <c r="B6656" s="1053"/>
      <c r="C6656" s="1054"/>
      <c r="D6656" s="1054"/>
      <c r="E6656" s="1463"/>
      <c r="F6656" s="1463"/>
    </row>
    <row r="6657" spans="1:6" s="1055" customFormat="1" ht="15.6">
      <c r="A6657" s="1052"/>
      <c r="B6657" s="1053"/>
      <c r="C6657" s="1054"/>
      <c r="D6657" s="1054"/>
      <c r="E6657" s="1463"/>
      <c r="F6657" s="1463"/>
    </row>
    <row r="6658" spans="1:6" s="1055" customFormat="1" ht="15.6">
      <c r="A6658" s="1052"/>
      <c r="B6658" s="1053"/>
      <c r="C6658" s="1054"/>
      <c r="D6658" s="1054"/>
      <c r="E6658" s="1463"/>
      <c r="F6658" s="1463"/>
    </row>
    <row r="6659" spans="1:6" s="1055" customFormat="1" ht="15.6">
      <c r="A6659" s="1052"/>
      <c r="B6659" s="1053"/>
      <c r="C6659" s="1054"/>
      <c r="D6659" s="1054"/>
      <c r="E6659" s="1463"/>
      <c r="F6659" s="1463"/>
    </row>
    <row r="6660" spans="1:6" s="1055" customFormat="1" ht="15.6">
      <c r="A6660" s="1052"/>
      <c r="B6660" s="1053"/>
      <c r="C6660" s="1054"/>
      <c r="D6660" s="1054"/>
      <c r="E6660" s="1463"/>
      <c r="F6660" s="1463"/>
    </row>
    <row r="6661" spans="1:6" s="1055" customFormat="1" ht="15.6">
      <c r="A6661" s="1052"/>
      <c r="B6661" s="1053"/>
      <c r="C6661" s="1054"/>
      <c r="D6661" s="1054"/>
      <c r="E6661" s="1463"/>
      <c r="F6661" s="1463"/>
    </row>
    <row r="6662" spans="1:6" s="1055" customFormat="1" ht="15.6">
      <c r="A6662" s="1052"/>
      <c r="B6662" s="1053"/>
      <c r="C6662" s="1054"/>
      <c r="D6662" s="1054"/>
      <c r="E6662" s="1463"/>
      <c r="F6662" s="1463"/>
    </row>
    <row r="6663" spans="1:6" s="1055" customFormat="1" ht="15.6">
      <c r="A6663" s="1052"/>
      <c r="B6663" s="1053"/>
      <c r="C6663" s="1054"/>
      <c r="D6663" s="1054"/>
      <c r="E6663" s="1463"/>
      <c r="F6663" s="1463"/>
    </row>
    <row r="6664" spans="1:6" s="1055" customFormat="1" ht="15.6">
      <c r="A6664" s="1052"/>
      <c r="B6664" s="1053"/>
      <c r="C6664" s="1054"/>
      <c r="D6664" s="1054"/>
      <c r="E6664" s="1463"/>
      <c r="F6664" s="1463"/>
    </row>
    <row r="6665" spans="1:6" s="1055" customFormat="1" ht="15.6">
      <c r="A6665" s="1052"/>
      <c r="B6665" s="1053"/>
      <c r="C6665" s="1054"/>
      <c r="D6665" s="1054"/>
      <c r="E6665" s="1463"/>
      <c r="F6665" s="1463"/>
    </row>
    <row r="6666" spans="1:6" s="1055" customFormat="1" ht="15.6">
      <c r="A6666" s="1052"/>
      <c r="B6666" s="1053"/>
      <c r="C6666" s="1054"/>
      <c r="D6666" s="1054"/>
      <c r="E6666" s="1463"/>
      <c r="F6666" s="1463"/>
    </row>
    <row r="6667" spans="1:6" s="1055" customFormat="1" ht="15.6">
      <c r="A6667" s="1052"/>
      <c r="B6667" s="1053"/>
      <c r="C6667" s="1054"/>
      <c r="D6667" s="1054"/>
      <c r="E6667" s="1463"/>
      <c r="F6667" s="1463"/>
    </row>
    <row r="6668" spans="1:6" s="1055" customFormat="1" ht="15.6">
      <c r="A6668" s="1052"/>
      <c r="B6668" s="1053"/>
      <c r="C6668" s="1054"/>
      <c r="D6668" s="1054"/>
      <c r="E6668" s="1463"/>
      <c r="F6668" s="1463"/>
    </row>
    <row r="6669" spans="1:6" s="1055" customFormat="1" ht="15.6">
      <c r="A6669" s="1052"/>
      <c r="B6669" s="1053"/>
      <c r="C6669" s="1054"/>
      <c r="D6669" s="1054"/>
      <c r="E6669" s="1463"/>
      <c r="F6669" s="1463"/>
    </row>
    <row r="6670" spans="1:6" s="1055" customFormat="1" ht="15.6">
      <c r="A6670" s="1052"/>
      <c r="B6670" s="1053"/>
      <c r="C6670" s="1054"/>
      <c r="D6670" s="1054"/>
      <c r="E6670" s="1463"/>
      <c r="F6670" s="1463"/>
    </row>
    <row r="6671" spans="1:6" s="1055" customFormat="1" ht="15.6">
      <c r="A6671" s="1052"/>
      <c r="B6671" s="1053"/>
      <c r="C6671" s="1054"/>
      <c r="D6671" s="1054"/>
      <c r="E6671" s="1463"/>
      <c r="F6671" s="1463"/>
    </row>
    <row r="6672" spans="1:6" s="1055" customFormat="1" ht="15.6">
      <c r="A6672" s="1052"/>
      <c r="B6672" s="1053"/>
      <c r="C6672" s="1054"/>
      <c r="D6672" s="1054"/>
      <c r="E6672" s="1463"/>
      <c r="F6672" s="1463"/>
    </row>
    <row r="6673" spans="1:6" s="1055" customFormat="1" ht="15.6">
      <c r="A6673" s="1052"/>
      <c r="B6673" s="1053"/>
      <c r="C6673" s="1054"/>
      <c r="D6673" s="1054"/>
      <c r="E6673" s="1463"/>
      <c r="F6673" s="1463"/>
    </row>
    <row r="6674" spans="1:6" s="1057" customFormat="1" ht="15.6">
      <c r="A6674" s="1210"/>
      <c r="B6674" s="1156"/>
      <c r="C6674" s="1089"/>
      <c r="D6674" s="1089"/>
      <c r="E6674" s="1474"/>
      <c r="F6674" s="1618"/>
    </row>
    <row r="6675" spans="1:6" s="1057" customFormat="1" ht="53.25" customHeight="1">
      <c r="A6675" s="2579" t="s">
        <v>3168</v>
      </c>
      <c r="B6675" s="2580"/>
      <c r="C6675" s="2580"/>
      <c r="D6675" s="2580"/>
      <c r="E6675" s="2580"/>
      <c r="F6675" s="2580"/>
    </row>
    <row r="6676" spans="1:6" s="1057" customFormat="1" ht="15.6">
      <c r="A6676" s="1210"/>
      <c r="B6676" s="1156"/>
      <c r="C6676" s="1089"/>
      <c r="D6676" s="1089"/>
      <c r="E6676" s="1474"/>
      <c r="F6676" s="1618"/>
    </row>
    <row r="6677" spans="1:6" s="1057" customFormat="1" ht="15.6">
      <c r="A6677" s="1210"/>
      <c r="B6677" s="1156"/>
      <c r="C6677" s="1089"/>
      <c r="D6677" s="1089"/>
      <c r="E6677" s="1474"/>
      <c r="F6677" s="1618"/>
    </row>
    <row r="6678" spans="1:6" s="1057" customFormat="1" ht="15.6">
      <c r="A6678" s="1210"/>
      <c r="B6678" s="1156"/>
      <c r="C6678" s="1089"/>
      <c r="D6678" s="1089"/>
      <c r="E6678" s="1474"/>
      <c r="F6678" s="1618"/>
    </row>
    <row r="6679" spans="1:6" s="1057" customFormat="1" ht="15.6">
      <c r="A6679" s="1210"/>
      <c r="B6679" s="1156"/>
      <c r="C6679" s="1089"/>
      <c r="D6679" s="1089"/>
      <c r="E6679" s="1474"/>
      <c r="F6679" s="1618"/>
    </row>
    <row r="6680" spans="1:6" s="1057" customFormat="1" ht="15.6">
      <c r="A6680" s="1210"/>
      <c r="B6680" s="1156"/>
      <c r="C6680" s="1089"/>
      <c r="D6680" s="1089"/>
      <c r="E6680" s="1474"/>
      <c r="F6680" s="1618"/>
    </row>
    <row r="6681" spans="1:6" s="1057" customFormat="1" ht="15.6">
      <c r="A6681" s="1210"/>
      <c r="B6681" s="1156"/>
      <c r="C6681" s="1089"/>
      <c r="D6681" s="1089"/>
      <c r="E6681" s="1474"/>
      <c r="F6681" s="1618"/>
    </row>
    <row r="6682" spans="1:6" s="1057" customFormat="1" ht="15.6">
      <c r="A6682" s="1210"/>
      <c r="B6682" s="1156"/>
      <c r="C6682" s="1089"/>
      <c r="D6682" s="1089"/>
      <c r="E6682" s="1474"/>
      <c r="F6682" s="1618"/>
    </row>
    <row r="6683" spans="1:6" s="1057" customFormat="1" ht="15.6">
      <c r="A6683" s="1210"/>
      <c r="B6683" s="1156"/>
      <c r="C6683" s="1089"/>
      <c r="D6683" s="1089"/>
      <c r="E6683" s="1474"/>
      <c r="F6683" s="1618"/>
    </row>
    <row r="6684" spans="1:6" s="1057" customFormat="1" ht="15.6">
      <c r="A6684" s="1210"/>
      <c r="B6684" s="1156"/>
      <c r="C6684" s="1089"/>
      <c r="D6684" s="1089"/>
      <c r="E6684" s="1474"/>
      <c r="F6684" s="1618"/>
    </row>
    <row r="6685" spans="1:6" s="1057" customFormat="1" ht="15.6">
      <c r="A6685" s="1210"/>
      <c r="B6685" s="1156"/>
      <c r="C6685" s="1089"/>
      <c r="D6685" s="1089"/>
      <c r="E6685" s="1474"/>
      <c r="F6685" s="1618"/>
    </row>
    <row r="6686" spans="1:6" s="1057" customFormat="1" ht="15.6">
      <c r="A6686" s="1210"/>
      <c r="B6686" s="1156"/>
      <c r="C6686" s="1089"/>
      <c r="D6686" s="1089"/>
      <c r="E6686" s="1474"/>
      <c r="F6686" s="1618"/>
    </row>
    <row r="6687" spans="1:6" s="1057" customFormat="1" ht="15.6">
      <c r="A6687" s="1210"/>
      <c r="B6687" s="1156"/>
      <c r="C6687" s="1089"/>
      <c r="D6687" s="1089"/>
      <c r="E6687" s="1474"/>
      <c r="F6687" s="1618"/>
    </row>
    <row r="6688" spans="1:6" s="1057" customFormat="1" ht="15.6">
      <c r="A6688" s="1210"/>
      <c r="B6688" s="1156"/>
      <c r="C6688" s="1089"/>
      <c r="D6688" s="1089"/>
      <c r="E6688" s="1474"/>
      <c r="F6688" s="1618"/>
    </row>
    <row r="6689" spans="1:6" s="1057" customFormat="1" ht="15.6">
      <c r="A6689" s="1210"/>
      <c r="B6689" s="1156"/>
      <c r="C6689" s="1089"/>
      <c r="D6689" s="1089"/>
      <c r="E6689" s="1474"/>
      <c r="F6689" s="1618"/>
    </row>
    <row r="6690" spans="1:6" s="1057" customFormat="1" ht="15.6">
      <c r="A6690" s="1210"/>
      <c r="B6690" s="1156"/>
      <c r="C6690" s="1089"/>
      <c r="D6690" s="1089"/>
      <c r="E6690" s="1474"/>
      <c r="F6690" s="1618"/>
    </row>
    <row r="6691" spans="1:6" s="1057" customFormat="1" ht="15.6">
      <c r="A6691" s="1210"/>
      <c r="B6691" s="1156"/>
      <c r="C6691" s="1089"/>
      <c r="D6691" s="1089"/>
      <c r="E6691" s="1474"/>
      <c r="F6691" s="1618"/>
    </row>
    <row r="6692" spans="1:6" s="1083" customFormat="1" ht="15.6">
      <c r="A6692" s="1142"/>
      <c r="B6692" s="1117"/>
      <c r="C6692" s="1159"/>
      <c r="D6692" s="1159"/>
      <c r="E6692" s="1453"/>
      <c r="F6692" s="1453"/>
    </row>
    <row r="6693" spans="1:6" s="1349" customFormat="1" ht="15.6">
      <c r="A6693" s="1346"/>
      <c r="B6693" s="1347"/>
      <c r="C6693" s="1348"/>
      <c r="D6693" s="1348"/>
      <c r="E6693" s="1619"/>
      <c r="F6693" s="1619"/>
    </row>
    <row r="6694" spans="1:6" s="1349" customFormat="1" ht="16.2" thickBot="1">
      <c r="A6694" s="1350" t="s">
        <v>3169</v>
      </c>
      <c r="B6694" s="1350"/>
      <c r="C6694" s="1351"/>
      <c r="D6694" s="1351"/>
      <c r="E6694" s="1485"/>
      <c r="F6694" s="1485"/>
    </row>
    <row r="6695" spans="1:6" s="1083" customFormat="1" ht="16.2" thickBot="1">
      <c r="A6695" s="1352" t="s">
        <v>7</v>
      </c>
      <c r="B6695" s="1112" t="s">
        <v>8</v>
      </c>
      <c r="C6695" s="1113" t="s">
        <v>10</v>
      </c>
      <c r="D6695" s="1114" t="s">
        <v>991</v>
      </c>
      <c r="E6695" s="1455" t="s">
        <v>11</v>
      </c>
      <c r="F6695" s="1578" t="s">
        <v>2732</v>
      </c>
    </row>
    <row r="6696" spans="1:6" s="1349" customFormat="1" ht="15.6">
      <c r="A6696" s="1353" t="s">
        <v>3070</v>
      </c>
      <c r="B6696" s="1354" t="s">
        <v>3130</v>
      </c>
      <c r="C6696" s="1355"/>
      <c r="D6696" s="1356"/>
      <c r="E6696" s="1472"/>
      <c r="F6696" s="1473"/>
    </row>
    <row r="6697" spans="1:6" s="1349" customFormat="1" ht="126" customHeight="1">
      <c r="A6697" s="1353"/>
      <c r="B6697" s="1354" t="s">
        <v>1644</v>
      </c>
      <c r="C6697" s="1355"/>
      <c r="D6697" s="1356"/>
      <c r="E6697" s="1485"/>
      <c r="F6697" s="1486"/>
    </row>
    <row r="6698" spans="1:6" s="1349" customFormat="1" ht="62.4">
      <c r="A6698" s="1353"/>
      <c r="B6698" s="1357" t="s">
        <v>1645</v>
      </c>
      <c r="C6698" s="1355"/>
      <c r="D6698" s="1356"/>
      <c r="E6698" s="1485"/>
      <c r="F6698" s="1486"/>
    </row>
    <row r="6699" spans="1:6" s="1349" customFormat="1" ht="124.8">
      <c r="A6699" s="1353"/>
      <c r="B6699" s="1357" t="s">
        <v>1646</v>
      </c>
      <c r="C6699" s="1355"/>
      <c r="D6699" s="1356"/>
      <c r="E6699" s="1485"/>
      <c r="F6699" s="1486"/>
    </row>
    <row r="6700" spans="1:6" s="1349" customFormat="1" ht="15.6">
      <c r="A6700" s="1353" t="s">
        <v>28</v>
      </c>
      <c r="B6700" s="1357" t="s">
        <v>1647</v>
      </c>
      <c r="C6700" s="1355" t="s">
        <v>46</v>
      </c>
      <c r="D6700" s="1358">
        <f>((20+12)+(3*3))*3</f>
        <v>123</v>
      </c>
      <c r="E6700" s="1485">
        <v>1600</v>
      </c>
      <c r="F6700" s="1486">
        <f>D6700*E6700</f>
        <v>196800</v>
      </c>
    </row>
    <row r="6701" spans="1:6" s="1349" customFormat="1" ht="15.6">
      <c r="A6701" s="1353" t="s">
        <v>30</v>
      </c>
      <c r="B6701" s="1357" t="s">
        <v>1648</v>
      </c>
      <c r="C6701" s="1355" t="s">
        <v>46</v>
      </c>
      <c r="D6701" s="1358">
        <f>(10+12)*3</f>
        <v>66</v>
      </c>
      <c r="E6701" s="1485">
        <v>2200</v>
      </c>
      <c r="F6701" s="1486">
        <f>D6701*E6701</f>
        <v>145200</v>
      </c>
    </row>
    <row r="6702" spans="1:6" s="1349" customFormat="1" ht="15.6">
      <c r="A6702" s="1353"/>
      <c r="B6702" s="1357"/>
      <c r="C6702" s="1355"/>
      <c r="D6702" s="1358"/>
      <c r="E6702" s="1485"/>
      <c r="F6702" s="1486"/>
    </row>
    <row r="6703" spans="1:6" s="1349" customFormat="1" ht="15.6">
      <c r="A6703" s="1353"/>
      <c r="B6703" s="1357"/>
      <c r="C6703" s="1355"/>
      <c r="D6703" s="1358"/>
      <c r="E6703" s="1485"/>
      <c r="F6703" s="1486"/>
    </row>
    <row r="6704" spans="1:6" s="1349" customFormat="1" ht="31.2">
      <c r="A6704" s="1353"/>
      <c r="B6704" s="1354" t="s">
        <v>1649</v>
      </c>
      <c r="C6704" s="1351"/>
      <c r="D6704" s="1359"/>
      <c r="E6704" s="1485"/>
      <c r="F6704" s="1486"/>
    </row>
    <row r="6705" spans="1:6" s="1349" customFormat="1" ht="15.6">
      <c r="A6705" s="1353"/>
      <c r="B6705" s="1360"/>
      <c r="C6705" s="1351"/>
      <c r="D6705" s="1359"/>
      <c r="E6705" s="1485"/>
      <c r="F6705" s="1486"/>
    </row>
    <row r="6706" spans="1:6" s="1349" customFormat="1" ht="15.6">
      <c r="A6706" s="1353" t="s">
        <v>31</v>
      </c>
      <c r="B6706" s="1357" t="s">
        <v>1650</v>
      </c>
      <c r="C6706" s="1355" t="s">
        <v>1421</v>
      </c>
      <c r="D6706" s="1361">
        <v>18</v>
      </c>
      <c r="E6706" s="1485">
        <v>130</v>
      </c>
      <c r="F6706" s="1486">
        <f>D6706*E6706</f>
        <v>2340</v>
      </c>
    </row>
    <row r="6707" spans="1:6" s="1349" customFormat="1" ht="15.6">
      <c r="A6707" s="1353" t="s">
        <v>32</v>
      </c>
      <c r="B6707" s="1357" t="s">
        <v>1648</v>
      </c>
      <c r="C6707" s="1355" t="s">
        <v>1421</v>
      </c>
      <c r="D6707" s="1358">
        <v>18</v>
      </c>
      <c r="E6707" s="1485">
        <v>200</v>
      </c>
      <c r="F6707" s="1486">
        <f>D6707*E6707</f>
        <v>3600</v>
      </c>
    </row>
    <row r="6708" spans="1:6" s="1349" customFormat="1" ht="15.6">
      <c r="A6708" s="1353"/>
      <c r="B6708" s="1357"/>
      <c r="C6708" s="1355"/>
      <c r="D6708" s="1358"/>
      <c r="E6708" s="1485"/>
      <c r="F6708" s="1486"/>
    </row>
    <row r="6709" spans="1:6" s="1349" customFormat="1" ht="15.6">
      <c r="A6709" s="1353"/>
      <c r="B6709" s="1357"/>
      <c r="C6709" s="1355"/>
      <c r="D6709" s="1358"/>
      <c r="E6709" s="1485"/>
      <c r="F6709" s="1486"/>
    </row>
    <row r="6710" spans="1:6" s="1349" customFormat="1" ht="15.6">
      <c r="A6710" s="1353" t="s">
        <v>33</v>
      </c>
      <c r="B6710" s="1357" t="s">
        <v>1651</v>
      </c>
      <c r="C6710" s="1355" t="s">
        <v>1421</v>
      </c>
      <c r="D6710" s="1358">
        <v>12</v>
      </c>
      <c r="E6710" s="1485">
        <v>200</v>
      </c>
      <c r="F6710" s="1486">
        <f>D6710*E6710</f>
        <v>2400</v>
      </c>
    </row>
    <row r="6711" spans="1:6" s="1349" customFormat="1" ht="15.6">
      <c r="A6711" s="1353" t="s">
        <v>34</v>
      </c>
      <c r="B6711" s="1357" t="s">
        <v>1648</v>
      </c>
      <c r="C6711" s="1355" t="s">
        <v>1421</v>
      </c>
      <c r="D6711" s="1358">
        <v>9</v>
      </c>
      <c r="E6711" s="1485">
        <v>250</v>
      </c>
      <c r="F6711" s="1486">
        <f>D6711*E6711</f>
        <v>2250</v>
      </c>
    </row>
    <row r="6712" spans="1:6" s="1349" customFormat="1" ht="15.6">
      <c r="A6712" s="1353"/>
      <c r="B6712" s="1357"/>
      <c r="C6712" s="1355"/>
      <c r="D6712" s="1358"/>
      <c r="E6712" s="1485"/>
      <c r="F6712" s="1486"/>
    </row>
    <row r="6713" spans="1:6" s="1362" customFormat="1" ht="15.6">
      <c r="A6713" s="1353" t="s">
        <v>35</v>
      </c>
      <c r="B6713" s="1357" t="s">
        <v>1652</v>
      </c>
      <c r="C6713" s="1355" t="s">
        <v>1421</v>
      </c>
      <c r="D6713" s="1358">
        <v>3</v>
      </c>
      <c r="E6713" s="1485">
        <v>14500</v>
      </c>
      <c r="F6713" s="1486">
        <f>D6713*E6713</f>
        <v>43500</v>
      </c>
    </row>
    <row r="6714" spans="1:6" s="1362" customFormat="1" ht="15.6">
      <c r="A6714" s="1353"/>
      <c r="B6714" s="1357"/>
      <c r="C6714" s="1355"/>
      <c r="D6714" s="1358"/>
      <c r="E6714" s="1485"/>
      <c r="F6714" s="1486"/>
    </row>
    <row r="6715" spans="1:6" s="1367" customFormat="1" ht="15.6">
      <c r="A6715" s="1363"/>
      <c r="B6715" s="1364"/>
      <c r="C6715" s="1365"/>
      <c r="D6715" s="1366"/>
      <c r="E6715" s="1620"/>
      <c r="F6715" s="1621"/>
    </row>
    <row r="6716" spans="1:6" s="1367" customFormat="1" ht="15.6">
      <c r="A6716" s="1363"/>
      <c r="B6716" s="1364"/>
      <c r="C6716" s="1365"/>
      <c r="D6716" s="1366"/>
      <c r="E6716" s="1620"/>
      <c r="F6716" s="1621"/>
    </row>
    <row r="6717" spans="1:6" s="1367" customFormat="1" ht="15.6">
      <c r="A6717" s="1363"/>
      <c r="B6717" s="1364"/>
      <c r="C6717" s="1365"/>
      <c r="D6717" s="1366"/>
      <c r="E6717" s="1620"/>
      <c r="F6717" s="1621"/>
    </row>
    <row r="6718" spans="1:6" s="1367" customFormat="1" ht="15.6">
      <c r="A6718" s="1363"/>
      <c r="B6718" s="1364"/>
      <c r="C6718" s="1365"/>
      <c r="D6718" s="1366"/>
      <c r="E6718" s="1620"/>
      <c r="F6718" s="1621"/>
    </row>
    <row r="6719" spans="1:6" s="1349" customFormat="1" ht="16.2" thickBot="1">
      <c r="A6719" s="1368"/>
      <c r="B6719" s="1369"/>
      <c r="C6719" s="1370"/>
      <c r="D6719" s="1371"/>
      <c r="E6719" s="1622"/>
      <c r="F6719" s="1623"/>
    </row>
    <row r="6720" spans="1:6" s="1349" customFormat="1" ht="16.2" thickBot="1">
      <c r="A6720" s="1372"/>
      <c r="B6720" s="1373" t="s">
        <v>3131</v>
      </c>
      <c r="C6720" s="1351"/>
      <c r="D6720" s="1351"/>
      <c r="E6720" s="1595"/>
      <c r="F6720" s="1604">
        <f>SUM(F6700:F6719)</f>
        <v>396090</v>
      </c>
    </row>
    <row r="6721" spans="1:6" s="1349" customFormat="1" ht="15.6">
      <c r="A6721" s="1346"/>
      <c r="B6721" s="1347"/>
      <c r="C6721" s="1348"/>
      <c r="D6721" s="1348"/>
      <c r="E6721" s="1619"/>
      <c r="F6721" s="1619"/>
    </row>
    <row r="6722" spans="1:6" s="1349" customFormat="1" ht="15.6">
      <c r="A6722" s="1346"/>
      <c r="B6722" s="1347"/>
      <c r="C6722" s="1348"/>
      <c r="D6722" s="1348"/>
      <c r="E6722" s="1619"/>
      <c r="F6722" s="1619"/>
    </row>
    <row r="6723" spans="1:6" s="1349" customFormat="1" ht="16.2" thickBot="1">
      <c r="A6723" s="1350" t="s">
        <v>3170</v>
      </c>
      <c r="B6723" s="1350"/>
      <c r="C6723" s="1351"/>
      <c r="D6723" s="1351"/>
      <c r="E6723" s="1485"/>
      <c r="F6723" s="1485"/>
    </row>
    <row r="6724" spans="1:6" s="1083" customFormat="1" ht="16.2" thickBot="1">
      <c r="A6724" s="1352" t="s">
        <v>7</v>
      </c>
      <c r="B6724" s="1112" t="s">
        <v>8</v>
      </c>
      <c r="C6724" s="1113" t="s">
        <v>10</v>
      </c>
      <c r="D6724" s="1114" t="s">
        <v>991</v>
      </c>
      <c r="E6724" s="1455" t="s">
        <v>11</v>
      </c>
      <c r="F6724" s="1578" t="s">
        <v>2732</v>
      </c>
    </row>
    <row r="6725" spans="1:6" s="1349" customFormat="1" ht="15.6">
      <c r="A6725" s="1374"/>
      <c r="B6725" s="1375"/>
      <c r="C6725" s="1376"/>
      <c r="D6725" s="1377"/>
      <c r="E6725" s="1603"/>
      <c r="F6725" s="1580"/>
    </row>
    <row r="6726" spans="1:6" s="1349" customFormat="1" ht="31.2">
      <c r="A6726" s="1353" t="s">
        <v>3073</v>
      </c>
      <c r="B6726" s="1354" t="s">
        <v>1659</v>
      </c>
      <c r="C6726" s="1355"/>
      <c r="D6726" s="1356"/>
      <c r="E6726" s="1511"/>
      <c r="F6726" s="1515"/>
    </row>
    <row r="6727" spans="1:6" s="1349" customFormat="1" ht="62.4">
      <c r="A6727" s="1353"/>
      <c r="B6727" s="1354" t="s">
        <v>1644</v>
      </c>
      <c r="C6727" s="1355"/>
      <c r="D6727" s="1356"/>
      <c r="E6727" s="1511"/>
      <c r="F6727" s="1515"/>
    </row>
    <row r="6728" spans="1:6" s="1349" customFormat="1" ht="15.6">
      <c r="A6728" s="1353"/>
      <c r="B6728" s="1354"/>
      <c r="C6728" s="1355"/>
      <c r="D6728" s="1356"/>
      <c r="E6728" s="1511"/>
      <c r="F6728" s="1515"/>
    </row>
    <row r="6729" spans="1:6" s="1362" customFormat="1" ht="145.5" customHeight="1">
      <c r="A6729" s="1353" t="s">
        <v>28</v>
      </c>
      <c r="B6729" s="1357" t="s">
        <v>1660</v>
      </c>
      <c r="C6729" s="1355" t="s">
        <v>1421</v>
      </c>
      <c r="D6729" s="1356">
        <v>3</v>
      </c>
      <c r="E6729" s="1564">
        <v>275000</v>
      </c>
      <c r="F6729" s="1568">
        <f>D6729*E6729</f>
        <v>825000</v>
      </c>
    </row>
    <row r="6730" spans="1:6" s="1349" customFormat="1" ht="62.4">
      <c r="A6730" s="1353" t="s">
        <v>30</v>
      </c>
      <c r="B6730" s="1357" t="s">
        <v>1661</v>
      </c>
      <c r="C6730" s="1355"/>
      <c r="D6730" s="1378"/>
      <c r="E6730" s="1515"/>
      <c r="F6730" s="1624"/>
    </row>
    <row r="6731" spans="1:6" s="1349" customFormat="1" ht="15.6">
      <c r="A6731" s="1353"/>
      <c r="B6731" s="1357"/>
      <c r="C6731" s="1355"/>
      <c r="D6731" s="1356"/>
      <c r="E6731" s="1511"/>
      <c r="F6731" s="1486"/>
    </row>
    <row r="6732" spans="1:6" s="1349" customFormat="1" ht="15.6">
      <c r="A6732" s="1353"/>
      <c r="B6732" s="1357" t="s">
        <v>1662</v>
      </c>
      <c r="C6732" s="1355" t="s">
        <v>1421</v>
      </c>
      <c r="D6732" s="1378">
        <f>D6738</f>
        <v>3</v>
      </c>
      <c r="E6732" s="1515">
        <v>16500</v>
      </c>
      <c r="F6732" s="1624">
        <f>D6732*E6732</f>
        <v>49500</v>
      </c>
    </row>
    <row r="6733" spans="1:6" s="1349" customFormat="1" ht="15.6">
      <c r="A6733" s="1353"/>
      <c r="B6733" s="1357" t="s">
        <v>1663</v>
      </c>
      <c r="C6733" s="1355" t="s">
        <v>1421</v>
      </c>
      <c r="D6733" s="1378">
        <f>D6732</f>
        <v>3</v>
      </c>
      <c r="E6733" s="1515">
        <v>16500</v>
      </c>
      <c r="F6733" s="1624">
        <f>D6733*E6733</f>
        <v>49500</v>
      </c>
    </row>
    <row r="6734" spans="1:6" s="1349" customFormat="1" ht="15.6">
      <c r="A6734" s="1353"/>
      <c r="B6734" s="1357" t="s">
        <v>1664</v>
      </c>
      <c r="C6734" s="1355" t="s">
        <v>1421</v>
      </c>
      <c r="D6734" s="1378">
        <f>D6732</f>
        <v>3</v>
      </c>
      <c r="E6734" s="1515">
        <v>16500</v>
      </c>
      <c r="F6734" s="1624">
        <f>D6734*E6734</f>
        <v>49500</v>
      </c>
    </row>
    <row r="6735" spans="1:6" s="1349" customFormat="1" ht="15.6">
      <c r="A6735" s="1353"/>
      <c r="B6735" s="1357"/>
      <c r="C6735" s="1355"/>
      <c r="D6735" s="1356"/>
      <c r="E6735" s="1511"/>
      <c r="F6735" s="1486"/>
    </row>
    <row r="6736" spans="1:6" s="1349" customFormat="1" ht="58.5" customHeight="1">
      <c r="A6736" s="1353" t="s">
        <v>31</v>
      </c>
      <c r="B6736" s="1357" t="s">
        <v>1665</v>
      </c>
      <c r="C6736" s="1355" t="s">
        <v>1421</v>
      </c>
      <c r="D6736" s="1378">
        <f>3</f>
        <v>3</v>
      </c>
      <c r="E6736" s="1515">
        <f>100000*1.16</f>
        <v>115999.99999999999</v>
      </c>
      <c r="F6736" s="1624">
        <f>D6736*E6736</f>
        <v>347999.99999999994</v>
      </c>
    </row>
    <row r="6737" spans="1:6" s="1349" customFormat="1" ht="15.6">
      <c r="A6737" s="1353"/>
      <c r="B6737" s="1357"/>
      <c r="C6737" s="1355"/>
      <c r="D6737" s="1356"/>
      <c r="E6737" s="1511"/>
      <c r="F6737" s="1486"/>
    </row>
    <row r="6738" spans="1:6" s="1349" customFormat="1" ht="57" customHeight="1">
      <c r="A6738" s="1353" t="s">
        <v>32</v>
      </c>
      <c r="B6738" s="1357" t="s">
        <v>1666</v>
      </c>
      <c r="C6738" s="1355" t="s">
        <v>1421</v>
      </c>
      <c r="D6738" s="1378">
        <v>3</v>
      </c>
      <c r="E6738" s="1515">
        <f>10000*1.16</f>
        <v>11600</v>
      </c>
      <c r="F6738" s="1624">
        <f>D6738*E6738</f>
        <v>34800</v>
      </c>
    </row>
    <row r="6739" spans="1:6" s="1167" customFormat="1" ht="54" customHeight="1">
      <c r="A6739" s="1303" t="s">
        <v>32</v>
      </c>
      <c r="B6739" s="1305" t="s">
        <v>3133</v>
      </c>
      <c r="C6739" s="1107" t="s">
        <v>1482</v>
      </c>
      <c r="D6739" s="1302">
        <v>1</v>
      </c>
      <c r="E6739" s="1592">
        <v>40000</v>
      </c>
      <c r="F6739" s="1568">
        <f>D6739*E6739</f>
        <v>40000</v>
      </c>
    </row>
    <row r="6740" spans="1:6" s="1349" customFormat="1" ht="16.2" thickBot="1">
      <c r="A6740" s="1368"/>
      <c r="B6740" s="1369"/>
      <c r="C6740" s="1370"/>
      <c r="D6740" s="1371"/>
      <c r="E6740" s="1625"/>
      <c r="F6740" s="1582"/>
    </row>
    <row r="6741" spans="1:6" s="1349" customFormat="1" ht="16.2" thickBot="1">
      <c r="A6741" s="1346"/>
      <c r="B6741" s="1373"/>
      <c r="C6741" s="1351" t="s">
        <v>2867</v>
      </c>
      <c r="D6741" s="1351"/>
      <c r="E6741" s="1595"/>
      <c r="F6741" s="1604">
        <f>SUM(F6725:F6740)</f>
        <v>1396300</v>
      </c>
    </row>
    <row r="6742" spans="1:6" s="1349" customFormat="1" ht="16.2" thickBot="1">
      <c r="A6742" s="1350" t="s">
        <v>3171</v>
      </c>
      <c r="B6742" s="1350"/>
      <c r="C6742" s="1351"/>
      <c r="D6742" s="1351"/>
      <c r="E6742" s="1485"/>
      <c r="F6742" s="1485"/>
    </row>
    <row r="6743" spans="1:6" s="1083" customFormat="1" ht="16.2" thickBot="1">
      <c r="A6743" s="1352" t="s">
        <v>7</v>
      </c>
      <c r="B6743" s="1112" t="s">
        <v>8</v>
      </c>
      <c r="C6743" s="1113" t="s">
        <v>10</v>
      </c>
      <c r="D6743" s="1114" t="s">
        <v>991</v>
      </c>
      <c r="E6743" s="1455" t="s">
        <v>11</v>
      </c>
      <c r="F6743" s="1578" t="s">
        <v>2732</v>
      </c>
    </row>
    <row r="6744" spans="1:6" s="1349" customFormat="1" ht="15.6">
      <c r="A6744" s="1374"/>
      <c r="B6744" s="1375" t="s">
        <v>2720</v>
      </c>
      <c r="C6744" s="1376"/>
      <c r="D6744" s="1377"/>
      <c r="E6744" s="1603"/>
      <c r="F6744" s="1580">
        <f>F6741</f>
        <v>1396300</v>
      </c>
    </row>
    <row r="6745" spans="1:6" s="1349" customFormat="1" ht="15.6">
      <c r="A6745" s="1353"/>
      <c r="B6745" s="1357"/>
      <c r="C6745" s="1355"/>
      <c r="D6745" s="1356"/>
      <c r="E6745" s="1511"/>
      <c r="F6745" s="1486"/>
    </row>
    <row r="6746" spans="1:6" s="1349" customFormat="1" ht="15.6">
      <c r="A6746" s="1353"/>
      <c r="B6746" s="1354" t="s">
        <v>1667</v>
      </c>
      <c r="C6746" s="1355"/>
      <c r="D6746" s="1378"/>
      <c r="E6746" s="1515"/>
      <c r="F6746" s="1624"/>
    </row>
    <row r="6747" spans="1:6" s="1349" customFormat="1" ht="168.75" customHeight="1">
      <c r="A6747" s="1353" t="s">
        <v>33</v>
      </c>
      <c r="B6747" s="1357" t="s">
        <v>1668</v>
      </c>
      <c r="C6747" s="1355" t="s">
        <v>1421</v>
      </c>
      <c r="D6747" s="1378">
        <v>1</v>
      </c>
      <c r="E6747" s="1568">
        <v>165000</v>
      </c>
      <c r="F6747" s="1626">
        <f>D6747*E6747</f>
        <v>165000</v>
      </c>
    </row>
    <row r="6748" spans="1:6" s="1349" customFormat="1" ht="15.6">
      <c r="A6748" s="1353"/>
      <c r="B6748" s="1357"/>
      <c r="C6748" s="1355"/>
      <c r="D6748" s="1356"/>
      <c r="E6748" s="1511"/>
      <c r="F6748" s="1486"/>
    </row>
    <row r="6749" spans="1:6" s="1349" customFormat="1" ht="15.6">
      <c r="A6749" s="1353"/>
      <c r="B6749" s="1364" t="s">
        <v>1669</v>
      </c>
      <c r="C6749" s="1355"/>
      <c r="D6749" s="1356"/>
      <c r="E6749" s="1511"/>
      <c r="F6749" s="1486"/>
    </row>
    <row r="6750" spans="1:6" s="1349" customFormat="1" ht="165" customHeight="1">
      <c r="A6750" s="1353" t="s">
        <v>34</v>
      </c>
      <c r="B6750" s="1357" t="s">
        <v>1670</v>
      </c>
      <c r="C6750" s="1355" t="s">
        <v>1421</v>
      </c>
      <c r="D6750" s="1378">
        <v>1</v>
      </c>
      <c r="E6750" s="1568">
        <v>50000</v>
      </c>
      <c r="F6750" s="1626">
        <f>D6750*E6750</f>
        <v>50000</v>
      </c>
    </row>
    <row r="6751" spans="1:6" s="1349" customFormat="1" ht="15.6">
      <c r="A6751" s="1353"/>
      <c r="B6751" s="1357"/>
      <c r="C6751" s="1355"/>
      <c r="D6751" s="1356"/>
      <c r="E6751" s="1511"/>
      <c r="F6751" s="1486"/>
    </row>
    <row r="6752" spans="1:6" s="1349" customFormat="1" ht="16.2" thickBot="1">
      <c r="A6752" s="1368"/>
      <c r="B6752" s="1369"/>
      <c r="C6752" s="1370"/>
      <c r="D6752" s="1371"/>
      <c r="E6752" s="1625"/>
      <c r="F6752" s="1582"/>
    </row>
    <row r="6753" spans="1:7" s="1349" customFormat="1" ht="16.2" thickBot="1">
      <c r="A6753" s="1346"/>
      <c r="B6753" s="1373"/>
      <c r="C6753" s="1351" t="s">
        <v>3135</v>
      </c>
      <c r="D6753" s="1351"/>
      <c r="E6753" s="1595"/>
      <c r="F6753" s="1604">
        <f>SUM(F6744:F6752)</f>
        <v>1611300</v>
      </c>
    </row>
    <row r="6754" spans="1:7" s="1349" customFormat="1" ht="15.6">
      <c r="A6754" s="1346"/>
      <c r="B6754" s="1347"/>
      <c r="C6754" s="1348"/>
      <c r="D6754" s="1348"/>
      <c r="E6754" s="1619"/>
      <c r="F6754" s="1619"/>
    </row>
    <row r="6755" spans="1:7" s="1055" customFormat="1" ht="15.6">
      <c r="A6755" s="1158"/>
      <c r="B6755" s="1196"/>
      <c r="C6755" s="1253"/>
      <c r="D6755" s="1107"/>
      <c r="E6755" s="1465"/>
      <c r="F6755" s="1562"/>
    </row>
    <row r="6756" spans="1:7" s="1055" customFormat="1" ht="15.6">
      <c r="A6756" s="2589" t="s">
        <v>2754</v>
      </c>
      <c r="B6756" s="2589"/>
      <c r="C6756" s="2589"/>
      <c r="D6756" s="2589"/>
      <c r="E6756" s="2589"/>
      <c r="F6756" s="2589"/>
    </row>
    <row r="6757" spans="1:7" s="1055" customFormat="1" ht="16.2" thickBot="1">
      <c r="A6757" s="1254"/>
      <c r="B6757" s="1142"/>
      <c r="C6757" s="1143"/>
      <c r="D6757" s="1107"/>
      <c r="E6757" s="1465"/>
      <c r="F6757" s="1564"/>
    </row>
    <row r="6758" spans="1:7" s="1055" customFormat="1" ht="16.2" thickBot="1">
      <c r="A6758" s="1313" t="s">
        <v>7</v>
      </c>
      <c r="B6758" s="1112" t="s">
        <v>8</v>
      </c>
      <c r="C6758" s="1145"/>
      <c r="D6758" s="1114"/>
      <c r="E6758" s="1455"/>
      <c r="F6758" s="1584" t="s">
        <v>2755</v>
      </c>
    </row>
    <row r="6759" spans="1:7" s="1055" customFormat="1" ht="15.6">
      <c r="A6759" s="1259"/>
      <c r="B6759" s="1146"/>
      <c r="C6759" s="1147"/>
      <c r="D6759" s="1148"/>
      <c r="E6759" s="1513"/>
      <c r="F6759" s="1567"/>
    </row>
    <row r="6760" spans="1:7" s="1055" customFormat="1" ht="15.6">
      <c r="A6760" s="1195"/>
      <c r="B6760" s="1077"/>
      <c r="C6760" s="1149"/>
      <c r="D6760" s="1073"/>
      <c r="E6760" s="1491"/>
      <c r="F6760" s="1568"/>
    </row>
    <row r="6761" spans="1:7" s="1055" customFormat="1" ht="15.6">
      <c r="A6761" s="1195"/>
      <c r="B6761" s="1077" t="s">
        <v>1679</v>
      </c>
      <c r="C6761" s="1149"/>
      <c r="D6761" s="1073"/>
      <c r="E6761" s="1491"/>
      <c r="F6761" s="1568"/>
    </row>
    <row r="6762" spans="1:7" s="1055" customFormat="1" ht="15.6">
      <c r="A6762" s="1195"/>
      <c r="B6762" s="1150" t="s">
        <v>2754</v>
      </c>
      <c r="C6762" s="1151"/>
      <c r="D6762" s="1073"/>
      <c r="E6762" s="1491"/>
      <c r="F6762" s="1568"/>
    </row>
    <row r="6763" spans="1:7" s="1055" customFormat="1" ht="15.6">
      <c r="A6763" s="1195"/>
      <c r="B6763" s="1124"/>
      <c r="C6763" s="1274"/>
      <c r="D6763" s="1073"/>
      <c r="E6763" s="1491"/>
      <c r="F6763" s="1568"/>
    </row>
    <row r="6764" spans="1:7" s="1055" customFormat="1" ht="15.6">
      <c r="A6764" s="1195">
        <v>6.2</v>
      </c>
      <c r="B6764" s="1082" t="s">
        <v>1674</v>
      </c>
      <c r="C6764" s="1151"/>
      <c r="D6764" s="1073"/>
      <c r="E6764" s="1491"/>
      <c r="F6764" s="1568">
        <f>F6720</f>
        <v>396090</v>
      </c>
    </row>
    <row r="6765" spans="1:7" s="1055" customFormat="1" ht="15.6">
      <c r="A6765" s="1195"/>
      <c r="B6765" s="1082"/>
      <c r="C6765" s="1341"/>
      <c r="D6765" s="1073"/>
      <c r="E6765" s="1491"/>
      <c r="F6765" s="1568"/>
    </row>
    <row r="6766" spans="1:7" s="1055" customFormat="1" ht="15.6">
      <c r="A6766" s="1195">
        <v>6.3</v>
      </c>
      <c r="B6766" s="1082" t="s">
        <v>1675</v>
      </c>
      <c r="C6766" s="1151"/>
      <c r="D6766" s="1073"/>
      <c r="E6766" s="1491"/>
      <c r="F6766" s="1568">
        <f>F6753</f>
        <v>1611300</v>
      </c>
    </row>
    <row r="6767" spans="1:7" s="1055" customFormat="1" ht="15.6">
      <c r="A6767" s="1259"/>
      <c r="B6767" s="1094"/>
      <c r="C6767" s="1147"/>
      <c r="D6767" s="1148"/>
      <c r="E6767" s="1513"/>
      <c r="F6767" s="1569"/>
    </row>
    <row r="6768" spans="1:7" s="1055" customFormat="1" ht="15.6">
      <c r="A6768" s="1259"/>
      <c r="B6768" s="1146" t="s">
        <v>2926</v>
      </c>
      <c r="C6768" s="1147"/>
      <c r="D6768" s="1148"/>
      <c r="E6768" s="1513"/>
      <c r="F6768" s="1571">
        <f>SUM(F6763:F6767)</f>
        <v>2007390</v>
      </c>
      <c r="G6768" s="1269"/>
    </row>
    <row r="6769" spans="1:6" s="1055" customFormat="1" ht="15.6">
      <c r="A6769" s="1259"/>
      <c r="B6769" s="1146"/>
      <c r="C6769" s="1147"/>
      <c r="D6769" s="1073"/>
      <c r="E6769" s="1491"/>
      <c r="F6769" s="1569"/>
    </row>
    <row r="6770" spans="1:6" s="1055" customFormat="1" ht="15.6">
      <c r="A6770" s="1259"/>
      <c r="B6770" s="1146"/>
      <c r="C6770" s="1147"/>
      <c r="D6770" s="1073"/>
      <c r="E6770" s="1491"/>
      <c r="F6770" s="1569"/>
    </row>
    <row r="6771" spans="1:6" s="1055" customFormat="1" ht="15.6">
      <c r="A6771" s="1259"/>
      <c r="B6771" s="1146"/>
      <c r="C6771" s="1147"/>
      <c r="D6771" s="1073"/>
      <c r="E6771" s="1491"/>
      <c r="F6771" s="1569"/>
    </row>
    <row r="6772" spans="1:6" s="1055" customFormat="1" ht="15.6">
      <c r="A6772" s="1259"/>
      <c r="B6772" s="1146"/>
      <c r="C6772" s="1147"/>
      <c r="D6772" s="1073"/>
      <c r="E6772" s="1491"/>
      <c r="F6772" s="1569"/>
    </row>
    <row r="6773" spans="1:6" s="1055" customFormat="1" ht="15.6">
      <c r="A6773" s="1259"/>
      <c r="B6773" s="1146"/>
      <c r="C6773" s="1147"/>
      <c r="D6773" s="1073"/>
      <c r="E6773" s="1491"/>
      <c r="F6773" s="1569"/>
    </row>
    <row r="6774" spans="1:6" s="1055" customFormat="1" ht="15.6">
      <c r="A6774" s="1259"/>
      <c r="B6774" s="1146"/>
      <c r="C6774" s="1147"/>
      <c r="D6774" s="1073"/>
      <c r="E6774" s="1491"/>
      <c r="F6774" s="1569"/>
    </row>
    <row r="6775" spans="1:6" s="1055" customFormat="1" ht="15.6">
      <c r="A6775" s="1259"/>
      <c r="B6775" s="1146"/>
      <c r="C6775" s="1147"/>
      <c r="D6775" s="1073"/>
      <c r="E6775" s="1491"/>
      <c r="F6775" s="1569"/>
    </row>
    <row r="6776" spans="1:6" s="1055" customFormat="1" ht="15.6">
      <c r="A6776" s="1195"/>
      <c r="B6776" s="1124"/>
      <c r="C6776" s="1151"/>
      <c r="D6776" s="1073"/>
      <c r="E6776" s="1491"/>
      <c r="F6776" s="1568"/>
    </row>
    <row r="6777" spans="1:6" s="1055" customFormat="1" ht="15.6">
      <c r="A6777" s="1259"/>
      <c r="B6777" s="1146"/>
      <c r="C6777" s="1147"/>
      <c r="D6777" s="1148"/>
      <c r="E6777" s="1513"/>
      <c r="F6777" s="1569"/>
    </row>
    <row r="6778" spans="1:6" s="1055" customFormat="1" ht="15.6">
      <c r="A6778" s="1259"/>
      <c r="B6778" s="1146" t="s">
        <v>810</v>
      </c>
      <c r="C6778" s="1147"/>
      <c r="D6778" s="1073"/>
      <c r="E6778" s="1491"/>
      <c r="F6778" s="1569">
        <f>SUM(F6768:F6777)</f>
        <v>2007390</v>
      </c>
    </row>
    <row r="6779" spans="1:6" s="1055" customFormat="1" ht="15.6">
      <c r="A6779" s="1195"/>
      <c r="B6779" s="1266"/>
      <c r="C6779" s="1267"/>
      <c r="D6779" s="1268"/>
      <c r="E6779" s="1572"/>
      <c r="F6779" s="1573"/>
    </row>
    <row r="6780" spans="1:6" s="1055" customFormat="1" ht="15.6">
      <c r="A6780" s="1195"/>
      <c r="B6780" s="1124"/>
      <c r="C6780" s="1151"/>
      <c r="D6780" s="1073"/>
      <c r="E6780" s="1491"/>
      <c r="F6780" s="1568"/>
    </row>
    <row r="6781" spans="1:6" s="1055" customFormat="1" ht="31.2">
      <c r="A6781" s="1195"/>
      <c r="B6781" s="1146" t="s">
        <v>3136</v>
      </c>
      <c r="C6781" s="1151"/>
      <c r="D6781" s="1270"/>
      <c r="E6781" s="1498"/>
      <c r="F6781" s="1574">
        <f>F6778</f>
        <v>2007390</v>
      </c>
    </row>
    <row r="6782" spans="1:6" s="1055" customFormat="1" ht="16.2" thickBot="1">
      <c r="A6782" s="1271"/>
      <c r="B6782" s="1162"/>
      <c r="C6782" s="1272"/>
      <c r="D6782" s="1164"/>
      <c r="E6782" s="1575"/>
      <c r="F6782" s="1576"/>
    </row>
    <row r="6783" spans="1:6" s="1055" customFormat="1" ht="15.6">
      <c r="A6783" s="2605"/>
      <c r="B6783" s="2605"/>
      <c r="C6783" s="2605"/>
      <c r="D6783" s="2605"/>
      <c r="E6783" s="2605"/>
      <c r="F6783" s="2605"/>
    </row>
    <row r="6784" spans="1:6" s="1083" customFormat="1" ht="15.6">
      <c r="A6784" s="1159"/>
      <c r="C6784" s="1159"/>
      <c r="D6784" s="1159"/>
      <c r="E6784" s="1519"/>
      <c r="F6784" s="1454"/>
    </row>
    <row r="6785" spans="1:6" s="1055" customFormat="1" ht="15.6">
      <c r="A6785" s="1158"/>
      <c r="B6785" s="1196"/>
      <c r="C6785" s="1253"/>
      <c r="D6785" s="1107"/>
      <c r="E6785" s="1465"/>
      <c r="F6785" s="1562"/>
    </row>
    <row r="6786" spans="1:6" s="1055" customFormat="1" ht="15.6">
      <c r="A6786" s="2589" t="s">
        <v>2920</v>
      </c>
      <c r="B6786" s="2589"/>
      <c r="C6786" s="2589"/>
      <c r="D6786" s="2589"/>
      <c r="E6786" s="1563"/>
      <c r="F6786" s="1522"/>
    </row>
    <row r="6787" spans="1:6" s="1055" customFormat="1" ht="16.2" thickBot="1">
      <c r="A6787" s="1254"/>
      <c r="B6787" s="1142"/>
      <c r="C6787" s="1143"/>
      <c r="D6787" s="1107"/>
      <c r="E6787" s="1465"/>
      <c r="F6787" s="1564"/>
    </row>
    <row r="6788" spans="1:6" s="1083" customFormat="1" ht="39.75" customHeight="1" thickBot="1">
      <c r="A6788" s="1255" t="s">
        <v>7</v>
      </c>
      <c r="B6788" s="1256" t="s">
        <v>8</v>
      </c>
      <c r="C6788" s="1257" t="s">
        <v>10</v>
      </c>
      <c r="D6788" s="1258" t="s">
        <v>2744</v>
      </c>
      <c r="E6788" s="1565"/>
      <c r="F6788" s="1566" t="s">
        <v>2745</v>
      </c>
    </row>
    <row r="6789" spans="1:6" s="1055" customFormat="1" ht="15.6">
      <c r="A6789" s="1259"/>
      <c r="B6789" s="1146"/>
      <c r="C6789" s="1147"/>
      <c r="D6789" s="1148"/>
      <c r="E6789" s="1513"/>
      <c r="F6789" s="1567"/>
    </row>
    <row r="6790" spans="1:6" s="1055" customFormat="1" ht="31.2">
      <c r="A6790" s="1195"/>
      <c r="B6790" s="1077" t="s">
        <v>2761</v>
      </c>
      <c r="C6790" s="1149"/>
      <c r="D6790" s="1073"/>
      <c r="E6790" s="1491"/>
      <c r="F6790" s="1568"/>
    </row>
    <row r="6791" spans="1:6" s="1055" customFormat="1" ht="15.6">
      <c r="A6791" s="1195"/>
      <c r="B6791" s="1077" t="s">
        <v>1679</v>
      </c>
      <c r="C6791" s="1149"/>
      <c r="D6791" s="1073"/>
      <c r="E6791" s="1491"/>
      <c r="F6791" s="1568"/>
    </row>
    <row r="6792" spans="1:6" s="1055" customFormat="1" ht="15.6">
      <c r="A6792" s="1195"/>
      <c r="B6792" s="1150" t="s">
        <v>2920</v>
      </c>
      <c r="C6792" s="1151"/>
      <c r="D6792" s="1073"/>
      <c r="E6792" s="1491"/>
      <c r="F6792" s="1568"/>
    </row>
    <row r="6793" spans="1:6" s="1055" customFormat="1" ht="15.6">
      <c r="A6793" s="1259" t="s">
        <v>1586</v>
      </c>
      <c r="B6793" s="1260" t="s">
        <v>1636</v>
      </c>
      <c r="C6793" s="1147"/>
      <c r="D6793" s="1148"/>
      <c r="E6793" s="1513"/>
      <c r="F6793" s="1569">
        <f>F5984</f>
        <v>120000</v>
      </c>
    </row>
    <row r="6794" spans="1:6" s="1055" customFormat="1" ht="17.25" customHeight="1">
      <c r="A6794" s="1259"/>
      <c r="B6794" s="1146"/>
      <c r="C6794" s="1261"/>
      <c r="D6794" s="1148"/>
      <c r="E6794" s="1513"/>
      <c r="F6794" s="1569"/>
    </row>
    <row r="6795" spans="1:6" s="1055" customFormat="1" ht="17.25" customHeight="1">
      <c r="A6795" s="1259">
        <v>1</v>
      </c>
      <c r="B6795" s="1146" t="s">
        <v>2921</v>
      </c>
      <c r="C6795" s="1261"/>
      <c r="D6795" s="1148"/>
      <c r="E6795" s="1513"/>
      <c r="F6795" s="1569">
        <f>F6082</f>
        <v>1587510</v>
      </c>
    </row>
    <row r="6796" spans="1:6" s="1055" customFormat="1" ht="17.25" customHeight="1">
      <c r="A6796" s="1259">
        <v>2</v>
      </c>
      <c r="B6796" s="1146" t="s">
        <v>3121</v>
      </c>
      <c r="C6796" s="1261"/>
      <c r="D6796" s="1148"/>
      <c r="E6796" s="1513"/>
      <c r="F6796" s="1569">
        <f>F6285</f>
        <v>2254470</v>
      </c>
    </row>
    <row r="6797" spans="1:6" s="1055" customFormat="1" ht="17.25" customHeight="1">
      <c r="A6797" s="1259">
        <v>3</v>
      </c>
      <c r="B6797" s="1094" t="s">
        <v>2923</v>
      </c>
      <c r="C6797" s="1147"/>
      <c r="D6797" s="1148"/>
      <c r="E6797" s="1513"/>
      <c r="F6797" s="1569">
        <f>F6407</f>
        <v>1931000</v>
      </c>
    </row>
    <row r="6798" spans="1:6" s="1055" customFormat="1" ht="17.25" customHeight="1">
      <c r="A6798" s="1259">
        <v>5</v>
      </c>
      <c r="B6798" s="1094" t="s">
        <v>2924</v>
      </c>
      <c r="C6798" s="1147"/>
      <c r="D6798" s="1148"/>
      <c r="E6798" s="1513"/>
      <c r="F6798" s="1569">
        <f>F6531</f>
        <v>3925130</v>
      </c>
    </row>
    <row r="6799" spans="1:6" s="1055" customFormat="1" ht="17.25" customHeight="1">
      <c r="A6799" s="1259">
        <v>7</v>
      </c>
      <c r="B6799" s="1094" t="s">
        <v>3124</v>
      </c>
      <c r="C6799" s="1147"/>
      <c r="D6799" s="1148"/>
      <c r="E6799" s="1513"/>
      <c r="F6799" s="1569">
        <f>F6651</f>
        <v>1636310</v>
      </c>
    </row>
    <row r="6800" spans="1:6" s="1055" customFormat="1" ht="17.25" customHeight="1">
      <c r="A6800" s="1259">
        <v>8</v>
      </c>
      <c r="B6800" s="1094" t="s">
        <v>3125</v>
      </c>
      <c r="C6800" s="1147"/>
      <c r="D6800" s="1148"/>
      <c r="E6800" s="1513"/>
      <c r="F6800" s="1569">
        <f>F6781</f>
        <v>2007390</v>
      </c>
    </row>
    <row r="6801" spans="1:8" s="1055" customFormat="1" ht="17.25" customHeight="1">
      <c r="A6801" s="1259"/>
      <c r="B6801" s="1094"/>
      <c r="C6801" s="1147"/>
      <c r="D6801" s="1148"/>
      <c r="E6801" s="1513"/>
      <c r="F6801" s="1569"/>
    </row>
    <row r="6802" spans="1:8" s="1055" customFormat="1" ht="17.25" customHeight="1">
      <c r="A6802" s="1259"/>
      <c r="B6802" s="1094"/>
      <c r="C6802" s="1262"/>
      <c r="D6802" s="1148"/>
      <c r="E6802" s="1513"/>
      <c r="F6802" s="1570"/>
    </row>
    <row r="6803" spans="1:8" s="1055" customFormat="1" ht="15.6">
      <c r="A6803" s="1259"/>
      <c r="B6803" s="1146" t="s">
        <v>2926</v>
      </c>
      <c r="C6803" s="1147"/>
      <c r="D6803" s="1148"/>
      <c r="E6803" s="1513"/>
      <c r="F6803" s="1571">
        <f>SUM(F6792:F6801)</f>
        <v>13461810</v>
      </c>
    </row>
    <row r="6804" spans="1:8" s="1055" customFormat="1" ht="15.6">
      <c r="A6804" s="1259"/>
      <c r="B6804" s="1146"/>
      <c r="C6804" s="1147"/>
      <c r="D6804" s="1073"/>
      <c r="E6804" s="1491"/>
      <c r="F6804" s="1569"/>
    </row>
    <row r="6805" spans="1:8" s="1055" customFormat="1" ht="15.6">
      <c r="A6805" s="1195"/>
      <c r="B6805" s="1263"/>
      <c r="C6805" s="1264"/>
      <c r="D6805" s="1265"/>
      <c r="E6805" s="1491"/>
      <c r="F6805" s="1568"/>
    </row>
    <row r="6806" spans="1:8" s="1055" customFormat="1" ht="15.6">
      <c r="A6806" s="1195"/>
      <c r="B6806" s="1266"/>
      <c r="C6806" s="1267"/>
      <c r="D6806" s="1268"/>
      <c r="E6806" s="1572"/>
      <c r="F6806" s="1573"/>
    </row>
    <row r="6807" spans="1:8" s="1055" customFormat="1" ht="15.6">
      <c r="A6807" s="1195"/>
      <c r="B6807" s="1124"/>
      <c r="C6807" s="1151"/>
      <c r="D6807" s="1073"/>
      <c r="E6807" s="1491"/>
      <c r="F6807" s="1568"/>
      <c r="H6807" s="1269"/>
    </row>
    <row r="6808" spans="1:8" s="1055" customFormat="1" ht="33" customHeight="1">
      <c r="A6808" s="1195"/>
      <c r="B6808" s="1146" t="s">
        <v>2927</v>
      </c>
      <c r="C6808" s="1151"/>
      <c r="D6808" s="1270"/>
      <c r="E6808" s="1498"/>
      <c r="F6808" s="1574">
        <f>F6803</f>
        <v>13461810</v>
      </c>
      <c r="H6808" s="1170"/>
    </row>
    <row r="6809" spans="1:8" s="1055" customFormat="1" ht="16.2" thickBot="1">
      <c r="A6809" s="1271"/>
      <c r="B6809" s="1162"/>
      <c r="C6809" s="1272"/>
      <c r="D6809" s="1164"/>
      <c r="E6809" s="1575"/>
      <c r="F6809" s="1576"/>
      <c r="H6809" s="1269"/>
    </row>
    <row r="6810" spans="1:8" s="1055" customFormat="1" ht="15.6">
      <c r="A6810" s="2605"/>
      <c r="B6810" s="2605"/>
      <c r="C6810" s="2605"/>
      <c r="D6810" s="2605"/>
      <c r="E6810" s="1577"/>
      <c r="F6810" s="1522"/>
    </row>
    <row r="6813" spans="1:8" s="1057" customFormat="1" ht="15.6">
      <c r="A6813" s="1155"/>
      <c r="B6813" s="1156"/>
      <c r="C6813" s="1089"/>
      <c r="D6813" s="1089"/>
      <c r="E6813" s="1451"/>
      <c r="F6813" s="1452"/>
    </row>
    <row r="6814" spans="1:8" s="1057" customFormat="1" ht="15.6">
      <c r="A6814" s="1155"/>
      <c r="B6814" s="1156"/>
      <c r="C6814" s="1089"/>
      <c r="D6814" s="1089"/>
      <c r="E6814" s="1451"/>
      <c r="F6814" s="1452"/>
    </row>
    <row r="6815" spans="1:8" s="1057" customFormat="1" ht="15.6">
      <c r="A6815" s="1155"/>
      <c r="B6815" s="1156"/>
      <c r="C6815" s="1089"/>
      <c r="D6815" s="1089"/>
      <c r="E6815" s="1451"/>
      <c r="F6815" s="1452"/>
    </row>
    <row r="6816" spans="1:8" s="1057" customFormat="1" ht="15.6">
      <c r="A6816" s="1155"/>
      <c r="B6816" s="1156"/>
      <c r="C6816" s="1089"/>
      <c r="D6816" s="1089"/>
      <c r="E6816" s="1451"/>
      <c r="F6816" s="1452"/>
    </row>
    <row r="6817" spans="1:6" s="1057" customFormat="1" ht="15.6">
      <c r="A6817" s="1155"/>
      <c r="B6817" s="1156"/>
      <c r="C6817" s="1089"/>
      <c r="D6817" s="1089"/>
      <c r="E6817" s="1451"/>
      <c r="F6817" s="1452"/>
    </row>
    <row r="6818" spans="1:6" s="1057" customFormat="1" ht="15.6">
      <c r="A6818" s="1155"/>
      <c r="B6818" s="1156"/>
      <c r="C6818" s="1089"/>
      <c r="D6818" s="1089"/>
      <c r="E6818" s="1451"/>
      <c r="F6818" s="1452"/>
    </row>
    <row r="6819" spans="1:6" s="1057" customFormat="1" ht="15.6">
      <c r="A6819" s="1155"/>
      <c r="B6819" s="1156"/>
      <c r="C6819" s="1089"/>
      <c r="D6819" s="1089"/>
      <c r="E6819" s="1451"/>
      <c r="F6819" s="1452"/>
    </row>
    <row r="6820" spans="1:6" s="1057" customFormat="1" ht="15.6">
      <c r="A6820" s="1155"/>
      <c r="B6820" s="1156"/>
      <c r="C6820" s="1089"/>
      <c r="D6820" s="1089"/>
      <c r="E6820" s="1451"/>
      <c r="F6820" s="1452"/>
    </row>
    <row r="6821" spans="1:6" s="1057" customFormat="1" ht="15.6">
      <c r="A6821" s="1155"/>
      <c r="B6821" s="1156"/>
      <c r="C6821" s="1089"/>
      <c r="D6821" s="1089"/>
      <c r="E6821" s="1451"/>
      <c r="F6821" s="1452"/>
    </row>
    <row r="6822" spans="1:6" s="1057" customFormat="1" ht="15.6">
      <c r="A6822" s="1155"/>
      <c r="B6822" s="1156"/>
      <c r="C6822" s="1089"/>
      <c r="D6822" s="1089"/>
      <c r="E6822" s="1451"/>
      <c r="F6822" s="1452"/>
    </row>
    <row r="6823" spans="1:6" s="1057" customFormat="1" ht="15.6">
      <c r="A6823" s="1155"/>
      <c r="B6823" s="1156"/>
      <c r="C6823" s="1089"/>
      <c r="D6823" s="1089"/>
      <c r="E6823" s="1451"/>
      <c r="F6823" s="1452"/>
    </row>
    <row r="6824" spans="1:6" s="1057" customFormat="1" ht="15.6">
      <c r="A6824" s="1155"/>
      <c r="B6824" s="1156"/>
      <c r="C6824" s="1089"/>
      <c r="D6824" s="1089"/>
      <c r="E6824" s="1451"/>
      <c r="F6824" s="1452"/>
    </row>
    <row r="6825" spans="1:6" s="1057" customFormat="1" ht="15.6">
      <c r="A6825" s="1155"/>
      <c r="B6825" s="1156"/>
      <c r="C6825" s="1089"/>
      <c r="D6825" s="1089"/>
      <c r="E6825" s="1451"/>
      <c r="F6825" s="1452"/>
    </row>
    <row r="6826" spans="1:6" s="1057" customFormat="1" ht="15.6">
      <c r="A6826" s="1155"/>
      <c r="B6826" s="1156"/>
      <c r="C6826" s="1089"/>
      <c r="D6826" s="1089"/>
      <c r="E6826" s="1451"/>
      <c r="F6826" s="1452"/>
    </row>
    <row r="6827" spans="1:6" s="1057" customFormat="1" ht="15.6">
      <c r="A6827" s="1155"/>
      <c r="B6827" s="1156"/>
      <c r="C6827" s="1089"/>
      <c r="D6827" s="1089"/>
      <c r="E6827" s="1451"/>
      <c r="F6827" s="1452"/>
    </row>
    <row r="6828" spans="1:6" s="1057" customFormat="1" ht="15.6">
      <c r="A6828" s="1155"/>
      <c r="B6828" s="1156"/>
      <c r="C6828" s="1089"/>
      <c r="D6828" s="1089"/>
      <c r="E6828" s="1451"/>
      <c r="F6828" s="1452"/>
    </row>
    <row r="6829" spans="1:6" s="1057" customFormat="1" ht="15.6">
      <c r="A6829" s="1155"/>
      <c r="B6829" s="1156"/>
      <c r="C6829" s="1089"/>
      <c r="D6829" s="1089"/>
      <c r="E6829" s="1451"/>
      <c r="F6829" s="1452"/>
    </row>
    <row r="6830" spans="1:6" s="1057" customFormat="1" ht="15.6">
      <c r="A6830" s="1155"/>
      <c r="B6830" s="1156"/>
      <c r="C6830" s="1089"/>
      <c r="D6830" s="1089"/>
      <c r="E6830" s="1451"/>
      <c r="F6830" s="1452"/>
    </row>
    <row r="6831" spans="1:6" s="1057" customFormat="1" ht="15.6">
      <c r="A6831" s="1155"/>
      <c r="B6831" s="1156"/>
      <c r="C6831" s="1089"/>
      <c r="D6831" s="1089"/>
      <c r="E6831" s="1451"/>
      <c r="F6831" s="1452"/>
    </row>
    <row r="6832" spans="1:6" s="1057" customFormat="1" ht="15.6">
      <c r="A6832" s="1155"/>
      <c r="B6832" s="1156"/>
      <c r="C6832" s="1089"/>
      <c r="D6832" s="1089"/>
      <c r="E6832" s="1451"/>
      <c r="F6832" s="1452"/>
    </row>
    <row r="6833" spans="1:6" s="1057" customFormat="1" ht="15.6">
      <c r="A6833" s="1155"/>
      <c r="B6833" s="1156"/>
      <c r="C6833" s="1089"/>
      <c r="D6833" s="1089"/>
      <c r="E6833" s="1451"/>
      <c r="F6833" s="1452"/>
    </row>
    <row r="6834" spans="1:6" s="1057" customFormat="1" ht="15.6">
      <c r="A6834" s="1155"/>
      <c r="B6834" s="1156"/>
      <c r="C6834" s="1089"/>
      <c r="D6834" s="1089"/>
      <c r="E6834" s="1451"/>
      <c r="F6834" s="1452"/>
    </row>
    <row r="6835" spans="1:6" s="1057" customFormat="1" ht="15.6">
      <c r="A6835" s="1155"/>
      <c r="B6835" s="1156"/>
      <c r="C6835" s="1089"/>
      <c r="D6835" s="1089"/>
      <c r="E6835" s="1451"/>
      <c r="F6835" s="1452"/>
    </row>
    <row r="6836" spans="1:6" s="1057" customFormat="1" ht="53.25" customHeight="1">
      <c r="A6836" s="2579" t="s">
        <v>2761</v>
      </c>
      <c r="B6836" s="2580"/>
      <c r="C6836" s="2580"/>
      <c r="D6836" s="2580"/>
      <c r="E6836" s="2580"/>
      <c r="F6836" s="2580"/>
    </row>
    <row r="6837" spans="1:6" s="1057" customFormat="1" ht="15.6">
      <c r="A6837" s="1155"/>
      <c r="B6837" s="1156"/>
      <c r="C6837" s="1089"/>
      <c r="D6837" s="1089"/>
      <c r="E6837" s="1451"/>
      <c r="F6837" s="1452"/>
    </row>
    <row r="6838" spans="1:6" s="1057" customFormat="1" ht="15.6">
      <c r="A6838" s="1155"/>
      <c r="B6838" s="1156"/>
      <c r="C6838" s="1089"/>
      <c r="D6838" s="1089"/>
      <c r="E6838" s="1451"/>
      <c r="F6838" s="1452"/>
    </row>
    <row r="6839" spans="1:6" s="1057" customFormat="1" ht="15.6">
      <c r="A6839" s="2580" t="s">
        <v>3172</v>
      </c>
      <c r="B6839" s="2580"/>
      <c r="C6839" s="2580"/>
      <c r="D6839" s="2580"/>
      <c r="E6839" s="2580"/>
      <c r="F6839" s="2580"/>
    </row>
    <row r="6840" spans="1:6" s="1057" customFormat="1" ht="15.6">
      <c r="A6840" s="1155"/>
      <c r="B6840" s="1156"/>
      <c r="C6840" s="1089"/>
      <c r="D6840" s="1089"/>
      <c r="E6840" s="1451"/>
      <c r="F6840" s="1452"/>
    </row>
    <row r="6841" spans="1:6" s="1057" customFormat="1" ht="15.6">
      <c r="A6841" s="1155"/>
      <c r="B6841" s="1156"/>
      <c r="C6841" s="1089"/>
      <c r="D6841" s="1089"/>
      <c r="E6841" s="1451"/>
      <c r="F6841" s="1452"/>
    </row>
    <row r="6842" spans="1:6" s="1057" customFormat="1" ht="15.6">
      <c r="A6842" s="2580" t="s">
        <v>2763</v>
      </c>
      <c r="B6842" s="2580"/>
      <c r="C6842" s="2580"/>
      <c r="D6842" s="2580"/>
      <c r="E6842" s="2580"/>
      <c r="F6842" s="2580"/>
    </row>
    <row r="6843" spans="1:6" s="1057" customFormat="1" ht="15.6">
      <c r="A6843" s="1155"/>
      <c r="B6843" s="1156"/>
      <c r="C6843" s="1089"/>
      <c r="D6843" s="1089"/>
      <c r="E6843" s="1451"/>
      <c r="F6843" s="1452"/>
    </row>
    <row r="6844" spans="1:6" s="1057" customFormat="1" ht="15.6">
      <c r="A6844" s="1155"/>
      <c r="B6844" s="1156"/>
      <c r="C6844" s="1089"/>
      <c r="D6844" s="1089"/>
      <c r="E6844" s="1451"/>
      <c r="F6844" s="1452"/>
    </row>
    <row r="6845" spans="1:6" s="1057" customFormat="1" ht="15.6">
      <c r="A6845" s="1155"/>
      <c r="B6845" s="1156"/>
      <c r="C6845" s="1089"/>
      <c r="D6845" s="1089"/>
      <c r="E6845" s="1451"/>
      <c r="F6845" s="1452"/>
    </row>
    <row r="6846" spans="1:6" s="1057" customFormat="1" ht="15.6">
      <c r="A6846" s="1155"/>
      <c r="B6846" s="1156"/>
      <c r="C6846" s="1089"/>
      <c r="D6846" s="1089"/>
      <c r="E6846" s="1451"/>
      <c r="F6846" s="1452"/>
    </row>
    <row r="6847" spans="1:6" s="1057" customFormat="1" ht="15.6">
      <c r="A6847" s="1155"/>
      <c r="B6847" s="1156"/>
      <c r="C6847" s="1089"/>
      <c r="D6847" s="1089"/>
      <c r="E6847" s="1451"/>
      <c r="F6847" s="1452"/>
    </row>
    <row r="6848" spans="1:6" s="1057" customFormat="1" ht="15.6">
      <c r="A6848" s="1155"/>
      <c r="B6848" s="1156"/>
      <c r="C6848" s="1089"/>
      <c r="D6848" s="1089"/>
      <c r="E6848" s="1451"/>
      <c r="F6848" s="1452"/>
    </row>
    <row r="6849" spans="1:6" s="1057" customFormat="1" ht="15.6">
      <c r="A6849" s="1155"/>
      <c r="B6849" s="1156"/>
      <c r="C6849" s="1089"/>
      <c r="D6849" s="1089"/>
      <c r="E6849" s="1451"/>
      <c r="F6849" s="1452"/>
    </row>
    <row r="6850" spans="1:6" s="1057" customFormat="1" ht="15.6">
      <c r="A6850" s="1155"/>
      <c r="B6850" s="1156"/>
      <c r="C6850" s="1089"/>
      <c r="D6850" s="1089"/>
      <c r="E6850" s="1451"/>
      <c r="F6850" s="1452"/>
    </row>
    <row r="6851" spans="1:6" s="1057" customFormat="1" ht="15.6">
      <c r="A6851" s="1155"/>
      <c r="B6851" s="1156"/>
      <c r="C6851" s="1089"/>
      <c r="D6851" s="1089"/>
      <c r="E6851" s="1451"/>
      <c r="F6851" s="1452"/>
    </row>
    <row r="6852" spans="1:6" s="1057" customFormat="1" ht="15.6">
      <c r="A6852" s="1155"/>
      <c r="B6852" s="1156"/>
      <c r="C6852" s="1089"/>
      <c r="D6852" s="1089"/>
      <c r="E6852" s="1451"/>
      <c r="F6852" s="1452"/>
    </row>
    <row r="6853" spans="1:6" s="1057" customFormat="1" ht="15.6">
      <c r="A6853" s="1155"/>
      <c r="B6853" s="1156"/>
      <c r="C6853" s="1089"/>
      <c r="D6853" s="1089"/>
      <c r="E6853" s="1451"/>
      <c r="F6853" s="1452"/>
    </row>
    <row r="6854" spans="1:6" s="1057" customFormat="1" ht="15.6">
      <c r="A6854" s="1155"/>
      <c r="B6854" s="1156"/>
      <c r="C6854" s="1089"/>
      <c r="D6854" s="1089"/>
      <c r="E6854" s="1451"/>
      <c r="F6854" s="1452"/>
    </row>
    <row r="6855" spans="1:6" s="1057" customFormat="1" ht="15.6">
      <c r="A6855" s="1155"/>
      <c r="B6855" s="1156"/>
      <c r="C6855" s="1089"/>
      <c r="D6855" s="1089"/>
      <c r="E6855" s="1451"/>
      <c r="F6855" s="1452"/>
    </row>
    <row r="6856" spans="1:6" s="1057" customFormat="1" ht="15.6">
      <c r="A6856" s="1155"/>
      <c r="B6856" s="1156"/>
      <c r="C6856" s="1089"/>
      <c r="D6856" s="1089"/>
      <c r="E6856" s="1451"/>
      <c r="F6856" s="1452"/>
    </row>
    <row r="6857" spans="1:6" s="1057" customFormat="1" ht="15.6">
      <c r="A6857" s="1155"/>
      <c r="B6857" s="1156"/>
      <c r="C6857" s="1089"/>
      <c r="D6857" s="1089"/>
      <c r="E6857" s="1451"/>
      <c r="F6857" s="1452"/>
    </row>
    <row r="6858" spans="1:6" s="1057" customFormat="1" ht="15.6">
      <c r="A6858" s="1155"/>
      <c r="B6858" s="1156"/>
      <c r="C6858" s="1089"/>
      <c r="D6858" s="1089"/>
      <c r="E6858" s="1451"/>
      <c r="F6858" s="1452"/>
    </row>
    <row r="6859" spans="1:6" s="1083" customFormat="1" ht="16.2" thickBot="1">
      <c r="A6859" s="2582" t="s">
        <v>2764</v>
      </c>
      <c r="B6859" s="2582"/>
      <c r="C6859" s="2582"/>
      <c r="D6859" s="2582"/>
      <c r="E6859" s="2582"/>
      <c r="F6859" s="2582"/>
    </row>
    <row r="6860" spans="1:6" s="1083" customFormat="1" ht="16.2" thickBot="1">
      <c r="A6860" s="1160" t="s">
        <v>7</v>
      </c>
      <c r="B6860" s="1112" t="s">
        <v>8</v>
      </c>
      <c r="C6860" s="1113" t="s">
        <v>10</v>
      </c>
      <c r="D6860" s="1114" t="s">
        <v>991</v>
      </c>
      <c r="E6860" s="1455" t="s">
        <v>11</v>
      </c>
      <c r="F6860" s="1456" t="s">
        <v>2732</v>
      </c>
    </row>
    <row r="6861" spans="1:6" s="1083" customFormat="1" ht="15.6">
      <c r="A6861" s="1096"/>
      <c r="B6861" s="1124"/>
      <c r="C6861" s="1107"/>
      <c r="D6861" s="1073"/>
      <c r="E6861" s="1457"/>
      <c r="F6861" s="1458"/>
    </row>
    <row r="6862" spans="1:6" s="1083" customFormat="1" ht="35.25" customHeight="1">
      <c r="A6862" s="1097"/>
      <c r="B6862" s="1150" t="s">
        <v>1397</v>
      </c>
      <c r="C6862" s="1107"/>
      <c r="D6862" s="1073"/>
      <c r="E6862" s="1457"/>
      <c r="F6862" s="1459"/>
    </row>
    <row r="6863" spans="1:6" s="1083" customFormat="1" ht="15.6">
      <c r="A6863" s="1096"/>
      <c r="B6863" s="1124"/>
      <c r="C6863" s="1107"/>
      <c r="D6863" s="1073"/>
      <c r="E6863" s="1457"/>
      <c r="F6863" s="1459"/>
    </row>
    <row r="6864" spans="1:6" s="1083" customFormat="1" ht="36" customHeight="1">
      <c r="A6864" s="1096" t="s">
        <v>1639</v>
      </c>
      <c r="B6864" s="1124" t="s">
        <v>1399</v>
      </c>
      <c r="C6864" s="1107" t="s">
        <v>58</v>
      </c>
      <c r="D6864" s="1073"/>
      <c r="E6864" s="1457">
        <v>5000</v>
      </c>
      <c r="F6864" s="1459">
        <f>E6864</f>
        <v>5000</v>
      </c>
    </row>
    <row r="6865" spans="1:6" s="1083" customFormat="1" ht="15.6">
      <c r="A6865" s="1096"/>
      <c r="B6865" s="1124"/>
      <c r="C6865" s="1107"/>
      <c r="D6865" s="1073"/>
      <c r="E6865" s="1457"/>
      <c r="F6865" s="1459">
        <f t="shared" ref="F6865:F6872" si="145">E6865</f>
        <v>0</v>
      </c>
    </row>
    <row r="6866" spans="1:6" s="1083" customFormat="1" ht="31.2">
      <c r="A6866" s="1096" t="s">
        <v>1640</v>
      </c>
      <c r="B6866" s="1124" t="s">
        <v>1401</v>
      </c>
      <c r="C6866" s="1107"/>
      <c r="D6866" s="1073"/>
      <c r="E6866" s="1457"/>
      <c r="F6866" s="1459">
        <f t="shared" si="145"/>
        <v>0</v>
      </c>
    </row>
    <row r="6867" spans="1:6" s="1083" customFormat="1" ht="15.6">
      <c r="A6867" s="1096"/>
      <c r="B6867" s="1124" t="s">
        <v>1402</v>
      </c>
      <c r="C6867" s="1107" t="s">
        <v>58</v>
      </c>
      <c r="D6867" s="1073"/>
      <c r="E6867" s="1457">
        <v>2000</v>
      </c>
      <c r="F6867" s="1459">
        <f t="shared" si="145"/>
        <v>2000</v>
      </c>
    </row>
    <row r="6868" spans="1:6" s="1083" customFormat="1" ht="15.6">
      <c r="A6868" s="1096"/>
      <c r="B6868" s="1124" t="s">
        <v>1403</v>
      </c>
      <c r="C6868" s="1107" t="s">
        <v>58</v>
      </c>
      <c r="D6868" s="1073"/>
      <c r="E6868" s="1457">
        <v>5000</v>
      </c>
      <c r="F6868" s="1459">
        <f t="shared" si="145"/>
        <v>5000</v>
      </c>
    </row>
    <row r="6869" spans="1:6" s="1083" customFormat="1" ht="40.5" customHeight="1">
      <c r="A6869" s="1096"/>
      <c r="B6869" s="1124" t="s">
        <v>1404</v>
      </c>
      <c r="C6869" s="1107" t="s">
        <v>58</v>
      </c>
      <c r="D6869" s="1073"/>
      <c r="E6869" s="1457">
        <v>1000</v>
      </c>
      <c r="F6869" s="1459">
        <f t="shared" si="145"/>
        <v>1000</v>
      </c>
    </row>
    <row r="6870" spans="1:6" s="1083" customFormat="1" ht="15.6">
      <c r="A6870" s="1096"/>
      <c r="B6870" s="1124"/>
      <c r="C6870" s="1107"/>
      <c r="D6870" s="1073"/>
      <c r="E6870" s="1457"/>
      <c r="F6870" s="1459">
        <f t="shared" si="145"/>
        <v>0</v>
      </c>
    </row>
    <row r="6871" spans="1:6" s="1083" customFormat="1" ht="31.2">
      <c r="A6871" s="1096" t="s">
        <v>2303</v>
      </c>
      <c r="B6871" s="1124" t="s">
        <v>2037</v>
      </c>
      <c r="C6871" s="1107" t="s">
        <v>58</v>
      </c>
      <c r="D6871" s="1073"/>
      <c r="E6871" s="1457">
        <v>2000</v>
      </c>
      <c r="F6871" s="1459">
        <f t="shared" si="145"/>
        <v>2000</v>
      </c>
    </row>
    <row r="6872" spans="1:6" s="1083" customFormat="1" ht="15.6">
      <c r="A6872" s="1096"/>
      <c r="B6872" s="1124"/>
      <c r="C6872" s="1107"/>
      <c r="D6872" s="1073"/>
      <c r="E6872" s="1457"/>
      <c r="F6872" s="1459">
        <f t="shared" si="145"/>
        <v>0</v>
      </c>
    </row>
    <row r="6873" spans="1:6" s="1083" customFormat="1" ht="15.6">
      <c r="A6873" s="1096"/>
      <c r="B6873" s="1124"/>
      <c r="C6873" s="1107"/>
      <c r="D6873" s="1073"/>
      <c r="E6873" s="1457"/>
      <c r="F6873" s="1459"/>
    </row>
    <row r="6874" spans="1:6" s="1083" customFormat="1" ht="15.6">
      <c r="A6874" s="1096"/>
      <c r="B6874" s="1124"/>
      <c r="C6874" s="1107"/>
      <c r="D6874" s="1073"/>
      <c r="E6874" s="1457"/>
      <c r="F6874" s="1459"/>
    </row>
    <row r="6875" spans="1:6" s="1083" customFormat="1" ht="15.6">
      <c r="A6875" s="1096"/>
      <c r="B6875" s="1124"/>
      <c r="C6875" s="1107"/>
      <c r="D6875" s="1073"/>
      <c r="E6875" s="1457"/>
      <c r="F6875" s="1459"/>
    </row>
    <row r="6876" spans="1:6" s="1083" customFormat="1" ht="15.6">
      <c r="A6876" s="1096"/>
      <c r="B6876" s="1124"/>
      <c r="C6876" s="1107"/>
      <c r="D6876" s="1073"/>
      <c r="E6876" s="1457"/>
      <c r="F6876" s="1459"/>
    </row>
    <row r="6877" spans="1:6" s="1083" customFormat="1" ht="15.6">
      <c r="A6877" s="1096"/>
      <c r="B6877" s="1124"/>
      <c r="C6877" s="1107"/>
      <c r="D6877" s="1073"/>
      <c r="E6877" s="1457"/>
      <c r="F6877" s="1459"/>
    </row>
    <row r="6878" spans="1:6" s="1083" customFormat="1" ht="15.6">
      <c r="A6878" s="1096"/>
      <c r="B6878" s="1124"/>
      <c r="C6878" s="1107"/>
      <c r="D6878" s="1073"/>
      <c r="E6878" s="1457"/>
      <c r="F6878" s="1459"/>
    </row>
    <row r="6879" spans="1:6" s="1083" customFormat="1" ht="15.6">
      <c r="A6879" s="1096"/>
      <c r="B6879" s="1124"/>
      <c r="C6879" s="1107"/>
      <c r="D6879" s="1073"/>
      <c r="E6879" s="1457"/>
      <c r="F6879" s="1459"/>
    </row>
    <row r="6880" spans="1:6" s="1083" customFormat="1" ht="15.6">
      <c r="A6880" s="1096"/>
      <c r="B6880" s="1124"/>
      <c r="C6880" s="1107"/>
      <c r="D6880" s="1073"/>
      <c r="E6880" s="1457"/>
      <c r="F6880" s="1459"/>
    </row>
    <row r="6881" spans="1:6" s="1083" customFormat="1" ht="15.6">
      <c r="A6881" s="1096"/>
      <c r="B6881" s="1124"/>
      <c r="C6881" s="1107"/>
      <c r="D6881" s="1073"/>
      <c r="E6881" s="1457"/>
      <c r="F6881" s="1459"/>
    </row>
    <row r="6882" spans="1:6" s="1083" customFormat="1" ht="15.6">
      <c r="A6882" s="1096"/>
      <c r="B6882" s="1124"/>
      <c r="C6882" s="1107"/>
      <c r="D6882" s="1073"/>
      <c r="E6882" s="1457"/>
      <c r="F6882" s="1459"/>
    </row>
    <row r="6883" spans="1:6" s="1083" customFormat="1" ht="15.6">
      <c r="A6883" s="1096"/>
      <c r="B6883" s="1124"/>
      <c r="C6883" s="1107"/>
      <c r="D6883" s="1073"/>
      <c r="E6883" s="1457"/>
      <c r="F6883" s="1459"/>
    </row>
    <row r="6884" spans="1:6" s="1083" customFormat="1" ht="15.6">
      <c r="A6884" s="1096"/>
      <c r="B6884" s="1124"/>
      <c r="C6884" s="1107"/>
      <c r="D6884" s="1073"/>
      <c r="E6884" s="1457"/>
      <c r="F6884" s="1459"/>
    </row>
    <row r="6885" spans="1:6" s="1083" customFormat="1" ht="15.6">
      <c r="A6885" s="1096"/>
      <c r="B6885" s="1124"/>
      <c r="C6885" s="1107"/>
      <c r="D6885" s="1073"/>
      <c r="E6885" s="1457"/>
      <c r="F6885" s="1459"/>
    </row>
    <row r="6886" spans="1:6" s="1083" customFormat="1" ht="15.6">
      <c r="A6886" s="1096"/>
      <c r="B6886" s="1124"/>
      <c r="C6886" s="1107"/>
      <c r="D6886" s="1073"/>
      <c r="E6886" s="1457"/>
      <c r="F6886" s="1459"/>
    </row>
    <row r="6887" spans="1:6" s="1083" customFormat="1" ht="15.6">
      <c r="A6887" s="1096"/>
      <c r="B6887" s="1124"/>
      <c r="C6887" s="1107"/>
      <c r="D6887" s="1073"/>
      <c r="E6887" s="1457"/>
      <c r="F6887" s="1459"/>
    </row>
    <row r="6888" spans="1:6" s="1083" customFormat="1" ht="15.6">
      <c r="A6888" s="1096"/>
      <c r="B6888" s="1124"/>
      <c r="C6888" s="1107"/>
      <c r="D6888" s="1073"/>
      <c r="E6888" s="1457"/>
      <c r="F6888" s="1459"/>
    </row>
    <row r="6889" spans="1:6" s="1083" customFormat="1" ht="15.6">
      <c r="A6889" s="1096"/>
      <c r="B6889" s="1124"/>
      <c r="C6889" s="1107"/>
      <c r="D6889" s="1073"/>
      <c r="E6889" s="1457"/>
      <c r="F6889" s="1459"/>
    </row>
    <row r="6890" spans="1:6" s="1083" customFormat="1" ht="15.6">
      <c r="A6890" s="1096"/>
      <c r="B6890" s="1124"/>
      <c r="C6890" s="1107"/>
      <c r="D6890" s="1073"/>
      <c r="E6890" s="1457"/>
      <c r="F6890" s="1459"/>
    </row>
    <row r="6891" spans="1:6" s="1083" customFormat="1" ht="16.2" thickBot="1">
      <c r="A6891" s="1161"/>
      <c r="B6891" s="1162"/>
      <c r="C6891" s="1163"/>
      <c r="D6891" s="1164"/>
      <c r="E6891" s="1460"/>
      <c r="F6891" s="1461"/>
    </row>
    <row r="6892" spans="1:6" s="1083" customFormat="1" ht="16.2" thickBot="1">
      <c r="A6892" s="1157"/>
      <c r="B6892" s="1165" t="s">
        <v>2766</v>
      </c>
      <c r="C6892" s="1159"/>
      <c r="D6892" s="1159"/>
      <c r="E6892" s="1453"/>
      <c r="F6892" s="1462">
        <f>SUM(F6861:F6891)</f>
        <v>15000</v>
      </c>
    </row>
    <row r="6893" spans="1:6" s="1083" customFormat="1" ht="15.6">
      <c r="A6893" s="1157"/>
      <c r="B6893" s="1117"/>
      <c r="C6893" s="1159"/>
      <c r="D6893" s="1159"/>
      <c r="E6893" s="1453"/>
      <c r="F6893" s="1453"/>
    </row>
    <row r="6894" spans="1:6" s="1055" customFormat="1" ht="18.75" customHeight="1">
      <c r="A6894" s="1383"/>
      <c r="B6894" s="1383"/>
      <c r="C6894" s="1384"/>
      <c r="D6894" s="1384"/>
      <c r="E6894" s="1631"/>
      <c r="F6894" s="1631"/>
    </row>
    <row r="6895" spans="1:6" s="1055" customFormat="1" ht="14.25" customHeight="1" thickBot="1">
      <c r="A6895" s="2619" t="s">
        <v>3173</v>
      </c>
      <c r="B6895" s="2619"/>
      <c r="C6895" s="2619"/>
      <c r="D6895" s="2619"/>
      <c r="E6895" s="2619"/>
      <c r="F6895" s="2619"/>
    </row>
    <row r="6896" spans="1:6" s="1083" customFormat="1" ht="16.2" thickBot="1">
      <c r="A6896" s="1160" t="s">
        <v>7</v>
      </c>
      <c r="B6896" s="1112" t="s">
        <v>8</v>
      </c>
      <c r="C6896" s="1113" t="s">
        <v>10</v>
      </c>
      <c r="D6896" s="1114" t="s">
        <v>991</v>
      </c>
      <c r="E6896" s="1455" t="s">
        <v>11</v>
      </c>
      <c r="F6896" s="1456" t="s">
        <v>2732</v>
      </c>
    </row>
    <row r="6897" spans="1:6" s="1055" customFormat="1" ht="15.6">
      <c r="A6897" s="1385"/>
      <c r="B6897" s="1386"/>
      <c r="C6897" s="1387"/>
      <c r="D6897" s="1387"/>
      <c r="E6897" s="1632"/>
      <c r="F6897" s="1633"/>
    </row>
    <row r="6898" spans="1:6" s="1055" customFormat="1" ht="75.75" customHeight="1">
      <c r="A6898" s="1385"/>
      <c r="B6898" s="1388" t="s">
        <v>3174</v>
      </c>
      <c r="C6898" s="1387"/>
      <c r="D6898" s="1389"/>
      <c r="E6898" s="1634"/>
      <c r="F6898" s="1635"/>
    </row>
    <row r="6899" spans="1:6" s="1055" customFormat="1" ht="84.75" customHeight="1">
      <c r="A6899" s="1385"/>
      <c r="B6899" s="1388" t="s">
        <v>3175</v>
      </c>
      <c r="C6899" s="1387"/>
      <c r="D6899" s="1389"/>
      <c r="E6899" s="1634"/>
      <c r="F6899" s="1635"/>
    </row>
    <row r="6900" spans="1:6" s="1055" customFormat="1" ht="15.6">
      <c r="A6900" s="1385">
        <v>1</v>
      </c>
      <c r="B6900" s="1388" t="s">
        <v>3176</v>
      </c>
      <c r="C6900" s="1387"/>
      <c r="D6900" s="1389"/>
      <c r="E6900" s="1634"/>
      <c r="F6900" s="1635"/>
    </row>
    <row r="6901" spans="1:6" s="1055" customFormat="1" ht="15.6">
      <c r="A6901" s="1385"/>
      <c r="B6901" s="1388"/>
      <c r="C6901" s="1387"/>
      <c r="D6901" s="1389"/>
      <c r="E6901" s="1634"/>
      <c r="F6901" s="1635"/>
    </row>
    <row r="6902" spans="1:6" s="1052" customFormat="1" ht="153.75" customHeight="1">
      <c r="A6902" s="1390" t="s">
        <v>28</v>
      </c>
      <c r="B6902" s="1391" t="s">
        <v>3177</v>
      </c>
      <c r="C6902" s="1389" t="s">
        <v>1421</v>
      </c>
      <c r="D6902" s="1389">
        <v>1</v>
      </c>
      <c r="E6902" s="1634">
        <v>450000</v>
      </c>
      <c r="F6902" s="1635">
        <f t="shared" ref="F6902:F6903" si="146">E6902*D6902</f>
        <v>450000</v>
      </c>
    </row>
    <row r="6903" spans="1:6" s="1052" customFormat="1" ht="174.75" customHeight="1">
      <c r="A6903" s="1390" t="s">
        <v>30</v>
      </c>
      <c r="B6903" s="1391" t="s">
        <v>3178</v>
      </c>
      <c r="C6903" s="1389" t="s">
        <v>1421</v>
      </c>
      <c r="D6903" s="1389">
        <v>1</v>
      </c>
      <c r="E6903" s="1634">
        <v>450000</v>
      </c>
      <c r="F6903" s="1635">
        <f t="shared" si="146"/>
        <v>450000</v>
      </c>
    </row>
    <row r="6904" spans="1:6" s="1052" customFormat="1" ht="15.6">
      <c r="A6904" s="1390"/>
      <c r="B6904" s="1391"/>
      <c r="C6904" s="1389"/>
      <c r="D6904" s="1389"/>
      <c r="E6904" s="1634"/>
      <c r="F6904" s="1635"/>
    </row>
    <row r="6905" spans="1:6" s="1055" customFormat="1" ht="81.75" customHeight="1">
      <c r="A6905" s="1390" t="s">
        <v>31</v>
      </c>
      <c r="B6905" s="1391" t="s">
        <v>3179</v>
      </c>
      <c r="C6905" s="1389" t="s">
        <v>1421</v>
      </c>
      <c r="D6905" s="1389">
        <v>2</v>
      </c>
      <c r="E6905" s="1634">
        <v>100000</v>
      </c>
      <c r="F6905" s="1635">
        <f t="shared" ref="F6905" si="147">E6905*D6905</f>
        <v>200000</v>
      </c>
    </row>
    <row r="6906" spans="1:6" s="1052" customFormat="1" ht="16.2" thickBot="1">
      <c r="A6906" s="1392"/>
      <c r="B6906" s="1393"/>
      <c r="C6906" s="1394"/>
      <c r="D6906" s="1394"/>
      <c r="E6906" s="1636" t="s">
        <v>856</v>
      </c>
      <c r="F6906" s="1637"/>
    </row>
    <row r="6907" spans="1:6" s="1052" customFormat="1" ht="16.2" thickBot="1">
      <c r="A6907" s="2611" t="s">
        <v>2735</v>
      </c>
      <c r="B6907" s="2611"/>
      <c r="C6907" s="1395"/>
      <c r="D6907" s="1396"/>
      <c r="E6907" s="1638"/>
      <c r="F6907" s="1639">
        <f>SUM(F6897:F6906)</f>
        <v>1100000</v>
      </c>
    </row>
    <row r="6908" spans="1:6" s="1083" customFormat="1" ht="16.2" thickTop="1">
      <c r="A6908" s="1157"/>
      <c r="B6908" s="1117"/>
      <c r="C6908" s="1159"/>
      <c r="D6908" s="1159"/>
      <c r="E6908" s="1453"/>
      <c r="F6908" s="1453"/>
    </row>
    <row r="6909" spans="1:6" s="1055" customFormat="1" ht="14.25" customHeight="1" thickBot="1">
      <c r="A6909" s="2619" t="s">
        <v>3173</v>
      </c>
      <c r="B6909" s="2619"/>
      <c r="C6909" s="2619"/>
      <c r="D6909" s="2619"/>
      <c r="E6909" s="2619"/>
      <c r="F6909" s="2619"/>
    </row>
    <row r="6910" spans="1:6" s="1083" customFormat="1" ht="16.2" thickBot="1">
      <c r="A6910" s="1160" t="s">
        <v>7</v>
      </c>
      <c r="B6910" s="1112" t="s">
        <v>8</v>
      </c>
      <c r="C6910" s="1113" t="s">
        <v>10</v>
      </c>
      <c r="D6910" s="1114" t="s">
        <v>991</v>
      </c>
      <c r="E6910" s="1455" t="s">
        <v>11</v>
      </c>
      <c r="F6910" s="1456" t="s">
        <v>2732</v>
      </c>
    </row>
    <row r="6911" spans="1:6" s="1055" customFormat="1" ht="15.6">
      <c r="A6911" s="1385"/>
      <c r="B6911" s="1386"/>
      <c r="C6911" s="1387"/>
      <c r="D6911" s="1387"/>
      <c r="E6911" s="1632"/>
      <c r="F6911" s="1633"/>
    </row>
    <row r="6912" spans="1:6" s="1397" customFormat="1" ht="17.25" customHeight="1">
      <c r="A6912" s="1385"/>
      <c r="B6912" s="1388" t="s">
        <v>3180</v>
      </c>
      <c r="C6912" s="1387"/>
      <c r="D6912" s="1387"/>
      <c r="E6912" s="1632"/>
      <c r="F6912" s="1633">
        <f>F6907</f>
        <v>1100000</v>
      </c>
    </row>
    <row r="6913" spans="1:6" s="1055" customFormat="1" ht="123" customHeight="1">
      <c r="A6913" s="1390" t="s">
        <v>34</v>
      </c>
      <c r="B6913" s="1391" t="s">
        <v>3181</v>
      </c>
      <c r="C6913" s="1389" t="s">
        <v>1421</v>
      </c>
      <c r="D6913" s="1389">
        <v>1</v>
      </c>
      <c r="E6913" s="1634">
        <v>170000</v>
      </c>
      <c r="F6913" s="1635">
        <f t="shared" ref="F6913" si="148">E6913*D6913</f>
        <v>170000</v>
      </c>
    </row>
    <row r="6914" spans="1:6" s="1055" customFormat="1" ht="24" customHeight="1">
      <c r="A6914" s="1390"/>
      <c r="B6914" s="1391"/>
      <c r="C6914" s="1389"/>
      <c r="D6914" s="1389"/>
      <c r="E6914" s="1634"/>
      <c r="F6914" s="1635"/>
    </row>
    <row r="6915" spans="1:6" s="1055" customFormat="1" ht="24" customHeight="1">
      <c r="A6915" s="1390"/>
      <c r="B6915" s="1391"/>
      <c r="C6915" s="1389"/>
      <c r="D6915" s="1389"/>
      <c r="E6915" s="1634"/>
      <c r="F6915" s="1635"/>
    </row>
    <row r="6916" spans="1:6" s="1055" customFormat="1" ht="24" customHeight="1">
      <c r="A6916" s="1390"/>
      <c r="B6916" s="1391"/>
      <c r="C6916" s="1389"/>
      <c r="D6916" s="1389"/>
      <c r="E6916" s="1634"/>
      <c r="F6916" s="1635"/>
    </row>
    <row r="6917" spans="1:6" s="1055" customFormat="1" ht="24" customHeight="1">
      <c r="A6917" s="1390"/>
      <c r="B6917" s="1391"/>
      <c r="C6917" s="1389"/>
      <c r="D6917" s="1389"/>
      <c r="E6917" s="1634"/>
      <c r="F6917" s="1635"/>
    </row>
    <row r="6918" spans="1:6" s="1055" customFormat="1" ht="24" customHeight="1">
      <c r="A6918" s="1390"/>
      <c r="B6918" s="1391"/>
      <c r="C6918" s="1389"/>
      <c r="D6918" s="1389"/>
      <c r="E6918" s="1634"/>
      <c r="F6918" s="1635"/>
    </row>
    <row r="6919" spans="1:6" s="1055" customFormat="1" ht="24" customHeight="1">
      <c r="A6919" s="1390"/>
      <c r="B6919" s="1391"/>
      <c r="C6919" s="1389"/>
      <c r="D6919" s="1389"/>
      <c r="E6919" s="1634"/>
      <c r="F6919" s="1635"/>
    </row>
    <row r="6920" spans="1:6" s="1055" customFormat="1" ht="24" customHeight="1">
      <c r="A6920" s="1390"/>
      <c r="B6920" s="1391"/>
      <c r="C6920" s="1389"/>
      <c r="D6920" s="1389"/>
      <c r="E6920" s="1634"/>
      <c r="F6920" s="1635"/>
    </row>
    <row r="6921" spans="1:6" s="1055" customFormat="1" ht="24" customHeight="1">
      <c r="A6921" s="1390"/>
      <c r="B6921" s="1391"/>
      <c r="C6921" s="1389"/>
      <c r="D6921" s="1389"/>
      <c r="E6921" s="1634"/>
      <c r="F6921" s="1635"/>
    </row>
    <row r="6922" spans="1:6" s="1055" customFormat="1" ht="24" customHeight="1">
      <c r="A6922" s="1390"/>
      <c r="B6922" s="1391"/>
      <c r="C6922" s="1389"/>
      <c r="D6922" s="1389"/>
      <c r="E6922" s="1634"/>
      <c r="F6922" s="1635"/>
    </row>
    <row r="6923" spans="1:6" s="1055" customFormat="1" ht="24" customHeight="1">
      <c r="A6923" s="1390"/>
      <c r="B6923" s="1391"/>
      <c r="C6923" s="1389"/>
      <c r="D6923" s="1389"/>
      <c r="E6923" s="1634"/>
      <c r="F6923" s="1635"/>
    </row>
    <row r="6924" spans="1:6" s="1052" customFormat="1" ht="15.6">
      <c r="A6924" s="1390"/>
      <c r="B6924" s="1391"/>
      <c r="C6924" s="1389"/>
      <c r="D6924" s="1389"/>
      <c r="E6924" s="1634"/>
      <c r="F6924" s="1635"/>
    </row>
    <row r="6925" spans="1:6" s="1052" customFormat="1" ht="16.2" thickBot="1">
      <c r="A6925" s="1392"/>
      <c r="B6925" s="1393"/>
      <c r="C6925" s="1394"/>
      <c r="D6925" s="1394"/>
      <c r="E6925" s="1636"/>
      <c r="F6925" s="1637"/>
    </row>
    <row r="6926" spans="1:6" s="1052" customFormat="1" ht="16.2" thickBot="1">
      <c r="A6926" s="2611" t="s">
        <v>2735</v>
      </c>
      <c r="B6926" s="2611"/>
      <c r="C6926" s="1395"/>
      <c r="D6926" s="1396"/>
      <c r="E6926" s="1638"/>
      <c r="F6926" s="1639">
        <f>SUM(F6911:F6925)</f>
        <v>1270000</v>
      </c>
    </row>
    <row r="6927" spans="1:6" s="1052" customFormat="1" ht="16.2" thickTop="1">
      <c r="A6927" s="1398"/>
      <c r="B6927" s="1398"/>
      <c r="C6927" s="1395"/>
      <c r="D6927" s="1396"/>
      <c r="E6927" s="1638"/>
      <c r="F6927" s="1638"/>
    </row>
    <row r="6928" spans="1:6" s="1052" customFormat="1" ht="14.25" customHeight="1">
      <c r="A6928" s="1398"/>
      <c r="B6928" s="1398"/>
      <c r="C6928" s="1395"/>
      <c r="D6928" s="1396"/>
      <c r="E6928" s="1638"/>
      <c r="F6928" s="1638"/>
    </row>
    <row r="6929" spans="1:6" s="1052" customFormat="1" ht="14.25" customHeight="1">
      <c r="A6929" s="1398"/>
      <c r="B6929" s="1398"/>
      <c r="C6929" s="1395"/>
      <c r="D6929" s="1396"/>
      <c r="E6929" s="1638"/>
      <c r="F6929" s="1638"/>
    </row>
    <row r="6930" spans="1:6" s="1055" customFormat="1" ht="16.2" thickBot="1">
      <c r="A6930" s="2620" t="s">
        <v>3182</v>
      </c>
      <c r="B6930" s="2620"/>
      <c r="C6930" s="2620"/>
      <c r="D6930" s="2620"/>
      <c r="E6930" s="2620"/>
      <c r="F6930" s="2620"/>
    </row>
    <row r="6931" spans="1:6" s="1055" customFormat="1" ht="16.8" thickTop="1" thickBot="1">
      <c r="A6931" s="1399" t="s">
        <v>7</v>
      </c>
      <c r="B6931" s="1400" t="s">
        <v>8</v>
      </c>
      <c r="C6931" s="1401" t="s">
        <v>10</v>
      </c>
      <c r="D6931" s="1401" t="s">
        <v>991</v>
      </c>
      <c r="E6931" s="1640" t="s">
        <v>11</v>
      </c>
      <c r="F6931" s="1641" t="s">
        <v>2033</v>
      </c>
    </row>
    <row r="6932" spans="1:6" s="1055" customFormat="1" ht="15.6">
      <c r="A6932" s="1402">
        <v>2.1</v>
      </c>
      <c r="B6932" s="1403" t="s">
        <v>3183</v>
      </c>
      <c r="C6932" s="1404"/>
      <c r="D6932" s="1404"/>
      <c r="E6932" s="1642"/>
      <c r="F6932" s="1643"/>
    </row>
    <row r="6933" spans="1:6" s="1055" customFormat="1" ht="164.25" customHeight="1">
      <c r="A6933" s="1402"/>
      <c r="B6933" s="1403" t="s">
        <v>3184</v>
      </c>
      <c r="C6933" s="1404"/>
      <c r="D6933" s="1404"/>
      <c r="E6933" s="1642"/>
      <c r="F6933" s="1643"/>
    </row>
    <row r="6934" spans="1:6" s="1055" customFormat="1" ht="15.6">
      <c r="A6934" s="1402"/>
      <c r="B6934" s="1403"/>
      <c r="C6934" s="1404"/>
      <c r="D6934" s="1404"/>
      <c r="E6934" s="1642"/>
      <c r="F6934" s="1643"/>
    </row>
    <row r="6935" spans="1:6" s="1055" customFormat="1" ht="15.6">
      <c r="A6935" s="1402"/>
      <c r="B6935" s="1403" t="s">
        <v>3185</v>
      </c>
      <c r="C6935" s="1404"/>
      <c r="D6935" s="1404"/>
      <c r="E6935" s="1642"/>
      <c r="F6935" s="1643"/>
    </row>
    <row r="6936" spans="1:6" s="1055" customFormat="1" ht="15.6">
      <c r="A6936" s="1402" t="s">
        <v>28</v>
      </c>
      <c r="B6936" s="1405" t="s">
        <v>3186</v>
      </c>
      <c r="C6936" s="1404" t="s">
        <v>46</v>
      </c>
      <c r="D6936" s="1404">
        <v>12</v>
      </c>
      <c r="E6936" s="1642">
        <v>2300</v>
      </c>
      <c r="F6936" s="1643">
        <f t="shared" ref="F6936:F6937" si="149">E6936*D6936</f>
        <v>27600</v>
      </c>
    </row>
    <row r="6937" spans="1:6" s="1055" customFormat="1" ht="15.6">
      <c r="A6937" s="1402" t="s">
        <v>30</v>
      </c>
      <c r="B6937" s="1405" t="s">
        <v>1648</v>
      </c>
      <c r="C6937" s="1404" t="s">
        <v>46</v>
      </c>
      <c r="D6937" s="1404">
        <v>12</v>
      </c>
      <c r="E6937" s="1642">
        <v>2800</v>
      </c>
      <c r="F6937" s="1643">
        <f t="shared" si="149"/>
        <v>33600</v>
      </c>
    </row>
    <row r="6938" spans="1:6" s="1055" customFormat="1" ht="15.6">
      <c r="A6938" s="1402"/>
      <c r="B6938" s="1405"/>
      <c r="C6938" s="1404"/>
      <c r="D6938" s="1404"/>
      <c r="E6938" s="1642"/>
      <c r="F6938" s="1643"/>
    </row>
    <row r="6939" spans="1:6" s="1055" customFormat="1" ht="15.6">
      <c r="A6939" s="1402"/>
      <c r="B6939" s="1204" t="s">
        <v>3187</v>
      </c>
      <c r="C6939" s="1404"/>
      <c r="D6939" s="1404"/>
      <c r="E6939" s="1642"/>
      <c r="F6939" s="1643"/>
    </row>
    <row r="6940" spans="1:6" s="1055" customFormat="1" ht="15.6">
      <c r="A6940" s="1402" t="s">
        <v>31</v>
      </c>
      <c r="B6940" s="1405" t="s">
        <v>3188</v>
      </c>
      <c r="C6940" s="1404" t="s">
        <v>1421</v>
      </c>
      <c r="D6940" s="1404">
        <v>4</v>
      </c>
      <c r="E6940" s="1642">
        <v>750</v>
      </c>
      <c r="F6940" s="1643">
        <f t="shared" ref="F6940:F6944" si="150">E6940*D6940</f>
        <v>3000</v>
      </c>
    </row>
    <row r="6941" spans="1:6" s="1055" customFormat="1" ht="15.6">
      <c r="A6941" s="1402" t="s">
        <v>32</v>
      </c>
      <c r="B6941" s="1405" t="s">
        <v>1648</v>
      </c>
      <c r="C6941" s="1404" t="s">
        <v>1421</v>
      </c>
      <c r="D6941" s="1404">
        <v>8</v>
      </c>
      <c r="E6941" s="1642">
        <v>950</v>
      </c>
      <c r="F6941" s="1643">
        <f t="shared" si="150"/>
        <v>7600</v>
      </c>
    </row>
    <row r="6942" spans="1:6" s="1055" customFormat="1" ht="15.6">
      <c r="A6942" s="1402" t="s">
        <v>33</v>
      </c>
      <c r="B6942" s="1405" t="s">
        <v>1651</v>
      </c>
      <c r="C6942" s="1404" t="s">
        <v>1421</v>
      </c>
      <c r="D6942" s="1404">
        <v>8</v>
      </c>
      <c r="E6942" s="1642">
        <v>750</v>
      </c>
      <c r="F6942" s="1643">
        <f t="shared" si="150"/>
        <v>6000</v>
      </c>
    </row>
    <row r="6943" spans="1:6" s="1055" customFormat="1" ht="15.6">
      <c r="A6943" s="1402" t="s">
        <v>34</v>
      </c>
      <c r="B6943" s="1405" t="s">
        <v>1648</v>
      </c>
      <c r="C6943" s="1404" t="s">
        <v>1421</v>
      </c>
      <c r="D6943" s="1404">
        <v>2</v>
      </c>
      <c r="E6943" s="1642">
        <v>950</v>
      </c>
      <c r="F6943" s="1643">
        <f t="shared" si="150"/>
        <v>1900</v>
      </c>
    </row>
    <row r="6944" spans="1:6" s="1055" customFormat="1" ht="15.6">
      <c r="A6944" s="1402" t="s">
        <v>35</v>
      </c>
      <c r="B6944" s="1405" t="s">
        <v>3189</v>
      </c>
      <c r="C6944" s="1404" t="s">
        <v>1421</v>
      </c>
      <c r="D6944" s="1404">
        <v>2</v>
      </c>
      <c r="E6944" s="1642">
        <v>950</v>
      </c>
      <c r="F6944" s="1643">
        <f t="shared" si="150"/>
        <v>1900</v>
      </c>
    </row>
    <row r="6945" spans="1:6" s="1055" customFormat="1" ht="43.5" customHeight="1">
      <c r="A6945" s="1402" t="s">
        <v>36</v>
      </c>
      <c r="B6945" s="1405" t="s">
        <v>3190</v>
      </c>
      <c r="C6945" s="1404" t="s">
        <v>1421</v>
      </c>
      <c r="D6945" s="1404">
        <v>1</v>
      </c>
      <c r="E6945" s="1642">
        <v>65000</v>
      </c>
      <c r="F6945" s="1643">
        <f>E6945</f>
        <v>65000</v>
      </c>
    </row>
    <row r="6946" spans="1:6" s="1055" customFormat="1" ht="15.6">
      <c r="A6946" s="1402"/>
      <c r="B6946" s="1405"/>
      <c r="C6946" s="1404"/>
      <c r="D6946" s="1404"/>
      <c r="E6946" s="1642"/>
      <c r="F6946" s="1643"/>
    </row>
    <row r="6947" spans="1:6" s="1055" customFormat="1" ht="15.6">
      <c r="A6947" s="1402"/>
      <c r="B6947" s="1403" t="s">
        <v>3191</v>
      </c>
      <c r="C6947" s="1404"/>
      <c r="D6947" s="1404"/>
      <c r="E6947" s="1642"/>
      <c r="F6947" s="1643"/>
    </row>
    <row r="6948" spans="1:6" s="1055" customFormat="1" ht="15.6">
      <c r="A6948" s="1402" t="s">
        <v>74</v>
      </c>
      <c r="B6948" s="1405" t="s">
        <v>3192</v>
      </c>
      <c r="C6948" s="1404" t="s">
        <v>46</v>
      </c>
      <c r="D6948" s="1404">
        <v>12</v>
      </c>
      <c r="E6948" s="1642">
        <v>750</v>
      </c>
      <c r="F6948" s="1643">
        <f t="shared" ref="F6948:F6954" si="151">D6948*E6948</f>
        <v>9000</v>
      </c>
    </row>
    <row r="6949" spans="1:6" s="1055" customFormat="1" ht="15.6">
      <c r="A6949" s="1402" t="s">
        <v>38</v>
      </c>
      <c r="B6949" s="1405" t="s">
        <v>3193</v>
      </c>
      <c r="C6949" s="1404" t="s">
        <v>46</v>
      </c>
      <c r="D6949" s="1404">
        <v>12</v>
      </c>
      <c r="E6949" s="1642">
        <v>750</v>
      </c>
      <c r="F6949" s="1643">
        <f t="shared" si="151"/>
        <v>9000</v>
      </c>
    </row>
    <row r="6950" spans="1:6" s="1055" customFormat="1" ht="15.6">
      <c r="A6950" s="1402" t="s">
        <v>39</v>
      </c>
      <c r="B6950" s="1405" t="s">
        <v>3194</v>
      </c>
      <c r="C6950" s="1404" t="s">
        <v>1421</v>
      </c>
      <c r="D6950" s="1404">
        <v>4</v>
      </c>
      <c r="E6950" s="1642">
        <v>550</v>
      </c>
      <c r="F6950" s="1643">
        <f t="shared" si="151"/>
        <v>2200</v>
      </c>
    </row>
    <row r="6951" spans="1:6" s="1055" customFormat="1" ht="15.6">
      <c r="A6951" s="1402" t="s">
        <v>39</v>
      </c>
      <c r="B6951" s="1405" t="s">
        <v>3195</v>
      </c>
      <c r="C6951" s="1404" t="s">
        <v>1421</v>
      </c>
      <c r="D6951" s="1404">
        <v>4</v>
      </c>
      <c r="E6951" s="1642">
        <v>550</v>
      </c>
      <c r="F6951" s="1643">
        <f t="shared" si="151"/>
        <v>2200</v>
      </c>
    </row>
    <row r="6952" spans="1:6" s="1055" customFormat="1" ht="15.6">
      <c r="A6952" s="1402" t="s">
        <v>40</v>
      </c>
      <c r="B6952" s="1405" t="s">
        <v>3196</v>
      </c>
      <c r="C6952" s="1404" t="s">
        <v>1421</v>
      </c>
      <c r="D6952" s="1404">
        <v>4</v>
      </c>
      <c r="E6952" s="1642">
        <v>550</v>
      </c>
      <c r="F6952" s="1643">
        <f t="shared" si="151"/>
        <v>2200</v>
      </c>
    </row>
    <row r="6953" spans="1:6" s="1055" customFormat="1" ht="15.6">
      <c r="A6953" s="1402" t="s">
        <v>40</v>
      </c>
      <c r="B6953" s="1405" t="s">
        <v>3197</v>
      </c>
      <c r="C6953" s="1404" t="s">
        <v>1421</v>
      </c>
      <c r="D6953" s="1404">
        <v>4</v>
      </c>
      <c r="E6953" s="1642">
        <v>550</v>
      </c>
      <c r="F6953" s="1643">
        <f t="shared" si="151"/>
        <v>2200</v>
      </c>
    </row>
    <row r="6954" spans="1:6" s="1055" customFormat="1" ht="78">
      <c r="A6954" s="1402" t="s">
        <v>42</v>
      </c>
      <c r="B6954" s="1405" t="s">
        <v>3198</v>
      </c>
      <c r="C6954" s="1404" t="s">
        <v>1421</v>
      </c>
      <c r="D6954" s="1404">
        <v>2</v>
      </c>
      <c r="E6954" s="1642">
        <v>10000</v>
      </c>
      <c r="F6954" s="1643">
        <f t="shared" si="151"/>
        <v>20000</v>
      </c>
    </row>
    <row r="6955" spans="1:6" s="1055" customFormat="1" ht="15.6">
      <c r="A6955" s="1402"/>
      <c r="B6955" s="1405"/>
      <c r="C6955" s="1404"/>
      <c r="D6955" s="1404"/>
      <c r="E6955" s="1642"/>
      <c r="F6955" s="1643"/>
    </row>
    <row r="6956" spans="1:6" s="1055" customFormat="1" ht="57" customHeight="1">
      <c r="A6956" s="1402" t="s">
        <v>43</v>
      </c>
      <c r="B6956" s="1405" t="s">
        <v>3199</v>
      </c>
      <c r="C6956" s="1404" t="s">
        <v>58</v>
      </c>
      <c r="D6956" s="1404">
        <v>1</v>
      </c>
      <c r="E6956" s="1642">
        <v>40000</v>
      </c>
      <c r="F6956" s="1643">
        <f t="shared" ref="F6956" si="152">E6956*D6956</f>
        <v>40000</v>
      </c>
    </row>
    <row r="6957" spans="1:6" s="1055" customFormat="1" ht="15.6">
      <c r="A6957" s="1402"/>
      <c r="B6957" s="1405"/>
      <c r="C6957" s="1404"/>
      <c r="D6957" s="1404"/>
      <c r="E6957" s="1642"/>
      <c r="F6957" s="1643"/>
    </row>
    <row r="6958" spans="1:6" s="1055" customFormat="1" ht="16.2" thickBot="1">
      <c r="A6958" s="1406"/>
      <c r="B6958" s="1407"/>
      <c r="C6958" s="1408"/>
      <c r="D6958" s="1408"/>
      <c r="E6958" s="1644"/>
      <c r="F6958" s="1645"/>
    </row>
    <row r="6959" spans="1:6" s="1055" customFormat="1" ht="16.8" thickTop="1" thickBot="1">
      <c r="A6959" s="2611" t="s">
        <v>2760</v>
      </c>
      <c r="B6959" s="2611"/>
      <c r="C6959" s="2612"/>
      <c r="D6959" s="2612"/>
      <c r="E6959" s="2612"/>
      <c r="F6959" s="1646">
        <f>SUM(F6932:F6958)</f>
        <v>233400</v>
      </c>
    </row>
    <row r="6960" spans="1:6" s="1055" customFormat="1" ht="16.2" thickTop="1">
      <c r="A6960" s="1166"/>
      <c r="B6960" s="1166"/>
      <c r="C6960" s="1107"/>
      <c r="D6960" s="1107"/>
      <c r="E6960" s="1465"/>
      <c r="F6960" s="1647"/>
    </row>
    <row r="6961" spans="1:6" s="1055" customFormat="1" ht="15.6">
      <c r="A6961" s="1166"/>
      <c r="B6961" s="1166"/>
      <c r="C6961" s="1107"/>
      <c r="D6961" s="1107"/>
      <c r="E6961" s="1465"/>
      <c r="F6961" s="1647"/>
    </row>
    <row r="6962" spans="1:6" s="1055" customFormat="1" ht="16.2" thickBot="1">
      <c r="A6962" s="1166"/>
      <c r="B6962" s="1166"/>
      <c r="C6962" s="1107"/>
      <c r="D6962" s="1107"/>
      <c r="E6962" s="1465"/>
      <c r="F6962" s="1648"/>
    </row>
    <row r="6963" spans="1:6" s="1052" customFormat="1" ht="14.25" customHeight="1" thickTop="1" thickBot="1">
      <c r="A6963" s="2613" t="s">
        <v>3200</v>
      </c>
      <c r="B6963" s="2614"/>
      <c r="C6963" s="2614"/>
      <c r="D6963" s="2614"/>
      <c r="E6963" s="2614"/>
      <c r="F6963" s="2615"/>
    </row>
    <row r="6964" spans="1:6" s="1055" customFormat="1" ht="16.2" thickTop="1">
      <c r="A6964" s="2616"/>
      <c r="B6964" s="2617"/>
      <c r="C6964" s="2617"/>
      <c r="D6964" s="2618"/>
      <c r="E6964" s="1649"/>
      <c r="F6964" s="1650"/>
    </row>
    <row r="6965" spans="1:6" s="1055" customFormat="1" ht="16.2" thickBot="1">
      <c r="A6965" s="1409" t="s">
        <v>7</v>
      </c>
      <c r="B6965" s="1410" t="s">
        <v>8</v>
      </c>
      <c r="C6965" s="1411" t="s">
        <v>11</v>
      </c>
      <c r="D6965" s="1412"/>
      <c r="E6965" s="1649"/>
      <c r="F6965" s="1651" t="s">
        <v>2033</v>
      </c>
    </row>
    <row r="6966" spans="1:6" s="1055" customFormat="1" ht="15.6">
      <c r="A6966" s="1413"/>
      <c r="B6966" s="1414"/>
      <c r="C6966" s="1415"/>
      <c r="D6966" s="1416"/>
      <c r="E6966" s="1652"/>
      <c r="F6966" s="1653"/>
    </row>
    <row r="6967" spans="1:6" s="1055" customFormat="1" ht="31.2">
      <c r="A6967" s="1417"/>
      <c r="B6967" s="1204" t="s">
        <v>2761</v>
      </c>
      <c r="C6967" s="1418"/>
      <c r="D6967" s="1419"/>
      <c r="E6967" s="1649"/>
      <c r="F6967" s="1654"/>
    </row>
    <row r="6968" spans="1:6" s="1055" customFormat="1" ht="15.6">
      <c r="A6968" s="1417"/>
      <c r="B6968" s="1204" t="s">
        <v>3172</v>
      </c>
      <c r="C6968" s="1418"/>
      <c r="D6968" s="1419"/>
      <c r="E6968" s="1649"/>
      <c r="F6968" s="1654"/>
    </row>
    <row r="6969" spans="1:6" s="1055" customFormat="1" ht="15.6">
      <c r="A6969" s="1417"/>
      <c r="B6969" s="1204" t="s">
        <v>2920</v>
      </c>
      <c r="C6969" s="1418"/>
      <c r="D6969" s="1419"/>
      <c r="E6969" s="1649"/>
      <c r="F6969" s="1654"/>
    </row>
    <row r="6970" spans="1:6" s="1055" customFormat="1" ht="15.6">
      <c r="A6970" s="1417"/>
      <c r="B6970" s="1106"/>
      <c r="C6970" s="1418"/>
      <c r="D6970" s="1419"/>
      <c r="E6970" s="1649"/>
      <c r="F6970" s="1654"/>
    </row>
    <row r="6971" spans="1:6" s="1055" customFormat="1" ht="15.6">
      <c r="A6971" s="1417" t="s">
        <v>1586</v>
      </c>
      <c r="B6971" s="1106" t="s">
        <v>3201</v>
      </c>
      <c r="C6971" s="1418"/>
      <c r="D6971" s="1419"/>
      <c r="E6971" s="1649"/>
      <c r="F6971" s="1654">
        <f>F6892</f>
        <v>15000</v>
      </c>
    </row>
    <row r="6972" spans="1:6" s="1055" customFormat="1" ht="15.6">
      <c r="A6972" s="1417"/>
      <c r="B6972" s="1106"/>
      <c r="C6972" s="1418"/>
      <c r="D6972" s="1419"/>
      <c r="E6972" s="1649"/>
      <c r="F6972" s="1654"/>
    </row>
    <row r="6973" spans="1:6" s="1055" customFormat="1" ht="15.6">
      <c r="A6973" s="1417">
        <v>1</v>
      </c>
      <c r="B6973" s="1106" t="s">
        <v>3202</v>
      </c>
      <c r="C6973" s="1418"/>
      <c r="D6973" s="1419"/>
      <c r="E6973" s="1649"/>
      <c r="F6973" s="1654">
        <f>F6926</f>
        <v>1270000</v>
      </c>
    </row>
    <row r="6974" spans="1:6" s="1055" customFormat="1" ht="22.5" customHeight="1">
      <c r="A6974" s="1417"/>
      <c r="B6974" s="1106"/>
      <c r="C6974" s="1418"/>
      <c r="D6974" s="1419"/>
      <c r="E6974" s="1649"/>
      <c r="F6974" s="1654"/>
    </row>
    <row r="6975" spans="1:6" s="1055" customFormat="1" ht="15.6">
      <c r="A6975" s="1417">
        <v>2</v>
      </c>
      <c r="B6975" s="1106" t="s">
        <v>3203</v>
      </c>
      <c r="C6975" s="1418"/>
      <c r="D6975" s="1419"/>
      <c r="E6975" s="1655"/>
      <c r="F6975" s="1656">
        <f>F6959</f>
        <v>233400</v>
      </c>
    </row>
    <row r="6976" spans="1:6" s="1055" customFormat="1" ht="15.6">
      <c r="A6976" s="1417"/>
      <c r="B6976" s="1106"/>
      <c r="C6976" s="1418"/>
      <c r="D6976" s="1419"/>
      <c r="E6976" s="1655"/>
      <c r="F6976" s="1656"/>
    </row>
    <row r="6977" spans="1:6" s="1397" customFormat="1" ht="15.6">
      <c r="A6977" s="1409"/>
      <c r="B6977" s="1410" t="s">
        <v>3204</v>
      </c>
      <c r="C6977" s="1411"/>
      <c r="D6977" s="1420"/>
      <c r="E6977" s="1657"/>
      <c r="F6977" s="1658">
        <f>SUM(F6970:F6976)</f>
        <v>1518400</v>
      </c>
    </row>
    <row r="6978" spans="1:6" s="1055" customFormat="1" ht="15.6">
      <c r="A6978" s="1417"/>
      <c r="B6978" s="1106"/>
      <c r="C6978" s="1418"/>
      <c r="D6978" s="1419"/>
      <c r="E6978" s="1659"/>
      <c r="F6978" s="1660"/>
    </row>
    <row r="6979" spans="1:6" s="1055" customFormat="1" ht="15.6">
      <c r="A6979" s="1409"/>
      <c r="B6979" s="1106"/>
      <c r="C6979" s="1418"/>
      <c r="D6979" s="1419"/>
      <c r="E6979" s="1661"/>
      <c r="F6979" s="1630"/>
    </row>
    <row r="6980" spans="1:6" s="1055" customFormat="1" ht="15.6">
      <c r="A6980" s="1409"/>
      <c r="B6980" s="1421"/>
      <c r="C6980" s="1411"/>
      <c r="D6980" s="1420"/>
      <c r="E6980" s="1662"/>
      <c r="F6980" s="1663">
        <f>SUM(F6979:F6979)</f>
        <v>0</v>
      </c>
    </row>
    <row r="6981" spans="1:6" s="1055" customFormat="1" ht="15.6">
      <c r="A6981" s="1422"/>
      <c r="B6981" s="1106"/>
      <c r="C6981" s="1411"/>
      <c r="D6981" s="1420"/>
      <c r="E6981" s="1662"/>
      <c r="F6981" s="1663"/>
    </row>
    <row r="6982" spans="1:6" s="1055" customFormat="1" ht="15.6">
      <c r="A6982" s="1409"/>
      <c r="B6982" s="1423"/>
      <c r="C6982" s="1411"/>
      <c r="D6982" s="1420"/>
      <c r="E6982" s="1662"/>
      <c r="F6982" s="1663"/>
    </row>
    <row r="6983" spans="1:6" s="1055" customFormat="1" ht="16.2" thickBot="1">
      <c r="A6983" s="1424"/>
      <c r="B6983" s="1425"/>
      <c r="C6983" s="1426"/>
      <c r="D6983" s="1427"/>
      <c r="E6983" s="1664"/>
      <c r="F6983" s="1665"/>
    </row>
    <row r="6984" spans="1:6" s="1055" customFormat="1" ht="13.5" customHeight="1">
      <c r="A6984" s="1158"/>
      <c r="B6984" s="1158" t="s">
        <v>3205</v>
      </c>
      <c r="C6984" s="1428"/>
      <c r="D6984" s="1429"/>
      <c r="E6984" s="1657"/>
      <c r="F6984" s="1666">
        <f>F6977</f>
        <v>1518400</v>
      </c>
    </row>
    <row r="6985" spans="1:6" s="1055" customFormat="1" ht="16.2" thickBot="1">
      <c r="A6985" s="1158"/>
      <c r="B6985" s="1117"/>
      <c r="C6985" s="1430"/>
      <c r="D6985" s="1431"/>
      <c r="E6985" s="1667"/>
      <c r="F6985" s="1668"/>
    </row>
    <row r="6986" spans="1:6" s="1055" customFormat="1" ht="16.2" thickTop="1">
      <c r="A6986" s="1158"/>
      <c r="B6986" s="1117"/>
      <c r="C6986" s="1430"/>
      <c r="D6986" s="1432"/>
      <c r="E6986" s="1562"/>
      <c r="F6986" s="1562"/>
    </row>
    <row r="6987" spans="1:6" s="1055" customFormat="1" ht="15.6">
      <c r="A6987" s="1433"/>
      <c r="B6987" s="1433"/>
      <c r="E6987" s="1669"/>
      <c r="F6987" s="1669"/>
    </row>
    <row r="6990" spans="1:6" s="1055" customFormat="1" ht="15.6">
      <c r="A6990" s="1158"/>
      <c r="B6990" s="1196"/>
      <c r="C6990" s="1253"/>
      <c r="D6990" s="1107"/>
      <c r="E6990" s="1465"/>
      <c r="F6990" s="1562"/>
    </row>
    <row r="6991" spans="1:6" s="1055" customFormat="1" ht="15.6">
      <c r="A6991" s="2589" t="s">
        <v>2920</v>
      </c>
      <c r="B6991" s="2589"/>
      <c r="C6991" s="2589"/>
      <c r="D6991" s="2589"/>
      <c r="E6991" s="1563"/>
      <c r="F6991" s="1522"/>
    </row>
    <row r="6992" spans="1:6" s="1055" customFormat="1" ht="16.2" thickBot="1">
      <c r="A6992" s="1254"/>
      <c r="B6992" s="1142"/>
      <c r="C6992" s="1143"/>
      <c r="D6992" s="1107"/>
      <c r="E6992" s="1465"/>
      <c r="F6992" s="1564"/>
    </row>
    <row r="6993" spans="1:6" s="1083" customFormat="1" ht="39.75" customHeight="1" thickBot="1">
      <c r="A6993" s="1255" t="s">
        <v>7</v>
      </c>
      <c r="B6993" s="1256" t="s">
        <v>8</v>
      </c>
      <c r="C6993" s="1257" t="s">
        <v>10</v>
      </c>
      <c r="D6993" s="1258" t="s">
        <v>2744</v>
      </c>
      <c r="E6993" s="1565"/>
      <c r="F6993" s="1566" t="s">
        <v>2745</v>
      </c>
    </row>
    <row r="6994" spans="1:6" s="1055" customFormat="1" ht="15.6">
      <c r="A6994" s="1259"/>
      <c r="B6994" s="1146"/>
      <c r="C6994" s="1147"/>
      <c r="D6994" s="1148"/>
      <c r="E6994" s="1513"/>
      <c r="F6994" s="1567"/>
    </row>
    <row r="6995" spans="1:6" s="1055" customFormat="1" ht="31.2">
      <c r="A6995" s="1195"/>
      <c r="B6995" s="1077" t="s">
        <v>2761</v>
      </c>
      <c r="C6995" s="1149"/>
      <c r="D6995" s="1073"/>
      <c r="E6995" s="1491"/>
      <c r="F6995" s="1568"/>
    </row>
    <row r="6996" spans="1:6" s="1055" customFormat="1" ht="15.6">
      <c r="A6996" s="1195"/>
      <c r="B6996" s="1077" t="s">
        <v>3206</v>
      </c>
      <c r="C6996" s="1149"/>
      <c r="D6996" s="1073"/>
      <c r="E6996" s="1491"/>
      <c r="F6996" s="1568"/>
    </row>
    <row r="6997" spans="1:6" s="1055" customFormat="1" ht="15.6">
      <c r="A6997" s="1195"/>
      <c r="B6997" s="1077"/>
      <c r="C6997" s="1149"/>
      <c r="D6997" s="1073"/>
      <c r="E6997" s="1491"/>
      <c r="F6997" s="1568"/>
    </row>
    <row r="6998" spans="1:6" s="1055" customFormat="1" ht="15.6">
      <c r="A6998" s="1195"/>
      <c r="B6998" s="1150" t="s">
        <v>2920</v>
      </c>
      <c r="C6998" s="1151"/>
      <c r="D6998" s="1073"/>
      <c r="E6998" s="1491"/>
      <c r="F6998" s="1568"/>
    </row>
    <row r="6999" spans="1:6" s="1055" customFormat="1" ht="15.6">
      <c r="A6999" s="1195"/>
      <c r="B6999" s="1150"/>
      <c r="C6999" s="1151"/>
      <c r="D6999" s="1073"/>
      <c r="E6999" s="1491"/>
      <c r="F6999" s="1568"/>
    </row>
    <row r="7000" spans="1:6" s="1055" customFormat="1" ht="17.25" customHeight="1">
      <c r="A7000" s="1195">
        <v>1</v>
      </c>
      <c r="B7000" s="1124" t="s">
        <v>3207</v>
      </c>
      <c r="C7000" s="1274"/>
      <c r="D7000" s="1073"/>
      <c r="E7000" s="1491"/>
      <c r="F7000" s="1568">
        <v>3491986</v>
      </c>
    </row>
    <row r="7001" spans="1:6" s="1055" customFormat="1" ht="17.25" customHeight="1">
      <c r="A7001" s="1195"/>
      <c r="B7001" s="1124"/>
      <c r="C7001" s="1274"/>
      <c r="D7001" s="1073"/>
      <c r="E7001" s="1491"/>
      <c r="F7001" s="1568"/>
    </row>
    <row r="7002" spans="1:6" s="1055" customFormat="1" ht="17.25" customHeight="1">
      <c r="A7002" s="1195">
        <f>A7000+1</f>
        <v>2</v>
      </c>
      <c r="B7002" s="1124" t="s">
        <v>924</v>
      </c>
      <c r="C7002" s="1274"/>
      <c r="D7002" s="1073"/>
      <c r="E7002" s="1491"/>
      <c r="F7002" s="1568">
        <v>56039656</v>
      </c>
    </row>
    <row r="7003" spans="1:6" s="1055" customFormat="1" ht="17.25" customHeight="1">
      <c r="A7003" s="1195"/>
      <c r="B7003" s="1124"/>
      <c r="C7003" s="1274"/>
      <c r="D7003" s="1073"/>
      <c r="E7003" s="1491"/>
      <c r="F7003" s="1568"/>
    </row>
    <row r="7004" spans="1:6" s="1055" customFormat="1" ht="17.25" customHeight="1">
      <c r="A7004" s="1195">
        <f t="shared" ref="A7004" si="153">A7002+1</f>
        <v>3</v>
      </c>
      <c r="B7004" s="1124" t="s">
        <v>3208</v>
      </c>
      <c r="C7004" s="1274"/>
      <c r="D7004" s="1073"/>
      <c r="E7004" s="1491"/>
      <c r="F7004" s="1568">
        <v>27682136</v>
      </c>
    </row>
    <row r="7005" spans="1:6" s="1055" customFormat="1" ht="17.25" customHeight="1">
      <c r="A7005" s="1195"/>
      <c r="B7005" s="1124"/>
      <c r="C7005" s="1274"/>
      <c r="D7005" s="1073"/>
      <c r="E7005" s="1491"/>
      <c r="F7005" s="1568"/>
    </row>
    <row r="7006" spans="1:6" s="1055" customFormat="1" ht="17.25" customHeight="1">
      <c r="A7006" s="1195">
        <f t="shared" ref="A7006" si="154">A7004+1</f>
        <v>4</v>
      </c>
      <c r="B7006" s="1124" t="s">
        <v>3209</v>
      </c>
      <c r="C7006" s="1274"/>
      <c r="D7006" s="1073"/>
      <c r="E7006" s="1491"/>
      <c r="F7006" s="1568">
        <v>13461810</v>
      </c>
    </row>
    <row r="7007" spans="1:6" s="1055" customFormat="1" ht="17.25" customHeight="1">
      <c r="A7007" s="1195"/>
      <c r="B7007" s="1124"/>
      <c r="C7007" s="1274"/>
      <c r="D7007" s="1073"/>
      <c r="E7007" s="1491"/>
      <c r="F7007" s="1568"/>
    </row>
    <row r="7008" spans="1:6" s="1055" customFormat="1" ht="17.25" customHeight="1">
      <c r="A7008" s="1195">
        <f t="shared" ref="A7008" si="155">A7006+1</f>
        <v>5</v>
      </c>
      <c r="B7008" s="1124" t="s">
        <v>3210</v>
      </c>
      <c r="C7008" s="1274"/>
      <c r="D7008" s="1073"/>
      <c r="E7008" s="1491"/>
      <c r="F7008" s="1568">
        <v>1518400</v>
      </c>
    </row>
    <row r="7009" spans="1:8" s="1055" customFormat="1" ht="17.25" customHeight="1">
      <c r="A7009" s="1195"/>
      <c r="B7009" s="1124"/>
      <c r="C7009" s="1274"/>
      <c r="D7009" s="1073"/>
      <c r="E7009" s="1491"/>
      <c r="F7009" s="1568"/>
    </row>
    <row r="7010" spans="1:8" s="1055" customFormat="1" ht="17.25" customHeight="1">
      <c r="A7010" s="1195"/>
      <c r="B7010" s="1124"/>
      <c r="C7010" s="1274"/>
      <c r="D7010" s="1073"/>
      <c r="E7010" s="1491"/>
      <c r="F7010" s="1568"/>
    </row>
    <row r="7011" spans="1:8" s="1055" customFormat="1" ht="17.25" customHeight="1">
      <c r="A7011" s="1195"/>
      <c r="B7011" s="1082"/>
      <c r="C7011" s="1151"/>
      <c r="D7011" s="1073"/>
      <c r="E7011" s="1491"/>
      <c r="F7011" s="1568"/>
    </row>
    <row r="7012" spans="1:8" s="1055" customFormat="1" ht="17.25" customHeight="1">
      <c r="A7012" s="1195"/>
      <c r="B7012" s="1082"/>
      <c r="C7012" s="1151"/>
      <c r="D7012" s="1073"/>
      <c r="E7012" s="1491"/>
      <c r="F7012" s="1568"/>
    </row>
    <row r="7013" spans="1:8" s="1055" customFormat="1" ht="17.25" customHeight="1">
      <c r="A7013" s="1195"/>
      <c r="B7013" s="1082"/>
      <c r="C7013" s="1151"/>
      <c r="D7013" s="1073"/>
      <c r="E7013" s="1491"/>
      <c r="F7013" s="1568"/>
    </row>
    <row r="7014" spans="1:8" s="1055" customFormat="1" ht="17.25" customHeight="1">
      <c r="A7014" s="1195"/>
      <c r="B7014" s="1082"/>
      <c r="C7014" s="1151"/>
      <c r="D7014" s="1073"/>
      <c r="E7014" s="1491"/>
      <c r="F7014" s="1568"/>
    </row>
    <row r="7015" spans="1:8" s="1055" customFormat="1" ht="17.25" customHeight="1">
      <c r="A7015" s="1195"/>
      <c r="B7015" s="1082"/>
      <c r="C7015" s="1151"/>
      <c r="D7015" s="1073"/>
      <c r="E7015" s="1491"/>
      <c r="F7015" s="1568"/>
    </row>
    <row r="7016" spans="1:8" s="1055" customFormat="1" ht="17.25" customHeight="1">
      <c r="A7016" s="1195"/>
      <c r="B7016" s="1082"/>
      <c r="C7016" s="1342"/>
      <c r="D7016" s="1073"/>
      <c r="E7016" s="1491"/>
      <c r="F7016" s="1670"/>
    </row>
    <row r="7017" spans="1:8" s="1055" customFormat="1" ht="15.6">
      <c r="A7017" s="1195"/>
      <c r="B7017" s="1124"/>
      <c r="C7017" s="1151"/>
      <c r="D7017" s="1073"/>
      <c r="E7017" s="1491"/>
      <c r="F7017" s="1671"/>
    </row>
    <row r="7018" spans="1:8" s="1055" customFormat="1" ht="15.6">
      <c r="A7018" s="1195"/>
      <c r="B7018" s="1124"/>
      <c r="C7018" s="1151"/>
      <c r="D7018" s="1073"/>
      <c r="E7018" s="1491"/>
      <c r="F7018" s="1568"/>
    </row>
    <row r="7019" spans="1:8" s="1055" customFormat="1" ht="15.6">
      <c r="A7019" s="1195"/>
      <c r="B7019" s="1263"/>
      <c r="C7019" s="1264"/>
      <c r="D7019" s="1265"/>
      <c r="E7019" s="1491"/>
      <c r="F7019" s="1568"/>
    </row>
    <row r="7020" spans="1:8" s="1055" customFormat="1" ht="15.6">
      <c r="A7020" s="1195"/>
      <c r="B7020" s="1266"/>
      <c r="C7020" s="1267"/>
      <c r="D7020" s="1268"/>
      <c r="E7020" s="1572"/>
      <c r="F7020" s="1573"/>
    </row>
    <row r="7021" spans="1:8" s="1055" customFormat="1" ht="15.6">
      <c r="A7021" s="1195"/>
      <c r="B7021" s="1124"/>
      <c r="C7021" s="1151"/>
      <c r="D7021" s="1073"/>
      <c r="E7021" s="1491"/>
      <c r="F7021" s="1568"/>
      <c r="H7021" s="1269"/>
    </row>
    <row r="7022" spans="1:8" s="1055" customFormat="1" ht="33" customHeight="1">
      <c r="A7022" s="1195"/>
      <c r="B7022" s="1146" t="s">
        <v>2927</v>
      </c>
      <c r="C7022" s="1151"/>
      <c r="D7022" s="1270"/>
      <c r="E7022" s="1498"/>
      <c r="F7022" s="1574">
        <f>SUM(F6997:F7017)</f>
        <v>102193988</v>
      </c>
      <c r="H7022" s="1170"/>
    </row>
    <row r="7023" spans="1:8" s="1055" customFormat="1" ht="16.2" thickBot="1">
      <c r="A7023" s="1271"/>
      <c r="B7023" s="1162"/>
      <c r="C7023" s="1272"/>
      <c r="D7023" s="1164"/>
      <c r="E7023" s="1575"/>
      <c r="F7023" s="1576"/>
      <c r="H7023" s="1269"/>
    </row>
    <row r="7024" spans="1:8" s="1055" customFormat="1" ht="15.6">
      <c r="A7024" s="2605"/>
      <c r="B7024" s="2605"/>
      <c r="C7024" s="2605"/>
      <c r="D7024" s="2605"/>
      <c r="E7024" s="1577"/>
      <c r="F7024" s="1522"/>
    </row>
    <row r="7025" spans="1:6" s="1055" customFormat="1" ht="15.6">
      <c r="A7025" s="1158"/>
      <c r="B7025" s="1196"/>
      <c r="C7025" s="1253"/>
      <c r="D7025" s="1107"/>
      <c r="E7025" s="1465"/>
      <c r="F7025" s="1562"/>
    </row>
    <row r="7026" spans="1:6" s="1055" customFormat="1" ht="15.6">
      <c r="A7026" s="1273"/>
      <c r="B7026" s="1142"/>
      <c r="C7026" s="1274"/>
      <c r="D7026" s="1159"/>
      <c r="E7026" s="1453"/>
      <c r="F7026" s="1519"/>
    </row>
  </sheetData>
  <mergeCells count="341">
    <mergeCell ref="A6959:B6959"/>
    <mergeCell ref="C6959:E6959"/>
    <mergeCell ref="A6963:F6963"/>
    <mergeCell ref="A6964:D6964"/>
    <mergeCell ref="A6991:D6991"/>
    <mergeCell ref="A7024:D7024"/>
    <mergeCell ref="A6836:F6836"/>
    <mergeCell ref="A6839:F6839"/>
    <mergeCell ref="A6842:F6842"/>
    <mergeCell ref="A6859:F6859"/>
    <mergeCell ref="A6895:F6895"/>
    <mergeCell ref="A6907:B6907"/>
    <mergeCell ref="A6909:F6909"/>
    <mergeCell ref="A6926:B6926"/>
    <mergeCell ref="A6930:F6930"/>
    <mergeCell ref="A6783:F6783"/>
    <mergeCell ref="A6786:D6786"/>
    <mergeCell ref="A6810:D6810"/>
    <mergeCell ref="A6533:F6533"/>
    <mergeCell ref="A6544:F6544"/>
    <mergeCell ref="A6626:F6626"/>
    <mergeCell ref="A6653:F6653"/>
    <mergeCell ref="A6675:F6675"/>
    <mergeCell ref="A6756:F6756"/>
    <mergeCell ref="A6287:F6287"/>
    <mergeCell ref="A6307:F6307"/>
    <mergeCell ref="A6382:F6382"/>
    <mergeCell ref="A6409:F6409"/>
    <mergeCell ref="A6428:F6428"/>
    <mergeCell ref="A6506:F6506"/>
    <mergeCell ref="A5966:D5966"/>
    <mergeCell ref="A5990:F5990"/>
    <mergeCell ref="A6057:F6057"/>
    <mergeCell ref="A6084:F6084"/>
    <mergeCell ref="A6100:F6100"/>
    <mergeCell ref="A6260:F6260"/>
    <mergeCell ref="A5895:D5895"/>
    <mergeCell ref="A5923:D5923"/>
    <mergeCell ref="A5948:F5948"/>
    <mergeCell ref="A5951:F5951"/>
    <mergeCell ref="A5954:F5954"/>
    <mergeCell ref="E5964:F5964"/>
    <mergeCell ref="A5739:F5739"/>
    <mergeCell ref="A5787:F5787"/>
    <mergeCell ref="A5817:E5817"/>
    <mergeCell ref="A5821:F5821"/>
    <mergeCell ref="A5868:F5868"/>
    <mergeCell ref="A5892:F5892"/>
    <mergeCell ref="A5606:D5606"/>
    <mergeCell ref="A5624:F5624"/>
    <mergeCell ref="A5664:F5664"/>
    <mergeCell ref="A5698:B5698"/>
    <mergeCell ref="A5700:F5700"/>
    <mergeCell ref="A5736:B5736"/>
    <mergeCell ref="A5524:F5524"/>
    <mergeCell ref="A5544:D5544"/>
    <mergeCell ref="A5546:F5546"/>
    <mergeCell ref="A5564:D5564"/>
    <mergeCell ref="A5566:F5566"/>
    <mergeCell ref="A5590:D5590"/>
    <mergeCell ref="A5394:F5394"/>
    <mergeCell ref="A5410:F5410"/>
    <mergeCell ref="A5442:B5442"/>
    <mergeCell ref="A5444:F5444"/>
    <mergeCell ref="A5474:B5474"/>
    <mergeCell ref="A5476:F5476"/>
    <mergeCell ref="A5216:F5216"/>
    <mergeCell ref="A5264:F5264"/>
    <mergeCell ref="A5294:E5294"/>
    <mergeCell ref="A5298:F5298"/>
    <mergeCell ref="A5345:F5345"/>
    <mergeCell ref="A5369:F5369"/>
    <mergeCell ref="A5083:D5083"/>
    <mergeCell ref="A5101:F5101"/>
    <mergeCell ref="A5141:F5141"/>
    <mergeCell ref="A5175:B5175"/>
    <mergeCell ref="A5177:F5177"/>
    <mergeCell ref="A5213:B5213"/>
    <mergeCell ref="A5001:F5001"/>
    <mergeCell ref="A5021:D5021"/>
    <mergeCell ref="A5023:F5023"/>
    <mergeCell ref="A5041:D5041"/>
    <mergeCell ref="A5043:F5043"/>
    <mergeCell ref="A5067:D5067"/>
    <mergeCell ref="A4871:F4871"/>
    <mergeCell ref="A4887:F4887"/>
    <mergeCell ref="A4919:B4919"/>
    <mergeCell ref="A4921:F4921"/>
    <mergeCell ref="A4951:B4951"/>
    <mergeCell ref="A4953:F4953"/>
    <mergeCell ref="A4693:F4693"/>
    <mergeCell ref="A4741:F4741"/>
    <mergeCell ref="A4771:E4771"/>
    <mergeCell ref="A4775:F4775"/>
    <mergeCell ref="A4822:F4822"/>
    <mergeCell ref="A4846:F4846"/>
    <mergeCell ref="A4560:D4560"/>
    <mergeCell ref="A4578:F4578"/>
    <mergeCell ref="A4618:F4618"/>
    <mergeCell ref="A4652:B4652"/>
    <mergeCell ref="A4654:F4654"/>
    <mergeCell ref="A4690:B4690"/>
    <mergeCell ref="A4478:F4478"/>
    <mergeCell ref="A4498:D4498"/>
    <mergeCell ref="A4500:F4500"/>
    <mergeCell ref="A4518:D4518"/>
    <mergeCell ref="A4520:F4520"/>
    <mergeCell ref="A4544:D4544"/>
    <mergeCell ref="A4348:F4348"/>
    <mergeCell ref="A4364:F4364"/>
    <mergeCell ref="A4396:B4396"/>
    <mergeCell ref="A4398:F4398"/>
    <mergeCell ref="A4428:B4428"/>
    <mergeCell ref="A4430:F4430"/>
    <mergeCell ref="A4169:F4169"/>
    <mergeCell ref="A4217:F4217"/>
    <mergeCell ref="A4247:E4247"/>
    <mergeCell ref="A4251:F4251"/>
    <mergeCell ref="A4298:F4298"/>
    <mergeCell ref="A4322:F4322"/>
    <mergeCell ref="A4036:D4036"/>
    <mergeCell ref="A4054:F4054"/>
    <mergeCell ref="A4094:F4094"/>
    <mergeCell ref="A4128:B4128"/>
    <mergeCell ref="A4130:F4130"/>
    <mergeCell ref="A4166:B4166"/>
    <mergeCell ref="A3954:F3954"/>
    <mergeCell ref="A3974:D3974"/>
    <mergeCell ref="A3976:F3976"/>
    <mergeCell ref="A3994:D3994"/>
    <mergeCell ref="A3996:F3996"/>
    <mergeCell ref="A4020:D4020"/>
    <mergeCell ref="A3824:F3824"/>
    <mergeCell ref="A3840:F3840"/>
    <mergeCell ref="A3872:B3872"/>
    <mergeCell ref="A3874:F3874"/>
    <mergeCell ref="A3904:B3904"/>
    <mergeCell ref="A3906:F3906"/>
    <mergeCell ref="A3647:F3647"/>
    <mergeCell ref="A3695:F3695"/>
    <mergeCell ref="A3725:E3725"/>
    <mergeCell ref="A3729:F3729"/>
    <mergeCell ref="A3776:F3776"/>
    <mergeCell ref="A3800:F3800"/>
    <mergeCell ref="A3514:D3514"/>
    <mergeCell ref="A3532:F3532"/>
    <mergeCell ref="A3572:F3572"/>
    <mergeCell ref="A3606:B3606"/>
    <mergeCell ref="A3608:F3608"/>
    <mergeCell ref="A3644:B3644"/>
    <mergeCell ref="A3432:F3432"/>
    <mergeCell ref="A3452:D3452"/>
    <mergeCell ref="A3454:F3454"/>
    <mergeCell ref="A3472:D3472"/>
    <mergeCell ref="A3474:F3474"/>
    <mergeCell ref="A3498:D3498"/>
    <mergeCell ref="A3302:F3302"/>
    <mergeCell ref="A3318:F3318"/>
    <mergeCell ref="A3350:B3350"/>
    <mergeCell ref="A3352:F3352"/>
    <mergeCell ref="A3382:B3382"/>
    <mergeCell ref="A3384:F3384"/>
    <mergeCell ref="A3124:F3124"/>
    <mergeCell ref="A3172:F3172"/>
    <mergeCell ref="A3202:E3202"/>
    <mergeCell ref="A3206:F3206"/>
    <mergeCell ref="A3253:F3253"/>
    <mergeCell ref="A3277:F3277"/>
    <mergeCell ref="A2991:D2991"/>
    <mergeCell ref="A3009:F3009"/>
    <mergeCell ref="A3049:F3049"/>
    <mergeCell ref="A3083:B3083"/>
    <mergeCell ref="A3085:F3085"/>
    <mergeCell ref="A3121:B3121"/>
    <mergeCell ref="A2909:F2909"/>
    <mergeCell ref="A2929:D2929"/>
    <mergeCell ref="A2931:F2931"/>
    <mergeCell ref="A2949:D2949"/>
    <mergeCell ref="A2951:F2951"/>
    <mergeCell ref="A2975:D2975"/>
    <mergeCell ref="A2779:F2779"/>
    <mergeCell ref="A2795:F2795"/>
    <mergeCell ref="A2827:B2827"/>
    <mergeCell ref="A2829:F2829"/>
    <mergeCell ref="A2859:B2859"/>
    <mergeCell ref="A2861:F2861"/>
    <mergeCell ref="A2601:F2601"/>
    <mergeCell ref="A2649:F2649"/>
    <mergeCell ref="A2679:E2679"/>
    <mergeCell ref="A2683:F2683"/>
    <mergeCell ref="A2730:F2730"/>
    <mergeCell ref="A2754:F2754"/>
    <mergeCell ref="A2468:D2468"/>
    <mergeCell ref="A2486:F2486"/>
    <mergeCell ref="A2526:F2526"/>
    <mergeCell ref="A2560:B2560"/>
    <mergeCell ref="A2562:F2562"/>
    <mergeCell ref="A2598:B2598"/>
    <mergeCell ref="A2387:F2387"/>
    <mergeCell ref="A2407:D2407"/>
    <mergeCell ref="A2409:F2409"/>
    <mergeCell ref="A2427:D2427"/>
    <mergeCell ref="A2429:F2429"/>
    <mergeCell ref="A2453:D2453"/>
    <mergeCell ref="A2257:F2257"/>
    <mergeCell ref="A2273:F2273"/>
    <mergeCell ref="A2305:B2305"/>
    <mergeCell ref="A2307:F2307"/>
    <mergeCell ref="A2337:B2337"/>
    <mergeCell ref="A2339:F2339"/>
    <mergeCell ref="A2079:F2079"/>
    <mergeCell ref="A2127:F2127"/>
    <mergeCell ref="A2157:E2157"/>
    <mergeCell ref="A2161:F2161"/>
    <mergeCell ref="A2208:F2208"/>
    <mergeCell ref="A2232:F2232"/>
    <mergeCell ref="A1946:D1946"/>
    <mergeCell ref="A1964:F1964"/>
    <mergeCell ref="A2004:F2004"/>
    <mergeCell ref="A2038:B2038"/>
    <mergeCell ref="A2040:F2040"/>
    <mergeCell ref="A2076:B2076"/>
    <mergeCell ref="A1864:F1864"/>
    <mergeCell ref="A1884:D1884"/>
    <mergeCell ref="A1886:F1886"/>
    <mergeCell ref="A1904:D1904"/>
    <mergeCell ref="A1906:F1906"/>
    <mergeCell ref="A1930:D1930"/>
    <mergeCell ref="A1734:F1734"/>
    <mergeCell ref="A1750:F1750"/>
    <mergeCell ref="A1782:B1782"/>
    <mergeCell ref="A1784:F1784"/>
    <mergeCell ref="A1814:B1814"/>
    <mergeCell ref="A1816:F1816"/>
    <mergeCell ref="A1646:D1646"/>
    <mergeCell ref="A1672:F1672"/>
    <mergeCell ref="A1675:F1675"/>
    <mergeCell ref="A1678:F1678"/>
    <mergeCell ref="E1688:F1688"/>
    <mergeCell ref="A1690:D1690"/>
    <mergeCell ref="A1512:F1512"/>
    <mergeCell ref="A1528:F1528"/>
    <mergeCell ref="A1551:F1551"/>
    <mergeCell ref="A1570:F1570"/>
    <mergeCell ref="A1593:F1593"/>
    <mergeCell ref="A1622:D1622"/>
    <mergeCell ref="A1320:F1320"/>
    <mergeCell ref="A1354:F1354"/>
    <mergeCell ref="A1383:F1383"/>
    <mergeCell ref="A1444:F1444"/>
    <mergeCell ref="A1463:F1463"/>
    <mergeCell ref="A1478:F1478"/>
    <mergeCell ref="A1197:F1197"/>
    <mergeCell ref="A1213:F1213"/>
    <mergeCell ref="A1228:F1228"/>
    <mergeCell ref="A1262:F1262"/>
    <mergeCell ref="A1278:F1278"/>
    <mergeCell ref="A1301:F1301"/>
    <mergeCell ref="A1040:F1040"/>
    <mergeCell ref="A1056:F1056"/>
    <mergeCell ref="A1079:F1079"/>
    <mergeCell ref="A1098:F1098"/>
    <mergeCell ref="A1121:F1121"/>
    <mergeCell ref="A1149:F1149"/>
    <mergeCell ref="A887:B887"/>
    <mergeCell ref="A889:D889"/>
    <mergeCell ref="A931:F931"/>
    <mergeCell ref="A979:F979"/>
    <mergeCell ref="A991:F991"/>
    <mergeCell ref="A1006:F1006"/>
    <mergeCell ref="A858:B858"/>
    <mergeCell ref="C858:D858"/>
    <mergeCell ref="F858:F859"/>
    <mergeCell ref="A859:B859"/>
    <mergeCell ref="A861:F861"/>
    <mergeCell ref="A886:B886"/>
    <mergeCell ref="C886:D886"/>
    <mergeCell ref="A759:D759"/>
    <mergeCell ref="A778:B778"/>
    <mergeCell ref="A781:D781"/>
    <mergeCell ref="A800:B800"/>
    <mergeCell ref="A803:F803"/>
    <mergeCell ref="A833:F833"/>
    <mergeCell ref="A682:B682"/>
    <mergeCell ref="A684:D684"/>
    <mergeCell ref="A729:D729"/>
    <mergeCell ref="A739:B739"/>
    <mergeCell ref="A742:D742"/>
    <mergeCell ref="A756:B756"/>
    <mergeCell ref="A599:B599"/>
    <mergeCell ref="A602:F602"/>
    <mergeCell ref="B604:F604"/>
    <mergeCell ref="A638:B638"/>
    <mergeCell ref="A641:F641"/>
    <mergeCell ref="B643:F643"/>
    <mergeCell ref="A546:F546"/>
    <mergeCell ref="A571:B571"/>
    <mergeCell ref="C571:D571"/>
    <mergeCell ref="A572:B572"/>
    <mergeCell ref="A573:F573"/>
    <mergeCell ref="B575:F575"/>
    <mergeCell ref="A463:B463"/>
    <mergeCell ref="A466:D466"/>
    <mergeCell ref="A485:B485"/>
    <mergeCell ref="A488:F488"/>
    <mergeCell ref="A516:F516"/>
    <mergeCell ref="A543:B543"/>
    <mergeCell ref="C543:D543"/>
    <mergeCell ref="F543:F544"/>
    <mergeCell ref="A544:B544"/>
    <mergeCell ref="A394:F394"/>
    <mergeCell ref="A414:D414"/>
    <mergeCell ref="A424:B424"/>
    <mergeCell ref="A427:D427"/>
    <mergeCell ref="A441:B441"/>
    <mergeCell ref="A444:D444"/>
    <mergeCell ref="A225:F225"/>
    <mergeCell ref="A241:F241"/>
    <mergeCell ref="A264:F264"/>
    <mergeCell ref="A283:F283"/>
    <mergeCell ref="A306:F306"/>
    <mergeCell ref="A334:F334"/>
    <mergeCell ref="E120:F120"/>
    <mergeCell ref="A122:D122"/>
    <mergeCell ref="A157:F157"/>
    <mergeCell ref="A176:F176"/>
    <mergeCell ref="A191:F191"/>
    <mergeCell ref="A38:B38"/>
    <mergeCell ref="A41:D41"/>
    <mergeCell ref="A42:D42"/>
    <mergeCell ref="A43:D43"/>
    <mergeCell ref="E43:F43"/>
    <mergeCell ref="A2:F2"/>
    <mergeCell ref="A3:F3"/>
    <mergeCell ref="E4:F4"/>
    <mergeCell ref="A6:D6"/>
    <mergeCell ref="A24:B24"/>
    <mergeCell ref="A26:D26"/>
    <mergeCell ref="A104:F104"/>
    <mergeCell ref="A107:F107"/>
    <mergeCell ref="A110:F1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A2206-AC18-4A16-AFB5-CD10417D282D}">
  <dimension ref="B19:J633"/>
  <sheetViews>
    <sheetView view="pageBreakPreview" zoomScale="60" zoomScaleNormal="100" workbookViewId="0">
      <selection activeCell="N36" sqref="N36"/>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1114</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D7FA-2B09-41CD-B2D6-8BFD32CBC23F}">
  <dimension ref="A1:K2015"/>
  <sheetViews>
    <sheetView view="pageBreakPreview" zoomScale="115" zoomScaleNormal="90" zoomScaleSheetLayoutView="115" workbookViewId="0">
      <pane ySplit="1" topLeftCell="A1637" activePane="bottomLeft" state="frozen"/>
      <selection activeCell="N36" sqref="N36"/>
      <selection pane="bottomLeft" activeCell="D1641" sqref="D1641:E1641"/>
    </sheetView>
  </sheetViews>
  <sheetFormatPr defaultColWidth="9.109375" defaultRowHeight="13.8"/>
  <cols>
    <col min="1" max="1" width="3.77734375" style="40" customWidth="1"/>
    <col min="2" max="2" width="64.21875" style="40" customWidth="1"/>
    <col min="3" max="3" width="4.5546875" style="411" bestFit="1" customWidth="1"/>
    <col min="4" max="4" width="4.33203125" style="411" bestFit="1" customWidth="1"/>
    <col min="5" max="5" width="7.88671875" style="2209" bestFit="1" customWidth="1"/>
    <col min="6" max="6" width="13.109375" style="507" bestFit="1" customWidth="1"/>
    <col min="7" max="10" width="9.109375" style="40"/>
    <col min="11" max="11" width="14.33203125" style="40" bestFit="1" customWidth="1"/>
    <col min="12" max="16384" width="9.109375" style="40"/>
  </cols>
  <sheetData>
    <row r="1" spans="1:6" s="411" customFormat="1" ht="19.2" customHeight="1" thickTop="1" thickBot="1">
      <c r="A1" s="870" t="s">
        <v>7</v>
      </c>
      <c r="B1" s="872" t="s">
        <v>8</v>
      </c>
      <c r="C1" s="872" t="s">
        <v>10</v>
      </c>
      <c r="D1" s="872" t="s">
        <v>991</v>
      </c>
      <c r="E1" s="2199" t="s">
        <v>11</v>
      </c>
      <c r="F1" s="1893" t="s">
        <v>2033</v>
      </c>
    </row>
    <row r="2" spans="1:6" ht="14.4" thickTop="1">
      <c r="A2" s="839"/>
      <c r="B2" s="818"/>
      <c r="C2" s="887"/>
      <c r="D2" s="887"/>
      <c r="E2" s="2200"/>
      <c r="F2" s="1932"/>
    </row>
    <row r="3" spans="1:6">
      <c r="A3" s="1714"/>
      <c r="B3" s="1715" t="s">
        <v>3518</v>
      </c>
      <c r="C3" s="1714"/>
      <c r="D3" s="1716"/>
      <c r="E3" s="2174"/>
      <c r="F3" s="1717"/>
    </row>
    <row r="4" spans="1:6">
      <c r="A4" s="1714"/>
      <c r="B4" s="1715"/>
      <c r="C4" s="1714"/>
      <c r="D4" s="1716"/>
      <c r="E4" s="2174"/>
      <c r="F4" s="1717"/>
    </row>
    <row r="5" spans="1:6" ht="14.4" thickBot="1">
      <c r="A5" s="2193" t="s">
        <v>2032</v>
      </c>
      <c r="B5" s="2193"/>
      <c r="C5" s="2193"/>
      <c r="D5" s="2193"/>
      <c r="E5" s="2201"/>
      <c r="F5" s="2193"/>
    </row>
    <row r="6" spans="1:6" ht="14.4" thickTop="1">
      <c r="A6" s="1891"/>
      <c r="B6" s="1891"/>
      <c r="C6" s="1844"/>
      <c r="D6" s="1844"/>
      <c r="E6" s="2202"/>
      <c r="F6" s="1844"/>
    </row>
    <row r="7" spans="1:6" ht="27.6">
      <c r="A7" s="1924" t="s">
        <v>2034</v>
      </c>
      <c r="B7" s="1883" t="s">
        <v>2035</v>
      </c>
      <c r="C7" s="1704"/>
      <c r="D7" s="1704"/>
      <c r="E7" s="2203"/>
      <c r="F7" s="1933"/>
    </row>
    <row r="8" spans="1:6">
      <c r="A8" s="817"/>
      <c r="B8" s="41"/>
      <c r="C8" s="779"/>
      <c r="D8" s="208"/>
      <c r="E8" s="2204"/>
      <c r="F8" s="1894"/>
    </row>
    <row r="9" spans="1:6" ht="27.6">
      <c r="A9" s="817" t="s">
        <v>1639</v>
      </c>
      <c r="B9" s="41" t="s">
        <v>1399</v>
      </c>
      <c r="C9" s="779" t="s">
        <v>58</v>
      </c>
      <c r="D9" s="208"/>
      <c r="E9" s="2204"/>
      <c r="F9" s="1894">
        <f>E9</f>
        <v>0</v>
      </c>
    </row>
    <row r="10" spans="1:6">
      <c r="A10" s="817"/>
      <c r="B10" s="41"/>
      <c r="C10" s="779"/>
      <c r="D10" s="208"/>
      <c r="E10" s="2204"/>
      <c r="F10" s="1894"/>
    </row>
    <row r="11" spans="1:6" ht="27.6">
      <c r="A11" s="817" t="s">
        <v>1640</v>
      </c>
      <c r="B11" s="41" t="s">
        <v>1401</v>
      </c>
      <c r="C11" s="779"/>
      <c r="D11" s="208"/>
      <c r="E11" s="2204"/>
      <c r="F11" s="1894"/>
    </row>
    <row r="12" spans="1:6">
      <c r="A12" s="817"/>
      <c r="B12" s="41" t="s">
        <v>1402</v>
      </c>
      <c r="C12" s="779" t="s">
        <v>58</v>
      </c>
      <c r="D12" s="208"/>
      <c r="E12" s="2204"/>
      <c r="F12" s="1894"/>
    </row>
    <row r="13" spans="1:6">
      <c r="A13" s="817"/>
      <c r="B13" s="41" t="s">
        <v>1683</v>
      </c>
      <c r="C13" s="779" t="s">
        <v>58</v>
      </c>
      <c r="D13" s="208"/>
      <c r="E13" s="2204"/>
      <c r="F13" s="1894"/>
    </row>
    <row r="14" spans="1:6">
      <c r="A14" s="817"/>
      <c r="B14" s="41" t="s">
        <v>1404</v>
      </c>
      <c r="C14" s="779" t="s">
        <v>58</v>
      </c>
      <c r="D14" s="208"/>
      <c r="E14" s="2204"/>
      <c r="F14" s="1894">
        <f>E14</f>
        <v>0</v>
      </c>
    </row>
    <row r="15" spans="1:6">
      <c r="A15" s="817"/>
      <c r="B15" s="41"/>
      <c r="C15" s="779"/>
      <c r="D15" s="208"/>
      <c r="E15" s="2204"/>
      <c r="F15" s="1894"/>
    </row>
    <row r="16" spans="1:6">
      <c r="A16" s="817" t="s">
        <v>2036</v>
      </c>
      <c r="B16" s="41" t="s">
        <v>1724</v>
      </c>
      <c r="C16" s="779" t="s">
        <v>58</v>
      </c>
      <c r="D16" s="208"/>
      <c r="E16" s="2204"/>
      <c r="F16" s="1894">
        <f>E16</f>
        <v>0</v>
      </c>
    </row>
    <row r="17" spans="1:6">
      <c r="A17" s="817"/>
      <c r="B17" s="41"/>
      <c r="C17" s="779"/>
      <c r="D17" s="208"/>
      <c r="E17" s="2204"/>
      <c r="F17" s="1894"/>
    </row>
    <row r="18" spans="1:6">
      <c r="A18" s="817" t="s">
        <v>32</v>
      </c>
      <c r="B18" s="41" t="s">
        <v>1684</v>
      </c>
      <c r="C18" s="779" t="s">
        <v>58</v>
      </c>
      <c r="D18" s="208"/>
      <c r="E18" s="2204"/>
      <c r="F18" s="1894">
        <f>E18</f>
        <v>0</v>
      </c>
    </row>
    <row r="19" spans="1:6">
      <c r="A19" s="817"/>
      <c r="B19" s="41"/>
      <c r="C19" s="779"/>
      <c r="D19" s="208"/>
      <c r="E19" s="2204"/>
      <c r="F19" s="1894"/>
    </row>
    <row r="20" spans="1:6" ht="27.6">
      <c r="A20" s="817" t="s">
        <v>33</v>
      </c>
      <c r="B20" s="41" t="s">
        <v>2037</v>
      </c>
      <c r="C20" s="779" t="s">
        <v>58</v>
      </c>
      <c r="D20" s="208"/>
      <c r="E20" s="2204"/>
      <c r="F20" s="1894" t="s">
        <v>3477</v>
      </c>
    </row>
    <row r="21" spans="1:6">
      <c r="A21" s="817"/>
      <c r="B21" s="41"/>
      <c r="C21" s="779"/>
      <c r="D21" s="208"/>
      <c r="E21" s="2204"/>
      <c r="F21" s="1894"/>
    </row>
    <row r="22" spans="1:6">
      <c r="A22" s="817" t="s">
        <v>34</v>
      </c>
      <c r="B22" s="41" t="s">
        <v>2039</v>
      </c>
      <c r="C22" s="779" t="s">
        <v>58</v>
      </c>
      <c r="D22" s="208"/>
      <c r="E22" s="2204"/>
      <c r="F22" s="1894" t="s">
        <v>3477</v>
      </c>
    </row>
    <row r="23" spans="1:6">
      <c r="A23" s="817"/>
      <c r="B23" s="41"/>
      <c r="C23" s="779"/>
      <c r="D23" s="208"/>
      <c r="E23" s="2204"/>
      <c r="F23" s="1894"/>
    </row>
    <row r="24" spans="1:6">
      <c r="A24" s="817" t="s">
        <v>35</v>
      </c>
      <c r="B24" s="41" t="s">
        <v>1406</v>
      </c>
      <c r="C24" s="779" t="s">
        <v>58</v>
      </c>
      <c r="D24" s="208"/>
      <c r="E24" s="2204"/>
      <c r="F24" s="1894"/>
    </row>
    <row r="25" spans="1:6">
      <c r="A25" s="817"/>
      <c r="B25" s="41"/>
      <c r="C25" s="779"/>
      <c r="D25" s="208"/>
      <c r="E25" s="2204"/>
      <c r="F25" s="1894"/>
    </row>
    <row r="26" spans="1:6">
      <c r="A26" s="817"/>
      <c r="B26" s="41"/>
      <c r="C26" s="779"/>
      <c r="D26" s="208"/>
      <c r="E26" s="2204"/>
      <c r="F26" s="1894"/>
    </row>
    <row r="27" spans="1:6">
      <c r="A27" s="817"/>
      <c r="B27" s="41"/>
      <c r="C27" s="779"/>
      <c r="D27" s="208"/>
      <c r="E27" s="2204"/>
      <c r="F27" s="1894"/>
    </row>
    <row r="28" spans="1:6">
      <c r="A28" s="817"/>
      <c r="B28" s="41"/>
      <c r="C28" s="779"/>
      <c r="D28" s="208"/>
      <c r="E28" s="2204"/>
      <c r="F28" s="1894"/>
    </row>
    <row r="29" spans="1:6">
      <c r="A29" s="817"/>
      <c r="B29" s="41"/>
      <c r="C29" s="779"/>
      <c r="D29" s="208"/>
      <c r="E29" s="2204"/>
      <c r="F29" s="1894"/>
    </row>
    <row r="30" spans="1:6">
      <c r="A30" s="817"/>
      <c r="B30" s="41"/>
      <c r="C30" s="779"/>
      <c r="D30" s="208"/>
      <c r="E30" s="2204"/>
      <c r="F30" s="1894"/>
    </row>
    <row r="31" spans="1:6">
      <c r="A31" s="817"/>
      <c r="B31" s="41"/>
      <c r="C31" s="779"/>
      <c r="D31" s="208"/>
      <c r="E31" s="2204"/>
      <c r="F31" s="1894"/>
    </row>
    <row r="32" spans="1:6">
      <c r="A32" s="817"/>
      <c r="B32" s="1710"/>
      <c r="C32" s="779"/>
      <c r="D32" s="1704"/>
      <c r="E32" s="2204"/>
      <c r="F32" s="1894"/>
    </row>
    <row r="33" spans="1:6">
      <c r="A33" s="817"/>
      <c r="B33" s="1710"/>
      <c r="C33" s="779"/>
      <c r="D33" s="1704"/>
      <c r="E33" s="2204"/>
      <c r="F33" s="1894"/>
    </row>
    <row r="34" spans="1:6">
      <c r="A34" s="817"/>
      <c r="B34" s="1710"/>
      <c r="C34" s="779"/>
      <c r="D34" s="1704"/>
      <c r="E34" s="2204"/>
      <c r="F34" s="1894"/>
    </row>
    <row r="35" spans="1:6">
      <c r="A35" s="817"/>
      <c r="B35" s="1710"/>
      <c r="C35" s="779"/>
      <c r="D35" s="1704"/>
      <c r="E35" s="2204"/>
      <c r="F35" s="1894"/>
    </row>
    <row r="36" spans="1:6">
      <c r="A36" s="817"/>
      <c r="B36" s="1710"/>
      <c r="C36" s="779"/>
      <c r="D36" s="1704"/>
      <c r="E36" s="2204"/>
      <c r="F36" s="1894"/>
    </row>
    <row r="37" spans="1:6">
      <c r="A37" s="817"/>
      <c r="B37" s="1710"/>
      <c r="C37" s="779"/>
      <c r="D37" s="1704"/>
      <c r="E37" s="2204"/>
      <c r="F37" s="1894"/>
    </row>
    <row r="38" spans="1:6">
      <c r="A38" s="817"/>
      <c r="B38" s="1710"/>
      <c r="C38" s="779"/>
      <c r="D38" s="1704"/>
      <c r="E38" s="2204"/>
      <c r="F38" s="1894"/>
    </row>
    <row r="39" spans="1:6">
      <c r="A39" s="817"/>
      <c r="B39" s="41"/>
      <c r="C39" s="779"/>
      <c r="D39" s="208"/>
      <c r="E39" s="2204"/>
      <c r="F39" s="1894"/>
    </row>
    <row r="40" spans="1:6">
      <c r="A40" s="817"/>
      <c r="B40" s="41"/>
      <c r="C40" s="779"/>
      <c r="D40" s="208"/>
      <c r="E40" s="2204"/>
      <c r="F40" s="1894"/>
    </row>
    <row r="41" spans="1:6">
      <c r="A41" s="817"/>
      <c r="B41" s="41"/>
      <c r="C41" s="779"/>
      <c r="D41" s="208"/>
      <c r="E41" s="2204"/>
      <c r="F41" s="1894"/>
    </row>
    <row r="42" spans="1:6">
      <c r="A42" s="817"/>
      <c r="B42" s="41"/>
      <c r="C42" s="779"/>
      <c r="D42" s="208"/>
      <c r="E42" s="2204"/>
      <c r="F42" s="1894"/>
    </row>
    <row r="43" spans="1:6">
      <c r="A43" s="817"/>
      <c r="B43" s="41"/>
      <c r="C43" s="779"/>
      <c r="D43" s="208"/>
      <c r="E43" s="2204"/>
      <c r="F43" s="1894"/>
    </row>
    <row r="44" spans="1:6">
      <c r="A44" s="817"/>
      <c r="B44" s="41"/>
      <c r="C44" s="779"/>
      <c r="D44" s="208"/>
      <c r="E44" s="2204"/>
      <c r="F44" s="1894"/>
    </row>
    <row r="45" spans="1:6">
      <c r="A45" s="817"/>
      <c r="B45" s="41"/>
      <c r="C45" s="208"/>
      <c r="D45" s="208"/>
      <c r="E45" s="2204"/>
      <c r="F45" s="1894"/>
    </row>
    <row r="46" spans="1:6" ht="14.4" thickBot="1">
      <c r="A46" s="820"/>
      <c r="B46" s="821"/>
      <c r="C46" s="877"/>
      <c r="D46" s="877"/>
      <c r="E46" s="2205"/>
      <c r="F46" s="1894"/>
    </row>
    <row r="47" spans="1:6" ht="15" customHeight="1" thickTop="1" thickBot="1">
      <c r="A47" s="829" t="s">
        <v>2040</v>
      </c>
      <c r="B47" s="829"/>
      <c r="C47" s="779"/>
      <c r="D47" s="779"/>
      <c r="E47" s="2206"/>
      <c r="F47" s="1904">
        <f>SUM(F7:F25)</f>
        <v>0</v>
      </c>
    </row>
    <row r="48" spans="1:6" ht="14.4" thickTop="1">
      <c r="A48" s="811"/>
      <c r="B48" s="811"/>
      <c r="C48" s="779"/>
      <c r="D48" s="779"/>
      <c r="E48" s="2206"/>
      <c r="F48" s="597"/>
    </row>
    <row r="49" spans="1:6" ht="14.4" thickBot="1">
      <c r="A49" s="2194" t="s">
        <v>2041</v>
      </c>
      <c r="B49" s="2194"/>
      <c r="C49" s="2194"/>
      <c r="D49" s="2194"/>
      <c r="E49" s="2207"/>
      <c r="F49" s="2194"/>
    </row>
    <row r="50" spans="1:6" ht="28.8" thickTop="1" thickBot="1">
      <c r="A50" s="814" t="s">
        <v>7</v>
      </c>
      <c r="B50" s="815" t="s">
        <v>8</v>
      </c>
      <c r="C50" s="872" t="s">
        <v>10</v>
      </c>
      <c r="D50" s="872" t="s">
        <v>991</v>
      </c>
      <c r="E50" s="2199" t="s">
        <v>11</v>
      </c>
      <c r="F50" s="1893" t="s">
        <v>2033</v>
      </c>
    </row>
    <row r="51" spans="1:6" ht="28.2" thickTop="1">
      <c r="A51" s="819" t="s">
        <v>2042</v>
      </c>
      <c r="B51" s="38" t="s">
        <v>2043</v>
      </c>
      <c r="C51" s="779"/>
      <c r="D51" s="208"/>
      <c r="E51" s="2204"/>
      <c r="F51" s="1894"/>
    </row>
    <row r="52" spans="1:6" ht="41.4">
      <c r="A52" s="817"/>
      <c r="B52" s="41" t="s">
        <v>1728</v>
      </c>
      <c r="C52" s="779"/>
      <c r="D52" s="208"/>
      <c r="E52" s="2204"/>
      <c r="F52" s="1894"/>
    </row>
    <row r="53" spans="1:6" ht="69">
      <c r="A53" s="817" t="s">
        <v>2044</v>
      </c>
      <c r="B53" s="41" t="s">
        <v>2045</v>
      </c>
      <c r="C53" s="779" t="s">
        <v>1421</v>
      </c>
      <c r="D53" s="208">
        <v>1</v>
      </c>
      <c r="E53" s="2204"/>
      <c r="F53" s="1894">
        <f>D53*E53</f>
        <v>0</v>
      </c>
    </row>
    <row r="54" spans="1:6">
      <c r="A54" s="817"/>
      <c r="B54" s="41"/>
      <c r="C54" s="779"/>
      <c r="D54" s="208"/>
      <c r="E54" s="2204"/>
      <c r="F54" s="1894"/>
    </row>
    <row r="55" spans="1:6">
      <c r="A55" s="817" t="s">
        <v>2046</v>
      </c>
      <c r="B55" s="41" t="s">
        <v>1730</v>
      </c>
      <c r="C55" s="779" t="s">
        <v>58</v>
      </c>
      <c r="D55" s="208"/>
      <c r="E55" s="2204"/>
      <c r="F55" s="1894">
        <f>E55</f>
        <v>0</v>
      </c>
    </row>
    <row r="56" spans="1:6">
      <c r="A56" s="817"/>
      <c r="B56" s="41"/>
      <c r="C56" s="779"/>
      <c r="D56" s="208"/>
      <c r="E56" s="2204"/>
      <c r="F56" s="1894"/>
    </row>
    <row r="57" spans="1:6" ht="41.4">
      <c r="A57" s="817" t="s">
        <v>2036</v>
      </c>
      <c r="B57" s="41" t="s">
        <v>2047</v>
      </c>
      <c r="C57" s="779" t="s">
        <v>42</v>
      </c>
      <c r="D57" s="208">
        <v>450</v>
      </c>
      <c r="E57" s="2204"/>
      <c r="F57" s="1894">
        <f>D57*E57</f>
        <v>0</v>
      </c>
    </row>
    <row r="58" spans="1:6">
      <c r="A58" s="817"/>
      <c r="B58" s="41"/>
      <c r="C58" s="779"/>
      <c r="D58" s="208"/>
      <c r="E58" s="2204"/>
      <c r="F58" s="1894"/>
    </row>
    <row r="59" spans="1:6" ht="29.4">
      <c r="A59" s="817" t="s">
        <v>2048</v>
      </c>
      <c r="B59" s="41" t="s">
        <v>2049</v>
      </c>
      <c r="C59" s="779"/>
      <c r="D59" s="208"/>
      <c r="E59" s="2204"/>
      <c r="F59" s="1894"/>
    </row>
    <row r="60" spans="1:6">
      <c r="A60" s="817"/>
      <c r="B60" s="41" t="s">
        <v>2050</v>
      </c>
      <c r="C60" s="779" t="s">
        <v>42</v>
      </c>
      <c r="D60" s="208">
        <v>50</v>
      </c>
      <c r="E60" s="2204"/>
      <c r="F60" s="1894">
        <f t="shared" ref="F60:F61" si="0">D60*E60</f>
        <v>0</v>
      </c>
    </row>
    <row r="61" spans="1:6">
      <c r="A61" s="817"/>
      <c r="B61" s="41" t="s">
        <v>2051</v>
      </c>
      <c r="C61" s="779" t="s">
        <v>42</v>
      </c>
      <c r="D61" s="208">
        <v>40</v>
      </c>
      <c r="E61" s="2204"/>
      <c r="F61" s="1894">
        <f t="shared" si="0"/>
        <v>0</v>
      </c>
    </row>
    <row r="62" spans="1:6">
      <c r="A62" s="817"/>
      <c r="B62" s="41"/>
      <c r="C62" s="779"/>
      <c r="D62" s="208"/>
      <c r="E62" s="2204"/>
      <c r="F62" s="1894"/>
    </row>
    <row r="63" spans="1:6" ht="41.4">
      <c r="A63" s="817" t="s">
        <v>33</v>
      </c>
      <c r="B63" s="41" t="s">
        <v>1739</v>
      </c>
      <c r="C63" s="779" t="s">
        <v>1421</v>
      </c>
      <c r="D63" s="208">
        <v>2</v>
      </c>
      <c r="E63" s="2204"/>
      <c r="F63" s="1894">
        <f t="shared" ref="F63:F67" si="1">D63*E63</f>
        <v>0</v>
      </c>
    </row>
    <row r="64" spans="1:6" ht="16.2" customHeight="1">
      <c r="A64" s="817"/>
      <c r="B64" s="41"/>
      <c r="C64" s="779"/>
      <c r="D64" s="208"/>
      <c r="E64" s="2204"/>
      <c r="F64" s="1894"/>
    </row>
    <row r="65" spans="1:6" ht="16.2" customHeight="1">
      <c r="A65" s="817" t="s">
        <v>34</v>
      </c>
      <c r="B65" s="41" t="s">
        <v>2052</v>
      </c>
      <c r="C65" s="779" t="s">
        <v>1421</v>
      </c>
      <c r="D65" s="208">
        <v>2</v>
      </c>
      <c r="E65" s="2204"/>
      <c r="F65" s="1894">
        <f t="shared" si="1"/>
        <v>0</v>
      </c>
    </row>
    <row r="66" spans="1:6">
      <c r="A66" s="817"/>
      <c r="B66" s="41"/>
      <c r="C66" s="779"/>
      <c r="D66" s="208"/>
      <c r="E66" s="2204"/>
      <c r="F66" s="1894"/>
    </row>
    <row r="67" spans="1:6" ht="81.75" customHeight="1">
      <c r="A67" s="817" t="s">
        <v>38</v>
      </c>
      <c r="B67" s="41" t="s">
        <v>1741</v>
      </c>
      <c r="C67" s="779" t="s">
        <v>1421</v>
      </c>
      <c r="D67" s="208">
        <v>2</v>
      </c>
      <c r="E67" s="2204"/>
      <c r="F67" s="1894">
        <f t="shared" si="1"/>
        <v>0</v>
      </c>
    </row>
    <row r="68" spans="1:6">
      <c r="A68" s="817"/>
      <c r="B68" s="41"/>
      <c r="C68" s="779"/>
      <c r="D68" s="208"/>
      <c r="E68" s="2204"/>
      <c r="F68" s="1894"/>
    </row>
    <row r="69" spans="1:6">
      <c r="A69" s="817" t="s">
        <v>39</v>
      </c>
      <c r="B69" s="41" t="s">
        <v>1742</v>
      </c>
      <c r="C69" s="779" t="s">
        <v>58</v>
      </c>
      <c r="D69" s="208"/>
      <c r="E69" s="2204"/>
      <c r="F69" s="1894"/>
    </row>
    <row r="70" spans="1:6">
      <c r="A70" s="817"/>
      <c r="B70" s="41"/>
      <c r="C70" s="779"/>
      <c r="D70" s="208"/>
      <c r="E70" s="2204"/>
      <c r="F70" s="1894"/>
    </row>
    <row r="71" spans="1:6">
      <c r="A71" s="817"/>
      <c r="B71" s="41"/>
      <c r="C71" s="779"/>
      <c r="D71" s="208"/>
      <c r="E71" s="2204"/>
      <c r="F71" s="1894"/>
    </row>
    <row r="72" spans="1:6">
      <c r="A72" s="817"/>
      <c r="B72" s="41"/>
      <c r="C72" s="779"/>
      <c r="D72" s="208"/>
      <c r="E72" s="2204"/>
      <c r="F72" s="1894"/>
    </row>
    <row r="73" spans="1:6">
      <c r="A73" s="817"/>
      <c r="B73" s="41"/>
      <c r="C73" s="779"/>
      <c r="D73" s="208"/>
      <c r="E73" s="2204"/>
      <c r="F73" s="1894"/>
    </row>
    <row r="74" spans="1:6">
      <c r="A74" s="817"/>
      <c r="B74" s="41"/>
      <c r="C74" s="779"/>
      <c r="D74" s="208"/>
      <c r="E74" s="2204"/>
      <c r="F74" s="1894"/>
    </row>
    <row r="75" spans="1:6">
      <c r="A75" s="817"/>
      <c r="B75" s="41"/>
      <c r="C75" s="779"/>
      <c r="D75" s="208"/>
      <c r="E75" s="2204"/>
      <c r="F75" s="1894"/>
    </row>
    <row r="76" spans="1:6">
      <c r="A76" s="817"/>
      <c r="B76" s="41"/>
      <c r="C76" s="779"/>
      <c r="D76" s="208"/>
      <c r="E76" s="2204"/>
      <c r="F76" s="1894"/>
    </row>
    <row r="77" spans="1:6" ht="14.4" thickBot="1">
      <c r="A77" s="817"/>
      <c r="B77" s="41"/>
      <c r="C77" s="779"/>
      <c r="D77" s="208"/>
      <c r="E77" s="2204"/>
      <c r="F77" s="1894"/>
    </row>
    <row r="78" spans="1:6" ht="15" customHeight="1" thickTop="1" thickBot="1">
      <c r="A78" s="829" t="s">
        <v>2053</v>
      </c>
      <c r="B78" s="829"/>
      <c r="C78" s="895"/>
      <c r="D78" s="895"/>
      <c r="E78" s="2208"/>
      <c r="F78" s="1904">
        <f>SUM(F52:F77)</f>
        <v>0</v>
      </c>
    </row>
    <row r="79" spans="1:6" ht="14.4" thickTop="1"/>
    <row r="81" spans="1:6" ht="14.4" thickBot="1">
      <c r="A81" s="2194" t="s">
        <v>2041</v>
      </c>
      <c r="B81" s="2194"/>
      <c r="C81" s="2194"/>
      <c r="D81" s="2194"/>
      <c r="E81" s="2207"/>
      <c r="F81" s="2194"/>
    </row>
    <row r="82" spans="1:6" ht="28.8" thickTop="1" thickBot="1">
      <c r="A82" s="814" t="s">
        <v>7</v>
      </c>
      <c r="B82" s="815" t="s">
        <v>8</v>
      </c>
      <c r="C82" s="872" t="s">
        <v>10</v>
      </c>
      <c r="D82" s="872" t="s">
        <v>991</v>
      </c>
      <c r="E82" s="2199" t="s">
        <v>11</v>
      </c>
      <c r="F82" s="1893" t="s">
        <v>2033</v>
      </c>
    </row>
    <row r="83" spans="1:6" ht="28.2" thickTop="1">
      <c r="A83" s="819" t="s">
        <v>2054</v>
      </c>
      <c r="B83" s="38" t="s">
        <v>2055</v>
      </c>
      <c r="C83" s="779"/>
      <c r="D83" s="208"/>
      <c r="E83" s="2204"/>
      <c r="F83" s="1894"/>
    </row>
    <row r="84" spans="1:6" ht="41.4">
      <c r="A84" s="817"/>
      <c r="B84" s="41" t="s">
        <v>1728</v>
      </c>
      <c r="C84" s="779"/>
      <c r="D84" s="208"/>
      <c r="E84" s="2204"/>
      <c r="F84" s="1894"/>
    </row>
    <row r="85" spans="1:6" ht="69">
      <c r="A85" s="817" t="s">
        <v>2044</v>
      </c>
      <c r="B85" s="41" t="s">
        <v>2056</v>
      </c>
      <c r="C85" s="779" t="s">
        <v>1421</v>
      </c>
      <c r="D85" s="208">
        <v>1</v>
      </c>
      <c r="E85" s="2204"/>
      <c r="F85" s="1894">
        <f>D85*E85</f>
        <v>0</v>
      </c>
    </row>
    <row r="86" spans="1:6">
      <c r="A86" s="817"/>
      <c r="B86" s="41"/>
      <c r="C86" s="779"/>
      <c r="D86" s="208"/>
      <c r="E86" s="2204"/>
      <c r="F86" s="1894"/>
    </row>
    <row r="87" spans="1:6">
      <c r="A87" s="817" t="s">
        <v>2046</v>
      </c>
      <c r="B87" s="41" t="s">
        <v>1730</v>
      </c>
      <c r="C87" s="779" t="s">
        <v>58</v>
      </c>
      <c r="D87" s="208"/>
      <c r="E87" s="2204"/>
      <c r="F87" s="1894">
        <f>E87</f>
        <v>0</v>
      </c>
    </row>
    <row r="88" spans="1:6">
      <c r="A88" s="817"/>
      <c r="B88" s="41"/>
      <c r="C88" s="779"/>
      <c r="D88" s="208"/>
      <c r="E88" s="2204"/>
      <c r="F88" s="1894"/>
    </row>
    <row r="89" spans="1:6" ht="41.4">
      <c r="A89" s="817" t="s">
        <v>2036</v>
      </c>
      <c r="B89" s="41" t="s">
        <v>2057</v>
      </c>
      <c r="C89" s="779" t="s">
        <v>42</v>
      </c>
      <c r="D89" s="208">
        <v>450</v>
      </c>
      <c r="E89" s="2204"/>
      <c r="F89" s="1894">
        <f>D89*E89</f>
        <v>0</v>
      </c>
    </row>
    <row r="90" spans="1:6">
      <c r="A90" s="817"/>
      <c r="B90" s="41"/>
      <c r="C90" s="779"/>
      <c r="D90" s="208"/>
      <c r="E90" s="2204"/>
      <c r="F90" s="1894"/>
    </row>
    <row r="91" spans="1:6" ht="29.4">
      <c r="A91" s="817" t="s">
        <v>2048</v>
      </c>
      <c r="B91" s="41" t="s">
        <v>2058</v>
      </c>
      <c r="C91" s="779"/>
      <c r="D91" s="208"/>
      <c r="E91" s="2204"/>
      <c r="F91" s="1894"/>
    </row>
    <row r="92" spans="1:6">
      <c r="A92" s="817"/>
      <c r="B92" s="41" t="s">
        <v>2059</v>
      </c>
      <c r="C92" s="779" t="s">
        <v>42</v>
      </c>
      <c r="D92" s="208">
        <v>30</v>
      </c>
      <c r="E92" s="2204"/>
      <c r="F92" s="1894">
        <f t="shared" ref="F92:F93" si="2">D92*E92</f>
        <v>0</v>
      </c>
    </row>
    <row r="93" spans="1:6">
      <c r="A93" s="817"/>
      <c r="B93" s="41" t="s">
        <v>2060</v>
      </c>
      <c r="C93" s="779" t="s">
        <v>42</v>
      </c>
      <c r="D93" s="208">
        <v>50</v>
      </c>
      <c r="E93" s="2204"/>
      <c r="F93" s="1894">
        <f t="shared" si="2"/>
        <v>0</v>
      </c>
    </row>
    <row r="94" spans="1:6">
      <c r="A94" s="817"/>
      <c r="B94" s="41"/>
      <c r="C94" s="779"/>
      <c r="D94" s="208"/>
      <c r="E94" s="2204"/>
      <c r="F94" s="1894"/>
    </row>
    <row r="95" spans="1:6" ht="41.4">
      <c r="A95" s="817" t="s">
        <v>33</v>
      </c>
      <c r="B95" s="41" t="s">
        <v>1739</v>
      </c>
      <c r="C95" s="779" t="s">
        <v>1421</v>
      </c>
      <c r="D95" s="208">
        <v>2</v>
      </c>
      <c r="E95" s="2204"/>
      <c r="F95" s="1894">
        <f t="shared" ref="F95" si="3">D95*E95</f>
        <v>0</v>
      </c>
    </row>
    <row r="96" spans="1:6">
      <c r="A96" s="817"/>
      <c r="B96" s="41"/>
      <c r="C96" s="779"/>
      <c r="D96" s="208"/>
      <c r="E96" s="2204"/>
      <c r="F96" s="1894"/>
    </row>
    <row r="97" spans="1:6" ht="37.5" customHeight="1">
      <c r="A97" s="817" t="s">
        <v>34</v>
      </c>
      <c r="B97" s="41" t="s">
        <v>2061</v>
      </c>
      <c r="C97" s="779"/>
      <c r="D97" s="208"/>
      <c r="E97" s="2204"/>
      <c r="F97" s="1894"/>
    </row>
    <row r="98" spans="1:6">
      <c r="A98" s="817"/>
      <c r="B98" s="41" t="s">
        <v>2062</v>
      </c>
      <c r="C98" s="779" t="s">
        <v>42</v>
      </c>
      <c r="D98" s="208">
        <v>85</v>
      </c>
      <c r="E98" s="2204"/>
      <c r="F98" s="1894">
        <f>D98*E98</f>
        <v>0</v>
      </c>
    </row>
    <row r="99" spans="1:6">
      <c r="A99" s="817"/>
      <c r="B99" s="41"/>
      <c r="C99" s="779"/>
      <c r="D99" s="208"/>
      <c r="E99" s="2204"/>
      <c r="F99" s="1894"/>
    </row>
    <row r="100" spans="1:6" ht="81.75" customHeight="1">
      <c r="A100" s="817" t="s">
        <v>35</v>
      </c>
      <c r="B100" s="41" t="s">
        <v>1741</v>
      </c>
      <c r="C100" s="779" t="s">
        <v>1421</v>
      </c>
      <c r="D100" s="208">
        <v>2</v>
      </c>
      <c r="E100" s="2204"/>
      <c r="F100" s="1894">
        <f t="shared" ref="F100" si="4">D100*E100</f>
        <v>0</v>
      </c>
    </row>
    <row r="101" spans="1:6">
      <c r="A101" s="817"/>
      <c r="B101" s="41"/>
      <c r="C101" s="779"/>
      <c r="D101" s="208"/>
      <c r="E101" s="2204"/>
      <c r="F101" s="1894"/>
    </row>
    <row r="102" spans="1:6">
      <c r="A102" s="817" t="s">
        <v>36</v>
      </c>
      <c r="B102" s="41" t="s">
        <v>1742</v>
      </c>
      <c r="C102" s="779" t="s">
        <v>58</v>
      </c>
      <c r="D102" s="208"/>
      <c r="E102" s="2204"/>
      <c r="F102" s="1894"/>
    </row>
    <row r="103" spans="1:6">
      <c r="A103" s="817"/>
      <c r="B103" s="41"/>
      <c r="C103" s="779"/>
      <c r="D103" s="208"/>
      <c r="E103" s="2204"/>
      <c r="F103" s="1894"/>
    </row>
    <row r="104" spans="1:6">
      <c r="A104" s="817"/>
      <c r="B104" s="41"/>
      <c r="C104" s="779"/>
      <c r="D104" s="208"/>
      <c r="E104" s="2204"/>
      <c r="F104" s="1894"/>
    </row>
    <row r="105" spans="1:6">
      <c r="A105" s="817"/>
      <c r="B105" s="41"/>
      <c r="C105" s="779"/>
      <c r="D105" s="208"/>
      <c r="E105" s="2204"/>
      <c r="F105" s="1894"/>
    </row>
    <row r="106" spans="1:6">
      <c r="A106" s="817"/>
      <c r="B106" s="41"/>
      <c r="C106" s="779"/>
      <c r="D106" s="208"/>
      <c r="E106" s="2204"/>
      <c r="F106" s="1894"/>
    </row>
    <row r="107" spans="1:6">
      <c r="A107" s="817"/>
      <c r="B107" s="41"/>
      <c r="C107" s="779"/>
      <c r="D107" s="208"/>
      <c r="E107" s="2204"/>
      <c r="F107" s="1894"/>
    </row>
    <row r="108" spans="1:6">
      <c r="A108" s="817"/>
      <c r="B108" s="41"/>
      <c r="C108" s="779"/>
      <c r="D108" s="208"/>
      <c r="E108" s="2204"/>
      <c r="F108" s="1894"/>
    </row>
    <row r="109" spans="1:6" ht="14.4" thickBot="1">
      <c r="A109" s="817"/>
      <c r="B109" s="41"/>
      <c r="C109" s="779"/>
      <c r="D109" s="208"/>
      <c r="E109" s="2204"/>
      <c r="F109" s="1894"/>
    </row>
    <row r="110" spans="1:6" ht="15" customHeight="1" thickTop="1" thickBot="1">
      <c r="A110" s="829" t="s">
        <v>2053</v>
      </c>
      <c r="B110" s="829"/>
      <c r="C110" s="895"/>
      <c r="D110" s="895"/>
      <c r="E110" s="2208"/>
      <c r="F110" s="1904">
        <f>SUM(F84:F109)</f>
        <v>0</v>
      </c>
    </row>
    <row r="111" spans="1:6" ht="14.4" thickTop="1"/>
    <row r="114" spans="1:6" ht="14.4" thickBot="1">
      <c r="A114" s="2194" t="s">
        <v>2063</v>
      </c>
      <c r="B114" s="2194"/>
      <c r="C114" s="2194"/>
      <c r="D114" s="2194"/>
      <c r="E114" s="2207"/>
      <c r="F114" s="2194"/>
    </row>
    <row r="115" spans="1:6" ht="28.8" thickTop="1" thickBot="1">
      <c r="A115" s="814" t="s">
        <v>7</v>
      </c>
      <c r="B115" s="815" t="s">
        <v>8</v>
      </c>
      <c r="C115" s="872" t="s">
        <v>10</v>
      </c>
      <c r="D115" s="872" t="s">
        <v>991</v>
      </c>
      <c r="E115" s="2199" t="s">
        <v>11</v>
      </c>
      <c r="F115" s="1893" t="s">
        <v>2033</v>
      </c>
    </row>
    <row r="116" spans="1:6" ht="14.4" thickTop="1">
      <c r="A116" s="817"/>
      <c r="B116" s="41"/>
      <c r="C116" s="779"/>
      <c r="D116" s="208"/>
      <c r="E116" s="2204"/>
      <c r="F116" s="1894"/>
    </row>
    <row r="117" spans="1:6" ht="27.6">
      <c r="A117" s="819" t="s">
        <v>2064</v>
      </c>
      <c r="B117" s="38" t="s">
        <v>2065</v>
      </c>
      <c r="C117" s="779"/>
      <c r="D117" s="208"/>
      <c r="E117" s="2204"/>
      <c r="F117" s="1894"/>
    </row>
    <row r="118" spans="1:6">
      <c r="A118" s="817"/>
      <c r="B118" s="41"/>
      <c r="C118" s="779"/>
      <c r="D118" s="208"/>
      <c r="E118" s="2204"/>
      <c r="F118" s="1894"/>
    </row>
    <row r="119" spans="1:6" ht="41.4">
      <c r="A119" s="817"/>
      <c r="B119" s="41" t="s">
        <v>1745</v>
      </c>
      <c r="C119" s="779"/>
      <c r="D119" s="208"/>
      <c r="E119" s="2204"/>
      <c r="F119" s="1894"/>
    </row>
    <row r="120" spans="1:6">
      <c r="A120" s="817"/>
      <c r="B120" s="41"/>
      <c r="C120" s="779"/>
      <c r="D120" s="208"/>
      <c r="E120" s="2204"/>
      <c r="F120" s="1894"/>
    </row>
    <row r="121" spans="1:6" ht="27.6">
      <c r="A121" s="817" t="s">
        <v>2044</v>
      </c>
      <c r="B121" s="41" t="s">
        <v>2066</v>
      </c>
      <c r="C121" s="779" t="s">
        <v>42</v>
      </c>
      <c r="D121" s="208">
        <v>30</v>
      </c>
      <c r="E121" s="2204"/>
      <c r="F121" s="1894">
        <f>D121*E121</f>
        <v>0</v>
      </c>
    </row>
    <row r="122" spans="1:6">
      <c r="A122" s="817"/>
      <c r="B122" s="41"/>
      <c r="C122" s="779"/>
      <c r="D122" s="208"/>
      <c r="E122" s="2204"/>
      <c r="F122" s="1894"/>
    </row>
    <row r="123" spans="1:6" ht="53.25" customHeight="1">
      <c r="A123" s="817" t="s">
        <v>2046</v>
      </c>
      <c r="B123" s="41" t="s">
        <v>2067</v>
      </c>
      <c r="C123" s="779" t="s">
        <v>42</v>
      </c>
      <c r="D123" s="208">
        <v>50</v>
      </c>
      <c r="E123" s="2204"/>
      <c r="F123" s="1894">
        <f>D123*E123</f>
        <v>0</v>
      </c>
    </row>
    <row r="124" spans="1:6">
      <c r="A124" s="817"/>
      <c r="B124" s="41"/>
      <c r="C124" s="779"/>
      <c r="D124" s="208"/>
      <c r="E124" s="2204"/>
      <c r="F124" s="1894"/>
    </row>
    <row r="125" spans="1:6" ht="41.4">
      <c r="A125" s="817" t="s">
        <v>2036</v>
      </c>
      <c r="B125" s="41" t="s">
        <v>2068</v>
      </c>
      <c r="C125" s="779" t="s">
        <v>42</v>
      </c>
      <c r="D125" s="208">
        <v>30</v>
      </c>
      <c r="E125" s="2204"/>
      <c r="F125" s="1894">
        <f>D125*E125</f>
        <v>0</v>
      </c>
    </row>
    <row r="126" spans="1:6">
      <c r="A126" s="817"/>
      <c r="B126" s="41"/>
      <c r="C126" s="779"/>
      <c r="D126" s="208"/>
      <c r="E126" s="2204"/>
      <c r="F126" s="1894"/>
    </row>
    <row r="127" spans="1:6" ht="40.5" customHeight="1">
      <c r="A127" s="817" t="s">
        <v>2048</v>
      </c>
      <c r="B127" s="41" t="s">
        <v>2069</v>
      </c>
      <c r="C127" s="779"/>
      <c r="D127" s="208"/>
      <c r="E127" s="2204"/>
      <c r="F127" s="1894"/>
    </row>
    <row r="128" spans="1:6">
      <c r="A128" s="817"/>
      <c r="B128" s="41" t="s">
        <v>2050</v>
      </c>
      <c r="C128" s="779" t="s">
        <v>42</v>
      </c>
      <c r="D128" s="208">
        <v>50</v>
      </c>
      <c r="E128" s="2204"/>
      <c r="F128" s="1894">
        <f t="shared" ref="F128:F130" si="5">D128*E128</f>
        <v>0</v>
      </c>
    </row>
    <row r="129" spans="1:6">
      <c r="A129" s="817"/>
      <c r="B129" s="41" t="s">
        <v>2070</v>
      </c>
      <c r="C129" s="779" t="s">
        <v>42</v>
      </c>
      <c r="D129" s="208">
        <v>30</v>
      </c>
      <c r="E129" s="2204"/>
      <c r="F129" s="1894">
        <f t="shared" si="5"/>
        <v>0</v>
      </c>
    </row>
    <row r="130" spans="1:6">
      <c r="A130" s="817"/>
      <c r="B130" s="41" t="s">
        <v>2051</v>
      </c>
      <c r="C130" s="779" t="s">
        <v>42</v>
      </c>
      <c r="D130" s="208">
        <v>40</v>
      </c>
      <c r="E130" s="2204"/>
      <c r="F130" s="1894">
        <f t="shared" si="5"/>
        <v>0</v>
      </c>
    </row>
    <row r="131" spans="1:6">
      <c r="A131" s="817"/>
      <c r="B131" s="41"/>
      <c r="C131" s="779"/>
      <c r="D131" s="208"/>
      <c r="E131" s="2204"/>
      <c r="F131" s="1894"/>
    </row>
    <row r="132" spans="1:6" ht="41.4">
      <c r="A132" s="817" t="s">
        <v>33</v>
      </c>
      <c r="B132" s="41" t="s">
        <v>2071</v>
      </c>
      <c r="C132" s="779" t="s">
        <v>1421</v>
      </c>
      <c r="D132" s="208">
        <v>4</v>
      </c>
      <c r="E132" s="2204"/>
      <c r="F132" s="1894">
        <f>D132*E132</f>
        <v>0</v>
      </c>
    </row>
    <row r="133" spans="1:6">
      <c r="A133" s="817"/>
      <c r="B133" s="41"/>
      <c r="C133" s="779"/>
      <c r="D133" s="208"/>
      <c r="E133" s="2204"/>
      <c r="F133" s="1894"/>
    </row>
    <row r="134" spans="1:6" ht="61.8" customHeight="1">
      <c r="A134" s="817" t="s">
        <v>34</v>
      </c>
      <c r="B134" s="41" t="s">
        <v>1741</v>
      </c>
      <c r="C134" s="779" t="s">
        <v>1421</v>
      </c>
      <c r="D134" s="208">
        <v>1</v>
      </c>
      <c r="E134" s="2204"/>
      <c r="F134" s="1894">
        <f>D134*E134</f>
        <v>0</v>
      </c>
    </row>
    <row r="135" spans="1:6">
      <c r="A135" s="817"/>
      <c r="B135" s="41"/>
      <c r="C135" s="779"/>
      <c r="D135" s="208"/>
      <c r="E135" s="2204"/>
      <c r="F135" s="1894"/>
    </row>
    <row r="136" spans="1:6" ht="27.6">
      <c r="A136" s="817" t="s">
        <v>35</v>
      </c>
      <c r="B136" s="41" t="s">
        <v>2072</v>
      </c>
      <c r="C136" s="779" t="s">
        <v>58</v>
      </c>
      <c r="D136" s="208"/>
      <c r="E136" s="2204"/>
      <c r="F136" s="1894">
        <f>E136</f>
        <v>0</v>
      </c>
    </row>
    <row r="137" spans="1:6">
      <c r="A137" s="817"/>
      <c r="B137" s="41"/>
      <c r="C137" s="779"/>
      <c r="D137" s="208"/>
      <c r="E137" s="2204"/>
      <c r="F137" s="1894"/>
    </row>
    <row r="138" spans="1:6">
      <c r="A138" s="817" t="s">
        <v>36</v>
      </c>
      <c r="B138" s="41" t="s">
        <v>1742</v>
      </c>
      <c r="C138" s="779" t="s">
        <v>58</v>
      </c>
      <c r="D138" s="208"/>
      <c r="E138" s="2204"/>
      <c r="F138" s="1894"/>
    </row>
    <row r="139" spans="1:6">
      <c r="A139" s="817"/>
      <c r="B139" s="41"/>
      <c r="C139" s="779"/>
      <c r="D139" s="208"/>
      <c r="E139" s="2204"/>
      <c r="F139" s="1894"/>
    </row>
    <row r="140" spans="1:6">
      <c r="A140" s="817"/>
      <c r="B140" s="41"/>
      <c r="C140" s="779"/>
      <c r="D140" s="208"/>
      <c r="E140" s="2204"/>
      <c r="F140" s="1894"/>
    </row>
    <row r="141" spans="1:6" ht="14.4" thickBot="1">
      <c r="A141" s="817"/>
      <c r="B141" s="41"/>
      <c r="C141" s="779"/>
      <c r="D141" s="208"/>
      <c r="E141" s="2204"/>
      <c r="F141" s="1894"/>
    </row>
    <row r="142" spans="1:6" ht="15" customHeight="1" thickTop="1" thickBot="1">
      <c r="A142" s="829" t="s">
        <v>2053</v>
      </c>
      <c r="B142" s="829"/>
      <c r="C142" s="895"/>
      <c r="D142" s="895"/>
      <c r="E142" s="2208"/>
      <c r="F142" s="1904">
        <f>SUM(F119:F138)</f>
        <v>0</v>
      </c>
    </row>
    <row r="143" spans="1:6" ht="14.4" thickTop="1"/>
    <row r="145" spans="1:6" ht="14.4" thickBot="1">
      <c r="A145" s="2194" t="s">
        <v>2063</v>
      </c>
      <c r="B145" s="2194"/>
      <c r="C145" s="2194"/>
      <c r="D145" s="2194"/>
      <c r="E145" s="2207"/>
      <c r="F145" s="2194"/>
    </row>
    <row r="146" spans="1:6" ht="28.8" thickTop="1" thickBot="1">
      <c r="A146" s="814" t="s">
        <v>7</v>
      </c>
      <c r="B146" s="815" t="s">
        <v>8</v>
      </c>
      <c r="C146" s="872" t="s">
        <v>10</v>
      </c>
      <c r="D146" s="872" t="s">
        <v>991</v>
      </c>
      <c r="E146" s="2199" t="s">
        <v>11</v>
      </c>
      <c r="F146" s="1893" t="s">
        <v>2033</v>
      </c>
    </row>
    <row r="147" spans="1:6" ht="14.4" thickTop="1">
      <c r="A147" s="817"/>
      <c r="B147" s="41"/>
      <c r="C147" s="779"/>
      <c r="D147" s="208"/>
      <c r="E147" s="2204"/>
      <c r="F147" s="1894"/>
    </row>
    <row r="148" spans="1:6" ht="27.6">
      <c r="A148" s="819" t="s">
        <v>2073</v>
      </c>
      <c r="B148" s="38" t="s">
        <v>2074</v>
      </c>
      <c r="C148" s="779"/>
      <c r="D148" s="208"/>
      <c r="E148" s="2204"/>
      <c r="F148" s="1894"/>
    </row>
    <row r="149" spans="1:6">
      <c r="A149" s="817"/>
      <c r="B149" s="41"/>
      <c r="C149" s="779"/>
      <c r="D149" s="208"/>
      <c r="E149" s="2204"/>
      <c r="F149" s="1894"/>
    </row>
    <row r="150" spans="1:6" ht="41.4">
      <c r="A150" s="817"/>
      <c r="B150" s="41" t="s">
        <v>1745</v>
      </c>
      <c r="C150" s="779"/>
      <c r="D150" s="208"/>
      <c r="E150" s="2204"/>
      <c r="F150" s="1894"/>
    </row>
    <row r="151" spans="1:6">
      <c r="A151" s="817"/>
      <c r="B151" s="41"/>
      <c r="C151" s="779"/>
      <c r="D151" s="208"/>
      <c r="E151" s="2204"/>
      <c r="F151" s="1894"/>
    </row>
    <row r="152" spans="1:6" ht="41.4">
      <c r="A152" s="817" t="s">
        <v>2044</v>
      </c>
      <c r="B152" s="41" t="s">
        <v>2075</v>
      </c>
      <c r="C152" s="779" t="s">
        <v>42</v>
      </c>
      <c r="D152" s="208">
        <v>30</v>
      </c>
      <c r="E152" s="2204"/>
      <c r="F152" s="1894">
        <f>D152*E152</f>
        <v>0</v>
      </c>
    </row>
    <row r="153" spans="1:6">
      <c r="A153" s="817"/>
      <c r="B153" s="41"/>
      <c r="C153" s="779"/>
      <c r="D153" s="208"/>
      <c r="E153" s="2204"/>
      <c r="F153" s="1894"/>
    </row>
    <row r="154" spans="1:6" ht="53.25" customHeight="1">
      <c r="A154" s="817" t="s">
        <v>2046</v>
      </c>
      <c r="B154" s="41" t="s">
        <v>2076</v>
      </c>
      <c r="C154" s="779" t="s">
        <v>42</v>
      </c>
      <c r="D154" s="208">
        <v>50</v>
      </c>
      <c r="E154" s="2204"/>
      <c r="F154" s="1894">
        <f>D154*E154</f>
        <v>0</v>
      </c>
    </row>
    <row r="155" spans="1:6">
      <c r="A155" s="817"/>
      <c r="B155" s="41"/>
      <c r="C155" s="779"/>
      <c r="D155" s="208"/>
      <c r="E155" s="2204"/>
      <c r="F155" s="1894"/>
    </row>
    <row r="156" spans="1:6" ht="41.4">
      <c r="A156" s="817" t="s">
        <v>2036</v>
      </c>
      <c r="B156" s="41" t="s">
        <v>2077</v>
      </c>
      <c r="C156" s="779" t="s">
        <v>42</v>
      </c>
      <c r="D156" s="208">
        <v>30</v>
      </c>
      <c r="E156" s="2204"/>
      <c r="F156" s="1894">
        <f>D156*E156</f>
        <v>0</v>
      </c>
    </row>
    <row r="157" spans="1:6">
      <c r="A157" s="817"/>
      <c r="B157" s="41"/>
      <c r="C157" s="779"/>
      <c r="D157" s="208"/>
      <c r="E157" s="2204"/>
      <c r="F157" s="1894"/>
    </row>
    <row r="158" spans="1:6" ht="39" customHeight="1">
      <c r="A158" s="817" t="s">
        <v>2048</v>
      </c>
      <c r="B158" s="41" t="s">
        <v>2078</v>
      </c>
      <c r="C158" s="779"/>
      <c r="D158" s="208"/>
      <c r="E158" s="2204"/>
      <c r="F158" s="1894"/>
    </row>
    <row r="159" spans="1:6">
      <c r="A159" s="817"/>
      <c r="B159" s="41" t="s">
        <v>2079</v>
      </c>
      <c r="C159" s="779" t="s">
        <v>42</v>
      </c>
      <c r="D159" s="208">
        <v>30</v>
      </c>
      <c r="E159" s="2204"/>
      <c r="F159" s="1894">
        <f t="shared" ref="F159:F160" si="6">D159*E159</f>
        <v>0</v>
      </c>
    </row>
    <row r="160" spans="1:6">
      <c r="A160" s="817"/>
      <c r="B160" s="41" t="s">
        <v>2060</v>
      </c>
      <c r="C160" s="779" t="s">
        <v>42</v>
      </c>
      <c r="D160" s="208">
        <v>50</v>
      </c>
      <c r="E160" s="2204"/>
      <c r="F160" s="1894">
        <f t="shared" si="6"/>
        <v>0</v>
      </c>
    </row>
    <row r="161" spans="1:6">
      <c r="A161" s="817"/>
      <c r="B161" s="41"/>
      <c r="C161" s="779"/>
      <c r="D161" s="208"/>
      <c r="E161" s="2204"/>
      <c r="F161" s="1894"/>
    </row>
    <row r="162" spans="1:6" ht="41.4">
      <c r="A162" s="817" t="s">
        <v>33</v>
      </c>
      <c r="B162" s="41" t="s">
        <v>2071</v>
      </c>
      <c r="C162" s="779" t="s">
        <v>1421</v>
      </c>
      <c r="D162" s="208">
        <v>3</v>
      </c>
      <c r="E162" s="2204"/>
      <c r="F162" s="1894">
        <f>D162*E162</f>
        <v>0</v>
      </c>
    </row>
    <row r="163" spans="1:6">
      <c r="A163" s="817"/>
      <c r="B163" s="41"/>
      <c r="C163" s="779"/>
      <c r="D163" s="208"/>
      <c r="E163" s="2204"/>
      <c r="F163" s="1894"/>
    </row>
    <row r="164" spans="1:6" ht="58.8" customHeight="1">
      <c r="A164" s="817" t="s">
        <v>34</v>
      </c>
      <c r="B164" s="41" t="s">
        <v>1741</v>
      </c>
      <c r="C164" s="779" t="s">
        <v>1421</v>
      </c>
      <c r="D164" s="208">
        <v>2</v>
      </c>
      <c r="E164" s="2204"/>
      <c r="F164" s="1894">
        <f>D164*E164</f>
        <v>0</v>
      </c>
    </row>
    <row r="165" spans="1:6">
      <c r="A165" s="817"/>
      <c r="B165" s="41"/>
      <c r="C165" s="779"/>
      <c r="D165" s="208"/>
      <c r="E165" s="2204"/>
      <c r="F165" s="1894"/>
    </row>
    <row r="166" spans="1:6" ht="27.6">
      <c r="A166" s="817" t="s">
        <v>35</v>
      </c>
      <c r="B166" s="41" t="s">
        <v>2072</v>
      </c>
      <c r="C166" s="779" t="s">
        <v>58</v>
      </c>
      <c r="D166" s="208"/>
      <c r="E166" s="2204"/>
      <c r="F166" s="1894">
        <f>E166</f>
        <v>0</v>
      </c>
    </row>
    <row r="167" spans="1:6">
      <c r="A167" s="817"/>
      <c r="B167" s="41"/>
      <c r="C167" s="779"/>
      <c r="D167" s="208"/>
      <c r="E167" s="2204"/>
      <c r="F167" s="1894"/>
    </row>
    <row r="168" spans="1:6">
      <c r="A168" s="817" t="s">
        <v>36</v>
      </c>
      <c r="B168" s="41" t="s">
        <v>1742</v>
      </c>
      <c r="C168" s="779" t="s">
        <v>58</v>
      </c>
      <c r="D168" s="208"/>
      <c r="E168" s="2204"/>
      <c r="F168" s="1894">
        <f>E168</f>
        <v>0</v>
      </c>
    </row>
    <row r="169" spans="1:6">
      <c r="A169" s="817"/>
      <c r="B169" s="41"/>
      <c r="C169" s="779"/>
      <c r="D169" s="208"/>
      <c r="E169" s="2204"/>
      <c r="F169" s="1894"/>
    </row>
    <row r="170" spans="1:6">
      <c r="A170" s="817"/>
      <c r="B170" s="41"/>
      <c r="C170" s="779"/>
      <c r="D170" s="208"/>
      <c r="E170" s="2204"/>
      <c r="F170" s="1894"/>
    </row>
    <row r="171" spans="1:6">
      <c r="A171" s="817"/>
      <c r="B171" s="41"/>
      <c r="C171" s="779"/>
      <c r="D171" s="208"/>
      <c r="E171" s="2204"/>
      <c r="F171" s="1894"/>
    </row>
    <row r="172" spans="1:6" ht="14.4" thickBot="1">
      <c r="A172" s="817"/>
      <c r="B172" s="41"/>
      <c r="C172" s="779"/>
      <c r="D172" s="208"/>
      <c r="E172" s="2204"/>
      <c r="F172" s="1894"/>
    </row>
    <row r="173" spans="1:6" ht="15" customHeight="1" thickTop="1" thickBot="1">
      <c r="A173" s="829" t="s">
        <v>2053</v>
      </c>
      <c r="B173" s="829"/>
      <c r="C173" s="895"/>
      <c r="D173" s="895"/>
      <c r="E173" s="2208"/>
      <c r="F173" s="1904">
        <f>SUM(F150:F170)</f>
        <v>0</v>
      </c>
    </row>
    <row r="174" spans="1:6" ht="14.4" thickTop="1"/>
    <row r="176" spans="1:6" ht="14.4" thickBot="1">
      <c r="A176" s="2194" t="s">
        <v>2063</v>
      </c>
      <c r="B176" s="2194"/>
      <c r="C176" s="2194"/>
      <c r="D176" s="2194"/>
      <c r="E176" s="2207"/>
      <c r="F176" s="2194"/>
    </row>
    <row r="177" spans="1:6" ht="28.8" thickTop="1" thickBot="1">
      <c r="A177" s="814" t="s">
        <v>7</v>
      </c>
      <c r="B177" s="815" t="s">
        <v>8</v>
      </c>
      <c r="C177" s="872" t="s">
        <v>10</v>
      </c>
      <c r="D177" s="872" t="s">
        <v>991</v>
      </c>
      <c r="E177" s="2199" t="s">
        <v>11</v>
      </c>
      <c r="F177" s="1893" t="s">
        <v>2033</v>
      </c>
    </row>
    <row r="178" spans="1:6" ht="14.4" thickTop="1">
      <c r="A178" s="817"/>
      <c r="B178" s="41"/>
      <c r="C178" s="779"/>
      <c r="D178" s="208"/>
      <c r="E178" s="2204"/>
      <c r="F178" s="1894"/>
    </row>
    <row r="179" spans="1:6" ht="27.6">
      <c r="A179" s="819" t="s">
        <v>2080</v>
      </c>
      <c r="B179" s="38" t="s">
        <v>2081</v>
      </c>
      <c r="C179" s="779"/>
      <c r="D179" s="208"/>
      <c r="E179" s="2204"/>
      <c r="F179" s="1894"/>
    </row>
    <row r="180" spans="1:6" ht="41.4">
      <c r="A180" s="817"/>
      <c r="B180" s="41" t="s">
        <v>1745</v>
      </c>
      <c r="C180" s="779"/>
      <c r="D180" s="208"/>
      <c r="E180" s="2204"/>
      <c r="F180" s="1894"/>
    </row>
    <row r="181" spans="1:6">
      <c r="A181" s="817"/>
      <c r="B181" s="41"/>
      <c r="C181" s="779"/>
      <c r="D181" s="208"/>
      <c r="E181" s="2204"/>
      <c r="F181" s="1894"/>
    </row>
    <row r="182" spans="1:6" ht="82.8">
      <c r="A182" s="817" t="s">
        <v>2044</v>
      </c>
      <c r="B182" s="41" t="s">
        <v>2082</v>
      </c>
      <c r="C182" s="779" t="s">
        <v>1421</v>
      </c>
      <c r="D182" s="208">
        <v>1</v>
      </c>
      <c r="E182" s="2204"/>
      <c r="F182" s="1894">
        <f>D182*E182</f>
        <v>0</v>
      </c>
    </row>
    <row r="183" spans="1:6">
      <c r="A183" s="817"/>
      <c r="B183" s="41"/>
      <c r="C183" s="779"/>
      <c r="D183" s="208"/>
      <c r="E183" s="2204"/>
      <c r="F183" s="1894"/>
    </row>
    <row r="184" spans="1:6" ht="27.6">
      <c r="A184" s="817" t="s">
        <v>2046</v>
      </c>
      <c r="B184" s="41" t="s">
        <v>2083</v>
      </c>
      <c r="C184" s="779"/>
      <c r="D184" s="208"/>
      <c r="E184" s="2204"/>
      <c r="F184" s="1894"/>
    </row>
    <row r="185" spans="1:6">
      <c r="A185" s="817"/>
      <c r="B185" s="41" t="s">
        <v>2084</v>
      </c>
      <c r="C185" s="779" t="s">
        <v>42</v>
      </c>
      <c r="D185" s="208">
        <v>30</v>
      </c>
      <c r="E185" s="2204"/>
      <c r="F185" s="1894">
        <f>D185*E185</f>
        <v>0</v>
      </c>
    </row>
    <row r="186" spans="1:6">
      <c r="A186" s="817"/>
      <c r="B186" s="41"/>
      <c r="C186" s="779"/>
      <c r="D186" s="208"/>
      <c r="E186" s="2204"/>
      <c r="F186" s="1894"/>
    </row>
    <row r="187" spans="1:6" ht="27.6">
      <c r="A187" s="817" t="s">
        <v>2036</v>
      </c>
      <c r="B187" s="41" t="s">
        <v>2085</v>
      </c>
      <c r="C187" s="779"/>
      <c r="D187" s="208"/>
      <c r="E187" s="2204"/>
      <c r="F187" s="1894"/>
    </row>
    <row r="188" spans="1:6">
      <c r="A188" s="817"/>
      <c r="B188" s="41" t="s">
        <v>2084</v>
      </c>
      <c r="C188" s="779" t="s">
        <v>42</v>
      </c>
      <c r="D188" s="208">
        <v>60</v>
      </c>
      <c r="E188" s="2204"/>
      <c r="F188" s="1894">
        <f>D188*E188</f>
        <v>0</v>
      </c>
    </row>
    <row r="189" spans="1:6">
      <c r="A189" s="817"/>
      <c r="B189" s="41"/>
      <c r="C189" s="779"/>
      <c r="D189" s="208"/>
      <c r="E189" s="2204"/>
      <c r="F189" s="1894"/>
    </row>
    <row r="190" spans="1:6">
      <c r="A190" s="817" t="s">
        <v>32</v>
      </c>
      <c r="B190" s="41" t="s">
        <v>1763</v>
      </c>
      <c r="C190" s="779" t="s">
        <v>58</v>
      </c>
      <c r="D190" s="208"/>
      <c r="E190" s="2204"/>
      <c r="F190" s="1894">
        <f>E190</f>
        <v>0</v>
      </c>
    </row>
    <row r="191" spans="1:6">
      <c r="A191" s="817"/>
      <c r="B191" s="41"/>
      <c r="C191" s="779"/>
      <c r="D191" s="208"/>
      <c r="E191" s="2204"/>
      <c r="F191" s="1894"/>
    </row>
    <row r="192" spans="1:6" ht="27.6">
      <c r="A192" s="817" t="s">
        <v>33</v>
      </c>
      <c r="B192" s="41" t="s">
        <v>1751</v>
      </c>
      <c r="C192" s="779" t="s">
        <v>58</v>
      </c>
      <c r="D192" s="208"/>
      <c r="E192" s="2204"/>
      <c r="F192" s="1894">
        <f>E192</f>
        <v>0</v>
      </c>
    </row>
    <row r="193" spans="1:6">
      <c r="A193" s="817"/>
      <c r="B193" s="41"/>
      <c r="C193" s="779"/>
      <c r="D193" s="208"/>
      <c r="E193" s="2204"/>
      <c r="F193" s="1894"/>
    </row>
    <row r="194" spans="1:6">
      <c r="A194" s="817"/>
      <c r="B194" s="41"/>
      <c r="C194" s="779"/>
      <c r="D194" s="208"/>
      <c r="E194" s="2204"/>
      <c r="F194" s="1894"/>
    </row>
    <row r="195" spans="1:6">
      <c r="A195" s="817" t="s">
        <v>34</v>
      </c>
      <c r="B195" s="41" t="s">
        <v>1742</v>
      </c>
      <c r="C195" s="779" t="s">
        <v>58</v>
      </c>
      <c r="D195" s="208"/>
      <c r="E195" s="2204"/>
      <c r="F195" s="1894">
        <f>E195</f>
        <v>0</v>
      </c>
    </row>
    <row r="196" spans="1:6">
      <c r="A196" s="817"/>
      <c r="B196" s="41"/>
      <c r="C196" s="779"/>
      <c r="D196" s="208"/>
      <c r="E196" s="2204"/>
      <c r="F196" s="1894"/>
    </row>
    <row r="197" spans="1:6">
      <c r="A197" s="817"/>
      <c r="B197" s="41"/>
      <c r="C197" s="779"/>
      <c r="D197" s="208"/>
      <c r="E197" s="2204"/>
      <c r="F197" s="1894"/>
    </row>
    <row r="198" spans="1:6">
      <c r="A198" s="817"/>
      <c r="B198" s="41"/>
      <c r="C198" s="779"/>
      <c r="D198" s="208"/>
      <c r="E198" s="2204"/>
      <c r="F198" s="1894"/>
    </row>
    <row r="199" spans="1:6">
      <c r="A199" s="817"/>
      <c r="B199" s="41"/>
      <c r="C199" s="779"/>
      <c r="D199" s="208"/>
      <c r="E199" s="2204"/>
      <c r="F199" s="1894"/>
    </row>
    <row r="200" spans="1:6">
      <c r="A200" s="817"/>
      <c r="B200" s="41"/>
      <c r="C200" s="779"/>
      <c r="D200" s="208"/>
      <c r="E200" s="2204"/>
      <c r="F200" s="1894"/>
    </row>
    <row r="201" spans="1:6">
      <c r="A201" s="817"/>
      <c r="B201" s="41"/>
      <c r="C201" s="779"/>
      <c r="D201" s="208"/>
      <c r="E201" s="2204"/>
      <c r="F201" s="1894"/>
    </row>
    <row r="202" spans="1:6">
      <c r="A202" s="817"/>
      <c r="B202" s="41"/>
      <c r="C202" s="779"/>
      <c r="D202" s="208"/>
      <c r="E202" s="2204"/>
      <c r="F202" s="1894"/>
    </row>
    <row r="203" spans="1:6">
      <c r="A203" s="817"/>
      <c r="B203" s="41"/>
      <c r="C203" s="779"/>
      <c r="D203" s="208"/>
      <c r="E203" s="2204"/>
      <c r="F203" s="1894"/>
    </row>
    <row r="204" spans="1:6">
      <c r="A204" s="817"/>
      <c r="B204" s="1710"/>
      <c r="C204" s="779"/>
      <c r="D204" s="1704"/>
      <c r="E204" s="2204"/>
      <c r="F204" s="1894"/>
    </row>
    <row r="205" spans="1:6">
      <c r="A205" s="817"/>
      <c r="B205" s="1710"/>
      <c r="C205" s="779"/>
      <c r="D205" s="1704"/>
      <c r="E205" s="2204"/>
      <c r="F205" s="1894"/>
    </row>
    <row r="206" spans="1:6">
      <c r="A206" s="817"/>
      <c r="B206" s="41"/>
      <c r="C206" s="779"/>
      <c r="D206" s="208"/>
      <c r="E206" s="2204"/>
      <c r="F206" s="1894"/>
    </row>
    <row r="207" spans="1:6">
      <c r="A207" s="817"/>
      <c r="B207" s="41"/>
      <c r="C207" s="779"/>
      <c r="D207" s="208"/>
      <c r="E207" s="2204"/>
      <c r="F207" s="1894"/>
    </row>
    <row r="208" spans="1:6">
      <c r="A208" s="817"/>
      <c r="B208" s="41"/>
      <c r="C208" s="779"/>
      <c r="D208" s="208"/>
      <c r="E208" s="2204"/>
      <c r="F208" s="1894"/>
    </row>
    <row r="209" spans="1:6">
      <c r="A209" s="817"/>
      <c r="B209" s="41"/>
      <c r="C209" s="779"/>
      <c r="D209" s="208"/>
      <c r="E209" s="2204"/>
      <c r="F209" s="1894"/>
    </row>
    <row r="210" spans="1:6">
      <c r="A210" s="817"/>
      <c r="B210" s="41"/>
      <c r="C210" s="779"/>
      <c r="D210" s="208"/>
      <c r="E210" s="2204"/>
      <c r="F210" s="1894"/>
    </row>
    <row r="211" spans="1:6" ht="14.4" thickBot="1">
      <c r="A211" s="817"/>
      <c r="B211" s="41"/>
      <c r="C211" s="779"/>
      <c r="D211" s="208"/>
      <c r="E211" s="2204"/>
      <c r="F211" s="1894"/>
    </row>
    <row r="212" spans="1:6" ht="15" customHeight="1" thickTop="1" thickBot="1">
      <c r="A212" s="829" t="s">
        <v>2053</v>
      </c>
      <c r="B212" s="829"/>
      <c r="C212" s="895"/>
      <c r="D212" s="895"/>
      <c r="E212" s="2208"/>
      <c r="F212" s="1904">
        <f>SUM(F180:F195)</f>
        <v>0</v>
      </c>
    </row>
    <row r="213" spans="1:6" ht="14.4" thickTop="1"/>
    <row r="215" spans="1:6" ht="14.4" thickBot="1">
      <c r="A215" s="2194" t="s">
        <v>2063</v>
      </c>
      <c r="B215" s="2194"/>
      <c r="C215" s="2194"/>
      <c r="D215" s="2194"/>
      <c r="E215" s="2207"/>
      <c r="F215" s="2194"/>
    </row>
    <row r="216" spans="1:6" s="524" customFormat="1" ht="28.8" thickTop="1" thickBot="1">
      <c r="A216" s="870" t="s">
        <v>7</v>
      </c>
      <c r="B216" s="1892" t="s">
        <v>8</v>
      </c>
      <c r="C216" s="872" t="s">
        <v>10</v>
      </c>
      <c r="D216" s="872" t="s">
        <v>991</v>
      </c>
      <c r="E216" s="2199" t="s">
        <v>11</v>
      </c>
      <c r="F216" s="1893" t="s">
        <v>2033</v>
      </c>
    </row>
    <row r="217" spans="1:6" ht="28.2" thickTop="1">
      <c r="A217" s="819" t="s">
        <v>2086</v>
      </c>
      <c r="B217" s="38" t="s">
        <v>1753</v>
      </c>
      <c r="C217" s="779"/>
      <c r="D217" s="208"/>
      <c r="E217" s="2204"/>
      <c r="F217" s="1894"/>
    </row>
    <row r="218" spans="1:6" ht="41.4">
      <c r="A218" s="817"/>
      <c r="B218" s="41" t="s">
        <v>1745</v>
      </c>
      <c r="C218" s="779"/>
      <c r="D218" s="208"/>
      <c r="E218" s="2204"/>
      <c r="F218" s="1894"/>
    </row>
    <row r="219" spans="1:6" ht="96.6">
      <c r="A219" s="817" t="s">
        <v>2044</v>
      </c>
      <c r="B219" s="41" t="s">
        <v>2087</v>
      </c>
      <c r="C219" s="779" t="s">
        <v>1421</v>
      </c>
      <c r="D219" s="208">
        <v>1</v>
      </c>
      <c r="E219" s="2204"/>
      <c r="F219" s="1894">
        <f>D219*E219</f>
        <v>0</v>
      </c>
    </row>
    <row r="220" spans="1:6">
      <c r="A220" s="817"/>
      <c r="B220" s="41"/>
      <c r="C220" s="779"/>
      <c r="D220" s="208"/>
      <c r="E220" s="2204"/>
      <c r="F220" s="1894"/>
    </row>
    <row r="221" spans="1:6" ht="41.4">
      <c r="A221" s="817" t="s">
        <v>2046</v>
      </c>
      <c r="B221" s="41" t="s">
        <v>2088</v>
      </c>
      <c r="C221" s="779" t="s">
        <v>42</v>
      </c>
      <c r="D221" s="208">
        <v>450</v>
      </c>
      <c r="E221" s="2204"/>
      <c r="F221" s="1894">
        <f>D221*E221</f>
        <v>0</v>
      </c>
    </row>
    <row r="222" spans="1:6">
      <c r="A222" s="817"/>
      <c r="B222" s="41"/>
      <c r="C222" s="779"/>
      <c r="D222" s="208"/>
      <c r="E222" s="2204"/>
      <c r="F222" s="1894"/>
    </row>
    <row r="223" spans="1:6" ht="27.6">
      <c r="A223" s="817" t="s">
        <v>31</v>
      </c>
      <c r="B223" s="41" t="s">
        <v>2089</v>
      </c>
      <c r="C223" s="779"/>
      <c r="D223" s="208"/>
      <c r="E223" s="2204"/>
      <c r="F223" s="1894"/>
    </row>
    <row r="224" spans="1:6">
      <c r="A224" s="817"/>
      <c r="B224" s="41" t="s">
        <v>2090</v>
      </c>
      <c r="C224" s="779" t="s">
        <v>42</v>
      </c>
      <c r="D224" s="208">
        <v>50</v>
      </c>
      <c r="E224" s="2204"/>
      <c r="F224" s="1894">
        <f>D224*E224</f>
        <v>0</v>
      </c>
    </row>
    <row r="225" spans="1:6">
      <c r="A225" s="817"/>
      <c r="B225" s="41" t="s">
        <v>2091</v>
      </c>
      <c r="C225" s="779" t="s">
        <v>42</v>
      </c>
      <c r="D225" s="208">
        <v>50</v>
      </c>
      <c r="E225" s="2204"/>
      <c r="F225" s="1894">
        <f>D225*E225</f>
        <v>0</v>
      </c>
    </row>
    <row r="226" spans="1:6">
      <c r="A226" s="817"/>
      <c r="B226" s="41" t="s">
        <v>2092</v>
      </c>
      <c r="C226" s="779" t="s">
        <v>42</v>
      </c>
      <c r="D226" s="208">
        <v>50</v>
      </c>
      <c r="E226" s="2204"/>
      <c r="F226" s="1894">
        <f>D226*E226</f>
        <v>0</v>
      </c>
    </row>
    <row r="227" spans="1:6">
      <c r="A227" s="817"/>
      <c r="B227" s="41"/>
      <c r="C227" s="779"/>
      <c r="D227" s="208"/>
      <c r="E227" s="2204"/>
      <c r="F227" s="1894"/>
    </row>
    <row r="228" spans="1:6" ht="27.6">
      <c r="A228" s="817" t="s">
        <v>32</v>
      </c>
      <c r="B228" s="41" t="s">
        <v>2093</v>
      </c>
      <c r="C228" s="779"/>
      <c r="D228" s="208"/>
      <c r="E228" s="2204"/>
      <c r="F228" s="1894"/>
    </row>
    <row r="229" spans="1:6">
      <c r="A229" s="817"/>
      <c r="B229" s="41" t="s">
        <v>2094</v>
      </c>
      <c r="C229" s="779" t="s">
        <v>42</v>
      </c>
      <c r="D229" s="208">
        <v>50</v>
      </c>
      <c r="E229" s="2204"/>
      <c r="F229" s="1894">
        <f>D229*E229</f>
        <v>0</v>
      </c>
    </row>
    <row r="230" spans="1:6">
      <c r="A230" s="817"/>
      <c r="B230" s="41" t="s">
        <v>2095</v>
      </c>
      <c r="C230" s="779" t="s">
        <v>42</v>
      </c>
      <c r="D230" s="208">
        <v>50</v>
      </c>
      <c r="E230" s="2204"/>
      <c r="F230" s="1894">
        <f>D230*E230</f>
        <v>0</v>
      </c>
    </row>
    <row r="231" spans="1:6">
      <c r="A231" s="817"/>
      <c r="B231" s="41"/>
      <c r="C231" s="779"/>
      <c r="D231" s="208"/>
      <c r="E231" s="2204"/>
      <c r="F231" s="1894"/>
    </row>
    <row r="232" spans="1:6" ht="27.6">
      <c r="A232" s="817" t="s">
        <v>33</v>
      </c>
      <c r="B232" s="41" t="s">
        <v>2096</v>
      </c>
      <c r="C232" s="779"/>
      <c r="D232" s="208"/>
      <c r="E232" s="2204"/>
      <c r="F232" s="1894"/>
    </row>
    <row r="233" spans="1:6">
      <c r="A233" s="817"/>
      <c r="B233" s="41" t="s">
        <v>2094</v>
      </c>
      <c r="C233" s="779" t="s">
        <v>42</v>
      </c>
      <c r="D233" s="208">
        <v>50</v>
      </c>
      <c r="E233" s="2204"/>
      <c r="F233" s="1894">
        <f>D233*E233</f>
        <v>0</v>
      </c>
    </row>
    <row r="234" spans="1:6">
      <c r="A234" s="817"/>
      <c r="B234" s="41" t="s">
        <v>2095</v>
      </c>
      <c r="C234" s="779" t="s">
        <v>42</v>
      </c>
      <c r="D234" s="208">
        <v>50</v>
      </c>
      <c r="E234" s="2204"/>
      <c r="F234" s="1894">
        <f>D234*E234</f>
        <v>0</v>
      </c>
    </row>
    <row r="235" spans="1:6">
      <c r="A235" s="817"/>
      <c r="B235" s="41" t="s">
        <v>2097</v>
      </c>
      <c r="C235" s="779" t="s">
        <v>42</v>
      </c>
      <c r="D235" s="208">
        <v>60</v>
      </c>
      <c r="E235" s="2204"/>
      <c r="F235" s="1894">
        <f>D235*E235</f>
        <v>0</v>
      </c>
    </row>
    <row r="236" spans="1:6">
      <c r="A236" s="817"/>
      <c r="B236" s="41" t="s">
        <v>2098</v>
      </c>
      <c r="C236" s="779" t="s">
        <v>42</v>
      </c>
      <c r="D236" s="208">
        <v>60</v>
      </c>
      <c r="E236" s="2204"/>
      <c r="F236" s="1894">
        <f>D236*E236</f>
        <v>0</v>
      </c>
    </row>
    <row r="237" spans="1:6">
      <c r="A237" s="817"/>
      <c r="B237" s="41" t="s">
        <v>2099</v>
      </c>
      <c r="C237" s="779" t="s">
        <v>42</v>
      </c>
      <c r="D237" s="208">
        <v>70</v>
      </c>
      <c r="E237" s="2204"/>
      <c r="F237" s="1894">
        <f>D237*E237</f>
        <v>0</v>
      </c>
    </row>
    <row r="238" spans="1:6">
      <c r="A238" s="817"/>
      <c r="B238" s="41"/>
      <c r="C238" s="779"/>
      <c r="D238" s="208"/>
      <c r="E238" s="2204"/>
      <c r="F238" s="1894"/>
    </row>
    <row r="239" spans="1:6" ht="27.6">
      <c r="A239" s="817" t="s">
        <v>2100</v>
      </c>
      <c r="B239" s="41" t="s">
        <v>2101</v>
      </c>
      <c r="C239" s="779"/>
      <c r="D239" s="208"/>
      <c r="E239" s="2204"/>
      <c r="F239" s="1894"/>
    </row>
    <row r="240" spans="1:6">
      <c r="A240" s="817"/>
      <c r="B240" s="41" t="s">
        <v>1755</v>
      </c>
      <c r="C240" s="779" t="s">
        <v>42</v>
      </c>
      <c r="D240" s="208">
        <v>68</v>
      </c>
      <c r="E240" s="2204"/>
      <c r="F240" s="1894">
        <f t="shared" ref="F240:F250" si="7">D240*E240</f>
        <v>0</v>
      </c>
    </row>
    <row r="241" spans="1:6">
      <c r="A241" s="817"/>
      <c r="B241" s="41" t="s">
        <v>1756</v>
      </c>
      <c r="C241" s="779" t="s">
        <v>42</v>
      </c>
      <c r="D241" s="208">
        <v>32</v>
      </c>
      <c r="E241" s="2204"/>
      <c r="F241" s="1894">
        <f t="shared" si="7"/>
        <v>0</v>
      </c>
    </row>
    <row r="242" spans="1:6">
      <c r="A242" s="817"/>
      <c r="B242" s="41" t="s">
        <v>1757</v>
      </c>
      <c r="C242" s="779" t="s">
        <v>42</v>
      </c>
      <c r="D242" s="208">
        <v>68</v>
      </c>
      <c r="E242" s="2204"/>
      <c r="F242" s="1894">
        <f t="shared" si="7"/>
        <v>0</v>
      </c>
    </row>
    <row r="243" spans="1:6">
      <c r="A243" s="817"/>
      <c r="B243" s="41" t="s">
        <v>1758</v>
      </c>
      <c r="C243" s="779" t="s">
        <v>42</v>
      </c>
      <c r="D243" s="208">
        <v>32</v>
      </c>
      <c r="E243" s="2204"/>
      <c r="F243" s="1894">
        <f t="shared" si="7"/>
        <v>0</v>
      </c>
    </row>
    <row r="244" spans="1:6">
      <c r="A244" s="817"/>
      <c r="B244" s="41" t="s">
        <v>1759</v>
      </c>
      <c r="C244" s="779" t="s">
        <v>42</v>
      </c>
      <c r="D244" s="208">
        <v>68</v>
      </c>
      <c r="E244" s="2204"/>
      <c r="F244" s="1894">
        <f t="shared" si="7"/>
        <v>0</v>
      </c>
    </row>
    <row r="245" spans="1:6">
      <c r="A245" s="817"/>
      <c r="B245" s="41" t="s">
        <v>1760</v>
      </c>
      <c r="C245" s="779" t="s">
        <v>42</v>
      </c>
      <c r="D245" s="208">
        <v>32</v>
      </c>
      <c r="E245" s="2204"/>
      <c r="F245" s="1894">
        <f t="shared" si="7"/>
        <v>0</v>
      </c>
    </row>
    <row r="246" spans="1:6">
      <c r="A246" s="817"/>
      <c r="B246" s="41" t="s">
        <v>2102</v>
      </c>
      <c r="C246" s="779" t="s">
        <v>42</v>
      </c>
      <c r="D246" s="208">
        <v>68</v>
      </c>
      <c r="E246" s="2204"/>
      <c r="F246" s="1894">
        <f t="shared" si="7"/>
        <v>0</v>
      </c>
    </row>
    <row r="247" spans="1:6">
      <c r="A247" s="817"/>
      <c r="B247" s="41" t="s">
        <v>2103</v>
      </c>
      <c r="C247" s="779" t="s">
        <v>42</v>
      </c>
      <c r="D247" s="208">
        <v>32</v>
      </c>
      <c r="E247" s="2204"/>
      <c r="F247" s="1894">
        <f t="shared" si="7"/>
        <v>0</v>
      </c>
    </row>
    <row r="248" spans="1:6">
      <c r="A248" s="1951"/>
      <c r="B248" s="1952" t="s">
        <v>2104</v>
      </c>
      <c r="C248" s="1953" t="s">
        <v>42</v>
      </c>
      <c r="D248" s="1954">
        <v>40</v>
      </c>
      <c r="E248" s="2210"/>
      <c r="F248" s="1909">
        <f t="shared" si="7"/>
        <v>0</v>
      </c>
    </row>
    <row r="249" spans="1:6">
      <c r="A249" s="817"/>
      <c r="B249" s="41" t="s">
        <v>2105</v>
      </c>
      <c r="C249" s="779" t="s">
        <v>42</v>
      </c>
      <c r="D249" s="208">
        <v>32</v>
      </c>
      <c r="E249" s="2204"/>
      <c r="F249" s="1894">
        <f t="shared" si="7"/>
        <v>0</v>
      </c>
    </row>
    <row r="250" spans="1:6">
      <c r="A250" s="817"/>
      <c r="B250" s="41" t="s">
        <v>2106</v>
      </c>
      <c r="C250" s="779" t="s">
        <v>42</v>
      </c>
      <c r="D250" s="208">
        <v>60</v>
      </c>
      <c r="E250" s="2204"/>
      <c r="F250" s="1894">
        <f t="shared" si="7"/>
        <v>0</v>
      </c>
    </row>
    <row r="251" spans="1:6">
      <c r="A251" s="817"/>
      <c r="B251" s="41"/>
      <c r="C251" s="779"/>
      <c r="D251" s="208"/>
      <c r="E251" s="2204"/>
      <c r="F251" s="1894"/>
    </row>
    <row r="252" spans="1:6" ht="27.6">
      <c r="A252" s="817" t="s">
        <v>2107</v>
      </c>
      <c r="B252" s="41" t="s">
        <v>1761</v>
      </c>
      <c r="C252" s="779"/>
      <c r="D252" s="208"/>
      <c r="E252" s="2204"/>
      <c r="F252" s="1894"/>
    </row>
    <row r="253" spans="1:6">
      <c r="A253" s="817"/>
      <c r="B253" s="41" t="s">
        <v>2108</v>
      </c>
      <c r="C253" s="779" t="s">
        <v>1421</v>
      </c>
      <c r="D253" s="208">
        <v>4</v>
      </c>
      <c r="E253" s="2204"/>
      <c r="F253" s="1894">
        <f>D253*E253</f>
        <v>0</v>
      </c>
    </row>
    <row r="254" spans="1:6">
      <c r="A254" s="817"/>
      <c r="B254" s="41" t="s">
        <v>2109</v>
      </c>
      <c r="C254" s="779" t="s">
        <v>1421</v>
      </c>
      <c r="D254" s="208">
        <v>6</v>
      </c>
      <c r="E254" s="2204"/>
      <c r="F254" s="1894">
        <f>D254*E254</f>
        <v>0</v>
      </c>
    </row>
    <row r="255" spans="1:6">
      <c r="A255" s="817"/>
      <c r="B255" s="41" t="s">
        <v>2110</v>
      </c>
      <c r="C255" s="779" t="s">
        <v>1421</v>
      </c>
      <c r="D255" s="208">
        <v>12</v>
      </c>
      <c r="E255" s="2204"/>
      <c r="F255" s="1894">
        <f>D255*E255</f>
        <v>0</v>
      </c>
    </row>
    <row r="256" spans="1:6">
      <c r="A256" s="817"/>
      <c r="B256" s="41"/>
      <c r="C256" s="779"/>
      <c r="D256" s="208"/>
      <c r="E256" s="2204"/>
      <c r="F256" s="1894"/>
    </row>
    <row r="257" spans="1:6">
      <c r="A257" s="817" t="s">
        <v>2111</v>
      </c>
      <c r="B257" s="41" t="s">
        <v>1763</v>
      </c>
      <c r="C257" s="779" t="s">
        <v>58</v>
      </c>
      <c r="D257" s="208"/>
      <c r="E257" s="2204"/>
      <c r="F257" s="1894">
        <f>E257</f>
        <v>0</v>
      </c>
    </row>
    <row r="258" spans="1:6" ht="27.6">
      <c r="A258" s="817" t="s">
        <v>2112</v>
      </c>
      <c r="B258" s="41" t="s">
        <v>2072</v>
      </c>
      <c r="C258" s="779" t="s">
        <v>58</v>
      </c>
      <c r="D258" s="208"/>
      <c r="E258" s="2204"/>
      <c r="F258" s="1894">
        <f t="shared" ref="F258:F259" si="8">E258</f>
        <v>0</v>
      </c>
    </row>
    <row r="259" spans="1:6">
      <c r="A259" s="817" t="s">
        <v>2113</v>
      </c>
      <c r="B259" s="41" t="s">
        <v>1742</v>
      </c>
      <c r="C259" s="779" t="s">
        <v>58</v>
      </c>
      <c r="D259" s="208"/>
      <c r="E259" s="2204"/>
      <c r="F259" s="1894">
        <f t="shared" si="8"/>
        <v>0</v>
      </c>
    </row>
    <row r="260" spans="1:6">
      <c r="A260" s="817"/>
      <c r="B260" s="41"/>
      <c r="C260" s="779"/>
      <c r="D260" s="208"/>
      <c r="E260" s="2204"/>
      <c r="F260" s="1894"/>
    </row>
    <row r="261" spans="1:6">
      <c r="A261" s="817"/>
      <c r="B261" s="1710"/>
      <c r="C261" s="779"/>
      <c r="D261" s="1704"/>
      <c r="E261" s="2204"/>
      <c r="F261" s="1894"/>
    </row>
    <row r="262" spans="1:6">
      <c r="A262" s="817"/>
      <c r="B262" s="1710"/>
      <c r="C262" s="779"/>
      <c r="D262" s="1704"/>
      <c r="E262" s="2204"/>
      <c r="F262" s="1894"/>
    </row>
    <row r="263" spans="1:6">
      <c r="A263" s="817"/>
      <c r="B263" s="1710"/>
      <c r="C263" s="779"/>
      <c r="D263" s="1704"/>
      <c r="E263" s="2204"/>
      <c r="F263" s="1894"/>
    </row>
    <row r="264" spans="1:6">
      <c r="A264" s="817"/>
      <c r="B264" s="1710"/>
      <c r="C264" s="779"/>
      <c r="D264" s="1704"/>
      <c r="E264" s="2204"/>
      <c r="F264" s="1894"/>
    </row>
    <row r="265" spans="1:6">
      <c r="A265" s="817"/>
      <c r="B265" s="1710"/>
      <c r="C265" s="779"/>
      <c r="D265" s="1704"/>
      <c r="E265" s="2204"/>
      <c r="F265" s="1894"/>
    </row>
    <row r="266" spans="1:6">
      <c r="A266" s="817"/>
      <c r="B266" s="1710"/>
      <c r="C266" s="779"/>
      <c r="D266" s="1704"/>
      <c r="E266" s="2204"/>
      <c r="F266" s="1894"/>
    </row>
    <row r="267" spans="1:6">
      <c r="A267" s="817"/>
      <c r="B267" s="1710"/>
      <c r="C267" s="779"/>
      <c r="D267" s="1704"/>
      <c r="E267" s="2204"/>
      <c r="F267" s="1894"/>
    </row>
    <row r="268" spans="1:6">
      <c r="A268" s="817"/>
      <c r="B268" s="1710"/>
      <c r="C268" s="779"/>
      <c r="D268" s="1704"/>
      <c r="E268" s="2204"/>
      <c r="F268" s="1894"/>
    </row>
    <row r="269" spans="1:6">
      <c r="A269" s="817"/>
      <c r="B269" s="1710"/>
      <c r="C269" s="779"/>
      <c r="D269" s="1704"/>
      <c r="E269" s="2204"/>
      <c r="F269" s="1894"/>
    </row>
    <row r="270" spans="1:6">
      <c r="A270" s="817"/>
      <c r="B270" s="1710"/>
      <c r="C270" s="779"/>
      <c r="D270" s="1704"/>
      <c r="E270" s="2204"/>
      <c r="F270" s="1894"/>
    </row>
    <row r="271" spans="1:6">
      <c r="A271" s="817"/>
      <c r="B271" s="1710"/>
      <c r="C271" s="779"/>
      <c r="D271" s="1704"/>
      <c r="E271" s="2204"/>
      <c r="F271" s="1894"/>
    </row>
    <row r="272" spans="1:6">
      <c r="A272" s="817"/>
      <c r="B272" s="1710"/>
      <c r="C272" s="779"/>
      <c r="D272" s="1704"/>
      <c r="E272" s="2204"/>
      <c r="F272" s="1894"/>
    </row>
    <row r="273" spans="1:6">
      <c r="A273" s="817"/>
      <c r="B273" s="1710"/>
      <c r="C273" s="779"/>
      <c r="D273" s="1704"/>
      <c r="E273" s="2204"/>
      <c r="F273" s="1894"/>
    </row>
    <row r="274" spans="1:6">
      <c r="A274" s="817"/>
      <c r="B274" s="1710"/>
      <c r="C274" s="779"/>
      <c r="D274" s="1704"/>
      <c r="E274" s="2204"/>
      <c r="F274" s="1894"/>
    </row>
    <row r="275" spans="1:6">
      <c r="A275" s="817"/>
      <c r="B275" s="1710"/>
      <c r="C275" s="779"/>
      <c r="D275" s="1704"/>
      <c r="E275" s="2204"/>
      <c r="F275" s="1894"/>
    </row>
    <row r="276" spans="1:6">
      <c r="A276" s="817"/>
      <c r="B276" s="1710"/>
      <c r="C276" s="779"/>
      <c r="D276" s="1704"/>
      <c r="E276" s="2204"/>
      <c r="F276" s="1894"/>
    </row>
    <row r="277" spans="1:6">
      <c r="A277" s="817"/>
      <c r="B277" s="1710"/>
      <c r="C277" s="779"/>
      <c r="D277" s="1704"/>
      <c r="E277" s="2204"/>
      <c r="F277" s="1894"/>
    </row>
    <row r="278" spans="1:6">
      <c r="A278" s="817"/>
      <c r="B278" s="1710"/>
      <c r="C278" s="779"/>
      <c r="D278" s="1704"/>
      <c r="E278" s="2204"/>
      <c r="F278" s="1894"/>
    </row>
    <row r="279" spans="1:6">
      <c r="A279" s="817"/>
      <c r="B279" s="1710"/>
      <c r="C279" s="779"/>
      <c r="D279" s="1704"/>
      <c r="E279" s="2204"/>
      <c r="F279" s="1894"/>
    </row>
    <row r="280" spans="1:6">
      <c r="A280" s="817"/>
      <c r="B280" s="1710"/>
      <c r="C280" s="779"/>
      <c r="D280" s="1704"/>
      <c r="E280" s="2204"/>
      <c r="F280" s="1894"/>
    </row>
    <row r="281" spans="1:6">
      <c r="A281" s="817"/>
      <c r="B281" s="1710"/>
      <c r="C281" s="779"/>
      <c r="D281" s="1704"/>
      <c r="E281" s="2204"/>
      <c r="F281" s="1894"/>
    </row>
    <row r="282" spans="1:6">
      <c r="A282" s="817"/>
      <c r="B282" s="1710"/>
      <c r="C282" s="779"/>
      <c r="D282" s="1704"/>
      <c r="E282" s="2204"/>
      <c r="F282" s="1894"/>
    </row>
    <row r="283" spans="1:6">
      <c r="A283" s="817"/>
      <c r="B283" s="41"/>
      <c r="C283" s="779"/>
      <c r="D283" s="208"/>
      <c r="E283" s="2204"/>
      <c r="F283" s="1894"/>
    </row>
    <row r="284" spans="1:6">
      <c r="A284" s="817"/>
      <c r="B284" s="1710"/>
      <c r="C284" s="779"/>
      <c r="D284" s="1704"/>
      <c r="E284" s="2204"/>
      <c r="F284" s="1894"/>
    </row>
    <row r="285" spans="1:6">
      <c r="A285" s="817"/>
      <c r="B285" s="1710"/>
      <c r="C285" s="779"/>
      <c r="D285" s="1704"/>
      <c r="E285" s="2204"/>
      <c r="F285" s="1894"/>
    </row>
    <row r="286" spans="1:6">
      <c r="A286" s="817"/>
      <c r="B286" s="1710"/>
      <c r="C286" s="779"/>
      <c r="D286" s="1704"/>
      <c r="E286" s="2204"/>
      <c r="F286" s="1894"/>
    </row>
    <row r="287" spans="1:6">
      <c r="A287" s="817"/>
      <c r="B287" s="1710"/>
      <c r="C287" s="779"/>
      <c r="D287" s="1704"/>
      <c r="E287" s="2204"/>
      <c r="F287" s="1894"/>
    </row>
    <row r="288" spans="1:6">
      <c r="A288" s="817"/>
      <c r="B288" s="1710"/>
      <c r="C288" s="779"/>
      <c r="D288" s="1704"/>
      <c r="E288" s="2204"/>
      <c r="F288" s="1894"/>
    </row>
    <row r="289" spans="1:6">
      <c r="A289" s="817"/>
      <c r="B289" s="1710"/>
      <c r="C289" s="779"/>
      <c r="D289" s="1704"/>
      <c r="E289" s="2204"/>
      <c r="F289" s="1894"/>
    </row>
    <row r="290" spans="1:6">
      <c r="A290" s="817"/>
      <c r="B290" s="1710"/>
      <c r="C290" s="779"/>
      <c r="D290" s="1704"/>
      <c r="E290" s="2204"/>
      <c r="F290" s="1894"/>
    </row>
    <row r="291" spans="1:6">
      <c r="A291" s="817"/>
      <c r="B291" s="41"/>
      <c r="C291" s="779"/>
      <c r="D291" s="208"/>
      <c r="E291" s="2204"/>
      <c r="F291" s="1894"/>
    </row>
    <row r="292" spans="1:6">
      <c r="A292" s="817"/>
      <c r="B292" s="41"/>
      <c r="C292" s="779"/>
      <c r="D292" s="208"/>
      <c r="E292" s="2204"/>
      <c r="F292" s="1894"/>
    </row>
    <row r="293" spans="1:6">
      <c r="A293" s="817"/>
      <c r="B293" s="41"/>
      <c r="C293" s="779"/>
      <c r="D293" s="208"/>
      <c r="E293" s="2204"/>
      <c r="F293" s="1894"/>
    </row>
    <row r="294" spans="1:6">
      <c r="A294" s="817"/>
      <c r="B294" s="41"/>
      <c r="C294" s="779"/>
      <c r="D294" s="208"/>
      <c r="E294" s="2204"/>
      <c r="F294" s="1894"/>
    </row>
    <row r="295" spans="1:6" ht="14.4" thickBot="1">
      <c r="A295" s="817"/>
      <c r="B295" s="41"/>
      <c r="C295" s="779"/>
      <c r="D295" s="208"/>
      <c r="E295" s="2204"/>
      <c r="F295" s="1894"/>
    </row>
    <row r="296" spans="1:6" ht="15" customHeight="1" thickTop="1" thickBot="1">
      <c r="A296" s="829" t="s">
        <v>2053</v>
      </c>
      <c r="B296" s="829"/>
      <c r="C296" s="895"/>
      <c r="D296" s="895"/>
      <c r="E296" s="2208"/>
      <c r="F296" s="1904">
        <f>SUM(F219:F259)</f>
        <v>0</v>
      </c>
    </row>
    <row r="297" spans="1:6" ht="14.4" thickTop="1"/>
    <row r="299" spans="1:6" ht="14.4" thickBot="1">
      <c r="A299" s="2194" t="s">
        <v>2063</v>
      </c>
      <c r="B299" s="2194"/>
      <c r="C299" s="2194"/>
      <c r="D299" s="2194"/>
      <c r="E299" s="2207"/>
      <c r="F299" s="2194"/>
    </row>
    <row r="300" spans="1:6" ht="28.8" thickTop="1" thickBot="1">
      <c r="A300" s="814" t="s">
        <v>7</v>
      </c>
      <c r="B300" s="815" t="s">
        <v>8</v>
      </c>
      <c r="C300" s="872" t="s">
        <v>10</v>
      </c>
      <c r="D300" s="872" t="s">
        <v>991</v>
      </c>
      <c r="E300" s="2199" t="s">
        <v>11</v>
      </c>
      <c r="F300" s="1893" t="s">
        <v>2033</v>
      </c>
    </row>
    <row r="301" spans="1:6" ht="28.2" thickTop="1">
      <c r="A301" s="819" t="s">
        <v>2114</v>
      </c>
      <c r="B301" s="38" t="s">
        <v>2115</v>
      </c>
      <c r="C301" s="779"/>
      <c r="D301" s="208"/>
      <c r="E301" s="2204"/>
      <c r="F301" s="1894"/>
    </row>
    <row r="302" spans="1:6" ht="41.4">
      <c r="A302" s="817"/>
      <c r="B302" s="41" t="s">
        <v>1745</v>
      </c>
      <c r="C302" s="779"/>
      <c r="D302" s="208"/>
      <c r="E302" s="2204"/>
      <c r="F302" s="1894"/>
    </row>
    <row r="303" spans="1:6">
      <c r="A303" s="817"/>
      <c r="B303" s="41"/>
      <c r="C303" s="779"/>
      <c r="D303" s="208"/>
      <c r="E303" s="2204"/>
      <c r="F303" s="1894"/>
    </row>
    <row r="304" spans="1:6">
      <c r="A304" s="817"/>
      <c r="B304" s="38" t="s">
        <v>2116</v>
      </c>
      <c r="C304" s="779"/>
      <c r="D304" s="208"/>
      <c r="E304" s="2204"/>
      <c r="F304" s="1894"/>
    </row>
    <row r="305" spans="1:6" ht="29.4">
      <c r="A305" s="817" t="s">
        <v>28</v>
      </c>
      <c r="B305" s="41" t="s">
        <v>2117</v>
      </c>
      <c r="C305" s="779"/>
      <c r="D305" s="208"/>
      <c r="E305" s="2204"/>
      <c r="F305" s="1894"/>
    </row>
    <row r="306" spans="1:6">
      <c r="A306" s="817"/>
      <c r="B306" s="41" t="s">
        <v>2118</v>
      </c>
      <c r="C306" s="779" t="s">
        <v>42</v>
      </c>
      <c r="D306" s="208">
        <v>40</v>
      </c>
      <c r="E306" s="2204"/>
      <c r="F306" s="1894">
        <f>D306*E306</f>
        <v>0</v>
      </c>
    </row>
    <row r="307" spans="1:6">
      <c r="A307" s="817"/>
      <c r="B307" s="41" t="s">
        <v>2119</v>
      </c>
      <c r="C307" s="779" t="s">
        <v>42</v>
      </c>
      <c r="D307" s="208">
        <v>45</v>
      </c>
      <c r="E307" s="2204"/>
      <c r="F307" s="1894">
        <f>D307*E307</f>
        <v>0</v>
      </c>
    </row>
    <row r="308" spans="1:6">
      <c r="A308" s="817"/>
      <c r="B308" s="41"/>
      <c r="C308" s="779"/>
      <c r="D308" s="208"/>
      <c r="E308" s="2204"/>
      <c r="F308" s="1894"/>
    </row>
    <row r="309" spans="1:6" ht="27.6">
      <c r="A309" s="817" t="s">
        <v>30</v>
      </c>
      <c r="B309" s="41" t="s">
        <v>1761</v>
      </c>
      <c r="C309" s="779"/>
      <c r="D309" s="208"/>
      <c r="E309" s="2204"/>
      <c r="F309" s="1894"/>
    </row>
    <row r="310" spans="1:6">
      <c r="A310" s="817"/>
      <c r="B310" s="41" t="s">
        <v>2109</v>
      </c>
      <c r="C310" s="779" t="s">
        <v>1421</v>
      </c>
      <c r="D310" s="208">
        <v>2</v>
      </c>
      <c r="E310" s="2204"/>
      <c r="F310" s="1894">
        <f>D310*E310</f>
        <v>0</v>
      </c>
    </row>
    <row r="311" spans="1:6">
      <c r="A311" s="817"/>
      <c r="B311" s="41"/>
      <c r="C311" s="779"/>
      <c r="D311" s="208"/>
      <c r="E311" s="2204"/>
      <c r="F311" s="1894"/>
    </row>
    <row r="312" spans="1:6">
      <c r="A312" s="817" t="s">
        <v>31</v>
      </c>
      <c r="B312" s="41" t="s">
        <v>1742</v>
      </c>
      <c r="C312" s="779" t="s">
        <v>58</v>
      </c>
      <c r="D312" s="208"/>
      <c r="E312" s="2204"/>
      <c r="F312" s="1894">
        <f>E312</f>
        <v>0</v>
      </c>
    </row>
    <row r="313" spans="1:6" ht="14.4" thickBot="1">
      <c r="A313" s="817"/>
      <c r="B313" s="41"/>
      <c r="C313" s="779"/>
      <c r="D313" s="208"/>
      <c r="E313" s="2204"/>
      <c r="F313" s="1894"/>
    </row>
    <row r="314" spans="1:6" ht="15" customHeight="1" thickTop="1" thickBot="1">
      <c r="A314" s="829" t="s">
        <v>2053</v>
      </c>
      <c r="B314" s="829"/>
      <c r="C314" s="895"/>
      <c r="D314" s="895"/>
      <c r="E314" s="2208"/>
      <c r="F314" s="1904">
        <f>SUM(F302:F313)</f>
        <v>0</v>
      </c>
    </row>
    <row r="315" spans="1:6" ht="14.4" thickTop="1"/>
    <row r="317" spans="1:6" ht="14.4" thickBot="1">
      <c r="A317" s="2194" t="s">
        <v>2063</v>
      </c>
      <c r="B317" s="2194"/>
      <c r="C317" s="2194"/>
      <c r="D317" s="2194"/>
      <c r="E317" s="2207"/>
      <c r="F317" s="2194"/>
    </row>
    <row r="318" spans="1:6" ht="28.8" thickTop="1" thickBot="1">
      <c r="A318" s="814" t="s">
        <v>7</v>
      </c>
      <c r="B318" s="815" t="s">
        <v>8</v>
      </c>
      <c r="C318" s="872" t="s">
        <v>10</v>
      </c>
      <c r="D318" s="872" t="s">
        <v>991</v>
      </c>
      <c r="E318" s="2199" t="s">
        <v>11</v>
      </c>
      <c r="F318" s="1893" t="s">
        <v>2033</v>
      </c>
    </row>
    <row r="319" spans="1:6" ht="28.2" thickTop="1">
      <c r="A319" s="819" t="s">
        <v>2120</v>
      </c>
      <c r="B319" s="38" t="s">
        <v>1765</v>
      </c>
      <c r="C319" s="779"/>
      <c r="D319" s="208"/>
      <c r="E319" s="2204"/>
      <c r="F319" s="1894"/>
    </row>
    <row r="320" spans="1:6" ht="41.4">
      <c r="A320" s="817"/>
      <c r="B320" s="41" t="s">
        <v>1745</v>
      </c>
      <c r="C320" s="779"/>
      <c r="D320" s="208"/>
      <c r="E320" s="2204"/>
      <c r="F320" s="1894"/>
    </row>
    <row r="321" spans="1:6">
      <c r="A321" s="817" t="s">
        <v>2044</v>
      </c>
      <c r="B321" s="38" t="s">
        <v>1766</v>
      </c>
      <c r="C321" s="779"/>
      <c r="D321" s="208"/>
      <c r="E321" s="2204"/>
      <c r="F321" s="1894"/>
    </row>
    <row r="322" spans="1:6" ht="27.6">
      <c r="A322" s="817"/>
      <c r="B322" s="41" t="s">
        <v>1767</v>
      </c>
      <c r="C322" s="779" t="s">
        <v>1421</v>
      </c>
      <c r="D322" s="208">
        <v>14</v>
      </c>
      <c r="E322" s="2204"/>
      <c r="F322" s="1894">
        <f>E322*D322</f>
        <v>0</v>
      </c>
    </row>
    <row r="323" spans="1:6">
      <c r="A323" s="817"/>
      <c r="B323" s="41"/>
      <c r="C323" s="779"/>
      <c r="D323" s="208"/>
      <c r="E323" s="2204"/>
      <c r="F323" s="1894"/>
    </row>
    <row r="324" spans="1:6" s="331" customFormat="1">
      <c r="A324" s="823"/>
      <c r="B324" s="585"/>
      <c r="C324" s="1934"/>
      <c r="D324" s="1935"/>
      <c r="E324" s="2211"/>
      <c r="F324" s="1936"/>
    </row>
    <row r="325" spans="1:6">
      <c r="A325" s="817" t="s">
        <v>2046</v>
      </c>
      <c r="B325" s="41" t="s">
        <v>1742</v>
      </c>
      <c r="C325" s="779" t="s">
        <v>58</v>
      </c>
      <c r="D325" s="208"/>
      <c r="E325" s="2204"/>
      <c r="F325" s="1894">
        <f>E325</f>
        <v>0</v>
      </c>
    </row>
    <row r="326" spans="1:6" s="331" customFormat="1">
      <c r="A326" s="823"/>
      <c r="B326" s="585"/>
      <c r="C326" s="1934"/>
      <c r="D326" s="1935"/>
      <c r="E326" s="2211"/>
      <c r="F326" s="1936"/>
    </row>
    <row r="327" spans="1:6" s="331" customFormat="1">
      <c r="A327" s="823"/>
      <c r="B327" s="1955"/>
      <c r="C327" s="1934"/>
      <c r="D327" s="1956"/>
      <c r="E327" s="2211"/>
      <c r="F327" s="1936"/>
    </row>
    <row r="328" spans="1:6" s="331" customFormat="1">
      <c r="A328" s="823"/>
      <c r="B328" s="585"/>
      <c r="C328" s="1934"/>
      <c r="D328" s="1935"/>
      <c r="E328" s="2211"/>
      <c r="F328" s="1936"/>
    </row>
    <row r="329" spans="1:6" s="331" customFormat="1">
      <c r="A329" s="823"/>
      <c r="B329" s="1955"/>
      <c r="C329" s="1934"/>
      <c r="D329" s="1956"/>
      <c r="E329" s="2211"/>
      <c r="F329" s="1936"/>
    </row>
    <row r="330" spans="1:6" s="331" customFormat="1">
      <c r="A330" s="823"/>
      <c r="B330" s="585"/>
      <c r="C330" s="1934"/>
      <c r="D330" s="1935"/>
      <c r="E330" s="2211"/>
      <c r="F330" s="1936"/>
    </row>
    <row r="331" spans="1:6">
      <c r="A331" s="817"/>
      <c r="B331" s="41"/>
      <c r="C331" s="779"/>
      <c r="D331" s="208"/>
      <c r="E331" s="2204"/>
      <c r="F331" s="1894"/>
    </row>
    <row r="332" spans="1:6">
      <c r="A332" s="817"/>
      <c r="B332" s="41"/>
      <c r="C332" s="779"/>
      <c r="D332" s="208"/>
      <c r="E332" s="2204"/>
      <c r="F332" s="1894"/>
    </row>
    <row r="333" spans="1:6">
      <c r="A333" s="817"/>
      <c r="B333" s="41"/>
      <c r="C333" s="779"/>
      <c r="D333" s="208"/>
      <c r="E333" s="2204"/>
      <c r="F333" s="1894"/>
    </row>
    <row r="334" spans="1:6" ht="14.4" thickBot="1">
      <c r="A334" s="817"/>
      <c r="B334" s="41"/>
      <c r="C334" s="779"/>
      <c r="D334" s="208"/>
      <c r="E334" s="2204"/>
      <c r="F334" s="1894"/>
    </row>
    <row r="335" spans="1:6" ht="15" customHeight="1" thickTop="1" thickBot="1">
      <c r="A335" s="829" t="s">
        <v>2053</v>
      </c>
      <c r="B335" s="829"/>
      <c r="C335" s="895"/>
      <c r="D335" s="895"/>
      <c r="E335" s="2208"/>
      <c r="F335" s="1904">
        <f>SUM(F320:F334)</f>
        <v>0</v>
      </c>
    </row>
    <row r="336" spans="1:6" ht="14.4" thickTop="1"/>
    <row r="337" spans="1:6" ht="14.4" thickBot="1">
      <c r="A337" s="2194" t="s">
        <v>2063</v>
      </c>
      <c r="B337" s="2194"/>
      <c r="C337" s="2194"/>
      <c r="D337" s="2194"/>
      <c r="E337" s="2207"/>
      <c r="F337" s="2194"/>
    </row>
    <row r="338" spans="1:6" ht="28.8" thickTop="1" thickBot="1">
      <c r="A338" s="814" t="s">
        <v>7</v>
      </c>
      <c r="B338" s="815" t="s">
        <v>8</v>
      </c>
      <c r="C338" s="872" t="s">
        <v>10</v>
      </c>
      <c r="D338" s="872" t="s">
        <v>991</v>
      </c>
      <c r="E338" s="2199" t="s">
        <v>11</v>
      </c>
      <c r="F338" s="1893" t="s">
        <v>2033</v>
      </c>
    </row>
    <row r="339" spans="1:6" ht="28.2" thickTop="1">
      <c r="A339" s="819" t="s">
        <v>2121</v>
      </c>
      <c r="B339" s="38" t="s">
        <v>1786</v>
      </c>
      <c r="C339" s="779"/>
      <c r="D339" s="208"/>
      <c r="E339" s="2204"/>
      <c r="F339" s="1894"/>
    </row>
    <row r="340" spans="1:6" ht="52.2" customHeight="1">
      <c r="A340" s="817" t="s">
        <v>28</v>
      </c>
      <c r="B340" s="41" t="s">
        <v>2122</v>
      </c>
      <c r="C340" s="779"/>
      <c r="D340" s="208"/>
      <c r="E340" s="2204"/>
      <c r="F340" s="1894"/>
    </row>
    <row r="341" spans="1:6">
      <c r="A341" s="817"/>
      <c r="B341" s="41"/>
      <c r="C341" s="779" t="s">
        <v>58</v>
      </c>
      <c r="D341" s="208"/>
      <c r="E341" s="2204"/>
      <c r="F341" s="1894">
        <f>E341</f>
        <v>0</v>
      </c>
    </row>
    <row r="342" spans="1:6">
      <c r="A342" s="817" t="s">
        <v>30</v>
      </c>
      <c r="B342" s="38" t="s">
        <v>1770</v>
      </c>
      <c r="C342" s="779"/>
      <c r="D342" s="208"/>
      <c r="E342" s="2204"/>
      <c r="F342" s="1894"/>
    </row>
    <row r="343" spans="1:6">
      <c r="A343" s="817"/>
      <c r="B343" s="41"/>
      <c r="C343" s="779"/>
      <c r="D343" s="208"/>
      <c r="E343" s="2204"/>
      <c r="F343" s="1894"/>
    </row>
    <row r="344" spans="1:6" ht="69">
      <c r="A344" s="817"/>
      <c r="B344" s="41" t="s">
        <v>2123</v>
      </c>
      <c r="C344" s="779" t="s">
        <v>1772</v>
      </c>
      <c r="D344" s="208">
        <v>2</v>
      </c>
      <c r="E344" s="2204"/>
      <c r="F344" s="1894">
        <f>E344*D344</f>
        <v>0</v>
      </c>
    </row>
    <row r="345" spans="1:6" s="331" customFormat="1">
      <c r="A345" s="823"/>
      <c r="B345" s="585"/>
      <c r="C345" s="1934"/>
      <c r="D345" s="1935"/>
      <c r="E345" s="2211"/>
      <c r="F345" s="1936"/>
    </row>
    <row r="346" spans="1:6" ht="69">
      <c r="A346" s="817"/>
      <c r="B346" s="41" t="s">
        <v>1773</v>
      </c>
      <c r="C346" s="779" t="s">
        <v>1421</v>
      </c>
      <c r="D346" s="208">
        <v>5</v>
      </c>
      <c r="E346" s="2204"/>
      <c r="F346" s="1894">
        <f>E346*D346</f>
        <v>0</v>
      </c>
    </row>
    <row r="347" spans="1:6">
      <c r="A347" s="817"/>
      <c r="B347" s="41"/>
      <c r="C347" s="779"/>
      <c r="D347" s="208"/>
      <c r="E347" s="2204"/>
      <c r="F347" s="1894"/>
    </row>
    <row r="348" spans="1:6">
      <c r="A348" s="817" t="s">
        <v>31</v>
      </c>
      <c r="B348" s="38" t="s">
        <v>1774</v>
      </c>
      <c r="C348" s="779"/>
      <c r="D348" s="208"/>
      <c r="E348" s="2204"/>
      <c r="F348" s="1894"/>
    </row>
    <row r="349" spans="1:6">
      <c r="A349" s="817"/>
      <c r="B349" s="41"/>
      <c r="C349" s="779"/>
      <c r="D349" s="208"/>
      <c r="E349" s="2204"/>
      <c r="F349" s="1894"/>
    </row>
    <row r="350" spans="1:6" ht="69">
      <c r="A350" s="817"/>
      <c r="B350" s="41" t="s">
        <v>1778</v>
      </c>
      <c r="C350" s="779" t="s">
        <v>1772</v>
      </c>
      <c r="D350" s="208">
        <v>1</v>
      </c>
      <c r="E350" s="2204"/>
      <c r="F350" s="1894">
        <f>E350</f>
        <v>0</v>
      </c>
    </row>
    <row r="351" spans="1:6">
      <c r="A351" s="817"/>
      <c r="B351" s="41"/>
      <c r="C351" s="779"/>
      <c r="D351" s="208"/>
      <c r="E351" s="2204"/>
      <c r="F351" s="1894"/>
    </row>
    <row r="352" spans="1:6">
      <c r="A352" s="817" t="s">
        <v>32</v>
      </c>
      <c r="B352" s="38" t="s">
        <v>1775</v>
      </c>
      <c r="C352" s="779"/>
      <c r="D352" s="208"/>
      <c r="E352" s="2204"/>
      <c r="F352" s="1894"/>
    </row>
    <row r="353" spans="1:6">
      <c r="A353" s="817"/>
      <c r="B353" s="41"/>
      <c r="C353" s="779"/>
      <c r="D353" s="208"/>
      <c r="E353" s="2204"/>
      <c r="F353" s="1894"/>
    </row>
    <row r="354" spans="1:6" ht="69">
      <c r="A354" s="817"/>
      <c r="B354" s="41" t="s">
        <v>1778</v>
      </c>
      <c r="C354" s="779" t="s">
        <v>1772</v>
      </c>
      <c r="D354" s="208">
        <v>1</v>
      </c>
      <c r="E354" s="2204"/>
      <c r="F354" s="1894">
        <f>E354</f>
        <v>0</v>
      </c>
    </row>
    <row r="355" spans="1:6">
      <c r="A355" s="817"/>
      <c r="B355" s="41"/>
      <c r="C355" s="779"/>
      <c r="D355" s="208"/>
      <c r="E355" s="2204"/>
      <c r="F355" s="1894"/>
    </row>
    <row r="356" spans="1:6">
      <c r="A356" s="817" t="s">
        <v>33</v>
      </c>
      <c r="B356" s="38" t="s">
        <v>1777</v>
      </c>
      <c r="C356" s="779"/>
      <c r="D356" s="208"/>
      <c r="E356" s="2204"/>
      <c r="F356" s="1894"/>
    </row>
    <row r="357" spans="1:6">
      <c r="A357" s="817"/>
      <c r="B357" s="41"/>
      <c r="C357" s="779"/>
      <c r="D357" s="208"/>
      <c r="E357" s="2204"/>
      <c r="F357" s="1894"/>
    </row>
    <row r="358" spans="1:6" ht="69">
      <c r="A358" s="817"/>
      <c r="B358" s="41" t="s">
        <v>1778</v>
      </c>
      <c r="C358" s="779" t="s">
        <v>1772</v>
      </c>
      <c r="D358" s="208">
        <v>2</v>
      </c>
      <c r="E358" s="2204"/>
      <c r="F358" s="1894">
        <f>E358*D358</f>
        <v>0</v>
      </c>
    </row>
    <row r="359" spans="1:6">
      <c r="A359" s="817"/>
      <c r="B359" s="41"/>
      <c r="C359" s="779"/>
      <c r="D359" s="208"/>
      <c r="E359" s="2204"/>
      <c r="F359" s="1894"/>
    </row>
    <row r="360" spans="1:6">
      <c r="A360" s="817"/>
      <c r="B360" s="1710"/>
      <c r="C360" s="779"/>
      <c r="D360" s="1704"/>
      <c r="E360" s="2204"/>
      <c r="F360" s="1894"/>
    </row>
    <row r="361" spans="1:6">
      <c r="A361" s="817"/>
      <c r="B361" s="1710"/>
      <c r="C361" s="779"/>
      <c r="D361" s="1704"/>
      <c r="E361" s="2204"/>
      <c r="F361" s="1894"/>
    </row>
    <row r="362" spans="1:6">
      <c r="A362" s="1951"/>
      <c r="B362" s="1952"/>
      <c r="C362" s="1953"/>
      <c r="D362" s="1954"/>
      <c r="E362" s="2210"/>
      <c r="F362" s="1909"/>
    </row>
    <row r="363" spans="1:6">
      <c r="A363" s="817"/>
      <c r="B363" s="1710"/>
      <c r="C363" s="779"/>
      <c r="D363" s="1704"/>
      <c r="E363" s="2204"/>
      <c r="F363" s="1894"/>
    </row>
    <row r="364" spans="1:6">
      <c r="A364" s="817" t="s">
        <v>34</v>
      </c>
      <c r="B364" s="38" t="s">
        <v>1779</v>
      </c>
      <c r="C364" s="779"/>
      <c r="D364" s="208"/>
      <c r="E364" s="2204"/>
      <c r="F364" s="1894"/>
    </row>
    <row r="365" spans="1:6">
      <c r="A365" s="817"/>
      <c r="B365" s="41"/>
      <c r="C365" s="779"/>
      <c r="D365" s="208"/>
      <c r="E365" s="2204"/>
      <c r="F365" s="1894"/>
    </row>
    <row r="366" spans="1:6" ht="41.4">
      <c r="A366" s="817"/>
      <c r="B366" s="41" t="s">
        <v>1780</v>
      </c>
      <c r="C366" s="779" t="s">
        <v>42</v>
      </c>
      <c r="D366" s="208">
        <v>20</v>
      </c>
      <c r="E366" s="2204"/>
      <c r="F366" s="1894">
        <f>E366*D366</f>
        <v>0</v>
      </c>
    </row>
    <row r="367" spans="1:6">
      <c r="A367" s="817"/>
      <c r="B367" s="41"/>
      <c r="C367" s="779"/>
      <c r="D367" s="208"/>
      <c r="E367" s="2204"/>
      <c r="F367" s="1894"/>
    </row>
    <row r="368" spans="1:6" ht="55.2">
      <c r="A368" s="817"/>
      <c r="B368" s="41" t="s">
        <v>2124</v>
      </c>
      <c r="C368" s="779" t="s">
        <v>42</v>
      </c>
      <c r="D368" s="208">
        <v>20</v>
      </c>
      <c r="E368" s="2204"/>
      <c r="F368" s="1894">
        <f t="shared" ref="F368" si="9">E368*D368</f>
        <v>0</v>
      </c>
    </row>
    <row r="369" spans="1:6">
      <c r="A369" s="817"/>
      <c r="B369" s="41"/>
      <c r="C369" s="779"/>
      <c r="D369" s="208"/>
      <c r="E369" s="2204"/>
      <c r="F369" s="1894"/>
    </row>
    <row r="370" spans="1:6" ht="41.4">
      <c r="A370" s="817"/>
      <c r="B370" s="41" t="s">
        <v>2125</v>
      </c>
      <c r="C370" s="779" t="s">
        <v>1421</v>
      </c>
      <c r="D370" s="208">
        <v>2</v>
      </c>
      <c r="E370" s="2204"/>
      <c r="F370" s="1894">
        <f>E370*D370</f>
        <v>0</v>
      </c>
    </row>
    <row r="371" spans="1:6">
      <c r="A371" s="817"/>
      <c r="B371" s="1710"/>
      <c r="C371" s="779"/>
      <c r="D371" s="1704"/>
      <c r="E371" s="2204"/>
      <c r="F371" s="1894"/>
    </row>
    <row r="372" spans="1:6">
      <c r="A372" s="817"/>
      <c r="B372" s="1710"/>
      <c r="C372" s="779"/>
      <c r="D372" s="1704"/>
      <c r="E372" s="2204"/>
      <c r="F372" s="1894"/>
    </row>
    <row r="373" spans="1:6">
      <c r="A373" s="817"/>
      <c r="B373" s="1710"/>
      <c r="C373" s="779"/>
      <c r="D373" s="1704"/>
      <c r="E373" s="2204"/>
      <c r="F373" s="1894"/>
    </row>
    <row r="374" spans="1:6">
      <c r="A374" s="817"/>
      <c r="B374" s="1710"/>
      <c r="C374" s="779"/>
      <c r="D374" s="1704"/>
      <c r="E374" s="2204"/>
      <c r="F374" s="1894"/>
    </row>
    <row r="375" spans="1:6">
      <c r="A375" s="817"/>
      <c r="B375" s="1710"/>
      <c r="C375" s="779"/>
      <c r="D375" s="1704"/>
      <c r="E375" s="2204"/>
      <c r="F375" s="1894"/>
    </row>
    <row r="376" spans="1:6">
      <c r="A376" s="817"/>
      <c r="B376" s="1710"/>
      <c r="C376" s="779"/>
      <c r="D376" s="1704"/>
      <c r="E376" s="2204"/>
      <c r="F376" s="1894"/>
    </row>
    <row r="377" spans="1:6">
      <c r="A377" s="817"/>
      <c r="B377" s="1710"/>
      <c r="C377" s="779"/>
      <c r="D377" s="1704"/>
      <c r="E377" s="2204"/>
      <c r="F377" s="1894"/>
    </row>
    <row r="378" spans="1:6">
      <c r="A378" s="817"/>
      <c r="B378" s="1710"/>
      <c r="C378" s="779"/>
      <c r="D378" s="1704"/>
      <c r="E378" s="2204"/>
      <c r="F378" s="1894"/>
    </row>
    <row r="379" spans="1:6">
      <c r="A379" s="817"/>
      <c r="B379" s="1710"/>
      <c r="C379" s="779"/>
      <c r="D379" s="1704"/>
      <c r="E379" s="2204"/>
      <c r="F379" s="1894"/>
    </row>
    <row r="380" spans="1:6">
      <c r="A380" s="817"/>
      <c r="B380" s="1710"/>
      <c r="C380" s="779"/>
      <c r="D380" s="1704"/>
      <c r="E380" s="2204"/>
      <c r="F380" s="1894"/>
    </row>
    <row r="381" spans="1:6">
      <c r="A381" s="817"/>
      <c r="B381" s="1710"/>
      <c r="C381" s="779"/>
      <c r="D381" s="1704"/>
      <c r="E381" s="2204"/>
      <c r="F381" s="1894"/>
    </row>
    <row r="382" spans="1:6">
      <c r="A382" s="817"/>
      <c r="B382" s="1710"/>
      <c r="C382" s="779"/>
      <c r="D382" s="1704"/>
      <c r="E382" s="2204"/>
      <c r="F382" s="1894"/>
    </row>
    <row r="383" spans="1:6">
      <c r="A383" s="817"/>
      <c r="B383" s="1710"/>
      <c r="C383" s="779"/>
      <c r="D383" s="1704"/>
      <c r="E383" s="2204"/>
      <c r="F383" s="1894"/>
    </row>
    <row r="384" spans="1:6">
      <c r="A384" s="817"/>
      <c r="B384" s="1710"/>
      <c r="C384" s="779"/>
      <c r="D384" s="1704"/>
      <c r="E384" s="2204"/>
      <c r="F384" s="1894"/>
    </row>
    <row r="385" spans="1:6">
      <c r="A385" s="817"/>
      <c r="B385" s="1710"/>
      <c r="C385" s="779"/>
      <c r="D385" s="1704"/>
      <c r="E385" s="2204"/>
      <c r="F385" s="1894"/>
    </row>
    <row r="386" spans="1:6">
      <c r="A386" s="817"/>
      <c r="B386" s="1710"/>
      <c r="C386" s="779"/>
      <c r="D386" s="1704"/>
      <c r="E386" s="2204"/>
      <c r="F386" s="1894"/>
    </row>
    <row r="387" spans="1:6">
      <c r="A387" s="817"/>
      <c r="B387" s="1710"/>
      <c r="C387" s="779"/>
      <c r="D387" s="1704"/>
      <c r="E387" s="2204"/>
      <c r="F387" s="1894"/>
    </row>
    <row r="388" spans="1:6">
      <c r="A388" s="817"/>
      <c r="B388" s="1710"/>
      <c r="C388" s="779"/>
      <c r="D388" s="1704"/>
      <c r="E388" s="2204"/>
      <c r="F388" s="1894"/>
    </row>
    <row r="389" spans="1:6">
      <c r="A389" s="817"/>
      <c r="B389" s="1710"/>
      <c r="C389" s="779"/>
      <c r="D389" s="1704"/>
      <c r="E389" s="2204"/>
      <c r="F389" s="1894"/>
    </row>
    <row r="390" spans="1:6">
      <c r="A390" s="817"/>
      <c r="B390" s="1710"/>
      <c r="C390" s="779"/>
      <c r="D390" s="1704"/>
      <c r="E390" s="2204"/>
      <c r="F390" s="1894"/>
    </row>
    <row r="391" spans="1:6">
      <c r="A391" s="817"/>
      <c r="B391" s="1710"/>
      <c r="C391" s="779"/>
      <c r="D391" s="1704"/>
      <c r="E391" s="2204"/>
      <c r="F391" s="1894"/>
    </row>
    <row r="392" spans="1:6">
      <c r="A392" s="817"/>
      <c r="B392" s="1710"/>
      <c r="C392" s="779"/>
      <c r="D392" s="1704"/>
      <c r="E392" s="2204"/>
      <c r="F392" s="1894"/>
    </row>
    <row r="393" spans="1:6">
      <c r="A393" s="817"/>
      <c r="B393" s="1710"/>
      <c r="C393" s="779"/>
      <c r="D393" s="1704"/>
      <c r="E393" s="2204"/>
      <c r="F393" s="1894"/>
    </row>
    <row r="394" spans="1:6">
      <c r="A394" s="817"/>
      <c r="B394" s="1710"/>
      <c r="C394" s="779"/>
      <c r="D394" s="1704"/>
      <c r="E394" s="2204"/>
      <c r="F394" s="1894"/>
    </row>
    <row r="395" spans="1:6">
      <c r="A395" s="817"/>
      <c r="B395" s="1710"/>
      <c r="C395" s="779"/>
      <c r="D395" s="1704"/>
      <c r="E395" s="2204"/>
      <c r="F395" s="1894"/>
    </row>
    <row r="396" spans="1:6">
      <c r="A396" s="817"/>
      <c r="B396" s="1710"/>
      <c r="C396" s="779"/>
      <c r="D396" s="1704"/>
      <c r="E396" s="2204"/>
      <c r="F396" s="1894"/>
    </row>
    <row r="397" spans="1:6">
      <c r="A397" s="817"/>
      <c r="B397" s="1710"/>
      <c r="C397" s="779"/>
      <c r="D397" s="1704"/>
      <c r="E397" s="2204"/>
      <c r="F397" s="1894"/>
    </row>
    <row r="398" spans="1:6">
      <c r="A398" s="817"/>
      <c r="B398" s="1710"/>
      <c r="C398" s="779"/>
      <c r="D398" s="1704"/>
      <c r="E398" s="2204"/>
      <c r="F398" s="1894"/>
    </row>
    <row r="399" spans="1:6">
      <c r="A399" s="817"/>
      <c r="B399" s="1710"/>
      <c r="C399" s="779"/>
      <c r="D399" s="1704"/>
      <c r="E399" s="2204"/>
      <c r="F399" s="1894"/>
    </row>
    <row r="400" spans="1:6">
      <c r="A400" s="817"/>
      <c r="B400" s="1710"/>
      <c r="C400" s="779"/>
      <c r="D400" s="1704"/>
      <c r="E400" s="2204"/>
      <c r="F400" s="1894"/>
    </row>
    <row r="401" spans="1:6">
      <c r="A401" s="817"/>
      <c r="B401" s="1710"/>
      <c r="C401" s="779"/>
      <c r="D401" s="1704"/>
      <c r="E401" s="2204"/>
      <c r="F401" s="1894"/>
    </row>
    <row r="402" spans="1:6">
      <c r="A402" s="817"/>
      <c r="B402" s="1710"/>
      <c r="C402" s="779"/>
      <c r="D402" s="1704"/>
      <c r="E402" s="2204"/>
      <c r="F402" s="1894"/>
    </row>
    <row r="403" spans="1:6" ht="14.4" thickBot="1">
      <c r="A403" s="817"/>
      <c r="B403" s="41"/>
      <c r="C403" s="779"/>
      <c r="D403" s="208"/>
      <c r="E403" s="2204"/>
      <c r="F403" s="1894"/>
    </row>
    <row r="404" spans="1:6" ht="15" customHeight="1" thickTop="1" thickBot="1">
      <c r="A404" s="829" t="s">
        <v>2053</v>
      </c>
      <c r="B404" s="829"/>
      <c r="C404" s="895"/>
      <c r="D404" s="895"/>
      <c r="E404" s="2208"/>
      <c r="F404" s="1904">
        <f>SUM(F340:F403)</f>
        <v>0</v>
      </c>
    </row>
    <row r="405" spans="1:6" ht="14.4" thickTop="1"/>
    <row r="407" spans="1:6" ht="14.4" thickBot="1">
      <c r="A407" s="2194" t="s">
        <v>2063</v>
      </c>
      <c r="B407" s="2194"/>
      <c r="C407" s="2194"/>
      <c r="D407" s="2194"/>
      <c r="E407" s="2207"/>
      <c r="F407" s="2194"/>
    </row>
    <row r="408" spans="1:6" ht="28.8" thickTop="1" thickBot="1">
      <c r="A408" s="814" t="s">
        <v>7</v>
      </c>
      <c r="B408" s="824" t="s">
        <v>8</v>
      </c>
      <c r="C408" s="1920" t="s">
        <v>10</v>
      </c>
      <c r="D408" s="1920" t="s">
        <v>991</v>
      </c>
      <c r="E408" s="2212" t="s">
        <v>11</v>
      </c>
      <c r="F408" s="1893" t="s">
        <v>2033</v>
      </c>
    </row>
    <row r="409" spans="1:6" ht="14.4" thickTop="1">
      <c r="A409" s="825"/>
      <c r="B409" s="826"/>
      <c r="C409" s="874"/>
      <c r="D409" s="874"/>
      <c r="E409" s="2204"/>
      <c r="F409" s="1894"/>
    </row>
    <row r="410" spans="1:6" ht="27.6">
      <c r="A410" s="819" t="s">
        <v>2121</v>
      </c>
      <c r="B410" s="827" t="s">
        <v>1726</v>
      </c>
      <c r="C410" s="874"/>
      <c r="D410" s="874"/>
      <c r="E410" s="2204"/>
      <c r="F410" s="1894"/>
    </row>
    <row r="411" spans="1:6">
      <c r="A411" s="825"/>
      <c r="B411" s="827" t="s">
        <v>2126</v>
      </c>
      <c r="C411" s="874"/>
      <c r="D411" s="874"/>
      <c r="E411" s="2204"/>
      <c r="F411" s="1894"/>
    </row>
    <row r="412" spans="1:6">
      <c r="A412" s="825"/>
      <c r="B412" s="826"/>
      <c r="C412" s="874"/>
      <c r="D412" s="874"/>
      <c r="E412" s="2204"/>
      <c r="F412" s="1894"/>
    </row>
    <row r="413" spans="1:6">
      <c r="A413" s="825" t="s">
        <v>28</v>
      </c>
      <c r="B413" s="41" t="str">
        <f>B51</f>
        <v>L.V. EAST WING BUILDING_A SUB-SWITCHBOARDS "A1"</v>
      </c>
      <c r="C413" s="874"/>
      <c r="D413" s="874"/>
      <c r="E413" s="2204"/>
      <c r="F413" s="1894">
        <f>F78</f>
        <v>0</v>
      </c>
    </row>
    <row r="414" spans="1:6">
      <c r="A414" s="825"/>
      <c r="B414" s="826"/>
      <c r="C414" s="874"/>
      <c r="D414" s="874"/>
      <c r="E414" s="2204"/>
      <c r="F414" s="1894"/>
    </row>
    <row r="415" spans="1:6">
      <c r="A415" s="825" t="s">
        <v>30</v>
      </c>
      <c r="B415" s="826" t="str">
        <f>B83</f>
        <v>L.V. EAST WING BUILDING_A SUB-SWITCHBOARDS "A2"</v>
      </c>
      <c r="C415" s="874"/>
      <c r="D415" s="874"/>
      <c r="E415" s="2204"/>
      <c r="F415" s="1894">
        <f>F110</f>
        <v>0</v>
      </c>
    </row>
    <row r="416" spans="1:6">
      <c r="A416" s="825"/>
      <c r="B416" s="826"/>
      <c r="C416" s="874"/>
      <c r="D416" s="874"/>
      <c r="E416" s="2204"/>
      <c r="F416" s="1894"/>
    </row>
    <row r="417" spans="1:6">
      <c r="A417" s="825" t="s">
        <v>31</v>
      </c>
      <c r="B417" s="826" t="str">
        <f>B117</f>
        <v>L.V. SUB-SWITCHBOARD UPS CONTINUITY EAST WING A"UPS - C -E"</v>
      </c>
      <c r="C417" s="874"/>
      <c r="D417" s="874"/>
      <c r="E417" s="2204"/>
      <c r="F417" s="1894">
        <f>F142</f>
        <v>0</v>
      </c>
    </row>
    <row r="418" spans="1:6">
      <c r="A418" s="825"/>
      <c r="B418" s="826"/>
      <c r="C418" s="874"/>
      <c r="D418" s="874"/>
      <c r="E418" s="2204"/>
      <c r="F418" s="1894"/>
    </row>
    <row r="419" spans="1:6">
      <c r="A419" s="825" t="s">
        <v>32</v>
      </c>
      <c r="B419" s="826" t="str">
        <f>B148</f>
        <v>L.V. SUB-SWITCHBOARD UPS SAFETY WEST WING "UPS - S -W"</v>
      </c>
      <c r="C419" s="874"/>
      <c r="D419" s="874"/>
      <c r="E419" s="2204"/>
      <c r="F419" s="1894">
        <f>F173</f>
        <v>0</v>
      </c>
    </row>
    <row r="420" spans="1:6">
      <c r="A420" s="825"/>
      <c r="B420" s="826"/>
      <c r="C420" s="874"/>
      <c r="D420" s="874"/>
      <c r="E420" s="2204"/>
      <c r="F420" s="1894"/>
    </row>
    <row r="421" spans="1:6">
      <c r="A421" s="825" t="s">
        <v>33</v>
      </c>
      <c r="B421" s="826" t="str">
        <f>B217</f>
        <v>HVAC SUB-SWITCHBOARDS &amp; DISTRIBUTION SYSTEM - A</v>
      </c>
      <c r="C421" s="874"/>
      <c r="D421" s="874"/>
      <c r="E421" s="2204"/>
      <c r="F421" s="1894">
        <f>F296</f>
        <v>0</v>
      </c>
    </row>
    <row r="422" spans="1:6">
      <c r="A422" s="825"/>
      <c r="B422" s="826"/>
      <c r="C422" s="874"/>
      <c r="D422" s="874"/>
      <c r="E422" s="2204"/>
      <c r="F422" s="1894"/>
    </row>
    <row r="423" spans="1:6">
      <c r="A423" s="825" t="s">
        <v>34</v>
      </c>
      <c r="B423" s="826" t="str">
        <f>B179</f>
        <v xml:space="preserve">ELECTRICAL DISTRIBUTION SYSTEM - CRITICAL AREA </v>
      </c>
      <c r="C423" s="874"/>
      <c r="D423" s="874"/>
      <c r="E423" s="2204"/>
      <c r="F423" s="1894">
        <f>F212</f>
        <v>0</v>
      </c>
    </row>
    <row r="424" spans="1:6">
      <c r="A424" s="825"/>
      <c r="B424" s="826"/>
      <c r="C424" s="874"/>
      <c r="D424" s="874"/>
      <c r="E424" s="2204"/>
      <c r="F424" s="1894"/>
    </row>
    <row r="425" spans="1:6">
      <c r="A425" s="825" t="s">
        <v>35</v>
      </c>
      <c r="B425" s="826" t="str">
        <f>B301</f>
        <v>ELECTRICAL DISTRIBUTION SYSTEM - CSSD DEPARTMENT</v>
      </c>
      <c r="C425" s="874"/>
      <c r="D425" s="874"/>
      <c r="E425" s="2204"/>
      <c r="F425" s="1894">
        <f>F314</f>
        <v>0</v>
      </c>
    </row>
    <row r="426" spans="1:6">
      <c r="A426" s="825"/>
      <c r="B426" s="826"/>
      <c r="C426" s="874"/>
      <c r="D426" s="874"/>
      <c r="E426" s="2204"/>
      <c r="F426" s="1894"/>
    </row>
    <row r="427" spans="1:6">
      <c r="A427" s="825" t="s">
        <v>36</v>
      </c>
      <c r="B427" s="826" t="str">
        <f>B319</f>
        <v>ELECTRICAL DISTRIBUTION SYSTEM - OTHER MECHANICAL SERVICES</v>
      </c>
      <c r="C427" s="874"/>
      <c r="D427" s="874"/>
      <c r="E427" s="2204"/>
      <c r="F427" s="1894">
        <f>F335</f>
        <v>0</v>
      </c>
    </row>
    <row r="428" spans="1:6">
      <c r="A428" s="825"/>
      <c r="B428" s="826"/>
      <c r="C428" s="874"/>
      <c r="D428" s="874"/>
      <c r="E428" s="2204"/>
      <c r="F428" s="1894"/>
    </row>
    <row r="429" spans="1:6" ht="27.6">
      <c r="A429" s="825" t="s">
        <v>74</v>
      </c>
      <c r="B429" s="826" t="str">
        <f>B339</f>
        <v>ELECTRICAL DISTRIBUTION SYSTEM - FIRE RESISTANCE DISTRIBUTION SYSTEM - FIRE RATED WORKS</v>
      </c>
      <c r="C429" s="874"/>
      <c r="D429" s="874"/>
      <c r="E429" s="2204"/>
      <c r="F429" s="1894">
        <f>F404</f>
        <v>0</v>
      </c>
    </row>
    <row r="430" spans="1:6">
      <c r="A430" s="825"/>
      <c r="B430" s="826"/>
      <c r="C430" s="874"/>
      <c r="D430" s="874"/>
      <c r="E430" s="2204"/>
      <c r="F430" s="1894"/>
    </row>
    <row r="431" spans="1:6">
      <c r="A431" s="825"/>
      <c r="B431" s="826"/>
      <c r="C431" s="874"/>
      <c r="D431" s="874"/>
      <c r="E431" s="2204"/>
      <c r="F431" s="1894"/>
    </row>
    <row r="432" spans="1:6">
      <c r="A432" s="825"/>
      <c r="B432" s="826"/>
      <c r="C432" s="874"/>
      <c r="D432" s="874"/>
      <c r="E432" s="2204"/>
      <c r="F432" s="1894"/>
    </row>
    <row r="433" spans="1:6">
      <c r="A433" s="825"/>
      <c r="B433" s="826"/>
      <c r="C433" s="874"/>
      <c r="D433" s="874"/>
      <c r="E433" s="2204"/>
      <c r="F433" s="1894"/>
    </row>
    <row r="434" spans="1:6">
      <c r="A434" s="825"/>
      <c r="B434" s="826"/>
      <c r="C434" s="874"/>
      <c r="D434" s="874"/>
      <c r="E434" s="2204"/>
      <c r="F434" s="1894"/>
    </row>
    <row r="435" spans="1:6">
      <c r="A435" s="825"/>
      <c r="B435" s="826"/>
      <c r="C435" s="874"/>
      <c r="D435" s="874"/>
      <c r="E435" s="2204"/>
      <c r="F435" s="1894"/>
    </row>
    <row r="436" spans="1:6">
      <c r="A436" s="825"/>
      <c r="B436" s="826"/>
      <c r="C436" s="874"/>
      <c r="D436" s="874"/>
      <c r="E436" s="2204"/>
      <c r="F436" s="1894"/>
    </row>
    <row r="437" spans="1:6">
      <c r="A437" s="825"/>
      <c r="B437" s="826"/>
      <c r="C437" s="874"/>
      <c r="D437" s="874"/>
      <c r="E437" s="2204"/>
      <c r="F437" s="1894"/>
    </row>
    <row r="438" spans="1:6">
      <c r="A438" s="825"/>
      <c r="B438" s="826"/>
      <c r="C438" s="874"/>
      <c r="D438" s="874"/>
      <c r="E438" s="2204"/>
      <c r="F438" s="1894"/>
    </row>
    <row r="439" spans="1:6">
      <c r="A439" s="825"/>
      <c r="B439" s="826"/>
      <c r="C439" s="874"/>
      <c r="D439" s="874"/>
      <c r="E439" s="2204"/>
      <c r="F439" s="1894"/>
    </row>
    <row r="440" spans="1:6">
      <c r="A440" s="825"/>
      <c r="B440" s="826"/>
      <c r="C440" s="874"/>
      <c r="D440" s="874"/>
      <c r="E440" s="2204"/>
      <c r="F440" s="1894"/>
    </row>
    <row r="441" spans="1:6">
      <c r="A441" s="825"/>
      <c r="B441" s="826"/>
      <c r="C441" s="874"/>
      <c r="D441" s="874"/>
      <c r="E441" s="2204"/>
      <c r="F441" s="1894"/>
    </row>
    <row r="442" spans="1:6">
      <c r="A442" s="825"/>
      <c r="B442" s="826"/>
      <c r="C442" s="874"/>
      <c r="D442" s="874"/>
      <c r="E442" s="2204"/>
      <c r="F442" s="1894"/>
    </row>
    <row r="443" spans="1:6">
      <c r="A443" s="825"/>
      <c r="B443" s="826"/>
      <c r="C443" s="874"/>
      <c r="D443" s="874"/>
      <c r="E443" s="2204"/>
      <c r="F443" s="1894"/>
    </row>
    <row r="444" spans="1:6">
      <c r="A444" s="825"/>
      <c r="B444" s="826"/>
      <c r="C444" s="874"/>
      <c r="D444" s="874"/>
      <c r="E444" s="2204"/>
      <c r="F444" s="1894"/>
    </row>
    <row r="445" spans="1:6">
      <c r="A445" s="825"/>
      <c r="B445" s="826"/>
      <c r="C445" s="874"/>
      <c r="D445" s="874"/>
      <c r="E445" s="2204"/>
      <c r="F445" s="1894"/>
    </row>
    <row r="446" spans="1:6">
      <c r="A446" s="825"/>
      <c r="B446" s="826"/>
      <c r="C446" s="874"/>
      <c r="D446" s="874"/>
      <c r="E446" s="2204"/>
      <c r="F446" s="1894"/>
    </row>
    <row r="447" spans="1:6">
      <c r="A447" s="825"/>
      <c r="B447" s="826"/>
      <c r="C447" s="874"/>
      <c r="D447" s="874"/>
      <c r="E447" s="2204"/>
      <c r="F447" s="1894"/>
    </row>
    <row r="448" spans="1:6">
      <c r="A448" s="825"/>
      <c r="B448" s="826"/>
      <c r="C448" s="874"/>
      <c r="D448" s="874"/>
      <c r="E448" s="2204"/>
      <c r="F448" s="1894"/>
    </row>
    <row r="449" spans="1:6">
      <c r="A449" s="825"/>
      <c r="B449" s="826"/>
      <c r="C449" s="874"/>
      <c r="D449" s="874"/>
      <c r="E449" s="2204"/>
      <c r="F449" s="1894"/>
    </row>
    <row r="450" spans="1:6">
      <c r="A450" s="825"/>
      <c r="B450" s="41"/>
      <c r="C450" s="874"/>
      <c r="D450" s="208"/>
      <c r="E450" s="2204"/>
      <c r="F450" s="1894"/>
    </row>
    <row r="451" spans="1:6">
      <c r="A451" s="825"/>
      <c r="B451" s="41"/>
      <c r="C451" s="208"/>
      <c r="D451" s="208"/>
      <c r="E451" s="2204"/>
      <c r="F451" s="1894"/>
    </row>
    <row r="452" spans="1:6" ht="14.4" thickBot="1">
      <c r="A452" s="828"/>
      <c r="B452" s="821"/>
      <c r="C452" s="877"/>
      <c r="D452" s="877"/>
      <c r="E452" s="2205"/>
      <c r="F452" s="1900"/>
    </row>
    <row r="453" spans="1:6" ht="15" customHeight="1" thickTop="1" thickBot="1">
      <c r="A453" s="829" t="s">
        <v>2127</v>
      </c>
      <c r="B453" s="829"/>
      <c r="C453" s="895"/>
      <c r="D453" s="895"/>
      <c r="E453" s="2208"/>
      <c r="F453" s="1904">
        <f>SUM(F411:F447)</f>
        <v>0</v>
      </c>
    </row>
    <row r="454" spans="1:6" ht="14.4" thickTop="1"/>
    <row r="455" spans="1:6" ht="14.4" thickBot="1">
      <c r="A455" s="1884" t="s">
        <v>2128</v>
      </c>
      <c r="B455" s="1884"/>
      <c r="C455" s="1884"/>
      <c r="D455" s="1884"/>
      <c r="E455" s="2213"/>
      <c r="F455" s="1884"/>
    </row>
    <row r="456" spans="1:6" ht="16.8" customHeight="1" thickTop="1" thickBot="1">
      <c r="A456" s="814" t="s">
        <v>7</v>
      </c>
      <c r="B456" s="824" t="s">
        <v>8</v>
      </c>
      <c r="C456" s="872" t="s">
        <v>10</v>
      </c>
      <c r="D456" s="1920" t="s">
        <v>991</v>
      </c>
      <c r="E456" s="2199" t="s">
        <v>11</v>
      </c>
      <c r="F456" s="1893" t="s">
        <v>2033</v>
      </c>
    </row>
    <row r="457" spans="1:6" ht="16.2" customHeight="1" thickTop="1">
      <c r="A457" s="819" t="s">
        <v>2129</v>
      </c>
      <c r="B457" s="827" t="s">
        <v>2130</v>
      </c>
      <c r="C457" s="208"/>
      <c r="D457" s="874"/>
      <c r="E457" s="2214"/>
      <c r="F457" s="1894"/>
    </row>
    <row r="458" spans="1:6">
      <c r="A458" s="825"/>
      <c r="B458" s="827" t="s">
        <v>76</v>
      </c>
      <c r="C458" s="208"/>
      <c r="D458" s="874"/>
      <c r="E458" s="2214"/>
      <c r="F458" s="1894"/>
    </row>
    <row r="459" spans="1:6" ht="18.75" customHeight="1">
      <c r="A459" s="825"/>
      <c r="B459" s="826" t="s">
        <v>1789</v>
      </c>
      <c r="C459" s="208"/>
      <c r="D459" s="208"/>
      <c r="E459" s="2204"/>
      <c r="F459" s="1894"/>
    </row>
    <row r="460" spans="1:6" ht="29.4">
      <c r="A460" s="825" t="s">
        <v>2044</v>
      </c>
      <c r="B460" s="826" t="s">
        <v>2131</v>
      </c>
      <c r="C460" s="208" t="s">
        <v>1421</v>
      </c>
      <c r="D460" s="208">
        <v>880</v>
      </c>
      <c r="E460" s="2204"/>
      <c r="F460" s="1894">
        <f>D460*E460</f>
        <v>0</v>
      </c>
    </row>
    <row r="461" spans="1:6" ht="27.6">
      <c r="A461" s="825" t="s">
        <v>2046</v>
      </c>
      <c r="B461" s="830" t="s">
        <v>1791</v>
      </c>
      <c r="C461" s="208"/>
      <c r="D461" s="208"/>
      <c r="E461" s="2204"/>
      <c r="F461" s="1894"/>
    </row>
    <row r="462" spans="1:6">
      <c r="A462" s="825"/>
      <c r="B462" s="826" t="s">
        <v>1792</v>
      </c>
      <c r="C462" s="208" t="s">
        <v>1421</v>
      </c>
      <c r="D462" s="208">
        <v>130</v>
      </c>
      <c r="E462" s="2204"/>
      <c r="F462" s="1894">
        <f t="shared" ref="F462:F485" si="10">D462*E462</f>
        <v>0</v>
      </c>
    </row>
    <row r="463" spans="1:6">
      <c r="A463" s="825"/>
      <c r="B463" s="826" t="s">
        <v>1793</v>
      </c>
      <c r="C463" s="208" t="s">
        <v>1421</v>
      </c>
      <c r="D463" s="208">
        <v>25</v>
      </c>
      <c r="E463" s="2204"/>
      <c r="F463" s="1894">
        <f t="shared" si="10"/>
        <v>0</v>
      </c>
    </row>
    <row r="464" spans="1:6" ht="15.75" customHeight="1">
      <c r="A464" s="825"/>
      <c r="B464" s="826" t="s">
        <v>1794</v>
      </c>
      <c r="C464" s="208" t="s">
        <v>1421</v>
      </c>
      <c r="D464" s="208">
        <v>65</v>
      </c>
      <c r="E464" s="2204"/>
      <c r="F464" s="1894">
        <f t="shared" si="10"/>
        <v>0</v>
      </c>
    </row>
    <row r="465" spans="1:6">
      <c r="A465" s="825"/>
      <c r="B465" s="826" t="s">
        <v>1795</v>
      </c>
      <c r="C465" s="208" t="s">
        <v>1421</v>
      </c>
      <c r="D465" s="208">
        <v>41</v>
      </c>
      <c r="E465" s="2204"/>
      <c r="F465" s="1894">
        <f t="shared" si="10"/>
        <v>0</v>
      </c>
    </row>
    <row r="466" spans="1:6" ht="15.75" customHeight="1">
      <c r="A466" s="825"/>
      <c r="B466" s="826" t="s">
        <v>2132</v>
      </c>
      <c r="C466" s="208" t="s">
        <v>1421</v>
      </c>
      <c r="D466" s="208">
        <v>19</v>
      </c>
      <c r="E466" s="2204"/>
      <c r="F466" s="1894">
        <f t="shared" si="10"/>
        <v>0</v>
      </c>
    </row>
    <row r="467" spans="1:6">
      <c r="A467" s="825"/>
      <c r="B467" s="826" t="s">
        <v>1796</v>
      </c>
      <c r="C467" s="208" t="s">
        <v>1421</v>
      </c>
      <c r="D467" s="208">
        <v>14</v>
      </c>
      <c r="E467" s="2204"/>
      <c r="F467" s="1894">
        <f t="shared" si="10"/>
        <v>0</v>
      </c>
    </row>
    <row r="468" spans="1:6">
      <c r="A468" s="825"/>
      <c r="B468" s="826" t="s">
        <v>1797</v>
      </c>
      <c r="C468" s="208" t="s">
        <v>1421</v>
      </c>
      <c r="D468" s="208">
        <v>10</v>
      </c>
      <c r="E468" s="2204"/>
      <c r="F468" s="1894">
        <f t="shared" si="10"/>
        <v>0</v>
      </c>
    </row>
    <row r="469" spans="1:6">
      <c r="A469" s="825"/>
      <c r="B469" s="826" t="s">
        <v>1798</v>
      </c>
      <c r="C469" s="208" t="s">
        <v>1421</v>
      </c>
      <c r="D469" s="208">
        <v>16</v>
      </c>
      <c r="E469" s="2204"/>
      <c r="F469" s="1894">
        <f t="shared" si="10"/>
        <v>0</v>
      </c>
    </row>
    <row r="470" spans="1:6">
      <c r="A470" s="825"/>
      <c r="B470" s="826" t="s">
        <v>1799</v>
      </c>
      <c r="C470" s="208" t="s">
        <v>1421</v>
      </c>
      <c r="D470" s="208">
        <v>6</v>
      </c>
      <c r="E470" s="2204"/>
      <c r="F470" s="1894">
        <f t="shared" si="10"/>
        <v>0</v>
      </c>
    </row>
    <row r="471" spans="1:6" ht="19.2" customHeight="1">
      <c r="A471" s="825"/>
      <c r="B471" s="826" t="s">
        <v>1800</v>
      </c>
      <c r="C471" s="208" t="s">
        <v>1421</v>
      </c>
      <c r="D471" s="208">
        <v>120</v>
      </c>
      <c r="E471" s="2204"/>
      <c r="F471" s="1894">
        <f t="shared" si="10"/>
        <v>0</v>
      </c>
    </row>
    <row r="472" spans="1:6" ht="27.6">
      <c r="A472" s="825"/>
      <c r="B472" s="826" t="s">
        <v>1801</v>
      </c>
      <c r="C472" s="208" t="s">
        <v>1421</v>
      </c>
      <c r="D472" s="208">
        <v>32</v>
      </c>
      <c r="E472" s="2204"/>
      <c r="F472" s="1894">
        <f t="shared" si="10"/>
        <v>0</v>
      </c>
    </row>
    <row r="473" spans="1:6">
      <c r="A473" s="825"/>
      <c r="B473" s="826" t="s">
        <v>1802</v>
      </c>
      <c r="C473" s="208" t="s">
        <v>1421</v>
      </c>
      <c r="D473" s="208">
        <v>70</v>
      </c>
      <c r="E473" s="2204"/>
      <c r="F473" s="1894">
        <f>D473*E473</f>
        <v>0</v>
      </c>
    </row>
    <row r="474" spans="1:6">
      <c r="A474" s="825"/>
      <c r="B474" s="826" t="s">
        <v>2133</v>
      </c>
      <c r="C474" s="208" t="s">
        <v>1421</v>
      </c>
      <c r="D474" s="208">
        <v>16</v>
      </c>
      <c r="E474" s="2204"/>
      <c r="F474" s="1894">
        <f>D474*E474</f>
        <v>0</v>
      </c>
    </row>
    <row r="475" spans="1:6">
      <c r="A475" s="825"/>
      <c r="B475" s="826" t="s">
        <v>2134</v>
      </c>
      <c r="C475" s="208" t="s">
        <v>1421</v>
      </c>
      <c r="D475" s="208">
        <v>12</v>
      </c>
      <c r="E475" s="2204"/>
      <c r="F475" s="1894">
        <f>D475*E475</f>
        <v>0</v>
      </c>
    </row>
    <row r="476" spans="1:6">
      <c r="A476" s="825"/>
      <c r="B476" s="826" t="s">
        <v>1804</v>
      </c>
      <c r="C476" s="208" t="s">
        <v>1421</v>
      </c>
      <c r="D476" s="208">
        <v>25</v>
      </c>
      <c r="E476" s="2204"/>
      <c r="F476" s="1894">
        <f t="shared" si="10"/>
        <v>0</v>
      </c>
    </row>
    <row r="477" spans="1:6">
      <c r="A477" s="825"/>
      <c r="B477" s="826" t="s">
        <v>1805</v>
      </c>
      <c r="C477" s="208" t="s">
        <v>1421</v>
      </c>
      <c r="D477" s="208">
        <v>25</v>
      </c>
      <c r="E477" s="2204"/>
      <c r="F477" s="1894">
        <f t="shared" si="10"/>
        <v>0</v>
      </c>
    </row>
    <row r="478" spans="1:6">
      <c r="A478" s="825"/>
      <c r="B478" s="826" t="s">
        <v>1806</v>
      </c>
      <c r="C478" s="208" t="s">
        <v>1421</v>
      </c>
      <c r="D478" s="208">
        <v>18</v>
      </c>
      <c r="E478" s="2204"/>
      <c r="F478" s="1894">
        <f t="shared" si="10"/>
        <v>0</v>
      </c>
    </row>
    <row r="479" spans="1:6">
      <c r="A479" s="825"/>
      <c r="B479" s="826" t="s">
        <v>1807</v>
      </c>
      <c r="C479" s="208" t="s">
        <v>1421</v>
      </c>
      <c r="D479" s="208">
        <v>9</v>
      </c>
      <c r="E479" s="2204"/>
      <c r="F479" s="1894">
        <f t="shared" si="10"/>
        <v>0</v>
      </c>
    </row>
    <row r="480" spans="1:6" ht="15" customHeight="1">
      <c r="A480" s="825"/>
      <c r="B480" s="826"/>
      <c r="C480" s="208" t="s">
        <v>1421</v>
      </c>
      <c r="D480" s="208">
        <v>9</v>
      </c>
      <c r="E480" s="2204"/>
      <c r="F480" s="1894">
        <f t="shared" si="10"/>
        <v>0</v>
      </c>
    </row>
    <row r="481" spans="1:6">
      <c r="A481" s="825"/>
      <c r="B481" s="826" t="s">
        <v>1808</v>
      </c>
      <c r="C481" s="208" t="s">
        <v>1421</v>
      </c>
      <c r="D481" s="208">
        <v>5</v>
      </c>
      <c r="E481" s="2204"/>
      <c r="F481" s="1894">
        <f t="shared" si="10"/>
        <v>0</v>
      </c>
    </row>
    <row r="482" spans="1:6">
      <c r="A482" s="825"/>
      <c r="B482" s="826" t="s">
        <v>1810</v>
      </c>
      <c r="C482" s="208" t="s">
        <v>1421</v>
      </c>
      <c r="D482" s="208">
        <v>28</v>
      </c>
      <c r="E482" s="2204"/>
      <c r="F482" s="1894">
        <f t="shared" si="10"/>
        <v>0</v>
      </c>
    </row>
    <row r="483" spans="1:6">
      <c r="A483" s="825"/>
      <c r="B483" s="826" t="s">
        <v>1810</v>
      </c>
      <c r="C483" s="208" t="s">
        <v>1421</v>
      </c>
      <c r="D483" s="208">
        <v>45</v>
      </c>
      <c r="E483" s="2204"/>
      <c r="F483" s="1894">
        <f t="shared" si="10"/>
        <v>0</v>
      </c>
    </row>
    <row r="484" spans="1:6" ht="27.6">
      <c r="A484" s="825"/>
      <c r="B484" s="826" t="s">
        <v>1811</v>
      </c>
      <c r="C484" s="208" t="s">
        <v>1421</v>
      </c>
      <c r="D484" s="208">
        <v>7</v>
      </c>
      <c r="E484" s="2204"/>
      <c r="F484" s="1894">
        <f t="shared" si="10"/>
        <v>0</v>
      </c>
    </row>
    <row r="485" spans="1:6" ht="27.6">
      <c r="A485" s="825"/>
      <c r="B485" s="826" t="s">
        <v>1812</v>
      </c>
      <c r="C485" s="208" t="s">
        <v>1421</v>
      </c>
      <c r="D485" s="208">
        <v>7</v>
      </c>
      <c r="E485" s="2204"/>
      <c r="F485" s="1894">
        <f t="shared" si="10"/>
        <v>0</v>
      </c>
    </row>
    <row r="486" spans="1:6">
      <c r="A486" s="825"/>
      <c r="B486" s="826" t="s">
        <v>2135</v>
      </c>
      <c r="C486" s="208" t="s">
        <v>1421</v>
      </c>
      <c r="D486" s="208">
        <v>6</v>
      </c>
      <c r="E486" s="2204"/>
      <c r="F486" s="1894">
        <f>D486*E486</f>
        <v>0</v>
      </c>
    </row>
    <row r="487" spans="1:6">
      <c r="A487" s="825"/>
      <c r="B487" s="826" t="s">
        <v>1813</v>
      </c>
      <c r="C487" s="208" t="s">
        <v>1421</v>
      </c>
      <c r="D487" s="208">
        <v>85</v>
      </c>
      <c r="E487" s="2204"/>
      <c r="F487" s="1894">
        <f t="shared" ref="F487:F488" si="11">D487*E487</f>
        <v>0</v>
      </c>
    </row>
    <row r="488" spans="1:6" ht="27.6">
      <c r="A488" s="825"/>
      <c r="B488" s="826" t="s">
        <v>1814</v>
      </c>
      <c r="C488" s="208" t="s">
        <v>1421</v>
      </c>
      <c r="D488" s="208">
        <v>35</v>
      </c>
      <c r="E488" s="2204"/>
      <c r="F488" s="1894">
        <f t="shared" si="11"/>
        <v>0</v>
      </c>
    </row>
    <row r="489" spans="1:6">
      <c r="A489" s="825" t="s">
        <v>31</v>
      </c>
      <c r="B489" s="826" t="s">
        <v>1815</v>
      </c>
      <c r="C489" s="208"/>
      <c r="D489" s="208"/>
      <c r="E489" s="2204"/>
      <c r="F489" s="1894"/>
    </row>
    <row r="490" spans="1:6" s="331" customFormat="1">
      <c r="A490" s="825"/>
      <c r="B490" s="826" t="s">
        <v>1816</v>
      </c>
      <c r="C490" s="208" t="s">
        <v>1421</v>
      </c>
      <c r="D490" s="208">
        <v>29</v>
      </c>
      <c r="E490" s="2204"/>
      <c r="F490" s="1894">
        <f t="shared" ref="F490:F495" si="12">D490*E490</f>
        <v>0</v>
      </c>
    </row>
    <row r="491" spans="1:6" s="331" customFormat="1">
      <c r="A491" s="825"/>
      <c r="B491" s="826" t="s">
        <v>1817</v>
      </c>
      <c r="C491" s="208" t="s">
        <v>1421</v>
      </c>
      <c r="D491" s="208">
        <v>5</v>
      </c>
      <c r="E491" s="2204"/>
      <c r="F491" s="1894">
        <f t="shared" si="12"/>
        <v>0</v>
      </c>
    </row>
    <row r="492" spans="1:6" s="331" customFormat="1">
      <c r="A492" s="825"/>
      <c r="B492" s="826" t="s">
        <v>1818</v>
      </c>
      <c r="C492" s="208" t="s">
        <v>1421</v>
      </c>
      <c r="D492" s="208">
        <v>18</v>
      </c>
      <c r="E492" s="2204"/>
      <c r="F492" s="1894">
        <f t="shared" si="12"/>
        <v>0</v>
      </c>
    </row>
    <row r="493" spans="1:6" s="331" customFormat="1">
      <c r="A493" s="825"/>
      <c r="B493" s="826" t="s">
        <v>1819</v>
      </c>
      <c r="C493" s="208" t="s">
        <v>1421</v>
      </c>
      <c r="D493" s="208">
        <v>3</v>
      </c>
      <c r="E493" s="2204"/>
      <c r="F493" s="1894">
        <f t="shared" si="12"/>
        <v>0</v>
      </c>
    </row>
    <row r="494" spans="1:6" s="331" customFormat="1">
      <c r="A494" s="825"/>
      <c r="B494" s="826" t="s">
        <v>1820</v>
      </c>
      <c r="C494" s="208" t="s">
        <v>1421</v>
      </c>
      <c r="D494" s="208">
        <v>4</v>
      </c>
      <c r="E494" s="2204"/>
      <c r="F494" s="1894">
        <f t="shared" si="12"/>
        <v>0</v>
      </c>
    </row>
    <row r="495" spans="1:6" s="331" customFormat="1">
      <c r="A495" s="825"/>
      <c r="B495" s="826" t="s">
        <v>1821</v>
      </c>
      <c r="C495" s="208" t="s">
        <v>1421</v>
      </c>
      <c r="D495" s="208">
        <v>8</v>
      </c>
      <c r="E495" s="2204"/>
      <c r="F495" s="1894">
        <f t="shared" si="12"/>
        <v>0</v>
      </c>
    </row>
    <row r="496" spans="1:6" ht="14.4" thickBot="1">
      <c r="A496" s="825"/>
      <c r="B496" s="826"/>
      <c r="C496" s="877"/>
      <c r="D496" s="877"/>
      <c r="E496" s="2205"/>
      <c r="F496" s="1894"/>
    </row>
    <row r="497" spans="1:6" ht="15" customHeight="1" thickTop="1" thickBot="1">
      <c r="A497" s="829" t="s">
        <v>2053</v>
      </c>
      <c r="B497" s="829"/>
      <c r="C497" s="779"/>
      <c r="D497" s="779"/>
      <c r="E497" s="2206"/>
      <c r="F497" s="1904">
        <f>SUM(F459:F495)</f>
        <v>0</v>
      </c>
    </row>
    <row r="498" spans="1:6" ht="14.4" thickTop="1">
      <c r="A498" s="831"/>
      <c r="B498" s="781"/>
      <c r="C498" s="779"/>
      <c r="D498" s="779"/>
      <c r="E498" s="2206"/>
      <c r="F498" s="597"/>
    </row>
    <row r="499" spans="1:6" ht="14.4" thickBot="1">
      <c r="A499" s="1884" t="s">
        <v>2128</v>
      </c>
      <c r="B499" s="1884"/>
      <c r="C499" s="1884"/>
      <c r="D499" s="1884"/>
      <c r="E499" s="2213"/>
      <c r="F499" s="1884"/>
    </row>
    <row r="500" spans="1:6" ht="28.8" thickTop="1" thickBot="1">
      <c r="A500" s="814" t="s">
        <v>7</v>
      </c>
      <c r="B500" s="824" t="s">
        <v>8</v>
      </c>
      <c r="C500" s="872" t="s">
        <v>10</v>
      </c>
      <c r="D500" s="1920" t="s">
        <v>991</v>
      </c>
      <c r="E500" s="2199" t="s">
        <v>11</v>
      </c>
      <c r="F500" s="1893" t="s">
        <v>2033</v>
      </c>
    </row>
    <row r="501" spans="1:6" ht="42" thickTop="1">
      <c r="A501" s="819" t="s">
        <v>2136</v>
      </c>
      <c r="B501" s="827" t="s">
        <v>2130</v>
      </c>
      <c r="C501" s="208"/>
      <c r="D501" s="874"/>
      <c r="E501" s="2214"/>
      <c r="F501" s="1894"/>
    </row>
    <row r="502" spans="1:6">
      <c r="A502" s="825"/>
      <c r="B502" s="827" t="s">
        <v>2137</v>
      </c>
      <c r="C502" s="208"/>
      <c r="D502" s="874"/>
      <c r="E502" s="2214"/>
      <c r="F502" s="1894"/>
    </row>
    <row r="503" spans="1:6">
      <c r="A503" s="825"/>
      <c r="B503" s="827"/>
      <c r="C503" s="208"/>
      <c r="D503" s="874"/>
      <c r="E503" s="2214"/>
      <c r="F503" s="1894"/>
    </row>
    <row r="504" spans="1:6" ht="27.6">
      <c r="A504" s="825" t="s">
        <v>32</v>
      </c>
      <c r="B504" s="826" t="s">
        <v>1822</v>
      </c>
      <c r="C504" s="208"/>
      <c r="D504" s="208"/>
      <c r="E504" s="2204"/>
      <c r="F504" s="1894"/>
    </row>
    <row r="505" spans="1:6">
      <c r="A505" s="825"/>
      <c r="B505" s="826"/>
      <c r="C505" s="208"/>
      <c r="D505" s="208"/>
      <c r="E505" s="2204"/>
      <c r="F505" s="1894"/>
    </row>
    <row r="506" spans="1:6">
      <c r="A506" s="825"/>
      <c r="B506" s="826" t="s">
        <v>1823</v>
      </c>
      <c r="C506" s="208" t="s">
        <v>1421</v>
      </c>
      <c r="D506" s="208">
        <v>10</v>
      </c>
      <c r="E506" s="2204"/>
      <c r="F506" s="1894">
        <f>D506*E506</f>
        <v>0</v>
      </c>
    </row>
    <row r="507" spans="1:6">
      <c r="A507" s="825"/>
      <c r="B507" s="826" t="s">
        <v>1824</v>
      </c>
      <c r="C507" s="208" t="s">
        <v>1421</v>
      </c>
      <c r="D507" s="208">
        <v>200</v>
      </c>
      <c r="E507" s="2204"/>
      <c r="F507" s="1894">
        <f t="shared" ref="F507:F516" si="13">D507*E507</f>
        <v>0</v>
      </c>
    </row>
    <row r="508" spans="1:6" ht="27.6">
      <c r="A508" s="825"/>
      <c r="B508" s="826" t="s">
        <v>1825</v>
      </c>
      <c r="C508" s="208" t="s">
        <v>1421</v>
      </c>
      <c r="D508" s="208">
        <v>65</v>
      </c>
      <c r="E508" s="2204"/>
      <c r="F508" s="1894">
        <f t="shared" si="13"/>
        <v>0</v>
      </c>
    </row>
    <row r="509" spans="1:6">
      <c r="A509" s="825"/>
      <c r="B509" s="826" t="s">
        <v>1826</v>
      </c>
      <c r="C509" s="208" t="s">
        <v>1421</v>
      </c>
      <c r="D509" s="208">
        <v>200</v>
      </c>
      <c r="E509" s="2204"/>
      <c r="F509" s="1894">
        <f t="shared" si="13"/>
        <v>0</v>
      </c>
    </row>
    <row r="510" spans="1:6">
      <c r="A510" s="825"/>
      <c r="B510" s="826" t="s">
        <v>1827</v>
      </c>
      <c r="C510" s="208" t="s">
        <v>1421</v>
      </c>
      <c r="D510" s="208">
        <v>32</v>
      </c>
      <c r="E510" s="2204"/>
      <c r="F510" s="1894">
        <f t="shared" si="13"/>
        <v>0</v>
      </c>
    </row>
    <row r="511" spans="1:6" ht="27.6">
      <c r="A511" s="825"/>
      <c r="B511" s="826" t="s">
        <v>1828</v>
      </c>
      <c r="C511" s="208" t="s">
        <v>1421</v>
      </c>
      <c r="D511" s="208">
        <v>3</v>
      </c>
      <c r="E511" s="2204"/>
      <c r="F511" s="1894">
        <f t="shared" si="13"/>
        <v>0</v>
      </c>
    </row>
    <row r="512" spans="1:6" ht="27.6">
      <c r="A512" s="825"/>
      <c r="B512" s="826" t="s">
        <v>1829</v>
      </c>
      <c r="C512" s="208" t="s">
        <v>1421</v>
      </c>
      <c r="D512" s="208">
        <v>14</v>
      </c>
      <c r="E512" s="2204"/>
      <c r="F512" s="1894">
        <f t="shared" si="13"/>
        <v>0</v>
      </c>
    </row>
    <row r="513" spans="1:6" ht="27.6">
      <c r="A513" s="825"/>
      <c r="B513" s="826" t="s">
        <v>1830</v>
      </c>
      <c r="C513" s="208" t="s">
        <v>1421</v>
      </c>
      <c r="D513" s="208">
        <v>25</v>
      </c>
      <c r="E513" s="2204"/>
      <c r="F513" s="1894">
        <f t="shared" si="13"/>
        <v>0</v>
      </c>
    </row>
    <row r="514" spans="1:6" ht="27.6">
      <c r="A514" s="825"/>
      <c r="B514" s="826" t="s">
        <v>1831</v>
      </c>
      <c r="C514" s="208" t="s">
        <v>1421</v>
      </c>
      <c r="D514" s="208">
        <v>30</v>
      </c>
      <c r="E514" s="2204"/>
      <c r="F514" s="1894">
        <f t="shared" si="13"/>
        <v>0</v>
      </c>
    </row>
    <row r="515" spans="1:6" ht="27.6">
      <c r="A515" s="825"/>
      <c r="B515" s="826" t="s">
        <v>2138</v>
      </c>
      <c r="C515" s="208" t="s">
        <v>1421</v>
      </c>
      <c r="D515" s="208">
        <v>30</v>
      </c>
      <c r="E515" s="2204"/>
      <c r="F515" s="1894">
        <f t="shared" si="13"/>
        <v>0</v>
      </c>
    </row>
    <row r="516" spans="1:6" ht="27.6">
      <c r="A516" s="825"/>
      <c r="B516" s="826" t="s">
        <v>1832</v>
      </c>
      <c r="C516" s="208" t="s">
        <v>1421</v>
      </c>
      <c r="D516" s="208">
        <v>14</v>
      </c>
      <c r="E516" s="2204"/>
      <c r="F516" s="1894">
        <f t="shared" si="13"/>
        <v>0</v>
      </c>
    </row>
    <row r="517" spans="1:6">
      <c r="A517" s="825"/>
      <c r="B517" s="826" t="s">
        <v>1833</v>
      </c>
      <c r="C517" s="208" t="s">
        <v>1421</v>
      </c>
      <c r="D517" s="208">
        <v>10</v>
      </c>
      <c r="E517" s="2204"/>
      <c r="F517" s="1894">
        <f>D517*E517</f>
        <v>0</v>
      </c>
    </row>
    <row r="518" spans="1:6">
      <c r="A518" s="825"/>
      <c r="B518" s="826"/>
      <c r="C518" s="208"/>
      <c r="D518" s="208"/>
      <c r="E518" s="2204"/>
      <c r="F518" s="1894"/>
    </row>
    <row r="519" spans="1:6" ht="27.6">
      <c r="A519" s="825" t="s">
        <v>33</v>
      </c>
      <c r="B519" s="826" t="s">
        <v>1834</v>
      </c>
      <c r="C519" s="208"/>
      <c r="D519" s="208"/>
      <c r="E519" s="2204"/>
      <c r="F519" s="1894"/>
    </row>
    <row r="520" spans="1:6">
      <c r="A520" s="825"/>
      <c r="B520" s="826" t="s">
        <v>1835</v>
      </c>
      <c r="C520" s="208" t="s">
        <v>1421</v>
      </c>
      <c r="D520" s="208">
        <v>140</v>
      </c>
      <c r="E520" s="2204"/>
      <c r="F520" s="1894">
        <f t="shared" ref="F520:F528" si="14">D520*E520</f>
        <v>0</v>
      </c>
    </row>
    <row r="521" spans="1:6">
      <c r="A521" s="825"/>
      <c r="B521" s="826" t="s">
        <v>1836</v>
      </c>
      <c r="C521" s="208" t="s">
        <v>1421</v>
      </c>
      <c r="D521" s="208">
        <v>30</v>
      </c>
      <c r="E521" s="2204"/>
      <c r="F521" s="1894">
        <f>D521*E521</f>
        <v>0</v>
      </c>
    </row>
    <row r="522" spans="1:6">
      <c r="A522" s="825"/>
      <c r="B522" s="826" t="s">
        <v>1837</v>
      </c>
      <c r="C522" s="208" t="s">
        <v>1421</v>
      </c>
      <c r="D522" s="208">
        <v>10</v>
      </c>
      <c r="E522" s="2204"/>
      <c r="F522" s="1894">
        <f t="shared" si="14"/>
        <v>0</v>
      </c>
    </row>
    <row r="523" spans="1:6">
      <c r="A523" s="825"/>
      <c r="B523" s="826" t="s">
        <v>1838</v>
      </c>
      <c r="C523" s="208" t="s">
        <v>1421</v>
      </c>
      <c r="D523" s="208">
        <v>150</v>
      </c>
      <c r="E523" s="2204"/>
      <c r="F523" s="1894">
        <f t="shared" si="14"/>
        <v>0</v>
      </c>
    </row>
    <row r="524" spans="1:6">
      <c r="A524" s="825"/>
      <c r="B524" s="826" t="s">
        <v>1839</v>
      </c>
      <c r="C524" s="208" t="s">
        <v>1421</v>
      </c>
      <c r="D524" s="208">
        <v>50</v>
      </c>
      <c r="E524" s="2204"/>
      <c r="F524" s="1894">
        <f t="shared" si="14"/>
        <v>0</v>
      </c>
    </row>
    <row r="525" spans="1:6">
      <c r="A525" s="825"/>
      <c r="B525" s="826" t="s">
        <v>1840</v>
      </c>
      <c r="C525" s="208" t="s">
        <v>1421</v>
      </c>
      <c r="D525" s="208">
        <v>25</v>
      </c>
      <c r="E525" s="2204"/>
      <c r="F525" s="1894">
        <f t="shared" si="14"/>
        <v>0</v>
      </c>
    </row>
    <row r="526" spans="1:6">
      <c r="A526" s="825"/>
      <c r="B526" s="826" t="s">
        <v>2139</v>
      </c>
      <c r="C526" s="208" t="s">
        <v>1421</v>
      </c>
      <c r="D526" s="208">
        <v>20</v>
      </c>
      <c r="E526" s="2204"/>
      <c r="F526" s="1894">
        <f t="shared" si="14"/>
        <v>0</v>
      </c>
    </row>
    <row r="527" spans="1:6">
      <c r="A527" s="825"/>
      <c r="B527" s="826" t="s">
        <v>2140</v>
      </c>
      <c r="C527" s="208" t="s">
        <v>1421</v>
      </c>
      <c r="D527" s="208">
        <v>19</v>
      </c>
      <c r="E527" s="2204"/>
      <c r="F527" s="1894">
        <f t="shared" si="14"/>
        <v>0</v>
      </c>
    </row>
    <row r="528" spans="1:6">
      <c r="A528" s="825"/>
      <c r="B528" s="826" t="s">
        <v>1841</v>
      </c>
      <c r="C528" s="208" t="s">
        <v>1421</v>
      </c>
      <c r="D528" s="208">
        <v>50</v>
      </c>
      <c r="E528" s="2204"/>
      <c r="F528" s="1894">
        <f t="shared" si="14"/>
        <v>0</v>
      </c>
    </row>
    <row r="529" spans="1:6">
      <c r="A529" s="825"/>
      <c r="B529" s="826"/>
      <c r="C529" s="208"/>
      <c r="D529" s="208"/>
      <c r="E529" s="2204"/>
      <c r="F529" s="1894"/>
    </row>
    <row r="530" spans="1:6">
      <c r="A530" s="825" t="s">
        <v>34</v>
      </c>
      <c r="B530" s="826" t="s">
        <v>1842</v>
      </c>
      <c r="C530" s="208" t="s">
        <v>58</v>
      </c>
      <c r="D530" s="208"/>
      <c r="E530" s="2204"/>
      <c r="F530" s="1894">
        <f>E530</f>
        <v>0</v>
      </c>
    </row>
    <row r="531" spans="1:6">
      <c r="A531" s="825"/>
      <c r="B531" s="826"/>
      <c r="C531" s="208"/>
      <c r="D531" s="208"/>
      <c r="E531" s="2204"/>
      <c r="F531" s="1894"/>
    </row>
    <row r="532" spans="1:6">
      <c r="A532" s="825"/>
      <c r="B532" s="826"/>
      <c r="C532" s="208"/>
      <c r="D532" s="208"/>
      <c r="E532" s="2204"/>
      <c r="F532" s="1894"/>
    </row>
    <row r="533" spans="1:6" ht="14.4" thickBot="1">
      <c r="A533" s="828"/>
      <c r="B533" s="832"/>
      <c r="C533" s="877"/>
      <c r="D533" s="877"/>
      <c r="E533" s="2205"/>
      <c r="F533" s="1894"/>
    </row>
    <row r="534" spans="1:6" ht="15" customHeight="1" thickTop="1" thickBot="1">
      <c r="A534" s="829" t="s">
        <v>2053</v>
      </c>
      <c r="B534" s="829"/>
      <c r="C534" s="779"/>
      <c r="D534" s="779"/>
      <c r="E534" s="2206"/>
      <c r="F534" s="1904">
        <f>SUM(F503:F531)</f>
        <v>0</v>
      </c>
    </row>
    <row r="535" spans="1:6" ht="14.4" thickTop="1">
      <c r="A535" s="811"/>
      <c r="B535" s="811"/>
      <c r="C535" s="779"/>
      <c r="D535" s="779"/>
      <c r="E535" s="2206"/>
      <c r="F535" s="597"/>
    </row>
    <row r="536" spans="1:6">
      <c r="A536" s="811"/>
      <c r="B536" s="811"/>
      <c r="C536" s="779"/>
      <c r="D536" s="779"/>
      <c r="E536" s="2206"/>
      <c r="F536" s="597"/>
    </row>
    <row r="537" spans="1:6">
      <c r="A537" s="831"/>
      <c r="B537" s="811"/>
      <c r="C537" s="779"/>
      <c r="D537" s="779"/>
      <c r="E537" s="2206"/>
      <c r="F537" s="597"/>
    </row>
    <row r="538" spans="1:6">
      <c r="A538" s="831"/>
      <c r="B538" s="811"/>
      <c r="C538" s="779"/>
      <c r="D538" s="779"/>
      <c r="E538" s="2206"/>
      <c r="F538" s="597"/>
    </row>
    <row r="539" spans="1:6" ht="14.4" thickBot="1">
      <c r="A539" s="1884" t="s">
        <v>2128</v>
      </c>
      <c r="B539" s="1884"/>
      <c r="C539" s="1884"/>
      <c r="D539" s="1884"/>
      <c r="E539" s="2213"/>
      <c r="F539" s="1884"/>
    </row>
    <row r="540" spans="1:6" ht="28.8" thickTop="1" thickBot="1">
      <c r="A540" s="814" t="s">
        <v>7</v>
      </c>
      <c r="B540" s="824" t="s">
        <v>8</v>
      </c>
      <c r="C540" s="872" t="s">
        <v>10</v>
      </c>
      <c r="D540" s="1920" t="s">
        <v>991</v>
      </c>
      <c r="E540" s="2199" t="s">
        <v>11</v>
      </c>
      <c r="F540" s="1893" t="s">
        <v>2033</v>
      </c>
    </row>
    <row r="541" spans="1:6" ht="15.6" customHeight="1" thickTop="1">
      <c r="A541" s="819" t="s">
        <v>2141</v>
      </c>
      <c r="B541" s="827" t="s">
        <v>2130</v>
      </c>
      <c r="C541" s="208"/>
      <c r="D541" s="874"/>
      <c r="E541" s="2214"/>
      <c r="F541" s="1894"/>
    </row>
    <row r="542" spans="1:6">
      <c r="A542" s="825"/>
      <c r="B542" s="827" t="s">
        <v>611</v>
      </c>
      <c r="C542" s="208"/>
      <c r="D542" s="874"/>
      <c r="E542" s="2214"/>
      <c r="F542" s="1894"/>
    </row>
    <row r="543" spans="1:6" ht="18.75" customHeight="1">
      <c r="A543" s="825"/>
      <c r="B543" s="826" t="s">
        <v>1789</v>
      </c>
      <c r="C543" s="208"/>
      <c r="D543" s="208"/>
      <c r="E543" s="2204"/>
      <c r="F543" s="1894"/>
    </row>
    <row r="544" spans="1:6" ht="29.4">
      <c r="A544" s="825" t="s">
        <v>2044</v>
      </c>
      <c r="B544" s="826" t="s">
        <v>2131</v>
      </c>
      <c r="C544" s="208" t="s">
        <v>1421</v>
      </c>
      <c r="D544" s="208">
        <v>744</v>
      </c>
      <c r="E544" s="2204"/>
      <c r="F544" s="1894">
        <f>D544*E544</f>
        <v>0</v>
      </c>
    </row>
    <row r="545" spans="1:6" ht="27.6">
      <c r="A545" s="825" t="s">
        <v>2046</v>
      </c>
      <c r="B545" s="826" t="s">
        <v>1791</v>
      </c>
      <c r="C545" s="208"/>
      <c r="D545" s="208"/>
      <c r="E545" s="2204"/>
      <c r="F545" s="1894"/>
    </row>
    <row r="546" spans="1:6">
      <c r="A546" s="825"/>
      <c r="B546" s="826" t="s">
        <v>1792</v>
      </c>
      <c r="C546" s="208" t="s">
        <v>1421</v>
      </c>
      <c r="D546" s="208">
        <v>40</v>
      </c>
      <c r="E546" s="2204"/>
      <c r="F546" s="1894">
        <f>D546*E546</f>
        <v>0</v>
      </c>
    </row>
    <row r="547" spans="1:6">
      <c r="A547" s="825"/>
      <c r="B547" s="826" t="s">
        <v>1793</v>
      </c>
      <c r="C547" s="208" t="s">
        <v>1421</v>
      </c>
      <c r="D547" s="208">
        <v>28</v>
      </c>
      <c r="E547" s="2204"/>
      <c r="F547" s="1894">
        <f>D547*E547</f>
        <v>0</v>
      </c>
    </row>
    <row r="548" spans="1:6" ht="20.25" customHeight="1">
      <c r="A548" s="825"/>
      <c r="B548" s="826" t="s">
        <v>1794</v>
      </c>
      <c r="C548" s="208" t="s">
        <v>1421</v>
      </c>
      <c r="D548" s="208">
        <v>60</v>
      </c>
      <c r="E548" s="2204"/>
      <c r="F548" s="1894">
        <f t="shared" ref="F548:F566" si="15">D548*E548</f>
        <v>0</v>
      </c>
    </row>
    <row r="549" spans="1:6">
      <c r="A549" s="825"/>
      <c r="B549" s="826" t="s">
        <v>1795</v>
      </c>
      <c r="C549" s="208" t="s">
        <v>1421</v>
      </c>
      <c r="D549" s="208">
        <v>60</v>
      </c>
      <c r="E549" s="2204"/>
      <c r="F549" s="1894">
        <f t="shared" si="15"/>
        <v>0</v>
      </c>
    </row>
    <row r="550" spans="1:6">
      <c r="A550" s="825"/>
      <c r="B550" s="826" t="s">
        <v>1796</v>
      </c>
      <c r="C550" s="208" t="s">
        <v>1421</v>
      </c>
      <c r="D550" s="208">
        <v>6</v>
      </c>
      <c r="E550" s="2204"/>
      <c r="F550" s="1894">
        <f t="shared" si="15"/>
        <v>0</v>
      </c>
    </row>
    <row r="551" spans="1:6">
      <c r="A551" s="825"/>
      <c r="B551" s="826" t="s">
        <v>1797</v>
      </c>
      <c r="C551" s="208" t="s">
        <v>1421</v>
      </c>
      <c r="D551" s="208">
        <v>5</v>
      </c>
      <c r="E551" s="2204"/>
      <c r="F551" s="1894">
        <f t="shared" si="15"/>
        <v>0</v>
      </c>
    </row>
    <row r="552" spans="1:6">
      <c r="A552" s="825"/>
      <c r="B552" s="826" t="s">
        <v>1798</v>
      </c>
      <c r="C552" s="208" t="s">
        <v>1421</v>
      </c>
      <c r="D552" s="208">
        <v>8</v>
      </c>
      <c r="E552" s="2204"/>
      <c r="F552" s="1894">
        <f t="shared" si="15"/>
        <v>0</v>
      </c>
    </row>
    <row r="553" spans="1:6">
      <c r="A553" s="825"/>
      <c r="B553" s="826" t="s">
        <v>1799</v>
      </c>
      <c r="C553" s="208" t="s">
        <v>1421</v>
      </c>
      <c r="D553" s="208">
        <v>16</v>
      </c>
      <c r="E553" s="2204"/>
      <c r="F553" s="1894">
        <f t="shared" si="15"/>
        <v>0</v>
      </c>
    </row>
    <row r="554" spans="1:6" ht="27.6">
      <c r="A554" s="825"/>
      <c r="B554" s="826" t="s">
        <v>1800</v>
      </c>
      <c r="C554" s="208" t="s">
        <v>1421</v>
      </c>
      <c r="D554" s="208">
        <v>85</v>
      </c>
      <c r="E554" s="2204"/>
      <c r="F554" s="1894">
        <f t="shared" si="15"/>
        <v>0</v>
      </c>
    </row>
    <row r="555" spans="1:6" ht="27.6">
      <c r="A555" s="825"/>
      <c r="B555" s="826" t="s">
        <v>1801</v>
      </c>
      <c r="C555" s="208" t="s">
        <v>1421</v>
      </c>
      <c r="D555" s="208">
        <v>38</v>
      </c>
      <c r="E555" s="2204"/>
      <c r="F555" s="1894">
        <f t="shared" si="15"/>
        <v>0</v>
      </c>
    </row>
    <row r="556" spans="1:6">
      <c r="A556" s="825"/>
      <c r="B556" s="826" t="s">
        <v>1802</v>
      </c>
      <c r="C556" s="208" t="s">
        <v>1421</v>
      </c>
      <c r="D556" s="208">
        <v>132</v>
      </c>
      <c r="E556" s="2204"/>
      <c r="F556" s="1894">
        <f t="shared" si="15"/>
        <v>0</v>
      </c>
    </row>
    <row r="557" spans="1:6">
      <c r="A557" s="825"/>
      <c r="B557" s="826" t="s">
        <v>1803</v>
      </c>
      <c r="C557" s="208" t="s">
        <v>1421</v>
      </c>
      <c r="D557" s="208">
        <v>20</v>
      </c>
      <c r="E557" s="2204"/>
      <c r="F557" s="1894">
        <f t="shared" si="15"/>
        <v>0</v>
      </c>
    </row>
    <row r="558" spans="1:6">
      <c r="A558" s="825"/>
      <c r="B558" s="826" t="s">
        <v>1804</v>
      </c>
      <c r="C558" s="208" t="s">
        <v>1421</v>
      </c>
      <c r="D558" s="208">
        <v>20</v>
      </c>
      <c r="E558" s="2204"/>
      <c r="F558" s="1894">
        <f t="shared" si="15"/>
        <v>0</v>
      </c>
    </row>
    <row r="559" spans="1:6">
      <c r="A559" s="825"/>
      <c r="B559" s="826" t="s">
        <v>1805</v>
      </c>
      <c r="C559" s="208" t="s">
        <v>1421</v>
      </c>
      <c r="D559" s="208">
        <v>16</v>
      </c>
      <c r="E559" s="2204"/>
      <c r="F559" s="1894">
        <f t="shared" si="15"/>
        <v>0</v>
      </c>
    </row>
    <row r="560" spans="1:6">
      <c r="A560" s="825"/>
      <c r="B560" s="826" t="s">
        <v>1806</v>
      </c>
      <c r="C560" s="208" t="s">
        <v>1421</v>
      </c>
      <c r="D560" s="208">
        <v>18</v>
      </c>
      <c r="E560" s="2204"/>
      <c r="F560" s="1894">
        <f t="shared" si="15"/>
        <v>0</v>
      </c>
    </row>
    <row r="561" spans="1:6">
      <c r="A561" s="825"/>
      <c r="B561" s="826" t="s">
        <v>1810</v>
      </c>
      <c r="C561" s="208" t="s">
        <v>1421</v>
      </c>
      <c r="D561" s="208">
        <v>60</v>
      </c>
      <c r="E561" s="2204"/>
      <c r="F561" s="1894">
        <f t="shared" si="15"/>
        <v>0</v>
      </c>
    </row>
    <row r="562" spans="1:6" ht="16.5" customHeight="1">
      <c r="A562" s="825"/>
      <c r="B562" s="826" t="s">
        <v>1811</v>
      </c>
      <c r="C562" s="208" t="s">
        <v>1421</v>
      </c>
      <c r="D562" s="208">
        <v>4</v>
      </c>
      <c r="E562" s="2204"/>
      <c r="F562" s="1894">
        <f t="shared" si="15"/>
        <v>0</v>
      </c>
    </row>
    <row r="563" spans="1:6" ht="27.6">
      <c r="A563" s="825"/>
      <c r="B563" s="826" t="s">
        <v>1812</v>
      </c>
      <c r="C563" s="208" t="s">
        <v>1421</v>
      </c>
      <c r="D563" s="208">
        <v>7</v>
      </c>
      <c r="E563" s="2204"/>
      <c r="F563" s="1894">
        <f t="shared" si="15"/>
        <v>0</v>
      </c>
    </row>
    <row r="564" spans="1:6">
      <c r="A564" s="825"/>
      <c r="B564" s="826" t="s">
        <v>2142</v>
      </c>
      <c r="C564" s="208" t="s">
        <v>1421</v>
      </c>
      <c r="D564" s="208">
        <v>6</v>
      </c>
      <c r="E564" s="2204"/>
      <c r="F564" s="1894">
        <f t="shared" si="15"/>
        <v>0</v>
      </c>
    </row>
    <row r="565" spans="1:6">
      <c r="A565" s="825"/>
      <c r="B565" s="826" t="s">
        <v>1813</v>
      </c>
      <c r="C565" s="208" t="s">
        <v>1421</v>
      </c>
      <c r="D565" s="208">
        <v>85</v>
      </c>
      <c r="E565" s="2204"/>
      <c r="F565" s="1894">
        <f t="shared" si="15"/>
        <v>0</v>
      </c>
    </row>
    <row r="566" spans="1:6" ht="30.6" customHeight="1">
      <c r="A566" s="825"/>
      <c r="B566" s="826" t="s">
        <v>1814</v>
      </c>
      <c r="C566" s="208" t="s">
        <v>1421</v>
      </c>
      <c r="D566" s="208">
        <v>30</v>
      </c>
      <c r="E566" s="2204"/>
      <c r="F566" s="1894">
        <f t="shared" si="15"/>
        <v>0</v>
      </c>
    </row>
    <row r="567" spans="1:6">
      <c r="A567" s="825"/>
      <c r="B567" s="826"/>
      <c r="C567" s="208"/>
      <c r="D567" s="208"/>
      <c r="E567" s="2204"/>
      <c r="F567" s="1894"/>
    </row>
    <row r="568" spans="1:6">
      <c r="A568" s="825" t="s">
        <v>31</v>
      </c>
      <c r="B568" s="826" t="s">
        <v>1815</v>
      </c>
      <c r="C568" s="208"/>
      <c r="D568" s="208"/>
      <c r="E568" s="2204"/>
      <c r="F568" s="1894"/>
    </row>
    <row r="569" spans="1:6" s="331" customFormat="1">
      <c r="A569" s="825"/>
      <c r="B569" s="826" t="s">
        <v>1816</v>
      </c>
      <c r="C569" s="208" t="s">
        <v>1421</v>
      </c>
      <c r="D569" s="208">
        <v>123</v>
      </c>
      <c r="E569" s="2204"/>
      <c r="F569" s="1894">
        <f t="shared" ref="F569:F574" si="16">D569*E569</f>
        <v>0</v>
      </c>
    </row>
    <row r="570" spans="1:6" s="331" customFormat="1">
      <c r="A570" s="825"/>
      <c r="B570" s="826" t="s">
        <v>1817</v>
      </c>
      <c r="C570" s="208" t="s">
        <v>1421</v>
      </c>
      <c r="D570" s="208">
        <v>17</v>
      </c>
      <c r="E570" s="2204"/>
      <c r="F570" s="1894">
        <f t="shared" si="16"/>
        <v>0</v>
      </c>
    </row>
    <row r="571" spans="1:6" s="331" customFormat="1">
      <c r="A571" s="825"/>
      <c r="B571" s="826" t="s">
        <v>1818</v>
      </c>
      <c r="C571" s="208" t="s">
        <v>1421</v>
      </c>
      <c r="D571" s="208">
        <v>4</v>
      </c>
      <c r="E571" s="2204"/>
      <c r="F571" s="1894">
        <f t="shared" si="16"/>
        <v>0</v>
      </c>
    </row>
    <row r="572" spans="1:6" s="331" customFormat="1">
      <c r="A572" s="825"/>
      <c r="B572" s="826" t="s">
        <v>1819</v>
      </c>
      <c r="C572" s="208" t="s">
        <v>1421</v>
      </c>
      <c r="D572" s="208">
        <v>3</v>
      </c>
      <c r="E572" s="2204"/>
      <c r="F572" s="1894">
        <f t="shared" si="16"/>
        <v>0</v>
      </c>
    </row>
    <row r="573" spans="1:6" s="331" customFormat="1">
      <c r="A573" s="825"/>
      <c r="B573" s="826" t="s">
        <v>1820</v>
      </c>
      <c r="C573" s="208" t="s">
        <v>1421</v>
      </c>
      <c r="D573" s="208">
        <v>4</v>
      </c>
      <c r="E573" s="2204"/>
      <c r="F573" s="1894">
        <f t="shared" si="16"/>
        <v>0</v>
      </c>
    </row>
    <row r="574" spans="1:6" s="331" customFormat="1">
      <c r="A574" s="825"/>
      <c r="B574" s="826" t="s">
        <v>1821</v>
      </c>
      <c r="C574" s="208" t="s">
        <v>1421</v>
      </c>
      <c r="D574" s="208">
        <v>13</v>
      </c>
      <c r="E574" s="2204"/>
      <c r="F574" s="1894">
        <f t="shared" si="16"/>
        <v>0</v>
      </c>
    </row>
    <row r="575" spans="1:6" s="331" customFormat="1">
      <c r="A575" s="825"/>
      <c r="B575" s="826"/>
      <c r="C575" s="208"/>
      <c r="D575" s="208"/>
      <c r="E575" s="2204"/>
      <c r="F575" s="1894"/>
    </row>
    <row r="576" spans="1:6" s="331" customFormat="1">
      <c r="A576" s="825"/>
      <c r="B576" s="826"/>
      <c r="C576" s="208"/>
      <c r="D576" s="208"/>
      <c r="E576" s="2204"/>
      <c r="F576" s="1936"/>
    </row>
    <row r="577" spans="1:6" s="331" customFormat="1" ht="14.4" thickBot="1">
      <c r="A577" s="825"/>
      <c r="B577" s="826"/>
      <c r="C577" s="877"/>
      <c r="D577" s="877"/>
      <c r="E577" s="2205"/>
      <c r="F577" s="1936"/>
    </row>
    <row r="578" spans="1:6" ht="15" customHeight="1" thickTop="1" thickBot="1">
      <c r="A578" s="829" t="s">
        <v>2053</v>
      </c>
      <c r="B578" s="829"/>
      <c r="C578" s="779"/>
      <c r="D578" s="779"/>
      <c r="E578" s="2206"/>
      <c r="F578" s="1904">
        <f>SUM(F543:F576)</f>
        <v>0</v>
      </c>
    </row>
    <row r="579" spans="1:6" ht="14.4" thickTop="1">
      <c r="A579" s="831"/>
      <c r="B579" s="781"/>
      <c r="C579" s="779"/>
      <c r="D579" s="779"/>
      <c r="E579" s="2206"/>
      <c r="F579" s="597"/>
    </row>
    <row r="580" spans="1:6">
      <c r="A580" s="831"/>
      <c r="B580" s="781"/>
      <c r="C580" s="779"/>
      <c r="D580" s="779"/>
      <c r="E580" s="2206"/>
      <c r="F580" s="597"/>
    </row>
    <row r="581" spans="1:6" ht="14.4" thickBot="1">
      <c r="A581" s="1884" t="s">
        <v>2128</v>
      </c>
      <c r="B581" s="1884"/>
      <c r="C581" s="1884"/>
      <c r="D581" s="1884"/>
      <c r="E581" s="2213"/>
      <c r="F581" s="1884"/>
    </row>
    <row r="582" spans="1:6" ht="28.8" thickTop="1" thickBot="1">
      <c r="A582" s="814" t="s">
        <v>7</v>
      </c>
      <c r="B582" s="824" t="s">
        <v>8</v>
      </c>
      <c r="C582" s="872" t="s">
        <v>10</v>
      </c>
      <c r="D582" s="1920" t="s">
        <v>991</v>
      </c>
      <c r="E582" s="2199" t="s">
        <v>11</v>
      </c>
      <c r="F582" s="1893" t="s">
        <v>2033</v>
      </c>
    </row>
    <row r="583" spans="1:6" ht="42" thickTop="1">
      <c r="A583" s="819" t="s">
        <v>2143</v>
      </c>
      <c r="B583" s="827" t="s">
        <v>2130</v>
      </c>
      <c r="C583" s="208"/>
      <c r="D583" s="874"/>
      <c r="E583" s="2214"/>
      <c r="F583" s="1894"/>
    </row>
    <row r="584" spans="1:6">
      <c r="A584" s="825"/>
      <c r="B584" s="827" t="s">
        <v>2144</v>
      </c>
      <c r="C584" s="208"/>
      <c r="D584" s="874"/>
      <c r="E584" s="2214"/>
      <c r="F584" s="1894"/>
    </row>
    <row r="585" spans="1:6">
      <c r="A585" s="825"/>
      <c r="B585" s="827"/>
      <c r="C585" s="208"/>
      <c r="D585" s="874"/>
      <c r="E585" s="2214"/>
      <c r="F585" s="1894"/>
    </row>
    <row r="586" spans="1:6" ht="27.6">
      <c r="A586" s="825" t="s">
        <v>32</v>
      </c>
      <c r="B586" s="826" t="s">
        <v>1822</v>
      </c>
      <c r="C586" s="208"/>
      <c r="D586" s="208"/>
      <c r="E586" s="2204"/>
      <c r="F586" s="1894"/>
    </row>
    <row r="587" spans="1:6">
      <c r="A587" s="825"/>
      <c r="B587" s="826" t="s">
        <v>1823</v>
      </c>
      <c r="C587" s="208" t="s">
        <v>1421</v>
      </c>
      <c r="D587" s="208">
        <v>10</v>
      </c>
      <c r="E587" s="2204"/>
      <c r="F587" s="1894">
        <f t="shared" ref="F587:F600" si="17">D587*E587</f>
        <v>0</v>
      </c>
    </row>
    <row r="588" spans="1:6">
      <c r="A588" s="825"/>
      <c r="B588" s="826" t="s">
        <v>1824</v>
      </c>
      <c r="C588" s="208" t="s">
        <v>1421</v>
      </c>
      <c r="D588" s="208">
        <v>160</v>
      </c>
      <c r="E588" s="2204"/>
      <c r="F588" s="1894">
        <f t="shared" si="17"/>
        <v>0</v>
      </c>
    </row>
    <row r="589" spans="1:6" ht="27.6">
      <c r="A589" s="825"/>
      <c r="B589" s="826" t="s">
        <v>1825</v>
      </c>
      <c r="C589" s="208" t="s">
        <v>1421</v>
      </c>
      <c r="D589" s="208">
        <v>20</v>
      </c>
      <c r="E589" s="2204"/>
      <c r="F589" s="1894">
        <f t="shared" si="17"/>
        <v>0</v>
      </c>
    </row>
    <row r="590" spans="1:6">
      <c r="A590" s="825"/>
      <c r="B590" s="826" t="s">
        <v>1826</v>
      </c>
      <c r="C590" s="208" t="s">
        <v>1421</v>
      </c>
      <c r="D590" s="208">
        <v>200</v>
      </c>
      <c r="E590" s="2204"/>
      <c r="F590" s="1894">
        <f t="shared" si="17"/>
        <v>0</v>
      </c>
    </row>
    <row r="591" spans="1:6">
      <c r="A591" s="825"/>
      <c r="B591" s="826" t="s">
        <v>1827</v>
      </c>
      <c r="C591" s="208" t="s">
        <v>1421</v>
      </c>
      <c r="D591" s="208">
        <v>15</v>
      </c>
      <c r="E591" s="2204"/>
      <c r="F591" s="1894">
        <f t="shared" si="17"/>
        <v>0</v>
      </c>
    </row>
    <row r="592" spans="1:6" ht="27.6">
      <c r="A592" s="825"/>
      <c r="B592" s="826" t="s">
        <v>1829</v>
      </c>
      <c r="C592" s="208" t="s">
        <v>1421</v>
      </c>
      <c r="D592" s="208">
        <v>5</v>
      </c>
      <c r="E592" s="2204"/>
      <c r="F592" s="1894">
        <f t="shared" si="17"/>
        <v>0</v>
      </c>
    </row>
    <row r="593" spans="1:6" ht="27.6">
      <c r="A593" s="825"/>
      <c r="B593" s="826" t="s">
        <v>1828</v>
      </c>
      <c r="C593" s="208" t="s">
        <v>1421</v>
      </c>
      <c r="D593" s="208">
        <v>3</v>
      </c>
      <c r="E593" s="2204"/>
      <c r="F593" s="1894">
        <f t="shared" si="17"/>
        <v>0</v>
      </c>
    </row>
    <row r="594" spans="1:6" ht="27.6">
      <c r="A594" s="825"/>
      <c r="B594" s="826" t="s">
        <v>1830</v>
      </c>
      <c r="C594" s="208" t="s">
        <v>1421</v>
      </c>
      <c r="D594" s="208">
        <v>32</v>
      </c>
      <c r="E594" s="2204"/>
      <c r="F594" s="1894">
        <f t="shared" si="17"/>
        <v>0</v>
      </c>
    </row>
    <row r="595" spans="1:6" ht="27.6">
      <c r="A595" s="825"/>
      <c r="B595" s="826" t="s">
        <v>1831</v>
      </c>
      <c r="C595" s="208" t="s">
        <v>1421</v>
      </c>
      <c r="D595" s="208">
        <v>25</v>
      </c>
      <c r="E595" s="2204"/>
      <c r="F595" s="1894">
        <f t="shared" si="17"/>
        <v>0</v>
      </c>
    </row>
    <row r="596" spans="1:6" ht="27.6">
      <c r="A596" s="825"/>
      <c r="B596" s="826" t="s">
        <v>2138</v>
      </c>
      <c r="C596" s="208" t="s">
        <v>1421</v>
      </c>
      <c r="D596" s="208">
        <v>25</v>
      </c>
      <c r="E596" s="2204"/>
      <c r="F596" s="1894">
        <f t="shared" si="17"/>
        <v>0</v>
      </c>
    </row>
    <row r="597" spans="1:6">
      <c r="A597" s="825"/>
      <c r="B597" s="826" t="s">
        <v>1844</v>
      </c>
      <c r="C597" s="208" t="s">
        <v>1421</v>
      </c>
      <c r="D597" s="208">
        <v>4</v>
      </c>
      <c r="E597" s="2204"/>
      <c r="F597" s="1894">
        <f t="shared" si="17"/>
        <v>0</v>
      </c>
    </row>
    <row r="598" spans="1:6">
      <c r="A598" s="825"/>
      <c r="B598" s="826" t="s">
        <v>1827</v>
      </c>
      <c r="C598" s="208" t="s">
        <v>1421</v>
      </c>
      <c r="D598" s="208">
        <v>5</v>
      </c>
      <c r="E598" s="2204"/>
      <c r="F598" s="1894">
        <f t="shared" si="17"/>
        <v>0</v>
      </c>
    </row>
    <row r="599" spans="1:6" ht="27.6">
      <c r="A599" s="825"/>
      <c r="B599" s="826" t="s">
        <v>1832</v>
      </c>
      <c r="C599" s="208" t="s">
        <v>1421</v>
      </c>
      <c r="D599" s="208">
        <v>24</v>
      </c>
      <c r="E599" s="2204"/>
      <c r="F599" s="1894">
        <f t="shared" si="17"/>
        <v>0</v>
      </c>
    </row>
    <row r="600" spans="1:6">
      <c r="A600" s="825"/>
      <c r="B600" s="826" t="s">
        <v>1833</v>
      </c>
      <c r="C600" s="208" t="s">
        <v>1421</v>
      </c>
      <c r="D600" s="208">
        <v>30</v>
      </c>
      <c r="E600" s="2204"/>
      <c r="F600" s="1894">
        <f t="shared" si="17"/>
        <v>0</v>
      </c>
    </row>
    <row r="601" spans="1:6">
      <c r="A601" s="825"/>
      <c r="B601" s="826"/>
      <c r="C601" s="208"/>
      <c r="D601" s="208"/>
      <c r="E601" s="2204"/>
      <c r="F601" s="1894"/>
    </row>
    <row r="602" spans="1:6" ht="27.6">
      <c r="A602" s="825" t="s">
        <v>33</v>
      </c>
      <c r="B602" s="826" t="s">
        <v>1834</v>
      </c>
      <c r="C602" s="208"/>
      <c r="D602" s="208"/>
      <c r="E602" s="2204"/>
      <c r="F602" s="1894"/>
    </row>
    <row r="603" spans="1:6">
      <c r="A603" s="825"/>
      <c r="B603" s="826" t="s">
        <v>1835</v>
      </c>
      <c r="C603" s="208" t="s">
        <v>1421</v>
      </c>
      <c r="D603" s="208">
        <v>75</v>
      </c>
      <c r="E603" s="2204"/>
      <c r="F603" s="1894">
        <f t="shared" ref="F603:F612" si="18">D603*E603</f>
        <v>0</v>
      </c>
    </row>
    <row r="604" spans="1:6">
      <c r="A604" s="825"/>
      <c r="B604" s="826" t="s">
        <v>1836</v>
      </c>
      <c r="C604" s="208" t="s">
        <v>1421</v>
      </c>
      <c r="D604" s="208">
        <v>20</v>
      </c>
      <c r="E604" s="2204"/>
      <c r="F604" s="1894">
        <f t="shared" si="18"/>
        <v>0</v>
      </c>
    </row>
    <row r="605" spans="1:6">
      <c r="A605" s="825"/>
      <c r="B605" s="826" t="s">
        <v>1845</v>
      </c>
      <c r="C605" s="208" t="s">
        <v>1421</v>
      </c>
      <c r="D605" s="208">
        <v>25</v>
      </c>
      <c r="E605" s="2204"/>
      <c r="F605" s="1894">
        <f>D605*E605</f>
        <v>0</v>
      </c>
    </row>
    <row r="606" spans="1:6">
      <c r="A606" s="825"/>
      <c r="B606" s="826" t="s">
        <v>1837</v>
      </c>
      <c r="C606" s="208" t="s">
        <v>1421</v>
      </c>
      <c r="D606" s="208">
        <v>30</v>
      </c>
      <c r="E606" s="2204"/>
      <c r="F606" s="1894">
        <f t="shared" si="18"/>
        <v>0</v>
      </c>
    </row>
    <row r="607" spans="1:6">
      <c r="A607" s="825"/>
      <c r="B607" s="826" t="s">
        <v>1838</v>
      </c>
      <c r="C607" s="208" t="s">
        <v>1421</v>
      </c>
      <c r="D607" s="208">
        <v>142</v>
      </c>
      <c r="E607" s="2204"/>
      <c r="F607" s="1894">
        <f t="shared" si="18"/>
        <v>0</v>
      </c>
    </row>
    <row r="608" spans="1:6">
      <c r="A608" s="825"/>
      <c r="B608" s="826" t="s">
        <v>1839</v>
      </c>
      <c r="C608" s="208" t="s">
        <v>1421</v>
      </c>
      <c r="D608" s="208">
        <v>45</v>
      </c>
      <c r="E608" s="2204"/>
      <c r="F608" s="1894">
        <f t="shared" si="18"/>
        <v>0</v>
      </c>
    </row>
    <row r="609" spans="1:6">
      <c r="A609" s="825"/>
      <c r="B609" s="826" t="s">
        <v>1840</v>
      </c>
      <c r="C609" s="208" t="s">
        <v>1421</v>
      </c>
      <c r="D609" s="208">
        <v>10</v>
      </c>
      <c r="E609" s="2204"/>
      <c r="F609" s="1894">
        <f t="shared" si="18"/>
        <v>0</v>
      </c>
    </row>
    <row r="610" spans="1:6">
      <c r="A610" s="825"/>
      <c r="B610" s="826" t="s">
        <v>2139</v>
      </c>
      <c r="C610" s="208" t="s">
        <v>1421</v>
      </c>
      <c r="D610" s="208">
        <v>10</v>
      </c>
      <c r="E610" s="2204"/>
      <c r="F610" s="1894">
        <f t="shared" si="18"/>
        <v>0</v>
      </c>
    </row>
    <row r="611" spans="1:6">
      <c r="A611" s="825"/>
      <c r="B611" s="826" t="s">
        <v>2140</v>
      </c>
      <c r="C611" s="208" t="s">
        <v>1421</v>
      </c>
      <c r="D611" s="208">
        <v>20</v>
      </c>
      <c r="E611" s="2204"/>
      <c r="F611" s="1894">
        <f t="shared" si="18"/>
        <v>0</v>
      </c>
    </row>
    <row r="612" spans="1:6">
      <c r="A612" s="825"/>
      <c r="B612" s="826" t="s">
        <v>1841</v>
      </c>
      <c r="C612" s="208" t="s">
        <v>1421</v>
      </c>
      <c r="D612" s="208">
        <v>50</v>
      </c>
      <c r="E612" s="2204"/>
      <c r="F612" s="1894">
        <f t="shared" si="18"/>
        <v>0</v>
      </c>
    </row>
    <row r="613" spans="1:6">
      <c r="A613" s="825"/>
      <c r="B613" s="826"/>
      <c r="C613" s="208"/>
      <c r="D613" s="208"/>
      <c r="E613" s="2204"/>
      <c r="F613" s="1894"/>
    </row>
    <row r="614" spans="1:6">
      <c r="A614" s="825" t="s">
        <v>34</v>
      </c>
      <c r="B614" s="826" t="s">
        <v>1842</v>
      </c>
      <c r="C614" s="208" t="s">
        <v>58</v>
      </c>
      <c r="D614" s="208"/>
      <c r="E614" s="2204"/>
      <c r="F614" s="1894">
        <f>E614</f>
        <v>0</v>
      </c>
    </row>
    <row r="615" spans="1:6">
      <c r="A615" s="825"/>
      <c r="B615" s="826"/>
      <c r="C615" s="208"/>
      <c r="D615" s="208"/>
      <c r="E615" s="2204"/>
      <c r="F615" s="1894"/>
    </row>
    <row r="616" spans="1:6">
      <c r="A616" s="825"/>
      <c r="B616" s="826"/>
      <c r="C616" s="208"/>
      <c r="D616" s="208"/>
      <c r="E616" s="2204"/>
      <c r="F616" s="1894"/>
    </row>
    <row r="617" spans="1:6" ht="14.4" thickBot="1">
      <c r="A617" s="828"/>
      <c r="B617" s="832"/>
      <c r="C617" s="877"/>
      <c r="D617" s="877"/>
      <c r="E617" s="2205"/>
      <c r="F617" s="1894"/>
    </row>
    <row r="618" spans="1:6" ht="15" customHeight="1" thickTop="1" thickBot="1">
      <c r="A618" s="829" t="s">
        <v>2053</v>
      </c>
      <c r="B618" s="829"/>
      <c r="C618" s="779"/>
      <c r="D618" s="779"/>
      <c r="E618" s="2206"/>
      <c r="F618" s="1904">
        <f>SUM(F586:F615)</f>
        <v>0</v>
      </c>
    </row>
    <row r="619" spans="1:6" ht="14.4" thickTop="1">
      <c r="A619" s="831"/>
      <c r="B619" s="811"/>
      <c r="C619" s="779"/>
      <c r="D619" s="779"/>
      <c r="E619" s="2206"/>
      <c r="F619" s="597"/>
    </row>
    <row r="621" spans="1:6" ht="15.45" customHeight="1" thickBot="1">
      <c r="A621" s="1884" t="s">
        <v>2128</v>
      </c>
      <c r="B621" s="1884"/>
      <c r="C621" s="1884"/>
      <c r="D621" s="1884"/>
      <c r="E621" s="2213"/>
      <c r="F621" s="1884"/>
    </row>
    <row r="622" spans="1:6" ht="28.8" thickTop="1" thickBot="1">
      <c r="A622" s="814" t="s">
        <v>7</v>
      </c>
      <c r="B622" s="824" t="s">
        <v>8</v>
      </c>
      <c r="C622" s="872" t="s">
        <v>10</v>
      </c>
      <c r="D622" s="1920" t="s">
        <v>991</v>
      </c>
      <c r="E622" s="2199" t="s">
        <v>11</v>
      </c>
      <c r="F622" s="1893" t="s">
        <v>2033</v>
      </c>
    </row>
    <row r="623" spans="1:6" ht="28.2" thickTop="1">
      <c r="A623" s="819" t="s">
        <v>2145</v>
      </c>
      <c r="B623" s="827" t="s">
        <v>2130</v>
      </c>
      <c r="C623" s="208"/>
      <c r="D623" s="874"/>
      <c r="E623" s="2214"/>
      <c r="F623" s="1894"/>
    </row>
    <row r="624" spans="1:6">
      <c r="A624" s="833"/>
      <c r="B624" s="827" t="s">
        <v>2146</v>
      </c>
      <c r="C624" s="208"/>
      <c r="D624" s="874"/>
      <c r="E624" s="2214"/>
      <c r="F624" s="1894"/>
    </row>
    <row r="625" spans="1:6">
      <c r="A625" s="825"/>
      <c r="B625" s="827"/>
      <c r="C625" s="208"/>
      <c r="D625" s="874"/>
      <c r="E625" s="2214"/>
      <c r="F625" s="1894"/>
    </row>
    <row r="626" spans="1:6">
      <c r="A626" s="825" t="s">
        <v>2044</v>
      </c>
      <c r="B626" s="826" t="s">
        <v>76</v>
      </c>
      <c r="C626" s="208"/>
      <c r="D626" s="874"/>
      <c r="E626" s="2214"/>
      <c r="F626" s="1894">
        <f>F497+F534</f>
        <v>0</v>
      </c>
    </row>
    <row r="627" spans="1:6">
      <c r="A627" s="825"/>
      <c r="B627" s="826"/>
      <c r="C627" s="208"/>
      <c r="D627" s="874"/>
      <c r="E627" s="2214"/>
      <c r="F627" s="1894"/>
    </row>
    <row r="628" spans="1:6">
      <c r="A628" s="825" t="s">
        <v>2046</v>
      </c>
      <c r="B628" s="826" t="s">
        <v>2147</v>
      </c>
      <c r="C628" s="208"/>
      <c r="D628" s="874"/>
      <c r="E628" s="2214"/>
      <c r="F628" s="1894">
        <f>F578+F618</f>
        <v>0</v>
      </c>
    </row>
    <row r="629" spans="1:6">
      <c r="A629" s="825"/>
      <c r="B629" s="826"/>
      <c r="C629" s="208"/>
      <c r="D629" s="874"/>
      <c r="E629" s="2214"/>
      <c r="F629" s="1894"/>
    </row>
    <row r="630" spans="1:6">
      <c r="A630" s="825"/>
      <c r="B630" s="826"/>
      <c r="C630" s="208"/>
      <c r="D630" s="874"/>
      <c r="E630" s="2214"/>
      <c r="F630" s="1894"/>
    </row>
    <row r="631" spans="1:6">
      <c r="A631" s="825"/>
      <c r="B631" s="826"/>
      <c r="C631" s="208"/>
      <c r="D631" s="874"/>
      <c r="E631" s="2214"/>
      <c r="F631" s="1894"/>
    </row>
    <row r="632" spans="1:6">
      <c r="A632" s="825"/>
      <c r="B632" s="826"/>
      <c r="C632" s="208"/>
      <c r="D632" s="874"/>
      <c r="E632" s="2214"/>
      <c r="F632" s="1894"/>
    </row>
    <row r="633" spans="1:6">
      <c r="A633" s="825"/>
      <c r="B633" s="826"/>
      <c r="C633" s="208"/>
      <c r="D633" s="874"/>
      <c r="E633" s="2214"/>
      <c r="F633" s="1894"/>
    </row>
    <row r="634" spans="1:6">
      <c r="A634" s="825"/>
      <c r="B634" s="826"/>
      <c r="C634" s="208"/>
      <c r="D634" s="874"/>
      <c r="E634" s="2214"/>
      <c r="F634" s="1894"/>
    </row>
    <row r="635" spans="1:6">
      <c r="A635" s="825"/>
      <c r="B635" s="826"/>
      <c r="C635" s="208"/>
      <c r="D635" s="874"/>
      <c r="E635" s="2214"/>
      <c r="F635" s="1894"/>
    </row>
    <row r="636" spans="1:6">
      <c r="A636" s="825"/>
      <c r="B636" s="826"/>
      <c r="C636" s="208"/>
      <c r="D636" s="874"/>
      <c r="E636" s="2214"/>
      <c r="F636" s="1894"/>
    </row>
    <row r="637" spans="1:6">
      <c r="A637" s="825"/>
      <c r="B637" s="826"/>
      <c r="C637" s="208"/>
      <c r="D637" s="874"/>
      <c r="E637" s="2214"/>
      <c r="F637" s="1894"/>
    </row>
    <row r="638" spans="1:6">
      <c r="A638" s="825"/>
      <c r="B638" s="826"/>
      <c r="C638" s="208"/>
      <c r="D638" s="874"/>
      <c r="E638" s="2214"/>
      <c r="F638" s="1894"/>
    </row>
    <row r="639" spans="1:6">
      <c r="A639" s="825"/>
      <c r="B639" s="826"/>
      <c r="C639" s="208"/>
      <c r="D639" s="874"/>
      <c r="E639" s="2214"/>
      <c r="F639" s="1894"/>
    </row>
    <row r="640" spans="1:6">
      <c r="A640" s="825"/>
      <c r="B640" s="826"/>
      <c r="C640" s="208"/>
      <c r="D640" s="874"/>
      <c r="E640" s="2214"/>
      <c r="F640" s="1894"/>
    </row>
    <row r="641" spans="1:6">
      <c r="A641" s="825"/>
      <c r="B641" s="826"/>
      <c r="C641" s="208"/>
      <c r="D641" s="874"/>
      <c r="E641" s="2214"/>
      <c r="F641" s="1894"/>
    </row>
    <row r="642" spans="1:6">
      <c r="A642" s="825"/>
      <c r="B642" s="826"/>
      <c r="C642" s="208"/>
      <c r="D642" s="874"/>
      <c r="E642" s="2214"/>
      <c r="F642" s="1894"/>
    </row>
    <row r="643" spans="1:6">
      <c r="A643" s="825"/>
      <c r="B643" s="826"/>
      <c r="C643" s="208"/>
      <c r="D643" s="874"/>
      <c r="E643" s="2214"/>
      <c r="F643" s="1894"/>
    </row>
    <row r="644" spans="1:6">
      <c r="A644" s="825"/>
      <c r="B644" s="826"/>
      <c r="C644" s="208"/>
      <c r="D644" s="874"/>
      <c r="E644" s="2214"/>
      <c r="F644" s="1894"/>
    </row>
    <row r="645" spans="1:6">
      <c r="A645" s="825"/>
      <c r="B645" s="826"/>
      <c r="C645" s="208"/>
      <c r="D645" s="874"/>
      <c r="E645" s="2214"/>
      <c r="F645" s="1894"/>
    </row>
    <row r="646" spans="1:6">
      <c r="A646" s="825"/>
      <c r="B646" s="826"/>
      <c r="C646" s="208"/>
      <c r="D646" s="874"/>
      <c r="E646" s="2214"/>
      <c r="F646" s="1894"/>
    </row>
    <row r="647" spans="1:6">
      <c r="A647" s="825"/>
      <c r="B647" s="826"/>
      <c r="C647" s="208"/>
      <c r="D647" s="874"/>
      <c r="E647" s="2214"/>
      <c r="F647" s="1894"/>
    </row>
    <row r="648" spans="1:6">
      <c r="A648" s="825"/>
      <c r="B648" s="826"/>
      <c r="C648" s="208"/>
      <c r="D648" s="874"/>
      <c r="E648" s="2214"/>
      <c r="F648" s="1894"/>
    </row>
    <row r="649" spans="1:6">
      <c r="A649" s="825"/>
      <c r="B649" s="826"/>
      <c r="C649" s="208"/>
      <c r="D649" s="874"/>
      <c r="E649" s="2214"/>
      <c r="F649" s="1894"/>
    </row>
    <row r="650" spans="1:6">
      <c r="A650" s="825"/>
      <c r="B650" s="826"/>
      <c r="C650" s="208"/>
      <c r="D650" s="874"/>
      <c r="E650" s="2214"/>
      <c r="F650" s="1894"/>
    </row>
    <row r="651" spans="1:6">
      <c r="A651" s="825"/>
      <c r="B651" s="826"/>
      <c r="C651" s="208"/>
      <c r="D651" s="874"/>
      <c r="E651" s="2214"/>
      <c r="F651" s="1894"/>
    </row>
    <row r="652" spans="1:6">
      <c r="A652" s="825"/>
      <c r="B652" s="826"/>
      <c r="C652" s="208"/>
      <c r="D652" s="874"/>
      <c r="E652" s="2214"/>
      <c r="F652" s="1894"/>
    </row>
    <row r="653" spans="1:6">
      <c r="A653" s="825"/>
      <c r="B653" s="826"/>
      <c r="C653" s="1704"/>
      <c r="D653" s="874"/>
      <c r="E653" s="2215"/>
      <c r="F653" s="1894"/>
    </row>
    <row r="654" spans="1:6">
      <c r="A654" s="825"/>
      <c r="B654" s="826"/>
      <c r="C654" s="1704"/>
      <c r="D654" s="874"/>
      <c r="E654" s="2215"/>
      <c r="F654" s="1894"/>
    </row>
    <row r="655" spans="1:6">
      <c r="A655" s="825"/>
      <c r="B655" s="826"/>
      <c r="C655" s="1704"/>
      <c r="D655" s="874"/>
      <c r="E655" s="2215"/>
      <c r="F655" s="1894"/>
    </row>
    <row r="656" spans="1:6">
      <c r="A656" s="825"/>
      <c r="B656" s="826"/>
      <c r="C656" s="1704"/>
      <c r="D656" s="874"/>
      <c r="E656" s="2215"/>
      <c r="F656" s="1894"/>
    </row>
    <row r="657" spans="1:6">
      <c r="A657" s="825"/>
      <c r="B657" s="826"/>
      <c r="C657" s="1704"/>
      <c r="D657" s="874"/>
      <c r="E657" s="2215"/>
      <c r="F657" s="1894"/>
    </row>
    <row r="658" spans="1:6">
      <c r="A658" s="825"/>
      <c r="B658" s="826"/>
      <c r="C658" s="1704"/>
      <c r="D658" s="874"/>
      <c r="E658" s="2215"/>
      <c r="F658" s="1894"/>
    </row>
    <row r="659" spans="1:6">
      <c r="A659" s="825"/>
      <c r="B659" s="826"/>
      <c r="C659" s="208"/>
      <c r="D659" s="874"/>
      <c r="E659" s="2214"/>
      <c r="F659" s="1894"/>
    </row>
    <row r="660" spans="1:6">
      <c r="A660" s="825"/>
      <c r="B660" s="826"/>
      <c r="C660" s="208"/>
      <c r="D660" s="874"/>
      <c r="E660" s="2214"/>
      <c r="F660" s="1894"/>
    </row>
    <row r="661" spans="1:6">
      <c r="A661" s="825"/>
      <c r="B661" s="827"/>
      <c r="C661" s="208"/>
      <c r="D661" s="874"/>
      <c r="E661" s="2214"/>
      <c r="F661" s="1894"/>
    </row>
    <row r="662" spans="1:6">
      <c r="A662" s="825"/>
      <c r="B662" s="827"/>
      <c r="C662" s="208"/>
      <c r="D662" s="874"/>
      <c r="E662" s="2214"/>
      <c r="F662" s="1894"/>
    </row>
    <row r="663" spans="1:6">
      <c r="A663" s="825"/>
      <c r="B663" s="827"/>
      <c r="C663" s="208"/>
      <c r="D663" s="874"/>
      <c r="E663" s="2214"/>
      <c r="F663" s="1894"/>
    </row>
    <row r="664" spans="1:6">
      <c r="A664" s="833"/>
      <c r="B664" s="827"/>
      <c r="C664" s="208"/>
      <c r="D664" s="874"/>
      <c r="E664" s="2214"/>
      <c r="F664" s="1894"/>
    </row>
    <row r="665" spans="1:6" ht="14.4" thickBot="1">
      <c r="A665" s="828"/>
      <c r="B665" s="832"/>
      <c r="C665" s="877"/>
      <c r="D665" s="877"/>
      <c r="E665" s="2205"/>
      <c r="F665" s="1900"/>
    </row>
    <row r="666" spans="1:6" ht="15" customHeight="1" thickTop="1" thickBot="1">
      <c r="A666" s="829" t="s">
        <v>2053</v>
      </c>
      <c r="B666" s="829"/>
      <c r="C666" s="779"/>
      <c r="D666" s="779"/>
      <c r="E666" s="2206"/>
      <c r="F666" s="1904">
        <f>SUM(F624:F634)</f>
        <v>0</v>
      </c>
    </row>
    <row r="667" spans="1:6" ht="14.4" thickTop="1"/>
    <row r="669" spans="1:6" ht="14.4" thickBot="1">
      <c r="A669" s="1884" t="s">
        <v>2148</v>
      </c>
      <c r="B669" s="1884"/>
      <c r="C669" s="1884"/>
      <c r="D669" s="1884"/>
      <c r="E669" s="2213"/>
      <c r="F669" s="1884"/>
    </row>
    <row r="670" spans="1:6" ht="28.8" thickTop="1" thickBot="1">
      <c r="A670" s="814" t="s">
        <v>7</v>
      </c>
      <c r="B670" s="815" t="s">
        <v>8</v>
      </c>
      <c r="C670" s="872" t="s">
        <v>10</v>
      </c>
      <c r="D670" s="872" t="s">
        <v>991</v>
      </c>
      <c r="E670" s="2212" t="s">
        <v>11</v>
      </c>
      <c r="F670" s="1893" t="s">
        <v>2033</v>
      </c>
    </row>
    <row r="671" spans="1:6" ht="14.4" thickTop="1">
      <c r="A671" s="825"/>
      <c r="B671" s="41"/>
      <c r="C671" s="208"/>
      <c r="D671" s="208"/>
      <c r="E671" s="2204"/>
      <c r="F671" s="1894"/>
    </row>
    <row r="672" spans="1:6" ht="27.6">
      <c r="A672" s="819" t="s">
        <v>2149</v>
      </c>
      <c r="B672" s="38" t="s">
        <v>2150</v>
      </c>
      <c r="C672" s="208"/>
      <c r="D672" s="208"/>
      <c r="E672" s="2204"/>
      <c r="F672" s="1894"/>
    </row>
    <row r="673" spans="1:6">
      <c r="A673" s="825"/>
      <c r="B673" s="41"/>
      <c r="C673" s="208"/>
      <c r="D673" s="208"/>
      <c r="E673" s="2204"/>
      <c r="F673" s="1894"/>
    </row>
    <row r="674" spans="1:6">
      <c r="A674" s="825"/>
      <c r="B674" s="41" t="s">
        <v>1849</v>
      </c>
      <c r="C674" s="208"/>
      <c r="D674" s="208"/>
      <c r="E674" s="2204"/>
      <c r="F674" s="1894"/>
    </row>
    <row r="675" spans="1:6">
      <c r="A675" s="825"/>
      <c r="B675" s="41"/>
      <c r="C675" s="208"/>
      <c r="D675" s="208"/>
      <c r="E675" s="2204"/>
      <c r="F675" s="1894"/>
    </row>
    <row r="676" spans="1:6" ht="29.4">
      <c r="A676" s="825" t="s">
        <v>2044</v>
      </c>
      <c r="B676" s="41" t="s">
        <v>2151</v>
      </c>
      <c r="C676" s="208" t="s">
        <v>42</v>
      </c>
      <c r="D676" s="208">
        <v>50</v>
      </c>
      <c r="E676" s="2204"/>
      <c r="F676" s="1894">
        <f>D676*E676</f>
        <v>0</v>
      </c>
    </row>
    <row r="677" spans="1:6">
      <c r="A677" s="825"/>
      <c r="B677" s="41"/>
      <c r="C677" s="208"/>
      <c r="D677" s="208"/>
      <c r="E677" s="2204"/>
      <c r="F677" s="1894"/>
    </row>
    <row r="678" spans="1:6" ht="27.6">
      <c r="A678" s="825" t="s">
        <v>2046</v>
      </c>
      <c r="B678" s="41" t="s">
        <v>2152</v>
      </c>
      <c r="C678" s="208" t="s">
        <v>42</v>
      </c>
      <c r="D678" s="208">
        <v>75</v>
      </c>
      <c r="E678" s="2204"/>
      <c r="F678" s="1894">
        <f>D678*E678</f>
        <v>0</v>
      </c>
    </row>
    <row r="679" spans="1:6">
      <c r="A679" s="825"/>
      <c r="B679" s="41"/>
      <c r="C679" s="208"/>
      <c r="D679" s="208"/>
      <c r="E679" s="2204"/>
      <c r="F679" s="1894"/>
    </row>
    <row r="680" spans="1:6" ht="27.6">
      <c r="A680" s="825" t="s">
        <v>2036</v>
      </c>
      <c r="B680" s="41" t="s">
        <v>2153</v>
      </c>
      <c r="C680" s="208" t="s">
        <v>42</v>
      </c>
      <c r="D680" s="208">
        <v>75</v>
      </c>
      <c r="E680" s="2204"/>
      <c r="F680" s="1894">
        <f>D680*E680</f>
        <v>0</v>
      </c>
    </row>
    <row r="681" spans="1:6">
      <c r="A681" s="825"/>
      <c r="B681" s="826"/>
      <c r="C681" s="208"/>
      <c r="D681" s="208"/>
      <c r="E681" s="2204"/>
      <c r="F681" s="1894"/>
    </row>
    <row r="682" spans="1:6" ht="27.6">
      <c r="A682" s="825" t="s">
        <v>2048</v>
      </c>
      <c r="B682" s="41" t="s">
        <v>2154</v>
      </c>
      <c r="C682" s="208" t="s">
        <v>42</v>
      </c>
      <c r="D682" s="208">
        <v>50</v>
      </c>
      <c r="E682" s="2204"/>
      <c r="F682" s="1894">
        <f>D682*E682</f>
        <v>0</v>
      </c>
    </row>
    <row r="683" spans="1:6">
      <c r="A683" s="825"/>
      <c r="B683" s="826"/>
      <c r="C683" s="208"/>
      <c r="D683" s="208"/>
      <c r="E683" s="2204"/>
      <c r="F683" s="1894"/>
    </row>
    <row r="684" spans="1:6">
      <c r="A684" s="825" t="s">
        <v>2155</v>
      </c>
      <c r="B684" s="41" t="s">
        <v>1854</v>
      </c>
      <c r="C684" s="208" t="s">
        <v>42</v>
      </c>
      <c r="D684" s="208">
        <v>50</v>
      </c>
      <c r="E684" s="2204"/>
      <c r="F684" s="1894">
        <f>D684*E684</f>
        <v>0</v>
      </c>
    </row>
    <row r="685" spans="1:6">
      <c r="A685" s="825"/>
      <c r="B685" s="41"/>
      <c r="C685" s="208"/>
      <c r="D685" s="208"/>
      <c r="E685" s="2204"/>
      <c r="F685" s="1894"/>
    </row>
    <row r="686" spans="1:6">
      <c r="A686" s="825" t="s">
        <v>2100</v>
      </c>
      <c r="B686" s="41" t="s">
        <v>1855</v>
      </c>
      <c r="C686" s="208" t="s">
        <v>42</v>
      </c>
      <c r="D686" s="208">
        <v>50</v>
      </c>
      <c r="E686" s="2204"/>
      <c r="F686" s="1894">
        <f>D686*E686</f>
        <v>0</v>
      </c>
    </row>
    <row r="687" spans="1:6">
      <c r="A687" s="825"/>
      <c r="B687" s="826"/>
      <c r="C687" s="208"/>
      <c r="D687" s="208"/>
      <c r="E687" s="2204"/>
      <c r="F687" s="1894"/>
    </row>
    <row r="688" spans="1:6">
      <c r="A688" s="825" t="s">
        <v>2107</v>
      </c>
      <c r="B688" s="41" t="s">
        <v>1856</v>
      </c>
      <c r="C688" s="208" t="s">
        <v>42</v>
      </c>
      <c r="D688" s="208">
        <v>50</v>
      </c>
      <c r="E688" s="2204"/>
      <c r="F688" s="1894">
        <f>D688*E688</f>
        <v>0</v>
      </c>
    </row>
    <row r="689" spans="1:6">
      <c r="A689" s="825"/>
      <c r="B689" s="41"/>
      <c r="C689" s="208"/>
      <c r="D689" s="208"/>
      <c r="E689" s="2204"/>
      <c r="F689" s="1894"/>
    </row>
    <row r="690" spans="1:6">
      <c r="A690" s="825" t="s">
        <v>2111</v>
      </c>
      <c r="B690" s="41" t="s">
        <v>1857</v>
      </c>
      <c r="C690" s="208" t="s">
        <v>42</v>
      </c>
      <c r="D690" s="208">
        <v>1000</v>
      </c>
      <c r="E690" s="2204"/>
      <c r="F690" s="1894">
        <f>D690*E690</f>
        <v>0</v>
      </c>
    </row>
    <row r="691" spans="1:6">
      <c r="A691" s="825"/>
      <c r="B691" s="41"/>
      <c r="C691" s="208"/>
      <c r="D691" s="208"/>
      <c r="E691" s="2204"/>
      <c r="F691" s="1894"/>
    </row>
    <row r="692" spans="1:6">
      <c r="A692" s="825" t="s">
        <v>2112</v>
      </c>
      <c r="B692" s="41" t="s">
        <v>1858</v>
      </c>
      <c r="C692" s="208" t="s">
        <v>42</v>
      </c>
      <c r="D692" s="208">
        <v>1000</v>
      </c>
      <c r="E692" s="2204"/>
      <c r="F692" s="1894">
        <f>D692*E692</f>
        <v>0</v>
      </c>
    </row>
    <row r="693" spans="1:6">
      <c r="A693" s="825"/>
      <c r="B693" s="41"/>
      <c r="C693" s="208"/>
      <c r="D693" s="208"/>
      <c r="E693" s="2214"/>
      <c r="F693" s="1894"/>
    </row>
    <row r="694" spans="1:6">
      <c r="A694" s="825" t="s">
        <v>2113</v>
      </c>
      <c r="B694" s="41" t="s">
        <v>1742</v>
      </c>
      <c r="C694" s="208" t="s">
        <v>58</v>
      </c>
      <c r="D694" s="208"/>
      <c r="E694" s="2214"/>
      <c r="F694" s="1894">
        <f>E694</f>
        <v>0</v>
      </c>
    </row>
    <row r="695" spans="1:6">
      <c r="A695" s="825"/>
      <c r="B695" s="59"/>
      <c r="D695" s="39"/>
      <c r="E695" s="2214"/>
      <c r="F695" s="1894"/>
    </row>
    <row r="696" spans="1:6">
      <c r="A696" s="825"/>
      <c r="B696" s="59"/>
      <c r="D696" s="39"/>
      <c r="E696" s="2214"/>
      <c r="F696" s="1894"/>
    </row>
    <row r="697" spans="1:6">
      <c r="A697" s="825"/>
      <c r="B697" s="59"/>
      <c r="D697" s="39"/>
      <c r="E697" s="2214"/>
      <c r="F697" s="1894"/>
    </row>
    <row r="698" spans="1:6">
      <c r="A698" s="825"/>
      <c r="B698" s="59"/>
      <c r="D698" s="39"/>
      <c r="E698" s="2214"/>
      <c r="F698" s="1894"/>
    </row>
    <row r="699" spans="1:6">
      <c r="A699" s="825"/>
      <c r="B699" s="59"/>
      <c r="D699" s="39"/>
      <c r="E699" s="2214"/>
      <c r="F699" s="1894"/>
    </row>
    <row r="700" spans="1:6">
      <c r="A700" s="825"/>
      <c r="B700" s="59"/>
      <c r="D700" s="39"/>
      <c r="E700" s="2214"/>
      <c r="F700" s="1894"/>
    </row>
    <row r="701" spans="1:6">
      <c r="A701" s="825"/>
      <c r="B701" s="59"/>
      <c r="D701" s="39"/>
      <c r="E701" s="2214"/>
      <c r="F701" s="1894"/>
    </row>
    <row r="702" spans="1:6">
      <c r="A702" s="825"/>
      <c r="B702" s="59"/>
      <c r="D702" s="39"/>
      <c r="E702" s="2214"/>
      <c r="F702" s="1894"/>
    </row>
    <row r="703" spans="1:6">
      <c r="A703" s="825"/>
      <c r="B703" s="59"/>
      <c r="D703" s="39"/>
      <c r="E703" s="2214"/>
      <c r="F703" s="1894"/>
    </row>
    <row r="704" spans="1:6">
      <c r="A704" s="825"/>
      <c r="B704" s="59"/>
      <c r="D704" s="39"/>
      <c r="E704" s="2214"/>
      <c r="F704" s="1894"/>
    </row>
    <row r="705" spans="1:6">
      <c r="A705" s="825"/>
      <c r="B705" s="59"/>
      <c r="D705" s="39"/>
      <c r="E705" s="2214"/>
      <c r="F705" s="1894"/>
    </row>
    <row r="706" spans="1:6">
      <c r="A706" s="825"/>
      <c r="B706" s="59"/>
      <c r="D706" s="39"/>
      <c r="E706" s="2214"/>
      <c r="F706" s="1894"/>
    </row>
    <row r="707" spans="1:6">
      <c r="A707" s="825"/>
      <c r="B707" s="59"/>
      <c r="D707" s="39"/>
      <c r="E707" s="2214"/>
      <c r="F707" s="1894"/>
    </row>
    <row r="708" spans="1:6">
      <c r="A708" s="825"/>
      <c r="B708" s="59"/>
      <c r="D708" s="39"/>
      <c r="E708" s="2214"/>
      <c r="F708" s="1894"/>
    </row>
    <row r="709" spans="1:6">
      <c r="A709" s="825"/>
      <c r="B709" s="59"/>
      <c r="D709" s="39"/>
      <c r="E709" s="2214"/>
      <c r="F709" s="1894"/>
    </row>
    <row r="710" spans="1:6">
      <c r="A710" s="825"/>
      <c r="B710" s="41"/>
      <c r="C710" s="208"/>
      <c r="D710" s="208"/>
      <c r="E710" s="2214"/>
      <c r="F710" s="1894"/>
    </row>
    <row r="711" spans="1:6" ht="14.4" thickBot="1">
      <c r="A711" s="828"/>
      <c r="B711" s="41"/>
      <c r="C711" s="208"/>
      <c r="D711" s="877"/>
      <c r="E711" s="2216"/>
      <c r="F711" s="1900"/>
    </row>
    <row r="712" spans="1:6" ht="15" customHeight="1" thickTop="1" thickBot="1">
      <c r="A712" s="829" t="s">
        <v>2040</v>
      </c>
      <c r="B712" s="829"/>
      <c r="C712" s="895"/>
      <c r="D712" s="779"/>
      <c r="E712" s="2206"/>
      <c r="F712" s="1904">
        <f>SUM(F674:F704)</f>
        <v>0</v>
      </c>
    </row>
    <row r="713" spans="1:6" ht="14.4" thickTop="1"/>
    <row r="715" spans="1:6" ht="14.4" thickBot="1">
      <c r="A715" s="1884" t="s">
        <v>2156</v>
      </c>
      <c r="B715" s="1884"/>
      <c r="C715" s="1884"/>
      <c r="D715" s="1884"/>
      <c r="E715" s="2213"/>
      <c r="F715" s="1884"/>
    </row>
    <row r="716" spans="1:6" ht="28.8" thickTop="1" thickBot="1">
      <c r="A716" s="814" t="s">
        <v>7</v>
      </c>
      <c r="B716" s="815" t="s">
        <v>8</v>
      </c>
      <c r="C716" s="872" t="s">
        <v>10</v>
      </c>
      <c r="D716" s="1920" t="s">
        <v>991</v>
      </c>
      <c r="E716" s="2199" t="s">
        <v>11</v>
      </c>
      <c r="F716" s="1893" t="s">
        <v>2033</v>
      </c>
    </row>
    <row r="717" spans="1:6" ht="14.4" thickTop="1">
      <c r="A717" s="834"/>
      <c r="B717" s="41"/>
      <c r="C717" s="208"/>
      <c r="D717" s="874"/>
      <c r="E717" s="2204"/>
      <c r="F717" s="1898"/>
    </row>
    <row r="718" spans="1:6" ht="27.6">
      <c r="A718" s="819" t="s">
        <v>2157</v>
      </c>
      <c r="B718" s="38" t="s">
        <v>2158</v>
      </c>
      <c r="C718" s="208"/>
      <c r="D718" s="874"/>
      <c r="E718" s="2214"/>
      <c r="F718" s="1894"/>
    </row>
    <row r="719" spans="1:6">
      <c r="A719" s="825"/>
      <c r="B719" s="59"/>
      <c r="D719" s="39"/>
      <c r="E719" s="2214"/>
      <c r="F719" s="1894"/>
    </row>
    <row r="720" spans="1:6" ht="27.6">
      <c r="A720" s="825"/>
      <c r="B720" s="41" t="s">
        <v>1861</v>
      </c>
      <c r="D720" s="39"/>
      <c r="E720" s="2214"/>
      <c r="F720" s="1894"/>
    </row>
    <row r="721" spans="1:6">
      <c r="A721" s="825"/>
      <c r="B721" s="59"/>
      <c r="D721" s="39"/>
      <c r="E721" s="2214"/>
      <c r="F721" s="1894"/>
    </row>
    <row r="722" spans="1:6">
      <c r="A722" s="825" t="s">
        <v>2044</v>
      </c>
      <c r="B722" s="41" t="s">
        <v>2159</v>
      </c>
      <c r="C722" s="411" t="s">
        <v>58</v>
      </c>
      <c r="D722" s="39">
        <v>1</v>
      </c>
      <c r="E722" s="2214"/>
      <c r="F722" s="1894">
        <f>D722*E722</f>
        <v>0</v>
      </c>
    </row>
    <row r="723" spans="1:6">
      <c r="A723" s="825"/>
      <c r="B723" s="41"/>
      <c r="D723" s="39"/>
      <c r="E723" s="2214"/>
      <c r="F723" s="1894"/>
    </row>
    <row r="724" spans="1:6">
      <c r="A724" s="825" t="s">
        <v>2046</v>
      </c>
      <c r="B724" s="41" t="s">
        <v>2160</v>
      </c>
      <c r="C724" s="411" t="s">
        <v>58</v>
      </c>
      <c r="D724" s="39"/>
      <c r="E724" s="2214"/>
      <c r="F724" s="1894">
        <f>E724</f>
        <v>0</v>
      </c>
    </row>
    <row r="725" spans="1:6">
      <c r="A725" s="825"/>
      <c r="B725" s="41"/>
      <c r="D725" s="39"/>
      <c r="E725" s="2214"/>
      <c r="F725" s="1894"/>
    </row>
    <row r="726" spans="1:6">
      <c r="A726" s="825" t="s">
        <v>2036</v>
      </c>
      <c r="B726" s="41" t="s">
        <v>2161</v>
      </c>
      <c r="C726" s="411" t="s">
        <v>58</v>
      </c>
      <c r="D726" s="39"/>
      <c r="E726" s="2214"/>
      <c r="F726" s="1894">
        <f>E726</f>
        <v>0</v>
      </c>
    </row>
    <row r="727" spans="1:6">
      <c r="A727" s="825"/>
      <c r="B727" s="41"/>
      <c r="D727" s="39"/>
      <c r="E727" s="2214"/>
      <c r="F727" s="1894"/>
    </row>
    <row r="728" spans="1:6">
      <c r="A728" s="825" t="s">
        <v>2048</v>
      </c>
      <c r="B728" s="41" t="s">
        <v>1742</v>
      </c>
      <c r="C728" s="411" t="s">
        <v>58</v>
      </c>
      <c r="D728" s="39"/>
      <c r="E728" s="2214"/>
      <c r="F728" s="1894">
        <f>E728</f>
        <v>0</v>
      </c>
    </row>
    <row r="729" spans="1:6">
      <c r="A729" s="825"/>
      <c r="B729" s="41"/>
      <c r="D729" s="39"/>
      <c r="E729" s="2214"/>
      <c r="F729" s="1894"/>
    </row>
    <row r="730" spans="1:6">
      <c r="A730" s="825"/>
      <c r="B730" s="41"/>
      <c r="D730" s="39"/>
      <c r="E730" s="2214"/>
      <c r="F730" s="1894"/>
    </row>
    <row r="731" spans="1:6">
      <c r="A731" s="825"/>
      <c r="B731" s="41"/>
      <c r="D731" s="39"/>
      <c r="E731" s="2214"/>
      <c r="F731" s="1894"/>
    </row>
    <row r="732" spans="1:6">
      <c r="A732" s="825"/>
      <c r="B732" s="41"/>
      <c r="D732" s="39"/>
      <c r="E732" s="2214"/>
      <c r="F732" s="1894"/>
    </row>
    <row r="733" spans="1:6">
      <c r="A733" s="825"/>
      <c r="B733" s="41"/>
      <c r="D733" s="39"/>
      <c r="E733" s="2214"/>
      <c r="F733" s="1894"/>
    </row>
    <row r="734" spans="1:6">
      <c r="A734" s="825"/>
      <c r="B734" s="41"/>
      <c r="D734" s="39"/>
      <c r="E734" s="2214"/>
      <c r="F734" s="1894"/>
    </row>
    <row r="735" spans="1:6">
      <c r="A735" s="825"/>
      <c r="B735" s="41"/>
      <c r="D735" s="39"/>
      <c r="E735" s="2214"/>
      <c r="F735" s="1894"/>
    </row>
    <row r="736" spans="1:6">
      <c r="A736" s="825"/>
      <c r="B736" s="41"/>
      <c r="D736" s="39"/>
      <c r="E736" s="2214"/>
      <c r="F736" s="1894"/>
    </row>
    <row r="737" spans="1:6">
      <c r="A737" s="825"/>
      <c r="B737" s="41"/>
      <c r="D737" s="39"/>
      <c r="E737" s="2214"/>
      <c r="F737" s="1894"/>
    </row>
    <row r="738" spans="1:6">
      <c r="A738" s="825"/>
      <c r="B738" s="41"/>
      <c r="D738" s="39"/>
      <c r="E738" s="2214"/>
      <c r="F738" s="1894"/>
    </row>
    <row r="739" spans="1:6">
      <c r="A739" s="825"/>
      <c r="B739" s="41"/>
      <c r="D739" s="39"/>
      <c r="E739" s="2214"/>
      <c r="F739" s="1894"/>
    </row>
    <row r="740" spans="1:6">
      <c r="A740" s="825"/>
      <c r="B740" s="41"/>
      <c r="D740" s="39"/>
      <c r="E740" s="2214"/>
      <c r="F740" s="1894"/>
    </row>
    <row r="741" spans="1:6">
      <c r="A741" s="825"/>
      <c r="B741" s="41"/>
      <c r="D741" s="39"/>
      <c r="E741" s="2214"/>
      <c r="F741" s="1894"/>
    </row>
    <row r="742" spans="1:6">
      <c r="A742" s="825"/>
      <c r="B742" s="41"/>
      <c r="D742" s="39"/>
      <c r="E742" s="2214"/>
      <c r="F742" s="1894"/>
    </row>
    <row r="743" spans="1:6">
      <c r="A743" s="825"/>
      <c r="B743" s="41"/>
      <c r="D743" s="39"/>
      <c r="E743" s="2214"/>
      <c r="F743" s="1894"/>
    </row>
    <row r="744" spans="1:6">
      <c r="A744" s="825"/>
      <c r="B744" s="41"/>
      <c r="D744" s="39"/>
      <c r="E744" s="2214"/>
      <c r="F744" s="1894"/>
    </row>
    <row r="745" spans="1:6">
      <c r="A745" s="825"/>
      <c r="B745" s="41"/>
      <c r="D745" s="39"/>
      <c r="E745" s="2214"/>
      <c r="F745" s="1894"/>
    </row>
    <row r="746" spans="1:6">
      <c r="A746" s="825"/>
      <c r="B746" s="41"/>
      <c r="D746" s="39"/>
      <c r="E746" s="2214"/>
      <c r="F746" s="1894"/>
    </row>
    <row r="747" spans="1:6">
      <c r="A747" s="825"/>
      <c r="B747" s="41"/>
      <c r="D747" s="39"/>
      <c r="E747" s="2214"/>
      <c r="F747" s="1894"/>
    </row>
    <row r="748" spans="1:6">
      <c r="A748" s="825"/>
      <c r="B748" s="41"/>
      <c r="D748" s="39"/>
      <c r="E748" s="2214"/>
      <c r="F748" s="1894"/>
    </row>
    <row r="749" spans="1:6">
      <c r="A749" s="825"/>
      <c r="B749" s="41"/>
      <c r="D749" s="39"/>
      <c r="E749" s="2214"/>
      <c r="F749" s="1894"/>
    </row>
    <row r="750" spans="1:6">
      <c r="A750" s="825"/>
      <c r="B750" s="1710"/>
      <c r="D750" s="1700"/>
      <c r="E750" s="2215"/>
      <c r="F750" s="1894"/>
    </row>
    <row r="751" spans="1:6">
      <c r="A751" s="825"/>
      <c r="B751" s="1710"/>
      <c r="D751" s="1700"/>
      <c r="E751" s="2215"/>
      <c r="F751" s="1894"/>
    </row>
    <row r="752" spans="1:6">
      <c r="A752" s="825"/>
      <c r="B752" s="1710"/>
      <c r="D752" s="1700"/>
      <c r="E752" s="2215"/>
      <c r="F752" s="1894"/>
    </row>
    <row r="753" spans="1:6">
      <c r="A753" s="825"/>
      <c r="B753" s="41"/>
      <c r="D753" s="39"/>
      <c r="E753" s="2214"/>
      <c r="F753" s="1894"/>
    </row>
    <row r="754" spans="1:6">
      <c r="A754" s="825"/>
      <c r="B754" s="41"/>
      <c r="D754" s="39"/>
      <c r="E754" s="2214"/>
      <c r="F754" s="1894"/>
    </row>
    <row r="755" spans="1:6">
      <c r="A755" s="825"/>
      <c r="B755" s="41"/>
      <c r="D755" s="39"/>
      <c r="E755" s="2214"/>
      <c r="F755" s="1894"/>
    </row>
    <row r="756" spans="1:6">
      <c r="A756" s="825"/>
      <c r="B756" s="41"/>
      <c r="D756" s="39"/>
      <c r="E756" s="2214"/>
      <c r="F756" s="1894"/>
    </row>
    <row r="757" spans="1:6">
      <c r="A757" s="825"/>
      <c r="B757" s="41"/>
      <c r="D757" s="39"/>
      <c r="E757" s="2214"/>
      <c r="F757" s="1894"/>
    </row>
    <row r="758" spans="1:6">
      <c r="A758" s="825"/>
      <c r="B758" s="41"/>
      <c r="D758" s="39"/>
      <c r="E758" s="2214"/>
      <c r="F758" s="1894"/>
    </row>
    <row r="759" spans="1:6" ht="14.4" thickBot="1">
      <c r="A759" s="825"/>
      <c r="B759" s="59"/>
      <c r="D759" s="39"/>
      <c r="E759" s="2214"/>
      <c r="F759" s="1894"/>
    </row>
    <row r="760" spans="1:6" ht="15" customHeight="1" thickTop="1" thickBot="1">
      <c r="A760" s="829" t="s">
        <v>2162</v>
      </c>
      <c r="B760" s="829"/>
      <c r="C760" s="895"/>
      <c r="D760" s="895"/>
      <c r="E760" s="2208"/>
      <c r="F760" s="1904">
        <f>SUM(F719:F744)</f>
        <v>0</v>
      </c>
    </row>
    <row r="761" spans="1:6" ht="14.4" thickTop="1"/>
    <row r="763" spans="1:6" ht="14.4" thickBot="1">
      <c r="A763" s="1884" t="s">
        <v>2163</v>
      </c>
      <c r="B763" s="1884"/>
      <c r="C763" s="1884"/>
      <c r="D763" s="1884"/>
      <c r="E763" s="2213"/>
      <c r="F763" s="1884"/>
    </row>
    <row r="764" spans="1:6" ht="28.8" thickTop="1" thickBot="1">
      <c r="A764" s="835" t="s">
        <v>7</v>
      </c>
      <c r="B764" s="836" t="s">
        <v>8</v>
      </c>
      <c r="C764" s="1937" t="s">
        <v>10</v>
      </c>
      <c r="D764" s="1937" t="s">
        <v>991</v>
      </c>
      <c r="E764" s="2217" t="s">
        <v>11</v>
      </c>
      <c r="F764" s="1912" t="s">
        <v>2033</v>
      </c>
    </row>
    <row r="765" spans="1:6" ht="14.4" thickTop="1">
      <c r="A765" s="834"/>
      <c r="B765" s="41"/>
      <c r="C765" s="208"/>
      <c r="D765" s="874"/>
      <c r="E765" s="2204"/>
      <c r="F765" s="1898"/>
    </row>
    <row r="766" spans="1:6" ht="27.6">
      <c r="A766" s="819" t="s">
        <v>2164</v>
      </c>
      <c r="B766" s="38" t="s">
        <v>2165</v>
      </c>
      <c r="C766" s="208"/>
      <c r="D766" s="874"/>
      <c r="E766" s="2214"/>
      <c r="F766" s="1894"/>
    </row>
    <row r="767" spans="1:6">
      <c r="A767" s="825"/>
      <c r="B767" s="41"/>
      <c r="C767" s="208"/>
      <c r="D767" s="874"/>
      <c r="E767" s="2214"/>
      <c r="F767" s="1894"/>
    </row>
    <row r="768" spans="1:6" ht="27.6">
      <c r="A768" s="825"/>
      <c r="B768" s="41" t="s">
        <v>1861</v>
      </c>
      <c r="C768" s="208"/>
      <c r="D768" s="874"/>
      <c r="E768" s="2214"/>
      <c r="F768" s="1894"/>
    </row>
    <row r="769" spans="1:6">
      <c r="A769" s="825"/>
      <c r="B769" s="41"/>
      <c r="C769" s="208"/>
      <c r="D769" s="874"/>
      <c r="E769" s="2214"/>
      <c r="F769" s="1894"/>
    </row>
    <row r="770" spans="1:6">
      <c r="A770" s="825" t="s">
        <v>2044</v>
      </c>
      <c r="B770" s="41" t="s">
        <v>1862</v>
      </c>
      <c r="C770" s="208"/>
      <c r="D770" s="874"/>
      <c r="E770" s="2214"/>
      <c r="F770" s="1894"/>
    </row>
    <row r="771" spans="1:6">
      <c r="A771" s="825"/>
      <c r="B771" s="41" t="s">
        <v>1863</v>
      </c>
      <c r="C771" s="208" t="s">
        <v>1421</v>
      </c>
      <c r="D771" s="874">
        <v>24</v>
      </c>
      <c r="E771" s="2214"/>
      <c r="F771" s="1894">
        <f>D771*E771</f>
        <v>0</v>
      </c>
    </row>
    <row r="772" spans="1:6" ht="27.6">
      <c r="A772" s="825"/>
      <c r="B772" s="41" t="s">
        <v>2166</v>
      </c>
      <c r="C772" s="208" t="s">
        <v>1421</v>
      </c>
      <c r="D772" s="874">
        <v>7</v>
      </c>
      <c r="E772" s="2214"/>
      <c r="F772" s="1894">
        <f>D772*E772</f>
        <v>0</v>
      </c>
    </row>
    <row r="773" spans="1:6">
      <c r="A773" s="825"/>
      <c r="B773" s="41" t="s">
        <v>2167</v>
      </c>
      <c r="C773" s="208" t="s">
        <v>1421</v>
      </c>
      <c r="D773" s="874">
        <v>4</v>
      </c>
      <c r="E773" s="2214"/>
      <c r="F773" s="1894">
        <f>D773*E773</f>
        <v>0</v>
      </c>
    </row>
    <row r="774" spans="1:6">
      <c r="A774" s="825"/>
      <c r="B774" s="41"/>
      <c r="C774" s="208"/>
      <c r="D774" s="874"/>
      <c r="E774" s="2214"/>
      <c r="F774" s="1894"/>
    </row>
    <row r="775" spans="1:6" ht="27.6">
      <c r="A775" s="825" t="s">
        <v>2046</v>
      </c>
      <c r="B775" s="41" t="s">
        <v>1864</v>
      </c>
      <c r="C775" s="208"/>
      <c r="D775" s="874"/>
      <c r="E775" s="2214"/>
      <c r="F775" s="1894"/>
    </row>
    <row r="776" spans="1:6">
      <c r="A776" s="825"/>
      <c r="B776" s="41" t="s">
        <v>2168</v>
      </c>
      <c r="C776" s="208" t="s">
        <v>42</v>
      </c>
      <c r="D776" s="874">
        <v>120</v>
      </c>
      <c r="E776" s="2214"/>
      <c r="F776" s="1894">
        <f>D776*E776</f>
        <v>0</v>
      </c>
    </row>
    <row r="777" spans="1:6">
      <c r="A777" s="825"/>
      <c r="B777" s="41" t="s">
        <v>1865</v>
      </c>
      <c r="C777" s="208" t="s">
        <v>42</v>
      </c>
      <c r="D777" s="874">
        <v>120</v>
      </c>
      <c r="E777" s="2214"/>
      <c r="F777" s="1894">
        <f>D777*E777</f>
        <v>0</v>
      </c>
    </row>
    <row r="778" spans="1:6">
      <c r="A778" s="825"/>
      <c r="B778" s="41"/>
      <c r="C778" s="208"/>
      <c r="D778" s="874"/>
      <c r="E778" s="2214"/>
      <c r="F778" s="1894"/>
    </row>
    <row r="779" spans="1:6" ht="47.25" customHeight="1">
      <c r="A779" s="825" t="s">
        <v>2036</v>
      </c>
      <c r="B779" s="41" t="s">
        <v>2169</v>
      </c>
      <c r="C779" s="208" t="s">
        <v>1421</v>
      </c>
      <c r="D779" s="874">
        <v>1</v>
      </c>
      <c r="E779" s="2214"/>
      <c r="F779" s="1894">
        <f>D779*E779</f>
        <v>0</v>
      </c>
    </row>
    <row r="780" spans="1:6">
      <c r="A780" s="825"/>
      <c r="B780" s="41"/>
      <c r="C780" s="208"/>
      <c r="D780" s="874"/>
      <c r="E780" s="2214"/>
      <c r="F780" s="1894"/>
    </row>
    <row r="781" spans="1:6" ht="27.6">
      <c r="A781" s="825" t="s">
        <v>2048</v>
      </c>
      <c r="B781" s="41" t="s">
        <v>1866</v>
      </c>
      <c r="C781" s="208" t="s">
        <v>1421</v>
      </c>
      <c r="D781" s="874">
        <v>3</v>
      </c>
      <c r="E781" s="2214"/>
      <c r="F781" s="1894">
        <f>D781*E781</f>
        <v>0</v>
      </c>
    </row>
    <row r="782" spans="1:6">
      <c r="A782" s="825"/>
      <c r="B782" s="41"/>
      <c r="C782" s="208"/>
      <c r="D782" s="874"/>
      <c r="E782" s="2214"/>
      <c r="F782" s="1894"/>
    </row>
    <row r="783" spans="1:6">
      <c r="A783" s="825" t="s">
        <v>2155</v>
      </c>
      <c r="B783" s="41" t="s">
        <v>1742</v>
      </c>
      <c r="C783" s="208" t="s">
        <v>58</v>
      </c>
      <c r="D783" s="874"/>
      <c r="E783" s="2214"/>
      <c r="F783" s="1894">
        <f>E783</f>
        <v>0</v>
      </c>
    </row>
    <row r="784" spans="1:6">
      <c r="A784" s="825"/>
      <c r="B784" s="41"/>
      <c r="C784" s="208"/>
      <c r="D784" s="874"/>
      <c r="E784" s="2214"/>
      <c r="F784" s="1894"/>
    </row>
    <row r="785" spans="1:6">
      <c r="A785" s="825"/>
      <c r="B785" s="41"/>
      <c r="C785" s="208"/>
      <c r="D785" s="874"/>
      <c r="E785" s="2214"/>
      <c r="F785" s="1894"/>
    </row>
    <row r="786" spans="1:6">
      <c r="A786" s="825"/>
      <c r="B786" s="41"/>
      <c r="C786" s="208"/>
      <c r="D786" s="874"/>
      <c r="E786" s="2214"/>
      <c r="F786" s="1894"/>
    </row>
    <row r="787" spans="1:6">
      <c r="A787" s="825"/>
      <c r="B787" s="41"/>
      <c r="C787" s="208"/>
      <c r="D787" s="874"/>
      <c r="E787" s="2214"/>
      <c r="F787" s="1894"/>
    </row>
    <row r="788" spans="1:6">
      <c r="A788" s="825"/>
      <c r="B788" s="41"/>
      <c r="C788" s="208"/>
      <c r="D788" s="874"/>
      <c r="E788" s="2214"/>
      <c r="F788" s="1894"/>
    </row>
    <row r="789" spans="1:6">
      <c r="A789" s="825"/>
      <c r="B789" s="41"/>
      <c r="C789" s="208"/>
      <c r="D789" s="874"/>
      <c r="E789" s="2214"/>
      <c r="F789" s="1894"/>
    </row>
    <row r="790" spans="1:6">
      <c r="A790" s="825"/>
      <c r="B790" s="41"/>
      <c r="C790" s="208"/>
      <c r="D790" s="874"/>
      <c r="E790" s="2214"/>
      <c r="F790" s="1894"/>
    </row>
    <row r="791" spans="1:6">
      <c r="A791" s="825"/>
      <c r="B791" s="41"/>
      <c r="C791" s="208"/>
      <c r="D791" s="874"/>
      <c r="E791" s="2214"/>
      <c r="F791" s="1894"/>
    </row>
    <row r="792" spans="1:6">
      <c r="A792" s="825"/>
      <c r="B792" s="41"/>
      <c r="C792" s="208"/>
      <c r="D792" s="874"/>
      <c r="E792" s="2214"/>
      <c r="F792" s="1894"/>
    </row>
    <row r="793" spans="1:6">
      <c r="A793" s="825"/>
      <c r="B793" s="41"/>
      <c r="C793" s="208"/>
      <c r="D793" s="874"/>
      <c r="E793" s="2214"/>
      <c r="F793" s="1894"/>
    </row>
    <row r="794" spans="1:6">
      <c r="A794" s="825"/>
      <c r="B794" s="41"/>
      <c r="C794" s="208"/>
      <c r="D794" s="874"/>
      <c r="E794" s="2214"/>
      <c r="F794" s="1894"/>
    </row>
    <row r="795" spans="1:6">
      <c r="A795" s="825"/>
      <c r="B795" s="41"/>
      <c r="C795" s="208"/>
      <c r="D795" s="874"/>
      <c r="E795" s="2214"/>
      <c r="F795" s="1894"/>
    </row>
    <row r="796" spans="1:6">
      <c r="A796" s="825"/>
      <c r="B796" s="41"/>
      <c r="C796" s="208"/>
      <c r="D796" s="874"/>
      <c r="E796" s="2214"/>
      <c r="F796" s="1894"/>
    </row>
    <row r="797" spans="1:6">
      <c r="A797" s="825"/>
      <c r="B797" s="41"/>
      <c r="C797" s="208"/>
      <c r="D797" s="874"/>
      <c r="E797" s="2214"/>
      <c r="F797" s="1894"/>
    </row>
    <row r="798" spans="1:6">
      <c r="A798" s="825"/>
      <c r="B798" s="41"/>
      <c r="C798" s="208"/>
      <c r="D798" s="874"/>
      <c r="E798" s="2214"/>
      <c r="F798" s="1894"/>
    </row>
    <row r="799" spans="1:6">
      <c r="A799" s="825"/>
      <c r="B799" s="41"/>
      <c r="C799" s="208"/>
      <c r="D799" s="874"/>
      <c r="E799" s="2214"/>
      <c r="F799" s="1894"/>
    </row>
    <row r="800" spans="1:6">
      <c r="A800" s="825"/>
      <c r="B800" s="41"/>
      <c r="C800" s="208"/>
      <c r="D800" s="874"/>
      <c r="E800" s="2214"/>
      <c r="F800" s="1894"/>
    </row>
    <row r="801" spans="1:6" ht="14.4" thickBot="1">
      <c r="A801" s="828"/>
      <c r="B801" s="821"/>
      <c r="C801" s="877"/>
      <c r="D801" s="1873"/>
      <c r="E801" s="2205"/>
      <c r="F801" s="1894"/>
    </row>
    <row r="802" spans="1:6" ht="15" thickTop="1" thickBot="1">
      <c r="A802" s="837"/>
      <c r="B802" s="837"/>
      <c r="F802" s="1938">
        <f>SUM(F770:F795)</f>
        <v>0</v>
      </c>
    </row>
    <row r="803" spans="1:6" ht="14.4" thickTop="1"/>
    <row r="805" spans="1:6" ht="14.4" thickBot="1">
      <c r="A805" s="1884" t="s">
        <v>2170</v>
      </c>
      <c r="B805" s="1884"/>
      <c r="C805" s="1884"/>
      <c r="D805" s="1884"/>
      <c r="E805" s="2213"/>
      <c r="F805" s="1884"/>
    </row>
    <row r="806" spans="1:6" ht="28.8" thickTop="1" thickBot="1">
      <c r="A806" s="814" t="s">
        <v>7</v>
      </c>
      <c r="B806" s="815" t="s">
        <v>8</v>
      </c>
      <c r="C806" s="872" t="s">
        <v>10</v>
      </c>
      <c r="D806" s="1920" t="s">
        <v>991</v>
      </c>
      <c r="E806" s="2199" t="s">
        <v>11</v>
      </c>
      <c r="F806" s="1893" t="s">
        <v>2033</v>
      </c>
    </row>
    <row r="807" spans="1:6" ht="28.2" thickTop="1">
      <c r="A807" s="819" t="s">
        <v>2171</v>
      </c>
      <c r="B807" s="236" t="s">
        <v>2172</v>
      </c>
      <c r="C807" s="208"/>
      <c r="D807" s="874"/>
      <c r="E807" s="2214"/>
      <c r="F807" s="1894"/>
    </row>
    <row r="808" spans="1:6" ht="27.6">
      <c r="A808" s="825"/>
      <c r="B808" s="41" t="s">
        <v>1861</v>
      </c>
      <c r="C808" s="208"/>
      <c r="D808" s="874"/>
      <c r="E808" s="2214"/>
      <c r="F808" s="1894"/>
    </row>
    <row r="809" spans="1:6" ht="82.8">
      <c r="A809" s="825" t="s">
        <v>2044</v>
      </c>
      <c r="B809" s="41" t="s">
        <v>2173</v>
      </c>
      <c r="C809" s="208" t="s">
        <v>1421</v>
      </c>
      <c r="D809" s="874">
        <v>1</v>
      </c>
      <c r="E809" s="2214"/>
      <c r="F809" s="1894" t="s">
        <v>1876</v>
      </c>
    </row>
    <row r="810" spans="1:6">
      <c r="A810" s="825"/>
      <c r="B810" s="41"/>
      <c r="C810" s="208"/>
      <c r="D810" s="874"/>
      <c r="E810" s="2214"/>
      <c r="F810" s="1894"/>
    </row>
    <row r="811" spans="1:6" ht="27.6">
      <c r="A811" s="825" t="s">
        <v>30</v>
      </c>
      <c r="B811" s="41" t="s">
        <v>2174</v>
      </c>
      <c r="C811" s="208" t="s">
        <v>1421</v>
      </c>
      <c r="D811" s="874">
        <v>2</v>
      </c>
      <c r="E811" s="2214"/>
      <c r="F811" s="1894">
        <f>E811</f>
        <v>0</v>
      </c>
    </row>
    <row r="812" spans="1:6">
      <c r="A812" s="825"/>
      <c r="B812" s="41"/>
      <c r="C812" s="208"/>
      <c r="D812" s="874"/>
      <c r="E812" s="2214"/>
      <c r="F812" s="1894"/>
    </row>
    <row r="813" spans="1:6" ht="41.4">
      <c r="A813" s="825" t="s">
        <v>31</v>
      </c>
      <c r="B813" s="41" t="s">
        <v>1871</v>
      </c>
      <c r="C813" s="208"/>
      <c r="D813" s="874"/>
      <c r="E813" s="2214"/>
      <c r="F813" s="1894"/>
    </row>
    <row r="814" spans="1:6">
      <c r="A814" s="825"/>
      <c r="B814" s="826" t="s">
        <v>1872</v>
      </c>
      <c r="C814" s="208" t="s">
        <v>1421</v>
      </c>
      <c r="D814" s="874">
        <v>43</v>
      </c>
      <c r="E814" s="2214"/>
      <c r="F814" s="1894">
        <f t="shared" ref="F814:F815" si="19">D814*E814</f>
        <v>0</v>
      </c>
    </row>
    <row r="815" spans="1:6">
      <c r="A815" s="825"/>
      <c r="B815" s="826" t="s">
        <v>1873</v>
      </c>
      <c r="C815" s="208" t="s">
        <v>1421</v>
      </c>
      <c r="D815" s="874">
        <v>20</v>
      </c>
      <c r="E815" s="2214"/>
      <c r="F815" s="1894">
        <f t="shared" si="19"/>
        <v>0</v>
      </c>
    </row>
    <row r="816" spans="1:6">
      <c r="A816" s="825"/>
      <c r="B816" s="41"/>
      <c r="C816" s="208"/>
      <c r="D816" s="874"/>
      <c r="E816" s="2214"/>
      <c r="F816" s="1894"/>
    </row>
    <row r="817" spans="1:6" ht="27.6">
      <c r="A817" s="825" t="s">
        <v>32</v>
      </c>
      <c r="B817" s="41" t="s">
        <v>1874</v>
      </c>
      <c r="C817" s="208"/>
      <c r="D817" s="874"/>
      <c r="E817" s="2214"/>
      <c r="F817" s="1894"/>
    </row>
    <row r="818" spans="1:6">
      <c r="A818" s="825"/>
      <c r="B818" s="826" t="s">
        <v>1872</v>
      </c>
      <c r="C818" s="208" t="s">
        <v>1421</v>
      </c>
      <c r="D818" s="874">
        <v>2</v>
      </c>
      <c r="E818" s="2214"/>
      <c r="F818" s="1894">
        <f>D818*E818</f>
        <v>0</v>
      </c>
    </row>
    <row r="819" spans="1:6">
      <c r="A819" s="825"/>
      <c r="B819" s="826" t="s">
        <v>1873</v>
      </c>
      <c r="C819" s="208" t="s">
        <v>1421</v>
      </c>
      <c r="D819" s="874">
        <v>2</v>
      </c>
      <c r="E819" s="2214"/>
      <c r="F819" s="1894">
        <f>D819*E819</f>
        <v>0</v>
      </c>
    </row>
    <row r="820" spans="1:6">
      <c r="A820" s="825"/>
      <c r="B820" s="41"/>
      <c r="C820" s="208"/>
      <c r="D820" s="874"/>
      <c r="E820" s="2214"/>
      <c r="F820" s="1894"/>
    </row>
    <row r="821" spans="1:6" ht="41.4">
      <c r="A821" s="825" t="s">
        <v>33</v>
      </c>
      <c r="B821" s="41" t="s">
        <v>1875</v>
      </c>
      <c r="C821" s="208" t="s">
        <v>1421</v>
      </c>
      <c r="D821" s="874"/>
      <c r="E821" s="2214"/>
      <c r="F821" s="1894"/>
    </row>
    <row r="822" spans="1:6">
      <c r="A822" s="825"/>
      <c r="B822" s="826" t="s">
        <v>1872</v>
      </c>
      <c r="C822" s="208" t="s">
        <v>1421</v>
      </c>
      <c r="D822" s="874">
        <v>2</v>
      </c>
      <c r="E822" s="2214"/>
      <c r="F822" s="1894">
        <f t="shared" ref="F822:F823" si="20">D822*E822</f>
        <v>0</v>
      </c>
    </row>
    <row r="823" spans="1:6">
      <c r="A823" s="825"/>
      <c r="B823" s="826" t="s">
        <v>1873</v>
      </c>
      <c r="C823" s="208" t="s">
        <v>1421</v>
      </c>
      <c r="D823" s="874">
        <v>3</v>
      </c>
      <c r="E823" s="2214"/>
      <c r="F823" s="1894">
        <f t="shared" si="20"/>
        <v>0</v>
      </c>
    </row>
    <row r="824" spans="1:6">
      <c r="A824" s="825"/>
      <c r="B824" s="41"/>
      <c r="C824" s="208"/>
      <c r="D824" s="874"/>
      <c r="E824" s="2214"/>
      <c r="F824" s="1894"/>
    </row>
    <row r="825" spans="1:6" ht="41.4">
      <c r="A825" s="825" t="s">
        <v>2100</v>
      </c>
      <c r="B825" s="41" t="s">
        <v>1877</v>
      </c>
      <c r="C825" s="208" t="s">
        <v>1421</v>
      </c>
      <c r="D825" s="874"/>
      <c r="E825" s="2214"/>
      <c r="F825" s="1894"/>
    </row>
    <row r="826" spans="1:6">
      <c r="A826" s="825"/>
      <c r="B826" s="826" t="s">
        <v>1872</v>
      </c>
      <c r="C826" s="208" t="s">
        <v>1421</v>
      </c>
      <c r="D826" s="874">
        <v>2</v>
      </c>
      <c r="E826" s="2214"/>
      <c r="F826" s="1894">
        <f t="shared" ref="F826:F827" si="21">D826*E826</f>
        <v>0</v>
      </c>
    </row>
    <row r="827" spans="1:6">
      <c r="A827" s="825"/>
      <c r="B827" s="826" t="s">
        <v>1873</v>
      </c>
      <c r="C827" s="208" t="s">
        <v>1421</v>
      </c>
      <c r="D827" s="874">
        <v>3</v>
      </c>
      <c r="E827" s="2214"/>
      <c r="F827" s="1894">
        <f t="shared" si="21"/>
        <v>0</v>
      </c>
    </row>
    <row r="828" spans="1:6">
      <c r="A828" s="825"/>
      <c r="B828" s="826"/>
      <c r="C828" s="208"/>
      <c r="D828" s="874"/>
      <c r="E828" s="2214"/>
      <c r="F828" s="1894"/>
    </row>
    <row r="829" spans="1:6">
      <c r="A829" s="825"/>
      <c r="B829" s="826"/>
      <c r="C829" s="208"/>
      <c r="D829" s="874"/>
      <c r="E829" s="2214"/>
      <c r="F829" s="1894"/>
    </row>
    <row r="830" spans="1:6">
      <c r="A830" s="825"/>
      <c r="B830" s="826"/>
      <c r="C830" s="1704"/>
      <c r="D830" s="874"/>
      <c r="E830" s="2215"/>
      <c r="F830" s="1894"/>
    </row>
    <row r="831" spans="1:6">
      <c r="A831" s="825"/>
      <c r="B831" s="826"/>
      <c r="C831" s="208"/>
      <c r="D831" s="874"/>
      <c r="E831" s="2214"/>
      <c r="F831" s="1894"/>
    </row>
    <row r="832" spans="1:6">
      <c r="A832" s="825"/>
      <c r="B832" s="826"/>
      <c r="C832" s="208"/>
      <c r="D832" s="874"/>
      <c r="E832" s="2214"/>
      <c r="F832" s="1894"/>
    </row>
    <row r="833" spans="1:6">
      <c r="A833" s="825"/>
      <c r="B833" s="826"/>
      <c r="C833" s="208"/>
      <c r="D833" s="874"/>
      <c r="E833" s="2214"/>
      <c r="F833" s="1894"/>
    </row>
    <row r="834" spans="1:6">
      <c r="A834" s="825"/>
      <c r="B834" s="826"/>
      <c r="C834" s="208"/>
      <c r="D834" s="874"/>
      <c r="E834" s="2214"/>
      <c r="F834" s="1894"/>
    </row>
    <row r="835" spans="1:6">
      <c r="A835" s="825"/>
      <c r="B835" s="826"/>
      <c r="C835" s="208"/>
      <c r="D835" s="874"/>
      <c r="E835" s="2214"/>
      <c r="F835" s="1894"/>
    </row>
    <row r="836" spans="1:6" ht="14.4" thickBot="1">
      <c r="A836" s="825"/>
      <c r="B836" s="826"/>
      <c r="C836" s="208"/>
      <c r="D836" s="874"/>
      <c r="E836" s="2214"/>
      <c r="F836" s="1894"/>
    </row>
    <row r="837" spans="1:6" ht="15" customHeight="1" thickTop="1" thickBot="1">
      <c r="A837" s="829" t="s">
        <v>2040</v>
      </c>
      <c r="B837" s="829"/>
      <c r="C837" s="895"/>
      <c r="D837" s="895"/>
      <c r="E837" s="2218"/>
      <c r="F837" s="1904">
        <f>SUM(F808:F827)</f>
        <v>0</v>
      </c>
    </row>
    <row r="838" spans="1:6" ht="14.4" thickTop="1">
      <c r="A838" s="831"/>
      <c r="B838" s="781"/>
      <c r="C838" s="779"/>
      <c r="D838" s="779"/>
      <c r="E838" s="2206"/>
      <c r="F838" s="597"/>
    </row>
    <row r="839" spans="1:6">
      <c r="A839" s="831"/>
      <c r="B839" s="781"/>
      <c r="C839" s="779"/>
      <c r="D839" s="779"/>
      <c r="E839" s="2206"/>
      <c r="F839" s="597"/>
    </row>
    <row r="840" spans="1:6" ht="14.4" thickBot="1">
      <c r="A840" s="1884" t="s">
        <v>2170</v>
      </c>
      <c r="B840" s="1884"/>
      <c r="C840" s="1884"/>
      <c r="D840" s="1884"/>
      <c r="E840" s="2213"/>
      <c r="F840" s="1884"/>
    </row>
    <row r="841" spans="1:6" ht="28.8" thickTop="1" thickBot="1">
      <c r="A841" s="814" t="s">
        <v>7</v>
      </c>
      <c r="B841" s="815" t="s">
        <v>8</v>
      </c>
      <c r="C841" s="872" t="s">
        <v>10</v>
      </c>
      <c r="D841" s="1920" t="s">
        <v>991</v>
      </c>
      <c r="E841" s="2199" t="s">
        <v>11</v>
      </c>
      <c r="F841" s="1893" t="s">
        <v>2033</v>
      </c>
    </row>
    <row r="842" spans="1:6" ht="28.2" thickTop="1">
      <c r="A842" s="819" t="s">
        <v>2175</v>
      </c>
      <c r="B842" s="236" t="s">
        <v>2176</v>
      </c>
      <c r="C842" s="208"/>
      <c r="D842" s="874"/>
      <c r="E842" s="2214"/>
      <c r="F842" s="1894"/>
    </row>
    <row r="843" spans="1:6" ht="27.6">
      <c r="A843" s="825" t="s">
        <v>2107</v>
      </c>
      <c r="B843" s="41" t="s">
        <v>1878</v>
      </c>
      <c r="C843" s="208"/>
      <c r="D843" s="874"/>
      <c r="E843" s="2214"/>
      <c r="F843" s="1894"/>
    </row>
    <row r="844" spans="1:6">
      <c r="A844" s="825"/>
      <c r="B844" s="826" t="s">
        <v>1872</v>
      </c>
      <c r="C844" s="208" t="s">
        <v>1421</v>
      </c>
      <c r="D844" s="874">
        <v>45</v>
      </c>
      <c r="E844" s="2214"/>
      <c r="F844" s="1894">
        <f t="shared" ref="F844:F845" si="22">D844*E844</f>
        <v>0</v>
      </c>
    </row>
    <row r="845" spans="1:6">
      <c r="A845" s="825"/>
      <c r="B845" s="826" t="s">
        <v>1873</v>
      </c>
      <c r="C845" s="208" t="s">
        <v>1421</v>
      </c>
      <c r="D845" s="874">
        <v>45</v>
      </c>
      <c r="E845" s="2214"/>
      <c r="F845" s="1894">
        <f t="shared" si="22"/>
        <v>0</v>
      </c>
    </row>
    <row r="846" spans="1:6">
      <c r="A846" s="833"/>
      <c r="B846" s="236"/>
      <c r="C846" s="208"/>
      <c r="D846" s="874"/>
      <c r="E846" s="2214"/>
      <c r="F846" s="1894"/>
    </row>
    <row r="847" spans="1:6" ht="55.2">
      <c r="A847" s="825" t="s">
        <v>2111</v>
      </c>
      <c r="B847" s="41" t="s">
        <v>1879</v>
      </c>
      <c r="C847" s="208"/>
      <c r="D847" s="874"/>
      <c r="E847" s="2214"/>
      <c r="F847" s="1894"/>
    </row>
    <row r="848" spans="1:6">
      <c r="A848" s="825"/>
      <c r="B848" s="826" t="s">
        <v>1872</v>
      </c>
      <c r="C848" s="208" t="s">
        <v>1421</v>
      </c>
      <c r="D848" s="874">
        <v>13</v>
      </c>
      <c r="E848" s="2214"/>
      <c r="F848" s="1894">
        <f t="shared" ref="F848:F850" si="23">D848*E848</f>
        <v>0</v>
      </c>
    </row>
    <row r="849" spans="1:6">
      <c r="A849" s="825"/>
      <c r="B849" s="826" t="s">
        <v>1873</v>
      </c>
      <c r="C849" s="208" t="s">
        <v>1421</v>
      </c>
      <c r="D849" s="874">
        <v>13</v>
      </c>
      <c r="E849" s="2214"/>
      <c r="F849" s="1894">
        <f t="shared" si="23"/>
        <v>0</v>
      </c>
    </row>
    <row r="850" spans="1:6">
      <c r="A850" s="825"/>
      <c r="B850" s="826" t="s">
        <v>2177</v>
      </c>
      <c r="C850" s="208" t="s">
        <v>1421</v>
      </c>
      <c r="D850" s="874">
        <v>1</v>
      </c>
      <c r="E850" s="2214"/>
      <c r="F850" s="1894">
        <f t="shared" si="23"/>
        <v>0</v>
      </c>
    </row>
    <row r="851" spans="1:6">
      <c r="A851" s="825"/>
      <c r="B851" s="826"/>
      <c r="C851" s="208"/>
      <c r="D851" s="874"/>
      <c r="E851" s="2214"/>
      <c r="F851" s="1894"/>
    </row>
    <row r="852" spans="1:6" ht="64.8" customHeight="1">
      <c r="A852" s="825" t="s">
        <v>74</v>
      </c>
      <c r="B852" s="41" t="s">
        <v>2178</v>
      </c>
      <c r="C852" s="208"/>
      <c r="D852" s="874"/>
      <c r="E852" s="2214"/>
      <c r="F852" s="1894"/>
    </row>
    <row r="853" spans="1:6">
      <c r="A853" s="825"/>
      <c r="B853" s="826" t="s">
        <v>1872</v>
      </c>
      <c r="C853" s="208" t="s">
        <v>1421</v>
      </c>
      <c r="D853" s="874">
        <v>28</v>
      </c>
      <c r="E853" s="2214"/>
      <c r="F853" s="1894">
        <f t="shared" ref="F853:F855" si="24">D853*E853</f>
        <v>0</v>
      </c>
    </row>
    <row r="854" spans="1:6">
      <c r="A854" s="825"/>
      <c r="B854" s="826" t="s">
        <v>1873</v>
      </c>
      <c r="C854" s="208" t="s">
        <v>1421</v>
      </c>
      <c r="D854" s="874">
        <v>31</v>
      </c>
      <c r="E854" s="2214"/>
      <c r="F854" s="1894">
        <f t="shared" si="24"/>
        <v>0</v>
      </c>
    </row>
    <row r="855" spans="1:6">
      <c r="A855" s="825"/>
      <c r="B855" s="826" t="s">
        <v>1881</v>
      </c>
      <c r="C855" s="208" t="s">
        <v>1421</v>
      </c>
      <c r="D855" s="874">
        <v>15</v>
      </c>
      <c r="E855" s="2214"/>
      <c r="F855" s="1894">
        <f t="shared" si="24"/>
        <v>0</v>
      </c>
    </row>
    <row r="856" spans="1:6">
      <c r="A856" s="825"/>
      <c r="B856" s="826"/>
      <c r="C856" s="208"/>
      <c r="D856" s="874"/>
      <c r="E856" s="2214"/>
      <c r="F856" s="1894"/>
    </row>
    <row r="857" spans="1:6" ht="28.2" customHeight="1">
      <c r="A857" s="825" t="s">
        <v>38</v>
      </c>
      <c r="B857" s="826" t="s">
        <v>2179</v>
      </c>
      <c r="C857" s="208" t="s">
        <v>1421</v>
      </c>
      <c r="D857" s="874">
        <v>3</v>
      </c>
      <c r="E857" s="2214"/>
      <c r="F857" s="1894">
        <f>D857*E857</f>
        <v>0</v>
      </c>
    </row>
    <row r="858" spans="1:6">
      <c r="A858" s="825"/>
      <c r="B858" s="826"/>
      <c r="C858" s="208"/>
      <c r="D858" s="874"/>
      <c r="E858" s="2214"/>
      <c r="F858" s="1894"/>
    </row>
    <row r="859" spans="1:6" ht="20.399999999999999" customHeight="1">
      <c r="A859" s="825" t="s">
        <v>39</v>
      </c>
      <c r="B859" s="41" t="s">
        <v>2180</v>
      </c>
      <c r="C859" s="208" t="s">
        <v>58</v>
      </c>
      <c r="D859" s="874"/>
      <c r="E859" s="2214"/>
      <c r="F859" s="1894">
        <f>E859</f>
        <v>0</v>
      </c>
    </row>
    <row r="860" spans="1:6">
      <c r="A860" s="825"/>
      <c r="B860" s="41"/>
      <c r="C860" s="208"/>
      <c r="D860" s="874"/>
      <c r="E860" s="2214"/>
      <c r="F860" s="1894"/>
    </row>
    <row r="861" spans="1:6" ht="57.6" customHeight="1">
      <c r="A861" s="825" t="s">
        <v>40</v>
      </c>
      <c r="B861" s="41" t="s">
        <v>1884</v>
      </c>
      <c r="C861" s="208" t="s">
        <v>1421</v>
      </c>
      <c r="D861" s="874">
        <v>15</v>
      </c>
      <c r="E861" s="2214"/>
      <c r="F861" s="1894">
        <f>D861*E861</f>
        <v>0</v>
      </c>
    </row>
    <row r="862" spans="1:6">
      <c r="A862" s="825"/>
      <c r="B862" s="41"/>
      <c r="C862" s="208"/>
      <c r="D862" s="874"/>
      <c r="E862" s="2214"/>
      <c r="F862" s="1894"/>
    </row>
    <row r="863" spans="1:6">
      <c r="A863" s="825" t="s">
        <v>42</v>
      </c>
      <c r="B863" s="41" t="s">
        <v>2181</v>
      </c>
      <c r="C863" s="208"/>
      <c r="D863" s="874"/>
      <c r="E863" s="2214"/>
      <c r="F863" s="1894"/>
    </row>
    <row r="864" spans="1:6">
      <c r="A864" s="825"/>
      <c r="B864" s="41" t="s">
        <v>2182</v>
      </c>
      <c r="C864" s="208" t="s">
        <v>1421</v>
      </c>
      <c r="D864" s="874">
        <v>152</v>
      </c>
      <c r="E864" s="2214"/>
      <c r="F864" s="1894">
        <f>D864*E864</f>
        <v>0</v>
      </c>
    </row>
    <row r="865" spans="1:6">
      <c r="A865" s="825"/>
      <c r="B865" s="41" t="s">
        <v>2183</v>
      </c>
      <c r="C865" s="208" t="s">
        <v>1421</v>
      </c>
      <c r="D865" s="874">
        <v>19</v>
      </c>
      <c r="E865" s="2214"/>
      <c r="F865" s="1894">
        <f t="shared" ref="F865:F868" si="25">D865*E865</f>
        <v>0</v>
      </c>
    </row>
    <row r="866" spans="1:6" ht="27.6">
      <c r="A866" s="825"/>
      <c r="B866" s="41" t="s">
        <v>2184</v>
      </c>
      <c r="C866" s="208" t="s">
        <v>1421</v>
      </c>
      <c r="D866" s="874">
        <v>11</v>
      </c>
      <c r="E866" s="2214"/>
      <c r="F866" s="1894">
        <f t="shared" si="25"/>
        <v>0</v>
      </c>
    </row>
    <row r="867" spans="1:6" ht="27.6">
      <c r="A867" s="825"/>
      <c r="B867" s="41" t="s">
        <v>2185</v>
      </c>
      <c r="C867" s="208" t="s">
        <v>1421</v>
      </c>
      <c r="D867" s="874">
        <v>11</v>
      </c>
      <c r="E867" s="2214"/>
      <c r="F867" s="1894">
        <f t="shared" si="25"/>
        <v>0</v>
      </c>
    </row>
    <row r="868" spans="1:6">
      <c r="A868" s="825"/>
      <c r="B868" s="41" t="s">
        <v>2186</v>
      </c>
      <c r="C868" s="208" t="s">
        <v>1421</v>
      </c>
      <c r="D868" s="874">
        <v>54</v>
      </c>
      <c r="E868" s="2214"/>
      <c r="F868" s="1894">
        <f t="shared" si="25"/>
        <v>0</v>
      </c>
    </row>
    <row r="869" spans="1:6">
      <c r="A869" s="825"/>
      <c r="B869" s="41"/>
      <c r="C869" s="208"/>
      <c r="D869" s="874"/>
      <c r="E869" s="2214"/>
      <c r="F869" s="1894"/>
    </row>
    <row r="870" spans="1:6">
      <c r="A870" s="825" t="s">
        <v>43</v>
      </c>
      <c r="B870" s="41" t="s">
        <v>1885</v>
      </c>
      <c r="C870" s="208" t="s">
        <v>58</v>
      </c>
      <c r="D870" s="874"/>
      <c r="E870" s="2214"/>
      <c r="F870" s="1894">
        <f>E870</f>
        <v>0</v>
      </c>
    </row>
    <row r="871" spans="1:6">
      <c r="A871" s="825"/>
      <c r="B871" s="41"/>
      <c r="C871" s="208"/>
      <c r="D871" s="874"/>
      <c r="E871" s="2214"/>
      <c r="F871" s="1894"/>
    </row>
    <row r="872" spans="1:6" ht="14.4" thickBot="1">
      <c r="A872" s="825"/>
      <c r="B872" s="41"/>
      <c r="C872" s="877"/>
      <c r="D872" s="1873"/>
      <c r="E872" s="2205"/>
      <c r="F872" s="1894"/>
    </row>
    <row r="873" spans="1:6" ht="15" customHeight="1" thickTop="1" thickBot="1">
      <c r="A873" s="829" t="s">
        <v>2040</v>
      </c>
      <c r="B873" s="829"/>
      <c r="C873" s="779"/>
      <c r="D873" s="779"/>
      <c r="E873" s="2206"/>
      <c r="F873" s="1904">
        <f>SUM(F842:F870)</f>
        <v>0</v>
      </c>
    </row>
    <row r="874" spans="1:6" ht="14.4" thickTop="1"/>
    <row r="875" spans="1:6" ht="14.4" thickBot="1">
      <c r="A875" s="1884" t="s">
        <v>2187</v>
      </c>
      <c r="B875" s="1884"/>
      <c r="C875" s="1884"/>
      <c r="D875" s="1884"/>
      <c r="E875" s="2213"/>
      <c r="F875" s="1884"/>
    </row>
    <row r="876" spans="1:6" ht="28.8" thickTop="1" thickBot="1">
      <c r="A876" s="814" t="s">
        <v>7</v>
      </c>
      <c r="B876" s="815" t="s">
        <v>8</v>
      </c>
      <c r="C876" s="872" t="s">
        <v>10</v>
      </c>
      <c r="D876" s="872" t="s">
        <v>991</v>
      </c>
      <c r="E876" s="2219" t="s">
        <v>11</v>
      </c>
      <c r="F876" s="1906" t="s">
        <v>2188</v>
      </c>
    </row>
    <row r="877" spans="1:6" ht="14.4" thickTop="1">
      <c r="A877" s="834"/>
      <c r="B877" s="818"/>
      <c r="C877" s="887"/>
      <c r="D877" s="887"/>
      <c r="E877" s="2220"/>
      <c r="F877" s="1894"/>
    </row>
    <row r="878" spans="1:6" ht="27.6">
      <c r="A878" s="833" t="s">
        <v>2189</v>
      </c>
      <c r="B878" s="542" t="s">
        <v>1903</v>
      </c>
      <c r="C878" s="208"/>
      <c r="D878" s="208"/>
      <c r="E878" s="2204"/>
      <c r="F878" s="1894"/>
    </row>
    <row r="879" spans="1:6">
      <c r="A879" s="825"/>
      <c r="B879" s="41" t="s">
        <v>1890</v>
      </c>
      <c r="C879" s="208"/>
      <c r="D879" s="208"/>
      <c r="E879" s="2204"/>
      <c r="F879" s="1894"/>
    </row>
    <row r="880" spans="1:6">
      <c r="A880" s="825"/>
      <c r="B880" s="41"/>
      <c r="C880" s="208"/>
      <c r="D880" s="208"/>
      <c r="E880" s="2204"/>
      <c r="F880" s="1894"/>
    </row>
    <row r="881" spans="1:11" ht="96.6">
      <c r="A881" s="825" t="s">
        <v>2044</v>
      </c>
      <c r="B881" s="41" t="s">
        <v>2190</v>
      </c>
      <c r="C881" s="208" t="s">
        <v>1421</v>
      </c>
      <c r="D881" s="208">
        <v>2</v>
      </c>
      <c r="E881" s="2204"/>
      <c r="F881" s="1894">
        <f>D881*E881</f>
        <v>0</v>
      </c>
      <c r="K881" s="840"/>
    </row>
    <row r="882" spans="1:11">
      <c r="A882" s="825"/>
      <c r="B882" s="41"/>
      <c r="C882" s="208"/>
      <c r="D882" s="208"/>
      <c r="E882" s="2204"/>
      <c r="F882" s="1894"/>
    </row>
    <row r="883" spans="1:11">
      <c r="A883" s="841" t="s">
        <v>30</v>
      </c>
      <c r="B883" s="842" t="s">
        <v>1892</v>
      </c>
      <c r="C883" s="1939" t="s">
        <v>1701</v>
      </c>
      <c r="D883" s="208"/>
      <c r="E883" s="2204"/>
      <c r="F883" s="1894">
        <f>E883</f>
        <v>0</v>
      </c>
    </row>
    <row r="884" spans="1:11">
      <c r="A884" s="841"/>
      <c r="B884" s="842"/>
      <c r="C884" s="1939"/>
      <c r="D884" s="208"/>
      <c r="E884" s="2204"/>
      <c r="F884" s="1894"/>
    </row>
    <row r="885" spans="1:11">
      <c r="A885" s="817" t="s">
        <v>31</v>
      </c>
      <c r="B885" s="41" t="s">
        <v>1763</v>
      </c>
      <c r="C885" s="779" t="s">
        <v>58</v>
      </c>
      <c r="D885" s="208"/>
      <c r="E885" s="2204"/>
      <c r="F885" s="1894">
        <f>E885</f>
        <v>0</v>
      </c>
    </row>
    <row r="886" spans="1:11">
      <c r="A886" s="817"/>
      <c r="B886" s="41"/>
      <c r="C886" s="779"/>
      <c r="D886" s="208"/>
      <c r="E886" s="2204"/>
      <c r="F886" s="1894"/>
    </row>
    <row r="887" spans="1:11" ht="48" customHeight="1">
      <c r="A887" s="841" t="s">
        <v>2048</v>
      </c>
      <c r="B887" s="842" t="s">
        <v>2191</v>
      </c>
      <c r="C887" s="1939" t="s">
        <v>1701</v>
      </c>
      <c r="D887" s="208"/>
      <c r="E887" s="2204"/>
      <c r="F887" s="1894">
        <f>E887</f>
        <v>0</v>
      </c>
    </row>
    <row r="888" spans="1:11">
      <c r="A888" s="841"/>
      <c r="B888" s="842"/>
      <c r="C888" s="1939"/>
      <c r="D888" s="208"/>
      <c r="E888" s="2204"/>
      <c r="F888" s="1894"/>
    </row>
    <row r="889" spans="1:11">
      <c r="A889" s="841" t="s">
        <v>2155</v>
      </c>
      <c r="B889" s="842" t="s">
        <v>1716</v>
      </c>
      <c r="C889" s="1940" t="s">
        <v>58</v>
      </c>
      <c r="D889" s="208"/>
      <c r="E889" s="2204"/>
      <c r="F889" s="1894">
        <f>E889</f>
        <v>0</v>
      </c>
    </row>
    <row r="890" spans="1:11">
      <c r="A890" s="843"/>
      <c r="B890" s="842"/>
      <c r="C890" s="1940"/>
      <c r="D890" s="208"/>
      <c r="E890" s="2204"/>
      <c r="F890" s="1894"/>
    </row>
    <row r="891" spans="1:11">
      <c r="A891" s="817" t="s">
        <v>2100</v>
      </c>
      <c r="B891" s="41" t="s">
        <v>1894</v>
      </c>
      <c r="C891" s="208"/>
      <c r="D891" s="208"/>
      <c r="E891" s="2204"/>
      <c r="F891" s="1894"/>
    </row>
    <row r="892" spans="1:11">
      <c r="A892" s="817"/>
      <c r="B892" s="41"/>
      <c r="C892" s="208"/>
      <c r="D892" s="208"/>
      <c r="E892" s="2204"/>
      <c r="F892" s="1894"/>
    </row>
    <row r="893" spans="1:11" ht="27.6">
      <c r="A893" s="817"/>
      <c r="B893" s="41" t="s">
        <v>1706</v>
      </c>
      <c r="C893" s="208"/>
      <c r="D893" s="208"/>
      <c r="E893" s="2204"/>
      <c r="F893" s="1894"/>
    </row>
    <row r="894" spans="1:11">
      <c r="A894" s="817" t="s">
        <v>2107</v>
      </c>
      <c r="B894" s="41" t="s">
        <v>1707</v>
      </c>
      <c r="C894" s="779" t="s">
        <v>1701</v>
      </c>
      <c r="D894" s="208"/>
      <c r="E894" s="2204"/>
      <c r="F894" s="1894">
        <f>E894</f>
        <v>0</v>
      </c>
    </row>
    <row r="895" spans="1:11">
      <c r="A895" s="825"/>
      <c r="B895" s="41"/>
      <c r="C895" s="208"/>
      <c r="D895" s="208"/>
      <c r="E895" s="2204"/>
      <c r="F895" s="1894"/>
    </row>
    <row r="896" spans="1:11">
      <c r="A896" s="825"/>
      <c r="B896" s="1710"/>
      <c r="C896" s="1704"/>
      <c r="D896" s="1704"/>
      <c r="E896" s="2204"/>
      <c r="F896" s="1894"/>
    </row>
    <row r="897" spans="1:6">
      <c r="A897" s="825"/>
      <c r="B897" s="1710"/>
      <c r="C897" s="1704"/>
      <c r="D897" s="1704"/>
      <c r="E897" s="2204"/>
      <c r="F897" s="1894"/>
    </row>
    <row r="898" spans="1:6">
      <c r="A898" s="825"/>
      <c r="B898" s="1710"/>
      <c r="C898" s="1704"/>
      <c r="D898" s="1704"/>
      <c r="E898" s="2204"/>
      <c r="F898" s="1894"/>
    </row>
    <row r="899" spans="1:6">
      <c r="A899" s="825"/>
      <c r="B899" s="1710"/>
      <c r="C899" s="1704"/>
      <c r="D899" s="1704"/>
      <c r="E899" s="2204"/>
      <c r="F899" s="1894"/>
    </row>
    <row r="900" spans="1:6">
      <c r="A900" s="825"/>
      <c r="B900" s="1710"/>
      <c r="C900" s="1704"/>
      <c r="D900" s="1704"/>
      <c r="E900" s="2204"/>
      <c r="F900" s="1894"/>
    </row>
    <row r="901" spans="1:6">
      <c r="A901" s="825"/>
      <c r="B901" s="1710"/>
      <c r="C901" s="1704"/>
      <c r="D901" s="1704"/>
      <c r="E901" s="2204"/>
      <c r="F901" s="1894"/>
    </row>
    <row r="902" spans="1:6">
      <c r="A902" s="825"/>
      <c r="B902" s="1710"/>
      <c r="C902" s="1704"/>
      <c r="D902" s="1704"/>
      <c r="E902" s="2204"/>
      <c r="F902" s="1894"/>
    </row>
    <row r="903" spans="1:6">
      <c r="A903" s="825"/>
      <c r="B903" s="1710"/>
      <c r="C903" s="1704"/>
      <c r="D903" s="1704"/>
      <c r="E903" s="2204"/>
      <c r="F903" s="1894"/>
    </row>
    <row r="904" spans="1:6">
      <c r="A904" s="825"/>
      <c r="B904" s="1710"/>
      <c r="C904" s="1704"/>
      <c r="D904" s="1704"/>
      <c r="E904" s="2204"/>
      <c r="F904" s="1894"/>
    </row>
    <row r="905" spans="1:6">
      <c r="A905" s="825"/>
      <c r="B905" s="41"/>
      <c r="C905" s="208"/>
      <c r="D905" s="208"/>
      <c r="E905" s="2204"/>
      <c r="F905" s="1894"/>
    </row>
    <row r="906" spans="1:6">
      <c r="A906" s="844"/>
      <c r="B906" s="59"/>
      <c r="C906" s="39"/>
      <c r="D906" s="39"/>
      <c r="E906" s="2221"/>
      <c r="F906" s="1913"/>
    </row>
    <row r="907" spans="1:6" ht="14.4" thickBot="1">
      <c r="A907" s="845"/>
      <c r="B907" s="846"/>
      <c r="C907" s="446"/>
      <c r="D907" s="446"/>
      <c r="E907" s="2222"/>
      <c r="F907" s="1913"/>
    </row>
    <row r="908" spans="1:6" ht="15" customHeight="1" thickTop="1" thickBot="1">
      <c r="A908" s="781" t="s">
        <v>2192</v>
      </c>
      <c r="B908" s="781"/>
      <c r="C908" s="779"/>
      <c r="D908" s="779"/>
      <c r="E908" s="2223"/>
      <c r="F908" s="1904">
        <f>SUM(F879:F895)</f>
        <v>0</v>
      </c>
    </row>
    <row r="909" spans="1:6" ht="14.4" thickTop="1"/>
    <row r="911" spans="1:6" ht="13.8" customHeight="1">
      <c r="A911" s="802" t="s">
        <v>2193</v>
      </c>
      <c r="B911" s="802"/>
      <c r="C911" s="802"/>
      <c r="D911" s="802"/>
      <c r="E911" s="2224"/>
      <c r="F911" s="802"/>
    </row>
    <row r="912" spans="1:6">
      <c r="A912" s="1688" t="s">
        <v>2021</v>
      </c>
      <c r="B912" s="1688"/>
      <c r="C912" s="1688"/>
      <c r="D912" s="1688"/>
      <c r="E912" s="2225"/>
      <c r="F912" s="1688"/>
    </row>
    <row r="913" spans="1:6" ht="14.4" thickBot="1">
      <c r="A913" s="2195" t="s">
        <v>2194</v>
      </c>
      <c r="B913" s="2195"/>
      <c r="C913" s="2195"/>
      <c r="D913" s="2195"/>
      <c r="E913" s="2226"/>
      <c r="F913" s="2195"/>
    </row>
    <row r="914" spans="1:6" ht="28.8" thickTop="1" thickBot="1">
      <c r="A914" s="814" t="s">
        <v>7</v>
      </c>
      <c r="B914" s="824" t="s">
        <v>8</v>
      </c>
      <c r="C914" s="872" t="s">
        <v>10</v>
      </c>
      <c r="D914" s="872" t="s">
        <v>991</v>
      </c>
      <c r="E914" s="2227" t="s">
        <v>11</v>
      </c>
      <c r="F914" s="1893" t="s">
        <v>2033</v>
      </c>
    </row>
    <row r="915" spans="1:6" ht="14.4" thickTop="1">
      <c r="A915" s="825"/>
      <c r="B915" s="826"/>
      <c r="C915" s="208"/>
      <c r="D915" s="208"/>
      <c r="E915" s="2206"/>
      <c r="F915" s="1894"/>
    </row>
    <row r="916" spans="1:6" ht="27.6">
      <c r="A916" s="833" t="s">
        <v>2195</v>
      </c>
      <c r="B916" s="827" t="s">
        <v>2196</v>
      </c>
      <c r="C916" s="208"/>
      <c r="D916" s="208"/>
      <c r="E916" s="2206"/>
      <c r="F916" s="1894"/>
    </row>
    <row r="917" spans="1:6">
      <c r="A917" s="825"/>
      <c r="B917" s="826" t="s">
        <v>1897</v>
      </c>
      <c r="C917" s="208"/>
      <c r="D917" s="208"/>
      <c r="E917" s="2206"/>
      <c r="F917" s="1894">
        <f>F47</f>
        <v>0</v>
      </c>
    </row>
    <row r="918" spans="1:6">
      <c r="A918" s="825"/>
      <c r="B918" s="826"/>
      <c r="C918" s="208"/>
      <c r="D918" s="208"/>
      <c r="E918" s="2206"/>
      <c r="F918" s="1894"/>
    </row>
    <row r="919" spans="1:6" ht="27.6">
      <c r="A919" s="833" t="s">
        <v>2197</v>
      </c>
      <c r="B919" s="827" t="s">
        <v>2198</v>
      </c>
      <c r="C919" s="208"/>
      <c r="D919" s="208"/>
      <c r="E919" s="2206"/>
      <c r="F919" s="1894"/>
    </row>
    <row r="920" spans="1:6">
      <c r="A920" s="825"/>
      <c r="B920" s="826" t="s">
        <v>1898</v>
      </c>
      <c r="C920" s="208"/>
      <c r="D920" s="208"/>
      <c r="E920" s="2206"/>
      <c r="F920" s="1894">
        <f>F453</f>
        <v>0</v>
      </c>
    </row>
    <row r="921" spans="1:6">
      <c r="A921" s="825"/>
      <c r="B921" s="826"/>
      <c r="C921" s="208"/>
      <c r="D921" s="208"/>
      <c r="E921" s="2206"/>
      <c r="F921" s="1894"/>
    </row>
    <row r="922" spans="1:6" ht="27.6">
      <c r="A922" s="833" t="s">
        <v>2199</v>
      </c>
      <c r="B922" s="827" t="s">
        <v>2200</v>
      </c>
      <c r="C922" s="208"/>
      <c r="D922" s="208"/>
      <c r="E922" s="2206"/>
      <c r="F922" s="1894"/>
    </row>
    <row r="923" spans="1:6">
      <c r="A923" s="825"/>
      <c r="B923" s="826" t="s">
        <v>1899</v>
      </c>
      <c r="C923" s="208"/>
      <c r="D923" s="208"/>
      <c r="E923" s="2206"/>
      <c r="F923" s="1894">
        <f>F666</f>
        <v>0</v>
      </c>
    </row>
    <row r="924" spans="1:6">
      <c r="A924" s="825"/>
      <c r="B924" s="781"/>
      <c r="C924" s="208"/>
      <c r="D924" s="208"/>
      <c r="E924" s="2206"/>
      <c r="F924" s="1894"/>
    </row>
    <row r="925" spans="1:6" ht="27.6">
      <c r="A925" s="833" t="s">
        <v>2201</v>
      </c>
      <c r="B925" s="827" t="s">
        <v>2202</v>
      </c>
      <c r="C925" s="208"/>
      <c r="D925" s="208"/>
      <c r="E925" s="2206"/>
      <c r="F925" s="1894"/>
    </row>
    <row r="926" spans="1:6">
      <c r="A926" s="825"/>
      <c r="B926" s="826" t="s">
        <v>1900</v>
      </c>
      <c r="C926" s="208"/>
      <c r="D926" s="208"/>
      <c r="E926" s="2206"/>
      <c r="F926" s="1894">
        <f>F712</f>
        <v>0</v>
      </c>
    </row>
    <row r="927" spans="1:6">
      <c r="A927" s="825"/>
      <c r="B927" s="781"/>
      <c r="C927" s="208"/>
      <c r="D927" s="208"/>
      <c r="E927" s="2206"/>
      <c r="F927" s="1894"/>
    </row>
    <row r="928" spans="1:6" ht="27.6">
      <c r="A928" s="833" t="s">
        <v>2203</v>
      </c>
      <c r="B928" s="827" t="s">
        <v>2204</v>
      </c>
      <c r="C928" s="208"/>
      <c r="D928" s="208"/>
      <c r="E928" s="2206"/>
      <c r="F928" s="1894"/>
    </row>
    <row r="929" spans="1:6">
      <c r="A929" s="825"/>
      <c r="B929" s="826" t="s">
        <v>2205</v>
      </c>
      <c r="C929" s="208"/>
      <c r="D929" s="208"/>
      <c r="E929" s="2206"/>
      <c r="F929" s="1894">
        <f>F760</f>
        <v>0</v>
      </c>
    </row>
    <row r="930" spans="1:6">
      <c r="A930" s="825"/>
      <c r="B930" s="781"/>
      <c r="C930" s="208"/>
      <c r="D930" s="208"/>
      <c r="E930" s="2206"/>
      <c r="F930" s="1894"/>
    </row>
    <row r="931" spans="1:6" ht="27.6">
      <c r="A931" s="833" t="s">
        <v>2206</v>
      </c>
      <c r="B931" s="827" t="s">
        <v>2207</v>
      </c>
      <c r="C931" s="208"/>
      <c r="D931" s="208"/>
      <c r="E931" s="2206"/>
      <c r="F931" s="1894"/>
    </row>
    <row r="932" spans="1:6">
      <c r="A932" s="825"/>
      <c r="B932" s="826" t="s">
        <v>1901</v>
      </c>
      <c r="C932" s="208"/>
      <c r="D932" s="208"/>
      <c r="E932" s="2206"/>
      <c r="F932" s="1894">
        <f>F802</f>
        <v>0</v>
      </c>
    </row>
    <row r="933" spans="1:6">
      <c r="A933" s="825"/>
      <c r="B933" s="781"/>
      <c r="C933" s="208"/>
      <c r="D933" s="208"/>
      <c r="E933" s="2206"/>
      <c r="F933" s="1894"/>
    </row>
    <row r="934" spans="1:6" ht="27.6">
      <c r="A934" s="833" t="s">
        <v>2208</v>
      </c>
      <c r="B934" s="827" t="s">
        <v>2209</v>
      </c>
      <c r="C934" s="208"/>
      <c r="D934" s="208"/>
      <c r="E934" s="2206"/>
      <c r="F934" s="1894"/>
    </row>
    <row r="935" spans="1:6">
      <c r="A935" s="825"/>
      <c r="B935" s="826" t="s">
        <v>1902</v>
      </c>
      <c r="C935" s="208"/>
      <c r="D935" s="208"/>
      <c r="E935" s="2206"/>
      <c r="F935" s="1894">
        <f>F873+F837</f>
        <v>0</v>
      </c>
    </row>
    <row r="936" spans="1:6">
      <c r="A936" s="825"/>
      <c r="B936" s="781"/>
      <c r="C936" s="208"/>
      <c r="D936" s="208"/>
      <c r="E936" s="2206"/>
      <c r="F936" s="1894"/>
    </row>
    <row r="937" spans="1:6" ht="27.6">
      <c r="A937" s="833" t="s">
        <v>2210</v>
      </c>
      <c r="B937" s="827" t="s">
        <v>2211</v>
      </c>
      <c r="C937" s="208"/>
      <c r="D937" s="208"/>
      <c r="E937" s="2206"/>
      <c r="F937" s="1894"/>
    </row>
    <row r="938" spans="1:6">
      <c r="A938" s="825"/>
      <c r="B938" s="826" t="str">
        <f>B878</f>
        <v>Uninterruptible Power Supply (UPS)</v>
      </c>
      <c r="C938" s="208"/>
      <c r="D938" s="208"/>
      <c r="E938" s="2206"/>
      <c r="F938" s="1894">
        <f>F908</f>
        <v>0</v>
      </c>
    </row>
    <row r="939" spans="1:6">
      <c r="A939" s="825"/>
      <c r="B939" s="781"/>
      <c r="C939" s="208"/>
      <c r="D939" s="208"/>
      <c r="E939" s="2206"/>
      <c r="F939" s="1894"/>
    </row>
    <row r="940" spans="1:6">
      <c r="A940" s="825"/>
      <c r="B940" s="848" t="s">
        <v>2212</v>
      </c>
      <c r="C940" s="208"/>
      <c r="D940" s="208"/>
      <c r="E940" s="2206"/>
      <c r="F940" s="1894">
        <f>SUM(F916:F939)</f>
        <v>0</v>
      </c>
    </row>
    <row r="941" spans="1:6">
      <c r="A941" s="825"/>
      <c r="B941" s="849"/>
      <c r="C941" s="208"/>
      <c r="D941" s="208"/>
      <c r="E941" s="2206"/>
      <c r="F941" s="1894"/>
    </row>
    <row r="942" spans="1:6">
      <c r="A942" s="825"/>
      <c r="B942" s="849" t="s">
        <v>2213</v>
      </c>
      <c r="C942" s="208"/>
      <c r="D942" s="208"/>
      <c r="E942" s="2206"/>
      <c r="F942" s="1909"/>
    </row>
    <row r="943" spans="1:6">
      <c r="A943" s="825"/>
      <c r="B943" s="826"/>
      <c r="C943" s="208"/>
      <c r="D943" s="208"/>
      <c r="E943" s="2206"/>
      <c r="F943" s="1894"/>
    </row>
    <row r="944" spans="1:6">
      <c r="A944" s="825"/>
      <c r="B944" s="826"/>
      <c r="C944" s="208"/>
      <c r="D944" s="208"/>
      <c r="E944" s="2206"/>
      <c r="F944" s="1905"/>
    </row>
    <row r="945" spans="1:6">
      <c r="A945" s="825"/>
      <c r="B945" s="848" t="s">
        <v>2214</v>
      </c>
      <c r="C945" s="249"/>
      <c r="D945" s="249"/>
      <c r="E945" s="2228"/>
      <c r="F945" s="1905">
        <f>SUM(F940:F944)</f>
        <v>0</v>
      </c>
    </row>
    <row r="946" spans="1:6">
      <c r="A946" s="825"/>
      <c r="B946" s="826"/>
      <c r="C946" s="208"/>
      <c r="D946" s="208"/>
      <c r="E946" s="2206"/>
      <c r="F946" s="1905"/>
    </row>
    <row r="947" spans="1:6">
      <c r="A947" s="825"/>
      <c r="B947" s="826"/>
      <c r="C947" s="208"/>
      <c r="D947" s="208"/>
      <c r="E947" s="2206"/>
      <c r="F947" s="1905"/>
    </row>
    <row r="948" spans="1:6">
      <c r="A948" s="825"/>
      <c r="B948" s="826"/>
      <c r="C948" s="208"/>
      <c r="D948" s="208"/>
      <c r="E948" s="2206"/>
      <c r="F948" s="1905"/>
    </row>
    <row r="949" spans="1:6" ht="14.4" thickBot="1">
      <c r="A949" s="828"/>
      <c r="B949" s="832"/>
      <c r="C949" s="877"/>
      <c r="D949" s="877"/>
      <c r="E949" s="2206"/>
      <c r="F949" s="1900"/>
    </row>
    <row r="950" spans="1:6" ht="17.25" customHeight="1" thickTop="1" thickBot="1">
      <c r="A950" s="829" t="s">
        <v>2215</v>
      </c>
      <c r="B950" s="829"/>
      <c r="C950" s="895"/>
      <c r="D950" s="895"/>
      <c r="E950" s="2208"/>
      <c r="F950" s="1904">
        <f>F945</f>
        <v>0</v>
      </c>
    </row>
    <row r="951" spans="1:6" ht="14.4" thickTop="1"/>
    <row r="952" spans="1:6" ht="14.4" thickBot="1">
      <c r="A952" s="848" t="s">
        <v>2032</v>
      </c>
      <c r="B952" s="848"/>
      <c r="C952" s="848"/>
      <c r="D952" s="848"/>
      <c r="E952" s="2229"/>
      <c r="F952" s="848"/>
    </row>
    <row r="953" spans="1:6" ht="28.8" thickTop="1" thickBot="1">
      <c r="A953" s="850" t="s">
        <v>7</v>
      </c>
      <c r="B953" s="824" t="s">
        <v>8</v>
      </c>
      <c r="C953" s="1920" t="s">
        <v>10</v>
      </c>
      <c r="D953" s="1920" t="s">
        <v>991</v>
      </c>
      <c r="E953" s="2199" t="s">
        <v>11</v>
      </c>
      <c r="F953" s="1893" t="s">
        <v>2033</v>
      </c>
    </row>
    <row r="954" spans="1:6" ht="14.4" thickTop="1">
      <c r="A954" s="817"/>
      <c r="B954" s="818"/>
      <c r="C954" s="779"/>
      <c r="D954" s="208"/>
      <c r="E954" s="2230"/>
      <c r="F954" s="1901"/>
    </row>
    <row r="955" spans="1:6" ht="27.6">
      <c r="A955" s="819" t="s">
        <v>2216</v>
      </c>
      <c r="B955" s="38" t="s">
        <v>2035</v>
      </c>
      <c r="C955" s="779"/>
      <c r="D955" s="208"/>
      <c r="E955" s="2231"/>
      <c r="F955" s="1894"/>
    </row>
    <row r="956" spans="1:6">
      <c r="A956" s="817"/>
      <c r="B956" s="41"/>
      <c r="C956" s="779"/>
      <c r="D956" s="208"/>
      <c r="E956" s="2231"/>
      <c r="F956" s="1894"/>
    </row>
    <row r="957" spans="1:6" ht="27.6">
      <c r="A957" s="817" t="s">
        <v>1639</v>
      </c>
      <c r="B957" s="221" t="s">
        <v>1399</v>
      </c>
      <c r="C957" s="779" t="s">
        <v>58</v>
      </c>
      <c r="D957" s="208"/>
      <c r="E957" s="2231"/>
      <c r="F957" s="1894">
        <f>E957</f>
        <v>0</v>
      </c>
    </row>
    <row r="958" spans="1:6">
      <c r="A958" s="817"/>
      <c r="B958" s="41"/>
      <c r="C958" s="779"/>
      <c r="D958" s="208"/>
      <c r="E958" s="2231"/>
      <c r="F958" s="1894"/>
    </row>
    <row r="959" spans="1:6" ht="27.6">
      <c r="A959" s="817" t="s">
        <v>1640</v>
      </c>
      <c r="B959" s="41" t="s">
        <v>1401</v>
      </c>
      <c r="C959" s="779"/>
      <c r="D959" s="208"/>
      <c r="E959" s="2231"/>
      <c r="F959" s="1894"/>
    </row>
    <row r="960" spans="1:6">
      <c r="A960" s="817"/>
      <c r="B960" s="41" t="s">
        <v>1402</v>
      </c>
      <c r="C960" s="779" t="s">
        <v>58</v>
      </c>
      <c r="D960" s="208"/>
      <c r="E960" s="2231"/>
      <c r="F960" s="1894">
        <f>E960</f>
        <v>0</v>
      </c>
    </row>
    <row r="961" spans="1:6">
      <c r="A961" s="817"/>
      <c r="B961" s="41" t="s">
        <v>1683</v>
      </c>
      <c r="C961" s="779" t="s">
        <v>58</v>
      </c>
      <c r="D961" s="208"/>
      <c r="E961" s="2231"/>
      <c r="F961" s="1894">
        <f t="shared" ref="F961:F964" si="26">E961</f>
        <v>0</v>
      </c>
    </row>
    <row r="962" spans="1:6">
      <c r="A962" s="817"/>
      <c r="B962" s="41" t="s">
        <v>1404</v>
      </c>
      <c r="C962" s="779" t="s">
        <v>58</v>
      </c>
      <c r="D962" s="208"/>
      <c r="E962" s="2231"/>
      <c r="F962" s="1894">
        <f t="shared" si="26"/>
        <v>0</v>
      </c>
    </row>
    <row r="963" spans="1:6">
      <c r="A963" s="817"/>
      <c r="B963" s="41"/>
      <c r="C963" s="779"/>
      <c r="D963" s="208"/>
      <c r="E963" s="2231"/>
      <c r="F963" s="1894">
        <f t="shared" si="26"/>
        <v>0</v>
      </c>
    </row>
    <row r="964" spans="1:6">
      <c r="A964" s="817" t="s">
        <v>31</v>
      </c>
      <c r="B964" s="41" t="s">
        <v>1684</v>
      </c>
      <c r="C964" s="779" t="s">
        <v>58</v>
      </c>
      <c r="D964" s="208"/>
      <c r="E964" s="2204"/>
      <c r="F964" s="1894">
        <f t="shared" si="26"/>
        <v>0</v>
      </c>
    </row>
    <row r="965" spans="1:6">
      <c r="A965" s="817"/>
      <c r="B965" s="41"/>
      <c r="C965" s="779"/>
      <c r="D965" s="208"/>
      <c r="E965" s="2204"/>
      <c r="F965" s="1894"/>
    </row>
    <row r="966" spans="1:6" ht="27.6">
      <c r="A966" s="817" t="s">
        <v>32</v>
      </c>
      <c r="B966" s="41" t="s">
        <v>2037</v>
      </c>
      <c r="C966" s="779" t="s">
        <v>58</v>
      </c>
      <c r="D966" s="208"/>
      <c r="E966" s="2204"/>
      <c r="F966" s="1894" t="s">
        <v>3477</v>
      </c>
    </row>
    <row r="967" spans="1:6">
      <c r="A967" s="817"/>
      <c r="B967" s="41"/>
      <c r="C967" s="779"/>
      <c r="D967" s="208"/>
      <c r="E967" s="2204"/>
      <c r="F967" s="1894"/>
    </row>
    <row r="968" spans="1:6">
      <c r="A968" s="817" t="s">
        <v>33</v>
      </c>
      <c r="B968" s="41" t="s">
        <v>2039</v>
      </c>
      <c r="C968" s="779" t="s">
        <v>58</v>
      </c>
      <c r="D968" s="208"/>
      <c r="E968" s="2204"/>
      <c r="F968" s="1894" t="s">
        <v>3477</v>
      </c>
    </row>
    <row r="969" spans="1:6">
      <c r="A969" s="817"/>
      <c r="B969" s="41"/>
      <c r="C969" s="779"/>
      <c r="D969" s="208"/>
      <c r="E969" s="2204"/>
      <c r="F969" s="1894"/>
    </row>
    <row r="970" spans="1:6">
      <c r="A970" s="817" t="s">
        <v>34</v>
      </c>
      <c r="B970" s="41" t="s">
        <v>1406</v>
      </c>
      <c r="C970" s="779" t="s">
        <v>58</v>
      </c>
      <c r="D970" s="208"/>
      <c r="E970" s="2204"/>
      <c r="F970" s="1894"/>
    </row>
    <row r="971" spans="1:6">
      <c r="A971" s="817"/>
      <c r="B971" s="41"/>
      <c r="C971" s="779"/>
      <c r="D971" s="208"/>
      <c r="E971" s="2231"/>
      <c r="F971" s="1894"/>
    </row>
    <row r="972" spans="1:6">
      <c r="A972" s="817"/>
      <c r="B972" s="41"/>
      <c r="C972" s="779"/>
      <c r="D972" s="208"/>
      <c r="E972" s="2231"/>
      <c r="F972" s="1894"/>
    </row>
    <row r="973" spans="1:6">
      <c r="A973" s="817"/>
      <c r="B973" s="41"/>
      <c r="C973" s="779"/>
      <c r="D973" s="208"/>
      <c r="E973" s="2231"/>
      <c r="F973" s="1894"/>
    </row>
    <row r="974" spans="1:6">
      <c r="A974" s="817"/>
      <c r="B974" s="41"/>
      <c r="C974" s="779"/>
      <c r="D974" s="208"/>
      <c r="E974" s="2231"/>
      <c r="F974" s="1894"/>
    </row>
    <row r="975" spans="1:6">
      <c r="A975" s="817"/>
      <c r="B975" s="41"/>
      <c r="C975" s="779"/>
      <c r="D975" s="208"/>
      <c r="E975" s="2231"/>
      <c r="F975" s="1894"/>
    </row>
    <row r="976" spans="1:6">
      <c r="A976" s="817"/>
      <c r="B976" s="41"/>
      <c r="C976" s="779"/>
      <c r="D976" s="208"/>
      <c r="E976" s="2231"/>
      <c r="F976" s="1894"/>
    </row>
    <row r="977" spans="1:6">
      <c r="A977" s="817"/>
      <c r="B977" s="41"/>
      <c r="C977" s="779"/>
      <c r="D977" s="208"/>
      <c r="E977" s="2231"/>
      <c r="F977" s="1894"/>
    </row>
    <row r="978" spans="1:6">
      <c r="A978" s="817"/>
      <c r="B978" s="41"/>
      <c r="C978" s="779"/>
      <c r="D978" s="208"/>
      <c r="E978" s="2231"/>
      <c r="F978" s="1894"/>
    </row>
    <row r="979" spans="1:6">
      <c r="A979" s="817"/>
      <c r="B979" s="41"/>
      <c r="C979" s="779"/>
      <c r="D979" s="208"/>
      <c r="E979" s="2231"/>
      <c r="F979" s="1894"/>
    </row>
    <row r="980" spans="1:6">
      <c r="A980" s="817"/>
      <c r="B980" s="41"/>
      <c r="C980" s="779"/>
      <c r="D980" s="208"/>
      <c r="E980" s="2231"/>
      <c r="F980" s="1894"/>
    </row>
    <row r="981" spans="1:6">
      <c r="A981" s="817"/>
      <c r="B981" s="41"/>
      <c r="C981" s="779"/>
      <c r="D981" s="208"/>
      <c r="E981" s="2231"/>
      <c r="F981" s="1894"/>
    </row>
    <row r="982" spans="1:6">
      <c r="A982" s="817"/>
      <c r="B982" s="41"/>
      <c r="C982" s="779"/>
      <c r="D982" s="208"/>
      <c r="E982" s="2231"/>
      <c r="F982" s="1894"/>
    </row>
    <row r="983" spans="1:6">
      <c r="A983" s="817"/>
      <c r="B983" s="41"/>
      <c r="C983" s="779"/>
      <c r="D983" s="208"/>
      <c r="E983" s="2231"/>
      <c r="F983" s="1894"/>
    </row>
    <row r="984" spans="1:6">
      <c r="A984" s="817"/>
      <c r="B984" s="41"/>
      <c r="C984" s="779"/>
      <c r="D984" s="208"/>
      <c r="E984" s="2231"/>
      <c r="F984" s="1894"/>
    </row>
    <row r="985" spans="1:6">
      <c r="A985" s="817"/>
      <c r="B985" s="41"/>
      <c r="C985" s="779"/>
      <c r="D985" s="208"/>
      <c r="E985" s="2231"/>
      <c r="F985" s="1894"/>
    </row>
    <row r="986" spans="1:6">
      <c r="A986" s="817"/>
      <c r="B986" s="41"/>
      <c r="C986" s="779"/>
      <c r="D986" s="208"/>
      <c r="E986" s="2231"/>
      <c r="F986" s="1894"/>
    </row>
    <row r="987" spans="1:6">
      <c r="A987" s="817"/>
      <c r="B987" s="41"/>
      <c r="C987" s="779"/>
      <c r="D987" s="208"/>
      <c r="E987" s="2231"/>
      <c r="F987" s="1894"/>
    </row>
    <row r="988" spans="1:6">
      <c r="A988" s="817"/>
      <c r="B988" s="41"/>
      <c r="C988" s="779"/>
      <c r="D988" s="208"/>
      <c r="E988" s="2231"/>
      <c r="F988" s="1894"/>
    </row>
    <row r="989" spans="1:6">
      <c r="A989" s="817"/>
      <c r="B989" s="41"/>
      <c r="C989" s="779"/>
      <c r="D989" s="208"/>
      <c r="E989" s="2231"/>
      <c r="F989" s="1894"/>
    </row>
    <row r="990" spans="1:6">
      <c r="A990" s="817"/>
      <c r="B990" s="41"/>
      <c r="C990" s="779"/>
      <c r="D990" s="208"/>
      <c r="E990" s="2231"/>
      <c r="F990" s="1894"/>
    </row>
    <row r="991" spans="1:6">
      <c r="A991" s="817"/>
      <c r="B991" s="41"/>
      <c r="C991" s="779"/>
      <c r="D991" s="208"/>
      <c r="E991" s="2231"/>
      <c r="F991" s="1894"/>
    </row>
    <row r="992" spans="1:6">
      <c r="A992" s="817"/>
      <c r="B992" s="41"/>
      <c r="C992" s="779"/>
      <c r="D992" s="208"/>
      <c r="E992" s="2231"/>
      <c r="F992" s="1898"/>
    </row>
    <row r="993" spans="1:6">
      <c r="A993" s="817"/>
      <c r="B993" s="41"/>
      <c r="C993" s="779"/>
      <c r="D993" s="208"/>
      <c r="E993" s="2231"/>
      <c r="F993" s="1898"/>
    </row>
    <row r="994" spans="1:6">
      <c r="A994" s="817"/>
      <c r="B994" s="41"/>
      <c r="C994" s="779"/>
      <c r="D994" s="208"/>
      <c r="E994" s="2231"/>
      <c r="F994" s="1898"/>
    </row>
    <row r="995" spans="1:6">
      <c r="A995" s="817"/>
      <c r="B995" s="41"/>
      <c r="C995" s="779"/>
      <c r="D995" s="208"/>
      <c r="E995" s="2231"/>
      <c r="F995" s="1941"/>
    </row>
    <row r="996" spans="1:6" ht="14.4" thickBot="1">
      <c r="A996" s="820"/>
      <c r="B996" s="821"/>
      <c r="C996" s="1942"/>
      <c r="D996" s="877"/>
      <c r="E996" s="2232"/>
      <c r="F996" s="1941"/>
    </row>
    <row r="997" spans="1:6" ht="15" thickTop="1" thickBot="1">
      <c r="A997" s="849"/>
      <c r="B997" s="849"/>
      <c r="F997" s="1938">
        <f>SUM(F955:F979)</f>
        <v>0</v>
      </c>
    </row>
    <row r="998" spans="1:6" ht="14.4" thickTop="1"/>
    <row r="999" spans="1:6" ht="14.4" thickBot="1">
      <c r="A999" s="1884" t="s">
        <v>2217</v>
      </c>
      <c r="B999" s="1884"/>
      <c r="C999" s="1884"/>
      <c r="D999" s="1884"/>
      <c r="E999" s="2213"/>
      <c r="F999" s="1884"/>
    </row>
    <row r="1000" spans="1:6" ht="22.8" customHeight="1" thickTop="1" thickBot="1">
      <c r="A1000" s="850" t="s">
        <v>7</v>
      </c>
      <c r="B1000" s="824" t="s">
        <v>8</v>
      </c>
      <c r="C1000" s="1920" t="s">
        <v>10</v>
      </c>
      <c r="D1000" s="1920" t="s">
        <v>991</v>
      </c>
      <c r="E1000" s="2199" t="s">
        <v>11</v>
      </c>
      <c r="F1000" s="1893" t="s">
        <v>2033</v>
      </c>
    </row>
    <row r="1001" spans="1:6" ht="14.4" thickTop="1">
      <c r="A1001" s="825"/>
      <c r="B1001" s="826"/>
      <c r="C1001" s="874"/>
      <c r="D1001" s="874"/>
      <c r="E1001" s="2233"/>
      <c r="F1001" s="1901"/>
    </row>
    <row r="1002" spans="1:6" ht="27" customHeight="1">
      <c r="A1002" s="833" t="s">
        <v>2218</v>
      </c>
      <c r="B1002" s="830" t="s">
        <v>2219</v>
      </c>
      <c r="C1002" s="874"/>
      <c r="D1002" s="874"/>
      <c r="E1002" s="2214"/>
      <c r="F1002" s="1894"/>
    </row>
    <row r="1003" spans="1:6">
      <c r="A1003" s="825"/>
      <c r="B1003" s="826"/>
      <c r="C1003" s="874"/>
      <c r="D1003" s="874"/>
      <c r="E1003" s="2214"/>
      <c r="F1003" s="1894"/>
    </row>
    <row r="1004" spans="1:6" ht="27.6">
      <c r="A1004" s="825" t="s">
        <v>2044</v>
      </c>
      <c r="B1004" s="826" t="s">
        <v>2220</v>
      </c>
      <c r="C1004" s="874"/>
      <c r="D1004" s="874"/>
      <c r="E1004" s="2214"/>
      <c r="F1004" s="1894"/>
    </row>
    <row r="1005" spans="1:6">
      <c r="A1005" s="825"/>
      <c r="B1005" s="826" t="s">
        <v>1953</v>
      </c>
      <c r="C1005" s="874" t="s">
        <v>42</v>
      </c>
      <c r="D1005" s="874">
        <v>380</v>
      </c>
      <c r="E1005" s="2214"/>
      <c r="F1005" s="1894">
        <f>D1005*E1005</f>
        <v>0</v>
      </c>
    </row>
    <row r="1006" spans="1:6">
      <c r="A1006" s="825"/>
      <c r="B1006" s="826"/>
      <c r="C1006" s="874"/>
      <c r="D1006" s="874"/>
      <c r="E1006" s="2214"/>
      <c r="F1006" s="1894"/>
    </row>
    <row r="1007" spans="1:6">
      <c r="A1007" s="825" t="s">
        <v>2046</v>
      </c>
      <c r="B1007" s="826" t="s">
        <v>2221</v>
      </c>
      <c r="C1007" s="874" t="s">
        <v>58</v>
      </c>
      <c r="D1007" s="874"/>
      <c r="E1007" s="2214"/>
      <c r="F1007" s="1894">
        <f>E1007</f>
        <v>0</v>
      </c>
    </row>
    <row r="1008" spans="1:6">
      <c r="A1008" s="825"/>
      <c r="B1008" s="826"/>
      <c r="C1008" s="874"/>
      <c r="D1008" s="874"/>
      <c r="E1008" s="2214"/>
      <c r="F1008" s="1894"/>
    </row>
    <row r="1009" spans="1:6">
      <c r="A1009" s="825" t="s">
        <v>2036</v>
      </c>
      <c r="B1009" s="826" t="s">
        <v>1955</v>
      </c>
      <c r="C1009" s="874" t="s">
        <v>58</v>
      </c>
      <c r="D1009" s="874"/>
      <c r="E1009" s="2214"/>
      <c r="F1009" s="1894">
        <f t="shared" ref="F1009" si="27">E1009</f>
        <v>0</v>
      </c>
    </row>
    <row r="1010" spans="1:6">
      <c r="A1010" s="825"/>
      <c r="B1010" s="826"/>
      <c r="C1010" s="874"/>
      <c r="D1010" s="874"/>
      <c r="E1010" s="2214"/>
      <c r="F1010" s="1894"/>
    </row>
    <row r="1011" spans="1:6">
      <c r="A1011" s="825" t="s">
        <v>2048</v>
      </c>
      <c r="B1011" s="826" t="s">
        <v>1956</v>
      </c>
      <c r="C1011" s="874" t="s">
        <v>58</v>
      </c>
      <c r="D1011" s="874"/>
      <c r="E1011" s="2214"/>
      <c r="F1011" s="1894">
        <f t="shared" ref="F1011" si="28">E1011</f>
        <v>0</v>
      </c>
    </row>
    <row r="1012" spans="1:6">
      <c r="A1012" s="825"/>
      <c r="B1012" s="826"/>
      <c r="C1012" s="874"/>
      <c r="D1012" s="874"/>
      <c r="E1012" s="2214"/>
      <c r="F1012" s="1894"/>
    </row>
    <row r="1013" spans="1:6">
      <c r="A1013" s="825" t="s">
        <v>2155</v>
      </c>
      <c r="B1013" s="826" t="s">
        <v>1957</v>
      </c>
      <c r="C1013" s="874" t="s">
        <v>58</v>
      </c>
      <c r="D1013" s="874"/>
      <c r="E1013" s="2214"/>
      <c r="F1013" s="1894">
        <f t="shared" ref="F1013" si="29">E1013</f>
        <v>0</v>
      </c>
    </row>
    <row r="1014" spans="1:6">
      <c r="A1014" s="825"/>
      <c r="B1014" s="826"/>
      <c r="C1014" s="874"/>
      <c r="D1014" s="874"/>
      <c r="E1014" s="2214"/>
      <c r="F1014" s="1894"/>
    </row>
    <row r="1015" spans="1:6">
      <c r="A1015" s="825" t="s">
        <v>2100</v>
      </c>
      <c r="B1015" s="41" t="s">
        <v>1958</v>
      </c>
      <c r="C1015" s="208" t="s">
        <v>58</v>
      </c>
      <c r="D1015" s="208"/>
      <c r="E1015" s="2214"/>
      <c r="F1015" s="1894">
        <f t="shared" ref="F1015" si="30">E1015</f>
        <v>0</v>
      </c>
    </row>
    <row r="1016" spans="1:6">
      <c r="A1016" s="825"/>
      <c r="B1016" s="41"/>
      <c r="C1016" s="208"/>
      <c r="D1016" s="208"/>
      <c r="E1016" s="2206"/>
      <c r="F1016" s="1894"/>
    </row>
    <row r="1017" spans="1:6">
      <c r="A1017" s="841" t="s">
        <v>2107</v>
      </c>
      <c r="B1017" s="842" t="s">
        <v>1959</v>
      </c>
      <c r="C1017" s="1939"/>
      <c r="D1017" s="1939"/>
      <c r="E1017" s="2234"/>
      <c r="F1017" s="1913"/>
    </row>
    <row r="1018" spans="1:6">
      <c r="A1018" s="841"/>
      <c r="B1018" s="842" t="s">
        <v>2222</v>
      </c>
      <c r="C1018" s="1939" t="s">
        <v>42</v>
      </c>
      <c r="D1018" s="1939">
        <v>20</v>
      </c>
      <c r="E1018" s="2214"/>
      <c r="F1018" s="1894">
        <f t="shared" ref="F1018:F1023" si="31">D1018*E1018</f>
        <v>0</v>
      </c>
    </row>
    <row r="1019" spans="1:6">
      <c r="A1019" s="841"/>
      <c r="B1019" s="842" t="s">
        <v>2223</v>
      </c>
      <c r="C1019" s="1939" t="s">
        <v>42</v>
      </c>
      <c r="D1019" s="1939">
        <v>30</v>
      </c>
      <c r="E1019" s="2214"/>
      <c r="F1019" s="1894">
        <f t="shared" si="31"/>
        <v>0</v>
      </c>
    </row>
    <row r="1020" spans="1:6">
      <c r="A1020" s="841"/>
      <c r="B1020" s="842" t="s">
        <v>2224</v>
      </c>
      <c r="C1020" s="1939" t="s">
        <v>42</v>
      </c>
      <c r="D1020" s="1939">
        <v>60</v>
      </c>
      <c r="E1020" s="2214"/>
      <c r="F1020" s="1894">
        <f t="shared" si="31"/>
        <v>0</v>
      </c>
    </row>
    <row r="1021" spans="1:6">
      <c r="A1021" s="841"/>
      <c r="B1021" s="842" t="s">
        <v>2225</v>
      </c>
      <c r="C1021" s="1939" t="s">
        <v>42</v>
      </c>
      <c r="D1021" s="1939">
        <v>70</v>
      </c>
      <c r="E1021" s="2214"/>
      <c r="F1021" s="1894">
        <f t="shared" si="31"/>
        <v>0</v>
      </c>
    </row>
    <row r="1022" spans="1:6">
      <c r="A1022" s="841"/>
      <c r="B1022" s="842" t="s">
        <v>2226</v>
      </c>
      <c r="C1022" s="1939" t="s">
        <v>42</v>
      </c>
      <c r="D1022" s="1939">
        <v>70</v>
      </c>
      <c r="E1022" s="2214"/>
      <c r="F1022" s="1894">
        <f t="shared" si="31"/>
        <v>0</v>
      </c>
    </row>
    <row r="1023" spans="1:6">
      <c r="A1023" s="841"/>
      <c r="B1023" s="842" t="s">
        <v>2227</v>
      </c>
      <c r="C1023" s="1939" t="s">
        <v>42</v>
      </c>
      <c r="D1023" s="1939">
        <v>80</v>
      </c>
      <c r="E1023" s="2214"/>
      <c r="F1023" s="1894">
        <f t="shared" si="31"/>
        <v>0</v>
      </c>
    </row>
    <row r="1024" spans="1:6">
      <c r="A1024" s="841"/>
      <c r="B1024" s="842"/>
      <c r="C1024" s="1939"/>
      <c r="D1024" s="1939"/>
      <c r="E1024" s="2206"/>
      <c r="F1024" s="1894"/>
    </row>
    <row r="1025" spans="1:6">
      <c r="A1025" s="841" t="s">
        <v>2107</v>
      </c>
      <c r="B1025" s="842" t="s">
        <v>1964</v>
      </c>
      <c r="C1025" s="1939"/>
      <c r="D1025" s="1939"/>
      <c r="E1025" s="2234"/>
      <c r="F1025" s="1913"/>
    </row>
    <row r="1026" spans="1:6">
      <c r="A1026" s="841"/>
      <c r="B1026" s="842" t="s">
        <v>2222</v>
      </c>
      <c r="C1026" s="1939" t="s">
        <v>42</v>
      </c>
      <c r="D1026" s="1939">
        <v>20</v>
      </c>
      <c r="E1026" s="2214"/>
      <c r="F1026" s="1894">
        <f t="shared" ref="F1026:F1031" si="32">D1026*E1026</f>
        <v>0</v>
      </c>
    </row>
    <row r="1027" spans="1:6">
      <c r="A1027" s="841"/>
      <c r="B1027" s="842" t="s">
        <v>2223</v>
      </c>
      <c r="C1027" s="1939" t="s">
        <v>42</v>
      </c>
      <c r="D1027" s="1939">
        <v>30</v>
      </c>
      <c r="E1027" s="2214"/>
      <c r="F1027" s="1894">
        <f t="shared" si="32"/>
        <v>0</v>
      </c>
    </row>
    <row r="1028" spans="1:6">
      <c r="A1028" s="841"/>
      <c r="B1028" s="842" t="s">
        <v>2224</v>
      </c>
      <c r="C1028" s="1939" t="s">
        <v>42</v>
      </c>
      <c r="D1028" s="1939">
        <v>60</v>
      </c>
      <c r="E1028" s="2214"/>
      <c r="F1028" s="1894">
        <f t="shared" si="32"/>
        <v>0</v>
      </c>
    </row>
    <row r="1029" spans="1:6">
      <c r="A1029" s="841"/>
      <c r="B1029" s="842" t="s">
        <v>2225</v>
      </c>
      <c r="C1029" s="1939" t="s">
        <v>42</v>
      </c>
      <c r="D1029" s="1939">
        <v>70</v>
      </c>
      <c r="E1029" s="2214"/>
      <c r="F1029" s="1894">
        <f t="shared" si="32"/>
        <v>0</v>
      </c>
    </row>
    <row r="1030" spans="1:6">
      <c r="A1030" s="841"/>
      <c r="B1030" s="842" t="s">
        <v>2226</v>
      </c>
      <c r="C1030" s="1939" t="s">
        <v>42</v>
      </c>
      <c r="D1030" s="1939">
        <v>70</v>
      </c>
      <c r="E1030" s="2214"/>
      <c r="F1030" s="1894">
        <f t="shared" si="32"/>
        <v>0</v>
      </c>
    </row>
    <row r="1031" spans="1:6">
      <c r="A1031" s="841"/>
      <c r="B1031" s="842" t="s">
        <v>2227</v>
      </c>
      <c r="C1031" s="1939" t="s">
        <v>42</v>
      </c>
      <c r="D1031" s="1939">
        <v>80</v>
      </c>
      <c r="E1031" s="2214"/>
      <c r="F1031" s="1894">
        <f t="shared" si="32"/>
        <v>0</v>
      </c>
    </row>
    <row r="1032" spans="1:6">
      <c r="A1032" s="841"/>
      <c r="B1032" s="842"/>
      <c r="C1032" s="1939"/>
      <c r="D1032" s="1939"/>
      <c r="E1032" s="2206"/>
      <c r="F1032" s="1894"/>
    </row>
    <row r="1033" spans="1:6" ht="27.6">
      <c r="A1033" s="841" t="s">
        <v>2111</v>
      </c>
      <c r="B1033" s="842" t="s">
        <v>1965</v>
      </c>
      <c r="C1033" s="1939" t="s">
        <v>7</v>
      </c>
      <c r="D1033" s="1939">
        <v>1</v>
      </c>
      <c r="E1033" s="2206"/>
      <c r="F1033" s="1894">
        <f>E1033</f>
        <v>0</v>
      </c>
    </row>
    <row r="1034" spans="1:6">
      <c r="A1034" s="841"/>
      <c r="B1034" s="842"/>
      <c r="C1034" s="1939"/>
      <c r="D1034" s="1939"/>
      <c r="E1034" s="2234"/>
      <c r="F1034" s="1913"/>
    </row>
    <row r="1035" spans="1:6">
      <c r="A1035" s="841"/>
      <c r="B1035" s="842"/>
      <c r="C1035" s="1939"/>
      <c r="D1035" s="1939"/>
      <c r="E1035" s="2234"/>
      <c r="F1035" s="1913"/>
    </row>
    <row r="1036" spans="1:6">
      <c r="A1036" s="825" t="s">
        <v>2112</v>
      </c>
      <c r="B1036" s="41" t="s">
        <v>1966</v>
      </c>
      <c r="C1036" s="208" t="s">
        <v>58</v>
      </c>
      <c r="D1036" s="1939"/>
      <c r="E1036" s="2234"/>
      <c r="F1036" s="1913">
        <f>E1036</f>
        <v>0</v>
      </c>
    </row>
    <row r="1037" spans="1:6">
      <c r="A1037" s="817"/>
      <c r="B1037" s="41"/>
      <c r="C1037" s="779"/>
      <c r="D1037" s="1939"/>
      <c r="E1037" s="2234"/>
      <c r="F1037" s="1913"/>
    </row>
    <row r="1038" spans="1:6">
      <c r="A1038" s="817"/>
      <c r="B1038" s="41"/>
      <c r="C1038" s="779"/>
      <c r="D1038" s="1939"/>
      <c r="E1038" s="2234"/>
      <c r="F1038" s="1913"/>
    </row>
    <row r="1039" spans="1:6">
      <c r="A1039" s="817"/>
      <c r="B1039" s="1710"/>
      <c r="C1039" s="779"/>
      <c r="D1039" s="1957"/>
      <c r="E1039" s="2234"/>
      <c r="F1039" s="1913"/>
    </row>
    <row r="1040" spans="1:6">
      <c r="A1040" s="817"/>
      <c r="B1040" s="41"/>
      <c r="C1040" s="779"/>
      <c r="D1040" s="1939"/>
      <c r="E1040" s="2234"/>
      <c r="F1040" s="1913"/>
    </row>
    <row r="1041" spans="1:6">
      <c r="A1041" s="825"/>
      <c r="B1041" s="41"/>
      <c r="C1041" s="208"/>
      <c r="D1041" s="1939"/>
      <c r="E1041" s="2234"/>
      <c r="F1041" s="1913"/>
    </row>
    <row r="1042" spans="1:6" ht="14.4" thickBot="1">
      <c r="A1042" s="851"/>
      <c r="B1042" s="852"/>
      <c r="C1042" s="1943"/>
      <c r="D1042" s="1943"/>
      <c r="E1042" s="2234"/>
      <c r="F1042" s="1908"/>
    </row>
    <row r="1043" spans="1:6" ht="15" thickTop="1" thickBot="1">
      <c r="A1043" s="853" t="s">
        <v>2228</v>
      </c>
      <c r="B1043" s="854"/>
      <c r="C1043" s="762"/>
      <c r="D1043" s="762"/>
      <c r="E1043" s="2235"/>
      <c r="F1043" s="1938">
        <f>SUM(F1003:F1036)</f>
        <v>0</v>
      </c>
    </row>
    <row r="1044" spans="1:6" ht="14.4" thickTop="1"/>
    <row r="1046" spans="1:6" ht="14.4" thickBot="1">
      <c r="A1046" s="1884" t="s">
        <v>2229</v>
      </c>
      <c r="B1046" s="1884"/>
      <c r="C1046" s="1884"/>
      <c r="D1046" s="1884"/>
      <c r="E1046" s="2213"/>
      <c r="F1046" s="1884"/>
    </row>
    <row r="1047" spans="1:6" ht="15" thickTop="1" thickBot="1">
      <c r="A1047" s="855" t="s">
        <v>7</v>
      </c>
      <c r="B1047" s="856" t="s">
        <v>8</v>
      </c>
      <c r="C1047" s="1944" t="s">
        <v>10</v>
      </c>
      <c r="D1047" s="1944" t="s">
        <v>991</v>
      </c>
      <c r="E1047" s="2236" t="s">
        <v>11</v>
      </c>
      <c r="F1047" s="1904" t="s">
        <v>2033</v>
      </c>
    </row>
    <row r="1048" spans="1:6" ht="14.4" thickTop="1">
      <c r="A1048" s="825"/>
      <c r="B1048" s="826"/>
      <c r="C1048" s="874"/>
      <c r="D1048" s="874"/>
      <c r="E1048" s="2214"/>
      <c r="F1048" s="1894"/>
    </row>
    <row r="1049" spans="1:6" ht="21" customHeight="1">
      <c r="A1049" s="833" t="s">
        <v>2230</v>
      </c>
      <c r="B1049" s="830" t="s">
        <v>2231</v>
      </c>
      <c r="C1049" s="874"/>
      <c r="D1049" s="874"/>
      <c r="E1049" s="2214"/>
      <c r="F1049" s="1894"/>
    </row>
    <row r="1050" spans="1:6">
      <c r="A1050" s="825"/>
      <c r="B1050" s="826"/>
      <c r="C1050" s="874"/>
      <c r="D1050" s="874"/>
      <c r="E1050" s="2214"/>
      <c r="F1050" s="1894"/>
    </row>
    <row r="1051" spans="1:6">
      <c r="A1051" s="825" t="s">
        <v>2044</v>
      </c>
      <c r="B1051" s="826" t="s">
        <v>1969</v>
      </c>
      <c r="C1051" s="874"/>
      <c r="D1051" s="874"/>
      <c r="E1051" s="2214"/>
      <c r="F1051" s="1894"/>
    </row>
    <row r="1052" spans="1:6">
      <c r="A1052" s="825"/>
      <c r="B1052" s="826" t="s">
        <v>1712</v>
      </c>
      <c r="C1052" s="874" t="s">
        <v>1772</v>
      </c>
      <c r="D1052" s="874">
        <v>30</v>
      </c>
      <c r="E1052" s="2214"/>
      <c r="F1052" s="1894">
        <f t="shared" ref="F1052:F1053" si="33">D1052*E1052</f>
        <v>0</v>
      </c>
    </row>
    <row r="1053" spans="1:6">
      <c r="A1053" s="825"/>
      <c r="B1053" s="826" t="s">
        <v>1713</v>
      </c>
      <c r="C1053" s="874" t="s">
        <v>1772</v>
      </c>
      <c r="D1053" s="874">
        <v>43</v>
      </c>
      <c r="E1053" s="2214"/>
      <c r="F1053" s="1894">
        <f t="shared" si="33"/>
        <v>0</v>
      </c>
    </row>
    <row r="1054" spans="1:6">
      <c r="A1054" s="825"/>
      <c r="B1054" s="826"/>
      <c r="C1054" s="874"/>
      <c r="D1054" s="874"/>
      <c r="E1054" s="2214"/>
      <c r="F1054" s="1894"/>
    </row>
    <row r="1055" spans="1:6">
      <c r="A1055" s="825" t="s">
        <v>2046</v>
      </c>
      <c r="B1055" s="826" t="s">
        <v>1970</v>
      </c>
      <c r="C1055" s="874"/>
      <c r="D1055" s="874"/>
      <c r="E1055" s="2214"/>
      <c r="F1055" s="1894"/>
    </row>
    <row r="1056" spans="1:6">
      <c r="A1056" s="825"/>
      <c r="B1056" s="826" t="s">
        <v>2232</v>
      </c>
      <c r="C1056" s="874" t="s">
        <v>1421</v>
      </c>
      <c r="D1056" s="874">
        <v>4</v>
      </c>
      <c r="E1056" s="2214"/>
      <c r="F1056" s="1894">
        <f>E1056</f>
        <v>0</v>
      </c>
    </row>
    <row r="1057" spans="1:6">
      <c r="A1057" s="825"/>
      <c r="B1057" s="826"/>
      <c r="C1057" s="874"/>
      <c r="D1057" s="874"/>
      <c r="E1057" s="2214"/>
      <c r="F1057" s="1894"/>
    </row>
    <row r="1058" spans="1:6">
      <c r="A1058" s="825" t="s">
        <v>2036</v>
      </c>
      <c r="B1058" s="826" t="s">
        <v>1971</v>
      </c>
      <c r="C1058" s="874" t="s">
        <v>1972</v>
      </c>
      <c r="D1058" s="874"/>
      <c r="E1058" s="2214"/>
      <c r="F1058" s="1894"/>
    </row>
    <row r="1059" spans="1:6">
      <c r="A1059" s="825"/>
      <c r="B1059" s="826" t="s">
        <v>1712</v>
      </c>
      <c r="C1059" s="874" t="s">
        <v>1421</v>
      </c>
      <c r="D1059" s="874">
        <v>1</v>
      </c>
      <c r="E1059" s="2214"/>
      <c r="F1059" s="1894">
        <f>E1059</f>
        <v>0</v>
      </c>
    </row>
    <row r="1060" spans="1:6">
      <c r="A1060" s="825"/>
      <c r="B1060" s="826" t="s">
        <v>1713</v>
      </c>
      <c r="C1060" s="874" t="s">
        <v>1421</v>
      </c>
      <c r="D1060" s="874">
        <v>1</v>
      </c>
      <c r="E1060" s="2214"/>
      <c r="F1060" s="1894">
        <f>E1060</f>
        <v>0</v>
      </c>
    </row>
    <row r="1061" spans="1:6">
      <c r="A1061" s="825"/>
      <c r="B1061" s="826"/>
      <c r="C1061" s="874"/>
      <c r="D1061" s="874"/>
      <c r="E1061" s="2214"/>
      <c r="F1061" s="1894"/>
    </row>
    <row r="1062" spans="1:6">
      <c r="A1062" s="825" t="s">
        <v>32</v>
      </c>
      <c r="B1062" s="826" t="s">
        <v>1973</v>
      </c>
      <c r="C1062" s="874"/>
      <c r="D1062" s="874"/>
      <c r="E1062" s="2214"/>
      <c r="F1062" s="1894"/>
    </row>
    <row r="1063" spans="1:6">
      <c r="A1063" s="825"/>
      <c r="B1063" s="826" t="s">
        <v>1712</v>
      </c>
      <c r="C1063" s="874" t="s">
        <v>1421</v>
      </c>
      <c r="D1063" s="874">
        <v>255</v>
      </c>
      <c r="E1063" s="2214"/>
      <c r="F1063" s="1894">
        <f t="shared" ref="F1063:F1064" si="34">D1063*E1063</f>
        <v>0</v>
      </c>
    </row>
    <row r="1064" spans="1:6">
      <c r="A1064" s="825"/>
      <c r="B1064" s="826" t="s">
        <v>1713</v>
      </c>
      <c r="C1064" s="874" t="s">
        <v>1421</v>
      </c>
      <c r="D1064" s="874">
        <v>240</v>
      </c>
      <c r="E1064" s="2214"/>
      <c r="F1064" s="1894">
        <f t="shared" si="34"/>
        <v>0</v>
      </c>
    </row>
    <row r="1065" spans="1:6">
      <c r="A1065" s="825"/>
      <c r="B1065" s="826"/>
      <c r="C1065" s="874"/>
      <c r="D1065" s="874"/>
      <c r="E1065" s="2214"/>
      <c r="F1065" s="1894"/>
    </row>
    <row r="1066" spans="1:6">
      <c r="A1066" s="825" t="s">
        <v>2100</v>
      </c>
      <c r="B1066" s="826" t="s">
        <v>2233</v>
      </c>
      <c r="C1066" s="874"/>
      <c r="D1066" s="874"/>
      <c r="E1066" s="2214"/>
      <c r="F1066" s="1894"/>
    </row>
    <row r="1067" spans="1:6">
      <c r="A1067" s="825"/>
      <c r="B1067" s="826" t="s">
        <v>1712</v>
      </c>
      <c r="C1067" s="874" t="s">
        <v>1421</v>
      </c>
      <c r="D1067" s="874">
        <v>40</v>
      </c>
      <c r="E1067" s="2214"/>
      <c r="F1067" s="1894">
        <f t="shared" ref="F1067:F1068" si="35">D1067*E1067</f>
        <v>0</v>
      </c>
    </row>
    <row r="1068" spans="1:6">
      <c r="A1068" s="825"/>
      <c r="B1068" s="826" t="s">
        <v>1713</v>
      </c>
      <c r="C1068" s="874" t="s">
        <v>1421</v>
      </c>
      <c r="D1068" s="874">
        <v>40</v>
      </c>
      <c r="E1068" s="2214"/>
      <c r="F1068" s="1894">
        <f t="shared" si="35"/>
        <v>0</v>
      </c>
    </row>
    <row r="1069" spans="1:6">
      <c r="A1069" s="825"/>
      <c r="B1069" s="826"/>
      <c r="C1069" s="874"/>
      <c r="D1069" s="874"/>
      <c r="E1069" s="2214"/>
      <c r="F1069" s="1894"/>
    </row>
    <row r="1070" spans="1:6" ht="21.75" customHeight="1">
      <c r="A1070" s="825" t="s">
        <v>2107</v>
      </c>
      <c r="B1070" s="826" t="s">
        <v>1975</v>
      </c>
      <c r="C1070" s="874"/>
      <c r="D1070" s="874"/>
      <c r="E1070" s="2214"/>
      <c r="F1070" s="1894"/>
    </row>
    <row r="1071" spans="1:6">
      <c r="A1071" s="825"/>
      <c r="B1071" s="826" t="s">
        <v>1712</v>
      </c>
      <c r="C1071" s="874" t="s">
        <v>1421</v>
      </c>
      <c r="D1071" s="874">
        <v>10</v>
      </c>
      <c r="E1071" s="2214"/>
      <c r="F1071" s="1894">
        <f t="shared" ref="F1071:F1072" si="36">D1071*E1071</f>
        <v>0</v>
      </c>
    </row>
    <row r="1072" spans="1:6">
      <c r="A1072" s="825"/>
      <c r="B1072" s="826" t="s">
        <v>1713</v>
      </c>
      <c r="C1072" s="874" t="s">
        <v>1421</v>
      </c>
      <c r="D1072" s="874">
        <v>30</v>
      </c>
      <c r="E1072" s="2214"/>
      <c r="F1072" s="1894">
        <f t="shared" si="36"/>
        <v>0</v>
      </c>
    </row>
    <row r="1073" spans="1:6">
      <c r="A1073" s="825"/>
      <c r="B1073" s="826"/>
      <c r="C1073" s="874"/>
      <c r="D1073" s="874"/>
      <c r="E1073" s="2214"/>
      <c r="F1073" s="1894"/>
    </row>
    <row r="1074" spans="1:6">
      <c r="A1074" s="817"/>
      <c r="B1074" s="41"/>
      <c r="C1074" s="779"/>
      <c r="D1074" s="1939"/>
      <c r="E1074" s="2234"/>
      <c r="F1074" s="1913"/>
    </row>
    <row r="1075" spans="1:6">
      <c r="A1075" s="817"/>
      <c r="B1075" s="41"/>
      <c r="C1075" s="779"/>
      <c r="D1075" s="1939"/>
      <c r="E1075" s="2234"/>
      <c r="F1075" s="1913"/>
    </row>
    <row r="1076" spans="1:6">
      <c r="A1076" s="817"/>
      <c r="B1076" s="41"/>
      <c r="C1076" s="779"/>
      <c r="D1076" s="1939"/>
      <c r="E1076" s="2234"/>
      <c r="F1076" s="1913"/>
    </row>
    <row r="1077" spans="1:6">
      <c r="A1077" s="817"/>
      <c r="B1077" s="41"/>
      <c r="C1077" s="779"/>
      <c r="D1077" s="1939"/>
      <c r="E1077" s="2234"/>
      <c r="F1077" s="1913"/>
    </row>
    <row r="1078" spans="1:6">
      <c r="A1078" s="817"/>
      <c r="B1078" s="41"/>
      <c r="C1078" s="779"/>
      <c r="D1078" s="1939"/>
      <c r="E1078" s="2234"/>
      <c r="F1078" s="1913"/>
    </row>
    <row r="1079" spans="1:6">
      <c r="A1079" s="817"/>
      <c r="B1079" s="41"/>
      <c r="C1079" s="779"/>
      <c r="D1079" s="1939"/>
      <c r="E1079" s="2234"/>
      <c r="F1079" s="1913"/>
    </row>
    <row r="1080" spans="1:6">
      <c r="A1080" s="817"/>
      <c r="B1080" s="41"/>
      <c r="C1080" s="779"/>
      <c r="D1080" s="1939"/>
      <c r="E1080" s="2234"/>
      <c r="F1080" s="1913"/>
    </row>
    <row r="1081" spans="1:6">
      <c r="A1081" s="817"/>
      <c r="B1081" s="41"/>
      <c r="C1081" s="779"/>
      <c r="D1081" s="1939"/>
      <c r="E1081" s="2234"/>
      <c r="F1081" s="1913"/>
    </row>
    <row r="1082" spans="1:6">
      <c r="A1082" s="817"/>
      <c r="B1082" s="41"/>
      <c r="C1082" s="779"/>
      <c r="D1082" s="1939"/>
      <c r="E1082" s="2234"/>
      <c r="F1082" s="1913"/>
    </row>
    <row r="1083" spans="1:6">
      <c r="A1083" s="817"/>
      <c r="B1083" s="41"/>
      <c r="C1083" s="779"/>
      <c r="D1083" s="1939"/>
      <c r="E1083" s="2234"/>
      <c r="F1083" s="1913"/>
    </row>
    <row r="1084" spans="1:6">
      <c r="A1084" s="817"/>
      <c r="B1084" s="41"/>
      <c r="C1084" s="779"/>
      <c r="D1084" s="208"/>
      <c r="E1084" s="2231"/>
      <c r="F1084" s="1894"/>
    </row>
    <row r="1085" spans="1:6">
      <c r="A1085" s="817"/>
      <c r="B1085" s="41"/>
      <c r="C1085" s="779"/>
      <c r="D1085" s="208"/>
      <c r="E1085" s="2231"/>
      <c r="F1085" s="1894"/>
    </row>
    <row r="1086" spans="1:6">
      <c r="A1086" s="817"/>
      <c r="B1086" s="41"/>
      <c r="C1086" s="779"/>
      <c r="D1086" s="208"/>
      <c r="E1086" s="2231"/>
      <c r="F1086" s="1894"/>
    </row>
    <row r="1087" spans="1:6">
      <c r="A1087" s="825"/>
      <c r="B1087" s="826"/>
      <c r="C1087" s="874"/>
      <c r="D1087" s="874"/>
      <c r="E1087" s="2214"/>
      <c r="F1087" s="1894"/>
    </row>
    <row r="1088" spans="1:6">
      <c r="A1088" s="825"/>
      <c r="B1088" s="826"/>
      <c r="C1088" s="874"/>
      <c r="D1088" s="874"/>
      <c r="E1088" s="2214"/>
      <c r="F1088" s="1894"/>
    </row>
    <row r="1089" spans="1:6">
      <c r="A1089" s="825"/>
      <c r="B1089" s="826"/>
      <c r="C1089" s="874"/>
      <c r="D1089" s="874"/>
      <c r="E1089" s="2214"/>
      <c r="F1089" s="1894"/>
    </row>
    <row r="1090" spans="1:6">
      <c r="A1090" s="825"/>
      <c r="B1090" s="826"/>
      <c r="C1090" s="874"/>
      <c r="D1090" s="874"/>
      <c r="E1090" s="2214"/>
      <c r="F1090" s="1894"/>
    </row>
    <row r="1091" spans="1:6" ht="14.4" thickBot="1">
      <c r="A1091" s="825"/>
      <c r="B1091" s="826"/>
      <c r="C1091" s="874"/>
      <c r="D1091" s="874"/>
      <c r="E1091" s="2205"/>
      <c r="F1091" s="1894"/>
    </row>
    <row r="1092" spans="1:6" ht="16.5" customHeight="1" thickTop="1" thickBot="1">
      <c r="A1092" s="829" t="s">
        <v>2228</v>
      </c>
      <c r="B1092" s="829"/>
      <c r="C1092" s="895"/>
      <c r="D1092" s="895"/>
      <c r="E1092" s="2223"/>
      <c r="F1092" s="1904">
        <f>SUM(F1051:F1091)</f>
        <v>0</v>
      </c>
    </row>
    <row r="1093" spans="1:6" ht="14.4" thickTop="1">
      <c r="A1093" s="781"/>
      <c r="B1093" s="781"/>
      <c r="C1093" s="779"/>
      <c r="D1093" s="779"/>
      <c r="E1093" s="2223"/>
      <c r="F1093" s="597"/>
    </row>
    <row r="1094" spans="1:6">
      <c r="A1094" s="781"/>
      <c r="B1094" s="781"/>
      <c r="C1094" s="779"/>
      <c r="D1094" s="779"/>
      <c r="E1094" s="2223"/>
      <c r="F1094" s="597"/>
    </row>
    <row r="1095" spans="1:6" ht="14.4" thickBot="1">
      <c r="A1095" s="1884" t="s">
        <v>2229</v>
      </c>
      <c r="B1095" s="1884"/>
      <c r="C1095" s="1884"/>
      <c r="D1095" s="1884"/>
      <c r="E1095" s="2213"/>
      <c r="F1095" s="1884"/>
    </row>
    <row r="1096" spans="1:6" ht="15" thickTop="1" thickBot="1">
      <c r="A1096" s="855" t="s">
        <v>7</v>
      </c>
      <c r="B1096" s="856" t="s">
        <v>8</v>
      </c>
      <c r="C1096" s="1944" t="s">
        <v>10</v>
      </c>
      <c r="D1096" s="1944" t="s">
        <v>991</v>
      </c>
      <c r="E1096" s="2236" t="s">
        <v>11</v>
      </c>
      <c r="F1096" s="1904" t="s">
        <v>2033</v>
      </c>
    </row>
    <row r="1097" spans="1:6" ht="14.4" thickTop="1">
      <c r="A1097" s="825"/>
      <c r="B1097" s="826"/>
      <c r="C1097" s="874"/>
      <c r="D1097" s="874"/>
      <c r="E1097" s="2214"/>
      <c r="F1097" s="1894"/>
    </row>
    <row r="1098" spans="1:6" ht="41.4">
      <c r="A1098" s="833" t="s">
        <v>2234</v>
      </c>
      <c r="B1098" s="830" t="s">
        <v>2235</v>
      </c>
      <c r="C1098" s="874"/>
      <c r="D1098" s="874"/>
      <c r="E1098" s="2214"/>
      <c r="F1098" s="1894"/>
    </row>
    <row r="1099" spans="1:6">
      <c r="A1099" s="825" t="s">
        <v>2044</v>
      </c>
      <c r="B1099" s="826" t="s">
        <v>1976</v>
      </c>
      <c r="C1099" s="874"/>
      <c r="D1099" s="874"/>
      <c r="E1099" s="2214"/>
      <c r="F1099" s="1894"/>
    </row>
    <row r="1100" spans="1:6">
      <c r="A1100" s="825"/>
      <c r="B1100" s="826" t="s">
        <v>1712</v>
      </c>
      <c r="C1100" s="874" t="s">
        <v>1421</v>
      </c>
      <c r="D1100" s="874">
        <v>10</v>
      </c>
      <c r="E1100" s="2214"/>
      <c r="F1100" s="1894">
        <f>D1100*E1100</f>
        <v>0</v>
      </c>
    </row>
    <row r="1101" spans="1:6">
      <c r="A1101" s="825"/>
      <c r="B1101" s="826" t="s">
        <v>1713</v>
      </c>
      <c r="C1101" s="874" t="s">
        <v>1421</v>
      </c>
      <c r="D1101" s="874">
        <v>10</v>
      </c>
      <c r="E1101" s="2214"/>
      <c r="F1101" s="1894">
        <f>D1101*E1101</f>
        <v>0</v>
      </c>
    </row>
    <row r="1102" spans="1:6">
      <c r="A1102" s="825"/>
      <c r="B1102" s="826"/>
      <c r="C1102" s="874"/>
      <c r="D1102" s="874"/>
      <c r="E1102" s="2214"/>
      <c r="F1102" s="1894"/>
    </row>
    <row r="1103" spans="1:6" ht="27.6">
      <c r="A1103" s="825" t="s">
        <v>2046</v>
      </c>
      <c r="B1103" s="826" t="s">
        <v>1977</v>
      </c>
      <c r="C1103" s="874"/>
      <c r="D1103" s="874"/>
      <c r="E1103" s="2214"/>
      <c r="F1103" s="1894"/>
    </row>
    <row r="1104" spans="1:6">
      <c r="A1104" s="825"/>
      <c r="B1104" s="826" t="s">
        <v>1712</v>
      </c>
      <c r="C1104" s="874" t="s">
        <v>1421</v>
      </c>
      <c r="D1104" s="874">
        <v>40</v>
      </c>
      <c r="E1104" s="2214"/>
      <c r="F1104" s="1894">
        <f>D1104*E1104</f>
        <v>0</v>
      </c>
    </row>
    <row r="1105" spans="1:6">
      <c r="A1105" s="825"/>
      <c r="B1105" s="826" t="s">
        <v>1713</v>
      </c>
      <c r="C1105" s="874" t="s">
        <v>1421</v>
      </c>
      <c r="D1105" s="874">
        <v>40</v>
      </c>
      <c r="E1105" s="2214"/>
      <c r="F1105" s="1894">
        <f>D1105*E1105</f>
        <v>0</v>
      </c>
    </row>
    <row r="1106" spans="1:6">
      <c r="A1106" s="825"/>
      <c r="B1106" s="826"/>
      <c r="C1106" s="874"/>
      <c r="D1106" s="874"/>
      <c r="E1106" s="2214"/>
      <c r="F1106" s="1894"/>
    </row>
    <row r="1107" spans="1:6" ht="27.6">
      <c r="A1107" s="825" t="s">
        <v>2036</v>
      </c>
      <c r="B1107" s="826" t="s">
        <v>1978</v>
      </c>
      <c r="C1107" s="874"/>
      <c r="D1107" s="874"/>
      <c r="E1107" s="2214"/>
      <c r="F1107" s="1894"/>
    </row>
    <row r="1108" spans="1:6">
      <c r="A1108" s="825"/>
      <c r="B1108" s="826" t="s">
        <v>1712</v>
      </c>
      <c r="C1108" s="874" t="s">
        <v>1421</v>
      </c>
      <c r="D1108" s="874">
        <v>10</v>
      </c>
      <c r="E1108" s="2214"/>
      <c r="F1108" s="1894">
        <f t="shared" ref="F1108:F1109" si="37">D1108*E1108</f>
        <v>0</v>
      </c>
    </row>
    <row r="1109" spans="1:6">
      <c r="A1109" s="825"/>
      <c r="B1109" s="826" t="s">
        <v>1713</v>
      </c>
      <c r="C1109" s="874" t="s">
        <v>1421</v>
      </c>
      <c r="D1109" s="874">
        <v>30</v>
      </c>
      <c r="E1109" s="2214"/>
      <c r="F1109" s="1894">
        <f t="shared" si="37"/>
        <v>0</v>
      </c>
    </row>
    <row r="1110" spans="1:6">
      <c r="A1110" s="825"/>
      <c r="B1110" s="826"/>
      <c r="C1110" s="874"/>
      <c r="D1110" s="874"/>
      <c r="E1110" s="2214"/>
      <c r="F1110" s="1894"/>
    </row>
    <row r="1111" spans="1:6" ht="27.6">
      <c r="A1111" s="825" t="s">
        <v>2155</v>
      </c>
      <c r="B1111" s="826" t="s">
        <v>2236</v>
      </c>
      <c r="C1111" s="874"/>
      <c r="D1111" s="874"/>
      <c r="E1111" s="2214"/>
      <c r="F1111" s="1894"/>
    </row>
    <row r="1112" spans="1:6">
      <c r="A1112" s="825"/>
      <c r="B1112" s="826" t="s">
        <v>1712</v>
      </c>
      <c r="C1112" s="874" t="s">
        <v>1421</v>
      </c>
      <c r="D1112" s="874">
        <v>5</v>
      </c>
      <c r="E1112" s="2214"/>
      <c r="F1112" s="1894">
        <f t="shared" ref="F1112" si="38">D1112*E1112</f>
        <v>0</v>
      </c>
    </row>
    <row r="1113" spans="1:6">
      <c r="A1113" s="825"/>
      <c r="B1113" s="826"/>
      <c r="C1113" s="874"/>
      <c r="D1113" s="874"/>
      <c r="E1113" s="2214"/>
      <c r="F1113" s="1894"/>
    </row>
    <row r="1114" spans="1:6" ht="27.6">
      <c r="A1114" s="825" t="s">
        <v>2100</v>
      </c>
      <c r="B1114" s="826" t="s">
        <v>1979</v>
      </c>
      <c r="C1114" s="874"/>
      <c r="D1114" s="874"/>
      <c r="E1114" s="2214"/>
      <c r="F1114" s="1894"/>
    </row>
    <row r="1115" spans="1:6">
      <c r="A1115" s="825"/>
      <c r="B1115" s="826" t="s">
        <v>1712</v>
      </c>
      <c r="C1115" s="874" t="s">
        <v>1421</v>
      </c>
      <c r="D1115" s="874">
        <v>35</v>
      </c>
      <c r="E1115" s="2214"/>
      <c r="F1115" s="1894">
        <f>D1115*E1115</f>
        <v>0</v>
      </c>
    </row>
    <row r="1116" spans="1:6">
      <c r="A1116" s="825"/>
      <c r="B1116" s="826" t="s">
        <v>1713</v>
      </c>
      <c r="C1116" s="874" t="s">
        <v>1421</v>
      </c>
      <c r="D1116" s="874">
        <v>30</v>
      </c>
      <c r="E1116" s="2214"/>
      <c r="F1116" s="1894">
        <f>D1116*E1116</f>
        <v>0</v>
      </c>
    </row>
    <row r="1117" spans="1:6">
      <c r="A1117" s="825"/>
      <c r="B1117" s="826"/>
      <c r="C1117" s="874"/>
      <c r="D1117" s="874"/>
      <c r="E1117" s="2214"/>
      <c r="F1117" s="1894"/>
    </row>
    <row r="1118" spans="1:6">
      <c r="A1118" s="817"/>
      <c r="B1118" s="41"/>
      <c r="C1118" s="779"/>
      <c r="D1118" s="1939"/>
      <c r="E1118" s="2234"/>
      <c r="F1118" s="1913"/>
    </row>
    <row r="1119" spans="1:6">
      <c r="A1119" s="817"/>
      <c r="B1119" s="41"/>
      <c r="C1119" s="779"/>
      <c r="D1119" s="208"/>
      <c r="E1119" s="2231"/>
      <c r="F1119" s="1894"/>
    </row>
    <row r="1120" spans="1:6">
      <c r="A1120" s="817"/>
      <c r="B1120" s="41"/>
      <c r="C1120" s="779"/>
      <c r="D1120" s="208"/>
      <c r="E1120" s="2231"/>
      <c r="F1120" s="1894"/>
    </row>
    <row r="1121" spans="1:6">
      <c r="A1121" s="817"/>
      <c r="B1121" s="41"/>
      <c r="C1121" s="779"/>
      <c r="D1121" s="208"/>
      <c r="E1121" s="2231"/>
      <c r="F1121" s="1894"/>
    </row>
    <row r="1122" spans="1:6">
      <c r="A1122" s="817"/>
      <c r="B1122" s="41"/>
      <c r="C1122" s="779"/>
      <c r="D1122" s="208"/>
      <c r="E1122" s="2231"/>
      <c r="F1122" s="1894"/>
    </row>
    <row r="1123" spans="1:6">
      <c r="A1123" s="817"/>
      <c r="B1123" s="41"/>
      <c r="C1123" s="779"/>
      <c r="D1123" s="208"/>
      <c r="E1123" s="2231"/>
      <c r="F1123" s="1894"/>
    </row>
    <row r="1124" spans="1:6">
      <c r="A1124" s="817"/>
      <c r="B1124" s="41"/>
      <c r="C1124" s="779"/>
      <c r="D1124" s="208"/>
      <c r="E1124" s="2231"/>
      <c r="F1124" s="1894"/>
    </row>
    <row r="1125" spans="1:6">
      <c r="A1125" s="817"/>
      <c r="B1125" s="41"/>
      <c r="C1125" s="779"/>
      <c r="D1125" s="208"/>
      <c r="E1125" s="2231"/>
      <c r="F1125" s="1894"/>
    </row>
    <row r="1126" spans="1:6">
      <c r="A1126" s="817"/>
      <c r="B1126" s="41"/>
      <c r="C1126" s="779"/>
      <c r="D1126" s="208"/>
      <c r="E1126" s="2231"/>
      <c r="F1126" s="1894"/>
    </row>
    <row r="1127" spans="1:6">
      <c r="A1127" s="817"/>
      <c r="B1127" s="41"/>
      <c r="C1127" s="779"/>
      <c r="D1127" s="208"/>
      <c r="E1127" s="2231"/>
      <c r="F1127" s="1894"/>
    </row>
    <row r="1128" spans="1:6">
      <c r="A1128" s="817"/>
      <c r="B1128" s="41"/>
      <c r="C1128" s="779"/>
      <c r="D1128" s="208"/>
      <c r="E1128" s="2231"/>
      <c r="F1128" s="1894"/>
    </row>
    <row r="1129" spans="1:6">
      <c r="A1129" s="817"/>
      <c r="B1129" s="41"/>
      <c r="C1129" s="779"/>
      <c r="D1129" s="208"/>
      <c r="E1129" s="2231"/>
      <c r="F1129" s="1894"/>
    </row>
    <row r="1130" spans="1:6">
      <c r="A1130" s="817"/>
      <c r="B1130" s="41"/>
      <c r="C1130" s="779"/>
      <c r="D1130" s="208"/>
      <c r="E1130" s="2231"/>
      <c r="F1130" s="1894"/>
    </row>
    <row r="1131" spans="1:6">
      <c r="A1131" s="817"/>
      <c r="B1131" s="1710"/>
      <c r="C1131" s="779"/>
      <c r="D1131" s="1704"/>
      <c r="E1131" s="2231"/>
      <c r="F1131" s="1894"/>
    </row>
    <row r="1132" spans="1:6">
      <c r="A1132" s="817"/>
      <c r="B1132" s="41"/>
      <c r="C1132" s="779"/>
      <c r="D1132" s="208"/>
      <c r="E1132" s="2231"/>
      <c r="F1132" s="1894"/>
    </row>
    <row r="1133" spans="1:6">
      <c r="A1133" s="817"/>
      <c r="B1133" s="41"/>
      <c r="C1133" s="779"/>
      <c r="D1133" s="208"/>
      <c r="E1133" s="2231"/>
      <c r="F1133" s="1894"/>
    </row>
    <row r="1134" spans="1:6">
      <c r="A1134" s="825"/>
      <c r="B1134" s="826"/>
      <c r="C1134" s="874"/>
      <c r="D1134" s="874"/>
      <c r="E1134" s="2214"/>
      <c r="F1134" s="1894"/>
    </row>
    <row r="1135" spans="1:6" ht="14.4" thickBot="1">
      <c r="A1135" s="825"/>
      <c r="B1135" s="826"/>
      <c r="C1135" s="874"/>
      <c r="D1135" s="874"/>
      <c r="E1135" s="2205"/>
      <c r="F1135" s="1894"/>
    </row>
    <row r="1136" spans="1:6" ht="15" customHeight="1" thickTop="1" thickBot="1">
      <c r="A1136" s="829" t="s">
        <v>2228</v>
      </c>
      <c r="B1136" s="829"/>
      <c r="C1136" s="895"/>
      <c r="D1136" s="895"/>
      <c r="E1136" s="2223"/>
      <c r="F1136" s="1904">
        <f>SUM(F1099:F1135)</f>
        <v>0</v>
      </c>
    </row>
    <row r="1137" spans="1:6" ht="14.4" thickTop="1">
      <c r="A1137" s="831"/>
      <c r="B1137" s="781"/>
      <c r="C1137" s="779"/>
      <c r="D1137" s="779"/>
      <c r="E1137" s="2206"/>
      <c r="F1137" s="597"/>
    </row>
    <row r="1138" spans="1:6">
      <c r="A1138" s="831"/>
      <c r="B1138" s="781"/>
      <c r="C1138" s="779"/>
      <c r="D1138" s="779"/>
      <c r="E1138" s="2206"/>
      <c r="F1138" s="597"/>
    </row>
    <row r="1139" spans="1:6" ht="14.4" thickBot="1">
      <c r="A1139" s="1884" t="s">
        <v>2229</v>
      </c>
      <c r="B1139" s="1884"/>
      <c r="C1139" s="1884"/>
      <c r="D1139" s="1884"/>
      <c r="E1139" s="2213"/>
      <c r="F1139" s="1884"/>
    </row>
    <row r="1140" spans="1:6" ht="15" thickTop="1" thickBot="1">
      <c r="A1140" s="855" t="s">
        <v>7</v>
      </c>
      <c r="B1140" s="856" t="s">
        <v>8</v>
      </c>
      <c r="C1140" s="1944" t="s">
        <v>10</v>
      </c>
      <c r="D1140" s="1944" t="s">
        <v>991</v>
      </c>
      <c r="E1140" s="2236" t="s">
        <v>11</v>
      </c>
      <c r="F1140" s="1904" t="s">
        <v>2033</v>
      </c>
    </row>
    <row r="1141" spans="1:6" ht="14.4" thickTop="1">
      <c r="A1141" s="825"/>
      <c r="B1141" s="826"/>
      <c r="C1141" s="874"/>
      <c r="D1141" s="874"/>
      <c r="E1141" s="2214"/>
      <c r="F1141" s="1894"/>
    </row>
    <row r="1142" spans="1:6" ht="41.4">
      <c r="A1142" s="833" t="s">
        <v>2237</v>
      </c>
      <c r="B1142" s="830" t="s">
        <v>2235</v>
      </c>
      <c r="C1142" s="874"/>
      <c r="D1142" s="874"/>
      <c r="E1142" s="2214"/>
      <c r="F1142" s="1894"/>
    </row>
    <row r="1143" spans="1:6">
      <c r="A1143" s="833"/>
      <c r="B1143" s="830"/>
      <c r="C1143" s="874"/>
      <c r="D1143" s="874"/>
      <c r="E1143" s="2214"/>
      <c r="F1143" s="1894"/>
    </row>
    <row r="1144" spans="1:6" ht="27.6">
      <c r="A1144" s="825" t="s">
        <v>2044</v>
      </c>
      <c r="B1144" s="826" t="s">
        <v>1980</v>
      </c>
      <c r="C1144" s="874"/>
      <c r="D1144" s="874"/>
      <c r="E1144" s="2214"/>
      <c r="F1144" s="1894"/>
    </row>
    <row r="1145" spans="1:6">
      <c r="A1145" s="825"/>
      <c r="B1145" s="826" t="s">
        <v>1712</v>
      </c>
      <c r="C1145" s="874" t="s">
        <v>1421</v>
      </c>
      <c r="D1145" s="874">
        <v>45</v>
      </c>
      <c r="E1145" s="2214"/>
      <c r="F1145" s="1894">
        <f>D1145*E1145</f>
        <v>0</v>
      </c>
    </row>
    <row r="1146" spans="1:6">
      <c r="A1146" s="825"/>
      <c r="B1146" s="826" t="s">
        <v>1713</v>
      </c>
      <c r="C1146" s="874" t="s">
        <v>1421</v>
      </c>
      <c r="D1146" s="874">
        <v>40</v>
      </c>
      <c r="E1146" s="2214"/>
      <c r="F1146" s="1894">
        <f t="shared" ref="F1146" si="39">D1146*E1146</f>
        <v>0</v>
      </c>
    </row>
    <row r="1147" spans="1:6">
      <c r="A1147" s="825"/>
      <c r="B1147" s="826"/>
      <c r="C1147" s="874"/>
      <c r="D1147" s="874"/>
      <c r="E1147" s="2214"/>
      <c r="F1147" s="1894"/>
    </row>
    <row r="1148" spans="1:6" ht="27.6">
      <c r="A1148" s="825" t="s">
        <v>2046</v>
      </c>
      <c r="B1148" s="826" t="s">
        <v>1981</v>
      </c>
      <c r="C1148" s="874"/>
      <c r="D1148" s="874"/>
      <c r="E1148" s="2214"/>
      <c r="F1148" s="1894"/>
    </row>
    <row r="1149" spans="1:6">
      <c r="A1149" s="825"/>
      <c r="B1149" s="826" t="s">
        <v>1712</v>
      </c>
      <c r="C1149" s="874" t="s">
        <v>1421</v>
      </c>
      <c r="D1149" s="874">
        <v>35</v>
      </c>
      <c r="E1149" s="2214"/>
      <c r="F1149" s="1894">
        <f>D1149*E1149</f>
        <v>0</v>
      </c>
    </row>
    <row r="1150" spans="1:6">
      <c r="A1150" s="825"/>
      <c r="B1150" s="826" t="s">
        <v>1713</v>
      </c>
      <c r="C1150" s="874" t="s">
        <v>1421</v>
      </c>
      <c r="D1150" s="874">
        <v>30</v>
      </c>
      <c r="E1150" s="2214"/>
      <c r="F1150" s="1894">
        <f>D1150*E1150</f>
        <v>0</v>
      </c>
    </row>
    <row r="1151" spans="1:6">
      <c r="A1151" s="825"/>
      <c r="B1151" s="826"/>
      <c r="C1151" s="874"/>
      <c r="D1151" s="874"/>
      <c r="E1151" s="2214"/>
      <c r="F1151" s="1894"/>
    </row>
    <row r="1152" spans="1:6" ht="27.6">
      <c r="A1152" s="825" t="s">
        <v>2036</v>
      </c>
      <c r="B1152" s="826" t="s">
        <v>1982</v>
      </c>
      <c r="C1152" s="874"/>
      <c r="D1152" s="874"/>
      <c r="E1152" s="2214"/>
      <c r="F1152" s="1894"/>
    </row>
    <row r="1153" spans="1:6">
      <c r="A1153" s="825"/>
      <c r="B1153" s="826" t="s">
        <v>1712</v>
      </c>
      <c r="C1153" s="874" t="s">
        <v>1421</v>
      </c>
      <c r="D1153" s="874">
        <v>35</v>
      </c>
      <c r="E1153" s="2214"/>
      <c r="F1153" s="1894">
        <f>D1153*E1153</f>
        <v>0</v>
      </c>
    </row>
    <row r="1154" spans="1:6">
      <c r="A1154" s="825"/>
      <c r="B1154" s="826" t="s">
        <v>1713</v>
      </c>
      <c r="C1154" s="874" t="s">
        <v>1421</v>
      </c>
      <c r="D1154" s="874">
        <v>15</v>
      </c>
      <c r="E1154" s="2214"/>
      <c r="F1154" s="1894">
        <f t="shared" ref="F1154" si="40">D1154*E1154</f>
        <v>0</v>
      </c>
    </row>
    <row r="1155" spans="1:6">
      <c r="A1155" s="825"/>
      <c r="B1155" s="826"/>
      <c r="C1155" s="874"/>
      <c r="D1155" s="874"/>
      <c r="E1155" s="2214"/>
      <c r="F1155" s="1894"/>
    </row>
    <row r="1156" spans="1:6" ht="27.6">
      <c r="A1156" s="825" t="s">
        <v>2048</v>
      </c>
      <c r="B1156" s="826" t="s">
        <v>1983</v>
      </c>
      <c r="C1156" s="874"/>
      <c r="D1156" s="874"/>
      <c r="E1156" s="2214"/>
      <c r="F1156" s="1894"/>
    </row>
    <row r="1157" spans="1:6">
      <c r="A1157" s="825"/>
      <c r="B1157" s="826" t="s">
        <v>1712</v>
      </c>
      <c r="C1157" s="874" t="s">
        <v>1421</v>
      </c>
      <c r="D1157" s="874">
        <v>20</v>
      </c>
      <c r="E1157" s="2214"/>
      <c r="F1157" s="1894">
        <f t="shared" ref="F1157:F1158" si="41">D1157*E1157</f>
        <v>0</v>
      </c>
    </row>
    <row r="1158" spans="1:6">
      <c r="A1158" s="825"/>
      <c r="B1158" s="826" t="s">
        <v>1713</v>
      </c>
      <c r="C1158" s="874" t="s">
        <v>1421</v>
      </c>
      <c r="D1158" s="874">
        <v>30</v>
      </c>
      <c r="E1158" s="2214"/>
      <c r="F1158" s="1894">
        <f t="shared" si="41"/>
        <v>0</v>
      </c>
    </row>
    <row r="1159" spans="1:6">
      <c r="A1159" s="825"/>
      <c r="B1159" s="826"/>
      <c r="C1159" s="874"/>
      <c r="D1159" s="874"/>
      <c r="E1159" s="2214"/>
      <c r="F1159" s="1894"/>
    </row>
    <row r="1160" spans="1:6" ht="27.6">
      <c r="A1160" s="825" t="s">
        <v>2048</v>
      </c>
      <c r="B1160" s="826" t="s">
        <v>1984</v>
      </c>
      <c r="C1160" s="874"/>
      <c r="D1160" s="874"/>
      <c r="E1160" s="2214"/>
      <c r="F1160" s="1894"/>
    </row>
    <row r="1161" spans="1:6">
      <c r="A1161" s="825"/>
      <c r="B1161" s="826" t="s">
        <v>1712</v>
      </c>
      <c r="C1161" s="874" t="s">
        <v>1421</v>
      </c>
      <c r="D1161" s="874">
        <v>30</v>
      </c>
      <c r="E1161" s="2214"/>
      <c r="F1161" s="1894">
        <f>D1161*E1161</f>
        <v>0</v>
      </c>
    </row>
    <row r="1162" spans="1:6">
      <c r="A1162" s="825"/>
      <c r="B1162" s="826" t="s">
        <v>1713</v>
      </c>
      <c r="C1162" s="874" t="s">
        <v>1421</v>
      </c>
      <c r="D1162" s="874">
        <v>25</v>
      </c>
      <c r="E1162" s="2214"/>
      <c r="F1162" s="1894">
        <f>D1162*E1162</f>
        <v>0</v>
      </c>
    </row>
    <row r="1163" spans="1:6">
      <c r="A1163" s="825"/>
      <c r="B1163" s="826"/>
      <c r="C1163" s="874"/>
      <c r="D1163" s="874"/>
      <c r="E1163" s="2214"/>
      <c r="F1163" s="1894"/>
    </row>
    <row r="1164" spans="1:6">
      <c r="A1164" s="825" t="s">
        <v>2100</v>
      </c>
      <c r="B1164" s="826" t="s">
        <v>1985</v>
      </c>
      <c r="C1164" s="874" t="s">
        <v>1986</v>
      </c>
      <c r="D1164" s="874"/>
      <c r="E1164" s="2214"/>
      <c r="F1164" s="1894">
        <f>E1164</f>
        <v>0</v>
      </c>
    </row>
    <row r="1165" spans="1:6">
      <c r="A1165" s="825" t="s">
        <v>2107</v>
      </c>
      <c r="B1165" s="826" t="s">
        <v>1987</v>
      </c>
      <c r="C1165" s="874" t="s">
        <v>58</v>
      </c>
      <c r="D1165" s="874"/>
      <c r="E1165" s="2214"/>
      <c r="F1165" s="1894">
        <f>E1165</f>
        <v>0</v>
      </c>
    </row>
    <row r="1166" spans="1:6">
      <c r="A1166" s="825" t="s">
        <v>2112</v>
      </c>
      <c r="B1166" s="826" t="s">
        <v>1966</v>
      </c>
      <c r="C1166" s="874" t="s">
        <v>58</v>
      </c>
      <c r="D1166" s="874"/>
      <c r="E1166" s="2214"/>
      <c r="F1166" s="1894">
        <f>E1166</f>
        <v>0</v>
      </c>
    </row>
    <row r="1167" spans="1:6">
      <c r="A1167" s="817"/>
      <c r="B1167" s="41"/>
      <c r="C1167" s="779"/>
      <c r="D1167" s="208"/>
      <c r="E1167" s="2231"/>
      <c r="F1167" s="1894"/>
    </row>
    <row r="1168" spans="1:6">
      <c r="A1168" s="817"/>
      <c r="B1168" s="41"/>
      <c r="C1168" s="779"/>
      <c r="D1168" s="208"/>
      <c r="E1168" s="2231"/>
      <c r="F1168" s="1894"/>
    </row>
    <row r="1169" spans="1:6">
      <c r="A1169" s="817"/>
      <c r="B1169" s="41"/>
      <c r="C1169" s="779"/>
      <c r="D1169" s="208"/>
      <c r="E1169" s="2231"/>
      <c r="F1169" s="1894"/>
    </row>
    <row r="1170" spans="1:6">
      <c r="A1170" s="817"/>
      <c r="B1170" s="41"/>
      <c r="C1170" s="779"/>
      <c r="D1170" s="208"/>
      <c r="E1170" s="2231"/>
      <c r="F1170" s="1894"/>
    </row>
    <row r="1171" spans="1:6">
      <c r="A1171" s="817"/>
      <c r="B1171" s="1710"/>
      <c r="C1171" s="779"/>
      <c r="D1171" s="1704"/>
      <c r="E1171" s="2231"/>
      <c r="F1171" s="1894"/>
    </row>
    <row r="1172" spans="1:6">
      <c r="A1172" s="817"/>
      <c r="B1172" s="1710"/>
      <c r="C1172" s="779"/>
      <c r="D1172" s="1704"/>
      <c r="E1172" s="2231"/>
      <c r="F1172" s="1894"/>
    </row>
    <row r="1173" spans="1:6">
      <c r="A1173" s="817"/>
      <c r="B1173" s="1710"/>
      <c r="C1173" s="779"/>
      <c r="D1173" s="1704"/>
      <c r="E1173" s="2231"/>
      <c r="F1173" s="1894"/>
    </row>
    <row r="1174" spans="1:6">
      <c r="A1174" s="817"/>
      <c r="B1174" s="1710"/>
      <c r="C1174" s="779"/>
      <c r="D1174" s="1704"/>
      <c r="E1174" s="2231"/>
      <c r="F1174" s="1894"/>
    </row>
    <row r="1175" spans="1:6">
      <c r="A1175" s="817"/>
      <c r="B1175" s="1710"/>
      <c r="C1175" s="779"/>
      <c r="D1175" s="1704"/>
      <c r="E1175" s="2231"/>
      <c r="F1175" s="1894"/>
    </row>
    <row r="1176" spans="1:6">
      <c r="A1176" s="817"/>
      <c r="B1176" s="41"/>
      <c r="C1176" s="779"/>
      <c r="D1176" s="208"/>
      <c r="E1176" s="2231"/>
      <c r="F1176" s="1894"/>
    </row>
    <row r="1177" spans="1:6">
      <c r="A1177" s="817"/>
      <c r="B1177" s="41"/>
      <c r="C1177" s="779"/>
      <c r="D1177" s="208"/>
      <c r="E1177" s="2231"/>
      <c r="F1177" s="1894"/>
    </row>
    <row r="1178" spans="1:6">
      <c r="A1178" s="817"/>
      <c r="B1178" s="41"/>
      <c r="C1178" s="779"/>
      <c r="D1178" s="208"/>
      <c r="E1178" s="2231"/>
      <c r="F1178" s="1894"/>
    </row>
    <row r="1179" spans="1:6">
      <c r="A1179" s="817"/>
      <c r="B1179" s="41"/>
      <c r="C1179" s="779"/>
      <c r="D1179" s="208"/>
      <c r="E1179" s="2231"/>
      <c r="F1179" s="1894"/>
    </row>
    <row r="1180" spans="1:6" ht="14.4" thickBot="1">
      <c r="A1180" s="825"/>
      <c r="B1180" s="826"/>
      <c r="C1180" s="874"/>
      <c r="D1180" s="874"/>
      <c r="E1180" s="2205"/>
      <c r="F1180" s="1894"/>
    </row>
    <row r="1181" spans="1:6" ht="15" customHeight="1" thickTop="1" thickBot="1">
      <c r="A1181" s="829" t="s">
        <v>2228</v>
      </c>
      <c r="B1181" s="829"/>
      <c r="C1181" s="895"/>
      <c r="D1181" s="895"/>
      <c r="E1181" s="2223"/>
      <c r="F1181" s="1904">
        <f>SUM(F1144:F1166)</f>
        <v>0</v>
      </c>
    </row>
    <row r="1182" spans="1:6" ht="14.4" thickTop="1"/>
    <row r="1184" spans="1:6" ht="14.4" thickBot="1">
      <c r="A1184" s="1884" t="s">
        <v>2238</v>
      </c>
      <c r="B1184" s="1884"/>
      <c r="C1184" s="1884"/>
      <c r="D1184" s="1884"/>
      <c r="E1184" s="2213"/>
      <c r="F1184" s="1884"/>
    </row>
    <row r="1185" spans="1:6" ht="15" thickTop="1" thickBot="1">
      <c r="A1185" s="855" t="s">
        <v>7</v>
      </c>
      <c r="B1185" s="857" t="s">
        <v>8</v>
      </c>
      <c r="C1185" s="1945" t="s">
        <v>10</v>
      </c>
      <c r="D1185" s="1945" t="s">
        <v>991</v>
      </c>
      <c r="E1185" s="2236" t="s">
        <v>11</v>
      </c>
      <c r="F1185" s="1946" t="s">
        <v>2033</v>
      </c>
    </row>
    <row r="1186" spans="1:6" ht="14.4" thickTop="1">
      <c r="A1186" s="825"/>
      <c r="B1186" s="826"/>
      <c r="C1186" s="874"/>
      <c r="D1186" s="874"/>
      <c r="E1186" s="2214"/>
      <c r="F1186" s="1894"/>
    </row>
    <row r="1187" spans="1:6" ht="19.5" customHeight="1">
      <c r="A1187" s="833" t="s">
        <v>2239</v>
      </c>
      <c r="B1187" s="830" t="s">
        <v>2017</v>
      </c>
      <c r="C1187" s="874"/>
      <c r="D1187" s="874"/>
      <c r="E1187" s="2214"/>
      <c r="F1187" s="1894"/>
    </row>
    <row r="1188" spans="1:6" ht="41.4">
      <c r="A1188" s="825" t="s">
        <v>2044</v>
      </c>
      <c r="B1188" s="826" t="s">
        <v>2240</v>
      </c>
      <c r="C1188" s="874"/>
      <c r="D1188" s="874"/>
      <c r="E1188" s="2214"/>
      <c r="F1188" s="1894"/>
    </row>
    <row r="1189" spans="1:6">
      <c r="A1189" s="825"/>
      <c r="B1189" s="826" t="s">
        <v>2241</v>
      </c>
      <c r="C1189" s="874"/>
      <c r="D1189" s="874"/>
      <c r="E1189" s="2214"/>
      <c r="F1189" s="1894"/>
    </row>
    <row r="1190" spans="1:6">
      <c r="A1190" s="825"/>
      <c r="B1190" s="826" t="s">
        <v>2242</v>
      </c>
      <c r="C1190" s="874"/>
      <c r="D1190" s="874"/>
      <c r="E1190" s="2214"/>
      <c r="F1190" s="1894"/>
    </row>
    <row r="1191" spans="1:6">
      <c r="A1191" s="825"/>
      <c r="B1191" s="826" t="s">
        <v>2243</v>
      </c>
      <c r="C1191" s="874" t="s">
        <v>1421</v>
      </c>
      <c r="D1191" s="874">
        <v>2</v>
      </c>
      <c r="E1191" s="2214"/>
      <c r="F1191" s="1894">
        <f>D1191*E1191</f>
        <v>0</v>
      </c>
    </row>
    <row r="1192" spans="1:6">
      <c r="A1192" s="825"/>
      <c r="B1192" s="826" t="s">
        <v>2244</v>
      </c>
      <c r="C1192" s="874" t="s">
        <v>58</v>
      </c>
      <c r="D1192" s="874">
        <v>1</v>
      </c>
      <c r="E1192" s="2214"/>
      <c r="F1192" s="1894">
        <f>D1192*E1192</f>
        <v>0</v>
      </c>
    </row>
    <row r="1193" spans="1:6">
      <c r="A1193" s="825"/>
      <c r="B1193" s="826"/>
      <c r="C1193" s="874"/>
      <c r="D1193" s="874"/>
      <c r="E1193" s="2214"/>
      <c r="F1193" s="1894"/>
    </row>
    <row r="1194" spans="1:6" ht="65.25" customHeight="1">
      <c r="A1194" s="825" t="s">
        <v>2046</v>
      </c>
      <c r="B1194" s="826" t="s">
        <v>1993</v>
      </c>
      <c r="C1194" s="874"/>
      <c r="D1194" s="874"/>
      <c r="E1194" s="2214"/>
      <c r="F1194" s="1894"/>
    </row>
    <row r="1195" spans="1:6">
      <c r="A1195" s="825"/>
      <c r="B1195" s="826" t="s">
        <v>1994</v>
      </c>
      <c r="C1195" s="874"/>
      <c r="D1195" s="874"/>
      <c r="E1195" s="2214"/>
      <c r="F1195" s="1894"/>
    </row>
    <row r="1196" spans="1:6" ht="27.6">
      <c r="A1196" s="825"/>
      <c r="B1196" s="826" t="s">
        <v>1995</v>
      </c>
      <c r="C1196" s="874"/>
      <c r="D1196" s="874"/>
      <c r="E1196" s="2214"/>
      <c r="F1196" s="1894"/>
    </row>
    <row r="1197" spans="1:6" ht="27.6">
      <c r="A1197" s="825"/>
      <c r="B1197" s="826" t="s">
        <v>1996</v>
      </c>
      <c r="C1197" s="874"/>
      <c r="D1197" s="874"/>
      <c r="E1197" s="2214"/>
      <c r="F1197" s="1894"/>
    </row>
    <row r="1198" spans="1:6">
      <c r="A1198" s="825"/>
      <c r="B1198" s="826" t="s">
        <v>1997</v>
      </c>
      <c r="C1198" s="874"/>
      <c r="D1198" s="874"/>
      <c r="E1198" s="2214"/>
      <c r="F1198" s="1894"/>
    </row>
    <row r="1199" spans="1:6">
      <c r="A1199" s="825"/>
      <c r="B1199" s="826"/>
      <c r="C1199" s="874"/>
      <c r="D1199" s="874"/>
      <c r="E1199" s="2214"/>
      <c r="F1199" s="1894"/>
    </row>
    <row r="1200" spans="1:6" ht="27.6">
      <c r="A1200" s="825"/>
      <c r="B1200" s="826" t="s">
        <v>1998</v>
      </c>
      <c r="C1200" s="874"/>
      <c r="D1200" s="874"/>
      <c r="E1200" s="2214"/>
      <c r="F1200" s="1894"/>
    </row>
    <row r="1201" spans="1:6">
      <c r="A1201" s="825"/>
      <c r="B1201" s="826" t="s">
        <v>1712</v>
      </c>
      <c r="C1201" s="874" t="s">
        <v>1421</v>
      </c>
      <c r="D1201" s="874">
        <v>4</v>
      </c>
      <c r="E1201" s="2214"/>
      <c r="F1201" s="1894">
        <f t="shared" ref="F1201:F1202" si="42">D1201*E1201</f>
        <v>0</v>
      </c>
    </row>
    <row r="1202" spans="1:6">
      <c r="A1202" s="825"/>
      <c r="B1202" s="826" t="s">
        <v>1713</v>
      </c>
      <c r="C1202" s="874" t="s">
        <v>1421</v>
      </c>
      <c r="D1202" s="874">
        <v>4</v>
      </c>
      <c r="E1202" s="2214"/>
      <c r="F1202" s="1894">
        <f t="shared" si="42"/>
        <v>0</v>
      </c>
    </row>
    <row r="1203" spans="1:6">
      <c r="A1203" s="825"/>
      <c r="B1203" s="826"/>
      <c r="C1203" s="874"/>
      <c r="D1203" s="874"/>
      <c r="E1203" s="2214"/>
      <c r="F1203" s="1894"/>
    </row>
    <row r="1204" spans="1:6">
      <c r="A1204" s="825" t="s">
        <v>2048</v>
      </c>
      <c r="B1204" s="826" t="s">
        <v>1999</v>
      </c>
      <c r="C1204" s="874"/>
      <c r="D1204" s="874"/>
      <c r="E1204" s="2214"/>
      <c r="F1204" s="1894"/>
    </row>
    <row r="1205" spans="1:6">
      <c r="A1205" s="825"/>
      <c r="B1205" s="826" t="s">
        <v>2000</v>
      </c>
      <c r="C1205" s="874" t="s">
        <v>1421</v>
      </c>
      <c r="D1205" s="874">
        <v>14</v>
      </c>
      <c r="E1205" s="2214"/>
      <c r="F1205" s="1894">
        <f>D1205*E1205</f>
        <v>0</v>
      </c>
    </row>
    <row r="1206" spans="1:6">
      <c r="A1206" s="825"/>
      <c r="B1206" s="826" t="s">
        <v>2001</v>
      </c>
      <c r="C1206" s="874" t="s">
        <v>1421</v>
      </c>
      <c r="D1206" s="874">
        <v>2</v>
      </c>
      <c r="E1206" s="2214"/>
      <c r="F1206" s="1894">
        <f>D1206*E1206</f>
        <v>0</v>
      </c>
    </row>
    <row r="1207" spans="1:6">
      <c r="A1207" s="825"/>
      <c r="B1207" s="826"/>
      <c r="C1207" s="874"/>
      <c r="D1207" s="874"/>
      <c r="E1207" s="2214"/>
      <c r="F1207" s="1894"/>
    </row>
    <row r="1208" spans="1:6">
      <c r="A1208" s="825" t="s">
        <v>2155</v>
      </c>
      <c r="B1208" s="826" t="s">
        <v>2002</v>
      </c>
      <c r="C1208" s="874" t="s">
        <v>1421</v>
      </c>
      <c r="D1208" s="874">
        <v>10</v>
      </c>
      <c r="E1208" s="2214"/>
      <c r="F1208" s="1894">
        <f>D1208*E1208</f>
        <v>0</v>
      </c>
    </row>
    <row r="1209" spans="1:6">
      <c r="A1209" s="825"/>
      <c r="B1209" s="826" t="s">
        <v>2003</v>
      </c>
      <c r="C1209" s="874"/>
      <c r="D1209" s="874"/>
      <c r="E1209" s="2214"/>
      <c r="F1209" s="1894"/>
    </row>
    <row r="1210" spans="1:6">
      <c r="A1210" s="825" t="s">
        <v>2100</v>
      </c>
      <c r="B1210" s="826" t="s">
        <v>2004</v>
      </c>
      <c r="C1210" s="874" t="s">
        <v>58</v>
      </c>
      <c r="D1210" s="874"/>
      <c r="E1210" s="2214"/>
      <c r="F1210" s="1894">
        <f>E1210</f>
        <v>0</v>
      </c>
    </row>
    <row r="1211" spans="1:6">
      <c r="A1211" s="817"/>
      <c r="B1211" s="41"/>
      <c r="C1211" s="779"/>
      <c r="D1211" s="208"/>
      <c r="E1211" s="2231"/>
      <c r="F1211" s="1894"/>
    </row>
    <row r="1212" spans="1:6">
      <c r="A1212" s="817"/>
      <c r="B1212" s="41"/>
      <c r="C1212" s="779"/>
      <c r="D1212" s="208"/>
      <c r="E1212" s="2231"/>
      <c r="F1212" s="1894"/>
    </row>
    <row r="1213" spans="1:6">
      <c r="A1213" s="817"/>
      <c r="B1213" s="1710"/>
      <c r="C1213" s="779"/>
      <c r="D1213" s="1704"/>
      <c r="E1213" s="2231"/>
      <c r="F1213" s="1894"/>
    </row>
    <row r="1214" spans="1:6">
      <c r="A1214" s="817"/>
      <c r="B1214" s="1710"/>
      <c r="C1214" s="779"/>
      <c r="D1214" s="1704"/>
      <c r="E1214" s="2231"/>
      <c r="F1214" s="1894"/>
    </row>
    <row r="1215" spans="1:6">
      <c r="A1215" s="817"/>
      <c r="B1215" s="1710"/>
      <c r="C1215" s="779"/>
      <c r="D1215" s="1704"/>
      <c r="E1215" s="2231"/>
      <c r="F1215" s="1894"/>
    </row>
    <row r="1216" spans="1:6">
      <c r="A1216" s="817"/>
      <c r="B1216" s="41"/>
      <c r="C1216" s="779"/>
      <c r="D1216" s="208"/>
      <c r="E1216" s="2231"/>
      <c r="F1216" s="1894"/>
    </row>
    <row r="1217" spans="1:7">
      <c r="A1217" s="817"/>
      <c r="B1217" s="41"/>
      <c r="C1217" s="779"/>
      <c r="D1217" s="208"/>
      <c r="E1217" s="2231"/>
      <c r="F1217" s="1894"/>
    </row>
    <row r="1218" spans="1:7">
      <c r="A1218" s="817"/>
      <c r="B1218" s="41"/>
      <c r="C1218" s="779"/>
      <c r="D1218" s="208"/>
      <c r="E1218" s="2231"/>
      <c r="F1218" s="1894"/>
    </row>
    <row r="1219" spans="1:7">
      <c r="A1219" s="817"/>
      <c r="B1219" s="41"/>
      <c r="C1219" s="779"/>
      <c r="D1219" s="208"/>
      <c r="E1219" s="2231"/>
      <c r="F1219" s="1894"/>
    </row>
    <row r="1220" spans="1:7">
      <c r="A1220" s="817"/>
      <c r="B1220" s="41"/>
      <c r="C1220" s="779"/>
      <c r="D1220" s="208"/>
      <c r="E1220" s="2231"/>
      <c r="F1220" s="1894"/>
    </row>
    <row r="1221" spans="1:7">
      <c r="A1221" s="825"/>
      <c r="B1221" s="826"/>
      <c r="C1221" s="874"/>
      <c r="D1221" s="874"/>
      <c r="E1221" s="2214"/>
      <c r="F1221" s="1894"/>
    </row>
    <row r="1222" spans="1:7" ht="14.4" thickBot="1">
      <c r="A1222" s="828"/>
      <c r="B1222" s="832"/>
      <c r="C1222" s="1873"/>
      <c r="D1222" s="1873"/>
      <c r="E1222" s="2205"/>
      <c r="F1222" s="1894"/>
    </row>
    <row r="1223" spans="1:7" ht="15" thickTop="1" thickBot="1">
      <c r="A1223" s="739" t="s">
        <v>2245</v>
      </c>
      <c r="B1223" s="739"/>
      <c r="F1223" s="1938">
        <f>SUM(F1188:F1214)</f>
        <v>0</v>
      </c>
    </row>
    <row r="1224" spans="1:7" ht="14.4" thickTop="1"/>
    <row r="1225" spans="1:7" ht="16.5" customHeight="1" thickBot="1">
      <c r="A1225" s="2196" t="s">
        <v>2246</v>
      </c>
      <c r="B1225" s="2196"/>
      <c r="C1225" s="2196"/>
      <c r="D1225" s="2196"/>
      <c r="E1225" s="2237"/>
      <c r="F1225" s="2196"/>
      <c r="G1225" s="781"/>
    </row>
    <row r="1226" spans="1:7" ht="15" thickTop="1" thickBot="1">
      <c r="A1226" s="855" t="s">
        <v>7</v>
      </c>
      <c r="B1226" s="857" t="s">
        <v>8</v>
      </c>
      <c r="C1226" s="1945" t="s">
        <v>10</v>
      </c>
      <c r="D1226" s="1945" t="s">
        <v>991</v>
      </c>
      <c r="E1226" s="2236" t="s">
        <v>11</v>
      </c>
      <c r="F1226" s="1946" t="s">
        <v>2033</v>
      </c>
      <c r="G1226" s="781"/>
    </row>
    <row r="1227" spans="1:7" ht="14.4" thickTop="1">
      <c r="A1227" s="825"/>
      <c r="B1227" s="826"/>
      <c r="C1227" s="874"/>
      <c r="D1227" s="874"/>
      <c r="E1227" s="2214"/>
      <c r="F1227" s="1894"/>
      <c r="G1227" s="781"/>
    </row>
    <row r="1228" spans="1:7" ht="41.4">
      <c r="A1228" s="833" t="s">
        <v>2247</v>
      </c>
      <c r="B1228" s="830" t="s">
        <v>2248</v>
      </c>
      <c r="C1228" s="874"/>
      <c r="D1228" s="874"/>
      <c r="E1228" s="2214"/>
      <c r="F1228" s="1894"/>
      <c r="G1228" s="781"/>
    </row>
    <row r="1229" spans="1:7" ht="27.6">
      <c r="A1229" s="825"/>
      <c r="B1229" s="826" t="s">
        <v>2007</v>
      </c>
      <c r="C1229" s="874"/>
      <c r="D1229" s="874"/>
      <c r="E1229" s="2214"/>
      <c r="F1229" s="1894"/>
      <c r="G1229" s="781"/>
    </row>
    <row r="1230" spans="1:7">
      <c r="A1230" s="825"/>
      <c r="B1230" s="826"/>
      <c r="C1230" s="874"/>
      <c r="D1230" s="874"/>
      <c r="E1230" s="2214"/>
      <c r="F1230" s="1894"/>
    </row>
    <row r="1231" spans="1:7" ht="27.6">
      <c r="A1231" s="825" t="s">
        <v>2044</v>
      </c>
      <c r="B1231" s="826" t="s">
        <v>2249</v>
      </c>
      <c r="C1231" s="874" t="s">
        <v>1421</v>
      </c>
      <c r="D1231" s="874">
        <v>1</v>
      </c>
      <c r="E1231" s="2214"/>
      <c r="F1231" s="1894">
        <f>D1231*E1231</f>
        <v>0</v>
      </c>
    </row>
    <row r="1232" spans="1:7">
      <c r="A1232" s="825"/>
      <c r="B1232" s="826"/>
      <c r="C1232" s="874"/>
      <c r="D1232" s="874"/>
      <c r="E1232" s="2214"/>
      <c r="F1232" s="1894"/>
    </row>
    <row r="1233" spans="1:6" ht="27.6">
      <c r="A1233" s="825" t="s">
        <v>30</v>
      </c>
      <c r="B1233" s="826" t="s">
        <v>2008</v>
      </c>
      <c r="C1233" s="874"/>
      <c r="D1233" s="874"/>
      <c r="E1233" s="2214"/>
      <c r="F1233" s="1894"/>
    </row>
    <row r="1234" spans="1:6">
      <c r="A1234" s="825"/>
      <c r="B1234" s="826" t="s">
        <v>1712</v>
      </c>
      <c r="C1234" s="874" t="s">
        <v>1421</v>
      </c>
      <c r="D1234" s="874">
        <v>12</v>
      </c>
      <c r="E1234" s="2214"/>
      <c r="F1234" s="1894">
        <f>D1234*E1234</f>
        <v>0</v>
      </c>
    </row>
    <row r="1235" spans="1:6">
      <c r="A1235" s="825"/>
      <c r="B1235" s="826" t="s">
        <v>1713</v>
      </c>
      <c r="C1235" s="874" t="s">
        <v>1421</v>
      </c>
      <c r="D1235" s="874">
        <v>13</v>
      </c>
      <c r="E1235" s="2214"/>
      <c r="F1235" s="1894">
        <f>D1235*E1235</f>
        <v>0</v>
      </c>
    </row>
    <row r="1236" spans="1:6">
      <c r="A1236" s="825"/>
      <c r="B1236" s="826"/>
      <c r="C1236" s="874"/>
      <c r="D1236" s="874"/>
      <c r="E1236" s="2214"/>
      <c r="F1236" s="1894"/>
    </row>
    <row r="1237" spans="1:6" ht="27.6">
      <c r="A1237" s="825" t="s">
        <v>31</v>
      </c>
      <c r="B1237" s="826" t="s">
        <v>2250</v>
      </c>
      <c r="C1237" s="874" t="s">
        <v>1421</v>
      </c>
      <c r="D1237" s="874">
        <v>50</v>
      </c>
      <c r="E1237" s="2214"/>
      <c r="F1237" s="1894">
        <f>D1237*E1237</f>
        <v>0</v>
      </c>
    </row>
    <row r="1238" spans="1:6">
      <c r="A1238" s="825"/>
      <c r="B1238" s="826"/>
      <c r="C1238" s="874"/>
      <c r="D1238" s="874"/>
      <c r="E1238" s="2214"/>
      <c r="F1238" s="1894"/>
    </row>
    <row r="1239" spans="1:6" s="203" customFormat="1">
      <c r="A1239" s="825" t="s">
        <v>32</v>
      </c>
      <c r="B1239" s="826" t="s">
        <v>2009</v>
      </c>
      <c r="C1239" s="874" t="s">
        <v>2013</v>
      </c>
      <c r="D1239" s="874"/>
      <c r="E1239" s="2214"/>
      <c r="F1239" s="1894">
        <f>E1239</f>
        <v>0</v>
      </c>
    </row>
    <row r="1240" spans="1:6" s="203" customFormat="1">
      <c r="A1240" s="825"/>
      <c r="B1240" s="826"/>
      <c r="C1240" s="874"/>
      <c r="D1240" s="874"/>
      <c r="E1240" s="2214"/>
      <c r="F1240" s="1894"/>
    </row>
    <row r="1241" spans="1:6" s="203" customFormat="1">
      <c r="A1241" s="825" t="s">
        <v>33</v>
      </c>
      <c r="B1241" s="826" t="s">
        <v>2010</v>
      </c>
      <c r="C1241" s="874" t="s">
        <v>2013</v>
      </c>
      <c r="D1241" s="874"/>
      <c r="E1241" s="2214"/>
      <c r="F1241" s="1894">
        <f>E1241</f>
        <v>0</v>
      </c>
    </row>
    <row r="1242" spans="1:6" s="203" customFormat="1">
      <c r="A1242" s="825"/>
      <c r="B1242" s="826"/>
      <c r="C1242" s="874"/>
      <c r="D1242" s="874"/>
      <c r="E1242" s="2214"/>
      <c r="F1242" s="1894"/>
    </row>
    <row r="1243" spans="1:6" s="203" customFormat="1">
      <c r="A1243" s="825" t="s">
        <v>2113</v>
      </c>
      <c r="B1243" s="826" t="s">
        <v>2011</v>
      </c>
      <c r="C1243" s="874" t="s">
        <v>2013</v>
      </c>
      <c r="D1243" s="874"/>
      <c r="E1243" s="2214"/>
      <c r="F1243" s="1894">
        <f t="shared" ref="F1243" si="43">E1243</f>
        <v>0</v>
      </c>
    </row>
    <row r="1244" spans="1:6" s="203" customFormat="1">
      <c r="A1244" s="825"/>
      <c r="B1244" s="826"/>
      <c r="C1244" s="874"/>
      <c r="D1244" s="874"/>
      <c r="E1244" s="2214"/>
      <c r="F1244" s="1894"/>
    </row>
    <row r="1245" spans="1:6" s="203" customFormat="1">
      <c r="A1245" s="825" t="s">
        <v>2251</v>
      </c>
      <c r="B1245" s="826" t="s">
        <v>2012</v>
      </c>
      <c r="C1245" s="874" t="s">
        <v>2013</v>
      </c>
      <c r="D1245" s="874"/>
      <c r="E1245" s="2214"/>
      <c r="F1245" s="1894">
        <f t="shared" ref="F1245" si="44">E1245</f>
        <v>0</v>
      </c>
    </row>
    <row r="1246" spans="1:6">
      <c r="A1246" s="825"/>
      <c r="B1246" s="826"/>
      <c r="C1246" s="874"/>
      <c r="D1246" s="874"/>
      <c r="E1246" s="2214"/>
      <c r="F1246" s="1894"/>
    </row>
    <row r="1247" spans="1:6">
      <c r="A1247" s="825" t="s">
        <v>2252</v>
      </c>
      <c r="B1247" s="826" t="s">
        <v>2012</v>
      </c>
      <c r="C1247" s="874" t="s">
        <v>2013</v>
      </c>
      <c r="D1247" s="874"/>
      <c r="E1247" s="2214"/>
      <c r="F1247" s="1894">
        <f t="shared" ref="F1247" si="45">E1247</f>
        <v>0</v>
      </c>
    </row>
    <row r="1248" spans="1:6">
      <c r="A1248" s="825"/>
      <c r="B1248" s="826"/>
      <c r="C1248" s="874"/>
      <c r="D1248" s="874"/>
      <c r="E1248" s="2214"/>
      <c r="F1248" s="1894"/>
    </row>
    <row r="1249" spans="1:6">
      <c r="A1249" s="825"/>
      <c r="B1249" s="826"/>
      <c r="C1249" s="874"/>
      <c r="D1249" s="874"/>
      <c r="E1249" s="2214"/>
      <c r="F1249" s="1894"/>
    </row>
    <row r="1250" spans="1:6">
      <c r="A1250" s="825"/>
      <c r="B1250" s="826"/>
      <c r="C1250" s="874"/>
      <c r="D1250" s="874"/>
      <c r="E1250" s="2214"/>
      <c r="F1250" s="1894"/>
    </row>
    <row r="1251" spans="1:6">
      <c r="A1251" s="825"/>
      <c r="B1251" s="826"/>
      <c r="C1251" s="874"/>
      <c r="D1251" s="874"/>
      <c r="E1251" s="2214"/>
      <c r="F1251" s="1894"/>
    </row>
    <row r="1252" spans="1:6">
      <c r="A1252" s="825"/>
      <c r="B1252" s="826"/>
      <c r="C1252" s="874"/>
      <c r="D1252" s="874"/>
      <c r="E1252" s="2214"/>
      <c r="F1252" s="1894"/>
    </row>
    <row r="1253" spans="1:6">
      <c r="A1253" s="825"/>
      <c r="B1253" s="826"/>
      <c r="C1253" s="874"/>
      <c r="D1253" s="874"/>
      <c r="E1253" s="2214"/>
      <c r="F1253" s="1894"/>
    </row>
    <row r="1254" spans="1:6">
      <c r="A1254" s="825"/>
      <c r="B1254" s="826"/>
      <c r="C1254" s="874"/>
      <c r="D1254" s="874"/>
      <c r="E1254" s="2214"/>
      <c r="F1254" s="1894"/>
    </row>
    <row r="1255" spans="1:6">
      <c r="A1255" s="825"/>
      <c r="B1255" s="826"/>
      <c r="C1255" s="874"/>
      <c r="D1255" s="874"/>
      <c r="E1255" s="2214"/>
      <c r="F1255" s="1894"/>
    </row>
    <row r="1256" spans="1:6">
      <c r="A1256" s="825"/>
      <c r="B1256" s="826"/>
      <c r="C1256" s="874"/>
      <c r="D1256" s="874"/>
      <c r="E1256" s="2214"/>
      <c r="F1256" s="1894"/>
    </row>
    <row r="1257" spans="1:6">
      <c r="A1257" s="825"/>
      <c r="B1257" s="826"/>
      <c r="C1257" s="874"/>
      <c r="D1257" s="874"/>
      <c r="E1257" s="2214"/>
      <c r="F1257" s="1894"/>
    </row>
    <row r="1258" spans="1:6">
      <c r="A1258" s="825"/>
      <c r="B1258" s="826"/>
      <c r="C1258" s="874"/>
      <c r="D1258" s="874"/>
      <c r="E1258" s="2214"/>
      <c r="F1258" s="1894"/>
    </row>
    <row r="1259" spans="1:6">
      <c r="A1259" s="825"/>
      <c r="B1259" s="826"/>
      <c r="C1259" s="874"/>
      <c r="D1259" s="874"/>
      <c r="E1259" s="2214"/>
      <c r="F1259" s="1894"/>
    </row>
    <row r="1260" spans="1:6">
      <c r="A1260" s="825"/>
      <c r="B1260" s="826"/>
      <c r="C1260" s="874"/>
      <c r="D1260" s="874"/>
      <c r="E1260" s="2214"/>
      <c r="F1260" s="1894"/>
    </row>
    <row r="1261" spans="1:6">
      <c r="A1261" s="825"/>
      <c r="B1261" s="826"/>
      <c r="C1261" s="874"/>
      <c r="D1261" s="874"/>
      <c r="E1261" s="2214"/>
      <c r="F1261" s="1894"/>
    </row>
    <row r="1262" spans="1:6">
      <c r="A1262" s="825"/>
      <c r="B1262" s="826"/>
      <c r="C1262" s="874"/>
      <c r="D1262" s="874"/>
      <c r="E1262" s="2214"/>
      <c r="F1262" s="1894"/>
    </row>
    <row r="1263" spans="1:6">
      <c r="A1263" s="825"/>
      <c r="B1263" s="826"/>
      <c r="C1263" s="874"/>
      <c r="D1263" s="874"/>
      <c r="E1263" s="2214"/>
      <c r="F1263" s="1894"/>
    </row>
    <row r="1264" spans="1:6">
      <c r="A1264" s="825"/>
      <c r="B1264" s="826"/>
      <c r="C1264" s="874"/>
      <c r="D1264" s="874"/>
      <c r="E1264" s="2214"/>
      <c r="F1264" s="1894"/>
    </row>
    <row r="1265" spans="1:6">
      <c r="A1265" s="825"/>
      <c r="B1265" s="826"/>
      <c r="C1265" s="874"/>
      <c r="D1265" s="874"/>
      <c r="E1265" s="2214"/>
      <c r="F1265" s="1894"/>
    </row>
    <row r="1266" spans="1:6" s="203" customFormat="1">
      <c r="A1266" s="825"/>
      <c r="B1266" s="826"/>
      <c r="C1266" s="874"/>
      <c r="D1266" s="874"/>
      <c r="E1266" s="2214"/>
      <c r="F1266" s="1894"/>
    </row>
    <row r="1267" spans="1:6" ht="14.4" thickBot="1">
      <c r="A1267" s="825"/>
      <c r="B1267" s="826"/>
      <c r="C1267" s="874"/>
      <c r="D1267" s="874"/>
      <c r="E1267" s="2214"/>
      <c r="F1267" s="1894"/>
    </row>
    <row r="1268" spans="1:6" ht="15" thickTop="1" thickBot="1">
      <c r="A1268" s="829"/>
      <c r="B1268" s="829"/>
      <c r="C1268" s="895"/>
      <c r="D1268" s="895"/>
      <c r="E1268" s="2238"/>
      <c r="F1268" s="1938">
        <f>SUM(F1229:F1250)</f>
        <v>0</v>
      </c>
    </row>
    <row r="1269" spans="1:6" s="203" customFormat="1" ht="14.4" thickTop="1">
      <c r="A1269" s="739"/>
      <c r="B1269" s="739"/>
      <c r="C1269" s="411"/>
      <c r="D1269" s="411"/>
      <c r="E1269" s="2209"/>
      <c r="F1269" s="596"/>
    </row>
    <row r="1271" spans="1:6" ht="13.8" customHeight="1">
      <c r="A1271" s="802" t="s">
        <v>2193</v>
      </c>
      <c r="B1271" s="802"/>
      <c r="C1271" s="802"/>
      <c r="D1271" s="802"/>
      <c r="E1271" s="2224"/>
      <c r="F1271" s="802"/>
    </row>
    <row r="1272" spans="1:6">
      <c r="A1272" s="1688" t="s">
        <v>2253</v>
      </c>
      <c r="B1272" s="1688"/>
      <c r="C1272" s="1688"/>
      <c r="D1272" s="1688"/>
      <c r="E1272" s="2225"/>
      <c r="F1272" s="1688"/>
    </row>
    <row r="1273" spans="1:6">
      <c r="A1273" s="1688" t="s">
        <v>2194</v>
      </c>
      <c r="B1273" s="1688"/>
      <c r="C1273" s="1688"/>
      <c r="D1273" s="1688"/>
      <c r="E1273" s="2225"/>
      <c r="F1273" s="1688"/>
    </row>
    <row r="1274" spans="1:6" ht="14.4" thickBot="1">
      <c r="A1274" s="847"/>
      <c r="B1274" s="847"/>
      <c r="C1274" s="1683"/>
      <c r="D1274" s="1683"/>
      <c r="E1274" s="2239"/>
      <c r="F1274" s="1947"/>
    </row>
    <row r="1275" spans="1:6" ht="28.8" thickTop="1" thickBot="1">
      <c r="A1275" s="858" t="s">
        <v>7</v>
      </c>
      <c r="B1275" s="859" t="s">
        <v>8</v>
      </c>
      <c r="C1275" s="1948" t="s">
        <v>10</v>
      </c>
      <c r="D1275" s="1948" t="s">
        <v>991</v>
      </c>
      <c r="E1275" s="2240" t="s">
        <v>11</v>
      </c>
      <c r="F1275" s="1949" t="s">
        <v>2033</v>
      </c>
    </row>
    <row r="1276" spans="1:6">
      <c r="A1276" s="825"/>
      <c r="B1276" s="826"/>
      <c r="C1276" s="874"/>
      <c r="D1276" s="874"/>
      <c r="E1276" s="2214"/>
      <c r="F1276" s="1894"/>
    </row>
    <row r="1277" spans="1:6" ht="27.6">
      <c r="A1277" s="833" t="s">
        <v>2034</v>
      </c>
      <c r="B1277" s="830" t="s">
        <v>2196</v>
      </c>
      <c r="C1277" s="874"/>
      <c r="D1277" s="874"/>
      <c r="E1277" s="2214"/>
      <c r="F1277" s="1894"/>
    </row>
    <row r="1278" spans="1:6">
      <c r="A1278" s="825"/>
      <c r="B1278" s="826" t="s">
        <v>1897</v>
      </c>
      <c r="C1278" s="874"/>
      <c r="D1278" s="874"/>
      <c r="E1278" s="2214"/>
      <c r="F1278" s="1894">
        <f>F997</f>
        <v>0</v>
      </c>
    </row>
    <row r="1279" spans="1:6">
      <c r="A1279" s="825"/>
      <c r="B1279" s="826"/>
      <c r="C1279" s="874"/>
      <c r="D1279" s="874"/>
      <c r="E1279" s="2214"/>
      <c r="F1279" s="1894"/>
    </row>
    <row r="1280" spans="1:6" ht="27.6">
      <c r="A1280" s="833" t="s">
        <v>2254</v>
      </c>
      <c r="B1280" s="830" t="s">
        <v>2198</v>
      </c>
      <c r="C1280" s="874"/>
      <c r="D1280" s="874"/>
      <c r="E1280" s="2214"/>
      <c r="F1280" s="1894"/>
    </row>
    <row r="1281" spans="1:6">
      <c r="A1281" s="825"/>
      <c r="B1281" s="826" t="s">
        <v>2015</v>
      </c>
      <c r="C1281" s="874"/>
      <c r="D1281" s="874"/>
      <c r="E1281" s="2214"/>
      <c r="F1281" s="1894">
        <f>F1043</f>
        <v>0</v>
      </c>
    </row>
    <row r="1282" spans="1:6">
      <c r="A1282" s="825"/>
      <c r="B1282" s="826"/>
      <c r="C1282" s="874"/>
      <c r="D1282" s="874"/>
      <c r="E1282" s="2214"/>
      <c r="F1282" s="1894"/>
    </row>
    <row r="1283" spans="1:6" ht="27.6">
      <c r="A1283" s="833" t="s">
        <v>2255</v>
      </c>
      <c r="B1283" s="830" t="s">
        <v>2200</v>
      </c>
      <c r="C1283" s="874"/>
      <c r="D1283" s="874"/>
      <c r="E1283" s="2214"/>
      <c r="F1283" s="1894"/>
    </row>
    <row r="1284" spans="1:6">
      <c r="A1284" s="825"/>
      <c r="B1284" s="826" t="s">
        <v>2016</v>
      </c>
      <c r="C1284" s="874"/>
      <c r="D1284" s="874"/>
      <c r="E1284" s="2214"/>
      <c r="F1284" s="1894">
        <f>F1092+F1136+F1181</f>
        <v>0</v>
      </c>
    </row>
    <row r="1285" spans="1:6">
      <c r="A1285" s="825"/>
      <c r="B1285" s="826"/>
      <c r="C1285" s="874"/>
      <c r="D1285" s="874"/>
      <c r="E1285" s="2214"/>
      <c r="F1285" s="1894"/>
    </row>
    <row r="1286" spans="1:6" ht="27.6">
      <c r="A1286" s="833" t="s">
        <v>2256</v>
      </c>
      <c r="B1286" s="830" t="s">
        <v>2202</v>
      </c>
      <c r="C1286" s="874"/>
      <c r="D1286" s="874"/>
      <c r="E1286" s="2214"/>
      <c r="F1286" s="1894"/>
    </row>
    <row r="1287" spans="1:6">
      <c r="A1287" s="825"/>
      <c r="B1287" s="826" t="s">
        <v>2017</v>
      </c>
      <c r="C1287" s="874"/>
      <c r="D1287" s="874"/>
      <c r="E1287" s="2214"/>
      <c r="F1287" s="1894">
        <f>F1223</f>
        <v>0</v>
      </c>
    </row>
    <row r="1288" spans="1:6">
      <c r="A1288" s="825"/>
      <c r="B1288" s="826"/>
      <c r="C1288" s="874"/>
      <c r="D1288" s="874"/>
      <c r="E1288" s="2214"/>
      <c r="F1288" s="1894"/>
    </row>
    <row r="1289" spans="1:6" ht="27.6">
      <c r="A1289" s="833" t="s">
        <v>2157</v>
      </c>
      <c r="B1289" s="830" t="s">
        <v>2204</v>
      </c>
      <c r="C1289" s="874"/>
      <c r="D1289" s="874"/>
      <c r="E1289" s="2214"/>
      <c r="F1289" s="1894"/>
    </row>
    <row r="1290" spans="1:6">
      <c r="A1290" s="825"/>
      <c r="B1290" s="826" t="s">
        <v>2018</v>
      </c>
      <c r="C1290" s="874"/>
      <c r="D1290" s="874"/>
      <c r="E1290" s="2214"/>
      <c r="F1290" s="1894">
        <f>F1268</f>
        <v>0</v>
      </c>
    </row>
    <row r="1291" spans="1:6">
      <c r="A1291" s="825"/>
      <c r="B1291" s="826"/>
      <c r="C1291" s="874"/>
      <c r="D1291" s="874"/>
      <c r="E1291" s="2214"/>
      <c r="F1291" s="1894"/>
    </row>
    <row r="1292" spans="1:6">
      <c r="A1292" s="825"/>
      <c r="B1292" s="826"/>
      <c r="C1292" s="874"/>
      <c r="D1292" s="874"/>
      <c r="E1292" s="2214"/>
      <c r="F1292" s="1894"/>
    </row>
    <row r="1293" spans="1:6">
      <c r="A1293" s="825"/>
      <c r="B1293" s="830" t="s">
        <v>2257</v>
      </c>
      <c r="C1293" s="874"/>
      <c r="D1293" s="874"/>
      <c r="E1293" s="2214"/>
      <c r="F1293" s="1894">
        <f>SUM(F1277:F1291)</f>
        <v>0</v>
      </c>
    </row>
    <row r="1294" spans="1:6">
      <c r="A1294" s="825"/>
      <c r="B1294" s="849"/>
      <c r="C1294" s="208"/>
      <c r="D1294" s="208"/>
      <c r="E1294" s="2206"/>
      <c r="F1294" s="1894"/>
    </row>
    <row r="1295" spans="1:6">
      <c r="A1295" s="825"/>
      <c r="B1295" s="849" t="s">
        <v>2258</v>
      </c>
      <c r="C1295" s="208"/>
      <c r="D1295" s="208"/>
      <c r="E1295" s="2206"/>
      <c r="F1295" s="1909"/>
    </row>
    <row r="1296" spans="1:6">
      <c r="A1296" s="825"/>
      <c r="B1296" s="826"/>
      <c r="C1296" s="208"/>
      <c r="D1296" s="208"/>
      <c r="E1296" s="2206"/>
      <c r="F1296" s="1894"/>
    </row>
    <row r="1297" spans="1:6">
      <c r="A1297" s="825"/>
      <c r="B1297" s="826"/>
      <c r="C1297" s="874"/>
      <c r="D1297" s="874"/>
      <c r="E1297" s="2214"/>
      <c r="F1297" s="1894"/>
    </row>
    <row r="1298" spans="1:6">
      <c r="A1298" s="825"/>
      <c r="B1298" s="848" t="s">
        <v>2214</v>
      </c>
      <c r="C1298" s="249"/>
      <c r="D1298" s="249"/>
      <c r="E1298" s="2228"/>
      <c r="F1298" s="1905">
        <f>SUM(F1293:F1297)</f>
        <v>0</v>
      </c>
    </row>
    <row r="1299" spans="1:6">
      <c r="A1299" s="825"/>
      <c r="B1299" s="826"/>
      <c r="C1299" s="874"/>
      <c r="D1299" s="874"/>
      <c r="E1299" s="2214"/>
      <c r="F1299" s="1894"/>
    </row>
    <row r="1300" spans="1:6">
      <c r="A1300" s="825"/>
      <c r="B1300" s="826"/>
      <c r="C1300" s="874"/>
      <c r="D1300" s="874"/>
      <c r="E1300" s="2214"/>
      <c r="F1300" s="1894"/>
    </row>
    <row r="1301" spans="1:6">
      <c r="A1301" s="825"/>
      <c r="B1301" s="826"/>
      <c r="C1301" s="874"/>
      <c r="D1301" s="874"/>
      <c r="E1301" s="2214"/>
      <c r="F1301" s="1894"/>
    </row>
    <row r="1302" spans="1:6">
      <c r="A1302" s="825"/>
      <c r="B1302" s="826"/>
      <c r="C1302" s="874"/>
      <c r="D1302" s="874"/>
      <c r="E1302" s="2214"/>
      <c r="F1302" s="1894"/>
    </row>
    <row r="1303" spans="1:6">
      <c r="A1303" s="825"/>
      <c r="B1303" s="826"/>
      <c r="C1303" s="874"/>
      <c r="D1303" s="874"/>
      <c r="E1303" s="2214"/>
      <c r="F1303" s="1894"/>
    </row>
    <row r="1304" spans="1:6">
      <c r="A1304" s="825"/>
      <c r="B1304" s="826"/>
      <c r="C1304" s="874"/>
      <c r="D1304" s="874"/>
      <c r="E1304" s="2214"/>
      <c r="F1304" s="1894"/>
    </row>
    <row r="1305" spans="1:6">
      <c r="A1305" s="825"/>
      <c r="B1305" s="826"/>
      <c r="C1305" s="874"/>
      <c r="D1305" s="874"/>
      <c r="E1305" s="2215"/>
      <c r="F1305" s="1894"/>
    </row>
    <row r="1306" spans="1:6">
      <c r="A1306" s="825"/>
      <c r="B1306" s="826"/>
      <c r="C1306" s="874"/>
      <c r="D1306" s="874"/>
      <c r="E1306" s="2215"/>
      <c r="F1306" s="1894"/>
    </row>
    <row r="1307" spans="1:6">
      <c r="A1307" s="825"/>
      <c r="B1307" s="826"/>
      <c r="C1307" s="874"/>
      <c r="D1307" s="874"/>
      <c r="E1307" s="2214"/>
      <c r="F1307" s="1894"/>
    </row>
    <row r="1308" spans="1:6">
      <c r="A1308" s="825"/>
      <c r="B1308" s="826"/>
      <c r="C1308" s="874"/>
      <c r="D1308" s="874"/>
      <c r="E1308" s="2214"/>
      <c r="F1308" s="1894"/>
    </row>
    <row r="1309" spans="1:6">
      <c r="A1309" s="825"/>
      <c r="B1309" s="826"/>
      <c r="C1309" s="874"/>
      <c r="D1309" s="874"/>
      <c r="E1309" s="2214"/>
      <c r="F1309" s="1894"/>
    </row>
    <row r="1310" spans="1:6">
      <c r="A1310" s="825"/>
      <c r="B1310" s="826"/>
      <c r="C1310" s="874"/>
      <c r="D1310" s="874"/>
      <c r="E1310" s="2214"/>
      <c r="F1310" s="1894"/>
    </row>
    <row r="1311" spans="1:6">
      <c r="A1311" s="825"/>
      <c r="B1311" s="826"/>
      <c r="C1311" s="874"/>
      <c r="D1311" s="874"/>
      <c r="E1311" s="2214"/>
      <c r="F1311" s="1894"/>
    </row>
    <row r="1312" spans="1:6" ht="14.4" thickBot="1">
      <c r="A1312" s="828"/>
      <c r="B1312" s="832"/>
      <c r="C1312" s="1873"/>
      <c r="D1312" s="1873"/>
      <c r="E1312" s="2205"/>
      <c r="F1312" s="1894"/>
    </row>
    <row r="1313" spans="1:6" ht="15" customHeight="1" thickTop="1" thickBot="1">
      <c r="A1313" s="829" t="s">
        <v>2215</v>
      </c>
      <c r="B1313" s="829"/>
      <c r="F1313" s="1906">
        <f>F1298</f>
        <v>0</v>
      </c>
    </row>
    <row r="1314" spans="1:6" ht="14.4" thickTop="1"/>
    <row r="1316" spans="1:6" ht="14.4" thickBot="1">
      <c r="A1316" s="848" t="s">
        <v>2032</v>
      </c>
      <c r="B1316" s="848"/>
      <c r="C1316" s="848"/>
      <c r="D1316" s="848"/>
      <c r="E1316" s="2229"/>
      <c r="F1316" s="848"/>
    </row>
    <row r="1317" spans="1:6" ht="28.8" thickTop="1" thickBot="1">
      <c r="A1317" s="814" t="s">
        <v>7</v>
      </c>
      <c r="B1317" s="824" t="s">
        <v>8</v>
      </c>
      <c r="C1317" s="1920" t="s">
        <v>10</v>
      </c>
      <c r="D1317" s="1920" t="s">
        <v>991</v>
      </c>
      <c r="E1317" s="2227" t="s">
        <v>11</v>
      </c>
      <c r="F1317" s="1893" t="s">
        <v>2033</v>
      </c>
    </row>
    <row r="1318" spans="1:6" ht="14.4" thickTop="1">
      <c r="A1318" s="817"/>
      <c r="B1318" s="818"/>
      <c r="C1318" s="779"/>
      <c r="D1318" s="208"/>
      <c r="E1318" s="2204"/>
      <c r="F1318" s="1901"/>
    </row>
    <row r="1319" spans="1:6">
      <c r="A1319" s="819">
        <v>1</v>
      </c>
      <c r="B1319" s="38" t="s">
        <v>2035</v>
      </c>
      <c r="C1319" s="779"/>
      <c r="D1319" s="208"/>
      <c r="E1319" s="2204"/>
      <c r="F1319" s="1894"/>
    </row>
    <row r="1320" spans="1:6">
      <c r="A1320" s="817"/>
      <c r="B1320" s="41"/>
      <c r="C1320" s="779"/>
      <c r="D1320" s="208"/>
      <c r="E1320" s="2204"/>
      <c r="F1320" s="1894"/>
    </row>
    <row r="1321" spans="1:6" ht="27.6">
      <c r="A1321" s="817" t="s">
        <v>1639</v>
      </c>
      <c r="B1321" s="41" t="s">
        <v>1399</v>
      </c>
      <c r="C1321" s="779" t="s">
        <v>58</v>
      </c>
      <c r="D1321" s="208"/>
      <c r="E1321" s="2204"/>
      <c r="F1321" s="1894">
        <f>E1321</f>
        <v>0</v>
      </c>
    </row>
    <row r="1322" spans="1:6">
      <c r="A1322" s="817"/>
      <c r="B1322" s="41"/>
      <c r="C1322" s="779"/>
      <c r="D1322" s="208"/>
      <c r="E1322" s="2204"/>
      <c r="F1322" s="1894">
        <f t="shared" ref="F1322:F1329" si="46">E1322</f>
        <v>0</v>
      </c>
    </row>
    <row r="1323" spans="1:6" ht="27.6">
      <c r="A1323" s="817" t="s">
        <v>1640</v>
      </c>
      <c r="B1323" s="41" t="s">
        <v>1401</v>
      </c>
      <c r="C1323" s="779"/>
      <c r="D1323" s="208"/>
      <c r="E1323" s="2204"/>
      <c r="F1323" s="1894">
        <f t="shared" si="46"/>
        <v>0</v>
      </c>
    </row>
    <row r="1324" spans="1:6">
      <c r="A1324" s="817"/>
      <c r="B1324" s="41" t="s">
        <v>1402</v>
      </c>
      <c r="C1324" s="779" t="s">
        <v>58</v>
      </c>
      <c r="D1324" s="208"/>
      <c r="E1324" s="2204"/>
      <c r="F1324" s="1894">
        <f t="shared" si="46"/>
        <v>0</v>
      </c>
    </row>
    <row r="1325" spans="1:6">
      <c r="A1325" s="817"/>
      <c r="B1325" s="41" t="s">
        <v>1683</v>
      </c>
      <c r="C1325" s="779" t="s">
        <v>58</v>
      </c>
      <c r="D1325" s="208"/>
      <c r="E1325" s="2204"/>
      <c r="F1325" s="1894">
        <f t="shared" si="46"/>
        <v>0</v>
      </c>
    </row>
    <row r="1326" spans="1:6">
      <c r="A1326" s="817"/>
      <c r="B1326" s="41" t="s">
        <v>1404</v>
      </c>
      <c r="C1326" s="779" t="s">
        <v>58</v>
      </c>
      <c r="D1326" s="208"/>
      <c r="E1326" s="2204"/>
      <c r="F1326" s="1894">
        <f t="shared" si="46"/>
        <v>0</v>
      </c>
    </row>
    <row r="1327" spans="1:6">
      <c r="A1327" s="817"/>
      <c r="B1327" s="41"/>
      <c r="C1327" s="779"/>
      <c r="D1327" s="208"/>
      <c r="E1327" s="2204"/>
      <c r="F1327" s="1894">
        <f t="shared" si="46"/>
        <v>0</v>
      </c>
    </row>
    <row r="1328" spans="1:6">
      <c r="A1328" s="817" t="s">
        <v>31</v>
      </c>
      <c r="B1328" s="41" t="s">
        <v>1684</v>
      </c>
      <c r="C1328" s="779" t="s">
        <v>58</v>
      </c>
      <c r="D1328" s="208"/>
      <c r="E1328" s="2204"/>
      <c r="F1328" s="1894">
        <f t="shared" si="46"/>
        <v>0</v>
      </c>
    </row>
    <row r="1329" spans="1:6">
      <c r="A1329" s="817"/>
      <c r="B1329" s="41"/>
      <c r="C1329" s="779"/>
      <c r="D1329" s="208"/>
      <c r="E1329" s="2204"/>
      <c r="F1329" s="1894">
        <f t="shared" si="46"/>
        <v>0</v>
      </c>
    </row>
    <row r="1330" spans="1:6" ht="27.6">
      <c r="A1330" s="817" t="s">
        <v>32</v>
      </c>
      <c r="B1330" s="41" t="s">
        <v>2037</v>
      </c>
      <c r="C1330" s="779" t="s">
        <v>58</v>
      </c>
      <c r="D1330" s="208"/>
      <c r="E1330" s="2204"/>
      <c r="F1330" s="1894" t="s">
        <v>3477</v>
      </c>
    </row>
    <row r="1331" spans="1:6">
      <c r="A1331" s="817"/>
      <c r="B1331" s="41"/>
      <c r="C1331" s="779"/>
      <c r="D1331" s="208"/>
      <c r="E1331" s="2204"/>
      <c r="F1331" s="1894"/>
    </row>
    <row r="1332" spans="1:6">
      <c r="A1332" s="817" t="s">
        <v>33</v>
      </c>
      <c r="B1332" s="41" t="s">
        <v>2039</v>
      </c>
      <c r="C1332" s="779" t="s">
        <v>58</v>
      </c>
      <c r="D1332" s="208"/>
      <c r="E1332" s="2204"/>
      <c r="F1332" s="1894" t="s">
        <v>3477</v>
      </c>
    </row>
    <row r="1333" spans="1:6">
      <c r="A1333" s="817"/>
      <c r="B1333" s="41"/>
      <c r="C1333" s="779"/>
      <c r="D1333" s="208"/>
      <c r="E1333" s="2204"/>
      <c r="F1333" s="1894"/>
    </row>
    <row r="1334" spans="1:6">
      <c r="A1334" s="817" t="s">
        <v>34</v>
      </c>
      <c r="B1334" s="41" t="s">
        <v>1406</v>
      </c>
      <c r="C1334" s="779" t="s">
        <v>58</v>
      </c>
      <c r="D1334" s="208"/>
      <c r="E1334" s="2204"/>
      <c r="F1334" s="1894"/>
    </row>
    <row r="1335" spans="1:6">
      <c r="A1335" s="817"/>
      <c r="B1335" s="41"/>
      <c r="C1335" s="779"/>
      <c r="D1335" s="208"/>
      <c r="E1335" s="2204"/>
      <c r="F1335" s="1894"/>
    </row>
    <row r="1336" spans="1:6">
      <c r="A1336" s="817"/>
      <c r="B1336" s="41"/>
      <c r="C1336" s="779"/>
      <c r="D1336" s="208"/>
      <c r="E1336" s="2204"/>
      <c r="F1336" s="1894"/>
    </row>
    <row r="1337" spans="1:6">
      <c r="A1337" s="817"/>
      <c r="B1337" s="41"/>
      <c r="C1337" s="779"/>
      <c r="D1337" s="208"/>
      <c r="E1337" s="2204"/>
      <c r="F1337" s="1894"/>
    </row>
    <row r="1338" spans="1:6">
      <c r="A1338" s="817"/>
      <c r="B1338" s="41"/>
      <c r="C1338" s="779"/>
      <c r="D1338" s="208"/>
      <c r="E1338" s="2204"/>
      <c r="F1338" s="1894"/>
    </row>
    <row r="1339" spans="1:6">
      <c r="A1339" s="817"/>
      <c r="B1339" s="41"/>
      <c r="C1339" s="779"/>
      <c r="D1339" s="208"/>
      <c r="E1339" s="2204"/>
      <c r="F1339" s="1894"/>
    </row>
    <row r="1340" spans="1:6">
      <c r="A1340" s="817"/>
      <c r="B1340" s="41"/>
      <c r="C1340" s="779"/>
      <c r="D1340" s="208"/>
      <c r="E1340" s="2204"/>
      <c r="F1340" s="1894"/>
    </row>
    <row r="1341" spans="1:6">
      <c r="A1341" s="817"/>
      <c r="B1341" s="41"/>
      <c r="C1341" s="779"/>
      <c r="D1341" s="208"/>
      <c r="E1341" s="2204"/>
      <c r="F1341" s="1894"/>
    </row>
    <row r="1342" spans="1:6">
      <c r="A1342" s="817"/>
      <c r="B1342" s="41"/>
      <c r="C1342" s="779"/>
      <c r="D1342" s="208"/>
      <c r="E1342" s="2204"/>
      <c r="F1342" s="1894"/>
    </row>
    <row r="1343" spans="1:6">
      <c r="A1343" s="817"/>
      <c r="B1343" s="41"/>
      <c r="C1343" s="779"/>
      <c r="D1343" s="208"/>
      <c r="E1343" s="2204"/>
      <c r="F1343" s="1894"/>
    </row>
    <row r="1344" spans="1:6">
      <c r="A1344" s="817"/>
      <c r="B1344" s="41"/>
      <c r="C1344" s="779"/>
      <c r="D1344" s="208"/>
      <c r="E1344" s="2204"/>
      <c r="F1344" s="1894"/>
    </row>
    <row r="1345" spans="1:6">
      <c r="A1345" s="817"/>
      <c r="B1345" s="41"/>
      <c r="C1345" s="779"/>
      <c r="D1345" s="208"/>
      <c r="E1345" s="2204"/>
      <c r="F1345" s="1894"/>
    </row>
    <row r="1346" spans="1:6">
      <c r="A1346" s="817"/>
      <c r="B1346" s="41"/>
      <c r="C1346" s="779"/>
      <c r="D1346" s="208"/>
      <c r="E1346" s="2204"/>
      <c r="F1346" s="1894"/>
    </row>
    <row r="1347" spans="1:6">
      <c r="A1347" s="817"/>
      <c r="B1347" s="41"/>
      <c r="C1347" s="779"/>
      <c r="D1347" s="208"/>
      <c r="E1347" s="2204"/>
      <c r="F1347" s="1894"/>
    </row>
    <row r="1348" spans="1:6">
      <c r="A1348" s="817"/>
      <c r="B1348" s="41"/>
      <c r="C1348" s="779"/>
      <c r="D1348" s="208"/>
      <c r="E1348" s="2204"/>
      <c r="F1348" s="1894"/>
    </row>
    <row r="1349" spans="1:6">
      <c r="A1349" s="817"/>
      <c r="B1349" s="41"/>
      <c r="C1349" s="779"/>
      <c r="D1349" s="208"/>
      <c r="E1349" s="2204"/>
      <c r="F1349" s="1894"/>
    </row>
    <row r="1350" spans="1:6">
      <c r="A1350" s="817"/>
      <c r="B1350" s="41"/>
      <c r="C1350" s="779"/>
      <c r="D1350" s="208"/>
      <c r="E1350" s="2204"/>
      <c r="F1350" s="1894"/>
    </row>
    <row r="1351" spans="1:6">
      <c r="A1351" s="817"/>
      <c r="B1351" s="41"/>
      <c r="C1351" s="779"/>
      <c r="D1351" s="208"/>
      <c r="E1351" s="2204"/>
      <c r="F1351" s="1894"/>
    </row>
    <row r="1352" spans="1:6">
      <c r="A1352" s="817"/>
      <c r="B1352" s="41"/>
      <c r="C1352" s="779"/>
      <c r="D1352" s="208"/>
      <c r="E1352" s="2204"/>
      <c r="F1352" s="1894"/>
    </row>
    <row r="1353" spans="1:6">
      <c r="A1353" s="817"/>
      <c r="B1353" s="41"/>
      <c r="C1353" s="779"/>
      <c r="D1353" s="208"/>
      <c r="E1353" s="2204"/>
      <c r="F1353" s="1894"/>
    </row>
    <row r="1354" spans="1:6">
      <c r="A1354" s="817"/>
      <c r="B1354" s="41"/>
      <c r="C1354" s="779"/>
      <c r="D1354" s="208"/>
      <c r="E1354" s="2204"/>
      <c r="F1354" s="1894"/>
    </row>
    <row r="1355" spans="1:6">
      <c r="A1355" s="817"/>
      <c r="B1355" s="41"/>
      <c r="C1355" s="779"/>
      <c r="D1355" s="208"/>
      <c r="E1355" s="2204"/>
      <c r="F1355" s="1894"/>
    </row>
    <row r="1356" spans="1:6">
      <c r="A1356" s="817"/>
      <c r="B1356" s="41"/>
      <c r="C1356" s="779"/>
      <c r="D1356" s="208"/>
      <c r="E1356" s="2204"/>
      <c r="F1356" s="1894"/>
    </row>
    <row r="1357" spans="1:6">
      <c r="A1357" s="817"/>
      <c r="B1357" s="41"/>
      <c r="C1357" s="779"/>
      <c r="D1357" s="208"/>
      <c r="E1357" s="2204"/>
      <c r="F1357" s="1894"/>
    </row>
    <row r="1358" spans="1:6">
      <c r="A1358" s="817"/>
      <c r="B1358" s="41"/>
      <c r="C1358" s="208"/>
      <c r="D1358" s="208"/>
      <c r="E1358" s="2204"/>
      <c r="F1358" s="1894"/>
    </row>
    <row r="1359" spans="1:6" ht="14.4" thickBot="1">
      <c r="A1359" s="820"/>
      <c r="B1359" s="821"/>
      <c r="C1359" s="877"/>
      <c r="D1359" s="877"/>
      <c r="E1359" s="2205"/>
      <c r="F1359" s="1894"/>
    </row>
    <row r="1360" spans="1:6" ht="15" customHeight="1" thickTop="1" thickBot="1">
      <c r="A1360" s="781" t="s">
        <v>2259</v>
      </c>
      <c r="B1360" s="781"/>
      <c r="C1360" s="779"/>
      <c r="D1360" s="779"/>
      <c r="E1360" s="2206"/>
      <c r="F1360" s="1904">
        <f>SUM(F1319:F1337)</f>
        <v>0</v>
      </c>
    </row>
    <row r="1361" spans="1:6" ht="14.4" thickTop="1">
      <c r="A1361" s="811"/>
      <c r="B1361" s="811"/>
      <c r="C1361" s="779"/>
      <c r="D1361" s="779"/>
      <c r="E1361" s="2206"/>
      <c r="F1361" s="597"/>
    </row>
    <row r="1362" spans="1:6" ht="14.4" customHeight="1" thickBot="1">
      <c r="A1362" s="2196" t="s">
        <v>2260</v>
      </c>
      <c r="B1362" s="2196"/>
      <c r="C1362" s="2196"/>
      <c r="D1362" s="2196"/>
      <c r="E1362" s="2237"/>
      <c r="F1362" s="2196"/>
    </row>
    <row r="1363" spans="1:6" ht="28.8" thickTop="1" thickBot="1">
      <c r="A1363" s="814" t="s">
        <v>7</v>
      </c>
      <c r="B1363" s="824" t="s">
        <v>8</v>
      </c>
      <c r="C1363" s="1920" t="s">
        <v>10</v>
      </c>
      <c r="D1363" s="1920" t="s">
        <v>991</v>
      </c>
      <c r="E1363" s="2227" t="s">
        <v>11</v>
      </c>
      <c r="F1363" s="1893" t="s">
        <v>2033</v>
      </c>
    </row>
    <row r="1364" spans="1:6" ht="14.4" thickTop="1">
      <c r="A1364" s="833"/>
      <c r="B1364" s="830"/>
      <c r="C1364" s="208"/>
      <c r="D1364" s="208"/>
      <c r="E1364" s="2214"/>
      <c r="F1364" s="1894"/>
    </row>
    <row r="1365" spans="1:6">
      <c r="A1365" s="833">
        <v>2.1</v>
      </c>
      <c r="B1365" s="38" t="s">
        <v>76</v>
      </c>
      <c r="C1365" s="208"/>
      <c r="D1365" s="208"/>
      <c r="E1365" s="2214"/>
      <c r="F1365" s="1894"/>
    </row>
    <row r="1366" spans="1:6" s="72" customFormat="1">
      <c r="A1366" s="860"/>
      <c r="B1366" s="861" t="s">
        <v>2261</v>
      </c>
      <c r="C1366" s="702"/>
      <c r="D1366" s="702"/>
      <c r="E1366" s="2241"/>
      <c r="F1366" s="1929"/>
    </row>
    <row r="1367" spans="1:6" s="72" customFormat="1" ht="55.2">
      <c r="A1367" s="860" t="s">
        <v>28</v>
      </c>
      <c r="B1367" s="862" t="s">
        <v>2262</v>
      </c>
      <c r="C1367" s="702" t="s">
        <v>1421</v>
      </c>
      <c r="D1367" s="702">
        <v>1</v>
      </c>
      <c r="E1367" s="2241"/>
      <c r="F1367" s="1929">
        <f>E1367</f>
        <v>0</v>
      </c>
    </row>
    <row r="1368" spans="1:6" s="72" customFormat="1" ht="13.95" customHeight="1">
      <c r="A1368" s="863"/>
      <c r="B1368" s="862"/>
      <c r="C1368" s="702"/>
      <c r="D1368" s="702"/>
      <c r="E1368" s="2241"/>
      <c r="F1368" s="1929">
        <f>D1368*E1368</f>
        <v>0</v>
      </c>
    </row>
    <row r="1369" spans="1:6" s="72" customFormat="1">
      <c r="A1369" s="863"/>
      <c r="B1369" s="861" t="s">
        <v>1687</v>
      </c>
      <c r="C1369" s="702"/>
      <c r="D1369" s="702"/>
      <c r="E1369" s="2241"/>
      <c r="F1369" s="1929"/>
    </row>
    <row r="1370" spans="1:6" s="72" customFormat="1" ht="55.2">
      <c r="A1370" s="863" t="s">
        <v>30</v>
      </c>
      <c r="B1370" s="862" t="s">
        <v>1688</v>
      </c>
      <c r="C1370" s="702" t="s">
        <v>1421</v>
      </c>
      <c r="D1370" s="702">
        <v>1</v>
      </c>
      <c r="E1370" s="2241"/>
      <c r="F1370" s="1929">
        <f>D1370*E1370</f>
        <v>0</v>
      </c>
    </row>
    <row r="1371" spans="1:6" s="72" customFormat="1">
      <c r="A1371" s="863"/>
      <c r="B1371" s="862"/>
      <c r="C1371" s="702"/>
      <c r="D1371" s="702"/>
      <c r="E1371" s="2241"/>
      <c r="F1371" s="1929"/>
    </row>
    <row r="1372" spans="1:6" s="72" customFormat="1">
      <c r="A1372" s="863"/>
      <c r="B1372" s="861" t="s">
        <v>1689</v>
      </c>
      <c r="C1372" s="702"/>
      <c r="D1372" s="702"/>
      <c r="E1372" s="2241"/>
      <c r="F1372" s="1929"/>
    </row>
    <row r="1373" spans="1:6" s="72" customFormat="1" ht="41.4">
      <c r="A1373" s="863" t="s">
        <v>31</v>
      </c>
      <c r="B1373" s="862" t="s">
        <v>1690</v>
      </c>
      <c r="C1373" s="702" t="s">
        <v>1421</v>
      </c>
      <c r="D1373" s="702">
        <v>2</v>
      </c>
      <c r="E1373" s="2241"/>
      <c r="F1373" s="1929">
        <f>D1373*E1373</f>
        <v>0</v>
      </c>
    </row>
    <row r="1374" spans="1:6" s="72" customFormat="1">
      <c r="A1374" s="863"/>
      <c r="B1374" s="862"/>
      <c r="C1374" s="702"/>
      <c r="D1374" s="702"/>
      <c r="E1374" s="2241"/>
      <c r="F1374" s="1929"/>
    </row>
    <row r="1375" spans="1:6" s="72" customFormat="1" ht="55.2">
      <c r="A1375" s="863" t="s">
        <v>32</v>
      </c>
      <c r="B1375" s="862" t="s">
        <v>2263</v>
      </c>
      <c r="C1375" s="1930" t="s">
        <v>1421</v>
      </c>
      <c r="D1375" s="906">
        <v>4</v>
      </c>
      <c r="E1375" s="2242"/>
      <c r="F1375" s="1929">
        <f>D1375*E1375</f>
        <v>0</v>
      </c>
    </row>
    <row r="1376" spans="1:6" s="72" customFormat="1">
      <c r="A1376" s="863"/>
      <c r="B1376" s="862"/>
      <c r="C1376" s="1930"/>
      <c r="D1376" s="906"/>
      <c r="E1376" s="2242"/>
      <c r="F1376" s="1929"/>
    </row>
    <row r="1377" spans="1:8" s="72" customFormat="1">
      <c r="A1377" s="863" t="s">
        <v>2036</v>
      </c>
      <c r="B1377" s="862" t="s">
        <v>1693</v>
      </c>
      <c r="C1377" s="702" t="s">
        <v>1421</v>
      </c>
      <c r="D1377" s="702">
        <v>35</v>
      </c>
      <c r="E1377" s="2242"/>
      <c r="F1377" s="1929">
        <f t="shared" ref="F1377:F1383" si="47">D1377*E1377</f>
        <v>0</v>
      </c>
    </row>
    <row r="1378" spans="1:8" s="72" customFormat="1">
      <c r="A1378" s="863" t="s">
        <v>32</v>
      </c>
      <c r="B1378" s="862" t="s">
        <v>1694</v>
      </c>
      <c r="C1378" s="702" t="s">
        <v>1421</v>
      </c>
      <c r="D1378" s="702">
        <v>35</v>
      </c>
      <c r="E1378" s="2242"/>
      <c r="F1378" s="1929">
        <f t="shared" si="47"/>
        <v>0</v>
      </c>
      <c r="H1378" s="865"/>
    </row>
    <row r="1379" spans="1:8" s="72" customFormat="1">
      <c r="A1379" s="863"/>
      <c r="B1379" s="862" t="s">
        <v>1695</v>
      </c>
      <c r="C1379" s="1930" t="s">
        <v>1421</v>
      </c>
      <c r="D1379" s="1930">
        <v>15</v>
      </c>
      <c r="E1379" s="2242"/>
      <c r="F1379" s="1929">
        <f t="shared" si="47"/>
        <v>0</v>
      </c>
      <c r="H1379" s="865"/>
    </row>
    <row r="1380" spans="1:8" s="72" customFormat="1">
      <c r="A1380" s="863" t="s">
        <v>33</v>
      </c>
      <c r="B1380" s="358" t="s">
        <v>1696</v>
      </c>
      <c r="C1380" s="702" t="s">
        <v>1421</v>
      </c>
      <c r="D1380" s="702">
        <v>28</v>
      </c>
      <c r="E1380" s="2241"/>
      <c r="F1380" s="1929">
        <f t="shared" si="47"/>
        <v>0</v>
      </c>
    </row>
    <row r="1381" spans="1:8" s="72" customFormat="1">
      <c r="A1381" s="863"/>
      <c r="B1381" s="358" t="s">
        <v>1697</v>
      </c>
      <c r="C1381" s="702" t="s">
        <v>1421</v>
      </c>
      <c r="D1381" s="702">
        <v>35</v>
      </c>
      <c r="E1381" s="2241"/>
      <c r="F1381" s="1929">
        <f t="shared" si="47"/>
        <v>0</v>
      </c>
    </row>
    <row r="1382" spans="1:8" s="72" customFormat="1">
      <c r="A1382" s="863" t="s">
        <v>34</v>
      </c>
      <c r="B1382" s="358" t="s">
        <v>1698</v>
      </c>
      <c r="C1382" s="702" t="s">
        <v>1421</v>
      </c>
      <c r="D1382" s="702">
        <v>28</v>
      </c>
      <c r="E1382" s="2241"/>
      <c r="F1382" s="1929">
        <f t="shared" si="47"/>
        <v>0</v>
      </c>
    </row>
    <row r="1383" spans="1:8" s="72" customFormat="1">
      <c r="A1383" s="863"/>
      <c r="B1383" s="358" t="s">
        <v>1699</v>
      </c>
      <c r="C1383" s="702" t="s">
        <v>1421</v>
      </c>
      <c r="D1383" s="702">
        <v>65</v>
      </c>
      <c r="E1383" s="2241"/>
      <c r="F1383" s="1929">
        <f t="shared" si="47"/>
        <v>0</v>
      </c>
    </row>
    <row r="1384" spans="1:8" s="72" customFormat="1">
      <c r="A1384" s="863"/>
      <c r="B1384" s="358"/>
      <c r="C1384" s="702"/>
      <c r="D1384" s="702"/>
      <c r="E1384" s="2241"/>
      <c r="F1384" s="1929"/>
    </row>
    <row r="1385" spans="1:8" s="72" customFormat="1">
      <c r="A1385" s="860"/>
      <c r="B1385" s="358"/>
      <c r="C1385" s="702"/>
      <c r="D1385" s="702"/>
      <c r="E1385" s="2241"/>
      <c r="F1385" s="1929"/>
    </row>
    <row r="1386" spans="1:8" s="72" customFormat="1">
      <c r="A1386" s="860"/>
      <c r="B1386" s="358"/>
      <c r="C1386" s="702"/>
      <c r="D1386" s="702"/>
      <c r="E1386" s="2241"/>
      <c r="F1386" s="1929"/>
    </row>
    <row r="1387" spans="1:8" s="72" customFormat="1">
      <c r="A1387" s="860"/>
      <c r="B1387" s="358"/>
      <c r="C1387" s="702"/>
      <c r="D1387" s="702"/>
      <c r="E1387" s="2241"/>
      <c r="F1387" s="1929"/>
    </row>
    <row r="1388" spans="1:8" s="72" customFormat="1">
      <c r="A1388" s="860"/>
      <c r="B1388" s="358"/>
      <c r="C1388" s="702"/>
      <c r="D1388" s="702"/>
      <c r="E1388" s="2241"/>
      <c r="F1388" s="1929"/>
    </row>
    <row r="1389" spans="1:8" s="72" customFormat="1">
      <c r="A1389" s="860"/>
      <c r="B1389" s="358"/>
      <c r="C1389" s="702"/>
      <c r="D1389" s="702"/>
      <c r="E1389" s="2241"/>
      <c r="F1389" s="1929"/>
    </row>
    <row r="1390" spans="1:8" s="72" customFormat="1">
      <c r="A1390" s="860"/>
      <c r="B1390" s="358"/>
      <c r="C1390" s="702"/>
      <c r="D1390" s="702"/>
      <c r="E1390" s="2241"/>
      <c r="F1390" s="1929"/>
    </row>
    <row r="1391" spans="1:8" s="72" customFormat="1">
      <c r="A1391" s="860"/>
      <c r="B1391" s="358"/>
      <c r="C1391" s="702"/>
      <c r="D1391" s="702"/>
      <c r="E1391" s="2241"/>
      <c r="F1391" s="1929"/>
    </row>
    <row r="1392" spans="1:8" s="72" customFormat="1">
      <c r="A1392" s="860"/>
      <c r="B1392" s="358"/>
      <c r="C1392" s="702"/>
      <c r="D1392" s="702"/>
      <c r="E1392" s="2241"/>
      <c r="F1392" s="1929"/>
    </row>
    <row r="1393" spans="1:8" s="72" customFormat="1">
      <c r="A1393" s="860"/>
      <c r="B1393" s="358"/>
      <c r="C1393" s="702"/>
      <c r="D1393" s="702"/>
      <c r="E1393" s="2241"/>
      <c r="F1393" s="1929"/>
    </row>
    <row r="1394" spans="1:8" s="72" customFormat="1">
      <c r="A1394" s="860"/>
      <c r="B1394" s="358"/>
      <c r="C1394" s="702"/>
      <c r="D1394" s="702"/>
      <c r="E1394" s="2241"/>
      <c r="F1394" s="1929"/>
    </row>
    <row r="1395" spans="1:8" s="72" customFormat="1">
      <c r="A1395" s="860"/>
      <c r="B1395" s="358"/>
      <c r="C1395" s="702"/>
      <c r="D1395" s="702"/>
      <c r="E1395" s="2241"/>
      <c r="F1395" s="1929"/>
    </row>
    <row r="1396" spans="1:8" s="72" customFormat="1">
      <c r="A1396" s="860"/>
      <c r="B1396" s="358"/>
      <c r="C1396" s="702"/>
      <c r="D1396" s="702"/>
      <c r="E1396" s="2241"/>
      <c r="F1396" s="1929"/>
    </row>
    <row r="1397" spans="1:8" s="72" customFormat="1">
      <c r="A1397" s="860"/>
      <c r="B1397" s="358"/>
      <c r="C1397" s="702"/>
      <c r="D1397" s="702"/>
      <c r="E1397" s="2241"/>
      <c r="F1397" s="1929"/>
    </row>
    <row r="1398" spans="1:8" s="72" customFormat="1" ht="14.4" thickBot="1">
      <c r="A1398" s="860"/>
      <c r="B1398" s="358"/>
      <c r="C1398" s="702"/>
      <c r="D1398" s="702"/>
      <c r="E1398" s="2241"/>
      <c r="F1398" s="1929"/>
    </row>
    <row r="1399" spans="1:8" ht="15" customHeight="1" thickTop="1" thickBot="1">
      <c r="A1399" s="829" t="s">
        <v>2245</v>
      </c>
      <c r="B1399" s="829" t="s">
        <v>2264</v>
      </c>
      <c r="C1399" s="1887"/>
      <c r="D1399" s="1887"/>
      <c r="E1399" s="2243"/>
      <c r="F1399" s="1904">
        <f>SUM(F1367:F1387)</f>
        <v>0</v>
      </c>
    </row>
    <row r="1400" spans="1:8" s="72" customFormat="1" ht="14.4" thickTop="1">
      <c r="C1400" s="806"/>
      <c r="D1400" s="806"/>
      <c r="E1400" s="2244"/>
      <c r="F1400" s="1931"/>
      <c r="H1400" s="866"/>
    </row>
    <row r="1401" spans="1:8" s="72" customFormat="1">
      <c r="C1401" s="806"/>
      <c r="D1401" s="806"/>
      <c r="E1401" s="2244"/>
      <c r="F1401" s="1931"/>
    </row>
    <row r="1402" spans="1:8" ht="14.4" customHeight="1" thickBot="1">
      <c r="A1402" s="2196" t="s">
        <v>2260</v>
      </c>
      <c r="B1402" s="2196"/>
      <c r="C1402" s="2196"/>
      <c r="D1402" s="2196"/>
      <c r="E1402" s="2237"/>
      <c r="F1402" s="2196"/>
    </row>
    <row r="1403" spans="1:8" ht="28.8" thickTop="1" thickBot="1">
      <c r="A1403" s="814" t="s">
        <v>7</v>
      </c>
      <c r="B1403" s="824" t="s">
        <v>8</v>
      </c>
      <c r="C1403" s="1920" t="s">
        <v>10</v>
      </c>
      <c r="D1403" s="1920" t="s">
        <v>991</v>
      </c>
      <c r="E1403" s="2227" t="s">
        <v>11</v>
      </c>
      <c r="F1403" s="1893" t="s">
        <v>2033</v>
      </c>
    </row>
    <row r="1404" spans="1:8" ht="14.4" thickTop="1">
      <c r="A1404" s="833"/>
      <c r="B1404" s="830"/>
      <c r="C1404" s="208"/>
      <c r="D1404" s="208"/>
      <c r="E1404" s="2214"/>
      <c r="F1404" s="1894"/>
    </row>
    <row r="1405" spans="1:8">
      <c r="A1405" s="833">
        <v>2.2000000000000002</v>
      </c>
      <c r="B1405" s="38" t="s">
        <v>611</v>
      </c>
      <c r="C1405" s="208"/>
      <c r="D1405" s="208"/>
      <c r="E1405" s="2214"/>
      <c r="F1405" s="1894"/>
    </row>
    <row r="1406" spans="1:8" s="72" customFormat="1">
      <c r="A1406" s="863"/>
      <c r="B1406" s="861" t="s">
        <v>1689</v>
      </c>
      <c r="C1406" s="702"/>
      <c r="D1406" s="702"/>
      <c r="E1406" s="2241"/>
      <c r="F1406" s="1929"/>
    </row>
    <row r="1407" spans="1:8" s="72" customFormat="1" ht="41.4">
      <c r="A1407" s="863" t="s">
        <v>28</v>
      </c>
      <c r="B1407" s="862" t="s">
        <v>1690</v>
      </c>
      <c r="C1407" s="702" t="s">
        <v>1421</v>
      </c>
      <c r="D1407" s="702">
        <v>2</v>
      </c>
      <c r="E1407" s="2241"/>
      <c r="F1407" s="1929">
        <f>D1407*E1407</f>
        <v>0</v>
      </c>
    </row>
    <row r="1408" spans="1:8" s="72" customFormat="1">
      <c r="A1408" s="863"/>
      <c r="B1408" s="862"/>
      <c r="C1408" s="702"/>
      <c r="D1408" s="702"/>
      <c r="E1408" s="2241"/>
      <c r="F1408" s="1929"/>
    </row>
    <row r="1409" spans="1:8" s="72" customFormat="1" ht="55.2">
      <c r="A1409" s="863" t="s">
        <v>30</v>
      </c>
      <c r="B1409" s="862" t="s">
        <v>2263</v>
      </c>
      <c r="C1409" s="1930" t="s">
        <v>1421</v>
      </c>
      <c r="D1409" s="906">
        <v>5</v>
      </c>
      <c r="E1409" s="2242"/>
      <c r="F1409" s="1929">
        <f>D1409*E1409</f>
        <v>0</v>
      </c>
    </row>
    <row r="1410" spans="1:8" s="72" customFormat="1">
      <c r="A1410" s="863"/>
      <c r="B1410" s="862"/>
      <c r="C1410" s="1930"/>
      <c r="D1410" s="906"/>
      <c r="E1410" s="2242"/>
      <c r="F1410" s="1929"/>
    </row>
    <row r="1411" spans="1:8" s="72" customFormat="1">
      <c r="A1411" s="863" t="s">
        <v>2036</v>
      </c>
      <c r="B1411" s="862" t="s">
        <v>1693</v>
      </c>
      <c r="C1411" s="702" t="s">
        <v>1421</v>
      </c>
      <c r="D1411" s="702">
        <v>30</v>
      </c>
      <c r="E1411" s="2242"/>
      <c r="F1411" s="1929">
        <f t="shared" ref="F1411:F1417" si="48">D1411*E1411</f>
        <v>0</v>
      </c>
    </row>
    <row r="1412" spans="1:8" s="72" customFormat="1">
      <c r="A1412" s="863" t="s">
        <v>32</v>
      </c>
      <c r="B1412" s="862" t="s">
        <v>1694</v>
      </c>
      <c r="C1412" s="702" t="s">
        <v>1421</v>
      </c>
      <c r="D1412" s="702">
        <v>30</v>
      </c>
      <c r="E1412" s="2242"/>
      <c r="F1412" s="1929">
        <f t="shared" si="48"/>
        <v>0</v>
      </c>
      <c r="H1412" s="865"/>
    </row>
    <row r="1413" spans="1:8" s="72" customFormat="1">
      <c r="A1413" s="863" t="s">
        <v>33</v>
      </c>
      <c r="B1413" s="862" t="s">
        <v>1695</v>
      </c>
      <c r="C1413" s="1930" t="s">
        <v>1421</v>
      </c>
      <c r="D1413" s="1930">
        <v>30</v>
      </c>
      <c r="E1413" s="2242"/>
      <c r="F1413" s="1929">
        <f t="shared" si="48"/>
        <v>0</v>
      </c>
      <c r="H1413" s="865"/>
    </row>
    <row r="1414" spans="1:8" s="72" customFormat="1">
      <c r="A1414" s="863" t="s">
        <v>34</v>
      </c>
      <c r="B1414" s="358" t="s">
        <v>1696</v>
      </c>
      <c r="C1414" s="702" t="s">
        <v>1421</v>
      </c>
      <c r="D1414" s="702">
        <v>40</v>
      </c>
      <c r="E1414" s="2241"/>
      <c r="F1414" s="1929">
        <f t="shared" si="48"/>
        <v>0</v>
      </c>
    </row>
    <row r="1415" spans="1:8" s="72" customFormat="1">
      <c r="A1415" s="863" t="s">
        <v>35</v>
      </c>
      <c r="B1415" s="358" t="s">
        <v>1697</v>
      </c>
      <c r="C1415" s="702" t="s">
        <v>1421</v>
      </c>
      <c r="D1415" s="702">
        <v>15</v>
      </c>
      <c r="E1415" s="2241"/>
      <c r="F1415" s="1929">
        <f t="shared" si="48"/>
        <v>0</v>
      </c>
    </row>
    <row r="1416" spans="1:8" s="72" customFormat="1">
      <c r="A1416" s="863" t="s">
        <v>36</v>
      </c>
      <c r="B1416" s="358" t="s">
        <v>1698</v>
      </c>
      <c r="C1416" s="702" t="s">
        <v>1421</v>
      </c>
      <c r="D1416" s="702">
        <v>40</v>
      </c>
      <c r="E1416" s="2241"/>
      <c r="F1416" s="1929">
        <f t="shared" si="48"/>
        <v>0</v>
      </c>
    </row>
    <row r="1417" spans="1:8" s="72" customFormat="1">
      <c r="A1417" s="863" t="s">
        <v>74</v>
      </c>
      <c r="B1417" s="358" t="s">
        <v>1699</v>
      </c>
      <c r="C1417" s="702" t="s">
        <v>1421</v>
      </c>
      <c r="D1417" s="702">
        <v>50</v>
      </c>
      <c r="E1417" s="2241"/>
      <c r="F1417" s="1929">
        <f t="shared" si="48"/>
        <v>0</v>
      </c>
    </row>
    <row r="1418" spans="1:8" s="72" customFormat="1">
      <c r="A1418" s="863"/>
      <c r="B1418" s="358"/>
      <c r="C1418" s="702"/>
      <c r="D1418" s="702"/>
      <c r="E1418" s="2241"/>
      <c r="F1418" s="1929"/>
    </row>
    <row r="1419" spans="1:8" ht="27.6">
      <c r="A1419" s="825" t="s">
        <v>38</v>
      </c>
      <c r="B1419" s="41" t="s">
        <v>1700</v>
      </c>
      <c r="C1419" s="208" t="s">
        <v>1701</v>
      </c>
      <c r="D1419" s="208"/>
      <c r="E1419" s="2214"/>
      <c r="F1419" s="1894">
        <f>E1419</f>
        <v>0</v>
      </c>
    </row>
    <row r="1420" spans="1:8">
      <c r="A1420" s="825" t="s">
        <v>39</v>
      </c>
      <c r="B1420" s="41" t="s">
        <v>1702</v>
      </c>
      <c r="C1420" s="208" t="s">
        <v>1701</v>
      </c>
      <c r="D1420" s="208"/>
      <c r="E1420" s="2214"/>
      <c r="F1420" s="1894">
        <f t="shared" ref="F1420:F1425" si="49">E1420</f>
        <v>0</v>
      </c>
    </row>
    <row r="1421" spans="1:8" ht="27.6">
      <c r="A1421" s="825" t="s">
        <v>40</v>
      </c>
      <c r="B1421" s="41" t="s">
        <v>1703</v>
      </c>
      <c r="C1421" s="208" t="s">
        <v>1701</v>
      </c>
      <c r="D1421" s="208"/>
      <c r="E1421" s="2214"/>
      <c r="F1421" s="1894">
        <f t="shared" si="49"/>
        <v>0</v>
      </c>
    </row>
    <row r="1422" spans="1:8">
      <c r="A1422" s="825" t="s">
        <v>42</v>
      </c>
      <c r="B1422" s="41" t="s">
        <v>1704</v>
      </c>
      <c r="C1422" s="779" t="s">
        <v>58</v>
      </c>
      <c r="D1422" s="208"/>
      <c r="E1422" s="2214"/>
      <c r="F1422" s="1894">
        <f t="shared" si="49"/>
        <v>0</v>
      </c>
    </row>
    <row r="1423" spans="1:8">
      <c r="A1423" s="825" t="s">
        <v>43</v>
      </c>
      <c r="B1423" s="41" t="s">
        <v>1705</v>
      </c>
      <c r="C1423" s="779" t="s">
        <v>58</v>
      </c>
      <c r="D1423" s="208"/>
      <c r="E1423" s="2214"/>
      <c r="F1423" s="1894">
        <f t="shared" si="49"/>
        <v>0</v>
      </c>
    </row>
    <row r="1424" spans="1:8" ht="27.6">
      <c r="A1424" s="825"/>
      <c r="B1424" s="41" t="s">
        <v>1706</v>
      </c>
      <c r="C1424" s="208"/>
      <c r="D1424" s="208"/>
      <c r="E1424" s="2214"/>
      <c r="F1424" s="1894"/>
    </row>
    <row r="1425" spans="1:6">
      <c r="A1425" s="825" t="s">
        <v>613</v>
      </c>
      <c r="B1425" s="41" t="s">
        <v>1707</v>
      </c>
      <c r="C1425" s="208" t="s">
        <v>1701</v>
      </c>
      <c r="D1425" s="208"/>
      <c r="E1425" s="2214"/>
      <c r="F1425" s="1894">
        <f t="shared" si="49"/>
        <v>0</v>
      </c>
    </row>
    <row r="1426" spans="1:6" s="72" customFormat="1">
      <c r="A1426" s="860"/>
      <c r="B1426" s="358"/>
      <c r="C1426" s="702"/>
      <c r="D1426" s="702"/>
      <c r="E1426" s="2241"/>
      <c r="F1426" s="1929"/>
    </row>
    <row r="1427" spans="1:6" s="72" customFormat="1">
      <c r="A1427" s="860"/>
      <c r="B1427" s="358"/>
      <c r="C1427" s="702"/>
      <c r="D1427" s="702"/>
      <c r="E1427" s="2241"/>
      <c r="F1427" s="1929"/>
    </row>
    <row r="1428" spans="1:6" s="72" customFormat="1">
      <c r="A1428" s="860"/>
      <c r="B1428" s="358"/>
      <c r="C1428" s="702"/>
      <c r="D1428" s="702"/>
      <c r="E1428" s="2241"/>
      <c r="F1428" s="1929"/>
    </row>
    <row r="1429" spans="1:6" s="72" customFormat="1">
      <c r="A1429" s="860"/>
      <c r="B1429" s="358"/>
      <c r="C1429" s="702"/>
      <c r="D1429" s="702"/>
      <c r="E1429" s="2241"/>
      <c r="F1429" s="1929"/>
    </row>
    <row r="1430" spans="1:6" s="72" customFormat="1">
      <c r="A1430" s="860"/>
      <c r="B1430" s="358"/>
      <c r="C1430" s="702"/>
      <c r="D1430" s="702"/>
      <c r="E1430" s="2241"/>
      <c r="F1430" s="1929"/>
    </row>
    <row r="1431" spans="1:6" s="72" customFormat="1">
      <c r="A1431" s="860"/>
      <c r="B1431" s="358"/>
      <c r="C1431" s="702"/>
      <c r="D1431" s="702"/>
      <c r="E1431" s="2241"/>
      <c r="F1431" s="1929"/>
    </row>
    <row r="1432" spans="1:6" s="72" customFormat="1">
      <c r="A1432" s="860"/>
      <c r="B1432" s="358"/>
      <c r="C1432" s="702"/>
      <c r="D1432" s="702"/>
      <c r="E1432" s="2241"/>
      <c r="F1432" s="1929"/>
    </row>
    <row r="1433" spans="1:6" s="72" customFormat="1">
      <c r="A1433" s="860"/>
      <c r="B1433" s="358"/>
      <c r="C1433" s="702"/>
      <c r="D1433" s="702"/>
      <c r="E1433" s="2241"/>
      <c r="F1433" s="1929"/>
    </row>
    <row r="1434" spans="1:6" s="72" customFormat="1">
      <c r="A1434" s="860"/>
      <c r="B1434" s="358"/>
      <c r="C1434" s="702"/>
      <c r="D1434" s="702"/>
      <c r="E1434" s="2241"/>
      <c r="F1434" s="1929"/>
    </row>
    <row r="1435" spans="1:6" s="72" customFormat="1">
      <c r="A1435" s="860"/>
      <c r="B1435" s="1958"/>
      <c r="C1435" s="1736"/>
      <c r="D1435" s="1736"/>
      <c r="E1435" s="2245"/>
      <c r="F1435" s="1929"/>
    </row>
    <row r="1436" spans="1:6" s="72" customFormat="1">
      <c r="A1436" s="860"/>
      <c r="B1436" s="1958"/>
      <c r="C1436" s="1736"/>
      <c r="D1436" s="1736"/>
      <c r="E1436" s="2245"/>
      <c r="F1436" s="1929"/>
    </row>
    <row r="1437" spans="1:6" s="72" customFormat="1">
      <c r="A1437" s="860"/>
      <c r="B1437" s="358"/>
      <c r="C1437" s="702"/>
      <c r="D1437" s="702"/>
      <c r="E1437" s="2241"/>
      <c r="F1437" s="1929"/>
    </row>
    <row r="1438" spans="1:6" s="72" customFormat="1">
      <c r="A1438" s="860"/>
      <c r="B1438" s="358"/>
      <c r="C1438" s="702"/>
      <c r="D1438" s="702"/>
      <c r="E1438" s="2241"/>
      <c r="F1438" s="1929"/>
    </row>
    <row r="1439" spans="1:6" s="72" customFormat="1">
      <c r="A1439" s="860"/>
      <c r="B1439" s="358"/>
      <c r="C1439" s="702"/>
      <c r="D1439" s="702"/>
      <c r="E1439" s="2241"/>
      <c r="F1439" s="1929"/>
    </row>
    <row r="1440" spans="1:6" s="72" customFormat="1" ht="14.4" thickBot="1">
      <c r="A1440" s="860"/>
      <c r="B1440" s="358"/>
      <c r="C1440" s="702"/>
      <c r="D1440" s="702"/>
      <c r="E1440" s="2241"/>
      <c r="F1440" s="1929"/>
    </row>
    <row r="1441" spans="1:8" ht="15" customHeight="1" thickTop="1" thickBot="1">
      <c r="A1441" s="829" t="s">
        <v>2245</v>
      </c>
      <c r="B1441" s="829" t="s">
        <v>2264</v>
      </c>
      <c r="C1441" s="1887"/>
      <c r="D1441" s="1887"/>
      <c r="E1441" s="2243"/>
      <c r="F1441" s="1904">
        <f>SUM(F1406:F1434)</f>
        <v>0</v>
      </c>
    </row>
    <row r="1442" spans="1:8" s="72" customFormat="1" ht="14.4" thickTop="1">
      <c r="C1442" s="806"/>
      <c r="D1442" s="806"/>
      <c r="E1442" s="2244"/>
      <c r="F1442" s="979"/>
      <c r="H1442" s="865"/>
    </row>
    <row r="1443" spans="1:8" ht="14.4" customHeight="1" thickBot="1">
      <c r="A1443" s="2197" t="s">
        <v>2265</v>
      </c>
      <c r="B1443" s="2197"/>
      <c r="C1443" s="2197"/>
      <c r="D1443" s="2197"/>
      <c r="E1443" s="2246"/>
      <c r="F1443" s="2197"/>
    </row>
    <row r="1444" spans="1:8" ht="28.8" thickTop="1" thickBot="1">
      <c r="A1444" s="814" t="s">
        <v>7</v>
      </c>
      <c r="B1444" s="824" t="s">
        <v>8</v>
      </c>
      <c r="C1444" s="1920" t="s">
        <v>10</v>
      </c>
      <c r="D1444" s="1920" t="s">
        <v>991</v>
      </c>
      <c r="E1444" s="2227" t="s">
        <v>11</v>
      </c>
      <c r="F1444" s="1893" t="s">
        <v>2033</v>
      </c>
    </row>
    <row r="1445" spans="1:8" ht="14.4" thickTop="1">
      <c r="A1445" s="833">
        <v>3.1</v>
      </c>
      <c r="B1445" s="38" t="s">
        <v>1721</v>
      </c>
      <c r="C1445" s="208"/>
      <c r="D1445" s="208"/>
      <c r="E1445" s="2214"/>
      <c r="F1445" s="1894"/>
    </row>
    <row r="1446" spans="1:8" ht="27.6">
      <c r="A1446" s="833"/>
      <c r="B1446" s="41" t="s">
        <v>1710</v>
      </c>
      <c r="C1446" s="208"/>
      <c r="D1446" s="208"/>
      <c r="E1446" s="2214"/>
      <c r="F1446" s="1894"/>
    </row>
    <row r="1447" spans="1:8" ht="27.6">
      <c r="A1447" s="825" t="s">
        <v>2044</v>
      </c>
      <c r="B1447" s="41" t="s">
        <v>1711</v>
      </c>
      <c r="C1447" s="208"/>
      <c r="D1447" s="208"/>
      <c r="E1447" s="2214"/>
      <c r="F1447" s="1894"/>
    </row>
    <row r="1448" spans="1:8">
      <c r="A1448" s="825"/>
      <c r="B1448" s="826" t="s">
        <v>1712</v>
      </c>
      <c r="C1448" s="208" t="s">
        <v>1421</v>
      </c>
      <c r="D1448" s="208">
        <v>50</v>
      </c>
      <c r="E1448" s="2214"/>
      <c r="F1448" s="1894">
        <f t="shared" ref="F1448:F1455" si="50">D1448*E1448</f>
        <v>0</v>
      </c>
    </row>
    <row r="1449" spans="1:8">
      <c r="A1449" s="825"/>
      <c r="B1449" s="826" t="s">
        <v>1713</v>
      </c>
      <c r="C1449" s="208" t="s">
        <v>1421</v>
      </c>
      <c r="D1449" s="208">
        <v>50</v>
      </c>
      <c r="E1449" s="2214"/>
      <c r="F1449" s="1894">
        <f t="shared" si="50"/>
        <v>0</v>
      </c>
    </row>
    <row r="1450" spans="1:8">
      <c r="A1450" s="825"/>
      <c r="B1450" s="826"/>
      <c r="C1450" s="208"/>
      <c r="D1450" s="208"/>
      <c r="E1450" s="2214"/>
      <c r="F1450" s="1894"/>
    </row>
    <row r="1451" spans="1:8" ht="27.6">
      <c r="A1451" s="825" t="s">
        <v>2046</v>
      </c>
      <c r="B1451" s="41" t="s">
        <v>1714</v>
      </c>
      <c r="C1451" s="208" t="s">
        <v>1421</v>
      </c>
      <c r="D1451" s="208">
        <v>12</v>
      </c>
      <c r="E1451" s="2214"/>
      <c r="F1451" s="1894">
        <f t="shared" si="50"/>
        <v>0</v>
      </c>
    </row>
    <row r="1452" spans="1:8">
      <c r="A1452" s="825"/>
      <c r="B1452" s="41"/>
      <c r="C1452" s="208"/>
      <c r="D1452" s="208"/>
      <c r="E1452" s="2214"/>
      <c r="F1452" s="1894"/>
    </row>
    <row r="1453" spans="1:8" ht="69">
      <c r="A1453" s="825" t="s">
        <v>2036</v>
      </c>
      <c r="B1453" s="41" t="s">
        <v>2266</v>
      </c>
      <c r="C1453" s="208" t="s">
        <v>1421</v>
      </c>
      <c r="D1453" s="208">
        <v>1</v>
      </c>
      <c r="E1453" s="2214"/>
      <c r="F1453" s="1894">
        <f t="shared" si="50"/>
        <v>0</v>
      </c>
    </row>
    <row r="1454" spans="1:8">
      <c r="A1454" s="825"/>
      <c r="B1454" s="41"/>
      <c r="C1454" s="208"/>
      <c r="D1454" s="208"/>
      <c r="E1454" s="2214"/>
      <c r="F1454" s="1894"/>
    </row>
    <row r="1455" spans="1:8" ht="82.8">
      <c r="A1455" s="825" t="s">
        <v>2048</v>
      </c>
      <c r="B1455" s="41" t="s">
        <v>2267</v>
      </c>
      <c r="C1455" s="208" t="s">
        <v>1421</v>
      </c>
      <c r="D1455" s="208">
        <v>1</v>
      </c>
      <c r="E1455" s="2214"/>
      <c r="F1455" s="1894">
        <f t="shared" si="50"/>
        <v>0</v>
      </c>
    </row>
    <row r="1456" spans="1:8">
      <c r="A1456" s="825"/>
      <c r="B1456" s="41"/>
      <c r="C1456" s="208"/>
      <c r="D1456" s="208"/>
      <c r="E1456" s="2214"/>
      <c r="F1456" s="1894"/>
    </row>
    <row r="1457" spans="1:6" ht="27.6">
      <c r="A1457" s="825" t="s">
        <v>2155</v>
      </c>
      <c r="B1457" s="41" t="s">
        <v>1700</v>
      </c>
      <c r="C1457" s="208" t="s">
        <v>1701</v>
      </c>
      <c r="D1457" s="208"/>
      <c r="E1457" s="2214"/>
      <c r="F1457" s="1894">
        <f>E1457</f>
        <v>0</v>
      </c>
    </row>
    <row r="1458" spans="1:6">
      <c r="A1458" s="825"/>
      <c r="B1458" s="41"/>
      <c r="C1458" s="208"/>
      <c r="D1458" s="208"/>
      <c r="E1458" s="2214"/>
      <c r="F1458" s="1894"/>
    </row>
    <row r="1459" spans="1:6" ht="27.6">
      <c r="A1459" s="825" t="s">
        <v>2100</v>
      </c>
      <c r="B1459" s="41" t="s">
        <v>2268</v>
      </c>
      <c r="C1459" s="208" t="s">
        <v>1701</v>
      </c>
      <c r="D1459" s="208"/>
      <c r="E1459" s="2214"/>
      <c r="F1459" s="1894">
        <f>E1459</f>
        <v>0</v>
      </c>
    </row>
    <row r="1460" spans="1:6">
      <c r="A1460" s="825"/>
      <c r="B1460" s="41"/>
      <c r="C1460" s="208"/>
      <c r="D1460" s="208"/>
      <c r="E1460" s="2214"/>
      <c r="F1460" s="1894"/>
    </row>
    <row r="1461" spans="1:6">
      <c r="A1461" s="825" t="s">
        <v>2107</v>
      </c>
      <c r="B1461" s="41" t="s">
        <v>1716</v>
      </c>
      <c r="C1461" s="779" t="s">
        <v>58</v>
      </c>
      <c r="D1461" s="208"/>
      <c r="E1461" s="2214"/>
      <c r="F1461" s="1894">
        <f>E1461</f>
        <v>0</v>
      </c>
    </row>
    <row r="1462" spans="1:6">
      <c r="A1462" s="825"/>
      <c r="B1462" s="41"/>
      <c r="C1462" s="779"/>
      <c r="D1462" s="208"/>
      <c r="E1462" s="2214"/>
      <c r="F1462" s="1894"/>
    </row>
    <row r="1463" spans="1:6">
      <c r="A1463" s="825" t="s">
        <v>2111</v>
      </c>
      <c r="B1463" s="41" t="s">
        <v>1717</v>
      </c>
      <c r="C1463" s="779" t="s">
        <v>58</v>
      </c>
      <c r="D1463" s="208"/>
      <c r="E1463" s="2214"/>
      <c r="F1463" s="1894">
        <f>E1463</f>
        <v>0</v>
      </c>
    </row>
    <row r="1464" spans="1:6" ht="9" customHeight="1">
      <c r="A1464" s="825"/>
      <c r="B1464" s="41"/>
      <c r="C1464" s="779"/>
      <c r="D1464" s="208"/>
      <c r="E1464" s="2214"/>
      <c r="F1464" s="1894"/>
    </row>
    <row r="1465" spans="1:6" ht="27.6">
      <c r="A1465" s="825"/>
      <c r="B1465" s="41" t="s">
        <v>1706</v>
      </c>
      <c r="C1465" s="208"/>
      <c r="D1465" s="208"/>
      <c r="E1465" s="2214"/>
      <c r="F1465" s="1894"/>
    </row>
    <row r="1466" spans="1:6">
      <c r="A1466" s="825" t="s">
        <v>2112</v>
      </c>
      <c r="B1466" s="41" t="s">
        <v>1707</v>
      </c>
      <c r="C1466" s="208" t="s">
        <v>1701</v>
      </c>
      <c r="D1466" s="208"/>
      <c r="E1466" s="2214"/>
      <c r="F1466" s="1894">
        <f>E1466</f>
        <v>0</v>
      </c>
    </row>
    <row r="1467" spans="1:6">
      <c r="A1467" s="825"/>
      <c r="B1467" s="41"/>
      <c r="C1467" s="208"/>
      <c r="D1467" s="208"/>
      <c r="E1467" s="2214"/>
      <c r="F1467" s="1894"/>
    </row>
    <row r="1468" spans="1:6">
      <c r="A1468" s="825"/>
      <c r="B1468" s="41"/>
      <c r="C1468" s="208"/>
      <c r="D1468" s="208"/>
      <c r="E1468" s="2214"/>
      <c r="F1468" s="1894"/>
    </row>
    <row r="1469" spans="1:6">
      <c r="A1469" s="825"/>
      <c r="B1469" s="1710"/>
      <c r="C1469" s="1704"/>
      <c r="D1469" s="1704"/>
      <c r="E1469" s="2215"/>
      <c r="F1469" s="1894"/>
    </row>
    <row r="1470" spans="1:6">
      <c r="A1470" s="825"/>
      <c r="B1470" s="1710"/>
      <c r="C1470" s="1704"/>
      <c r="D1470" s="1704"/>
      <c r="E1470" s="2215"/>
      <c r="F1470" s="1894"/>
    </row>
    <row r="1471" spans="1:6">
      <c r="A1471" s="825"/>
      <c r="B1471" s="1710"/>
      <c r="C1471" s="1704"/>
      <c r="D1471" s="1704"/>
      <c r="E1471" s="2215"/>
      <c r="F1471" s="1894"/>
    </row>
    <row r="1472" spans="1:6">
      <c r="A1472" s="825"/>
      <c r="B1472" s="41"/>
      <c r="C1472" s="208"/>
      <c r="D1472" s="208"/>
      <c r="E1472" s="2214"/>
      <c r="F1472" s="1894"/>
    </row>
    <row r="1473" spans="1:6">
      <c r="A1473" s="825"/>
      <c r="B1473" s="41"/>
      <c r="C1473" s="208"/>
      <c r="D1473" s="208"/>
      <c r="E1473" s="2214"/>
      <c r="F1473" s="1894"/>
    </row>
    <row r="1474" spans="1:6">
      <c r="A1474" s="825"/>
      <c r="B1474" s="41"/>
      <c r="C1474" s="208"/>
      <c r="D1474" s="208"/>
      <c r="E1474" s="2214"/>
      <c r="F1474" s="1894"/>
    </row>
    <row r="1475" spans="1:6">
      <c r="A1475" s="825"/>
      <c r="B1475" s="41"/>
      <c r="C1475" s="208"/>
      <c r="D1475" s="208"/>
      <c r="E1475" s="2214"/>
      <c r="F1475" s="1894"/>
    </row>
    <row r="1476" spans="1:6" ht="14.4" thickBot="1">
      <c r="A1476" s="825"/>
      <c r="B1476" s="41"/>
      <c r="C1476" s="208"/>
      <c r="D1476" s="208"/>
      <c r="E1476" s="2214"/>
      <c r="F1476" s="1894"/>
    </row>
    <row r="1477" spans="1:6" ht="15" customHeight="1" thickTop="1" thickBot="1">
      <c r="A1477" s="829" t="s">
        <v>2245</v>
      </c>
      <c r="B1477" s="829"/>
      <c r="C1477" s="1887"/>
      <c r="D1477" s="1887"/>
      <c r="E1477" s="2243"/>
      <c r="F1477" s="1904">
        <f>SUM(F1447:F1468)</f>
        <v>0</v>
      </c>
    </row>
    <row r="1478" spans="1:6" ht="14.4" thickTop="1"/>
    <row r="1480" spans="1:6" ht="14.4" customHeight="1" thickBot="1">
      <c r="A1480" s="2197" t="s">
        <v>2269</v>
      </c>
      <c r="B1480" s="2197"/>
      <c r="C1480" s="2197"/>
      <c r="D1480" s="2197"/>
      <c r="E1480" s="2246"/>
      <c r="F1480" s="2197"/>
    </row>
    <row r="1481" spans="1:6" ht="28.8" thickTop="1" thickBot="1">
      <c r="A1481" s="814" t="s">
        <v>7</v>
      </c>
      <c r="B1481" s="824" t="s">
        <v>8</v>
      </c>
      <c r="C1481" s="1920" t="s">
        <v>10</v>
      </c>
      <c r="D1481" s="1920" t="s">
        <v>991</v>
      </c>
      <c r="E1481" s="2227" t="s">
        <v>11</v>
      </c>
      <c r="F1481" s="1893" t="s">
        <v>2033</v>
      </c>
    </row>
    <row r="1482" spans="1:6" ht="14.4" thickTop="1">
      <c r="A1482" s="833">
        <v>4.0999999999999996</v>
      </c>
      <c r="B1482" s="38" t="s">
        <v>2270</v>
      </c>
      <c r="C1482" s="208"/>
      <c r="D1482" s="208"/>
      <c r="E1482" s="2214"/>
      <c r="F1482" s="1894"/>
    </row>
    <row r="1483" spans="1:6" ht="27.6">
      <c r="A1483" s="833"/>
      <c r="B1483" s="41" t="s">
        <v>1710</v>
      </c>
      <c r="C1483" s="208"/>
      <c r="D1483" s="208"/>
      <c r="E1483" s="2214"/>
      <c r="F1483" s="1894"/>
    </row>
    <row r="1484" spans="1:6" ht="27.6">
      <c r="A1484" s="825" t="s">
        <v>2044</v>
      </c>
      <c r="B1484" s="41" t="s">
        <v>2271</v>
      </c>
      <c r="C1484" s="208"/>
      <c r="D1484" s="208"/>
      <c r="E1484" s="2214"/>
      <c r="F1484" s="1894"/>
    </row>
    <row r="1485" spans="1:6">
      <c r="A1485" s="825"/>
      <c r="B1485" s="826" t="s">
        <v>1712</v>
      </c>
      <c r="C1485" s="874" t="s">
        <v>1421</v>
      </c>
      <c r="D1485" s="874">
        <v>1</v>
      </c>
      <c r="E1485" s="2214"/>
      <c r="F1485" s="1894">
        <f t="shared" ref="F1485" si="51">D1485*E1485</f>
        <v>0</v>
      </c>
    </row>
    <row r="1486" spans="1:6">
      <c r="A1486" s="833"/>
      <c r="B1486" s="41"/>
      <c r="C1486" s="208"/>
      <c r="D1486" s="208"/>
      <c r="E1486" s="2214"/>
      <c r="F1486" s="1894"/>
    </row>
    <row r="1487" spans="1:6" ht="41.4">
      <c r="A1487" s="825" t="s">
        <v>2046</v>
      </c>
      <c r="B1487" s="41" t="s">
        <v>2272</v>
      </c>
      <c r="C1487" s="208"/>
      <c r="D1487" s="208"/>
      <c r="E1487" s="2214"/>
      <c r="F1487" s="1894"/>
    </row>
    <row r="1488" spans="1:6">
      <c r="A1488" s="825"/>
      <c r="B1488" s="826" t="s">
        <v>1712</v>
      </c>
      <c r="C1488" s="874" t="s">
        <v>1421</v>
      </c>
      <c r="D1488" s="874">
        <v>1</v>
      </c>
      <c r="E1488" s="2214"/>
      <c r="F1488" s="1894">
        <f>D1488*E1488</f>
        <v>0</v>
      </c>
    </row>
    <row r="1489" spans="1:6">
      <c r="A1489" s="825"/>
      <c r="B1489" s="826"/>
      <c r="C1489" s="874"/>
      <c r="D1489" s="874"/>
      <c r="E1489" s="2214"/>
      <c r="F1489" s="1894"/>
    </row>
    <row r="1490" spans="1:6" ht="27.6">
      <c r="A1490" s="825"/>
      <c r="B1490" s="826" t="s">
        <v>2273</v>
      </c>
      <c r="C1490" s="874"/>
      <c r="D1490" s="874"/>
      <c r="E1490" s="2214"/>
      <c r="F1490" s="1894"/>
    </row>
    <row r="1491" spans="1:6">
      <c r="A1491" s="825"/>
      <c r="B1491" s="826" t="s">
        <v>1712</v>
      </c>
      <c r="C1491" s="874" t="s">
        <v>1421</v>
      </c>
      <c r="D1491" s="874">
        <v>1</v>
      </c>
      <c r="E1491" s="2214"/>
      <c r="F1491" s="1894">
        <f>D1491*E1491</f>
        <v>0</v>
      </c>
    </row>
    <row r="1492" spans="1:6">
      <c r="A1492" s="825"/>
      <c r="B1492" s="826"/>
      <c r="C1492" s="208"/>
      <c r="D1492" s="208"/>
      <c r="E1492" s="2214"/>
      <c r="F1492" s="1894"/>
    </row>
    <row r="1493" spans="1:6" ht="55.2">
      <c r="A1493" s="825" t="s">
        <v>2036</v>
      </c>
      <c r="B1493" s="41" t="s">
        <v>2274</v>
      </c>
      <c r="C1493" s="208" t="s">
        <v>1421</v>
      </c>
      <c r="D1493" s="208">
        <v>1</v>
      </c>
      <c r="E1493" s="2214"/>
      <c r="F1493" s="1894">
        <f>D1493*E1493</f>
        <v>0</v>
      </c>
    </row>
    <row r="1494" spans="1:6">
      <c r="A1494" s="825"/>
      <c r="B1494" s="41"/>
      <c r="C1494" s="208"/>
      <c r="D1494" s="208"/>
      <c r="E1494" s="2214"/>
      <c r="F1494" s="1894"/>
    </row>
    <row r="1495" spans="1:6" ht="27.6">
      <c r="A1495" s="825" t="s">
        <v>2048</v>
      </c>
      <c r="B1495" s="41" t="s">
        <v>1700</v>
      </c>
      <c r="C1495" s="208" t="s">
        <v>1701</v>
      </c>
      <c r="D1495" s="208"/>
      <c r="E1495" s="2214"/>
      <c r="F1495" s="1894">
        <f>E1495</f>
        <v>0</v>
      </c>
    </row>
    <row r="1496" spans="1:6">
      <c r="A1496" s="825"/>
      <c r="B1496" s="41"/>
      <c r="C1496" s="208"/>
      <c r="D1496" s="208"/>
      <c r="E1496" s="2214"/>
      <c r="F1496" s="1894"/>
    </row>
    <row r="1497" spans="1:6" ht="27.6">
      <c r="A1497" s="825" t="s">
        <v>2155</v>
      </c>
      <c r="B1497" s="41" t="s">
        <v>2275</v>
      </c>
      <c r="C1497" s="208" t="s">
        <v>1701</v>
      </c>
      <c r="D1497" s="208"/>
      <c r="E1497" s="2214"/>
      <c r="F1497" s="1894">
        <f>E1497</f>
        <v>0</v>
      </c>
    </row>
    <row r="1498" spans="1:6">
      <c r="A1498" s="825"/>
      <c r="B1498" s="41"/>
      <c r="C1498" s="208"/>
      <c r="D1498" s="208"/>
      <c r="E1498" s="2214"/>
      <c r="F1498" s="1894"/>
    </row>
    <row r="1499" spans="1:6">
      <c r="A1499" s="825" t="s">
        <v>2100</v>
      </c>
      <c r="B1499" s="41" t="s">
        <v>1716</v>
      </c>
      <c r="C1499" s="779" t="s">
        <v>58</v>
      </c>
      <c r="D1499" s="208"/>
      <c r="E1499" s="2214"/>
      <c r="F1499" s="1894">
        <f>E1499</f>
        <v>0</v>
      </c>
    </row>
    <row r="1500" spans="1:6">
      <c r="A1500" s="825"/>
      <c r="B1500" s="41"/>
      <c r="C1500" s="779"/>
      <c r="D1500" s="208"/>
      <c r="E1500" s="2214"/>
      <c r="F1500" s="1894"/>
    </row>
    <row r="1501" spans="1:6">
      <c r="A1501" s="825" t="s">
        <v>2107</v>
      </c>
      <c r="B1501" s="41" t="s">
        <v>1717</v>
      </c>
      <c r="C1501" s="779" t="s">
        <v>58</v>
      </c>
      <c r="D1501" s="208"/>
      <c r="E1501" s="2214"/>
      <c r="F1501" s="1894">
        <f>E1501</f>
        <v>0</v>
      </c>
    </row>
    <row r="1502" spans="1:6">
      <c r="A1502" s="825"/>
      <c r="B1502" s="41"/>
      <c r="C1502" s="779"/>
      <c r="D1502" s="208"/>
      <c r="E1502" s="2214"/>
      <c r="F1502" s="1894"/>
    </row>
    <row r="1503" spans="1:6" ht="27.6">
      <c r="A1503" s="825"/>
      <c r="B1503" s="41" t="s">
        <v>1706</v>
      </c>
      <c r="C1503" s="208"/>
      <c r="D1503" s="208"/>
      <c r="E1503" s="2214"/>
      <c r="F1503" s="1894"/>
    </row>
    <row r="1504" spans="1:6">
      <c r="A1504" s="825" t="s">
        <v>2111</v>
      </c>
      <c r="B1504" s="41" t="s">
        <v>1707</v>
      </c>
      <c r="C1504" s="208" t="s">
        <v>1701</v>
      </c>
      <c r="D1504" s="208"/>
      <c r="E1504" s="2214"/>
      <c r="F1504" s="1894">
        <f>E1504</f>
        <v>0</v>
      </c>
    </row>
    <row r="1505" spans="1:6">
      <c r="A1505" s="825"/>
      <c r="B1505" s="41"/>
      <c r="C1505" s="208"/>
      <c r="D1505" s="208"/>
      <c r="E1505" s="2214"/>
      <c r="F1505" s="1894"/>
    </row>
    <row r="1506" spans="1:6">
      <c r="A1506" s="825"/>
      <c r="B1506" s="1710"/>
      <c r="C1506" s="1704"/>
      <c r="D1506" s="1704"/>
      <c r="E1506" s="2215"/>
      <c r="F1506" s="1894"/>
    </row>
    <row r="1507" spans="1:6">
      <c r="A1507" s="825"/>
      <c r="B1507" s="1710"/>
      <c r="C1507" s="1704"/>
      <c r="D1507" s="1704"/>
      <c r="E1507" s="2215"/>
      <c r="F1507" s="1894"/>
    </row>
    <row r="1508" spans="1:6">
      <c r="A1508" s="825"/>
      <c r="B1508" s="1710"/>
      <c r="C1508" s="1704"/>
      <c r="D1508" s="1704"/>
      <c r="E1508" s="2215"/>
      <c r="F1508" s="1894"/>
    </row>
    <row r="1509" spans="1:6">
      <c r="A1509" s="825"/>
      <c r="B1509" s="1710"/>
      <c r="C1509" s="1704"/>
      <c r="D1509" s="1704"/>
      <c r="E1509" s="2215"/>
      <c r="F1509" s="1894"/>
    </row>
    <row r="1510" spans="1:6">
      <c r="A1510" s="825"/>
      <c r="B1510" s="41"/>
      <c r="C1510" s="208"/>
      <c r="D1510" s="208"/>
      <c r="E1510" s="2214"/>
      <c r="F1510" s="1894"/>
    </row>
    <row r="1511" spans="1:6">
      <c r="A1511" s="825"/>
      <c r="B1511" s="41"/>
      <c r="C1511" s="208"/>
      <c r="D1511" s="208"/>
      <c r="E1511" s="2214"/>
      <c r="F1511" s="1894"/>
    </row>
    <row r="1512" spans="1:6">
      <c r="A1512" s="825"/>
      <c r="B1512" s="41"/>
      <c r="C1512" s="208"/>
      <c r="D1512" s="208"/>
      <c r="E1512" s="2214"/>
      <c r="F1512" s="1894"/>
    </row>
    <row r="1513" spans="1:6" ht="14.4" thickBot="1">
      <c r="A1513" s="825"/>
      <c r="B1513" s="41"/>
      <c r="C1513" s="208"/>
      <c r="D1513" s="208"/>
      <c r="E1513" s="2214"/>
      <c r="F1513" s="1894"/>
    </row>
    <row r="1514" spans="1:6" ht="15" customHeight="1" thickTop="1" thickBot="1">
      <c r="A1514" s="829" t="s">
        <v>2245</v>
      </c>
      <c r="B1514" s="829"/>
      <c r="C1514" s="1887"/>
      <c r="D1514" s="1887"/>
      <c r="E1514" s="2243"/>
      <c r="F1514" s="1904">
        <f>SUM(F1484:F1511)</f>
        <v>0</v>
      </c>
    </row>
    <row r="1515" spans="1:6" ht="14.4" thickTop="1"/>
    <row r="1517" spans="1:6" ht="30.75" customHeight="1">
      <c r="A1517" s="2198" t="s">
        <v>2193</v>
      </c>
      <c r="B1517" s="2198"/>
      <c r="C1517" s="2198"/>
      <c r="D1517" s="2198"/>
      <c r="E1517" s="2247"/>
      <c r="F1517" s="2198"/>
    </row>
    <row r="1518" spans="1:6">
      <c r="A1518" s="1688" t="s">
        <v>2276</v>
      </c>
      <c r="B1518" s="1688"/>
      <c r="C1518" s="1688"/>
      <c r="D1518" s="1688"/>
      <c r="E1518" s="2225"/>
      <c r="F1518" s="1688"/>
    </row>
    <row r="1519" spans="1:6">
      <c r="A1519" s="1688" t="s">
        <v>2194</v>
      </c>
      <c r="B1519" s="1688"/>
      <c r="C1519" s="1688"/>
      <c r="D1519" s="1688"/>
      <c r="E1519" s="2225"/>
      <c r="F1519" s="1688"/>
    </row>
    <row r="1520" spans="1:6" ht="14.4" thickBot="1">
      <c r="A1520" s="867"/>
      <c r="B1520" s="867"/>
      <c r="C1520" s="1845"/>
      <c r="D1520" s="1845"/>
      <c r="E1520" s="2206"/>
      <c r="F1520" s="1950"/>
    </row>
    <row r="1521" spans="1:6" ht="28.8" thickTop="1" thickBot="1">
      <c r="A1521" s="850" t="s">
        <v>7</v>
      </c>
      <c r="B1521" s="815" t="s">
        <v>8</v>
      </c>
      <c r="C1521" s="1921" t="s">
        <v>10</v>
      </c>
      <c r="D1521" s="872" t="s">
        <v>2277</v>
      </c>
      <c r="E1521" s="2227" t="s">
        <v>11</v>
      </c>
      <c r="F1521" s="1893" t="s">
        <v>2033</v>
      </c>
    </row>
    <row r="1522" spans="1:6" ht="14.4" thickTop="1">
      <c r="A1522" s="825"/>
      <c r="B1522" s="41"/>
      <c r="C1522" s="208"/>
      <c r="D1522" s="208"/>
      <c r="E1522" s="2214"/>
      <c r="F1522" s="1894"/>
    </row>
    <row r="1523" spans="1:6" ht="27.6">
      <c r="A1523" s="833" t="s">
        <v>2278</v>
      </c>
      <c r="B1523" s="542" t="s">
        <v>2279</v>
      </c>
      <c r="C1523" s="208"/>
      <c r="D1523" s="208"/>
      <c r="E1523" s="2214"/>
      <c r="F1523" s="1894"/>
    </row>
    <row r="1524" spans="1:6">
      <c r="A1524" s="825"/>
      <c r="B1524" s="41" t="s">
        <v>2280</v>
      </c>
      <c r="C1524" s="208"/>
      <c r="D1524" s="208"/>
      <c r="E1524" s="2214"/>
      <c r="F1524" s="1894">
        <f>F1360</f>
        <v>0</v>
      </c>
    </row>
    <row r="1525" spans="1:6">
      <c r="A1525" s="825"/>
      <c r="B1525" s="41"/>
      <c r="C1525" s="208"/>
      <c r="D1525" s="208"/>
      <c r="E1525" s="2214"/>
      <c r="F1525" s="1894"/>
    </row>
    <row r="1526" spans="1:6" ht="27.6">
      <c r="A1526" s="833" t="s">
        <v>2281</v>
      </c>
      <c r="B1526" s="542" t="s">
        <v>2282</v>
      </c>
      <c r="C1526" s="208"/>
      <c r="D1526" s="208"/>
      <c r="E1526" s="2214"/>
      <c r="F1526" s="1894"/>
    </row>
    <row r="1527" spans="1:6">
      <c r="A1527" s="825"/>
      <c r="B1527" s="41" t="s">
        <v>1720</v>
      </c>
      <c r="C1527" s="208"/>
      <c r="D1527" s="208"/>
      <c r="E1527" s="2214"/>
      <c r="F1527" s="1894">
        <f>F1441+F1399</f>
        <v>0</v>
      </c>
    </row>
    <row r="1528" spans="1:6">
      <c r="A1528" s="825"/>
      <c r="B1528" s="41"/>
      <c r="C1528" s="208"/>
      <c r="D1528" s="208"/>
      <c r="E1528" s="2214"/>
      <c r="F1528" s="1894"/>
    </row>
    <row r="1529" spans="1:6" ht="27.6">
      <c r="A1529" s="833" t="s">
        <v>2283</v>
      </c>
      <c r="B1529" s="542" t="s">
        <v>2284</v>
      </c>
      <c r="C1529" s="208"/>
      <c r="D1529" s="208"/>
      <c r="E1529" s="2214"/>
      <c r="F1529" s="1894"/>
    </row>
    <row r="1530" spans="1:6">
      <c r="A1530" s="825"/>
      <c r="B1530" s="41" t="s">
        <v>1721</v>
      </c>
      <c r="C1530" s="208"/>
      <c r="D1530" s="208"/>
      <c r="E1530" s="2214"/>
      <c r="F1530" s="1894">
        <f>F1477</f>
        <v>0</v>
      </c>
    </row>
    <row r="1531" spans="1:6">
      <c r="A1531" s="825"/>
      <c r="B1531" s="41"/>
      <c r="C1531" s="208"/>
      <c r="D1531" s="208"/>
      <c r="E1531" s="2214"/>
      <c r="F1531" s="1894"/>
    </row>
    <row r="1532" spans="1:6" ht="27.6">
      <c r="A1532" s="833" t="s">
        <v>2285</v>
      </c>
      <c r="B1532" s="542" t="s">
        <v>2286</v>
      </c>
      <c r="C1532" s="208"/>
      <c r="D1532" s="208"/>
      <c r="E1532" s="2214"/>
      <c r="F1532" s="1894"/>
    </row>
    <row r="1533" spans="1:6">
      <c r="A1533" s="825"/>
      <c r="B1533" s="41" t="s">
        <v>2287</v>
      </c>
      <c r="C1533" s="208"/>
      <c r="D1533" s="208"/>
      <c r="E1533" s="2214"/>
      <c r="F1533" s="1894">
        <f>F1514</f>
        <v>0</v>
      </c>
    </row>
    <row r="1534" spans="1:6">
      <c r="A1534" s="825"/>
      <c r="B1534" s="41"/>
      <c r="C1534" s="208"/>
      <c r="D1534" s="208"/>
      <c r="E1534" s="2214"/>
      <c r="F1534" s="1894"/>
    </row>
    <row r="1535" spans="1:6">
      <c r="A1535" s="825"/>
      <c r="B1535" s="41"/>
      <c r="C1535" s="208"/>
      <c r="D1535" s="208"/>
      <c r="E1535" s="2214"/>
      <c r="F1535" s="1894"/>
    </row>
    <row r="1536" spans="1:6">
      <c r="A1536" s="825"/>
      <c r="B1536" s="848" t="s">
        <v>2212</v>
      </c>
      <c r="C1536" s="208"/>
      <c r="D1536" s="208"/>
      <c r="E1536" s="2206"/>
      <c r="F1536" s="1894">
        <f>SUM(F1523:F1534)</f>
        <v>0</v>
      </c>
    </row>
    <row r="1537" spans="1:6">
      <c r="A1537" s="825"/>
      <c r="B1537" s="849"/>
      <c r="C1537" s="208"/>
      <c r="D1537" s="208"/>
      <c r="E1537" s="2206"/>
      <c r="F1537" s="1894"/>
    </row>
    <row r="1538" spans="1:6">
      <c r="A1538" s="825"/>
      <c r="B1538" s="849" t="s">
        <v>2213</v>
      </c>
      <c r="C1538" s="208"/>
      <c r="D1538" s="208"/>
      <c r="E1538" s="2206"/>
      <c r="F1538" s="1894"/>
    </row>
    <row r="1539" spans="1:6">
      <c r="A1539" s="825"/>
      <c r="B1539" s="826"/>
      <c r="C1539" s="208"/>
      <c r="D1539" s="208"/>
      <c r="E1539" s="2206"/>
      <c r="F1539" s="1894"/>
    </row>
    <row r="1540" spans="1:6">
      <c r="A1540" s="825"/>
      <c r="B1540" s="41"/>
      <c r="C1540" s="208"/>
      <c r="D1540" s="208"/>
      <c r="E1540" s="2214"/>
      <c r="F1540" s="1894"/>
    </row>
    <row r="1541" spans="1:6">
      <c r="A1541" s="825"/>
      <c r="B1541" s="848" t="s">
        <v>2214</v>
      </c>
      <c r="C1541" s="249"/>
      <c r="D1541" s="249"/>
      <c r="E1541" s="2228"/>
      <c r="F1541" s="1905">
        <f>SUM(F1536:F1540)</f>
        <v>0</v>
      </c>
    </row>
    <row r="1542" spans="1:6">
      <c r="A1542" s="825"/>
      <c r="B1542" s="41"/>
      <c r="C1542" s="208"/>
      <c r="D1542" s="208"/>
      <c r="E1542" s="2214"/>
      <c r="F1542" s="1894"/>
    </row>
    <row r="1543" spans="1:6">
      <c r="A1543" s="825"/>
      <c r="B1543" s="41"/>
      <c r="C1543" s="208"/>
      <c r="D1543" s="208"/>
      <c r="E1543" s="2214"/>
      <c r="F1543" s="1894"/>
    </row>
    <row r="1544" spans="1:6">
      <c r="A1544" s="825"/>
      <c r="B1544" s="41"/>
      <c r="C1544" s="208"/>
      <c r="D1544" s="208"/>
      <c r="E1544" s="2214"/>
      <c r="F1544" s="1894"/>
    </row>
    <row r="1545" spans="1:6">
      <c r="A1545" s="825"/>
      <c r="B1545" s="41"/>
      <c r="C1545" s="208"/>
      <c r="D1545" s="208"/>
      <c r="E1545" s="2214"/>
      <c r="F1545" s="1894"/>
    </row>
    <row r="1546" spans="1:6">
      <c r="A1546" s="825"/>
      <c r="B1546" s="41"/>
      <c r="C1546" s="208"/>
      <c r="D1546" s="208"/>
      <c r="E1546" s="2214"/>
      <c r="F1546" s="1894"/>
    </row>
    <row r="1547" spans="1:6">
      <c r="A1547" s="825"/>
      <c r="B1547" s="41"/>
      <c r="C1547" s="208"/>
      <c r="D1547" s="208"/>
      <c r="E1547" s="2214"/>
      <c r="F1547" s="1894"/>
    </row>
    <row r="1548" spans="1:6">
      <c r="A1548" s="825"/>
      <c r="B1548" s="41"/>
      <c r="C1548" s="208"/>
      <c r="D1548" s="208"/>
      <c r="E1548" s="2214"/>
      <c r="F1548" s="1894"/>
    </row>
    <row r="1549" spans="1:6">
      <c r="A1549" s="825"/>
      <c r="B1549" s="41"/>
      <c r="C1549" s="208"/>
      <c r="D1549" s="208"/>
      <c r="E1549" s="2214"/>
      <c r="F1549" s="1894"/>
    </row>
    <row r="1550" spans="1:6">
      <c r="A1550" s="825"/>
      <c r="B1550" s="41"/>
      <c r="C1550" s="208"/>
      <c r="D1550" s="208"/>
      <c r="E1550" s="2214"/>
      <c r="F1550" s="1894"/>
    </row>
    <row r="1551" spans="1:6">
      <c r="A1551" s="825"/>
      <c r="B1551" s="41"/>
      <c r="C1551" s="208"/>
      <c r="D1551" s="208"/>
      <c r="E1551" s="2214"/>
      <c r="F1551" s="1894"/>
    </row>
    <row r="1552" spans="1:6">
      <c r="A1552" s="825"/>
      <c r="B1552" s="41"/>
      <c r="C1552" s="208"/>
      <c r="D1552" s="208"/>
      <c r="E1552" s="2214"/>
      <c r="F1552" s="1894"/>
    </row>
    <row r="1553" spans="1:6">
      <c r="A1553" s="825"/>
      <c r="B1553" s="41"/>
      <c r="C1553" s="208"/>
      <c r="D1553" s="208"/>
      <c r="E1553" s="2214"/>
      <c r="F1553" s="1894"/>
    </row>
    <row r="1554" spans="1:6">
      <c r="A1554" s="825"/>
      <c r="B1554" s="41"/>
      <c r="C1554" s="208"/>
      <c r="D1554" s="208"/>
      <c r="E1554" s="2214"/>
      <c r="F1554" s="1894"/>
    </row>
    <row r="1555" spans="1:6">
      <c r="A1555" s="825"/>
      <c r="B1555" s="41"/>
      <c r="C1555" s="208"/>
      <c r="D1555" s="208"/>
      <c r="E1555" s="2214"/>
      <c r="F1555" s="1894"/>
    </row>
    <row r="1556" spans="1:6">
      <c r="A1556" s="825"/>
      <c r="B1556" s="41"/>
      <c r="C1556" s="208"/>
      <c r="D1556" s="208"/>
      <c r="E1556" s="2214"/>
      <c r="F1556" s="1894"/>
    </row>
    <row r="1557" spans="1:6" ht="14.4" thickBot="1">
      <c r="A1557" s="825"/>
      <c r="B1557" s="41"/>
      <c r="C1557" s="208"/>
      <c r="D1557" s="208"/>
      <c r="E1557" s="2205"/>
      <c r="F1557" s="1894"/>
    </row>
    <row r="1558" spans="1:6" ht="17.25" customHeight="1" thickTop="1" thickBot="1">
      <c r="A1558" s="829" t="s">
        <v>2215</v>
      </c>
      <c r="B1558" s="829"/>
      <c r="C1558" s="895"/>
      <c r="D1558" s="895"/>
      <c r="F1558" s="1904">
        <f>F1541</f>
        <v>0</v>
      </c>
    </row>
    <row r="1559" spans="1:6" ht="14.4" thickTop="1"/>
    <row r="1561" spans="1:6" ht="14.4" thickBot="1">
      <c r="A1561" s="848" t="s">
        <v>2032</v>
      </c>
      <c r="B1561" s="848"/>
      <c r="C1561" s="848"/>
      <c r="D1561" s="848"/>
      <c r="E1561" s="2229"/>
      <c r="F1561" s="848"/>
    </row>
    <row r="1562" spans="1:6" ht="28.8" thickTop="1" thickBot="1">
      <c r="A1562" s="814" t="s">
        <v>7</v>
      </c>
      <c r="B1562" s="815" t="s">
        <v>8</v>
      </c>
      <c r="C1562" s="872" t="s">
        <v>10</v>
      </c>
      <c r="D1562" s="872" t="s">
        <v>991</v>
      </c>
      <c r="E1562" s="2212" t="s">
        <v>11</v>
      </c>
      <c r="F1562" s="1893" t="s">
        <v>2033</v>
      </c>
    </row>
    <row r="1563" spans="1:6" ht="14.4" thickTop="1">
      <c r="A1563" s="817"/>
      <c r="B1563" s="818"/>
      <c r="C1563" s="779"/>
      <c r="D1563" s="208"/>
      <c r="E1563" s="2204"/>
      <c r="F1563" s="1901"/>
    </row>
    <row r="1564" spans="1:6" ht="41.4">
      <c r="A1564" s="833" t="s">
        <v>2288</v>
      </c>
      <c r="B1564" s="38" t="s">
        <v>2035</v>
      </c>
      <c r="C1564" s="779"/>
      <c r="D1564" s="208"/>
      <c r="E1564" s="2204"/>
      <c r="F1564" s="1894"/>
    </row>
    <row r="1565" spans="1:6">
      <c r="A1565" s="817"/>
      <c r="B1565" s="41"/>
      <c r="C1565" s="779"/>
      <c r="D1565" s="208"/>
      <c r="E1565" s="2204"/>
      <c r="F1565" s="1894"/>
    </row>
    <row r="1566" spans="1:6" ht="27.6">
      <c r="A1566" s="817" t="s">
        <v>1639</v>
      </c>
      <c r="B1566" s="41" t="s">
        <v>1399</v>
      </c>
      <c r="C1566" s="779" t="s">
        <v>58</v>
      </c>
      <c r="D1566" s="208"/>
      <c r="E1566" s="2204"/>
      <c r="F1566" s="1894">
        <f>E1566</f>
        <v>0</v>
      </c>
    </row>
    <row r="1567" spans="1:6">
      <c r="A1567" s="817"/>
      <c r="B1567" s="41"/>
      <c r="C1567" s="779"/>
      <c r="D1567" s="208"/>
      <c r="E1567" s="2204"/>
      <c r="F1567" s="1894"/>
    </row>
    <row r="1568" spans="1:6" ht="27.6">
      <c r="A1568" s="817" t="s">
        <v>1640</v>
      </c>
      <c r="B1568" s="41" t="s">
        <v>1401</v>
      </c>
      <c r="C1568" s="779"/>
      <c r="D1568" s="208"/>
      <c r="E1568" s="2204"/>
      <c r="F1568" s="1894"/>
    </row>
    <row r="1569" spans="1:6">
      <c r="A1569" s="817"/>
      <c r="B1569" s="41" t="s">
        <v>1402</v>
      </c>
      <c r="C1569" s="779" t="s">
        <v>58</v>
      </c>
      <c r="D1569" s="208"/>
      <c r="E1569" s="2204"/>
      <c r="F1569" s="1894">
        <f>E1569</f>
        <v>0</v>
      </c>
    </row>
    <row r="1570" spans="1:6">
      <c r="A1570" s="817"/>
      <c r="B1570" s="41" t="s">
        <v>1683</v>
      </c>
      <c r="C1570" s="779" t="s">
        <v>58</v>
      </c>
      <c r="D1570" s="208"/>
      <c r="E1570" s="2204"/>
      <c r="F1570" s="1894">
        <f t="shared" ref="F1570:F1573" si="52">E1570</f>
        <v>0</v>
      </c>
    </row>
    <row r="1571" spans="1:6">
      <c r="A1571" s="817"/>
      <c r="B1571" s="41" t="s">
        <v>1404</v>
      </c>
      <c r="C1571" s="779" t="s">
        <v>58</v>
      </c>
      <c r="D1571" s="208"/>
      <c r="E1571" s="2204"/>
      <c r="F1571" s="1894">
        <f t="shared" si="52"/>
        <v>0</v>
      </c>
    </row>
    <row r="1572" spans="1:6">
      <c r="A1572" s="817"/>
      <c r="B1572" s="41"/>
      <c r="C1572" s="779"/>
      <c r="D1572" s="208"/>
      <c r="E1572" s="2204"/>
      <c r="F1572" s="1894">
        <f t="shared" si="52"/>
        <v>0</v>
      </c>
    </row>
    <row r="1573" spans="1:6">
      <c r="A1573" s="817" t="s">
        <v>31</v>
      </c>
      <c r="B1573" s="41" t="s">
        <v>1684</v>
      </c>
      <c r="C1573" s="779" t="s">
        <v>58</v>
      </c>
      <c r="D1573" s="208"/>
      <c r="E1573" s="2204"/>
      <c r="F1573" s="1894">
        <f t="shared" si="52"/>
        <v>0</v>
      </c>
    </row>
    <row r="1574" spans="1:6">
      <c r="A1574" s="817"/>
      <c r="B1574" s="41"/>
      <c r="C1574" s="779"/>
      <c r="D1574" s="208"/>
      <c r="E1574" s="2204"/>
      <c r="F1574" s="1894"/>
    </row>
    <row r="1575" spans="1:6" ht="27.6">
      <c r="A1575" s="817" t="s">
        <v>32</v>
      </c>
      <c r="B1575" s="41" t="s">
        <v>2037</v>
      </c>
      <c r="C1575" s="779" t="s">
        <v>58</v>
      </c>
      <c r="D1575" s="208"/>
      <c r="E1575" s="2204"/>
      <c r="F1575" s="1894" t="s">
        <v>3477</v>
      </c>
    </row>
    <row r="1576" spans="1:6">
      <c r="A1576" s="817"/>
      <c r="B1576" s="41"/>
      <c r="C1576" s="779"/>
      <c r="D1576" s="208"/>
      <c r="E1576" s="2204"/>
      <c r="F1576" s="1894"/>
    </row>
    <row r="1577" spans="1:6">
      <c r="A1577" s="817" t="s">
        <v>33</v>
      </c>
      <c r="B1577" s="41" t="s">
        <v>2039</v>
      </c>
      <c r="C1577" s="779" t="s">
        <v>58</v>
      </c>
      <c r="D1577" s="208"/>
      <c r="E1577" s="2204"/>
      <c r="F1577" s="1894" t="s">
        <v>3477</v>
      </c>
    </row>
    <row r="1578" spans="1:6">
      <c r="A1578" s="817"/>
      <c r="B1578" s="41"/>
      <c r="C1578" s="779"/>
      <c r="D1578" s="208"/>
      <c r="E1578" s="2204"/>
      <c r="F1578" s="1894"/>
    </row>
    <row r="1579" spans="1:6">
      <c r="A1579" s="817" t="s">
        <v>34</v>
      </c>
      <c r="B1579" s="41" t="s">
        <v>1406</v>
      </c>
      <c r="C1579" s="779" t="s">
        <v>58</v>
      </c>
      <c r="D1579" s="208"/>
      <c r="E1579" s="2204"/>
      <c r="F1579" s="1894"/>
    </row>
    <row r="1580" spans="1:6">
      <c r="A1580" s="817"/>
      <c r="B1580" s="41"/>
      <c r="C1580" s="779"/>
      <c r="D1580" s="208"/>
      <c r="E1580" s="2204"/>
      <c r="F1580" s="1894"/>
    </row>
    <row r="1581" spans="1:6">
      <c r="A1581" s="817"/>
      <c r="B1581" s="41"/>
      <c r="C1581" s="779"/>
      <c r="D1581" s="208"/>
      <c r="E1581" s="2204"/>
      <c r="F1581" s="1894"/>
    </row>
    <row r="1582" spans="1:6">
      <c r="A1582" s="817"/>
      <c r="B1582" s="41"/>
      <c r="C1582" s="779"/>
      <c r="D1582" s="208"/>
      <c r="E1582" s="2204"/>
      <c r="F1582" s="1894"/>
    </row>
    <row r="1583" spans="1:6">
      <c r="A1583" s="817"/>
      <c r="B1583" s="41"/>
      <c r="C1583" s="779"/>
      <c r="D1583" s="208"/>
      <c r="E1583" s="2204"/>
      <c r="F1583" s="1894"/>
    </row>
    <row r="1584" spans="1:6">
      <c r="A1584" s="817"/>
      <c r="B1584" s="41"/>
      <c r="C1584" s="779"/>
      <c r="D1584" s="208"/>
      <c r="E1584" s="2204"/>
      <c r="F1584" s="1894"/>
    </row>
    <row r="1585" spans="1:6">
      <c r="A1585" s="817"/>
      <c r="B1585" s="41"/>
      <c r="C1585" s="779"/>
      <c r="D1585" s="208"/>
      <c r="E1585" s="2204"/>
      <c r="F1585" s="1894"/>
    </row>
    <row r="1586" spans="1:6">
      <c r="A1586" s="817"/>
      <c r="B1586" s="41"/>
      <c r="C1586" s="779"/>
      <c r="D1586" s="208"/>
      <c r="E1586" s="2204"/>
      <c r="F1586" s="1894"/>
    </row>
    <row r="1587" spans="1:6">
      <c r="A1587" s="817"/>
      <c r="B1587" s="41"/>
      <c r="C1587" s="779"/>
      <c r="D1587" s="208"/>
      <c r="E1587" s="2204"/>
      <c r="F1587" s="1894"/>
    </row>
    <row r="1588" spans="1:6">
      <c r="A1588" s="817"/>
      <c r="B1588" s="41"/>
      <c r="C1588" s="779"/>
      <c r="D1588" s="208"/>
      <c r="E1588" s="2204"/>
      <c r="F1588" s="1894"/>
    </row>
    <row r="1589" spans="1:6">
      <c r="A1589" s="817"/>
      <c r="B1589" s="41"/>
      <c r="C1589" s="779"/>
      <c r="D1589" s="208"/>
      <c r="E1589" s="2204"/>
      <c r="F1589" s="1894"/>
    </row>
    <row r="1590" spans="1:6">
      <c r="A1590" s="817"/>
      <c r="B1590" s="41"/>
      <c r="C1590" s="779"/>
      <c r="D1590" s="208"/>
      <c r="E1590" s="2204"/>
      <c r="F1590" s="1894"/>
    </row>
    <row r="1591" spans="1:6">
      <c r="A1591" s="817"/>
      <c r="B1591" s="41"/>
      <c r="C1591" s="779"/>
      <c r="D1591" s="208"/>
      <c r="E1591" s="2204"/>
      <c r="F1591" s="1894"/>
    </row>
    <row r="1592" spans="1:6">
      <c r="A1592" s="817"/>
      <c r="B1592" s="41"/>
      <c r="C1592" s="779"/>
      <c r="D1592" s="208"/>
      <c r="E1592" s="2204"/>
      <c r="F1592" s="1894"/>
    </row>
    <row r="1593" spans="1:6">
      <c r="A1593" s="817"/>
      <c r="B1593" s="41"/>
      <c r="C1593" s="779"/>
      <c r="D1593" s="208"/>
      <c r="E1593" s="2204"/>
      <c r="F1593" s="1894"/>
    </row>
    <row r="1594" spans="1:6">
      <c r="A1594" s="817"/>
      <c r="B1594" s="41"/>
      <c r="C1594" s="779"/>
      <c r="D1594" s="208"/>
      <c r="E1594" s="2204"/>
      <c r="F1594" s="1894"/>
    </row>
    <row r="1595" spans="1:6">
      <c r="A1595" s="817"/>
      <c r="B1595" s="41"/>
      <c r="C1595" s="779"/>
      <c r="D1595" s="208"/>
      <c r="E1595" s="2204"/>
      <c r="F1595" s="1894"/>
    </row>
    <row r="1596" spans="1:6">
      <c r="A1596" s="817"/>
      <c r="B1596" s="41"/>
      <c r="C1596" s="779"/>
      <c r="D1596" s="208"/>
      <c r="E1596" s="2204"/>
      <c r="F1596" s="1894"/>
    </row>
    <row r="1597" spans="1:6">
      <c r="A1597" s="817"/>
      <c r="B1597" s="41"/>
      <c r="C1597" s="779"/>
      <c r="D1597" s="208"/>
      <c r="E1597" s="2204"/>
      <c r="F1597" s="1894"/>
    </row>
    <row r="1598" spans="1:6">
      <c r="A1598" s="817"/>
      <c r="B1598" s="41"/>
      <c r="C1598" s="779"/>
      <c r="D1598" s="208"/>
      <c r="E1598" s="2204"/>
      <c r="F1598" s="1894"/>
    </row>
    <row r="1599" spans="1:6">
      <c r="A1599" s="817"/>
      <c r="B1599" s="41"/>
      <c r="C1599" s="779"/>
      <c r="D1599" s="208"/>
      <c r="E1599" s="2204"/>
      <c r="F1599" s="1894"/>
    </row>
    <row r="1600" spans="1:6">
      <c r="A1600" s="817"/>
      <c r="B1600" s="41"/>
      <c r="C1600" s="779"/>
      <c r="D1600" s="208"/>
      <c r="E1600" s="2204"/>
      <c r="F1600" s="1894"/>
    </row>
    <row r="1601" spans="1:6">
      <c r="A1601" s="817"/>
      <c r="B1601" s="41"/>
      <c r="C1601" s="208"/>
      <c r="D1601" s="208"/>
      <c r="E1601" s="2204"/>
      <c r="F1601" s="1894"/>
    </row>
    <row r="1602" spans="1:6" ht="14.4" thickBot="1">
      <c r="A1602" s="820"/>
      <c r="B1602" s="821"/>
      <c r="C1602" s="877"/>
      <c r="D1602" s="877"/>
      <c r="E1602" s="2205"/>
      <c r="F1602" s="1894"/>
    </row>
    <row r="1603" spans="1:6" ht="15" thickTop="1" thickBot="1">
      <c r="A1603" s="854" t="s">
        <v>2259</v>
      </c>
      <c r="B1603" s="854"/>
      <c r="C1603" s="779"/>
      <c r="D1603" s="779"/>
      <c r="E1603" s="2206"/>
      <c r="F1603" s="1904">
        <f>SUM(F1565:F1582)</f>
        <v>0</v>
      </c>
    </row>
    <row r="1604" spans="1:6" ht="14.4" thickTop="1"/>
    <row r="1606" spans="1:6" ht="14.4" thickBot="1">
      <c r="A1606" s="848" t="s">
        <v>2289</v>
      </c>
      <c r="B1606" s="848"/>
      <c r="C1606" s="848"/>
      <c r="D1606" s="848"/>
      <c r="E1606" s="2229"/>
      <c r="F1606" s="848"/>
    </row>
    <row r="1607" spans="1:6" ht="28.8" thickTop="1" thickBot="1">
      <c r="A1607" s="814" t="s">
        <v>7</v>
      </c>
      <c r="B1607" s="815" t="s">
        <v>8</v>
      </c>
      <c r="C1607" s="872" t="s">
        <v>10</v>
      </c>
      <c r="D1607" s="872" t="s">
        <v>991</v>
      </c>
      <c r="E1607" s="2212"/>
      <c r="F1607" s="1893" t="s">
        <v>2033</v>
      </c>
    </row>
    <row r="1608" spans="1:6" ht="42" thickTop="1">
      <c r="A1608" s="833" t="s">
        <v>2290</v>
      </c>
      <c r="B1608" s="38" t="s">
        <v>1947</v>
      </c>
      <c r="C1608" s="779"/>
      <c r="D1608" s="208"/>
      <c r="E1608" s="2204"/>
      <c r="F1608" s="1894"/>
    </row>
    <row r="1609" spans="1:6">
      <c r="A1609" s="817"/>
      <c r="B1609" s="41" t="s">
        <v>2291</v>
      </c>
      <c r="C1609" s="779"/>
      <c r="D1609" s="208"/>
      <c r="E1609" s="2204"/>
      <c r="F1609" s="1894"/>
    </row>
    <row r="1610" spans="1:6" ht="41.4">
      <c r="A1610" s="817" t="s">
        <v>2044</v>
      </c>
      <c r="B1610" s="41" t="s">
        <v>1908</v>
      </c>
      <c r="C1610" s="779"/>
      <c r="D1610" s="208"/>
      <c r="E1610" s="2204"/>
      <c r="F1610" s="1894"/>
    </row>
    <row r="1611" spans="1:6">
      <c r="A1611" s="817"/>
      <c r="B1611" s="41" t="s">
        <v>2292</v>
      </c>
      <c r="C1611" s="779" t="s">
        <v>1421</v>
      </c>
      <c r="D1611" s="208">
        <v>2</v>
      </c>
      <c r="E1611" s="2204"/>
      <c r="F1611" s="1894">
        <f>D1611*E1611</f>
        <v>0</v>
      </c>
    </row>
    <row r="1612" spans="1:6" ht="11.25" customHeight="1">
      <c r="A1612" s="817"/>
      <c r="B1612" s="41"/>
      <c r="C1612" s="779"/>
      <c r="D1612" s="208"/>
      <c r="E1612" s="2204"/>
      <c r="F1612" s="1894"/>
    </row>
    <row r="1613" spans="1:6" ht="55.2">
      <c r="A1613" s="817" t="s">
        <v>2046</v>
      </c>
      <c r="B1613" s="41" t="s">
        <v>2293</v>
      </c>
      <c r="C1613" s="779" t="s">
        <v>1421</v>
      </c>
      <c r="D1613" s="208">
        <v>1</v>
      </c>
      <c r="E1613" s="2204"/>
      <c r="F1613" s="1894">
        <f>D1613*E1613</f>
        <v>0</v>
      </c>
    </row>
    <row r="1614" spans="1:6">
      <c r="A1614" s="817"/>
      <c r="B1614" s="41"/>
      <c r="C1614" s="779"/>
      <c r="D1614" s="208"/>
      <c r="E1614" s="2204"/>
      <c r="F1614" s="1894"/>
    </row>
    <row r="1615" spans="1:6" ht="41.4">
      <c r="A1615" s="817" t="s">
        <v>2036</v>
      </c>
      <c r="B1615" s="41" t="s">
        <v>1911</v>
      </c>
      <c r="C1615" s="779"/>
      <c r="D1615" s="208"/>
      <c r="E1615" s="2204"/>
      <c r="F1615" s="1894"/>
    </row>
    <row r="1616" spans="1:6">
      <c r="A1616" s="817"/>
      <c r="B1616" s="41" t="s">
        <v>1712</v>
      </c>
      <c r="C1616" s="874" t="s">
        <v>1421</v>
      </c>
      <c r="D1616" s="874">
        <v>5</v>
      </c>
      <c r="E1616" s="2204"/>
      <c r="F1616" s="1894">
        <f t="shared" ref="F1616:F1617" si="53">D1616*E1616</f>
        <v>0</v>
      </c>
    </row>
    <row r="1617" spans="1:6">
      <c r="A1617" s="817"/>
      <c r="B1617" s="41" t="s">
        <v>1713</v>
      </c>
      <c r="C1617" s="874" t="s">
        <v>1421</v>
      </c>
      <c r="D1617" s="874">
        <v>5</v>
      </c>
      <c r="E1617" s="2204"/>
      <c r="F1617" s="1894">
        <f t="shared" si="53"/>
        <v>0</v>
      </c>
    </row>
    <row r="1618" spans="1:6">
      <c r="A1618" s="817"/>
      <c r="B1618" s="41"/>
      <c r="C1618" s="779"/>
      <c r="D1618" s="208"/>
      <c r="E1618" s="2204"/>
      <c r="F1618" s="1894"/>
    </row>
    <row r="1619" spans="1:6" ht="207">
      <c r="A1619" s="817" t="s">
        <v>2048</v>
      </c>
      <c r="B1619" s="41" t="s">
        <v>2294</v>
      </c>
      <c r="C1619" s="779"/>
      <c r="D1619" s="208"/>
      <c r="E1619" s="2204"/>
      <c r="F1619" s="1894"/>
    </row>
    <row r="1620" spans="1:6">
      <c r="A1620" s="817"/>
      <c r="B1620" s="41" t="s">
        <v>1712</v>
      </c>
      <c r="C1620" s="874" t="s">
        <v>1421</v>
      </c>
      <c r="D1620" s="874">
        <v>4</v>
      </c>
      <c r="E1620" s="2204"/>
      <c r="F1620" s="1894">
        <f t="shared" ref="F1620:F1621" si="54">D1620*E1620</f>
        <v>0</v>
      </c>
    </row>
    <row r="1621" spans="1:6">
      <c r="A1621" s="817"/>
      <c r="B1621" s="41" t="s">
        <v>1713</v>
      </c>
      <c r="C1621" s="874" t="s">
        <v>1421</v>
      </c>
      <c r="D1621" s="874">
        <v>4</v>
      </c>
      <c r="E1621" s="2204"/>
      <c r="F1621" s="1894">
        <f t="shared" si="54"/>
        <v>0</v>
      </c>
    </row>
    <row r="1622" spans="1:6">
      <c r="A1622" s="817"/>
      <c r="B1622" s="41"/>
      <c r="C1622" s="779"/>
      <c r="D1622" s="208"/>
      <c r="E1622" s="2204"/>
      <c r="F1622" s="1894"/>
    </row>
    <row r="1623" spans="1:6" ht="27.6">
      <c r="A1623" s="817" t="s">
        <v>33</v>
      </c>
      <c r="B1623" s="41" t="s">
        <v>1913</v>
      </c>
      <c r="C1623" s="779" t="s">
        <v>1421</v>
      </c>
      <c r="D1623" s="208">
        <v>2</v>
      </c>
      <c r="E1623" s="2204"/>
      <c r="F1623" s="1894">
        <f>E1623*D1623</f>
        <v>0</v>
      </c>
    </row>
    <row r="1624" spans="1:6">
      <c r="A1624" s="817"/>
      <c r="B1624" s="41"/>
      <c r="C1624" s="779"/>
      <c r="D1624" s="208"/>
      <c r="E1624" s="2204"/>
      <c r="F1624" s="1894"/>
    </row>
    <row r="1625" spans="1:6">
      <c r="A1625" s="817"/>
      <c r="B1625" s="1710"/>
      <c r="C1625" s="779"/>
      <c r="D1625" s="1704"/>
      <c r="E1625" s="2204"/>
      <c r="F1625" s="1894"/>
    </row>
    <row r="1626" spans="1:6">
      <c r="A1626" s="817"/>
      <c r="B1626" s="1710"/>
      <c r="C1626" s="779"/>
      <c r="D1626" s="1704"/>
      <c r="E1626" s="2204"/>
      <c r="F1626" s="1894"/>
    </row>
    <row r="1627" spans="1:6">
      <c r="A1627" s="817"/>
      <c r="B1627" s="1710"/>
      <c r="C1627" s="779"/>
      <c r="D1627" s="1704"/>
      <c r="E1627" s="2204"/>
      <c r="F1627" s="1894"/>
    </row>
    <row r="1628" spans="1:6">
      <c r="A1628" s="817"/>
      <c r="B1628" s="41"/>
      <c r="C1628" s="779"/>
      <c r="D1628" s="208"/>
      <c r="E1628" s="2204"/>
      <c r="F1628" s="1894"/>
    </row>
    <row r="1629" spans="1:6" ht="14.4" thickBot="1">
      <c r="A1629" s="817"/>
      <c r="B1629" s="41"/>
      <c r="C1629" s="779"/>
      <c r="D1629" s="208"/>
      <c r="E1629" s="2204"/>
      <c r="F1629" s="1894"/>
    </row>
    <row r="1630" spans="1:6" ht="15" thickTop="1" thickBot="1">
      <c r="A1630" s="854" t="s">
        <v>2245</v>
      </c>
      <c r="B1630" s="829"/>
      <c r="C1630" s="895"/>
      <c r="D1630" s="895"/>
      <c r="E1630" s="2208"/>
      <c r="F1630" s="1904">
        <f>SUM(F1609:F1623)</f>
        <v>0</v>
      </c>
    </row>
    <row r="1631" spans="1:6" ht="14.4" thickTop="1"/>
    <row r="1632" spans="1:6">
      <c r="A1632" s="817"/>
      <c r="B1632" s="41"/>
      <c r="C1632" s="779"/>
      <c r="D1632" s="208"/>
      <c r="E1632" s="2204"/>
      <c r="F1632" s="1894"/>
    </row>
    <row r="1633" spans="1:6" ht="14.4" thickBot="1">
      <c r="A1633" s="848" t="s">
        <v>2289</v>
      </c>
      <c r="B1633" s="848"/>
      <c r="C1633" s="848"/>
      <c r="D1633" s="848"/>
      <c r="E1633" s="2229"/>
      <c r="F1633" s="848"/>
    </row>
    <row r="1634" spans="1:6" ht="28.8" thickTop="1" thickBot="1">
      <c r="A1634" s="814" t="s">
        <v>7</v>
      </c>
      <c r="B1634" s="815" t="s">
        <v>8</v>
      </c>
      <c r="C1634" s="872" t="s">
        <v>10</v>
      </c>
      <c r="D1634" s="872" t="s">
        <v>991</v>
      </c>
      <c r="E1634" s="2212"/>
      <c r="F1634" s="1893" t="s">
        <v>2033</v>
      </c>
    </row>
    <row r="1635" spans="1:6" ht="42" thickTop="1">
      <c r="A1635" s="833" t="s">
        <v>2290</v>
      </c>
      <c r="B1635" s="38" t="s">
        <v>1947</v>
      </c>
      <c r="C1635" s="779"/>
      <c r="D1635" s="208"/>
      <c r="E1635" s="2204"/>
      <c r="F1635" s="1894"/>
    </row>
    <row r="1636" spans="1:6" ht="27.6">
      <c r="A1636" s="817" t="s">
        <v>34</v>
      </c>
      <c r="B1636" s="41" t="s">
        <v>1700</v>
      </c>
      <c r="C1636" s="208" t="s">
        <v>1701</v>
      </c>
      <c r="D1636" s="208"/>
      <c r="E1636" s="2204"/>
      <c r="F1636" s="1894">
        <f>E1636</f>
        <v>0</v>
      </c>
    </row>
    <row r="1637" spans="1:6">
      <c r="A1637" s="817"/>
      <c r="B1637" s="41"/>
      <c r="C1637" s="779"/>
      <c r="D1637" s="208"/>
      <c r="E1637" s="2204"/>
      <c r="F1637" s="1894"/>
    </row>
    <row r="1638" spans="1:6">
      <c r="A1638" s="817" t="s">
        <v>35</v>
      </c>
      <c r="B1638" s="41" t="s">
        <v>1918</v>
      </c>
      <c r="C1638" s="779" t="s">
        <v>1421</v>
      </c>
      <c r="D1638" s="208">
        <v>30</v>
      </c>
      <c r="E1638" s="2204"/>
      <c r="F1638" s="1894">
        <f>E1638*D1638</f>
        <v>0</v>
      </c>
    </row>
    <row r="1639" spans="1:6">
      <c r="A1639" s="817"/>
      <c r="B1639" s="41"/>
      <c r="C1639" s="779"/>
      <c r="D1639" s="208"/>
      <c r="E1639" s="2204"/>
      <c r="F1639" s="1894"/>
    </row>
    <row r="1640" spans="1:6">
      <c r="A1640" s="817" t="s">
        <v>36</v>
      </c>
      <c r="B1640" s="542" t="s">
        <v>1914</v>
      </c>
      <c r="C1640" s="779"/>
      <c r="D1640" s="208"/>
      <c r="E1640" s="2204"/>
      <c r="F1640" s="1894"/>
    </row>
    <row r="1641" spans="1:6" ht="193.2">
      <c r="A1641" s="817"/>
      <c r="B1641" s="41" t="s">
        <v>1915</v>
      </c>
      <c r="C1641" s="779" t="s">
        <v>1421</v>
      </c>
      <c r="D1641" s="208">
        <v>15</v>
      </c>
      <c r="E1641" s="2204"/>
      <c r="F1641" s="1894">
        <f>E1641*D1641</f>
        <v>0</v>
      </c>
    </row>
    <row r="1642" spans="1:6" ht="262.2">
      <c r="A1642" s="817"/>
      <c r="B1642" s="41" t="s">
        <v>1917</v>
      </c>
      <c r="C1642" s="779" t="s">
        <v>1421</v>
      </c>
      <c r="D1642" s="208">
        <v>4</v>
      </c>
      <c r="E1642" s="2204"/>
      <c r="F1642" s="1894">
        <f t="shared" ref="F1642" si="55">E1642*D1642</f>
        <v>0</v>
      </c>
    </row>
    <row r="1643" spans="1:6">
      <c r="A1643" s="817"/>
      <c r="B1643" s="41"/>
      <c r="C1643" s="779"/>
      <c r="D1643" s="208"/>
      <c r="E1643" s="2204"/>
      <c r="F1643" s="1894"/>
    </row>
    <row r="1644" spans="1:6">
      <c r="A1644" s="817"/>
      <c r="B1644" s="1710"/>
      <c r="C1644" s="779"/>
      <c r="D1644" s="1704"/>
      <c r="E1644" s="2204"/>
      <c r="F1644" s="1894"/>
    </row>
    <row r="1645" spans="1:6">
      <c r="A1645" s="817"/>
      <c r="B1645" s="1710"/>
      <c r="C1645" s="779"/>
      <c r="D1645" s="1704"/>
      <c r="E1645" s="2204"/>
      <c r="F1645" s="1894"/>
    </row>
    <row r="1646" spans="1:6">
      <c r="A1646" s="817"/>
      <c r="B1646" s="41"/>
      <c r="C1646" s="779"/>
      <c r="D1646" s="208"/>
      <c r="E1646" s="2204"/>
      <c r="F1646" s="1894"/>
    </row>
    <row r="1647" spans="1:6" ht="14.4" thickBot="1">
      <c r="A1647" s="817"/>
      <c r="B1647" s="41"/>
      <c r="C1647" s="779"/>
      <c r="D1647" s="208"/>
      <c r="E1647" s="2204"/>
      <c r="F1647" s="1894"/>
    </row>
    <row r="1648" spans="1:6" ht="15" thickTop="1" thickBot="1">
      <c r="A1648" s="854" t="s">
        <v>2245</v>
      </c>
      <c r="B1648" s="829"/>
      <c r="C1648" s="895"/>
      <c r="D1648" s="895"/>
      <c r="E1648" s="2208"/>
      <c r="F1648" s="1904">
        <f>SUM(F1636:F1643)</f>
        <v>0</v>
      </c>
    </row>
    <row r="1649" spans="1:6" ht="15" thickTop="1" thickBot="1">
      <c r="A1649" s="848" t="s">
        <v>2289</v>
      </c>
      <c r="B1649" s="848"/>
      <c r="C1649" s="848"/>
      <c r="D1649" s="848"/>
      <c r="E1649" s="2229"/>
      <c r="F1649" s="848"/>
    </row>
    <row r="1650" spans="1:6" ht="28.8" thickTop="1" thickBot="1">
      <c r="A1650" s="814" t="s">
        <v>7</v>
      </c>
      <c r="B1650" s="815" t="s">
        <v>8</v>
      </c>
      <c r="C1650" s="872" t="s">
        <v>10</v>
      </c>
      <c r="D1650" s="872" t="s">
        <v>991</v>
      </c>
      <c r="E1650" s="2212"/>
      <c r="F1650" s="1893" t="s">
        <v>2033</v>
      </c>
    </row>
    <row r="1651" spans="1:6" ht="42" thickTop="1">
      <c r="A1651" s="833" t="s">
        <v>2290</v>
      </c>
      <c r="B1651" s="38" t="s">
        <v>1947</v>
      </c>
      <c r="C1651" s="779"/>
      <c r="D1651" s="208"/>
      <c r="E1651" s="2204"/>
      <c r="F1651" s="1894"/>
    </row>
    <row r="1652" spans="1:6" ht="27.6">
      <c r="A1652" s="817"/>
      <c r="B1652" s="41" t="s">
        <v>1913</v>
      </c>
      <c r="C1652" s="779" t="s">
        <v>1421</v>
      </c>
      <c r="D1652" s="208">
        <v>2</v>
      </c>
      <c r="E1652" s="2204"/>
      <c r="F1652" s="1894">
        <f>E1652*D1652</f>
        <v>0</v>
      </c>
    </row>
    <row r="1653" spans="1:6">
      <c r="A1653" s="817"/>
      <c r="B1653" s="41"/>
      <c r="C1653" s="779"/>
      <c r="D1653" s="208"/>
      <c r="E1653" s="2204"/>
      <c r="F1653" s="1894"/>
    </row>
    <row r="1654" spans="1:6">
      <c r="A1654" s="817" t="s">
        <v>74</v>
      </c>
      <c r="B1654" s="41" t="s">
        <v>1707</v>
      </c>
      <c r="C1654" s="779" t="s">
        <v>58</v>
      </c>
      <c r="D1654" s="208"/>
      <c r="E1654" s="2204"/>
      <c r="F1654" s="1894">
        <f>E1654</f>
        <v>0</v>
      </c>
    </row>
    <row r="1655" spans="1:6">
      <c r="A1655" s="817"/>
      <c r="B1655" s="41"/>
      <c r="C1655" s="779"/>
      <c r="D1655" s="208"/>
      <c r="E1655" s="2204"/>
      <c r="F1655" s="1894"/>
    </row>
    <row r="1656" spans="1:6">
      <c r="A1656" s="817"/>
      <c r="B1656" s="41"/>
      <c r="C1656" s="779"/>
      <c r="D1656" s="208"/>
      <c r="E1656" s="2204"/>
      <c r="F1656" s="1894"/>
    </row>
    <row r="1657" spans="1:6">
      <c r="A1657" s="817"/>
      <c r="B1657" s="41"/>
      <c r="C1657" s="779"/>
      <c r="D1657" s="208"/>
      <c r="E1657" s="2204"/>
      <c r="F1657" s="1894"/>
    </row>
    <row r="1658" spans="1:6">
      <c r="A1658" s="817"/>
      <c r="B1658" s="41"/>
      <c r="C1658" s="779"/>
      <c r="D1658" s="208"/>
      <c r="E1658" s="2204"/>
      <c r="F1658" s="1894"/>
    </row>
    <row r="1659" spans="1:6">
      <c r="A1659" s="817"/>
      <c r="B1659" s="41"/>
      <c r="C1659" s="779"/>
      <c r="D1659" s="208"/>
      <c r="E1659" s="2204"/>
      <c r="F1659" s="1894"/>
    </row>
    <row r="1660" spans="1:6">
      <c r="A1660" s="817"/>
      <c r="B1660" s="41"/>
      <c r="C1660" s="779"/>
      <c r="D1660" s="208"/>
      <c r="E1660" s="2204"/>
      <c r="F1660" s="1894"/>
    </row>
    <row r="1661" spans="1:6">
      <c r="A1661" s="817"/>
      <c r="B1661" s="41"/>
      <c r="C1661" s="779"/>
      <c r="D1661" s="208"/>
      <c r="E1661" s="2204"/>
      <c r="F1661" s="1894"/>
    </row>
    <row r="1662" spans="1:6">
      <c r="A1662" s="817"/>
      <c r="B1662" s="41"/>
      <c r="C1662" s="779"/>
      <c r="D1662" s="208"/>
      <c r="E1662" s="2204"/>
      <c r="F1662" s="1894"/>
    </row>
    <row r="1663" spans="1:6">
      <c r="A1663" s="817"/>
      <c r="B1663" s="41"/>
      <c r="C1663" s="779"/>
      <c r="D1663" s="208"/>
      <c r="E1663" s="2204"/>
      <c r="F1663" s="1894"/>
    </row>
    <row r="1664" spans="1:6">
      <c r="A1664" s="817"/>
      <c r="B1664" s="41"/>
      <c r="C1664" s="779"/>
      <c r="D1664" s="208"/>
      <c r="E1664" s="2204"/>
      <c r="F1664" s="1894"/>
    </row>
    <row r="1665" spans="1:6">
      <c r="A1665" s="817"/>
      <c r="B1665" s="41"/>
      <c r="C1665" s="779"/>
      <c r="D1665" s="208"/>
      <c r="E1665" s="2204"/>
      <c r="F1665" s="1894"/>
    </row>
    <row r="1666" spans="1:6">
      <c r="A1666" s="817"/>
      <c r="B1666" s="41"/>
      <c r="C1666" s="779"/>
      <c r="D1666" s="208"/>
      <c r="E1666" s="2204"/>
      <c r="F1666" s="1894"/>
    </row>
    <row r="1667" spans="1:6">
      <c r="A1667" s="817"/>
      <c r="B1667" s="41"/>
      <c r="C1667" s="779"/>
      <c r="D1667" s="208"/>
      <c r="E1667" s="2204"/>
      <c r="F1667" s="1894"/>
    </row>
    <row r="1668" spans="1:6">
      <c r="A1668" s="817"/>
      <c r="B1668" s="41"/>
      <c r="C1668" s="779"/>
      <c r="D1668" s="208"/>
      <c r="E1668" s="2204"/>
      <c r="F1668" s="1894"/>
    </row>
    <row r="1669" spans="1:6">
      <c r="A1669" s="817"/>
      <c r="B1669" s="41"/>
      <c r="C1669" s="779"/>
      <c r="D1669" s="208"/>
      <c r="E1669" s="2204"/>
      <c r="F1669" s="1894"/>
    </row>
    <row r="1670" spans="1:6">
      <c r="A1670" s="817"/>
      <c r="B1670" s="41"/>
      <c r="C1670" s="779"/>
      <c r="D1670" s="208"/>
      <c r="E1670" s="2204"/>
      <c r="F1670" s="1894"/>
    </row>
    <row r="1671" spans="1:6">
      <c r="A1671" s="817"/>
      <c r="B1671" s="41"/>
      <c r="C1671" s="779"/>
      <c r="D1671" s="208"/>
      <c r="E1671" s="2204"/>
      <c r="F1671" s="1894"/>
    </row>
    <row r="1672" spans="1:6">
      <c r="A1672" s="817"/>
      <c r="B1672" s="41"/>
      <c r="C1672" s="779"/>
      <c r="D1672" s="208"/>
      <c r="E1672" s="2204"/>
      <c r="F1672" s="1894"/>
    </row>
    <row r="1673" spans="1:6">
      <c r="A1673" s="817"/>
      <c r="B1673" s="41"/>
      <c r="C1673" s="779"/>
      <c r="D1673" s="208"/>
      <c r="E1673" s="2204"/>
      <c r="F1673" s="1894"/>
    </row>
    <row r="1674" spans="1:6">
      <c r="A1674" s="817"/>
      <c r="B1674" s="41"/>
      <c r="C1674" s="779"/>
      <c r="D1674" s="208"/>
      <c r="E1674" s="2204"/>
      <c r="F1674" s="1894"/>
    </row>
    <row r="1675" spans="1:6">
      <c r="A1675" s="817"/>
      <c r="B1675" s="41"/>
      <c r="C1675" s="779"/>
      <c r="D1675" s="208"/>
      <c r="E1675" s="2204"/>
      <c r="F1675" s="1894"/>
    </row>
    <row r="1676" spans="1:6">
      <c r="A1676" s="817"/>
      <c r="B1676" s="41"/>
      <c r="C1676" s="779"/>
      <c r="D1676" s="208"/>
      <c r="E1676" s="2204"/>
      <c r="F1676" s="1894"/>
    </row>
    <row r="1677" spans="1:6">
      <c r="A1677" s="817"/>
      <c r="B1677" s="1710"/>
      <c r="C1677" s="779"/>
      <c r="D1677" s="1704"/>
      <c r="E1677" s="2204"/>
      <c r="F1677" s="1894"/>
    </row>
    <row r="1678" spans="1:6">
      <c r="A1678" s="817"/>
      <c r="B1678" s="1710"/>
      <c r="C1678" s="779"/>
      <c r="D1678" s="1704"/>
      <c r="E1678" s="2204"/>
      <c r="F1678" s="1894"/>
    </row>
    <row r="1679" spans="1:6">
      <c r="A1679" s="817"/>
      <c r="B1679" s="1710"/>
      <c r="C1679" s="779"/>
      <c r="D1679" s="1704"/>
      <c r="E1679" s="2204"/>
      <c r="F1679" s="1894"/>
    </row>
    <row r="1680" spans="1:6">
      <c r="A1680" s="817"/>
      <c r="B1680" s="1710"/>
      <c r="C1680" s="779"/>
      <c r="D1680" s="1704"/>
      <c r="E1680" s="2204"/>
      <c r="F1680" s="1894"/>
    </row>
    <row r="1681" spans="1:6">
      <c r="A1681" s="817"/>
      <c r="B1681" s="1710"/>
      <c r="C1681" s="779"/>
      <c r="D1681" s="1704"/>
      <c r="E1681" s="2204"/>
      <c r="F1681" s="1894"/>
    </row>
    <row r="1682" spans="1:6">
      <c r="A1682" s="817"/>
      <c r="B1682" s="1710"/>
      <c r="C1682" s="779"/>
      <c r="D1682" s="1704"/>
      <c r="E1682" s="2204"/>
      <c r="F1682" s="1894"/>
    </row>
    <row r="1683" spans="1:6">
      <c r="A1683" s="817"/>
      <c r="B1683" s="1710"/>
      <c r="C1683" s="779"/>
      <c r="D1683" s="1704"/>
      <c r="E1683" s="2204"/>
      <c r="F1683" s="1894"/>
    </row>
    <row r="1684" spans="1:6">
      <c r="A1684" s="817"/>
      <c r="B1684" s="1710"/>
      <c r="C1684" s="779"/>
      <c r="D1684" s="1704"/>
      <c r="E1684" s="2204"/>
      <c r="F1684" s="1894"/>
    </row>
    <row r="1685" spans="1:6">
      <c r="A1685" s="817"/>
      <c r="B1685" s="1710"/>
      <c r="C1685" s="779"/>
      <c r="D1685" s="1704"/>
      <c r="E1685" s="2204"/>
      <c r="F1685" s="1894"/>
    </row>
    <row r="1686" spans="1:6">
      <c r="A1686" s="817"/>
      <c r="B1686" s="1710"/>
      <c r="C1686" s="779"/>
      <c r="D1686" s="1704"/>
      <c r="E1686" s="2204"/>
      <c r="F1686" s="1894"/>
    </row>
    <row r="1687" spans="1:6">
      <c r="A1687" s="817"/>
      <c r="B1687" s="1710"/>
      <c r="C1687" s="779"/>
      <c r="D1687" s="1704"/>
      <c r="E1687" s="2204"/>
      <c r="F1687" s="1894"/>
    </row>
    <row r="1688" spans="1:6">
      <c r="A1688" s="817"/>
      <c r="B1688" s="1710"/>
      <c r="C1688" s="779"/>
      <c r="D1688" s="1704"/>
      <c r="E1688" s="2204"/>
      <c r="F1688" s="1894"/>
    </row>
    <row r="1689" spans="1:6">
      <c r="A1689" s="817"/>
      <c r="B1689" s="41"/>
      <c r="C1689" s="779"/>
      <c r="D1689" s="208"/>
      <c r="E1689" s="2204"/>
      <c r="F1689" s="1894"/>
    </row>
    <row r="1690" spans="1:6">
      <c r="A1690" s="817"/>
      <c r="B1690" s="41"/>
      <c r="C1690" s="779"/>
      <c r="D1690" s="208"/>
      <c r="E1690" s="2204"/>
      <c r="F1690" s="1894"/>
    </row>
    <row r="1691" spans="1:6">
      <c r="A1691" s="817"/>
      <c r="B1691" s="41"/>
      <c r="C1691" s="779"/>
      <c r="D1691" s="208"/>
      <c r="E1691" s="2204"/>
      <c r="F1691" s="1894"/>
    </row>
    <row r="1692" spans="1:6">
      <c r="A1692" s="817"/>
      <c r="B1692" s="41"/>
      <c r="C1692" s="779"/>
      <c r="D1692" s="208"/>
      <c r="E1692" s="2204"/>
      <c r="F1692" s="1894"/>
    </row>
    <row r="1693" spans="1:6" ht="14.4" thickBot="1">
      <c r="A1693" s="817"/>
      <c r="B1693" s="41"/>
      <c r="C1693" s="779"/>
      <c r="D1693" s="208"/>
      <c r="E1693" s="2204"/>
      <c r="F1693" s="1894"/>
    </row>
    <row r="1694" spans="1:6" ht="15" thickTop="1" thickBot="1">
      <c r="A1694" s="854" t="s">
        <v>2245</v>
      </c>
      <c r="B1694" s="829"/>
      <c r="C1694" s="895"/>
      <c r="D1694" s="895"/>
      <c r="E1694" s="2208"/>
      <c r="F1694" s="1904">
        <f>SUM(F1652:F1654)</f>
        <v>0</v>
      </c>
    </row>
    <row r="1695" spans="1:6" ht="14.4" thickTop="1"/>
    <row r="1696" spans="1:6" ht="14.4" thickBot="1">
      <c r="A1696" s="848" t="s">
        <v>2295</v>
      </c>
      <c r="B1696" s="848"/>
      <c r="C1696" s="848"/>
      <c r="D1696" s="848"/>
      <c r="E1696" s="2229"/>
      <c r="F1696" s="848"/>
    </row>
    <row r="1697" spans="1:6" ht="16.8" customHeight="1" thickTop="1" thickBot="1">
      <c r="A1697" s="814" t="s">
        <v>7</v>
      </c>
      <c r="B1697" s="815" t="s">
        <v>8</v>
      </c>
      <c r="C1697" s="872" t="s">
        <v>10</v>
      </c>
      <c r="D1697" s="872" t="s">
        <v>991</v>
      </c>
      <c r="E1697" s="2212"/>
      <c r="F1697" s="1893" t="s">
        <v>2033</v>
      </c>
    </row>
    <row r="1698" spans="1:6" ht="19.5" customHeight="1" thickTop="1">
      <c r="A1698" s="833" t="s">
        <v>2296</v>
      </c>
      <c r="B1698" s="38" t="s">
        <v>2297</v>
      </c>
      <c r="C1698" s="779"/>
      <c r="D1698" s="208"/>
      <c r="E1698" s="2204"/>
      <c r="F1698" s="1894"/>
    </row>
    <row r="1699" spans="1:6">
      <c r="A1699" s="817" t="s">
        <v>28</v>
      </c>
      <c r="B1699" s="38" t="s">
        <v>76</v>
      </c>
      <c r="C1699" s="779"/>
      <c r="D1699" s="208"/>
      <c r="E1699" s="2204"/>
      <c r="F1699" s="1894"/>
    </row>
    <row r="1700" spans="1:6">
      <c r="A1700" s="817"/>
      <c r="B1700" s="41" t="s">
        <v>1926</v>
      </c>
      <c r="C1700" s="779"/>
      <c r="D1700" s="208"/>
      <c r="E1700" s="2204"/>
      <c r="F1700" s="1894"/>
    </row>
    <row r="1701" spans="1:6" ht="55.2">
      <c r="A1701" s="817"/>
      <c r="B1701" s="41" t="s">
        <v>1927</v>
      </c>
      <c r="C1701" s="779" t="s">
        <v>1421</v>
      </c>
      <c r="D1701" s="208">
        <v>1</v>
      </c>
      <c r="E1701" s="2204"/>
      <c r="F1701" s="1894" t="s">
        <v>1928</v>
      </c>
    </row>
    <row r="1702" spans="1:6">
      <c r="A1702" s="817"/>
      <c r="B1702" s="41" t="s">
        <v>1929</v>
      </c>
      <c r="C1702" s="779" t="s">
        <v>1421</v>
      </c>
      <c r="D1702" s="208">
        <v>1</v>
      </c>
      <c r="E1702" s="2204"/>
      <c r="F1702" s="1894">
        <f>E1702</f>
        <v>0</v>
      </c>
    </row>
    <row r="1703" spans="1:6">
      <c r="A1703" s="817"/>
      <c r="B1703" s="41" t="s">
        <v>1930</v>
      </c>
      <c r="C1703" s="779" t="s">
        <v>1421</v>
      </c>
      <c r="D1703" s="208">
        <v>3</v>
      </c>
      <c r="E1703" s="2204"/>
      <c r="F1703" s="1894">
        <f t="shared" ref="F1703:F1711" si="56">E1703*D1703</f>
        <v>0</v>
      </c>
    </row>
    <row r="1704" spans="1:6">
      <c r="A1704" s="817"/>
      <c r="B1704" s="41" t="s">
        <v>1931</v>
      </c>
      <c r="C1704" s="779" t="s">
        <v>1421</v>
      </c>
      <c r="D1704" s="208">
        <v>3</v>
      </c>
      <c r="E1704" s="2204"/>
      <c r="F1704" s="1894">
        <f t="shared" si="56"/>
        <v>0</v>
      </c>
    </row>
    <row r="1705" spans="1:6">
      <c r="A1705" s="817"/>
      <c r="B1705" s="41" t="s">
        <v>1932</v>
      </c>
      <c r="C1705" s="779" t="s">
        <v>1421</v>
      </c>
      <c r="D1705" s="208">
        <v>3</v>
      </c>
      <c r="E1705" s="2204"/>
      <c r="F1705" s="1894">
        <f t="shared" si="56"/>
        <v>0</v>
      </c>
    </row>
    <row r="1706" spans="1:6">
      <c r="A1706" s="817"/>
      <c r="B1706" s="41" t="s">
        <v>1933</v>
      </c>
      <c r="C1706" s="779" t="s">
        <v>1421</v>
      </c>
      <c r="D1706" s="208">
        <v>3</v>
      </c>
      <c r="E1706" s="2204"/>
      <c r="F1706" s="1894">
        <f t="shared" si="56"/>
        <v>0</v>
      </c>
    </row>
    <row r="1707" spans="1:6">
      <c r="A1707" s="817"/>
      <c r="B1707" s="41" t="s">
        <v>1934</v>
      </c>
      <c r="C1707" s="779" t="s">
        <v>1421</v>
      </c>
      <c r="D1707" s="208">
        <v>3</v>
      </c>
      <c r="E1707" s="2204"/>
      <c r="F1707" s="1894">
        <f>E1707*D1707</f>
        <v>0</v>
      </c>
    </row>
    <row r="1708" spans="1:6">
      <c r="A1708" s="817"/>
      <c r="B1708" s="41" t="s">
        <v>1935</v>
      </c>
      <c r="C1708" s="779" t="s">
        <v>1421</v>
      </c>
      <c r="D1708" s="208">
        <v>10</v>
      </c>
      <c r="E1708" s="2204"/>
      <c r="F1708" s="1894">
        <f t="shared" si="56"/>
        <v>0</v>
      </c>
    </row>
    <row r="1709" spans="1:6">
      <c r="A1709" s="817"/>
      <c r="B1709" s="41" t="s">
        <v>1936</v>
      </c>
      <c r="C1709" s="779" t="s">
        <v>1421</v>
      </c>
      <c r="D1709" s="208">
        <v>2</v>
      </c>
      <c r="E1709" s="2204"/>
      <c r="F1709" s="1894">
        <f t="shared" si="56"/>
        <v>0</v>
      </c>
    </row>
    <row r="1710" spans="1:6">
      <c r="A1710" s="817"/>
      <c r="B1710" s="41" t="s">
        <v>1937</v>
      </c>
      <c r="C1710" s="779" t="s">
        <v>1421</v>
      </c>
      <c r="D1710" s="208">
        <v>1</v>
      </c>
      <c r="E1710" s="2204"/>
      <c r="F1710" s="1894">
        <f t="shared" si="56"/>
        <v>0</v>
      </c>
    </row>
    <row r="1711" spans="1:6">
      <c r="A1711" s="817"/>
      <c r="B1711" s="41" t="s">
        <v>1938</v>
      </c>
      <c r="C1711" s="779" t="s">
        <v>1421</v>
      </c>
      <c r="D1711" s="208">
        <v>3</v>
      </c>
      <c r="E1711" s="2204"/>
      <c r="F1711" s="1894">
        <f t="shared" si="56"/>
        <v>0</v>
      </c>
    </row>
    <row r="1712" spans="1:6">
      <c r="A1712" s="817"/>
      <c r="B1712" s="41"/>
      <c r="C1712" s="779"/>
      <c r="D1712" s="208"/>
      <c r="E1712" s="2204"/>
      <c r="F1712" s="1894"/>
    </row>
    <row r="1713" spans="1:6">
      <c r="A1713" s="817" t="s">
        <v>30</v>
      </c>
      <c r="B1713" s="38" t="s">
        <v>611</v>
      </c>
      <c r="C1713" s="779"/>
      <c r="D1713" s="208"/>
      <c r="E1713" s="2204"/>
      <c r="F1713" s="1894"/>
    </row>
    <row r="1714" spans="1:6">
      <c r="A1714" s="817"/>
      <c r="B1714" s="41" t="s">
        <v>1926</v>
      </c>
      <c r="C1714" s="779"/>
      <c r="D1714" s="208"/>
      <c r="E1714" s="2204"/>
      <c r="F1714" s="1894"/>
    </row>
    <row r="1715" spans="1:6">
      <c r="A1715" s="817"/>
      <c r="B1715" s="41" t="s">
        <v>1929</v>
      </c>
      <c r="C1715" s="779" t="s">
        <v>1421</v>
      </c>
      <c r="D1715" s="208">
        <v>1</v>
      </c>
      <c r="E1715" s="2204"/>
      <c r="F1715" s="1894">
        <f>E1715*D1715</f>
        <v>0</v>
      </c>
    </row>
    <row r="1716" spans="1:6">
      <c r="A1716" s="817"/>
      <c r="B1716" s="41" t="s">
        <v>1930</v>
      </c>
      <c r="C1716" s="779" t="s">
        <v>1421</v>
      </c>
      <c r="D1716" s="208">
        <v>2</v>
      </c>
      <c r="E1716" s="2204"/>
      <c r="F1716" s="1894">
        <f>E1716*D1716</f>
        <v>0</v>
      </c>
    </row>
    <row r="1717" spans="1:6">
      <c r="A1717" s="817"/>
      <c r="B1717" s="41" t="s">
        <v>1931</v>
      </c>
      <c r="C1717" s="779" t="s">
        <v>1421</v>
      </c>
      <c r="D1717" s="208">
        <v>2</v>
      </c>
      <c r="E1717" s="2204"/>
      <c r="F1717" s="1894">
        <f t="shared" ref="F1717:F1723" si="57">E1717*D1717</f>
        <v>0</v>
      </c>
    </row>
    <row r="1718" spans="1:6">
      <c r="A1718" s="817"/>
      <c r="B1718" s="41" t="s">
        <v>1932</v>
      </c>
      <c r="C1718" s="779" t="s">
        <v>1421</v>
      </c>
      <c r="D1718" s="208">
        <v>2</v>
      </c>
      <c r="E1718" s="2204"/>
      <c r="F1718" s="1894">
        <f t="shared" si="57"/>
        <v>0</v>
      </c>
    </row>
    <row r="1719" spans="1:6">
      <c r="A1719" s="817"/>
      <c r="B1719" s="41" t="s">
        <v>1933</v>
      </c>
      <c r="C1719" s="779" t="s">
        <v>1421</v>
      </c>
      <c r="D1719" s="208">
        <v>2</v>
      </c>
      <c r="E1719" s="2204"/>
      <c r="F1719" s="1894">
        <f t="shared" si="57"/>
        <v>0</v>
      </c>
    </row>
    <row r="1720" spans="1:6">
      <c r="A1720" s="817"/>
      <c r="B1720" s="41" t="s">
        <v>1934</v>
      </c>
      <c r="C1720" s="779" t="s">
        <v>1421</v>
      </c>
      <c r="D1720" s="208">
        <v>2</v>
      </c>
      <c r="E1720" s="2204"/>
      <c r="F1720" s="1894">
        <f t="shared" si="57"/>
        <v>0</v>
      </c>
    </row>
    <row r="1721" spans="1:6">
      <c r="A1721" s="817"/>
      <c r="B1721" s="41" t="s">
        <v>1935</v>
      </c>
      <c r="C1721" s="779" t="s">
        <v>1421</v>
      </c>
      <c r="D1721" s="208">
        <v>10</v>
      </c>
      <c r="E1721" s="2204"/>
      <c r="F1721" s="1894">
        <f t="shared" si="57"/>
        <v>0</v>
      </c>
    </row>
    <row r="1722" spans="1:6">
      <c r="A1722" s="817"/>
      <c r="B1722" s="41" t="s">
        <v>1936</v>
      </c>
      <c r="C1722" s="779" t="s">
        <v>1421</v>
      </c>
      <c r="D1722" s="208">
        <v>2</v>
      </c>
      <c r="E1722" s="2204"/>
      <c r="F1722" s="1894">
        <f t="shared" si="57"/>
        <v>0</v>
      </c>
    </row>
    <row r="1723" spans="1:6">
      <c r="A1723" s="817"/>
      <c r="B1723" s="41" t="s">
        <v>1938</v>
      </c>
      <c r="C1723" s="779" t="s">
        <v>1421</v>
      </c>
      <c r="D1723" s="208">
        <v>2</v>
      </c>
      <c r="E1723" s="2204"/>
      <c r="F1723" s="1894">
        <f t="shared" si="57"/>
        <v>0</v>
      </c>
    </row>
    <row r="1724" spans="1:6" ht="41.4">
      <c r="A1724" s="817" t="s">
        <v>31</v>
      </c>
      <c r="B1724" s="41" t="s">
        <v>2298</v>
      </c>
      <c r="C1724" s="779"/>
      <c r="D1724" s="208"/>
      <c r="E1724" s="2204"/>
      <c r="F1724" s="1894"/>
    </row>
    <row r="1725" spans="1:6">
      <c r="A1725" s="817"/>
      <c r="B1725" s="41" t="s">
        <v>1712</v>
      </c>
      <c r="C1725" s="874" t="s">
        <v>1421</v>
      </c>
      <c r="D1725" s="874">
        <v>4</v>
      </c>
      <c r="E1725" s="2204"/>
      <c r="F1725" s="1894">
        <f t="shared" ref="F1725:F1726" si="58">D1725*E1725</f>
        <v>0</v>
      </c>
    </row>
    <row r="1726" spans="1:6">
      <c r="A1726" s="817"/>
      <c r="B1726" s="41" t="s">
        <v>1713</v>
      </c>
      <c r="C1726" s="874" t="s">
        <v>1421</v>
      </c>
      <c r="D1726" s="874">
        <v>4</v>
      </c>
      <c r="E1726" s="2204"/>
      <c r="F1726" s="1894">
        <f t="shared" si="58"/>
        <v>0</v>
      </c>
    </row>
    <row r="1727" spans="1:6" ht="55.2">
      <c r="A1727" s="817" t="s">
        <v>32</v>
      </c>
      <c r="B1727" s="41" t="s">
        <v>2299</v>
      </c>
      <c r="C1727" s="779"/>
      <c r="D1727" s="208"/>
      <c r="E1727" s="2204"/>
      <c r="F1727" s="1894"/>
    </row>
    <row r="1728" spans="1:6">
      <c r="A1728" s="817"/>
      <c r="B1728" s="41" t="s">
        <v>1712</v>
      </c>
      <c r="C1728" s="874" t="s">
        <v>1421</v>
      </c>
      <c r="D1728" s="874">
        <v>9</v>
      </c>
      <c r="E1728" s="2204"/>
      <c r="F1728" s="1894">
        <f t="shared" ref="F1728:F1729" si="59">D1728*E1728</f>
        <v>0</v>
      </c>
    </row>
    <row r="1729" spans="1:6">
      <c r="A1729" s="817"/>
      <c r="B1729" s="41" t="s">
        <v>1713</v>
      </c>
      <c r="C1729" s="874" t="s">
        <v>1421</v>
      </c>
      <c r="D1729" s="874">
        <v>5</v>
      </c>
      <c r="E1729" s="2204"/>
      <c r="F1729" s="1894">
        <f t="shared" si="59"/>
        <v>0</v>
      </c>
    </row>
    <row r="1730" spans="1:6" ht="75.599999999999994" customHeight="1">
      <c r="A1730" s="817" t="s">
        <v>33</v>
      </c>
      <c r="B1730" s="41" t="s">
        <v>1939</v>
      </c>
      <c r="C1730" s="779" t="s">
        <v>1421</v>
      </c>
      <c r="D1730" s="208">
        <v>2</v>
      </c>
      <c r="E1730" s="2204"/>
      <c r="F1730" s="1894">
        <f t="shared" ref="F1730" si="60">D1730*E1730</f>
        <v>0</v>
      </c>
    </row>
    <row r="1731" spans="1:6">
      <c r="A1731" s="817"/>
      <c r="B1731" s="1710"/>
      <c r="C1731" s="779"/>
      <c r="D1731" s="1704"/>
      <c r="E1731" s="2204"/>
      <c r="F1731" s="1894"/>
    </row>
    <row r="1732" spans="1:6" ht="14.4" thickBot="1">
      <c r="A1732" s="817"/>
      <c r="B1732" s="41"/>
      <c r="C1732" s="779"/>
      <c r="D1732" s="208"/>
      <c r="E1732" s="2204"/>
      <c r="F1732" s="1894"/>
    </row>
    <row r="1733" spans="1:6" ht="15" thickTop="1" thickBot="1">
      <c r="A1733" s="854" t="s">
        <v>2245</v>
      </c>
      <c r="B1733" s="854"/>
      <c r="C1733" s="1887"/>
      <c r="D1733" s="1887"/>
      <c r="E1733" s="2243"/>
      <c r="F1733" s="1904">
        <f>SUM(F1698:F1730)</f>
        <v>0</v>
      </c>
    </row>
    <row r="1734" spans="1:6" ht="14.4" thickTop="1">
      <c r="A1734" s="817"/>
      <c r="B1734" s="41"/>
      <c r="C1734" s="779"/>
      <c r="D1734" s="208"/>
      <c r="E1734" s="2204"/>
      <c r="F1734" s="1894"/>
    </row>
    <row r="1735" spans="1:6" ht="14.4" thickBot="1">
      <c r="A1735" s="848" t="s">
        <v>2295</v>
      </c>
      <c r="B1735" s="848"/>
      <c r="C1735" s="848"/>
      <c r="D1735" s="848"/>
      <c r="E1735" s="2229"/>
      <c r="F1735" s="848"/>
    </row>
    <row r="1736" spans="1:6" ht="28.8" thickTop="1" thickBot="1">
      <c r="A1736" s="814" t="s">
        <v>7</v>
      </c>
      <c r="B1736" s="815" t="s">
        <v>8</v>
      </c>
      <c r="C1736" s="872" t="s">
        <v>10</v>
      </c>
      <c r="D1736" s="872" t="s">
        <v>991</v>
      </c>
      <c r="E1736" s="2212"/>
      <c r="F1736" s="1893" t="s">
        <v>2033</v>
      </c>
    </row>
    <row r="1737" spans="1:6" ht="14.4" thickTop="1">
      <c r="A1737" s="817"/>
      <c r="B1737" s="818"/>
      <c r="C1737" s="779"/>
      <c r="D1737" s="208"/>
      <c r="E1737" s="2204"/>
      <c r="F1737" s="1901"/>
    </row>
    <row r="1738" spans="1:6" ht="19.5" customHeight="1">
      <c r="A1738" s="833" t="s">
        <v>2296</v>
      </c>
      <c r="B1738" s="38" t="s">
        <v>2297</v>
      </c>
      <c r="C1738" s="779"/>
      <c r="D1738" s="208"/>
      <c r="E1738" s="2204"/>
      <c r="F1738" s="1894"/>
    </row>
    <row r="1739" spans="1:6">
      <c r="A1739" s="817" t="s">
        <v>34</v>
      </c>
      <c r="B1739" s="41" t="s">
        <v>2300</v>
      </c>
      <c r="C1739" s="779" t="s">
        <v>1421</v>
      </c>
      <c r="D1739" s="208">
        <v>1</v>
      </c>
      <c r="E1739" s="2204"/>
      <c r="F1739" s="1894">
        <f>D1739*E1739</f>
        <v>0</v>
      </c>
    </row>
    <row r="1740" spans="1:6">
      <c r="A1740" s="817"/>
      <c r="B1740" s="41"/>
      <c r="C1740" s="779"/>
      <c r="D1740" s="208"/>
      <c r="E1740" s="2204"/>
      <c r="F1740" s="1894"/>
    </row>
    <row r="1741" spans="1:6">
      <c r="A1741" s="817" t="s">
        <v>35</v>
      </c>
      <c r="B1741" s="41" t="s">
        <v>1940</v>
      </c>
      <c r="C1741" s="779" t="s">
        <v>58</v>
      </c>
      <c r="D1741" s="208"/>
      <c r="E1741" s="2204"/>
      <c r="F1741" s="1894">
        <f>E1741</f>
        <v>0</v>
      </c>
    </row>
    <row r="1742" spans="1:6">
      <c r="A1742" s="817"/>
      <c r="B1742" s="41"/>
      <c r="C1742" s="779"/>
      <c r="D1742" s="208"/>
      <c r="E1742" s="2204"/>
      <c r="F1742" s="1894"/>
    </row>
    <row r="1743" spans="1:6">
      <c r="A1743" s="817" t="s">
        <v>36</v>
      </c>
      <c r="B1743" s="41" t="s">
        <v>1941</v>
      </c>
      <c r="C1743" s="779" t="s">
        <v>1421</v>
      </c>
      <c r="D1743" s="208">
        <v>46</v>
      </c>
      <c r="E1743" s="2204"/>
      <c r="F1743" s="1894">
        <f>D1743*E1743</f>
        <v>0</v>
      </c>
    </row>
    <row r="1744" spans="1:6">
      <c r="A1744" s="817"/>
      <c r="B1744" s="41"/>
      <c r="C1744" s="779"/>
      <c r="D1744" s="208"/>
      <c r="E1744" s="2204"/>
      <c r="F1744" s="1894"/>
    </row>
    <row r="1745" spans="1:6" ht="27.6">
      <c r="A1745" s="817" t="s">
        <v>74</v>
      </c>
      <c r="B1745" s="41" t="s">
        <v>1700</v>
      </c>
      <c r="C1745" s="779" t="s">
        <v>1701</v>
      </c>
      <c r="D1745" s="208"/>
      <c r="E1745" s="2204"/>
      <c r="F1745" s="1894">
        <f>E1745</f>
        <v>0</v>
      </c>
    </row>
    <row r="1746" spans="1:6">
      <c r="A1746" s="817"/>
      <c r="B1746" s="41"/>
      <c r="C1746" s="779"/>
      <c r="D1746" s="208"/>
      <c r="E1746" s="2204"/>
      <c r="F1746" s="1894"/>
    </row>
    <row r="1747" spans="1:6">
      <c r="A1747" s="817" t="s">
        <v>38</v>
      </c>
      <c r="B1747" s="41" t="s">
        <v>1892</v>
      </c>
      <c r="C1747" s="779" t="s">
        <v>1701</v>
      </c>
      <c r="D1747" s="208"/>
      <c r="E1747" s="2204"/>
      <c r="F1747" s="1894">
        <f>E1747</f>
        <v>0</v>
      </c>
    </row>
    <row r="1748" spans="1:6">
      <c r="A1748" s="817"/>
      <c r="B1748" s="41"/>
      <c r="C1748" s="779"/>
      <c r="D1748" s="208"/>
      <c r="E1748" s="2204"/>
      <c r="F1748" s="1894"/>
    </row>
    <row r="1749" spans="1:6" ht="41.4">
      <c r="A1749" s="817" t="s">
        <v>39</v>
      </c>
      <c r="B1749" s="41" t="s">
        <v>2301</v>
      </c>
      <c r="C1749" s="779" t="s">
        <v>1701</v>
      </c>
      <c r="D1749" s="208"/>
      <c r="E1749" s="2204"/>
      <c r="F1749" s="1894">
        <f>E1749</f>
        <v>0</v>
      </c>
    </row>
    <row r="1750" spans="1:6">
      <c r="A1750" s="817"/>
      <c r="B1750" s="41"/>
      <c r="C1750" s="779"/>
      <c r="D1750" s="208"/>
      <c r="E1750" s="2204"/>
      <c r="F1750" s="1894"/>
    </row>
    <row r="1751" spans="1:6">
      <c r="A1751" s="817" t="s">
        <v>40</v>
      </c>
      <c r="B1751" s="41" t="s">
        <v>1716</v>
      </c>
      <c r="C1751" s="779" t="s">
        <v>58</v>
      </c>
      <c r="D1751" s="208"/>
      <c r="E1751" s="2204"/>
      <c r="F1751" s="1894">
        <f>E1751</f>
        <v>0</v>
      </c>
    </row>
    <row r="1752" spans="1:6">
      <c r="A1752" s="817"/>
      <c r="B1752" s="41"/>
      <c r="C1752" s="779"/>
      <c r="D1752" s="208"/>
      <c r="E1752" s="2204"/>
      <c r="F1752" s="1894"/>
    </row>
    <row r="1753" spans="1:6">
      <c r="A1753" s="817" t="s">
        <v>35</v>
      </c>
      <c r="B1753" s="542" t="s">
        <v>1914</v>
      </c>
      <c r="C1753" s="779"/>
      <c r="D1753" s="208"/>
      <c r="E1753" s="2204"/>
      <c r="F1753" s="1894"/>
    </row>
    <row r="1754" spans="1:6">
      <c r="A1754" s="817"/>
      <c r="B1754" s="41" t="s">
        <v>1930</v>
      </c>
      <c r="C1754" s="779" t="s">
        <v>1421</v>
      </c>
      <c r="D1754" s="208">
        <v>21</v>
      </c>
      <c r="E1754" s="2204"/>
      <c r="F1754" s="1894">
        <f t="shared" ref="F1754:F1761" si="61">E1754*D1754</f>
        <v>0</v>
      </c>
    </row>
    <row r="1755" spans="1:6">
      <c r="A1755" s="817"/>
      <c r="B1755" s="41" t="s">
        <v>1931</v>
      </c>
      <c r="C1755" s="779" t="s">
        <v>1421</v>
      </c>
      <c r="D1755" s="208">
        <v>21</v>
      </c>
      <c r="E1755" s="2204"/>
      <c r="F1755" s="1894">
        <f t="shared" si="61"/>
        <v>0</v>
      </c>
    </row>
    <row r="1756" spans="1:6">
      <c r="A1756" s="817"/>
      <c r="B1756" s="41" t="s">
        <v>1932</v>
      </c>
      <c r="C1756" s="779" t="s">
        <v>1421</v>
      </c>
      <c r="D1756" s="208">
        <v>21</v>
      </c>
      <c r="E1756" s="2204"/>
      <c r="F1756" s="1894">
        <f t="shared" si="61"/>
        <v>0</v>
      </c>
    </row>
    <row r="1757" spans="1:6">
      <c r="A1757" s="817"/>
      <c r="B1757" s="41" t="s">
        <v>1933</v>
      </c>
      <c r="C1757" s="779" t="s">
        <v>1421</v>
      </c>
      <c r="D1757" s="208">
        <v>21</v>
      </c>
      <c r="E1757" s="2204"/>
      <c r="F1757" s="1894">
        <f t="shared" si="61"/>
        <v>0</v>
      </c>
    </row>
    <row r="1758" spans="1:6">
      <c r="A1758" s="817"/>
      <c r="B1758" s="41" t="s">
        <v>1934</v>
      </c>
      <c r="C1758" s="779" t="s">
        <v>1421</v>
      </c>
      <c r="D1758" s="208">
        <v>21</v>
      </c>
      <c r="E1758" s="2204"/>
      <c r="F1758" s="1894">
        <f t="shared" si="61"/>
        <v>0</v>
      </c>
    </row>
    <row r="1759" spans="1:6">
      <c r="A1759" s="817"/>
      <c r="B1759" s="41" t="s">
        <v>1936</v>
      </c>
      <c r="C1759" s="779" t="s">
        <v>1421</v>
      </c>
      <c r="D1759" s="208">
        <v>21</v>
      </c>
      <c r="E1759" s="2204"/>
      <c r="F1759" s="1894">
        <f t="shared" si="61"/>
        <v>0</v>
      </c>
    </row>
    <row r="1760" spans="1:6">
      <c r="A1760" s="817"/>
      <c r="B1760" s="41" t="s">
        <v>1937</v>
      </c>
      <c r="C1760" s="779" t="s">
        <v>1421</v>
      </c>
      <c r="D1760" s="208">
        <v>21</v>
      </c>
      <c r="E1760" s="2204"/>
      <c r="F1760" s="1894">
        <f t="shared" si="61"/>
        <v>0</v>
      </c>
    </row>
    <row r="1761" spans="1:6">
      <c r="A1761" s="817"/>
      <c r="B1761" s="41" t="s">
        <v>1938</v>
      </c>
      <c r="C1761" s="779" t="s">
        <v>1421</v>
      </c>
      <c r="D1761" s="208">
        <v>21</v>
      </c>
      <c r="E1761" s="2204"/>
      <c r="F1761" s="1894">
        <f t="shared" si="61"/>
        <v>0</v>
      </c>
    </row>
    <row r="1762" spans="1:6">
      <c r="A1762" s="817"/>
      <c r="B1762" s="542"/>
      <c r="C1762" s="779"/>
      <c r="D1762" s="208"/>
      <c r="E1762" s="2204"/>
      <c r="F1762" s="1894"/>
    </row>
    <row r="1763" spans="1:6">
      <c r="A1763" s="817" t="s">
        <v>42</v>
      </c>
      <c r="B1763" s="41" t="s">
        <v>1705</v>
      </c>
      <c r="C1763" s="779" t="s">
        <v>58</v>
      </c>
      <c r="D1763" s="208"/>
      <c r="E1763" s="2204"/>
      <c r="F1763" s="1894">
        <f>E1763</f>
        <v>0</v>
      </c>
    </row>
    <row r="1764" spans="1:6">
      <c r="A1764" s="817"/>
      <c r="B1764" s="41"/>
      <c r="C1764" s="779"/>
      <c r="D1764" s="208"/>
      <c r="E1764" s="2204"/>
      <c r="F1764" s="1894"/>
    </row>
    <row r="1765" spans="1:6" ht="27.6">
      <c r="A1765" s="817"/>
      <c r="B1765" s="41" t="s">
        <v>1706</v>
      </c>
      <c r="C1765" s="779"/>
      <c r="D1765" s="208"/>
      <c r="E1765" s="2204"/>
      <c r="F1765" s="1894"/>
    </row>
    <row r="1766" spans="1:6">
      <c r="A1766" s="817" t="s">
        <v>43</v>
      </c>
      <c r="B1766" s="41" t="s">
        <v>1707</v>
      </c>
      <c r="C1766" s="779" t="s">
        <v>1701</v>
      </c>
      <c r="D1766" s="208"/>
      <c r="E1766" s="2204"/>
      <c r="F1766" s="1894">
        <f>E1766</f>
        <v>0</v>
      </c>
    </row>
    <row r="1767" spans="1:6">
      <c r="A1767" s="817"/>
      <c r="B1767" s="41"/>
      <c r="C1767" s="779"/>
      <c r="D1767" s="208"/>
      <c r="E1767" s="2204"/>
      <c r="F1767" s="1894"/>
    </row>
    <row r="1768" spans="1:6">
      <c r="A1768" s="817"/>
      <c r="B1768" s="41"/>
      <c r="C1768" s="779"/>
      <c r="D1768" s="208"/>
      <c r="E1768" s="2204"/>
      <c r="F1768" s="1894"/>
    </row>
    <row r="1769" spans="1:6">
      <c r="A1769" s="817"/>
      <c r="B1769" s="1710"/>
      <c r="C1769" s="779"/>
      <c r="D1769" s="1704"/>
      <c r="E1769" s="2204"/>
      <c r="F1769" s="1894"/>
    </row>
    <row r="1770" spans="1:6">
      <c r="A1770" s="817"/>
      <c r="B1770" s="1710"/>
      <c r="C1770" s="779"/>
      <c r="D1770" s="1704"/>
      <c r="E1770" s="2204"/>
      <c r="F1770" s="1894"/>
    </row>
    <row r="1771" spans="1:6">
      <c r="A1771" s="817"/>
      <c r="B1771" s="41"/>
      <c r="C1771" s="779"/>
      <c r="D1771" s="208"/>
      <c r="E1771" s="2204"/>
      <c r="F1771" s="1894"/>
    </row>
    <row r="1772" spans="1:6">
      <c r="A1772" s="817"/>
      <c r="B1772" s="41"/>
      <c r="C1772" s="779"/>
      <c r="D1772" s="208"/>
      <c r="E1772" s="2204"/>
      <c r="F1772" s="1894"/>
    </row>
    <row r="1773" spans="1:6">
      <c r="A1773" s="817"/>
      <c r="B1773" s="41"/>
      <c r="C1773" s="779"/>
      <c r="D1773" s="208"/>
      <c r="E1773" s="2204"/>
      <c r="F1773" s="1894"/>
    </row>
    <row r="1774" spans="1:6">
      <c r="A1774" s="817"/>
      <c r="B1774" s="41"/>
      <c r="C1774" s="779"/>
      <c r="D1774" s="208"/>
      <c r="E1774" s="2204"/>
      <c r="F1774" s="1894"/>
    </row>
    <row r="1775" spans="1:6">
      <c r="A1775" s="817"/>
      <c r="B1775" s="41"/>
      <c r="C1775" s="779"/>
      <c r="D1775" s="208"/>
      <c r="E1775" s="2204"/>
      <c r="F1775" s="1894"/>
    </row>
    <row r="1776" spans="1:6" ht="14.4" thickBot="1">
      <c r="A1776" s="817"/>
      <c r="B1776" s="41"/>
      <c r="C1776" s="779"/>
      <c r="D1776" s="208"/>
      <c r="E1776" s="2204"/>
      <c r="F1776" s="1894"/>
    </row>
    <row r="1777" spans="1:6" ht="15" thickTop="1" thickBot="1">
      <c r="A1777" s="854" t="s">
        <v>2245</v>
      </c>
      <c r="B1777" s="854"/>
      <c r="C1777" s="1887"/>
      <c r="D1777" s="1887"/>
      <c r="E1777" s="2243"/>
      <c r="F1777" s="1904">
        <f>SUM(F1739:F1766)</f>
        <v>0</v>
      </c>
    </row>
    <row r="1778" spans="1:6" ht="14.4" thickTop="1"/>
    <row r="1780" spans="1:6" ht="13.8" customHeight="1">
      <c r="A1780" s="802" t="s">
        <v>2193</v>
      </c>
      <c r="B1780" s="802"/>
      <c r="C1780" s="802"/>
      <c r="D1780" s="802"/>
      <c r="E1780" s="2224"/>
      <c r="F1780" s="802"/>
    </row>
    <row r="1781" spans="1:6">
      <c r="A1781" s="1688" t="s">
        <v>2302</v>
      </c>
      <c r="B1781" s="1688"/>
      <c r="C1781" s="1688"/>
      <c r="D1781" s="1688"/>
      <c r="E1781" s="2225"/>
      <c r="F1781" s="1688"/>
    </row>
    <row r="1782" spans="1:6" ht="14.4" thickBot="1">
      <c r="A1782" s="2194" t="s">
        <v>2194</v>
      </c>
      <c r="B1782" s="2194"/>
      <c r="C1782" s="2194"/>
      <c r="D1782" s="2194"/>
      <c r="E1782" s="2207"/>
      <c r="F1782" s="2194"/>
    </row>
    <row r="1783" spans="1:6" ht="19.8" customHeight="1" thickTop="1" thickBot="1">
      <c r="A1783" s="850" t="s">
        <v>7</v>
      </c>
      <c r="B1783" s="815" t="s">
        <v>8</v>
      </c>
      <c r="C1783" s="872" t="s">
        <v>10</v>
      </c>
      <c r="D1783" s="872" t="s">
        <v>2277</v>
      </c>
      <c r="E1783" s="2212"/>
      <c r="F1783" s="1912" t="s">
        <v>2033</v>
      </c>
    </row>
    <row r="1784" spans="1:6" ht="14.4" thickTop="1">
      <c r="A1784" s="817"/>
      <c r="B1784" s="41"/>
      <c r="C1784" s="779"/>
      <c r="D1784" s="208"/>
      <c r="E1784" s="2204"/>
      <c r="F1784" s="1894"/>
    </row>
    <row r="1785" spans="1:6">
      <c r="A1785" s="817"/>
      <c r="B1785" s="41"/>
      <c r="C1785" s="779"/>
      <c r="D1785" s="208"/>
      <c r="E1785" s="2204"/>
      <c r="F1785" s="1894"/>
    </row>
    <row r="1786" spans="1:6" ht="27.6">
      <c r="A1786" s="817" t="s">
        <v>2278</v>
      </c>
      <c r="B1786" s="41" t="s">
        <v>2279</v>
      </c>
      <c r="C1786" s="779"/>
      <c r="D1786" s="208"/>
      <c r="E1786" s="2204"/>
      <c r="F1786" s="1894"/>
    </row>
    <row r="1787" spans="1:6">
      <c r="A1787" s="817"/>
      <c r="B1787" s="41" t="s">
        <v>1946</v>
      </c>
      <c r="C1787" s="779"/>
      <c r="D1787" s="208"/>
      <c r="E1787" s="2204"/>
      <c r="F1787" s="1894">
        <f>F1603</f>
        <v>0</v>
      </c>
    </row>
    <row r="1788" spans="1:6">
      <c r="A1788" s="817"/>
      <c r="B1788" s="41"/>
      <c r="C1788" s="779"/>
      <c r="D1788" s="208"/>
      <c r="E1788" s="2204"/>
      <c r="F1788" s="1894"/>
    </row>
    <row r="1789" spans="1:6" ht="27.6">
      <c r="A1789" s="817" t="s">
        <v>2281</v>
      </c>
      <c r="B1789" s="41" t="s">
        <v>2282</v>
      </c>
      <c r="C1789" s="779"/>
      <c r="D1789" s="208"/>
      <c r="E1789" s="2204"/>
      <c r="F1789" s="1894"/>
    </row>
    <row r="1790" spans="1:6">
      <c r="A1790" s="817"/>
      <c r="B1790" s="41" t="s">
        <v>1947</v>
      </c>
      <c r="C1790" s="779"/>
      <c r="D1790" s="208"/>
      <c r="E1790" s="2204"/>
      <c r="F1790" s="1894">
        <f>F1630+F1648+F1694</f>
        <v>0</v>
      </c>
    </row>
    <row r="1791" spans="1:6">
      <c r="A1791" s="817"/>
      <c r="B1791" s="41"/>
      <c r="C1791" s="779"/>
      <c r="D1791" s="208"/>
      <c r="E1791" s="2204"/>
      <c r="F1791" s="1894"/>
    </row>
    <row r="1792" spans="1:6" ht="27.6">
      <c r="A1792" s="817" t="s">
        <v>2285</v>
      </c>
      <c r="B1792" s="41" t="s">
        <v>2286</v>
      </c>
      <c r="C1792" s="779"/>
      <c r="D1792" s="208"/>
      <c r="E1792" s="2204"/>
      <c r="F1792" s="1894"/>
    </row>
    <row r="1793" spans="1:6">
      <c r="A1793" s="817"/>
      <c r="B1793" s="41" t="s">
        <v>1948</v>
      </c>
      <c r="C1793" s="779"/>
      <c r="D1793" s="208"/>
      <c r="E1793" s="2204"/>
      <c r="F1793" s="1894">
        <f>F1777+F1733</f>
        <v>0</v>
      </c>
    </row>
    <row r="1794" spans="1:6">
      <c r="A1794" s="817"/>
      <c r="B1794" s="41"/>
      <c r="C1794" s="779"/>
      <c r="D1794" s="208"/>
      <c r="E1794" s="2204"/>
      <c r="F1794" s="1894"/>
    </row>
    <row r="1795" spans="1:6">
      <c r="A1795" s="817"/>
      <c r="B1795" s="41"/>
      <c r="C1795" s="779"/>
      <c r="D1795" s="208"/>
      <c r="E1795" s="2204"/>
      <c r="F1795" s="1894"/>
    </row>
    <row r="1796" spans="1:6">
      <c r="A1796" s="825"/>
      <c r="B1796" s="848" t="s">
        <v>2212</v>
      </c>
      <c r="C1796" s="208"/>
      <c r="D1796" s="208"/>
      <c r="E1796" s="2206"/>
      <c r="F1796" s="1905">
        <f>SUM(F1785:F1795)</f>
        <v>0</v>
      </c>
    </row>
    <row r="1797" spans="1:6">
      <c r="A1797" s="825"/>
      <c r="B1797" s="849"/>
      <c r="C1797" s="208"/>
      <c r="D1797" s="208"/>
      <c r="E1797" s="2206"/>
      <c r="F1797" s="1894"/>
    </row>
    <row r="1798" spans="1:6">
      <c r="A1798" s="825"/>
      <c r="B1798" s="849" t="s">
        <v>2213</v>
      </c>
      <c r="C1798" s="208"/>
      <c r="D1798" s="208"/>
      <c r="E1798" s="2206"/>
      <c r="F1798" s="1909"/>
    </row>
    <row r="1799" spans="1:6">
      <c r="A1799" s="825"/>
      <c r="B1799" s="826"/>
      <c r="C1799" s="208"/>
      <c r="D1799" s="208"/>
      <c r="E1799" s="2206"/>
      <c r="F1799" s="1894"/>
    </row>
    <row r="1800" spans="1:6">
      <c r="A1800" s="817"/>
      <c r="B1800" s="41"/>
      <c r="C1800" s="779"/>
      <c r="D1800" s="208"/>
      <c r="E1800" s="2204"/>
      <c r="F1800" s="1894"/>
    </row>
    <row r="1801" spans="1:6">
      <c r="A1801" s="817"/>
      <c r="B1801" s="848" t="s">
        <v>2214</v>
      </c>
      <c r="C1801" s="249"/>
      <c r="D1801" s="249"/>
      <c r="E1801" s="2228"/>
      <c r="F1801" s="1905">
        <f>SUM(F1796:F1800)</f>
        <v>0</v>
      </c>
    </row>
    <row r="1802" spans="1:6">
      <c r="A1802" s="817"/>
      <c r="B1802" s="41"/>
      <c r="C1802" s="779"/>
      <c r="D1802" s="208"/>
      <c r="E1802" s="2204"/>
      <c r="F1802" s="1894"/>
    </row>
    <row r="1803" spans="1:6">
      <c r="A1803" s="817"/>
      <c r="B1803" s="41"/>
      <c r="C1803" s="779"/>
      <c r="D1803" s="208"/>
      <c r="E1803" s="2204"/>
      <c r="F1803" s="1894"/>
    </row>
    <row r="1804" spans="1:6">
      <c r="A1804" s="817"/>
      <c r="B1804" s="41"/>
      <c r="C1804" s="779"/>
      <c r="D1804" s="208"/>
      <c r="E1804" s="2204"/>
      <c r="F1804" s="1894"/>
    </row>
    <row r="1805" spans="1:6">
      <c r="A1805" s="817"/>
      <c r="B1805" s="41"/>
      <c r="C1805" s="779"/>
      <c r="D1805" s="208"/>
      <c r="E1805" s="2204"/>
      <c r="F1805" s="1894"/>
    </row>
    <row r="1806" spans="1:6">
      <c r="A1806" s="817"/>
      <c r="B1806" s="41"/>
      <c r="C1806" s="779"/>
      <c r="D1806" s="208"/>
      <c r="E1806" s="2204"/>
      <c r="F1806" s="1894"/>
    </row>
    <row r="1807" spans="1:6">
      <c r="A1807" s="817"/>
      <c r="B1807" s="41"/>
      <c r="C1807" s="779"/>
      <c r="D1807" s="208"/>
      <c r="E1807" s="2204"/>
      <c r="F1807" s="1894"/>
    </row>
    <row r="1808" spans="1:6">
      <c r="A1808" s="817"/>
      <c r="B1808" s="41"/>
      <c r="C1808" s="779"/>
      <c r="D1808" s="208"/>
      <c r="E1808" s="2204"/>
      <c r="F1808" s="1894"/>
    </row>
    <row r="1809" spans="1:6">
      <c r="A1809" s="817"/>
      <c r="B1809" s="41"/>
      <c r="C1809" s="779"/>
      <c r="D1809" s="208"/>
      <c r="E1809" s="2204"/>
      <c r="F1809" s="1894"/>
    </row>
    <row r="1810" spans="1:6">
      <c r="A1810" s="817"/>
      <c r="B1810" s="41"/>
      <c r="C1810" s="779"/>
      <c r="D1810" s="208"/>
      <c r="E1810" s="2204"/>
      <c r="F1810" s="1894"/>
    </row>
    <row r="1811" spans="1:6">
      <c r="A1811" s="817"/>
      <c r="B1811" s="41"/>
      <c r="C1811" s="779"/>
      <c r="D1811" s="208"/>
      <c r="E1811" s="2204"/>
      <c r="F1811" s="1894"/>
    </row>
    <row r="1812" spans="1:6">
      <c r="A1812" s="817"/>
      <c r="B1812" s="41"/>
      <c r="C1812" s="779"/>
      <c r="D1812" s="208"/>
      <c r="E1812" s="2204"/>
      <c r="F1812" s="1894"/>
    </row>
    <row r="1813" spans="1:6">
      <c r="A1813" s="817"/>
      <c r="B1813" s="41"/>
      <c r="C1813" s="779"/>
      <c r="D1813" s="208"/>
      <c r="E1813" s="2204"/>
      <c r="F1813" s="1894"/>
    </row>
    <row r="1814" spans="1:6">
      <c r="A1814" s="817"/>
      <c r="B1814" s="41"/>
      <c r="C1814" s="779"/>
      <c r="D1814" s="208"/>
      <c r="E1814" s="2204"/>
      <c r="F1814" s="1894"/>
    </row>
    <row r="1815" spans="1:6">
      <c r="A1815" s="817"/>
      <c r="B1815" s="41"/>
      <c r="C1815" s="779"/>
      <c r="D1815" s="208"/>
      <c r="E1815" s="2204"/>
      <c r="F1815" s="1894"/>
    </row>
    <row r="1816" spans="1:6">
      <c r="A1816" s="817"/>
      <c r="B1816" s="41"/>
      <c r="C1816" s="779"/>
      <c r="D1816" s="208"/>
      <c r="E1816" s="2204"/>
      <c r="F1816" s="1894"/>
    </row>
    <row r="1817" spans="1:6">
      <c r="A1817" s="817"/>
      <c r="B1817" s="41"/>
      <c r="C1817" s="779"/>
      <c r="D1817" s="208"/>
      <c r="E1817" s="2204"/>
      <c r="F1817" s="1894"/>
    </row>
    <row r="1818" spans="1:6">
      <c r="A1818" s="817"/>
      <c r="B1818" s="41"/>
      <c r="C1818" s="779"/>
      <c r="D1818" s="208"/>
      <c r="E1818" s="2204"/>
      <c r="F1818" s="1894"/>
    </row>
    <row r="1819" spans="1:6">
      <c r="A1819" s="817"/>
      <c r="B1819" s="41"/>
      <c r="C1819" s="779"/>
      <c r="D1819" s="208"/>
      <c r="E1819" s="2204"/>
      <c r="F1819" s="1894"/>
    </row>
    <row r="1820" spans="1:6">
      <c r="A1820" s="817"/>
      <c r="B1820" s="41"/>
      <c r="C1820" s="779"/>
      <c r="D1820" s="208"/>
      <c r="E1820" s="2204"/>
      <c r="F1820" s="1894"/>
    </row>
    <row r="1821" spans="1:6">
      <c r="A1821" s="817"/>
      <c r="B1821" s="41"/>
      <c r="C1821" s="779"/>
      <c r="D1821" s="208"/>
      <c r="E1821" s="2204"/>
      <c r="F1821" s="1894"/>
    </row>
    <row r="1822" spans="1:6">
      <c r="A1822" s="817"/>
      <c r="B1822" s="41"/>
      <c r="C1822" s="779"/>
      <c r="D1822" s="208"/>
      <c r="E1822" s="2204"/>
      <c r="F1822" s="1894"/>
    </row>
    <row r="1823" spans="1:6">
      <c r="A1823" s="817"/>
      <c r="B1823" s="41"/>
      <c r="C1823" s="779"/>
      <c r="D1823" s="208"/>
      <c r="E1823" s="2204"/>
      <c r="F1823" s="1894"/>
    </row>
    <row r="1824" spans="1:6" ht="14.4" thickBot="1">
      <c r="A1824" s="817"/>
      <c r="B1824" s="41"/>
      <c r="C1824" s="779"/>
      <c r="D1824" s="208"/>
      <c r="E1824" s="2204"/>
      <c r="F1824" s="1894"/>
    </row>
    <row r="1825" spans="1:6" ht="15" customHeight="1" thickTop="1" thickBot="1">
      <c r="A1825" s="829" t="s">
        <v>2215</v>
      </c>
      <c r="B1825" s="829"/>
      <c r="C1825" s="1922"/>
      <c r="D1825" s="1922"/>
      <c r="E1825" s="2248"/>
      <c r="F1825" s="1893">
        <f>F1801</f>
        <v>0</v>
      </c>
    </row>
    <row r="1826" spans="1:6" ht="14.4" thickTop="1"/>
    <row r="1827" spans="1:6" ht="14.4" thickBot="1">
      <c r="A1827" s="1884" t="s">
        <v>2032</v>
      </c>
      <c r="B1827" s="1884"/>
      <c r="C1827" s="1884"/>
      <c r="D1827" s="848"/>
      <c r="E1827" s="2213"/>
      <c r="F1827" s="1884"/>
    </row>
    <row r="1828" spans="1:6" ht="28.8" thickTop="1" thickBot="1">
      <c r="A1828" s="814" t="s">
        <v>7</v>
      </c>
      <c r="B1828" s="815" t="s">
        <v>8</v>
      </c>
      <c r="C1828" s="1921" t="s">
        <v>10</v>
      </c>
      <c r="D1828" s="872" t="s">
        <v>991</v>
      </c>
      <c r="E1828" s="2212"/>
      <c r="F1828" s="1910" t="s">
        <v>2033</v>
      </c>
    </row>
    <row r="1829" spans="1:6" ht="14.4" thickTop="1">
      <c r="A1829" s="817"/>
      <c r="B1829" s="818"/>
      <c r="C1829" s="779"/>
      <c r="D1829" s="208"/>
      <c r="E1829" s="2204"/>
      <c r="F1829" s="1901"/>
    </row>
    <row r="1830" spans="1:6">
      <c r="A1830" s="819">
        <v>1</v>
      </c>
      <c r="B1830" s="38" t="s">
        <v>2035</v>
      </c>
      <c r="C1830" s="779"/>
      <c r="D1830" s="208"/>
      <c r="E1830" s="2204"/>
      <c r="F1830" s="1894"/>
    </row>
    <row r="1831" spans="1:6">
      <c r="A1831" s="817"/>
      <c r="B1831" s="41"/>
      <c r="C1831" s="779"/>
      <c r="D1831" s="208"/>
      <c r="E1831" s="2204"/>
      <c r="F1831" s="1894"/>
    </row>
    <row r="1832" spans="1:6" ht="27.6">
      <c r="A1832" s="817" t="s">
        <v>1639</v>
      </c>
      <c r="B1832" s="41" t="s">
        <v>1399</v>
      </c>
      <c r="C1832" s="779" t="s">
        <v>58</v>
      </c>
      <c r="D1832" s="208"/>
      <c r="E1832" s="2204"/>
      <c r="F1832" s="1894">
        <f t="shared" ref="F1832:F1836" si="62">E1832</f>
        <v>0</v>
      </c>
    </row>
    <row r="1833" spans="1:6">
      <c r="A1833" s="817"/>
      <c r="B1833" s="41"/>
      <c r="C1833" s="779"/>
      <c r="D1833" s="208"/>
      <c r="E1833" s="2204"/>
      <c r="F1833" s="1894">
        <f t="shared" si="62"/>
        <v>0</v>
      </c>
    </row>
    <row r="1834" spans="1:6" ht="27.6">
      <c r="A1834" s="817" t="s">
        <v>1640</v>
      </c>
      <c r="B1834" s="41" t="s">
        <v>1401</v>
      </c>
      <c r="C1834" s="779"/>
      <c r="D1834" s="208"/>
      <c r="E1834" s="2204"/>
      <c r="F1834" s="1894">
        <f t="shared" si="62"/>
        <v>0</v>
      </c>
    </row>
    <row r="1835" spans="1:6">
      <c r="A1835" s="817"/>
      <c r="B1835" s="41" t="s">
        <v>1402</v>
      </c>
      <c r="C1835" s="779" t="s">
        <v>58</v>
      </c>
      <c r="D1835" s="208"/>
      <c r="E1835" s="2204"/>
      <c r="F1835" s="1894">
        <f t="shared" si="62"/>
        <v>0</v>
      </c>
    </row>
    <row r="1836" spans="1:6">
      <c r="A1836" s="817"/>
      <c r="B1836" s="41" t="s">
        <v>1683</v>
      </c>
      <c r="C1836" s="779" t="s">
        <v>58</v>
      </c>
      <c r="D1836" s="208"/>
      <c r="E1836" s="2204"/>
      <c r="F1836" s="1894">
        <f t="shared" si="62"/>
        <v>0</v>
      </c>
    </row>
    <row r="1837" spans="1:6">
      <c r="A1837" s="817"/>
      <c r="B1837" s="41" t="s">
        <v>1404</v>
      </c>
      <c r="C1837" s="779" t="s">
        <v>58</v>
      </c>
      <c r="D1837" s="208"/>
      <c r="E1837" s="2204"/>
      <c r="F1837" s="1894">
        <f>E1837</f>
        <v>0</v>
      </c>
    </row>
    <row r="1838" spans="1:6">
      <c r="A1838" s="817"/>
      <c r="B1838" s="41"/>
      <c r="C1838" s="779"/>
      <c r="D1838" s="208"/>
      <c r="E1838" s="2204"/>
      <c r="F1838" s="1894"/>
    </row>
    <row r="1839" spans="1:6" ht="27.6">
      <c r="A1839" s="817" t="s">
        <v>2303</v>
      </c>
      <c r="B1839" s="41" t="s">
        <v>2037</v>
      </c>
      <c r="C1839" s="779" t="s">
        <v>58</v>
      </c>
      <c r="D1839" s="208"/>
      <c r="E1839" s="2204"/>
      <c r="F1839" s="1894" t="s">
        <v>3477</v>
      </c>
    </row>
    <row r="1840" spans="1:6">
      <c r="A1840" s="817"/>
      <c r="B1840" s="41"/>
      <c r="C1840" s="779"/>
      <c r="D1840" s="208"/>
      <c r="E1840" s="2204"/>
      <c r="F1840" s="1894"/>
    </row>
    <row r="1841" spans="1:6" ht="27.6">
      <c r="A1841" s="817" t="s">
        <v>2304</v>
      </c>
      <c r="B1841" s="41" t="s">
        <v>2039</v>
      </c>
      <c r="C1841" s="779" t="s">
        <v>58</v>
      </c>
      <c r="D1841" s="208"/>
      <c r="E1841" s="2204"/>
      <c r="F1841" s="1894" t="s">
        <v>3477</v>
      </c>
    </row>
    <row r="1842" spans="1:6">
      <c r="A1842" s="817"/>
      <c r="B1842" s="41"/>
      <c r="C1842" s="779"/>
      <c r="D1842" s="208"/>
      <c r="E1842" s="2204"/>
      <c r="F1842" s="1894"/>
    </row>
    <row r="1843" spans="1:6">
      <c r="A1843" s="817" t="s">
        <v>33</v>
      </c>
      <c r="B1843" s="41" t="s">
        <v>1406</v>
      </c>
      <c r="C1843" s="779" t="s">
        <v>58</v>
      </c>
      <c r="D1843" s="208"/>
      <c r="E1843" s="2204"/>
      <c r="F1843" s="1894"/>
    </row>
    <row r="1844" spans="1:6">
      <c r="A1844" s="817"/>
      <c r="B1844" s="41"/>
      <c r="C1844" s="779"/>
      <c r="D1844" s="208"/>
      <c r="E1844" s="2204"/>
      <c r="F1844" s="1894"/>
    </row>
    <row r="1845" spans="1:6">
      <c r="A1845" s="817"/>
      <c r="B1845" s="41"/>
      <c r="C1845" s="779"/>
      <c r="D1845" s="208"/>
      <c r="E1845" s="2204"/>
      <c r="F1845" s="1894"/>
    </row>
    <row r="1846" spans="1:6">
      <c r="A1846" s="817"/>
      <c r="B1846" s="41"/>
      <c r="C1846" s="779"/>
      <c r="D1846" s="208"/>
      <c r="E1846" s="2204"/>
      <c r="F1846" s="1894"/>
    </row>
    <row r="1847" spans="1:6">
      <c r="A1847" s="817"/>
      <c r="B1847" s="41"/>
      <c r="C1847" s="779"/>
      <c r="D1847" s="208"/>
      <c r="E1847" s="2204"/>
      <c r="F1847" s="1894"/>
    </row>
    <row r="1848" spans="1:6">
      <c r="A1848" s="817"/>
      <c r="B1848" s="41"/>
      <c r="C1848" s="779"/>
      <c r="D1848" s="208"/>
      <c r="E1848" s="2204"/>
      <c r="F1848" s="1894"/>
    </row>
    <row r="1849" spans="1:6">
      <c r="A1849" s="817"/>
      <c r="B1849" s="41"/>
      <c r="C1849" s="779"/>
      <c r="D1849" s="208"/>
      <c r="E1849" s="2204"/>
      <c r="F1849" s="1894"/>
    </row>
    <row r="1850" spans="1:6">
      <c r="A1850" s="817"/>
      <c r="B1850" s="41"/>
      <c r="C1850" s="779"/>
      <c r="D1850" s="208"/>
      <c r="E1850" s="2204"/>
      <c r="F1850" s="1894"/>
    </row>
    <row r="1851" spans="1:6">
      <c r="A1851" s="817"/>
      <c r="B1851" s="41"/>
      <c r="C1851" s="779"/>
      <c r="D1851" s="208"/>
      <c r="E1851" s="2204"/>
      <c r="F1851" s="1894"/>
    </row>
    <row r="1852" spans="1:6">
      <c r="A1852" s="817"/>
      <c r="B1852" s="41"/>
      <c r="C1852" s="779"/>
      <c r="D1852" s="208"/>
      <c r="E1852" s="2204"/>
      <c r="F1852" s="1894"/>
    </row>
    <row r="1853" spans="1:6">
      <c r="A1853" s="817"/>
      <c r="B1853" s="41"/>
      <c r="C1853" s="779"/>
      <c r="D1853" s="208"/>
      <c r="E1853" s="2204"/>
      <c r="F1853" s="1894"/>
    </row>
    <row r="1854" spans="1:6">
      <c r="A1854" s="817"/>
      <c r="B1854" s="41"/>
      <c r="C1854" s="779"/>
      <c r="D1854" s="208"/>
      <c r="E1854" s="2204"/>
      <c r="F1854" s="1894"/>
    </row>
    <row r="1855" spans="1:6">
      <c r="A1855" s="817"/>
      <c r="B1855" s="41"/>
      <c r="C1855" s="779"/>
      <c r="D1855" s="208"/>
      <c r="E1855" s="2204"/>
      <c r="F1855" s="1894"/>
    </row>
    <row r="1856" spans="1:6">
      <c r="A1856" s="817"/>
      <c r="B1856" s="41"/>
      <c r="C1856" s="779"/>
      <c r="D1856" s="208"/>
      <c r="E1856" s="2204"/>
      <c r="F1856" s="1894"/>
    </row>
    <row r="1857" spans="1:6">
      <c r="A1857" s="817"/>
      <c r="B1857" s="41"/>
      <c r="C1857" s="779"/>
      <c r="D1857" s="208"/>
      <c r="E1857" s="2204"/>
      <c r="F1857" s="1894"/>
    </row>
    <row r="1858" spans="1:6">
      <c r="A1858" s="817"/>
      <c r="B1858" s="41"/>
      <c r="C1858" s="779"/>
      <c r="D1858" s="208"/>
      <c r="E1858" s="2204"/>
      <c r="F1858" s="1894"/>
    </row>
    <row r="1859" spans="1:6">
      <c r="A1859" s="817"/>
      <c r="B1859" s="41"/>
      <c r="C1859" s="779"/>
      <c r="D1859" s="208"/>
      <c r="E1859" s="2204"/>
      <c r="F1859" s="1894"/>
    </row>
    <row r="1860" spans="1:6">
      <c r="A1860" s="817"/>
      <c r="B1860" s="41"/>
      <c r="C1860" s="779"/>
      <c r="D1860" s="208"/>
      <c r="E1860" s="2204"/>
      <c r="F1860" s="1894"/>
    </row>
    <row r="1861" spans="1:6">
      <c r="A1861" s="817"/>
      <c r="B1861" s="41"/>
      <c r="C1861" s="779"/>
      <c r="D1861" s="208"/>
      <c r="E1861" s="2204"/>
      <c r="F1861" s="1894"/>
    </row>
    <row r="1862" spans="1:6">
      <c r="A1862" s="817"/>
      <c r="B1862" s="41"/>
      <c r="C1862" s="779"/>
      <c r="D1862" s="208"/>
      <c r="E1862" s="2204"/>
      <c r="F1862" s="1894"/>
    </row>
    <row r="1863" spans="1:6">
      <c r="A1863" s="817"/>
      <c r="B1863" s="41"/>
      <c r="C1863" s="779"/>
      <c r="D1863" s="208"/>
      <c r="E1863" s="2204"/>
      <c r="F1863" s="1894"/>
    </row>
    <row r="1864" spans="1:6">
      <c r="A1864" s="817"/>
      <c r="B1864" s="41"/>
      <c r="C1864" s="779"/>
      <c r="D1864" s="208"/>
      <c r="E1864" s="2204"/>
      <c r="F1864" s="1894"/>
    </row>
    <row r="1865" spans="1:6">
      <c r="A1865" s="817"/>
      <c r="B1865" s="41"/>
      <c r="C1865" s="779"/>
      <c r="D1865" s="208"/>
      <c r="E1865" s="2204"/>
      <c r="F1865" s="1894"/>
    </row>
    <row r="1866" spans="1:6">
      <c r="A1866" s="817"/>
      <c r="B1866" s="1710"/>
      <c r="C1866" s="779"/>
      <c r="D1866" s="1704"/>
      <c r="E1866" s="2204"/>
      <c r="F1866" s="1894"/>
    </row>
    <row r="1867" spans="1:6">
      <c r="A1867" s="817"/>
      <c r="B1867" s="41"/>
      <c r="C1867" s="779"/>
      <c r="D1867" s="208"/>
      <c r="E1867" s="2204"/>
      <c r="F1867" s="1894"/>
    </row>
    <row r="1868" spans="1:6">
      <c r="A1868" s="817"/>
      <c r="B1868" s="41"/>
      <c r="C1868" s="779"/>
      <c r="D1868" s="208"/>
      <c r="E1868" s="2204"/>
      <c r="F1868" s="1894"/>
    </row>
    <row r="1869" spans="1:6" ht="14.4" thickBot="1">
      <c r="A1869" s="820"/>
      <c r="B1869" s="821"/>
      <c r="C1869" s="877"/>
      <c r="D1869" s="877"/>
      <c r="E1869" s="2205"/>
      <c r="F1869" s="1894"/>
    </row>
    <row r="1870" spans="1:6" ht="15" customHeight="1" thickTop="1" thickBot="1">
      <c r="A1870" s="829" t="s">
        <v>2040</v>
      </c>
      <c r="B1870" s="829"/>
      <c r="C1870" s="779"/>
      <c r="D1870" s="779"/>
      <c r="E1870" s="2206"/>
      <c r="F1870" s="1904">
        <f>SUM(F1831:F1846)</f>
        <v>0</v>
      </c>
    </row>
    <row r="1871" spans="1:6" ht="14.4" thickTop="1"/>
    <row r="1873" spans="1:6" ht="14.4" thickBot="1">
      <c r="A1873" s="1884" t="s">
        <v>2305</v>
      </c>
      <c r="B1873" s="1884"/>
      <c r="C1873" s="1884"/>
      <c r="D1873" s="1884"/>
      <c r="E1873" s="2213"/>
      <c r="F1873" s="1884"/>
    </row>
    <row r="1874" spans="1:6" ht="28.8" thickTop="1" thickBot="1">
      <c r="A1874" s="814" t="s">
        <v>7</v>
      </c>
      <c r="B1874" s="824" t="s">
        <v>8</v>
      </c>
      <c r="C1874" s="872" t="s">
        <v>10</v>
      </c>
      <c r="D1874" s="872" t="s">
        <v>991</v>
      </c>
      <c r="E1874" s="2227"/>
      <c r="F1874" s="1893" t="s">
        <v>2033</v>
      </c>
    </row>
    <row r="1875" spans="1:6" ht="14.4" thickTop="1">
      <c r="A1875" s="825"/>
      <c r="B1875" s="826"/>
      <c r="C1875" s="208"/>
      <c r="D1875" s="208"/>
      <c r="E1875" s="2206"/>
      <c r="F1875" s="1894"/>
    </row>
    <row r="1876" spans="1:6">
      <c r="A1876" s="825"/>
      <c r="B1876" s="826"/>
      <c r="C1876" s="208"/>
      <c r="D1876" s="208"/>
      <c r="E1876" s="2206"/>
      <c r="F1876" s="1894"/>
    </row>
    <row r="1877" spans="1:6">
      <c r="A1877" s="825">
        <v>1</v>
      </c>
      <c r="B1877" s="826" t="s">
        <v>2306</v>
      </c>
      <c r="C1877" s="208"/>
      <c r="D1877" s="208"/>
      <c r="E1877" s="2206"/>
      <c r="F1877" s="1894"/>
    </row>
    <row r="1878" spans="1:6">
      <c r="A1878" s="825"/>
      <c r="B1878" s="826"/>
      <c r="C1878" s="208"/>
      <c r="D1878" s="208"/>
      <c r="E1878" s="2206"/>
      <c r="F1878" s="1894"/>
    </row>
    <row r="1879" spans="1:6">
      <c r="A1879" s="825"/>
      <c r="B1879" s="826" t="s">
        <v>2307</v>
      </c>
      <c r="C1879" s="208" t="s">
        <v>1421</v>
      </c>
      <c r="D1879" s="208">
        <v>1</v>
      </c>
      <c r="E1879" s="2206"/>
      <c r="F1879" s="1894">
        <f>E1879</f>
        <v>0</v>
      </c>
    </row>
    <row r="1880" spans="1:6">
      <c r="A1880" s="825"/>
      <c r="B1880" s="826" t="s">
        <v>2308</v>
      </c>
      <c r="C1880" s="208" t="s">
        <v>1421</v>
      </c>
      <c r="D1880" s="208">
        <v>1</v>
      </c>
      <c r="E1880" s="2206"/>
      <c r="F1880" s="1894">
        <f t="shared" ref="F1880" si="63">E1880</f>
        <v>0</v>
      </c>
    </row>
    <row r="1881" spans="1:6">
      <c r="A1881" s="825"/>
      <c r="B1881" s="826"/>
      <c r="C1881" s="208"/>
      <c r="D1881" s="208"/>
      <c r="E1881" s="2206"/>
      <c r="F1881" s="1894"/>
    </row>
    <row r="1882" spans="1:6">
      <c r="A1882" s="825"/>
      <c r="B1882" s="826"/>
      <c r="C1882" s="208"/>
      <c r="D1882" s="208"/>
      <c r="E1882" s="2206"/>
      <c r="F1882" s="1894"/>
    </row>
    <row r="1883" spans="1:6">
      <c r="A1883" s="825">
        <v>2</v>
      </c>
      <c r="B1883" s="826" t="s">
        <v>2309</v>
      </c>
      <c r="C1883" s="208"/>
      <c r="D1883" s="208"/>
      <c r="E1883" s="2206"/>
      <c r="F1883" s="1894"/>
    </row>
    <row r="1884" spans="1:6">
      <c r="A1884" s="825"/>
      <c r="B1884" s="826" t="s">
        <v>2310</v>
      </c>
      <c r="C1884" s="208" t="s">
        <v>1421</v>
      </c>
      <c r="D1884" s="208">
        <v>1</v>
      </c>
      <c r="E1884" s="2206"/>
      <c r="F1884" s="1894">
        <f>E1884</f>
        <v>0</v>
      </c>
    </row>
    <row r="1885" spans="1:6">
      <c r="A1885" s="825"/>
      <c r="B1885" s="826" t="s">
        <v>2311</v>
      </c>
      <c r="C1885" s="208" t="s">
        <v>1421</v>
      </c>
      <c r="D1885" s="208">
        <v>1</v>
      </c>
      <c r="E1885" s="2206"/>
      <c r="F1885" s="1894">
        <f t="shared" ref="F1885" si="64">E1885</f>
        <v>0</v>
      </c>
    </row>
    <row r="1886" spans="1:6">
      <c r="A1886" s="825"/>
      <c r="B1886" s="826"/>
      <c r="C1886" s="208"/>
      <c r="D1886" s="208"/>
      <c r="E1886" s="2206"/>
      <c r="F1886" s="1894"/>
    </row>
    <row r="1887" spans="1:6">
      <c r="A1887" s="825"/>
      <c r="B1887" s="826"/>
      <c r="C1887" s="208"/>
      <c r="D1887" s="208"/>
      <c r="E1887" s="2206"/>
      <c r="F1887" s="1894"/>
    </row>
    <row r="1888" spans="1:6" ht="27.6">
      <c r="A1888" s="825">
        <v>3</v>
      </c>
      <c r="B1888" s="826" t="s">
        <v>2312</v>
      </c>
      <c r="C1888" s="208"/>
      <c r="D1888" s="208"/>
      <c r="E1888" s="2206"/>
      <c r="F1888" s="1894"/>
    </row>
    <row r="1889" spans="1:6">
      <c r="A1889" s="825"/>
      <c r="B1889" s="826" t="s">
        <v>2313</v>
      </c>
      <c r="C1889" s="208" t="s">
        <v>1421</v>
      </c>
      <c r="D1889" s="208">
        <v>1</v>
      </c>
      <c r="E1889" s="2206"/>
      <c r="F1889" s="1894">
        <f>E1889</f>
        <v>0</v>
      </c>
    </row>
    <row r="1890" spans="1:6">
      <c r="A1890" s="825"/>
      <c r="B1890" s="826" t="s">
        <v>2314</v>
      </c>
      <c r="C1890" s="208" t="s">
        <v>1421</v>
      </c>
      <c r="D1890" s="208">
        <v>1</v>
      </c>
      <c r="E1890" s="2206"/>
      <c r="F1890" s="1894">
        <f t="shared" ref="F1890" si="65">E1890</f>
        <v>0</v>
      </c>
    </row>
    <row r="1891" spans="1:6">
      <c r="A1891" s="825"/>
      <c r="B1891" s="826"/>
      <c r="C1891" s="208"/>
      <c r="D1891" s="208"/>
      <c r="E1891" s="2206"/>
      <c r="F1891" s="1894"/>
    </row>
    <row r="1892" spans="1:6">
      <c r="A1892" s="825"/>
      <c r="B1892" s="826"/>
      <c r="C1892" s="208"/>
      <c r="D1892" s="208"/>
      <c r="E1892" s="2206"/>
      <c r="F1892" s="1894"/>
    </row>
    <row r="1893" spans="1:6" ht="27.6">
      <c r="A1893" s="825">
        <v>4</v>
      </c>
      <c r="B1893" s="826" t="s">
        <v>2315</v>
      </c>
      <c r="C1893" s="208"/>
      <c r="D1893" s="208"/>
      <c r="E1893" s="2206"/>
      <c r="F1893" s="1894"/>
    </row>
    <row r="1894" spans="1:6">
      <c r="A1894" s="825"/>
      <c r="B1894" s="826" t="s">
        <v>2316</v>
      </c>
      <c r="C1894" s="208" t="s">
        <v>1421</v>
      </c>
      <c r="D1894" s="208">
        <v>1</v>
      </c>
      <c r="E1894" s="2206"/>
      <c r="F1894" s="1894">
        <f>E1894</f>
        <v>0</v>
      </c>
    </row>
    <row r="1895" spans="1:6">
      <c r="A1895" s="825"/>
      <c r="B1895" s="826" t="s">
        <v>2317</v>
      </c>
      <c r="C1895" s="208" t="s">
        <v>1421</v>
      </c>
      <c r="D1895" s="208">
        <v>1</v>
      </c>
      <c r="E1895" s="2206"/>
      <c r="F1895" s="1894">
        <f t="shared" ref="F1895" si="66">E1895</f>
        <v>0</v>
      </c>
    </row>
    <row r="1896" spans="1:6">
      <c r="A1896" s="825"/>
      <c r="B1896" s="826"/>
      <c r="C1896" s="208"/>
      <c r="D1896" s="208"/>
      <c r="E1896" s="2206"/>
      <c r="F1896" s="1894"/>
    </row>
    <row r="1897" spans="1:6">
      <c r="A1897" s="825">
        <v>5</v>
      </c>
      <c r="B1897" s="826" t="s">
        <v>2318</v>
      </c>
      <c r="C1897" s="208"/>
      <c r="D1897" s="208"/>
      <c r="E1897" s="2206"/>
      <c r="F1897" s="1894"/>
    </row>
    <row r="1898" spans="1:6">
      <c r="A1898" s="825"/>
      <c r="B1898" s="826" t="s">
        <v>2319</v>
      </c>
      <c r="C1898" s="208" t="s">
        <v>1421</v>
      </c>
      <c r="D1898" s="208">
        <v>1</v>
      </c>
      <c r="E1898" s="2206"/>
      <c r="F1898" s="1894">
        <f>E1898</f>
        <v>0</v>
      </c>
    </row>
    <row r="1899" spans="1:6">
      <c r="A1899" s="825"/>
      <c r="B1899" s="826" t="s">
        <v>2320</v>
      </c>
      <c r="C1899" s="208" t="s">
        <v>1421</v>
      </c>
      <c r="D1899" s="208">
        <v>1</v>
      </c>
      <c r="E1899" s="2206"/>
      <c r="F1899" s="1894">
        <f t="shared" ref="F1899" si="67">E1899</f>
        <v>0</v>
      </c>
    </row>
    <row r="1900" spans="1:6">
      <c r="A1900" s="825"/>
      <c r="B1900" s="826"/>
      <c r="C1900" s="208"/>
      <c r="D1900" s="208"/>
      <c r="E1900" s="2206"/>
      <c r="F1900" s="1894"/>
    </row>
    <row r="1901" spans="1:6">
      <c r="A1901" s="825"/>
      <c r="B1901" s="826"/>
      <c r="C1901" s="208"/>
      <c r="D1901" s="208"/>
      <c r="E1901" s="2206"/>
      <c r="F1901" s="1894"/>
    </row>
    <row r="1902" spans="1:6">
      <c r="A1902" s="825"/>
      <c r="B1902" s="826"/>
      <c r="C1902" s="208"/>
      <c r="D1902" s="208"/>
      <c r="E1902" s="2206"/>
      <c r="F1902" s="1894"/>
    </row>
    <row r="1903" spans="1:6">
      <c r="A1903" s="825"/>
      <c r="B1903" s="826"/>
      <c r="C1903" s="208"/>
      <c r="D1903" s="208"/>
      <c r="E1903" s="2206"/>
      <c r="F1903" s="1894"/>
    </row>
    <row r="1904" spans="1:6">
      <c r="A1904" s="825"/>
      <c r="B1904" s="826"/>
      <c r="C1904" s="208"/>
      <c r="D1904" s="208"/>
      <c r="E1904" s="2206"/>
      <c r="F1904" s="1894"/>
    </row>
    <row r="1905" spans="1:6">
      <c r="A1905" s="825"/>
      <c r="B1905" s="826"/>
      <c r="C1905" s="208"/>
      <c r="D1905" s="208"/>
      <c r="E1905" s="2206"/>
      <c r="F1905" s="1894"/>
    </row>
    <row r="1906" spans="1:6">
      <c r="A1906" s="825"/>
      <c r="B1906" s="826"/>
      <c r="C1906" s="208"/>
      <c r="D1906" s="208"/>
      <c r="E1906" s="2206"/>
      <c r="F1906" s="1894"/>
    </row>
    <row r="1907" spans="1:6">
      <c r="A1907" s="825"/>
      <c r="B1907" s="826"/>
      <c r="C1907" s="208"/>
      <c r="D1907" s="208"/>
      <c r="E1907" s="2206"/>
      <c r="F1907" s="1894"/>
    </row>
    <row r="1908" spans="1:6">
      <c r="A1908" s="825"/>
      <c r="B1908" s="826"/>
      <c r="C1908" s="208"/>
      <c r="D1908" s="208"/>
      <c r="E1908" s="2206"/>
      <c r="F1908" s="1894"/>
    </row>
    <row r="1909" spans="1:6">
      <c r="A1909" s="825"/>
      <c r="B1909" s="826"/>
      <c r="C1909" s="208"/>
      <c r="D1909" s="208"/>
      <c r="E1909" s="2206"/>
      <c r="F1909" s="1894"/>
    </row>
    <row r="1910" spans="1:6">
      <c r="A1910" s="825"/>
      <c r="B1910" s="826"/>
      <c r="C1910" s="208"/>
      <c r="D1910" s="208"/>
      <c r="E1910" s="2206"/>
      <c r="F1910" s="1894"/>
    </row>
    <row r="1911" spans="1:6">
      <c r="A1911" s="825"/>
      <c r="B1911" s="826"/>
      <c r="C1911" s="208"/>
      <c r="D1911" s="208"/>
      <c r="E1911" s="2206"/>
      <c r="F1911" s="1894"/>
    </row>
    <row r="1912" spans="1:6">
      <c r="A1912" s="825"/>
      <c r="B1912" s="826"/>
      <c r="C1912" s="1704"/>
      <c r="D1912" s="1704"/>
      <c r="E1912" s="2206"/>
      <c r="F1912" s="1894"/>
    </row>
    <row r="1913" spans="1:6">
      <c r="A1913" s="825"/>
      <c r="B1913" s="826"/>
      <c r="C1913" s="1704"/>
      <c r="D1913" s="1704"/>
      <c r="E1913" s="2206"/>
      <c r="F1913" s="1894"/>
    </row>
    <row r="1914" spans="1:6">
      <c r="A1914" s="825"/>
      <c r="B1914" s="826"/>
      <c r="C1914" s="208"/>
      <c r="D1914" s="208"/>
      <c r="E1914" s="2206"/>
      <c r="F1914" s="1894"/>
    </row>
    <row r="1915" spans="1:6">
      <c r="A1915" s="825"/>
      <c r="B1915" s="826"/>
      <c r="C1915" s="208"/>
      <c r="D1915" s="208"/>
      <c r="E1915" s="2206"/>
      <c r="F1915" s="1894"/>
    </row>
    <row r="1916" spans="1:6" ht="14.4" thickBot="1">
      <c r="A1916" s="828"/>
      <c r="B1916" s="832"/>
      <c r="C1916" s="877"/>
      <c r="D1916" s="877"/>
      <c r="E1916" s="2249"/>
      <c r="F1916" s="1894"/>
    </row>
    <row r="1917" spans="1:6" ht="15" thickTop="1" thickBot="1">
      <c r="A1917" s="806"/>
      <c r="F1917" s="1938">
        <f>SUM(F1877:F1902)</f>
        <v>0</v>
      </c>
    </row>
    <row r="1918" spans="1:6" ht="14.4" thickTop="1"/>
    <row r="1921" spans="1:6" ht="13.8" customHeight="1">
      <c r="A1921" s="802" t="s">
        <v>2321</v>
      </c>
      <c r="B1921" s="802"/>
      <c r="C1921" s="802"/>
      <c r="D1921" s="802"/>
      <c r="E1921" s="2224"/>
      <c r="F1921" s="802"/>
    </row>
    <row r="1922" spans="1:6" ht="13.8" customHeight="1">
      <c r="A1922" s="802" t="s">
        <v>2322</v>
      </c>
      <c r="B1922" s="1688"/>
      <c r="C1922" s="1688"/>
      <c r="D1922" s="1688"/>
      <c r="E1922" s="2225"/>
      <c r="F1922" s="1688"/>
    </row>
    <row r="1923" spans="1:6">
      <c r="A1923" s="1688" t="s">
        <v>2194</v>
      </c>
      <c r="B1923" s="1688"/>
      <c r="C1923" s="1688"/>
      <c r="D1923" s="1688"/>
      <c r="E1923" s="2225"/>
      <c r="F1923" s="1688"/>
    </row>
    <row r="1924" spans="1:6" ht="14.4" thickBot="1">
      <c r="A1924" s="847"/>
      <c r="B1924" s="847"/>
      <c r="C1924" s="1683"/>
      <c r="D1924" s="1683"/>
      <c r="E1924" s="2250"/>
      <c r="F1924" s="1947"/>
    </row>
    <row r="1925" spans="1:6" ht="28.8" thickTop="1" thickBot="1">
      <c r="A1925" s="814" t="s">
        <v>7</v>
      </c>
      <c r="B1925" s="824" t="s">
        <v>8</v>
      </c>
      <c r="C1925" s="872" t="s">
        <v>10</v>
      </c>
      <c r="D1925" s="872" t="s">
        <v>991</v>
      </c>
      <c r="E1925" s="2227"/>
      <c r="F1925" s="1893" t="s">
        <v>2033</v>
      </c>
    </row>
    <row r="1926" spans="1:6" ht="14.4" thickTop="1">
      <c r="A1926" s="825"/>
      <c r="B1926" s="826"/>
      <c r="C1926" s="208"/>
      <c r="D1926" s="208"/>
      <c r="E1926" s="2206"/>
      <c r="F1926" s="1894"/>
    </row>
    <row r="1927" spans="1:6" ht="27.6">
      <c r="A1927" s="833" t="s">
        <v>2195</v>
      </c>
      <c r="B1927" s="827" t="s">
        <v>2196</v>
      </c>
      <c r="C1927" s="208"/>
      <c r="D1927" s="208"/>
      <c r="E1927" s="2206"/>
      <c r="F1927" s="1894"/>
    </row>
    <row r="1928" spans="1:6">
      <c r="A1928" s="825"/>
      <c r="B1928" s="826" t="s">
        <v>1897</v>
      </c>
      <c r="C1928" s="208"/>
      <c r="D1928" s="208"/>
      <c r="E1928" s="2206"/>
      <c r="F1928" s="1894">
        <f>F1870</f>
        <v>0</v>
      </c>
    </row>
    <row r="1929" spans="1:6">
      <c r="A1929" s="825"/>
      <c r="B1929" s="826"/>
      <c r="C1929" s="208"/>
      <c r="D1929" s="208"/>
      <c r="E1929" s="2206"/>
      <c r="F1929" s="1894"/>
    </row>
    <row r="1930" spans="1:6" ht="27.6">
      <c r="A1930" s="833" t="s">
        <v>2197</v>
      </c>
      <c r="B1930" s="827" t="s">
        <v>2198</v>
      </c>
      <c r="C1930" s="208"/>
      <c r="D1930" s="208"/>
      <c r="E1930" s="2206"/>
      <c r="F1930" s="1894"/>
    </row>
    <row r="1931" spans="1:6">
      <c r="A1931" s="825"/>
      <c r="B1931" s="826" t="s">
        <v>2323</v>
      </c>
      <c r="C1931" s="208"/>
      <c r="D1931" s="208"/>
      <c r="E1931" s="2206"/>
      <c r="F1931" s="1894">
        <f>F1917</f>
        <v>0</v>
      </c>
    </row>
    <row r="1932" spans="1:6">
      <c r="A1932" s="825"/>
      <c r="B1932" s="781"/>
      <c r="C1932" s="208"/>
      <c r="D1932" s="208"/>
      <c r="E1932" s="2206"/>
      <c r="F1932" s="1894"/>
    </row>
    <row r="1933" spans="1:6">
      <c r="A1933" s="825"/>
      <c r="B1933" s="781"/>
      <c r="C1933" s="208"/>
      <c r="D1933" s="208"/>
      <c r="E1933" s="2206"/>
      <c r="F1933" s="1894"/>
    </row>
    <row r="1934" spans="1:6">
      <c r="A1934" s="825"/>
      <c r="B1934" s="848" t="s">
        <v>2212</v>
      </c>
      <c r="C1934" s="208"/>
      <c r="D1934" s="208"/>
      <c r="E1934" s="2206"/>
      <c r="F1934" s="1894">
        <f>SUM(F1927:F1932)</f>
        <v>0</v>
      </c>
    </row>
    <row r="1935" spans="1:6">
      <c r="A1935" s="825"/>
      <c r="B1935" s="826"/>
      <c r="C1935" s="208"/>
      <c r="D1935" s="208"/>
      <c r="E1935" s="2206"/>
      <c r="F1935" s="1894"/>
    </row>
    <row r="1936" spans="1:6">
      <c r="A1936" s="825"/>
      <c r="B1936" s="849" t="s">
        <v>2324</v>
      </c>
      <c r="C1936" s="208"/>
      <c r="D1936" s="208"/>
      <c r="E1936" s="2206"/>
      <c r="F1936" s="1909"/>
    </row>
    <row r="1937" spans="1:6">
      <c r="A1937" s="825"/>
      <c r="B1937" s="826"/>
      <c r="C1937" s="208"/>
      <c r="D1937" s="208"/>
      <c r="E1937" s="2206"/>
      <c r="F1937" s="1894"/>
    </row>
    <row r="1938" spans="1:6">
      <c r="A1938" s="825"/>
      <c r="B1938" s="826"/>
      <c r="C1938" s="208"/>
      <c r="D1938" s="208"/>
      <c r="E1938" s="2206"/>
      <c r="F1938" s="1894"/>
    </row>
    <row r="1939" spans="1:6">
      <c r="A1939" s="825"/>
      <c r="B1939" s="848" t="s">
        <v>2214</v>
      </c>
      <c r="C1939" s="249"/>
      <c r="D1939" s="249"/>
      <c r="E1939" s="2228"/>
      <c r="F1939" s="1905">
        <f>SUM(F1934:F1938)</f>
        <v>0</v>
      </c>
    </row>
    <row r="1940" spans="1:6">
      <c r="A1940" s="825"/>
      <c r="B1940" s="826"/>
      <c r="C1940" s="208"/>
      <c r="D1940" s="208"/>
      <c r="E1940" s="2206"/>
      <c r="F1940" s="1894"/>
    </row>
    <row r="1941" spans="1:6">
      <c r="A1941" s="825"/>
      <c r="B1941" s="826"/>
      <c r="C1941" s="208"/>
      <c r="D1941" s="208"/>
      <c r="E1941" s="2206"/>
      <c r="F1941" s="1894"/>
    </row>
    <row r="1942" spans="1:6">
      <c r="A1942" s="825"/>
      <c r="B1942" s="826"/>
      <c r="C1942" s="208"/>
      <c r="D1942" s="208"/>
      <c r="E1942" s="2206"/>
      <c r="F1942" s="1894"/>
    </row>
    <row r="1943" spans="1:6">
      <c r="A1943" s="825"/>
      <c r="B1943" s="826"/>
      <c r="C1943" s="208"/>
      <c r="D1943" s="208"/>
      <c r="E1943" s="2206"/>
      <c r="F1943" s="1894"/>
    </row>
    <row r="1944" spans="1:6">
      <c r="A1944" s="825"/>
      <c r="B1944" s="826"/>
      <c r="C1944" s="208"/>
      <c r="D1944" s="208"/>
      <c r="E1944" s="2206"/>
      <c r="F1944" s="1894"/>
    </row>
    <row r="1945" spans="1:6">
      <c r="A1945" s="825"/>
      <c r="B1945" s="826"/>
      <c r="C1945" s="208"/>
      <c r="D1945" s="208"/>
      <c r="E1945" s="2206"/>
      <c r="F1945" s="1894"/>
    </row>
    <row r="1946" spans="1:6">
      <c r="A1946" s="825"/>
      <c r="B1946" s="826"/>
      <c r="C1946" s="208"/>
      <c r="D1946" s="208"/>
      <c r="E1946" s="2206"/>
      <c r="F1946" s="1894"/>
    </row>
    <row r="1947" spans="1:6">
      <c r="A1947" s="825"/>
      <c r="B1947" s="826"/>
      <c r="C1947" s="208"/>
      <c r="D1947" s="208"/>
      <c r="E1947" s="2206"/>
      <c r="F1947" s="1894"/>
    </row>
    <row r="1948" spans="1:6">
      <c r="A1948" s="825"/>
      <c r="B1948" s="826"/>
      <c r="C1948" s="208"/>
      <c r="D1948" s="208"/>
      <c r="E1948" s="2206"/>
      <c r="F1948" s="1894"/>
    </row>
    <row r="1949" spans="1:6">
      <c r="A1949" s="825"/>
      <c r="B1949" s="826"/>
      <c r="C1949" s="208"/>
      <c r="D1949" s="208"/>
      <c r="E1949" s="2206"/>
      <c r="F1949" s="1894"/>
    </row>
    <row r="1950" spans="1:6">
      <c r="A1950" s="825"/>
      <c r="B1950" s="826"/>
      <c r="C1950" s="208"/>
      <c r="D1950" s="208"/>
      <c r="E1950" s="2206"/>
      <c r="F1950" s="1894"/>
    </row>
    <row r="1951" spans="1:6">
      <c r="A1951" s="825"/>
      <c r="B1951" s="826"/>
      <c r="C1951" s="208"/>
      <c r="D1951" s="208"/>
      <c r="E1951" s="2206"/>
      <c r="F1951" s="1894"/>
    </row>
    <row r="1952" spans="1:6">
      <c r="A1952" s="825"/>
      <c r="B1952" s="826"/>
      <c r="C1952" s="208"/>
      <c r="D1952" s="208"/>
      <c r="E1952" s="2206"/>
      <c r="F1952" s="1894"/>
    </row>
    <row r="1953" spans="1:6">
      <c r="A1953" s="825"/>
      <c r="B1953" s="826"/>
      <c r="C1953" s="208"/>
      <c r="D1953" s="208"/>
      <c r="E1953" s="2206"/>
      <c r="F1953" s="1894"/>
    </row>
    <row r="1954" spans="1:6">
      <c r="A1954" s="825"/>
      <c r="B1954" s="826"/>
      <c r="C1954" s="208"/>
      <c r="D1954" s="208"/>
      <c r="E1954" s="2206"/>
      <c r="F1954" s="1894"/>
    </row>
    <row r="1955" spans="1:6">
      <c r="A1955" s="825"/>
      <c r="B1955" s="826"/>
      <c r="C1955" s="208"/>
      <c r="D1955" s="208"/>
      <c r="E1955" s="2206"/>
      <c r="F1955" s="1894"/>
    </row>
    <row r="1956" spans="1:6">
      <c r="A1956" s="825"/>
      <c r="B1956" s="826"/>
      <c r="C1956" s="208"/>
      <c r="D1956" s="208"/>
      <c r="E1956" s="2206"/>
      <c r="F1956" s="1894"/>
    </row>
    <row r="1957" spans="1:6">
      <c r="A1957" s="825"/>
      <c r="B1957" s="826"/>
      <c r="C1957" s="208"/>
      <c r="D1957" s="208"/>
      <c r="E1957" s="2206"/>
      <c r="F1957" s="1894"/>
    </row>
    <row r="1958" spans="1:6">
      <c r="A1958" s="825"/>
      <c r="B1958" s="826"/>
      <c r="C1958" s="208"/>
      <c r="D1958" s="208"/>
      <c r="E1958" s="2206"/>
      <c r="F1958" s="1894"/>
    </row>
    <row r="1959" spans="1:6">
      <c r="A1959" s="825"/>
      <c r="B1959" s="826"/>
      <c r="C1959" s="208"/>
      <c r="D1959" s="208"/>
      <c r="E1959" s="2206"/>
      <c r="F1959" s="1894"/>
    </row>
    <row r="1960" spans="1:6">
      <c r="A1960" s="825"/>
      <c r="B1960" s="826"/>
      <c r="C1960" s="208"/>
      <c r="D1960" s="208"/>
      <c r="E1960" s="2206"/>
      <c r="F1960" s="1894"/>
    </row>
    <row r="1961" spans="1:6">
      <c r="A1961" s="825"/>
      <c r="B1961" s="826"/>
      <c r="C1961" s="208"/>
      <c r="D1961" s="208"/>
      <c r="E1961" s="2206"/>
      <c r="F1961" s="1894"/>
    </row>
    <row r="1962" spans="1:6">
      <c r="A1962" s="825"/>
      <c r="B1962" s="826"/>
      <c r="C1962" s="208"/>
      <c r="D1962" s="208"/>
      <c r="E1962" s="2206"/>
      <c r="F1962" s="1894"/>
    </row>
    <row r="1963" spans="1:6">
      <c r="A1963" s="825"/>
      <c r="B1963" s="826"/>
      <c r="C1963" s="208"/>
      <c r="D1963" s="208"/>
      <c r="E1963" s="2206"/>
      <c r="F1963" s="1894"/>
    </row>
    <row r="1964" spans="1:6">
      <c r="A1964" s="825"/>
      <c r="B1964" s="826"/>
      <c r="C1964" s="208"/>
      <c r="D1964" s="208"/>
      <c r="E1964" s="2206"/>
      <c r="F1964" s="1894"/>
    </row>
    <row r="1965" spans="1:6" ht="14.4" thickBot="1">
      <c r="A1965" s="828"/>
      <c r="B1965" s="832"/>
      <c r="C1965" s="877"/>
      <c r="D1965" s="877"/>
      <c r="E1965" s="2206"/>
      <c r="F1965" s="1900"/>
    </row>
    <row r="1966" spans="1:6" ht="17.25" customHeight="1" thickTop="1" thickBot="1">
      <c r="A1966" s="829" t="s">
        <v>2215</v>
      </c>
      <c r="B1966" s="829"/>
      <c r="C1966" s="1887"/>
      <c r="D1966" s="1887"/>
      <c r="E1966" s="2208"/>
      <c r="F1966" s="1904">
        <f>F1939</f>
        <v>0</v>
      </c>
    </row>
    <row r="1967" spans="1:6" ht="14.4" thickTop="1"/>
    <row r="1969" spans="1:6" ht="13.8" customHeight="1">
      <c r="A1969" s="802" t="s">
        <v>2193</v>
      </c>
      <c r="B1969" s="802"/>
      <c r="C1969" s="802"/>
      <c r="D1969" s="802"/>
      <c r="E1969" s="2224"/>
      <c r="F1969" s="802"/>
    </row>
    <row r="1970" spans="1:6">
      <c r="A1970" s="1688" t="s">
        <v>2019</v>
      </c>
      <c r="B1970" s="1688"/>
      <c r="C1970" s="1688"/>
      <c r="D1970" s="1688"/>
      <c r="E1970" s="2225"/>
      <c r="F1970" s="1688"/>
    </row>
    <row r="1971" spans="1:6" ht="14.4" thickBot="1">
      <c r="A1971" s="2195" t="s">
        <v>2325</v>
      </c>
      <c r="B1971" s="2195"/>
      <c r="C1971" s="2195"/>
      <c r="D1971" s="2195"/>
      <c r="E1971" s="2226"/>
      <c r="F1971" s="2195"/>
    </row>
    <row r="1972" spans="1:6" ht="28.8" thickTop="1" thickBot="1">
      <c r="A1972" s="814" t="s">
        <v>7</v>
      </c>
      <c r="B1972" s="815" t="s">
        <v>8</v>
      </c>
      <c r="C1972" s="872" t="s">
        <v>10</v>
      </c>
      <c r="D1972" s="872" t="s">
        <v>991</v>
      </c>
      <c r="E1972" s="2219"/>
      <c r="F1972" s="1906" t="s">
        <v>2188</v>
      </c>
    </row>
    <row r="1973" spans="1:6" ht="14.4" thickTop="1">
      <c r="A1973" s="844"/>
      <c r="B1973" s="59"/>
      <c r="C1973" s="39"/>
      <c r="D1973" s="39"/>
      <c r="E1973" s="2221"/>
      <c r="F1973" s="1913"/>
    </row>
    <row r="1974" spans="1:6">
      <c r="A1974" s="844" t="s">
        <v>2326</v>
      </c>
      <c r="B1974" s="59" t="s">
        <v>996</v>
      </c>
      <c r="C1974" s="39"/>
      <c r="D1974" s="39"/>
      <c r="E1974" s="2221"/>
      <c r="F1974" s="1913">
        <f>F950</f>
        <v>0</v>
      </c>
    </row>
    <row r="1975" spans="1:6">
      <c r="A1975" s="844"/>
      <c r="B1975" s="849"/>
      <c r="C1975" s="39"/>
      <c r="D1975" s="39"/>
      <c r="E1975" s="2221"/>
      <c r="F1975" s="1913"/>
    </row>
    <row r="1976" spans="1:6">
      <c r="A1976" s="844" t="s">
        <v>2327</v>
      </c>
      <c r="B1976" s="59" t="s">
        <v>930</v>
      </c>
      <c r="C1976" s="39"/>
      <c r="D1976" s="39"/>
      <c r="E1976" s="2221"/>
      <c r="F1976" s="1913">
        <f>F1558</f>
        <v>0</v>
      </c>
    </row>
    <row r="1977" spans="1:6">
      <c r="A1977" s="844"/>
      <c r="B1977" s="849"/>
      <c r="C1977" s="39"/>
      <c r="D1977" s="39"/>
      <c r="E1977" s="2221"/>
      <c r="F1977" s="1913"/>
    </row>
    <row r="1978" spans="1:6">
      <c r="A1978" s="844" t="s">
        <v>2328</v>
      </c>
      <c r="B1978" s="59" t="s">
        <v>931</v>
      </c>
      <c r="C1978" s="39"/>
      <c r="D1978" s="39"/>
      <c r="E1978" s="2221"/>
      <c r="F1978" s="1913">
        <f>F1825</f>
        <v>0</v>
      </c>
    </row>
    <row r="1979" spans="1:6">
      <c r="A1979" s="844"/>
      <c r="B1979" s="849"/>
      <c r="C1979" s="39"/>
      <c r="D1979" s="39"/>
      <c r="E1979" s="2221"/>
      <c r="F1979" s="1913"/>
    </row>
    <row r="1980" spans="1:6">
      <c r="A1980" s="844" t="s">
        <v>2329</v>
      </c>
      <c r="B1980" s="59" t="s">
        <v>932</v>
      </c>
      <c r="C1980" s="39"/>
      <c r="D1980" s="39"/>
      <c r="E1980" s="2221"/>
      <c r="F1980" s="1913">
        <f>F1313</f>
        <v>0</v>
      </c>
    </row>
    <row r="1981" spans="1:6">
      <c r="A1981" s="844"/>
      <c r="B1981" s="849"/>
      <c r="C1981" s="39"/>
      <c r="D1981" s="39"/>
      <c r="E1981" s="2221"/>
      <c r="F1981" s="1913"/>
    </row>
    <row r="1982" spans="1:6">
      <c r="A1982" s="844" t="s">
        <v>2330</v>
      </c>
      <c r="B1982" s="59" t="s">
        <v>933</v>
      </c>
      <c r="C1982" s="39"/>
      <c r="D1982" s="39"/>
      <c r="E1982" s="2221"/>
      <c r="F1982" s="1913">
        <f>F1966</f>
        <v>0</v>
      </c>
    </row>
    <row r="1983" spans="1:6">
      <c r="A1983" s="844"/>
      <c r="B1983" s="849"/>
      <c r="C1983" s="39"/>
      <c r="D1983" s="39"/>
      <c r="E1983" s="2221"/>
      <c r="F1983" s="1913"/>
    </row>
    <row r="1984" spans="1:6">
      <c r="A1984" s="844"/>
      <c r="B1984" s="59"/>
      <c r="C1984" s="39"/>
      <c r="D1984" s="39"/>
      <c r="E1984" s="2221"/>
      <c r="F1984" s="1913"/>
    </row>
    <row r="1985" spans="1:9">
      <c r="A1985" s="844"/>
      <c r="B1985" s="868" t="s">
        <v>2331</v>
      </c>
      <c r="C1985" s="149"/>
      <c r="D1985" s="149"/>
      <c r="E1985" s="2251"/>
      <c r="F1985" s="1907">
        <f>SUM(F1974:F1984)</f>
        <v>0</v>
      </c>
    </row>
    <row r="1986" spans="1:9">
      <c r="A1986" s="844"/>
      <c r="B1986" s="59"/>
      <c r="C1986" s="39"/>
      <c r="D1986" s="39"/>
      <c r="E1986" s="2221"/>
      <c r="F1986" s="1913"/>
    </row>
    <row r="1987" spans="1:9">
      <c r="A1987" s="844"/>
      <c r="B1987" s="59"/>
      <c r="C1987" s="39"/>
      <c r="D1987" s="39"/>
      <c r="E1987" s="2221"/>
      <c r="F1987" s="1913"/>
      <c r="I1987" s="869"/>
    </row>
    <row r="1988" spans="1:9">
      <c r="A1988" s="844"/>
      <c r="B1988" s="59"/>
      <c r="C1988" s="39"/>
      <c r="D1988" s="39"/>
      <c r="E1988" s="2221"/>
      <c r="F1988" s="1913"/>
    </row>
    <row r="1989" spans="1:9">
      <c r="A1989" s="844"/>
      <c r="B1989" s="59"/>
      <c r="C1989" s="39"/>
      <c r="D1989" s="39"/>
      <c r="E1989" s="2221"/>
      <c r="F1989" s="1913"/>
    </row>
    <row r="1990" spans="1:9">
      <c r="A1990" s="844"/>
      <c r="B1990" s="59"/>
      <c r="C1990" s="39"/>
      <c r="D1990" s="39"/>
      <c r="E1990" s="2221"/>
      <c r="F1990" s="1913"/>
    </row>
    <row r="1991" spans="1:9">
      <c r="A1991" s="844"/>
      <c r="B1991" s="59"/>
      <c r="C1991" s="39"/>
      <c r="D1991" s="39"/>
      <c r="E1991" s="2221"/>
      <c r="F1991" s="1913"/>
    </row>
    <row r="1992" spans="1:9">
      <c r="A1992" s="844"/>
      <c r="B1992" s="59"/>
      <c r="C1992" s="39"/>
      <c r="D1992" s="39"/>
      <c r="E1992" s="2221"/>
      <c r="F1992" s="1913"/>
    </row>
    <row r="1993" spans="1:9">
      <c r="A1993" s="844"/>
      <c r="B1993" s="59"/>
      <c r="C1993" s="39"/>
      <c r="D1993" s="39"/>
      <c r="E1993" s="2221"/>
      <c r="F1993" s="1913"/>
    </row>
    <row r="1994" spans="1:9">
      <c r="A1994" s="844"/>
      <c r="B1994" s="59"/>
      <c r="C1994" s="39"/>
      <c r="D1994" s="39"/>
      <c r="E1994" s="2221"/>
      <c r="F1994" s="1913"/>
    </row>
    <row r="1995" spans="1:9">
      <c r="A1995" s="844"/>
      <c r="B1995" s="59"/>
      <c r="C1995" s="39"/>
      <c r="D1995" s="39"/>
      <c r="E1995" s="2221"/>
      <c r="F1995" s="1913"/>
    </row>
    <row r="1996" spans="1:9">
      <c r="A1996" s="844"/>
      <c r="B1996" s="59"/>
      <c r="C1996" s="39"/>
      <c r="D1996" s="39"/>
      <c r="E1996" s="2221"/>
      <c r="F1996" s="1913"/>
    </row>
    <row r="1997" spans="1:9">
      <c r="A1997" s="844"/>
      <c r="B1997" s="59"/>
      <c r="C1997" s="39"/>
      <c r="D1997" s="39"/>
      <c r="E1997" s="2221"/>
      <c r="F1997" s="1913"/>
    </row>
    <row r="1998" spans="1:9">
      <c r="A1998" s="844"/>
      <c r="B1998" s="59"/>
      <c r="C1998" s="39"/>
      <c r="D1998" s="39"/>
      <c r="E1998" s="2221"/>
      <c r="F1998" s="1913"/>
    </row>
    <row r="1999" spans="1:9">
      <c r="A1999" s="844"/>
      <c r="B1999" s="59"/>
      <c r="C1999" s="39"/>
      <c r="D1999" s="39"/>
      <c r="E1999" s="2221"/>
      <c r="F1999" s="1913"/>
    </row>
    <row r="2000" spans="1:9">
      <c r="A2000" s="844"/>
      <c r="B2000" s="59"/>
      <c r="C2000" s="39"/>
      <c r="D2000" s="39"/>
      <c r="E2000" s="2221"/>
      <c r="F2000" s="1913"/>
    </row>
    <row r="2001" spans="1:6">
      <c r="A2001" s="844"/>
      <c r="B2001" s="59"/>
      <c r="C2001" s="39"/>
      <c r="D2001" s="39"/>
      <c r="E2001" s="2221"/>
      <c r="F2001" s="1913"/>
    </row>
    <row r="2002" spans="1:6">
      <c r="A2002" s="844"/>
      <c r="B2002" s="59"/>
      <c r="C2002" s="39"/>
      <c r="D2002" s="39"/>
      <c r="E2002" s="2221"/>
      <c r="F2002" s="1913"/>
    </row>
    <row r="2003" spans="1:6">
      <c r="A2003" s="844"/>
      <c r="B2003" s="59"/>
      <c r="C2003" s="39"/>
      <c r="D2003" s="39"/>
      <c r="E2003" s="2221"/>
      <c r="F2003" s="1913"/>
    </row>
    <row r="2004" spans="1:6">
      <c r="A2004" s="844"/>
      <c r="B2004" s="59"/>
      <c r="C2004" s="39"/>
      <c r="D2004" s="39"/>
      <c r="E2004" s="2221"/>
      <c r="F2004" s="1913"/>
    </row>
    <row r="2005" spans="1:6">
      <c r="A2005" s="844"/>
      <c r="B2005" s="59"/>
      <c r="C2005" s="39"/>
      <c r="D2005" s="39"/>
      <c r="E2005" s="2221"/>
      <c r="F2005" s="1913"/>
    </row>
    <row r="2006" spans="1:6">
      <c r="A2006" s="844"/>
      <c r="B2006" s="59"/>
      <c r="C2006" s="39"/>
      <c r="D2006" s="39"/>
      <c r="E2006" s="2221"/>
      <c r="F2006" s="1913"/>
    </row>
    <row r="2007" spans="1:6">
      <c r="A2007" s="844"/>
      <c r="B2007" s="59"/>
      <c r="C2007" s="39"/>
      <c r="D2007" s="39"/>
      <c r="E2007" s="2221"/>
      <c r="F2007" s="1913"/>
    </row>
    <row r="2008" spans="1:6">
      <c r="A2008" s="844"/>
      <c r="B2008" s="59"/>
      <c r="C2008" s="39"/>
      <c r="D2008" s="39"/>
      <c r="E2008" s="2221"/>
      <c r="F2008" s="1913"/>
    </row>
    <row r="2009" spans="1:6">
      <c r="A2009" s="844"/>
      <c r="B2009" s="59"/>
      <c r="C2009" s="39"/>
      <c r="D2009" s="39"/>
      <c r="E2009" s="2221"/>
      <c r="F2009" s="1913"/>
    </row>
    <row r="2010" spans="1:6">
      <c r="A2010" s="844"/>
      <c r="B2010" s="59"/>
      <c r="C2010" s="39"/>
      <c r="D2010" s="39"/>
      <c r="E2010" s="2221"/>
      <c r="F2010" s="1913"/>
    </row>
    <row r="2011" spans="1:6">
      <c r="A2011" s="844"/>
      <c r="B2011" s="59"/>
      <c r="C2011" s="39"/>
      <c r="D2011" s="39"/>
      <c r="E2011" s="2221"/>
      <c r="F2011" s="1913"/>
    </row>
    <row r="2012" spans="1:6">
      <c r="A2012" s="844"/>
      <c r="B2012" s="59"/>
      <c r="C2012" s="39"/>
      <c r="D2012" s="39"/>
      <c r="E2012" s="2221"/>
      <c r="F2012" s="1913"/>
    </row>
    <row r="2013" spans="1:6" ht="14.4" thickBot="1">
      <c r="A2013" s="844"/>
      <c r="B2013" s="59"/>
      <c r="C2013" s="39"/>
      <c r="D2013" s="39"/>
      <c r="E2013" s="2221"/>
      <c r="F2013" s="1913"/>
    </row>
    <row r="2014" spans="1:6" ht="15" thickTop="1" thickBot="1">
      <c r="A2014" s="1885"/>
      <c r="B2014" s="1885"/>
      <c r="C2014" s="1885"/>
      <c r="D2014" s="1885"/>
      <c r="E2014" s="2248"/>
      <c r="F2014" s="1893">
        <f>F1985</f>
        <v>0</v>
      </c>
    </row>
    <row r="2015" spans="1:6" ht="14.4" thickTop="1"/>
  </sheetData>
  <sheetProtection algorithmName="SHA-512" hashValue="qzYSw/TO/gQ4bVz22cZDMU+PToSYB3PFypV53rBN5yw4H+A+us5wxUvXSyY895POvgsTfyeb+yy8Ng5VaqFvgA==" saltValue="qZvAnrXJt3Tb94YZurZCGw==" spinCount="100000" sheet="1" objects="1" scenarios="1"/>
  <printOptions horizontalCentered="1"/>
  <pageMargins left="0.25" right="0.25" top="0.75" bottom="0.75" header="0.3" footer="0.3"/>
  <pageSetup paperSize="9" orientation="portrait" r:id="rId1"/>
  <headerFooter>
    <oddFooter>&amp;LFIRST FLOOR&amp;CBILL 5&amp;RPage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BC66-7771-453E-90AF-027DE5225B0B}">
  <dimension ref="B19:N633"/>
  <sheetViews>
    <sheetView view="pageBreakPreview" zoomScale="60" zoomScaleNormal="100" workbookViewId="0">
      <selection activeCell="B21" sqref="B21"/>
    </sheetView>
  </sheetViews>
  <sheetFormatPr defaultColWidth="9.109375" defaultRowHeight="13.2"/>
  <cols>
    <col min="1" max="16384" width="9.109375" style="142"/>
  </cols>
  <sheetData>
    <row r="19" spans="2:14" ht="13.8" thickBot="1"/>
    <row r="20" spans="2:14" ht="13.8" thickTop="1">
      <c r="B20" s="139"/>
      <c r="C20" s="139"/>
      <c r="D20" s="139"/>
      <c r="E20" s="139"/>
      <c r="F20" s="139"/>
      <c r="G20" s="139"/>
      <c r="H20" s="139"/>
      <c r="I20" s="139"/>
      <c r="J20" s="139"/>
    </row>
    <row r="21" spans="2:14" ht="25.2">
      <c r="B21" s="595" t="s">
        <v>1115</v>
      </c>
      <c r="C21" s="138"/>
      <c r="D21" s="138"/>
      <c r="F21" s="595"/>
      <c r="G21" s="595"/>
      <c r="H21" s="595"/>
      <c r="I21" s="595"/>
      <c r="J21" s="595"/>
      <c r="K21" s="595"/>
      <c r="L21" s="595"/>
      <c r="M21" s="595"/>
      <c r="N21" s="595"/>
    </row>
    <row r="22" spans="2:14" ht="13.8" thickBot="1">
      <c r="B22" s="141"/>
      <c r="C22" s="141"/>
      <c r="D22" s="141"/>
      <c r="E22" s="141"/>
      <c r="F22" s="141"/>
      <c r="G22" s="141"/>
      <c r="H22" s="141"/>
      <c r="I22" s="141"/>
      <c r="J22" s="141"/>
    </row>
    <row r="23" spans="2:14" ht="13.8" thickTop="1"/>
    <row r="26" spans="2:14" s="138" customFormat="1"/>
    <row r="27" spans="2:14" s="138" customFormat="1"/>
    <row r="28" spans="2:14" s="138" customFormat="1"/>
    <row r="29" spans="2:14" s="138" customFormat="1"/>
    <row r="30" spans="2:14" s="138" customFormat="1"/>
    <row r="31" spans="2:14" s="138" customFormat="1"/>
    <row r="32" spans="2:14"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04A8-E97B-4F29-8E07-9F2D333EA7B2}">
  <dimension ref="A1:O2061"/>
  <sheetViews>
    <sheetView view="pageBreakPreview" topLeftCell="A1451" zoomScale="115" zoomScaleNormal="90" zoomScaleSheetLayoutView="115" workbookViewId="0">
      <selection activeCell="B1459" sqref="B1459"/>
    </sheetView>
  </sheetViews>
  <sheetFormatPr defaultRowHeight="14.4"/>
  <cols>
    <col min="1" max="1" width="5.33203125" style="581" customWidth="1"/>
    <col min="2" max="2" width="49.21875" style="564" customWidth="1"/>
    <col min="3" max="3" width="7.88671875" style="193" customWidth="1"/>
    <col min="4" max="4" width="9.109375" style="193" customWidth="1"/>
    <col min="5" max="5" width="11.88671875" style="2268" customWidth="1"/>
    <col min="6" max="6" width="14.88671875" style="666" customWidth="1"/>
    <col min="7" max="180" width="8.88671875" style="193"/>
    <col min="181" max="181" width="5.33203125" style="193" customWidth="1"/>
    <col min="182" max="182" width="49" style="193" customWidth="1"/>
    <col min="183" max="184" width="9" style="193" customWidth="1"/>
    <col min="185" max="185" width="6.109375" style="193" customWidth="1"/>
    <col min="186" max="187" width="9.5546875" style="193" customWidth="1"/>
    <col min="188" max="188" width="13.6640625" style="193" customWidth="1"/>
    <col min="189" max="189" width="11.33203125" style="193" bestFit="1" customWidth="1"/>
    <col min="190" max="190" width="11.33203125" style="193" customWidth="1"/>
    <col min="191" max="191" width="10.33203125" style="193" bestFit="1" customWidth="1"/>
    <col min="192" max="192" width="14" style="193" bestFit="1" customWidth="1"/>
    <col min="193" max="193" width="10.33203125" style="193" bestFit="1" customWidth="1"/>
    <col min="194" max="194" width="10.44140625" style="193" bestFit="1" customWidth="1"/>
    <col min="195" max="195" width="9.33203125" style="193" bestFit="1" customWidth="1"/>
    <col min="196" max="436" width="8.88671875" style="193"/>
    <col min="437" max="437" width="5.33203125" style="193" customWidth="1"/>
    <col min="438" max="438" width="49" style="193" customWidth="1"/>
    <col min="439" max="440" width="9" style="193" customWidth="1"/>
    <col min="441" max="441" width="6.109375" style="193" customWidth="1"/>
    <col min="442" max="443" width="9.5546875" style="193" customWidth="1"/>
    <col min="444" max="444" width="13.6640625" style="193" customWidth="1"/>
    <col min="445" max="445" width="11.33203125" style="193" bestFit="1" customWidth="1"/>
    <col min="446" max="446" width="11.33203125" style="193" customWidth="1"/>
    <col min="447" max="447" width="10.33203125" style="193" bestFit="1" customWidth="1"/>
    <col min="448" max="448" width="14" style="193" bestFit="1" customWidth="1"/>
    <col min="449" max="449" width="10.33203125" style="193" bestFit="1" customWidth="1"/>
    <col min="450" max="450" width="10.44140625" style="193" bestFit="1" customWidth="1"/>
    <col min="451" max="451" width="9.33203125" style="193" bestFit="1" customWidth="1"/>
    <col min="452" max="692" width="8.88671875" style="193"/>
    <col min="693" max="693" width="5.33203125" style="193" customWidth="1"/>
    <col min="694" max="694" width="49" style="193" customWidth="1"/>
    <col min="695" max="696" width="9" style="193" customWidth="1"/>
    <col min="697" max="697" width="6.109375" style="193" customWidth="1"/>
    <col min="698" max="699" width="9.5546875" style="193" customWidth="1"/>
    <col min="700" max="700" width="13.6640625" style="193" customWidth="1"/>
    <col min="701" max="701" width="11.33203125" style="193" bestFit="1" customWidth="1"/>
    <col min="702" max="702" width="11.33203125" style="193" customWidth="1"/>
    <col min="703" max="703" width="10.33203125" style="193" bestFit="1" customWidth="1"/>
    <col min="704" max="704" width="14" style="193" bestFit="1" customWidth="1"/>
    <col min="705" max="705" width="10.33203125" style="193" bestFit="1" customWidth="1"/>
    <col min="706" max="706" width="10.44140625" style="193" bestFit="1" customWidth="1"/>
    <col min="707" max="707" width="9.33203125" style="193" bestFit="1" customWidth="1"/>
    <col min="708" max="948" width="8.88671875" style="193"/>
    <col min="949" max="949" width="5.33203125" style="193" customWidth="1"/>
    <col min="950" max="950" width="49" style="193" customWidth="1"/>
    <col min="951" max="952" width="9" style="193" customWidth="1"/>
    <col min="953" max="953" width="6.109375" style="193" customWidth="1"/>
    <col min="954" max="955" width="9.5546875" style="193" customWidth="1"/>
    <col min="956" max="956" width="13.6640625" style="193" customWidth="1"/>
    <col min="957" max="957" width="11.33203125" style="193" bestFit="1" customWidth="1"/>
    <col min="958" max="958" width="11.33203125" style="193" customWidth="1"/>
    <col min="959" max="959" width="10.33203125" style="193" bestFit="1" customWidth="1"/>
    <col min="960" max="960" width="14" style="193" bestFit="1" customWidth="1"/>
    <col min="961" max="961" width="10.33203125" style="193" bestFit="1" customWidth="1"/>
    <col min="962" max="962" width="10.44140625" style="193" bestFit="1" customWidth="1"/>
    <col min="963" max="963" width="9.33203125" style="193" bestFit="1" customWidth="1"/>
    <col min="964" max="1204" width="8.88671875" style="193"/>
    <col min="1205" max="1205" width="5.33203125" style="193" customWidth="1"/>
    <col min="1206" max="1206" width="49" style="193" customWidth="1"/>
    <col min="1207" max="1208" width="9" style="193" customWidth="1"/>
    <col min="1209" max="1209" width="6.109375" style="193" customWidth="1"/>
    <col min="1210" max="1211" width="9.5546875" style="193" customWidth="1"/>
    <col min="1212" max="1212" width="13.6640625" style="193" customWidth="1"/>
    <col min="1213" max="1213" width="11.33203125" style="193" bestFit="1" customWidth="1"/>
    <col min="1214" max="1214" width="11.33203125" style="193" customWidth="1"/>
    <col min="1215" max="1215" width="10.33203125" style="193" bestFit="1" customWidth="1"/>
    <col min="1216" max="1216" width="14" style="193" bestFit="1" customWidth="1"/>
    <col min="1217" max="1217" width="10.33203125" style="193" bestFit="1" customWidth="1"/>
    <col min="1218" max="1218" width="10.44140625" style="193" bestFit="1" customWidth="1"/>
    <col min="1219" max="1219" width="9.33203125" style="193" bestFit="1" customWidth="1"/>
    <col min="1220" max="1460" width="8.88671875" style="193"/>
    <col min="1461" max="1461" width="5.33203125" style="193" customWidth="1"/>
    <col min="1462" max="1462" width="49" style="193" customWidth="1"/>
    <col min="1463" max="1464" width="9" style="193" customWidth="1"/>
    <col min="1465" max="1465" width="6.109375" style="193" customWidth="1"/>
    <col min="1466" max="1467" width="9.5546875" style="193" customWidth="1"/>
    <col min="1468" max="1468" width="13.6640625" style="193" customWidth="1"/>
    <col min="1469" max="1469" width="11.33203125" style="193" bestFit="1" customWidth="1"/>
    <col min="1470" max="1470" width="11.33203125" style="193" customWidth="1"/>
    <col min="1471" max="1471" width="10.33203125" style="193" bestFit="1" customWidth="1"/>
    <col min="1472" max="1472" width="14" style="193" bestFit="1" customWidth="1"/>
    <col min="1473" max="1473" width="10.33203125" style="193" bestFit="1" customWidth="1"/>
    <col min="1474" max="1474" width="10.44140625" style="193" bestFit="1" customWidth="1"/>
    <col min="1475" max="1475" width="9.33203125" style="193" bestFit="1" customWidth="1"/>
    <col min="1476" max="1716" width="8.88671875" style="193"/>
    <col min="1717" max="1717" width="5.33203125" style="193" customWidth="1"/>
    <col min="1718" max="1718" width="49" style="193" customWidth="1"/>
    <col min="1719" max="1720" width="9" style="193" customWidth="1"/>
    <col min="1721" max="1721" width="6.109375" style="193" customWidth="1"/>
    <col min="1722" max="1723" width="9.5546875" style="193" customWidth="1"/>
    <col min="1724" max="1724" width="13.6640625" style="193" customWidth="1"/>
    <col min="1725" max="1725" width="11.33203125" style="193" bestFit="1" customWidth="1"/>
    <col min="1726" max="1726" width="11.33203125" style="193" customWidth="1"/>
    <col min="1727" max="1727" width="10.33203125" style="193" bestFit="1" customWidth="1"/>
    <col min="1728" max="1728" width="14" style="193" bestFit="1" customWidth="1"/>
    <col min="1729" max="1729" width="10.33203125" style="193" bestFit="1" customWidth="1"/>
    <col min="1730" max="1730" width="10.44140625" style="193" bestFit="1" customWidth="1"/>
    <col min="1731" max="1731" width="9.33203125" style="193" bestFit="1" customWidth="1"/>
    <col min="1732" max="1972" width="8.88671875" style="193"/>
    <col min="1973" max="1973" width="5.33203125" style="193" customWidth="1"/>
    <col min="1974" max="1974" width="49" style="193" customWidth="1"/>
    <col min="1975" max="1976" width="9" style="193" customWidth="1"/>
    <col min="1977" max="1977" width="6.109375" style="193" customWidth="1"/>
    <col min="1978" max="1979" width="9.5546875" style="193" customWidth="1"/>
    <col min="1980" max="1980" width="13.6640625" style="193" customWidth="1"/>
    <col min="1981" max="1981" width="11.33203125" style="193" bestFit="1" customWidth="1"/>
    <col min="1982" max="1982" width="11.33203125" style="193" customWidth="1"/>
    <col min="1983" max="1983" width="10.33203125" style="193" bestFit="1" customWidth="1"/>
    <col min="1984" max="1984" width="14" style="193" bestFit="1" customWidth="1"/>
    <col min="1985" max="1985" width="10.33203125" style="193" bestFit="1" customWidth="1"/>
    <col min="1986" max="1986" width="10.44140625" style="193" bestFit="1" customWidth="1"/>
    <col min="1987" max="1987" width="9.33203125" style="193" bestFit="1" customWidth="1"/>
    <col min="1988" max="2228" width="8.88671875" style="193"/>
    <col min="2229" max="2229" width="5.33203125" style="193" customWidth="1"/>
    <col min="2230" max="2230" width="49" style="193" customWidth="1"/>
    <col min="2231" max="2232" width="9" style="193" customWidth="1"/>
    <col min="2233" max="2233" width="6.109375" style="193" customWidth="1"/>
    <col min="2234" max="2235" width="9.5546875" style="193" customWidth="1"/>
    <col min="2236" max="2236" width="13.6640625" style="193" customWidth="1"/>
    <col min="2237" max="2237" width="11.33203125" style="193" bestFit="1" customWidth="1"/>
    <col min="2238" max="2238" width="11.33203125" style="193" customWidth="1"/>
    <col min="2239" max="2239" width="10.33203125" style="193" bestFit="1" customWidth="1"/>
    <col min="2240" max="2240" width="14" style="193" bestFit="1" customWidth="1"/>
    <col min="2241" max="2241" width="10.33203125" style="193" bestFit="1" customWidth="1"/>
    <col min="2242" max="2242" width="10.44140625" style="193" bestFit="1" customWidth="1"/>
    <col min="2243" max="2243" width="9.33203125" style="193" bestFit="1" customWidth="1"/>
    <col min="2244" max="2484" width="8.88671875" style="193"/>
    <col min="2485" max="2485" width="5.33203125" style="193" customWidth="1"/>
    <col min="2486" max="2486" width="49" style="193" customWidth="1"/>
    <col min="2487" max="2488" width="9" style="193" customWidth="1"/>
    <col min="2489" max="2489" width="6.109375" style="193" customWidth="1"/>
    <col min="2490" max="2491" width="9.5546875" style="193" customWidth="1"/>
    <col min="2492" max="2492" width="13.6640625" style="193" customWidth="1"/>
    <col min="2493" max="2493" width="11.33203125" style="193" bestFit="1" customWidth="1"/>
    <col min="2494" max="2494" width="11.33203125" style="193" customWidth="1"/>
    <col min="2495" max="2495" width="10.33203125" style="193" bestFit="1" customWidth="1"/>
    <col min="2496" max="2496" width="14" style="193" bestFit="1" customWidth="1"/>
    <col min="2497" max="2497" width="10.33203125" style="193" bestFit="1" customWidth="1"/>
    <col min="2498" max="2498" width="10.44140625" style="193" bestFit="1" customWidth="1"/>
    <col min="2499" max="2499" width="9.33203125" style="193" bestFit="1" customWidth="1"/>
    <col min="2500" max="2740" width="8.88671875" style="193"/>
    <col min="2741" max="2741" width="5.33203125" style="193" customWidth="1"/>
    <col min="2742" max="2742" width="49" style="193" customWidth="1"/>
    <col min="2743" max="2744" width="9" style="193" customWidth="1"/>
    <col min="2745" max="2745" width="6.109375" style="193" customWidth="1"/>
    <col min="2746" max="2747" width="9.5546875" style="193" customWidth="1"/>
    <col min="2748" max="2748" width="13.6640625" style="193" customWidth="1"/>
    <col min="2749" max="2749" width="11.33203125" style="193" bestFit="1" customWidth="1"/>
    <col min="2750" max="2750" width="11.33203125" style="193" customWidth="1"/>
    <col min="2751" max="2751" width="10.33203125" style="193" bestFit="1" customWidth="1"/>
    <col min="2752" max="2752" width="14" style="193" bestFit="1" customWidth="1"/>
    <col min="2753" max="2753" width="10.33203125" style="193" bestFit="1" customWidth="1"/>
    <col min="2754" max="2754" width="10.44140625" style="193" bestFit="1" customWidth="1"/>
    <col min="2755" max="2755" width="9.33203125" style="193" bestFit="1" customWidth="1"/>
    <col min="2756" max="2996" width="8.88671875" style="193"/>
    <col min="2997" max="2997" width="5.33203125" style="193" customWidth="1"/>
    <col min="2998" max="2998" width="49" style="193" customWidth="1"/>
    <col min="2999" max="3000" width="9" style="193" customWidth="1"/>
    <col min="3001" max="3001" width="6.109375" style="193" customWidth="1"/>
    <col min="3002" max="3003" width="9.5546875" style="193" customWidth="1"/>
    <col min="3004" max="3004" width="13.6640625" style="193" customWidth="1"/>
    <col min="3005" max="3005" width="11.33203125" style="193" bestFit="1" customWidth="1"/>
    <col min="3006" max="3006" width="11.33203125" style="193" customWidth="1"/>
    <col min="3007" max="3007" width="10.33203125" style="193" bestFit="1" customWidth="1"/>
    <col min="3008" max="3008" width="14" style="193" bestFit="1" customWidth="1"/>
    <col min="3009" max="3009" width="10.33203125" style="193" bestFit="1" customWidth="1"/>
    <col min="3010" max="3010" width="10.44140625" style="193" bestFit="1" customWidth="1"/>
    <col min="3011" max="3011" width="9.33203125" style="193" bestFit="1" customWidth="1"/>
    <col min="3012" max="3252" width="8.88671875" style="193"/>
    <col min="3253" max="3253" width="5.33203125" style="193" customWidth="1"/>
    <col min="3254" max="3254" width="49" style="193" customWidth="1"/>
    <col min="3255" max="3256" width="9" style="193" customWidth="1"/>
    <col min="3257" max="3257" width="6.109375" style="193" customWidth="1"/>
    <col min="3258" max="3259" width="9.5546875" style="193" customWidth="1"/>
    <col min="3260" max="3260" width="13.6640625" style="193" customWidth="1"/>
    <col min="3261" max="3261" width="11.33203125" style="193" bestFit="1" customWidth="1"/>
    <col min="3262" max="3262" width="11.33203125" style="193" customWidth="1"/>
    <col min="3263" max="3263" width="10.33203125" style="193" bestFit="1" customWidth="1"/>
    <col min="3264" max="3264" width="14" style="193" bestFit="1" customWidth="1"/>
    <col min="3265" max="3265" width="10.33203125" style="193" bestFit="1" customWidth="1"/>
    <col min="3266" max="3266" width="10.44140625" style="193" bestFit="1" customWidth="1"/>
    <col min="3267" max="3267" width="9.33203125" style="193" bestFit="1" customWidth="1"/>
    <col min="3268" max="3508" width="8.88671875" style="193"/>
    <col min="3509" max="3509" width="5.33203125" style="193" customWidth="1"/>
    <col min="3510" max="3510" width="49" style="193" customWidth="1"/>
    <col min="3511" max="3512" width="9" style="193" customWidth="1"/>
    <col min="3513" max="3513" width="6.109375" style="193" customWidth="1"/>
    <col min="3514" max="3515" width="9.5546875" style="193" customWidth="1"/>
    <col min="3516" max="3516" width="13.6640625" style="193" customWidth="1"/>
    <col min="3517" max="3517" width="11.33203125" style="193" bestFit="1" customWidth="1"/>
    <col min="3518" max="3518" width="11.33203125" style="193" customWidth="1"/>
    <col min="3519" max="3519" width="10.33203125" style="193" bestFit="1" customWidth="1"/>
    <col min="3520" max="3520" width="14" style="193" bestFit="1" customWidth="1"/>
    <col min="3521" max="3521" width="10.33203125" style="193" bestFit="1" customWidth="1"/>
    <col min="3522" max="3522" width="10.44140625" style="193" bestFit="1" customWidth="1"/>
    <col min="3523" max="3523" width="9.33203125" style="193" bestFit="1" customWidth="1"/>
    <col min="3524" max="3764" width="8.88671875" style="193"/>
    <col min="3765" max="3765" width="5.33203125" style="193" customWidth="1"/>
    <col min="3766" max="3766" width="49" style="193" customWidth="1"/>
    <col min="3767" max="3768" width="9" style="193" customWidth="1"/>
    <col min="3769" max="3769" width="6.109375" style="193" customWidth="1"/>
    <col min="3770" max="3771" width="9.5546875" style="193" customWidth="1"/>
    <col min="3772" max="3772" width="13.6640625" style="193" customWidth="1"/>
    <col min="3773" max="3773" width="11.33203125" style="193" bestFit="1" customWidth="1"/>
    <col min="3774" max="3774" width="11.33203125" style="193" customWidth="1"/>
    <col min="3775" max="3775" width="10.33203125" style="193" bestFit="1" customWidth="1"/>
    <col min="3776" max="3776" width="14" style="193" bestFit="1" customWidth="1"/>
    <col min="3777" max="3777" width="10.33203125" style="193" bestFit="1" customWidth="1"/>
    <col min="3778" max="3778" width="10.44140625" style="193" bestFit="1" customWidth="1"/>
    <col min="3779" max="3779" width="9.33203125" style="193" bestFit="1" customWidth="1"/>
    <col min="3780" max="4020" width="8.88671875" style="193"/>
    <col min="4021" max="4021" width="5.33203125" style="193" customWidth="1"/>
    <col min="4022" max="4022" width="49" style="193" customWidth="1"/>
    <col min="4023" max="4024" width="9" style="193" customWidth="1"/>
    <col min="4025" max="4025" width="6.109375" style="193" customWidth="1"/>
    <col min="4026" max="4027" width="9.5546875" style="193" customWidth="1"/>
    <col min="4028" max="4028" width="13.6640625" style="193" customWidth="1"/>
    <col min="4029" max="4029" width="11.33203125" style="193" bestFit="1" customWidth="1"/>
    <col min="4030" max="4030" width="11.33203125" style="193" customWidth="1"/>
    <col min="4031" max="4031" width="10.33203125" style="193" bestFit="1" customWidth="1"/>
    <col min="4032" max="4032" width="14" style="193" bestFit="1" customWidth="1"/>
    <col min="4033" max="4033" width="10.33203125" style="193" bestFit="1" customWidth="1"/>
    <col min="4034" max="4034" width="10.44140625" style="193" bestFit="1" customWidth="1"/>
    <col min="4035" max="4035" width="9.33203125" style="193" bestFit="1" customWidth="1"/>
    <col min="4036" max="4276" width="8.88671875" style="193"/>
    <col min="4277" max="4277" width="5.33203125" style="193" customWidth="1"/>
    <col min="4278" max="4278" width="49" style="193" customWidth="1"/>
    <col min="4279" max="4280" width="9" style="193" customWidth="1"/>
    <col min="4281" max="4281" width="6.109375" style="193" customWidth="1"/>
    <col min="4282" max="4283" width="9.5546875" style="193" customWidth="1"/>
    <col min="4284" max="4284" width="13.6640625" style="193" customWidth="1"/>
    <col min="4285" max="4285" width="11.33203125" style="193" bestFit="1" customWidth="1"/>
    <col min="4286" max="4286" width="11.33203125" style="193" customWidth="1"/>
    <col min="4287" max="4287" width="10.33203125" style="193" bestFit="1" customWidth="1"/>
    <col min="4288" max="4288" width="14" style="193" bestFit="1" customWidth="1"/>
    <col min="4289" max="4289" width="10.33203125" style="193" bestFit="1" customWidth="1"/>
    <col min="4290" max="4290" width="10.44140625" style="193" bestFit="1" customWidth="1"/>
    <col min="4291" max="4291" width="9.33203125" style="193" bestFit="1" customWidth="1"/>
    <col min="4292" max="4532" width="8.88671875" style="193"/>
    <col min="4533" max="4533" width="5.33203125" style="193" customWidth="1"/>
    <col min="4534" max="4534" width="49" style="193" customWidth="1"/>
    <col min="4535" max="4536" width="9" style="193" customWidth="1"/>
    <col min="4537" max="4537" width="6.109375" style="193" customWidth="1"/>
    <col min="4538" max="4539" width="9.5546875" style="193" customWidth="1"/>
    <col min="4540" max="4540" width="13.6640625" style="193" customWidth="1"/>
    <col min="4541" max="4541" width="11.33203125" style="193" bestFit="1" customWidth="1"/>
    <col min="4542" max="4542" width="11.33203125" style="193" customWidth="1"/>
    <col min="4543" max="4543" width="10.33203125" style="193" bestFit="1" customWidth="1"/>
    <col min="4544" max="4544" width="14" style="193" bestFit="1" customWidth="1"/>
    <col min="4545" max="4545" width="10.33203125" style="193" bestFit="1" customWidth="1"/>
    <col min="4546" max="4546" width="10.44140625" style="193" bestFit="1" customWidth="1"/>
    <col min="4547" max="4547" width="9.33203125" style="193" bestFit="1" customWidth="1"/>
    <col min="4548" max="4788" width="8.88671875" style="193"/>
    <col min="4789" max="4789" width="5.33203125" style="193" customWidth="1"/>
    <col min="4790" max="4790" width="49" style="193" customWidth="1"/>
    <col min="4791" max="4792" width="9" style="193" customWidth="1"/>
    <col min="4793" max="4793" width="6.109375" style="193" customWidth="1"/>
    <col min="4794" max="4795" width="9.5546875" style="193" customWidth="1"/>
    <col min="4796" max="4796" width="13.6640625" style="193" customWidth="1"/>
    <col min="4797" max="4797" width="11.33203125" style="193" bestFit="1" customWidth="1"/>
    <col min="4798" max="4798" width="11.33203125" style="193" customWidth="1"/>
    <col min="4799" max="4799" width="10.33203125" style="193" bestFit="1" customWidth="1"/>
    <col min="4800" max="4800" width="14" style="193" bestFit="1" customWidth="1"/>
    <col min="4801" max="4801" width="10.33203125" style="193" bestFit="1" customWidth="1"/>
    <col min="4802" max="4802" width="10.44140625" style="193" bestFit="1" customWidth="1"/>
    <col min="4803" max="4803" width="9.33203125" style="193" bestFit="1" customWidth="1"/>
    <col min="4804" max="5044" width="8.88671875" style="193"/>
    <col min="5045" max="5045" width="5.33203125" style="193" customWidth="1"/>
    <col min="5046" max="5046" width="49" style="193" customWidth="1"/>
    <col min="5047" max="5048" width="9" style="193" customWidth="1"/>
    <col min="5049" max="5049" width="6.109375" style="193" customWidth="1"/>
    <col min="5050" max="5051" width="9.5546875" style="193" customWidth="1"/>
    <col min="5052" max="5052" width="13.6640625" style="193" customWidth="1"/>
    <col min="5053" max="5053" width="11.33203125" style="193" bestFit="1" customWidth="1"/>
    <col min="5054" max="5054" width="11.33203125" style="193" customWidth="1"/>
    <col min="5055" max="5055" width="10.33203125" style="193" bestFit="1" customWidth="1"/>
    <col min="5056" max="5056" width="14" style="193" bestFit="1" customWidth="1"/>
    <col min="5057" max="5057" width="10.33203125" style="193" bestFit="1" customWidth="1"/>
    <col min="5058" max="5058" width="10.44140625" style="193" bestFit="1" customWidth="1"/>
    <col min="5059" max="5059" width="9.33203125" style="193" bestFit="1" customWidth="1"/>
    <col min="5060" max="5300" width="8.88671875" style="193"/>
    <col min="5301" max="5301" width="5.33203125" style="193" customWidth="1"/>
    <col min="5302" max="5302" width="49" style="193" customWidth="1"/>
    <col min="5303" max="5304" width="9" style="193" customWidth="1"/>
    <col min="5305" max="5305" width="6.109375" style="193" customWidth="1"/>
    <col min="5306" max="5307" width="9.5546875" style="193" customWidth="1"/>
    <col min="5308" max="5308" width="13.6640625" style="193" customWidth="1"/>
    <col min="5309" max="5309" width="11.33203125" style="193" bestFit="1" customWidth="1"/>
    <col min="5310" max="5310" width="11.33203125" style="193" customWidth="1"/>
    <col min="5311" max="5311" width="10.33203125" style="193" bestFit="1" customWidth="1"/>
    <col min="5312" max="5312" width="14" style="193" bestFit="1" customWidth="1"/>
    <col min="5313" max="5313" width="10.33203125" style="193" bestFit="1" customWidth="1"/>
    <col min="5314" max="5314" width="10.44140625" style="193" bestFit="1" customWidth="1"/>
    <col min="5315" max="5315" width="9.33203125" style="193" bestFit="1" customWidth="1"/>
    <col min="5316" max="5556" width="8.88671875" style="193"/>
    <col min="5557" max="5557" width="5.33203125" style="193" customWidth="1"/>
    <col min="5558" max="5558" width="49" style="193" customWidth="1"/>
    <col min="5559" max="5560" width="9" style="193" customWidth="1"/>
    <col min="5561" max="5561" width="6.109375" style="193" customWidth="1"/>
    <col min="5562" max="5563" width="9.5546875" style="193" customWidth="1"/>
    <col min="5564" max="5564" width="13.6640625" style="193" customWidth="1"/>
    <col min="5565" max="5565" width="11.33203125" style="193" bestFit="1" customWidth="1"/>
    <col min="5566" max="5566" width="11.33203125" style="193" customWidth="1"/>
    <col min="5567" max="5567" width="10.33203125" style="193" bestFit="1" customWidth="1"/>
    <col min="5568" max="5568" width="14" style="193" bestFit="1" customWidth="1"/>
    <col min="5569" max="5569" width="10.33203125" style="193" bestFit="1" customWidth="1"/>
    <col min="5570" max="5570" width="10.44140625" style="193" bestFit="1" customWidth="1"/>
    <col min="5571" max="5571" width="9.33203125" style="193" bestFit="1" customWidth="1"/>
    <col min="5572" max="5812" width="8.88671875" style="193"/>
    <col min="5813" max="5813" width="5.33203125" style="193" customWidth="1"/>
    <col min="5814" max="5814" width="49" style="193" customWidth="1"/>
    <col min="5815" max="5816" width="9" style="193" customWidth="1"/>
    <col min="5817" max="5817" width="6.109375" style="193" customWidth="1"/>
    <col min="5818" max="5819" width="9.5546875" style="193" customWidth="1"/>
    <col min="5820" max="5820" width="13.6640625" style="193" customWidth="1"/>
    <col min="5821" max="5821" width="11.33203125" style="193" bestFit="1" customWidth="1"/>
    <col min="5822" max="5822" width="11.33203125" style="193" customWidth="1"/>
    <col min="5823" max="5823" width="10.33203125" style="193" bestFit="1" customWidth="1"/>
    <col min="5824" max="5824" width="14" style="193" bestFit="1" customWidth="1"/>
    <col min="5825" max="5825" width="10.33203125" style="193" bestFit="1" customWidth="1"/>
    <col min="5826" max="5826" width="10.44140625" style="193" bestFit="1" customWidth="1"/>
    <col min="5827" max="5827" width="9.33203125" style="193" bestFit="1" customWidth="1"/>
    <col min="5828" max="6068" width="8.88671875" style="193"/>
    <col min="6069" max="6069" width="5.33203125" style="193" customWidth="1"/>
    <col min="6070" max="6070" width="49" style="193" customWidth="1"/>
    <col min="6071" max="6072" width="9" style="193" customWidth="1"/>
    <col min="6073" max="6073" width="6.109375" style="193" customWidth="1"/>
    <col min="6074" max="6075" width="9.5546875" style="193" customWidth="1"/>
    <col min="6076" max="6076" width="13.6640625" style="193" customWidth="1"/>
    <col min="6077" max="6077" width="11.33203125" style="193" bestFit="1" customWidth="1"/>
    <col min="6078" max="6078" width="11.33203125" style="193" customWidth="1"/>
    <col min="6079" max="6079" width="10.33203125" style="193" bestFit="1" customWidth="1"/>
    <col min="6080" max="6080" width="14" style="193" bestFit="1" customWidth="1"/>
    <col min="6081" max="6081" width="10.33203125" style="193" bestFit="1" customWidth="1"/>
    <col min="6082" max="6082" width="10.44140625" style="193" bestFit="1" customWidth="1"/>
    <col min="6083" max="6083" width="9.33203125" style="193" bestFit="1" customWidth="1"/>
    <col min="6084" max="6324" width="8.88671875" style="193"/>
    <col min="6325" max="6325" width="5.33203125" style="193" customWidth="1"/>
    <col min="6326" max="6326" width="49" style="193" customWidth="1"/>
    <col min="6327" max="6328" width="9" style="193" customWidth="1"/>
    <col min="6329" max="6329" width="6.109375" style="193" customWidth="1"/>
    <col min="6330" max="6331" width="9.5546875" style="193" customWidth="1"/>
    <col min="6332" max="6332" width="13.6640625" style="193" customWidth="1"/>
    <col min="6333" max="6333" width="11.33203125" style="193" bestFit="1" customWidth="1"/>
    <col min="6334" max="6334" width="11.33203125" style="193" customWidth="1"/>
    <col min="6335" max="6335" width="10.33203125" style="193" bestFit="1" customWidth="1"/>
    <col min="6336" max="6336" width="14" style="193" bestFit="1" customWidth="1"/>
    <col min="6337" max="6337" width="10.33203125" style="193" bestFit="1" customWidth="1"/>
    <col min="6338" max="6338" width="10.44140625" style="193" bestFit="1" customWidth="1"/>
    <col min="6339" max="6339" width="9.33203125" style="193" bestFit="1" customWidth="1"/>
    <col min="6340" max="6580" width="8.88671875" style="193"/>
    <col min="6581" max="6581" width="5.33203125" style="193" customWidth="1"/>
    <col min="6582" max="6582" width="49" style="193" customWidth="1"/>
    <col min="6583" max="6584" width="9" style="193" customWidth="1"/>
    <col min="6585" max="6585" width="6.109375" style="193" customWidth="1"/>
    <col min="6586" max="6587" width="9.5546875" style="193" customWidth="1"/>
    <col min="6588" max="6588" width="13.6640625" style="193" customWidth="1"/>
    <col min="6589" max="6589" width="11.33203125" style="193" bestFit="1" customWidth="1"/>
    <col min="6590" max="6590" width="11.33203125" style="193" customWidth="1"/>
    <col min="6591" max="6591" width="10.33203125" style="193" bestFit="1" customWidth="1"/>
    <col min="6592" max="6592" width="14" style="193" bestFit="1" customWidth="1"/>
    <col min="6593" max="6593" width="10.33203125" style="193" bestFit="1" customWidth="1"/>
    <col min="6594" max="6594" width="10.44140625" style="193" bestFit="1" customWidth="1"/>
    <col min="6595" max="6595" width="9.33203125" style="193" bestFit="1" customWidth="1"/>
    <col min="6596" max="6836" width="8.88671875" style="193"/>
    <col min="6837" max="6837" width="5.33203125" style="193" customWidth="1"/>
    <col min="6838" max="6838" width="49" style="193" customWidth="1"/>
    <col min="6839" max="6840" width="9" style="193" customWidth="1"/>
    <col min="6841" max="6841" width="6.109375" style="193" customWidth="1"/>
    <col min="6842" max="6843" width="9.5546875" style="193" customWidth="1"/>
    <col min="6844" max="6844" width="13.6640625" style="193" customWidth="1"/>
    <col min="6845" max="6845" width="11.33203125" style="193" bestFit="1" customWidth="1"/>
    <col min="6846" max="6846" width="11.33203125" style="193" customWidth="1"/>
    <col min="6847" max="6847" width="10.33203125" style="193" bestFit="1" customWidth="1"/>
    <col min="6848" max="6848" width="14" style="193" bestFit="1" customWidth="1"/>
    <col min="6849" max="6849" width="10.33203125" style="193" bestFit="1" customWidth="1"/>
    <col min="6850" max="6850" width="10.44140625" style="193" bestFit="1" customWidth="1"/>
    <col min="6851" max="6851" width="9.33203125" style="193" bestFit="1" customWidth="1"/>
    <col min="6852" max="7092" width="8.88671875" style="193"/>
    <col min="7093" max="7093" width="5.33203125" style="193" customWidth="1"/>
    <col min="7094" max="7094" width="49" style="193" customWidth="1"/>
    <col min="7095" max="7096" width="9" style="193" customWidth="1"/>
    <col min="7097" max="7097" width="6.109375" style="193" customWidth="1"/>
    <col min="7098" max="7099" width="9.5546875" style="193" customWidth="1"/>
    <col min="7100" max="7100" width="13.6640625" style="193" customWidth="1"/>
    <col min="7101" max="7101" width="11.33203125" style="193" bestFit="1" customWidth="1"/>
    <col min="7102" max="7102" width="11.33203125" style="193" customWidth="1"/>
    <col min="7103" max="7103" width="10.33203125" style="193" bestFit="1" customWidth="1"/>
    <col min="7104" max="7104" width="14" style="193" bestFit="1" customWidth="1"/>
    <col min="7105" max="7105" width="10.33203125" style="193" bestFit="1" customWidth="1"/>
    <col min="7106" max="7106" width="10.44140625" style="193" bestFit="1" customWidth="1"/>
    <col min="7107" max="7107" width="9.33203125" style="193" bestFit="1" customWidth="1"/>
    <col min="7108" max="7348" width="8.88671875" style="193"/>
    <col min="7349" max="7349" width="5.33203125" style="193" customWidth="1"/>
    <col min="7350" max="7350" width="49" style="193" customWidth="1"/>
    <col min="7351" max="7352" width="9" style="193" customWidth="1"/>
    <col min="7353" max="7353" width="6.109375" style="193" customWidth="1"/>
    <col min="7354" max="7355" width="9.5546875" style="193" customWidth="1"/>
    <col min="7356" max="7356" width="13.6640625" style="193" customWidth="1"/>
    <col min="7357" max="7357" width="11.33203125" style="193" bestFit="1" customWidth="1"/>
    <col min="7358" max="7358" width="11.33203125" style="193" customWidth="1"/>
    <col min="7359" max="7359" width="10.33203125" style="193" bestFit="1" customWidth="1"/>
    <col min="7360" max="7360" width="14" style="193" bestFit="1" customWidth="1"/>
    <col min="7361" max="7361" width="10.33203125" style="193" bestFit="1" customWidth="1"/>
    <col min="7362" max="7362" width="10.44140625" style="193" bestFit="1" customWidth="1"/>
    <col min="7363" max="7363" width="9.33203125" style="193" bestFit="1" customWidth="1"/>
    <col min="7364" max="7604" width="8.88671875" style="193"/>
    <col min="7605" max="7605" width="5.33203125" style="193" customWidth="1"/>
    <col min="7606" max="7606" width="49" style="193" customWidth="1"/>
    <col min="7607" max="7608" width="9" style="193" customWidth="1"/>
    <col min="7609" max="7609" width="6.109375" style="193" customWidth="1"/>
    <col min="7610" max="7611" width="9.5546875" style="193" customWidth="1"/>
    <col min="7612" max="7612" width="13.6640625" style="193" customWidth="1"/>
    <col min="7613" max="7613" width="11.33203125" style="193" bestFit="1" customWidth="1"/>
    <col min="7614" max="7614" width="11.33203125" style="193" customWidth="1"/>
    <col min="7615" max="7615" width="10.33203125" style="193" bestFit="1" customWidth="1"/>
    <col min="7616" max="7616" width="14" style="193" bestFit="1" customWidth="1"/>
    <col min="7617" max="7617" width="10.33203125" style="193" bestFit="1" customWidth="1"/>
    <col min="7618" max="7618" width="10.44140625" style="193" bestFit="1" customWidth="1"/>
    <col min="7619" max="7619" width="9.33203125" style="193" bestFit="1" customWidth="1"/>
    <col min="7620" max="7860" width="8.88671875" style="193"/>
    <col min="7861" max="7861" width="5.33203125" style="193" customWidth="1"/>
    <col min="7862" max="7862" width="49" style="193" customWidth="1"/>
    <col min="7863" max="7864" width="9" style="193" customWidth="1"/>
    <col min="7865" max="7865" width="6.109375" style="193" customWidth="1"/>
    <col min="7866" max="7867" width="9.5546875" style="193" customWidth="1"/>
    <col min="7868" max="7868" width="13.6640625" style="193" customWidth="1"/>
    <col min="7869" max="7869" width="11.33203125" style="193" bestFit="1" customWidth="1"/>
    <col min="7870" max="7870" width="11.33203125" style="193" customWidth="1"/>
    <col min="7871" max="7871" width="10.33203125" style="193" bestFit="1" customWidth="1"/>
    <col min="7872" max="7872" width="14" style="193" bestFit="1" customWidth="1"/>
    <col min="7873" max="7873" width="10.33203125" style="193" bestFit="1" customWidth="1"/>
    <col min="7874" max="7874" width="10.44140625" style="193" bestFit="1" customWidth="1"/>
    <col min="7875" max="7875" width="9.33203125" style="193" bestFit="1" customWidth="1"/>
    <col min="7876" max="8116" width="8.88671875" style="193"/>
    <col min="8117" max="8117" width="5.33203125" style="193" customWidth="1"/>
    <col min="8118" max="8118" width="49" style="193" customWidth="1"/>
    <col min="8119" max="8120" width="9" style="193" customWidth="1"/>
    <col min="8121" max="8121" width="6.109375" style="193" customWidth="1"/>
    <col min="8122" max="8123" width="9.5546875" style="193" customWidth="1"/>
    <col min="8124" max="8124" width="13.6640625" style="193" customWidth="1"/>
    <col min="8125" max="8125" width="11.33203125" style="193" bestFit="1" customWidth="1"/>
    <col min="8126" max="8126" width="11.33203125" style="193" customWidth="1"/>
    <col min="8127" max="8127" width="10.33203125" style="193" bestFit="1" customWidth="1"/>
    <col min="8128" max="8128" width="14" style="193" bestFit="1" customWidth="1"/>
    <col min="8129" max="8129" width="10.33203125" style="193" bestFit="1" customWidth="1"/>
    <col min="8130" max="8130" width="10.44140625" style="193" bestFit="1" customWidth="1"/>
    <col min="8131" max="8131" width="9.33203125" style="193" bestFit="1" customWidth="1"/>
    <col min="8132" max="8372" width="8.88671875" style="193"/>
    <col min="8373" max="8373" width="5.33203125" style="193" customWidth="1"/>
    <col min="8374" max="8374" width="49" style="193" customWidth="1"/>
    <col min="8375" max="8376" width="9" style="193" customWidth="1"/>
    <col min="8377" max="8377" width="6.109375" style="193" customWidth="1"/>
    <col min="8378" max="8379" width="9.5546875" style="193" customWidth="1"/>
    <col min="8380" max="8380" width="13.6640625" style="193" customWidth="1"/>
    <col min="8381" max="8381" width="11.33203125" style="193" bestFit="1" customWidth="1"/>
    <col min="8382" max="8382" width="11.33203125" style="193" customWidth="1"/>
    <col min="8383" max="8383" width="10.33203125" style="193" bestFit="1" customWidth="1"/>
    <col min="8384" max="8384" width="14" style="193" bestFit="1" customWidth="1"/>
    <col min="8385" max="8385" width="10.33203125" style="193" bestFit="1" customWidth="1"/>
    <col min="8386" max="8386" width="10.44140625" style="193" bestFit="1" customWidth="1"/>
    <col min="8387" max="8387" width="9.33203125" style="193" bestFit="1" customWidth="1"/>
    <col min="8388" max="8628" width="8.88671875" style="193"/>
    <col min="8629" max="8629" width="5.33203125" style="193" customWidth="1"/>
    <col min="8630" max="8630" width="49" style="193" customWidth="1"/>
    <col min="8631" max="8632" width="9" style="193" customWidth="1"/>
    <col min="8633" max="8633" width="6.109375" style="193" customWidth="1"/>
    <col min="8634" max="8635" width="9.5546875" style="193" customWidth="1"/>
    <col min="8636" max="8636" width="13.6640625" style="193" customWidth="1"/>
    <col min="8637" max="8637" width="11.33203125" style="193" bestFit="1" customWidth="1"/>
    <col min="8638" max="8638" width="11.33203125" style="193" customWidth="1"/>
    <col min="8639" max="8639" width="10.33203125" style="193" bestFit="1" customWidth="1"/>
    <col min="8640" max="8640" width="14" style="193" bestFit="1" customWidth="1"/>
    <col min="8641" max="8641" width="10.33203125" style="193" bestFit="1" customWidth="1"/>
    <col min="8642" max="8642" width="10.44140625" style="193" bestFit="1" customWidth="1"/>
    <col min="8643" max="8643" width="9.33203125" style="193" bestFit="1" customWidth="1"/>
    <col min="8644" max="8884" width="8.88671875" style="193"/>
    <col min="8885" max="8885" width="5.33203125" style="193" customWidth="1"/>
    <col min="8886" max="8886" width="49" style="193" customWidth="1"/>
    <col min="8887" max="8888" width="9" style="193" customWidth="1"/>
    <col min="8889" max="8889" width="6.109375" style="193" customWidth="1"/>
    <col min="8890" max="8891" width="9.5546875" style="193" customWidth="1"/>
    <col min="8892" max="8892" width="13.6640625" style="193" customWidth="1"/>
    <col min="8893" max="8893" width="11.33203125" style="193" bestFit="1" customWidth="1"/>
    <col min="8894" max="8894" width="11.33203125" style="193" customWidth="1"/>
    <col min="8895" max="8895" width="10.33203125" style="193" bestFit="1" customWidth="1"/>
    <col min="8896" max="8896" width="14" style="193" bestFit="1" customWidth="1"/>
    <col min="8897" max="8897" width="10.33203125" style="193" bestFit="1" customWidth="1"/>
    <col min="8898" max="8898" width="10.44140625" style="193" bestFit="1" customWidth="1"/>
    <col min="8899" max="8899" width="9.33203125" style="193" bestFit="1" customWidth="1"/>
    <col min="8900" max="9140" width="8.88671875" style="193"/>
    <col min="9141" max="9141" width="5.33203125" style="193" customWidth="1"/>
    <col min="9142" max="9142" width="49" style="193" customWidth="1"/>
    <col min="9143" max="9144" width="9" style="193" customWidth="1"/>
    <col min="9145" max="9145" width="6.109375" style="193" customWidth="1"/>
    <col min="9146" max="9147" width="9.5546875" style="193" customWidth="1"/>
    <col min="9148" max="9148" width="13.6640625" style="193" customWidth="1"/>
    <col min="9149" max="9149" width="11.33203125" style="193" bestFit="1" customWidth="1"/>
    <col min="9150" max="9150" width="11.33203125" style="193" customWidth="1"/>
    <col min="9151" max="9151" width="10.33203125" style="193" bestFit="1" customWidth="1"/>
    <col min="9152" max="9152" width="14" style="193" bestFit="1" customWidth="1"/>
    <col min="9153" max="9153" width="10.33203125" style="193" bestFit="1" customWidth="1"/>
    <col min="9154" max="9154" width="10.44140625" style="193" bestFit="1" customWidth="1"/>
    <col min="9155" max="9155" width="9.33203125" style="193" bestFit="1" customWidth="1"/>
    <col min="9156" max="9396" width="8.88671875" style="193"/>
    <col min="9397" max="9397" width="5.33203125" style="193" customWidth="1"/>
    <col min="9398" max="9398" width="49" style="193" customWidth="1"/>
    <col min="9399" max="9400" width="9" style="193" customWidth="1"/>
    <col min="9401" max="9401" width="6.109375" style="193" customWidth="1"/>
    <col min="9402" max="9403" width="9.5546875" style="193" customWidth="1"/>
    <col min="9404" max="9404" width="13.6640625" style="193" customWidth="1"/>
    <col min="9405" max="9405" width="11.33203125" style="193" bestFit="1" customWidth="1"/>
    <col min="9406" max="9406" width="11.33203125" style="193" customWidth="1"/>
    <col min="9407" max="9407" width="10.33203125" style="193" bestFit="1" customWidth="1"/>
    <col min="9408" max="9408" width="14" style="193" bestFit="1" customWidth="1"/>
    <col min="9409" max="9409" width="10.33203125" style="193" bestFit="1" customWidth="1"/>
    <col min="9410" max="9410" width="10.44140625" style="193" bestFit="1" customWidth="1"/>
    <col min="9411" max="9411" width="9.33203125" style="193" bestFit="1" customWidth="1"/>
    <col min="9412" max="9652" width="8.88671875" style="193"/>
    <col min="9653" max="9653" width="5.33203125" style="193" customWidth="1"/>
    <col min="9654" max="9654" width="49" style="193" customWidth="1"/>
    <col min="9655" max="9656" width="9" style="193" customWidth="1"/>
    <col min="9657" max="9657" width="6.109375" style="193" customWidth="1"/>
    <col min="9658" max="9659" width="9.5546875" style="193" customWidth="1"/>
    <col min="9660" max="9660" width="13.6640625" style="193" customWidth="1"/>
    <col min="9661" max="9661" width="11.33203125" style="193" bestFit="1" customWidth="1"/>
    <col min="9662" max="9662" width="11.33203125" style="193" customWidth="1"/>
    <col min="9663" max="9663" width="10.33203125" style="193" bestFit="1" customWidth="1"/>
    <col min="9664" max="9664" width="14" style="193" bestFit="1" customWidth="1"/>
    <col min="9665" max="9665" width="10.33203125" style="193" bestFit="1" customWidth="1"/>
    <col min="9666" max="9666" width="10.44140625" style="193" bestFit="1" customWidth="1"/>
    <col min="9667" max="9667" width="9.33203125" style="193" bestFit="1" customWidth="1"/>
    <col min="9668" max="9908" width="8.88671875" style="193"/>
    <col min="9909" max="9909" width="5.33203125" style="193" customWidth="1"/>
    <col min="9910" max="9910" width="49" style="193" customWidth="1"/>
    <col min="9911" max="9912" width="9" style="193" customWidth="1"/>
    <col min="9913" max="9913" width="6.109375" style="193" customWidth="1"/>
    <col min="9914" max="9915" width="9.5546875" style="193" customWidth="1"/>
    <col min="9916" max="9916" width="13.6640625" style="193" customWidth="1"/>
    <col min="9917" max="9917" width="11.33203125" style="193" bestFit="1" customWidth="1"/>
    <col min="9918" max="9918" width="11.33203125" style="193" customWidth="1"/>
    <col min="9919" max="9919" width="10.33203125" style="193" bestFit="1" customWidth="1"/>
    <col min="9920" max="9920" width="14" style="193" bestFit="1" customWidth="1"/>
    <col min="9921" max="9921" width="10.33203125" style="193" bestFit="1" customWidth="1"/>
    <col min="9922" max="9922" width="10.44140625" style="193" bestFit="1" customWidth="1"/>
    <col min="9923" max="9923" width="9.33203125" style="193" bestFit="1" customWidth="1"/>
    <col min="9924" max="10164" width="8.88671875" style="193"/>
    <col min="10165" max="10165" width="5.33203125" style="193" customWidth="1"/>
    <col min="10166" max="10166" width="49" style="193" customWidth="1"/>
    <col min="10167" max="10168" width="9" style="193" customWidth="1"/>
    <col min="10169" max="10169" width="6.109375" style="193" customWidth="1"/>
    <col min="10170" max="10171" width="9.5546875" style="193" customWidth="1"/>
    <col min="10172" max="10172" width="13.6640625" style="193" customWidth="1"/>
    <col min="10173" max="10173" width="11.33203125" style="193" bestFit="1" customWidth="1"/>
    <col min="10174" max="10174" width="11.33203125" style="193" customWidth="1"/>
    <col min="10175" max="10175" width="10.33203125" style="193" bestFit="1" customWidth="1"/>
    <col min="10176" max="10176" width="14" style="193" bestFit="1" customWidth="1"/>
    <col min="10177" max="10177" width="10.33203125" style="193" bestFit="1" customWidth="1"/>
    <col min="10178" max="10178" width="10.44140625" style="193" bestFit="1" customWidth="1"/>
    <col min="10179" max="10179" width="9.33203125" style="193" bestFit="1" customWidth="1"/>
    <col min="10180" max="10420" width="8.88671875" style="193"/>
    <col min="10421" max="10421" width="5.33203125" style="193" customWidth="1"/>
    <col min="10422" max="10422" width="49" style="193" customWidth="1"/>
    <col min="10423" max="10424" width="9" style="193" customWidth="1"/>
    <col min="10425" max="10425" width="6.109375" style="193" customWidth="1"/>
    <col min="10426" max="10427" width="9.5546875" style="193" customWidth="1"/>
    <col min="10428" max="10428" width="13.6640625" style="193" customWidth="1"/>
    <col min="10429" max="10429" width="11.33203125" style="193" bestFit="1" customWidth="1"/>
    <col min="10430" max="10430" width="11.33203125" style="193" customWidth="1"/>
    <col min="10431" max="10431" width="10.33203125" style="193" bestFit="1" customWidth="1"/>
    <col min="10432" max="10432" width="14" style="193" bestFit="1" customWidth="1"/>
    <col min="10433" max="10433" width="10.33203125" style="193" bestFit="1" customWidth="1"/>
    <col min="10434" max="10434" width="10.44140625" style="193" bestFit="1" customWidth="1"/>
    <col min="10435" max="10435" width="9.33203125" style="193" bestFit="1" customWidth="1"/>
    <col min="10436" max="10676" width="8.88671875" style="193"/>
    <col min="10677" max="10677" width="5.33203125" style="193" customWidth="1"/>
    <col min="10678" max="10678" width="49" style="193" customWidth="1"/>
    <col min="10679" max="10680" width="9" style="193" customWidth="1"/>
    <col min="10681" max="10681" width="6.109375" style="193" customWidth="1"/>
    <col min="10682" max="10683" width="9.5546875" style="193" customWidth="1"/>
    <col min="10684" max="10684" width="13.6640625" style="193" customWidth="1"/>
    <col min="10685" max="10685" width="11.33203125" style="193" bestFit="1" customWidth="1"/>
    <col min="10686" max="10686" width="11.33203125" style="193" customWidth="1"/>
    <col min="10687" max="10687" width="10.33203125" style="193" bestFit="1" customWidth="1"/>
    <col min="10688" max="10688" width="14" style="193" bestFit="1" customWidth="1"/>
    <col min="10689" max="10689" width="10.33203125" style="193" bestFit="1" customWidth="1"/>
    <col min="10690" max="10690" width="10.44140625" style="193" bestFit="1" customWidth="1"/>
    <col min="10691" max="10691" width="9.33203125" style="193" bestFit="1" customWidth="1"/>
    <col min="10692" max="10932" width="8.88671875" style="193"/>
    <col min="10933" max="10933" width="5.33203125" style="193" customWidth="1"/>
    <col min="10934" max="10934" width="49" style="193" customWidth="1"/>
    <col min="10935" max="10936" width="9" style="193" customWidth="1"/>
    <col min="10937" max="10937" width="6.109375" style="193" customWidth="1"/>
    <col min="10938" max="10939" width="9.5546875" style="193" customWidth="1"/>
    <col min="10940" max="10940" width="13.6640625" style="193" customWidth="1"/>
    <col min="10941" max="10941" width="11.33203125" style="193" bestFit="1" customWidth="1"/>
    <col min="10942" max="10942" width="11.33203125" style="193" customWidth="1"/>
    <col min="10943" max="10943" width="10.33203125" style="193" bestFit="1" customWidth="1"/>
    <col min="10944" max="10944" width="14" style="193" bestFit="1" customWidth="1"/>
    <col min="10945" max="10945" width="10.33203125" style="193" bestFit="1" customWidth="1"/>
    <col min="10946" max="10946" width="10.44140625" style="193" bestFit="1" customWidth="1"/>
    <col min="10947" max="10947" width="9.33203125" style="193" bestFit="1" customWidth="1"/>
    <col min="10948" max="11188" width="8.88671875" style="193"/>
    <col min="11189" max="11189" width="5.33203125" style="193" customWidth="1"/>
    <col min="11190" max="11190" width="49" style="193" customWidth="1"/>
    <col min="11191" max="11192" width="9" style="193" customWidth="1"/>
    <col min="11193" max="11193" width="6.109375" style="193" customWidth="1"/>
    <col min="11194" max="11195" width="9.5546875" style="193" customWidth="1"/>
    <col min="11196" max="11196" width="13.6640625" style="193" customWidth="1"/>
    <col min="11197" max="11197" width="11.33203125" style="193" bestFit="1" customWidth="1"/>
    <col min="11198" max="11198" width="11.33203125" style="193" customWidth="1"/>
    <col min="11199" max="11199" width="10.33203125" style="193" bestFit="1" customWidth="1"/>
    <col min="11200" max="11200" width="14" style="193" bestFit="1" customWidth="1"/>
    <col min="11201" max="11201" width="10.33203125" style="193" bestFit="1" customWidth="1"/>
    <col min="11202" max="11202" width="10.44140625" style="193" bestFit="1" customWidth="1"/>
    <col min="11203" max="11203" width="9.33203125" style="193" bestFit="1" customWidth="1"/>
    <col min="11204" max="11444" width="8.88671875" style="193"/>
    <col min="11445" max="11445" width="5.33203125" style="193" customWidth="1"/>
    <col min="11446" max="11446" width="49" style="193" customWidth="1"/>
    <col min="11447" max="11448" width="9" style="193" customWidth="1"/>
    <col min="11449" max="11449" width="6.109375" style="193" customWidth="1"/>
    <col min="11450" max="11451" width="9.5546875" style="193" customWidth="1"/>
    <col min="11452" max="11452" width="13.6640625" style="193" customWidth="1"/>
    <col min="11453" max="11453" width="11.33203125" style="193" bestFit="1" customWidth="1"/>
    <col min="11454" max="11454" width="11.33203125" style="193" customWidth="1"/>
    <col min="11455" max="11455" width="10.33203125" style="193" bestFit="1" customWidth="1"/>
    <col min="11456" max="11456" width="14" style="193" bestFit="1" customWidth="1"/>
    <col min="11457" max="11457" width="10.33203125" style="193" bestFit="1" customWidth="1"/>
    <col min="11458" max="11458" width="10.44140625" style="193" bestFit="1" customWidth="1"/>
    <col min="11459" max="11459" width="9.33203125" style="193" bestFit="1" customWidth="1"/>
    <col min="11460" max="11700" width="8.88671875" style="193"/>
    <col min="11701" max="11701" width="5.33203125" style="193" customWidth="1"/>
    <col min="11702" max="11702" width="49" style="193" customWidth="1"/>
    <col min="11703" max="11704" width="9" style="193" customWidth="1"/>
    <col min="11705" max="11705" width="6.109375" style="193" customWidth="1"/>
    <col min="11706" max="11707" width="9.5546875" style="193" customWidth="1"/>
    <col min="11708" max="11708" width="13.6640625" style="193" customWidth="1"/>
    <col min="11709" max="11709" width="11.33203125" style="193" bestFit="1" customWidth="1"/>
    <col min="11710" max="11710" width="11.33203125" style="193" customWidth="1"/>
    <col min="11711" max="11711" width="10.33203125" style="193" bestFit="1" customWidth="1"/>
    <col min="11712" max="11712" width="14" style="193" bestFit="1" customWidth="1"/>
    <col min="11713" max="11713" width="10.33203125" style="193" bestFit="1" customWidth="1"/>
    <col min="11714" max="11714" width="10.44140625" style="193" bestFit="1" customWidth="1"/>
    <col min="11715" max="11715" width="9.33203125" style="193" bestFit="1" customWidth="1"/>
    <col min="11716" max="11956" width="8.88671875" style="193"/>
    <col min="11957" max="11957" width="5.33203125" style="193" customWidth="1"/>
    <col min="11958" max="11958" width="49" style="193" customWidth="1"/>
    <col min="11959" max="11960" width="9" style="193" customWidth="1"/>
    <col min="11961" max="11961" width="6.109375" style="193" customWidth="1"/>
    <col min="11962" max="11963" width="9.5546875" style="193" customWidth="1"/>
    <col min="11964" max="11964" width="13.6640625" style="193" customWidth="1"/>
    <col min="11965" max="11965" width="11.33203125" style="193" bestFit="1" customWidth="1"/>
    <col min="11966" max="11966" width="11.33203125" style="193" customWidth="1"/>
    <col min="11967" max="11967" width="10.33203125" style="193" bestFit="1" customWidth="1"/>
    <col min="11968" max="11968" width="14" style="193" bestFit="1" customWidth="1"/>
    <col min="11969" max="11969" width="10.33203125" style="193" bestFit="1" customWidth="1"/>
    <col min="11970" max="11970" width="10.44140625" style="193" bestFit="1" customWidth="1"/>
    <col min="11971" max="11971" width="9.33203125" style="193" bestFit="1" customWidth="1"/>
    <col min="11972" max="12212" width="8.88671875" style="193"/>
    <col min="12213" max="12213" width="5.33203125" style="193" customWidth="1"/>
    <col min="12214" max="12214" width="49" style="193" customWidth="1"/>
    <col min="12215" max="12216" width="9" style="193" customWidth="1"/>
    <col min="12217" max="12217" width="6.109375" style="193" customWidth="1"/>
    <col min="12218" max="12219" width="9.5546875" style="193" customWidth="1"/>
    <col min="12220" max="12220" width="13.6640625" style="193" customWidth="1"/>
    <col min="12221" max="12221" width="11.33203125" style="193" bestFit="1" customWidth="1"/>
    <col min="12222" max="12222" width="11.33203125" style="193" customWidth="1"/>
    <col min="12223" max="12223" width="10.33203125" style="193" bestFit="1" customWidth="1"/>
    <col min="12224" max="12224" width="14" style="193" bestFit="1" customWidth="1"/>
    <col min="12225" max="12225" width="10.33203125" style="193" bestFit="1" customWidth="1"/>
    <col min="12226" max="12226" width="10.44140625" style="193" bestFit="1" customWidth="1"/>
    <col min="12227" max="12227" width="9.33203125" style="193" bestFit="1" customWidth="1"/>
    <col min="12228" max="12468" width="8.88671875" style="193"/>
    <col min="12469" max="12469" width="5.33203125" style="193" customWidth="1"/>
    <col min="12470" max="12470" width="49" style="193" customWidth="1"/>
    <col min="12471" max="12472" width="9" style="193" customWidth="1"/>
    <col min="12473" max="12473" width="6.109375" style="193" customWidth="1"/>
    <col min="12474" max="12475" width="9.5546875" style="193" customWidth="1"/>
    <col min="12476" max="12476" width="13.6640625" style="193" customWidth="1"/>
    <col min="12477" max="12477" width="11.33203125" style="193" bestFit="1" customWidth="1"/>
    <col min="12478" max="12478" width="11.33203125" style="193" customWidth="1"/>
    <col min="12479" max="12479" width="10.33203125" style="193" bestFit="1" customWidth="1"/>
    <col min="12480" max="12480" width="14" style="193" bestFit="1" customWidth="1"/>
    <col min="12481" max="12481" width="10.33203125" style="193" bestFit="1" customWidth="1"/>
    <col min="12482" max="12482" width="10.44140625" style="193" bestFit="1" customWidth="1"/>
    <col min="12483" max="12483" width="9.33203125" style="193" bestFit="1" customWidth="1"/>
    <col min="12484" max="12724" width="8.88671875" style="193"/>
    <col min="12725" max="12725" width="5.33203125" style="193" customWidth="1"/>
    <col min="12726" max="12726" width="49" style="193" customWidth="1"/>
    <col min="12727" max="12728" width="9" style="193" customWidth="1"/>
    <col min="12729" max="12729" width="6.109375" style="193" customWidth="1"/>
    <col min="12730" max="12731" width="9.5546875" style="193" customWidth="1"/>
    <col min="12732" max="12732" width="13.6640625" style="193" customWidth="1"/>
    <col min="12733" max="12733" width="11.33203125" style="193" bestFit="1" customWidth="1"/>
    <col min="12734" max="12734" width="11.33203125" style="193" customWidth="1"/>
    <col min="12735" max="12735" width="10.33203125" style="193" bestFit="1" customWidth="1"/>
    <col min="12736" max="12736" width="14" style="193" bestFit="1" customWidth="1"/>
    <col min="12737" max="12737" width="10.33203125" style="193" bestFit="1" customWidth="1"/>
    <col min="12738" max="12738" width="10.44140625" style="193" bestFit="1" customWidth="1"/>
    <col min="12739" max="12739" width="9.33203125" style="193" bestFit="1" customWidth="1"/>
    <col min="12740" max="12980" width="8.88671875" style="193"/>
    <col min="12981" max="12981" width="5.33203125" style="193" customWidth="1"/>
    <col min="12982" max="12982" width="49" style="193" customWidth="1"/>
    <col min="12983" max="12984" width="9" style="193" customWidth="1"/>
    <col min="12985" max="12985" width="6.109375" style="193" customWidth="1"/>
    <col min="12986" max="12987" width="9.5546875" style="193" customWidth="1"/>
    <col min="12988" max="12988" width="13.6640625" style="193" customWidth="1"/>
    <col min="12989" max="12989" width="11.33203125" style="193" bestFit="1" customWidth="1"/>
    <col min="12990" max="12990" width="11.33203125" style="193" customWidth="1"/>
    <col min="12991" max="12991" width="10.33203125" style="193" bestFit="1" customWidth="1"/>
    <col min="12992" max="12992" width="14" style="193" bestFit="1" customWidth="1"/>
    <col min="12993" max="12993" width="10.33203125" style="193" bestFit="1" customWidth="1"/>
    <col min="12994" max="12994" width="10.44140625" style="193" bestFit="1" customWidth="1"/>
    <col min="12995" max="12995" width="9.33203125" style="193" bestFit="1" customWidth="1"/>
    <col min="12996" max="13236" width="8.88671875" style="193"/>
    <col min="13237" max="13237" width="5.33203125" style="193" customWidth="1"/>
    <col min="13238" max="13238" width="49" style="193" customWidth="1"/>
    <col min="13239" max="13240" width="9" style="193" customWidth="1"/>
    <col min="13241" max="13241" width="6.109375" style="193" customWidth="1"/>
    <col min="13242" max="13243" width="9.5546875" style="193" customWidth="1"/>
    <col min="13244" max="13244" width="13.6640625" style="193" customWidth="1"/>
    <col min="13245" max="13245" width="11.33203125" style="193" bestFit="1" customWidth="1"/>
    <col min="13246" max="13246" width="11.33203125" style="193" customWidth="1"/>
    <col min="13247" max="13247" width="10.33203125" style="193" bestFit="1" customWidth="1"/>
    <col min="13248" max="13248" width="14" style="193" bestFit="1" customWidth="1"/>
    <col min="13249" max="13249" width="10.33203125" style="193" bestFit="1" customWidth="1"/>
    <col min="13250" max="13250" width="10.44140625" style="193" bestFit="1" customWidth="1"/>
    <col min="13251" max="13251" width="9.33203125" style="193" bestFit="1" customWidth="1"/>
    <col min="13252" max="13492" width="8.88671875" style="193"/>
    <col min="13493" max="13493" width="5.33203125" style="193" customWidth="1"/>
    <col min="13494" max="13494" width="49" style="193" customWidth="1"/>
    <col min="13495" max="13496" width="9" style="193" customWidth="1"/>
    <col min="13497" max="13497" width="6.109375" style="193" customWidth="1"/>
    <col min="13498" max="13499" width="9.5546875" style="193" customWidth="1"/>
    <col min="13500" max="13500" width="13.6640625" style="193" customWidth="1"/>
    <col min="13501" max="13501" width="11.33203125" style="193" bestFit="1" customWidth="1"/>
    <col min="13502" max="13502" width="11.33203125" style="193" customWidth="1"/>
    <col min="13503" max="13503" width="10.33203125" style="193" bestFit="1" customWidth="1"/>
    <col min="13504" max="13504" width="14" style="193" bestFit="1" customWidth="1"/>
    <col min="13505" max="13505" width="10.33203125" style="193" bestFit="1" customWidth="1"/>
    <col min="13506" max="13506" width="10.44140625" style="193" bestFit="1" customWidth="1"/>
    <col min="13507" max="13507" width="9.33203125" style="193" bestFit="1" customWidth="1"/>
    <col min="13508" max="13748" width="8.88671875" style="193"/>
    <col min="13749" max="13749" width="5.33203125" style="193" customWidth="1"/>
    <col min="13750" max="13750" width="49" style="193" customWidth="1"/>
    <col min="13751" max="13752" width="9" style="193" customWidth="1"/>
    <col min="13753" max="13753" width="6.109375" style="193" customWidth="1"/>
    <col min="13754" max="13755" width="9.5546875" style="193" customWidth="1"/>
    <col min="13756" max="13756" width="13.6640625" style="193" customWidth="1"/>
    <col min="13757" max="13757" width="11.33203125" style="193" bestFit="1" customWidth="1"/>
    <col min="13758" max="13758" width="11.33203125" style="193" customWidth="1"/>
    <col min="13759" max="13759" width="10.33203125" style="193" bestFit="1" customWidth="1"/>
    <col min="13760" max="13760" width="14" style="193" bestFit="1" customWidth="1"/>
    <col min="13761" max="13761" width="10.33203125" style="193" bestFit="1" customWidth="1"/>
    <col min="13762" max="13762" width="10.44140625" style="193" bestFit="1" customWidth="1"/>
    <col min="13763" max="13763" width="9.33203125" style="193" bestFit="1" customWidth="1"/>
    <col min="13764" max="14004" width="8.88671875" style="193"/>
    <col min="14005" max="14005" width="5.33203125" style="193" customWidth="1"/>
    <col min="14006" max="14006" width="49" style="193" customWidth="1"/>
    <col min="14007" max="14008" width="9" style="193" customWidth="1"/>
    <col min="14009" max="14009" width="6.109375" style="193" customWidth="1"/>
    <col min="14010" max="14011" width="9.5546875" style="193" customWidth="1"/>
    <col min="14012" max="14012" width="13.6640625" style="193" customWidth="1"/>
    <col min="14013" max="14013" width="11.33203125" style="193" bestFit="1" customWidth="1"/>
    <col min="14014" max="14014" width="11.33203125" style="193" customWidth="1"/>
    <col min="14015" max="14015" width="10.33203125" style="193" bestFit="1" customWidth="1"/>
    <col min="14016" max="14016" width="14" style="193" bestFit="1" customWidth="1"/>
    <col min="14017" max="14017" width="10.33203125" style="193" bestFit="1" customWidth="1"/>
    <col min="14018" max="14018" width="10.44140625" style="193" bestFit="1" customWidth="1"/>
    <col min="14019" max="14019" width="9.33203125" style="193" bestFit="1" customWidth="1"/>
    <col min="14020" max="14260" width="8.88671875" style="193"/>
    <col min="14261" max="14261" width="5.33203125" style="193" customWidth="1"/>
    <col min="14262" max="14262" width="49" style="193" customWidth="1"/>
    <col min="14263" max="14264" width="9" style="193" customWidth="1"/>
    <col min="14265" max="14265" width="6.109375" style="193" customWidth="1"/>
    <col min="14266" max="14267" width="9.5546875" style="193" customWidth="1"/>
    <col min="14268" max="14268" width="13.6640625" style="193" customWidth="1"/>
    <col min="14269" max="14269" width="11.33203125" style="193" bestFit="1" customWidth="1"/>
    <col min="14270" max="14270" width="11.33203125" style="193" customWidth="1"/>
    <col min="14271" max="14271" width="10.33203125" style="193" bestFit="1" customWidth="1"/>
    <col min="14272" max="14272" width="14" style="193" bestFit="1" customWidth="1"/>
    <col min="14273" max="14273" width="10.33203125" style="193" bestFit="1" customWidth="1"/>
    <col min="14274" max="14274" width="10.44140625" style="193" bestFit="1" customWidth="1"/>
    <col min="14275" max="14275" width="9.33203125" style="193" bestFit="1" customWidth="1"/>
    <col min="14276" max="14516" width="8.88671875" style="193"/>
    <col min="14517" max="14517" width="5.33203125" style="193" customWidth="1"/>
    <col min="14518" max="14518" width="49" style="193" customWidth="1"/>
    <col min="14519" max="14520" width="9" style="193" customWidth="1"/>
    <col min="14521" max="14521" width="6.109375" style="193" customWidth="1"/>
    <col min="14522" max="14523" width="9.5546875" style="193" customWidth="1"/>
    <col min="14524" max="14524" width="13.6640625" style="193" customWidth="1"/>
    <col min="14525" max="14525" width="11.33203125" style="193" bestFit="1" customWidth="1"/>
    <col min="14526" max="14526" width="11.33203125" style="193" customWidth="1"/>
    <col min="14527" max="14527" width="10.33203125" style="193" bestFit="1" customWidth="1"/>
    <col min="14528" max="14528" width="14" style="193" bestFit="1" customWidth="1"/>
    <col min="14529" max="14529" width="10.33203125" style="193" bestFit="1" customWidth="1"/>
    <col min="14530" max="14530" width="10.44140625" style="193" bestFit="1" customWidth="1"/>
    <col min="14531" max="14531" width="9.33203125" style="193" bestFit="1" customWidth="1"/>
    <col min="14532" max="14772" width="8.88671875" style="193"/>
    <col min="14773" max="14773" width="5.33203125" style="193" customWidth="1"/>
    <col min="14774" max="14774" width="49" style="193" customWidth="1"/>
    <col min="14775" max="14776" width="9" style="193" customWidth="1"/>
    <col min="14777" max="14777" width="6.109375" style="193" customWidth="1"/>
    <col min="14778" max="14779" width="9.5546875" style="193" customWidth="1"/>
    <col min="14780" max="14780" width="13.6640625" style="193" customWidth="1"/>
    <col min="14781" max="14781" width="11.33203125" style="193" bestFit="1" customWidth="1"/>
    <col min="14782" max="14782" width="11.33203125" style="193" customWidth="1"/>
    <col min="14783" max="14783" width="10.33203125" style="193" bestFit="1" customWidth="1"/>
    <col min="14784" max="14784" width="14" style="193" bestFit="1" customWidth="1"/>
    <col min="14785" max="14785" width="10.33203125" style="193" bestFit="1" customWidth="1"/>
    <col min="14786" max="14786" width="10.44140625" style="193" bestFit="1" customWidth="1"/>
    <col min="14787" max="14787" width="9.33203125" style="193" bestFit="1" customWidth="1"/>
    <col min="14788" max="15028" width="8.88671875" style="193"/>
    <col min="15029" max="15029" width="5.33203125" style="193" customWidth="1"/>
    <col min="15030" max="15030" width="49" style="193" customWidth="1"/>
    <col min="15031" max="15032" width="9" style="193" customWidth="1"/>
    <col min="15033" max="15033" width="6.109375" style="193" customWidth="1"/>
    <col min="15034" max="15035" width="9.5546875" style="193" customWidth="1"/>
    <col min="15036" max="15036" width="13.6640625" style="193" customWidth="1"/>
    <col min="15037" max="15037" width="11.33203125" style="193" bestFit="1" customWidth="1"/>
    <col min="15038" max="15038" width="11.33203125" style="193" customWidth="1"/>
    <col min="15039" max="15039" width="10.33203125" style="193" bestFit="1" customWidth="1"/>
    <col min="15040" max="15040" width="14" style="193" bestFit="1" customWidth="1"/>
    <col min="15041" max="15041" width="10.33203125" style="193" bestFit="1" customWidth="1"/>
    <col min="15042" max="15042" width="10.44140625" style="193" bestFit="1" customWidth="1"/>
    <col min="15043" max="15043" width="9.33203125" style="193" bestFit="1" customWidth="1"/>
    <col min="15044" max="15284" width="8.88671875" style="193"/>
    <col min="15285" max="15285" width="5.33203125" style="193" customWidth="1"/>
    <col min="15286" max="15286" width="49" style="193" customWidth="1"/>
    <col min="15287" max="15288" width="9" style="193" customWidth="1"/>
    <col min="15289" max="15289" width="6.109375" style="193" customWidth="1"/>
    <col min="15290" max="15291" width="9.5546875" style="193" customWidth="1"/>
    <col min="15292" max="15292" width="13.6640625" style="193" customWidth="1"/>
    <col min="15293" max="15293" width="11.33203125" style="193" bestFit="1" customWidth="1"/>
    <col min="15294" max="15294" width="11.33203125" style="193" customWidth="1"/>
    <col min="15295" max="15295" width="10.33203125" style="193" bestFit="1" customWidth="1"/>
    <col min="15296" max="15296" width="14" style="193" bestFit="1" customWidth="1"/>
    <col min="15297" max="15297" width="10.33203125" style="193" bestFit="1" customWidth="1"/>
    <col min="15298" max="15298" width="10.44140625" style="193" bestFit="1" customWidth="1"/>
    <col min="15299" max="15299" width="9.33203125" style="193" bestFit="1" customWidth="1"/>
    <col min="15300" max="15540" width="8.88671875" style="193"/>
    <col min="15541" max="15541" width="5.33203125" style="193" customWidth="1"/>
    <col min="15542" max="15542" width="49" style="193" customWidth="1"/>
    <col min="15543" max="15544" width="9" style="193" customWidth="1"/>
    <col min="15545" max="15545" width="6.109375" style="193" customWidth="1"/>
    <col min="15546" max="15547" width="9.5546875" style="193" customWidth="1"/>
    <col min="15548" max="15548" width="13.6640625" style="193" customWidth="1"/>
    <col min="15549" max="15549" width="11.33203125" style="193" bestFit="1" customWidth="1"/>
    <col min="15550" max="15550" width="11.33203125" style="193" customWidth="1"/>
    <col min="15551" max="15551" width="10.33203125" style="193" bestFit="1" customWidth="1"/>
    <col min="15552" max="15552" width="14" style="193" bestFit="1" customWidth="1"/>
    <col min="15553" max="15553" width="10.33203125" style="193" bestFit="1" customWidth="1"/>
    <col min="15554" max="15554" width="10.44140625" style="193" bestFit="1" customWidth="1"/>
    <col min="15555" max="15555" width="9.33203125" style="193" bestFit="1" customWidth="1"/>
    <col min="15556" max="15796" width="8.88671875" style="193"/>
    <col min="15797" max="15797" width="5.33203125" style="193" customWidth="1"/>
    <col min="15798" max="15798" width="49" style="193" customWidth="1"/>
    <col min="15799" max="15800" width="9" style="193" customWidth="1"/>
    <col min="15801" max="15801" width="6.109375" style="193" customWidth="1"/>
    <col min="15802" max="15803" width="9.5546875" style="193" customWidth="1"/>
    <col min="15804" max="15804" width="13.6640625" style="193" customWidth="1"/>
    <col min="15805" max="15805" width="11.33203125" style="193" bestFit="1" customWidth="1"/>
    <col min="15806" max="15806" width="11.33203125" style="193" customWidth="1"/>
    <col min="15807" max="15807" width="10.33203125" style="193" bestFit="1" customWidth="1"/>
    <col min="15808" max="15808" width="14" style="193" bestFit="1" customWidth="1"/>
    <col min="15809" max="15809" width="10.33203125" style="193" bestFit="1" customWidth="1"/>
    <col min="15810" max="15810" width="10.44140625" style="193" bestFit="1" customWidth="1"/>
    <col min="15811" max="15811" width="9.33203125" style="193" bestFit="1" customWidth="1"/>
    <col min="15812" max="16052" width="8.88671875" style="193"/>
    <col min="16053" max="16053" width="5.33203125" style="193" customWidth="1"/>
    <col min="16054" max="16054" width="49" style="193" customWidth="1"/>
    <col min="16055" max="16056" width="9" style="193" customWidth="1"/>
    <col min="16057" max="16057" width="6.109375" style="193" customWidth="1"/>
    <col min="16058" max="16059" width="9.5546875" style="193" customWidth="1"/>
    <col min="16060" max="16060" width="13.6640625" style="193" customWidth="1"/>
    <col min="16061" max="16061" width="11.33203125" style="193" bestFit="1" customWidth="1"/>
    <col min="16062" max="16062" width="11.33203125" style="193" customWidth="1"/>
    <col min="16063" max="16063" width="10.33203125" style="193" bestFit="1" customWidth="1"/>
    <col min="16064" max="16064" width="14" style="193" bestFit="1" customWidth="1"/>
    <col min="16065" max="16065" width="10.33203125" style="193" bestFit="1" customWidth="1"/>
    <col min="16066" max="16066" width="10.44140625" style="193" bestFit="1" customWidth="1"/>
    <col min="16067" max="16067" width="9.33203125" style="193" bestFit="1" customWidth="1"/>
    <col min="16068" max="16313" width="8.88671875" style="193"/>
    <col min="16314" max="16384" width="9.109375" style="193" customWidth="1"/>
  </cols>
  <sheetData>
    <row r="1" spans="1:7" s="29" customFormat="1" ht="13.8">
      <c r="A1" s="27" t="s">
        <v>7</v>
      </c>
      <c r="B1" s="698" t="s">
        <v>8</v>
      </c>
      <c r="C1" s="26" t="s">
        <v>9</v>
      </c>
      <c r="D1" s="27" t="s">
        <v>10</v>
      </c>
      <c r="E1" s="2006" t="s">
        <v>11</v>
      </c>
      <c r="F1" s="167" t="s">
        <v>12</v>
      </c>
    </row>
    <row r="2" spans="1:7" s="29" customFormat="1" ht="13.8">
      <c r="A2" s="31"/>
      <c r="B2" s="668"/>
      <c r="C2" s="30"/>
      <c r="D2" s="31"/>
      <c r="E2" s="2010"/>
      <c r="F2" s="392"/>
    </row>
    <row r="3" spans="1:7" s="29" customFormat="1" ht="13.8">
      <c r="A3" s="31"/>
      <c r="B3" s="409" t="s">
        <v>3470</v>
      </c>
      <c r="C3" s="30"/>
      <c r="D3" s="31"/>
      <c r="E3" s="2009"/>
      <c r="F3" s="392"/>
      <c r="G3" s="523"/>
    </row>
    <row r="4" spans="1:7" s="29" customFormat="1" ht="13.8">
      <c r="A4" s="31"/>
      <c r="B4" s="668"/>
      <c r="C4" s="30"/>
      <c r="D4" s="31"/>
      <c r="E4" s="2010"/>
      <c r="F4" s="392"/>
    </row>
    <row r="5" spans="1:7" s="29" customFormat="1" ht="13.8">
      <c r="A5" s="31"/>
      <c r="B5" s="409" t="s">
        <v>1116</v>
      </c>
      <c r="C5" s="30"/>
      <c r="D5" s="31"/>
      <c r="E5" s="2010"/>
      <c r="F5" s="392"/>
    </row>
    <row r="6" spans="1:7" s="29" customFormat="1" ht="13.8">
      <c r="A6" s="31"/>
      <c r="B6" s="668"/>
      <c r="C6" s="30"/>
      <c r="D6" s="31"/>
      <c r="E6" s="2010"/>
      <c r="F6" s="392"/>
    </row>
    <row r="7" spans="1:7" s="589" customFormat="1" ht="13.8">
      <c r="A7" s="35"/>
      <c r="B7" s="669" t="s">
        <v>13</v>
      </c>
      <c r="C7" s="34"/>
      <c r="D7" s="35"/>
      <c r="E7" s="480"/>
      <c r="F7" s="482"/>
    </row>
    <row r="8" spans="1:7" s="29" customFormat="1" ht="13.8">
      <c r="A8" s="31"/>
      <c r="B8" s="668"/>
      <c r="C8" s="30"/>
      <c r="D8" s="31"/>
      <c r="E8" s="2010"/>
      <c r="F8" s="392"/>
    </row>
    <row r="9" spans="1:7" s="589" customFormat="1" ht="13.8">
      <c r="A9" s="35"/>
      <c r="B9" s="669" t="s">
        <v>1117</v>
      </c>
      <c r="C9" s="34"/>
      <c r="D9" s="35"/>
      <c r="E9" s="480"/>
      <c r="F9" s="349"/>
      <c r="G9" s="517"/>
    </row>
    <row r="10" spans="1:7" s="589" customFormat="1" ht="13.8">
      <c r="A10" s="35"/>
      <c r="B10" s="669"/>
      <c r="C10" s="34"/>
      <c r="D10" s="35"/>
      <c r="E10" s="480"/>
      <c r="F10" s="349"/>
      <c r="G10" s="517"/>
    </row>
    <row r="11" spans="1:7" s="40" customFormat="1" ht="96.6">
      <c r="A11" s="39"/>
      <c r="B11" s="233" t="s">
        <v>15</v>
      </c>
      <c r="C11" s="36"/>
      <c r="D11" s="39"/>
      <c r="E11" s="480"/>
      <c r="F11" s="349"/>
      <c r="G11" s="518"/>
    </row>
    <row r="12" spans="1:7" s="40" customFormat="1" ht="13.8">
      <c r="A12" s="39"/>
      <c r="B12" s="233"/>
      <c r="C12" s="36"/>
      <c r="D12" s="39"/>
      <c r="E12" s="480"/>
      <c r="F12" s="349"/>
      <c r="G12" s="518"/>
    </row>
    <row r="13" spans="1:7" s="40" customFormat="1" ht="27.6">
      <c r="A13" s="39"/>
      <c r="B13" s="221" t="s">
        <v>390</v>
      </c>
      <c r="C13" s="36"/>
      <c r="D13" s="39"/>
      <c r="E13" s="480"/>
      <c r="F13" s="349"/>
      <c r="G13" s="518"/>
    </row>
    <row r="14" spans="1:7" s="40" customFormat="1" ht="13.8">
      <c r="A14" s="39"/>
      <c r="B14" s="233"/>
      <c r="C14" s="36"/>
      <c r="D14" s="39"/>
      <c r="E14" s="480"/>
      <c r="F14" s="349"/>
      <c r="G14" s="518"/>
    </row>
    <row r="15" spans="1:7" s="40" customFormat="1" ht="41.4">
      <c r="A15" s="39"/>
      <c r="B15" s="221" t="s">
        <v>16</v>
      </c>
      <c r="C15" s="36"/>
      <c r="D15" s="39"/>
      <c r="E15" s="480"/>
      <c r="F15" s="349"/>
      <c r="G15" s="518"/>
    </row>
    <row r="16" spans="1:7" s="40" customFormat="1" ht="13.8">
      <c r="A16" s="39"/>
      <c r="B16" s="221"/>
      <c r="C16" s="36"/>
      <c r="D16" s="39"/>
      <c r="E16" s="480"/>
      <c r="F16" s="349"/>
      <c r="G16" s="518"/>
    </row>
    <row r="17" spans="1:7" s="40" customFormat="1" ht="69">
      <c r="A17" s="39"/>
      <c r="B17" s="221" t="s">
        <v>17</v>
      </c>
      <c r="C17" s="36"/>
      <c r="D17" s="39"/>
      <c r="E17" s="480"/>
      <c r="F17" s="349"/>
      <c r="G17" s="518"/>
    </row>
    <row r="18" spans="1:7" s="40" customFormat="1" ht="13.8">
      <c r="A18" s="39"/>
      <c r="B18" s="221"/>
      <c r="C18" s="36"/>
      <c r="D18" s="39"/>
      <c r="E18" s="480"/>
      <c r="F18" s="349"/>
      <c r="G18" s="518"/>
    </row>
    <row r="19" spans="1:7" s="40" customFormat="1" ht="41.4">
      <c r="A19" s="39"/>
      <c r="B19" s="221" t="s">
        <v>18</v>
      </c>
      <c r="C19" s="36"/>
      <c r="D19" s="39"/>
      <c r="E19" s="480"/>
      <c r="F19" s="349"/>
      <c r="G19" s="518"/>
    </row>
    <row r="20" spans="1:7" s="40" customFormat="1" ht="13.8">
      <c r="A20" s="39"/>
      <c r="B20" s="221"/>
      <c r="C20" s="36"/>
      <c r="D20" s="39"/>
      <c r="E20" s="480"/>
      <c r="F20" s="349"/>
      <c r="G20" s="518"/>
    </row>
    <row r="21" spans="1:7" s="40" customFormat="1" ht="69">
      <c r="A21" s="39"/>
      <c r="B21" s="221" t="s">
        <v>872</v>
      </c>
      <c r="C21" s="36"/>
      <c r="D21" s="39"/>
      <c r="E21" s="480"/>
      <c r="F21" s="349"/>
      <c r="G21" s="518"/>
    </row>
    <row r="22" spans="1:7" s="40" customFormat="1" ht="13.8">
      <c r="A22" s="39"/>
      <c r="B22" s="221"/>
      <c r="C22" s="36"/>
      <c r="D22" s="39"/>
      <c r="E22" s="480"/>
      <c r="F22" s="349"/>
      <c r="G22" s="518"/>
    </row>
    <row r="23" spans="1:7" s="40" customFormat="1" ht="82.8">
      <c r="A23" s="39"/>
      <c r="B23" s="221" t="s">
        <v>391</v>
      </c>
      <c r="C23" s="36"/>
      <c r="D23" s="39"/>
      <c r="E23" s="480"/>
      <c r="F23" s="349"/>
      <c r="G23" s="518"/>
    </row>
    <row r="24" spans="1:7" s="40" customFormat="1" ht="13.8">
      <c r="A24" s="39"/>
      <c r="B24" s="221"/>
      <c r="C24" s="36"/>
      <c r="D24" s="39"/>
      <c r="E24" s="480"/>
      <c r="F24" s="349"/>
      <c r="G24" s="518"/>
    </row>
    <row r="25" spans="1:7" s="40" customFormat="1" ht="13.8">
      <c r="A25" s="39"/>
      <c r="B25" s="221"/>
      <c r="C25" s="36"/>
      <c r="D25" s="39"/>
      <c r="E25" s="480"/>
      <c r="F25" s="349"/>
      <c r="G25" s="518"/>
    </row>
    <row r="26" spans="1:7" s="40" customFormat="1" ht="13.8">
      <c r="A26" s="39"/>
      <c r="B26" s="221"/>
      <c r="C26" s="36"/>
      <c r="D26" s="39"/>
      <c r="E26" s="480"/>
      <c r="F26" s="349"/>
      <c r="G26" s="518"/>
    </row>
    <row r="27" spans="1:7" s="589" customFormat="1" ht="13.8">
      <c r="A27" s="48"/>
      <c r="B27" s="670"/>
      <c r="C27" s="47"/>
      <c r="D27" s="48"/>
      <c r="E27" s="2014"/>
      <c r="F27" s="351"/>
      <c r="G27" s="517"/>
    </row>
    <row r="28" spans="1:7" s="590" customFormat="1" thickBot="1">
      <c r="A28" s="66"/>
      <c r="B28" s="671" t="s">
        <v>19</v>
      </c>
      <c r="C28" s="65"/>
      <c r="D28" s="66"/>
      <c r="E28" s="2022"/>
      <c r="F28" s="521">
        <f>SUM(F11:F23)</f>
        <v>0</v>
      </c>
      <c r="G28" s="519"/>
    </row>
    <row r="29" spans="1:7" s="589" customFormat="1" thickTop="1">
      <c r="A29" s="35"/>
      <c r="B29" s="672"/>
      <c r="C29" s="34"/>
      <c r="D29" s="35"/>
      <c r="E29" s="480"/>
      <c r="F29" s="349"/>
      <c r="G29" s="517"/>
    </row>
    <row r="30" spans="1:7" s="589" customFormat="1" ht="27.6">
      <c r="A30" s="35"/>
      <c r="B30" s="669" t="s">
        <v>20</v>
      </c>
      <c r="C30" s="34"/>
      <c r="D30" s="35"/>
      <c r="E30" s="480"/>
      <c r="F30" s="349"/>
      <c r="G30" s="517"/>
    </row>
    <row r="31" spans="1:7" s="589" customFormat="1" ht="13.8">
      <c r="A31" s="35"/>
      <c r="B31" s="672"/>
      <c r="C31" s="34"/>
      <c r="D31" s="35"/>
      <c r="E31" s="480"/>
      <c r="F31" s="349"/>
      <c r="G31" s="517"/>
    </row>
    <row r="32" spans="1:7" s="589" customFormat="1" ht="27.6">
      <c r="A32" s="35"/>
      <c r="B32" s="672" t="s">
        <v>21</v>
      </c>
      <c r="C32" s="34"/>
      <c r="D32" s="35"/>
      <c r="E32" s="480"/>
      <c r="F32" s="349"/>
      <c r="G32" s="517"/>
    </row>
    <row r="33" spans="1:7" s="589" customFormat="1" ht="13.8">
      <c r="A33" s="35"/>
      <c r="B33" s="672"/>
      <c r="C33" s="34"/>
      <c r="D33" s="35"/>
      <c r="E33" s="480"/>
      <c r="F33" s="349"/>
      <c r="G33" s="517"/>
    </row>
    <row r="34" spans="1:7" s="589" customFormat="1" ht="55.2">
      <c r="A34" s="35"/>
      <c r="B34" s="672" t="s">
        <v>22</v>
      </c>
      <c r="C34" s="34"/>
      <c r="D34" s="35"/>
      <c r="E34" s="480"/>
      <c r="F34" s="349"/>
      <c r="G34" s="517"/>
    </row>
    <row r="35" spans="1:7" s="589" customFormat="1" ht="13.8">
      <c r="A35" s="35"/>
      <c r="B35" s="672"/>
      <c r="C35" s="34"/>
      <c r="D35" s="35"/>
      <c r="E35" s="480"/>
      <c r="F35" s="349"/>
      <c r="G35" s="517"/>
    </row>
    <row r="36" spans="1:7" s="589" customFormat="1" ht="41.4">
      <c r="A36" s="35"/>
      <c r="B36" s="672" t="s">
        <v>23</v>
      </c>
      <c r="C36" s="34"/>
      <c r="D36" s="35"/>
      <c r="E36" s="480"/>
      <c r="F36" s="349"/>
      <c r="G36" s="517"/>
    </row>
    <row r="37" spans="1:7" s="589" customFormat="1" ht="13.8">
      <c r="A37" s="35"/>
      <c r="B37" s="672"/>
      <c r="C37" s="34"/>
      <c r="D37" s="35"/>
      <c r="E37" s="480"/>
      <c r="F37" s="349"/>
      <c r="G37" s="517"/>
    </row>
    <row r="38" spans="1:7" s="589" customFormat="1" ht="27.6">
      <c r="A38" s="35"/>
      <c r="B38" s="672" t="s">
        <v>24</v>
      </c>
      <c r="C38" s="34"/>
      <c r="D38" s="35"/>
      <c r="E38" s="480"/>
      <c r="F38" s="349"/>
      <c r="G38" s="517"/>
    </row>
    <row r="39" spans="1:7" s="589" customFormat="1" ht="13.8">
      <c r="A39" s="35"/>
      <c r="B39" s="672"/>
      <c r="C39" s="34"/>
      <c r="D39" s="35"/>
      <c r="E39" s="480"/>
      <c r="F39" s="349"/>
      <c r="G39" s="517"/>
    </row>
    <row r="40" spans="1:7" s="589" customFormat="1" ht="69">
      <c r="A40" s="35"/>
      <c r="B40" s="672" t="s">
        <v>25</v>
      </c>
      <c r="C40" s="34"/>
      <c r="D40" s="35"/>
      <c r="E40" s="480"/>
      <c r="F40" s="349"/>
      <c r="G40" s="517"/>
    </row>
    <row r="41" spans="1:7" s="589" customFormat="1" ht="13.8">
      <c r="A41" s="35"/>
      <c r="B41" s="672"/>
      <c r="C41" s="34"/>
      <c r="D41" s="35"/>
      <c r="E41" s="480"/>
      <c r="F41" s="349"/>
      <c r="G41" s="517"/>
    </row>
    <row r="42" spans="1:7" s="589" customFormat="1" ht="69">
      <c r="A42" s="35"/>
      <c r="B42" s="672" t="s">
        <v>26</v>
      </c>
      <c r="C42" s="34"/>
      <c r="D42" s="35"/>
      <c r="E42" s="480"/>
      <c r="F42" s="349"/>
      <c r="G42" s="517"/>
    </row>
    <row r="43" spans="1:7" s="589" customFormat="1" ht="13.8">
      <c r="A43" s="35"/>
      <c r="B43" s="672"/>
      <c r="C43" s="34"/>
      <c r="D43" s="35"/>
      <c r="E43" s="480"/>
      <c r="F43" s="349"/>
      <c r="G43" s="517"/>
    </row>
    <row r="44" spans="1:7" s="589" customFormat="1" ht="13.8">
      <c r="A44" s="35"/>
      <c r="B44" s="669" t="s">
        <v>27</v>
      </c>
      <c r="C44" s="34"/>
      <c r="D44" s="35"/>
      <c r="E44" s="480"/>
      <c r="F44" s="349"/>
      <c r="G44" s="517"/>
    </row>
    <row r="45" spans="1:7" s="589" customFormat="1" ht="13.8">
      <c r="A45" s="35"/>
      <c r="B45" s="672"/>
      <c r="C45" s="34"/>
      <c r="D45" s="35"/>
      <c r="E45" s="480"/>
      <c r="F45" s="349"/>
      <c r="G45" s="517"/>
    </row>
    <row r="46" spans="1:7" s="589" customFormat="1" ht="13.8">
      <c r="A46" s="35"/>
      <c r="B46" s="669" t="s">
        <v>37</v>
      </c>
      <c r="C46" s="34"/>
      <c r="D46" s="35"/>
      <c r="E46" s="480"/>
      <c r="F46" s="482"/>
      <c r="G46" s="517"/>
    </row>
    <row r="47" spans="1:7" s="589" customFormat="1" ht="13.8">
      <c r="A47" s="35"/>
      <c r="B47" s="669"/>
      <c r="C47" s="34"/>
      <c r="D47" s="35"/>
      <c r="E47" s="480"/>
      <c r="F47" s="482"/>
      <c r="G47" s="517"/>
    </row>
    <row r="48" spans="1:7" s="589" customFormat="1" ht="41.4">
      <c r="A48" s="35" t="s">
        <v>28</v>
      </c>
      <c r="B48" s="672" t="s">
        <v>1118</v>
      </c>
      <c r="C48" s="34">
        <v>1</v>
      </c>
      <c r="D48" s="587" t="s">
        <v>397</v>
      </c>
      <c r="E48" s="480"/>
      <c r="F48" s="349">
        <f>C48*E48</f>
        <v>0</v>
      </c>
      <c r="G48" s="517"/>
    </row>
    <row r="49" spans="1:7" s="589" customFormat="1" ht="13.8">
      <c r="A49" s="35"/>
      <c r="B49" s="537"/>
      <c r="C49" s="34"/>
      <c r="D49" s="35"/>
      <c r="E49" s="480"/>
      <c r="F49" s="482"/>
      <c r="G49" s="517"/>
    </row>
    <row r="50" spans="1:7" s="589" customFormat="1" ht="41.4">
      <c r="A50" s="35" t="s">
        <v>30</v>
      </c>
      <c r="B50" s="672" t="s">
        <v>1119</v>
      </c>
      <c r="C50" s="34">
        <v>1</v>
      </c>
      <c r="D50" s="587" t="s">
        <v>397</v>
      </c>
      <c r="E50" s="480"/>
      <c r="F50" s="349">
        <f>C50*E50</f>
        <v>0</v>
      </c>
      <c r="G50" s="517"/>
    </row>
    <row r="51" spans="1:7" s="589" customFormat="1" ht="13.8">
      <c r="A51" s="35"/>
      <c r="B51" s="672"/>
      <c r="C51" s="34"/>
      <c r="D51" s="35"/>
      <c r="E51" s="480"/>
      <c r="F51" s="349"/>
      <c r="G51" s="517"/>
    </row>
    <row r="52" spans="1:7" s="589" customFormat="1" ht="41.4">
      <c r="A52" s="35" t="s">
        <v>31</v>
      </c>
      <c r="B52" s="672" t="s">
        <v>1120</v>
      </c>
      <c r="C52" s="34">
        <v>1</v>
      </c>
      <c r="D52" s="587" t="s">
        <v>397</v>
      </c>
      <c r="E52" s="480"/>
      <c r="F52" s="349">
        <f>C52*E52</f>
        <v>0</v>
      </c>
      <c r="G52" s="517"/>
    </row>
    <row r="53" spans="1:7" s="589" customFormat="1" ht="13.8">
      <c r="A53" s="35"/>
      <c r="B53" s="672"/>
      <c r="C53" s="34"/>
      <c r="D53" s="587"/>
      <c r="E53" s="480"/>
      <c r="F53" s="349"/>
      <c r="G53" s="517"/>
    </row>
    <row r="54" spans="1:7" s="589" customFormat="1" ht="13.8">
      <c r="A54" s="35"/>
      <c r="B54" s="672"/>
      <c r="C54" s="34"/>
      <c r="D54" s="587"/>
      <c r="E54" s="480"/>
      <c r="F54" s="349"/>
      <c r="G54" s="517"/>
    </row>
    <row r="55" spans="1:7" s="589" customFormat="1" ht="13.8">
      <c r="A55" s="35"/>
      <c r="B55" s="672"/>
      <c r="C55" s="34"/>
      <c r="D55" s="35"/>
      <c r="E55" s="480"/>
      <c r="F55" s="349"/>
      <c r="G55" s="517"/>
    </row>
    <row r="56" spans="1:7" s="589" customFormat="1" ht="13.8">
      <c r="A56" s="48"/>
      <c r="B56" s="670"/>
      <c r="C56" s="47"/>
      <c r="D56" s="48"/>
      <c r="E56" s="2014"/>
      <c r="F56" s="351"/>
      <c r="G56" s="517"/>
    </row>
    <row r="57" spans="1:7" s="589" customFormat="1" thickBot="1">
      <c r="A57" s="66"/>
      <c r="B57" s="671" t="s">
        <v>19</v>
      </c>
      <c r="C57" s="65"/>
      <c r="D57" s="66"/>
      <c r="E57" s="2022"/>
      <c r="F57" s="521">
        <f>SUM(F30:F55)</f>
        <v>0</v>
      </c>
      <c r="G57" s="517"/>
    </row>
    <row r="58" spans="1:7" s="43" customFormat="1" thickTop="1">
      <c r="A58" s="31"/>
      <c r="B58" s="668"/>
      <c r="C58" s="30"/>
      <c r="D58" s="31"/>
      <c r="E58" s="2010"/>
      <c r="F58" s="349"/>
    </row>
    <row r="59" spans="1:7" s="589" customFormat="1" ht="13.8">
      <c r="A59" s="35"/>
      <c r="B59" s="669" t="s">
        <v>1121</v>
      </c>
      <c r="C59" s="34"/>
      <c r="D59" s="35"/>
      <c r="E59" s="480"/>
      <c r="F59" s="482"/>
    </row>
    <row r="60" spans="1:7" s="589" customFormat="1" ht="13.8">
      <c r="A60" s="35"/>
      <c r="B60" s="669"/>
      <c r="C60" s="34"/>
      <c r="D60" s="35"/>
      <c r="E60" s="480"/>
      <c r="F60" s="482"/>
    </row>
    <row r="61" spans="1:7" s="589" customFormat="1" ht="41.4">
      <c r="A61" s="35" t="s">
        <v>28</v>
      </c>
      <c r="B61" s="672" t="s">
        <v>1122</v>
      </c>
      <c r="C61" s="34">
        <v>1</v>
      </c>
      <c r="D61" s="35" t="s">
        <v>397</v>
      </c>
      <c r="E61" s="480"/>
      <c r="F61" s="349">
        <f>C61*E61</f>
        <v>0</v>
      </c>
    </row>
    <row r="62" spans="1:7" s="589" customFormat="1" ht="13.8">
      <c r="A62" s="35"/>
      <c r="B62" s="588"/>
      <c r="C62" s="34"/>
      <c r="D62" s="35"/>
      <c r="E62" s="480"/>
      <c r="F62" s="482"/>
    </row>
    <row r="63" spans="1:7" s="589" customFormat="1" ht="41.4">
      <c r="A63" s="35" t="s">
        <v>30</v>
      </c>
      <c r="B63" s="672" t="s">
        <v>1123</v>
      </c>
      <c r="C63" s="34">
        <v>1</v>
      </c>
      <c r="D63" s="35" t="s">
        <v>397</v>
      </c>
      <c r="E63" s="480"/>
      <c r="F63" s="349">
        <f>C63*E63</f>
        <v>0</v>
      </c>
    </row>
    <row r="64" spans="1:7" s="589" customFormat="1" ht="13.8">
      <c r="A64" s="35"/>
      <c r="B64" s="537"/>
      <c r="C64" s="34"/>
      <c r="D64" s="35"/>
      <c r="E64" s="480"/>
      <c r="F64" s="482"/>
    </row>
    <row r="65" spans="1:6" s="589" customFormat="1" ht="27.6">
      <c r="A65" s="35" t="s">
        <v>31</v>
      </c>
      <c r="B65" s="221" t="s">
        <v>1124</v>
      </c>
      <c r="C65" s="34">
        <v>1</v>
      </c>
      <c r="D65" s="35" t="s">
        <v>397</v>
      </c>
      <c r="E65" s="480"/>
      <c r="F65" s="349">
        <f>C65*E65</f>
        <v>0</v>
      </c>
    </row>
    <row r="66" spans="1:6" s="589" customFormat="1" ht="13.8">
      <c r="A66" s="35"/>
      <c r="B66" s="473"/>
      <c r="C66" s="34"/>
      <c r="D66" s="35"/>
      <c r="E66" s="480"/>
      <c r="F66" s="482"/>
    </row>
    <row r="67" spans="1:6" s="589" customFormat="1" ht="13.8">
      <c r="A67" s="35"/>
      <c r="B67" s="669" t="s">
        <v>1125</v>
      </c>
      <c r="C67" s="34"/>
      <c r="D67" s="35"/>
      <c r="E67" s="480"/>
      <c r="F67" s="482"/>
    </row>
    <row r="68" spans="1:6" s="589" customFormat="1" ht="13.8">
      <c r="A68" s="35"/>
      <c r="B68" s="669"/>
      <c r="C68" s="34"/>
      <c r="D68" s="35"/>
      <c r="E68" s="480"/>
      <c r="F68" s="482"/>
    </row>
    <row r="69" spans="1:6" s="589" customFormat="1" ht="27.6">
      <c r="A69" s="35" t="s">
        <v>32</v>
      </c>
      <c r="B69" s="672" t="s">
        <v>1126</v>
      </c>
      <c r="C69" s="34">
        <v>1</v>
      </c>
      <c r="D69" s="35" t="s">
        <v>397</v>
      </c>
      <c r="E69" s="480"/>
      <c r="F69" s="349">
        <f>C69*E69</f>
        <v>0</v>
      </c>
    </row>
    <row r="70" spans="1:6" s="589" customFormat="1" ht="13.8">
      <c r="A70" s="35"/>
      <c r="B70" s="537"/>
      <c r="C70" s="34"/>
      <c r="D70" s="35"/>
      <c r="E70" s="480"/>
      <c r="F70" s="482"/>
    </row>
    <row r="71" spans="1:6" s="589" customFormat="1" ht="13.8">
      <c r="A71" s="35"/>
      <c r="B71" s="233" t="s">
        <v>1127</v>
      </c>
      <c r="C71" s="34"/>
      <c r="D71" s="587"/>
      <c r="E71" s="480"/>
      <c r="F71" s="349"/>
    </row>
    <row r="72" spans="1:6" s="589" customFormat="1" ht="13.8">
      <c r="A72" s="35"/>
      <c r="B72" s="669"/>
      <c r="C72" s="34"/>
      <c r="D72" s="35"/>
      <c r="E72" s="480"/>
      <c r="F72" s="482"/>
    </row>
    <row r="73" spans="1:6" s="589" customFormat="1" ht="41.4">
      <c r="A73" s="35" t="s">
        <v>33</v>
      </c>
      <c r="B73" s="672" t="s">
        <v>1128</v>
      </c>
      <c r="C73" s="34">
        <v>1</v>
      </c>
      <c r="D73" s="35" t="s">
        <v>397</v>
      </c>
      <c r="E73" s="480"/>
      <c r="F73" s="349">
        <f>C73*E73</f>
        <v>0</v>
      </c>
    </row>
    <row r="74" spans="1:6" s="589" customFormat="1" ht="13.8">
      <c r="A74" s="35"/>
      <c r="B74" s="221"/>
      <c r="C74" s="34"/>
      <c r="D74" s="587"/>
      <c r="E74" s="480"/>
      <c r="F74" s="482"/>
    </row>
    <row r="75" spans="1:6" s="589" customFormat="1" ht="41.4">
      <c r="A75" s="35" t="s">
        <v>34</v>
      </c>
      <c r="B75" s="672" t="s">
        <v>1129</v>
      </c>
      <c r="C75" s="34">
        <v>1</v>
      </c>
      <c r="D75" s="35" t="s">
        <v>397</v>
      </c>
      <c r="E75" s="480"/>
      <c r="F75" s="349">
        <f>C75*E75</f>
        <v>0</v>
      </c>
    </row>
    <row r="76" spans="1:6" s="589" customFormat="1" ht="13.8">
      <c r="A76" s="35"/>
      <c r="B76" s="669"/>
      <c r="C76" s="34"/>
      <c r="D76" s="587"/>
      <c r="E76" s="480"/>
      <c r="F76" s="482"/>
    </row>
    <row r="77" spans="1:6" s="29" customFormat="1" ht="13.8">
      <c r="A77" s="586"/>
      <c r="B77" s="669" t="s">
        <v>1130</v>
      </c>
      <c r="C77" s="30"/>
      <c r="D77" s="31"/>
      <c r="E77" s="480"/>
      <c r="F77" s="349"/>
    </row>
    <row r="78" spans="1:6" s="29" customFormat="1" ht="13.8">
      <c r="A78" s="586"/>
      <c r="B78" s="669"/>
      <c r="C78" s="30"/>
      <c r="D78" s="31"/>
      <c r="E78" s="480"/>
      <c r="F78" s="349"/>
    </row>
    <row r="79" spans="1:6" s="29" customFormat="1" ht="41.4">
      <c r="A79" s="586" t="s">
        <v>35</v>
      </c>
      <c r="B79" s="672" t="s">
        <v>1131</v>
      </c>
      <c r="C79" s="341">
        <v>1</v>
      </c>
      <c r="D79" s="35" t="s">
        <v>397</v>
      </c>
      <c r="E79" s="480"/>
      <c r="F79" s="349">
        <f>C79*E79</f>
        <v>0</v>
      </c>
    </row>
    <row r="80" spans="1:6" s="29" customFormat="1" ht="13.8">
      <c r="A80" s="586"/>
      <c r="B80" s="672"/>
      <c r="C80" s="341"/>
      <c r="D80" s="587"/>
      <c r="E80" s="480"/>
      <c r="F80" s="349"/>
    </row>
    <row r="81" spans="1:6" s="29" customFormat="1" ht="13.8">
      <c r="A81" s="586" t="s">
        <v>36</v>
      </c>
      <c r="B81" s="221" t="s">
        <v>1132</v>
      </c>
      <c r="C81" s="341">
        <v>1</v>
      </c>
      <c r="D81" s="35" t="s">
        <v>397</v>
      </c>
      <c r="E81" s="480"/>
      <c r="F81" s="349">
        <f>C81*E81</f>
        <v>0</v>
      </c>
    </row>
    <row r="82" spans="1:6" s="29" customFormat="1" ht="13.8">
      <c r="A82" s="586"/>
      <c r="B82" s="221"/>
      <c r="C82" s="341"/>
      <c r="D82" s="31"/>
      <c r="E82" s="480"/>
      <c r="F82" s="349"/>
    </row>
    <row r="83" spans="1:6" s="29" customFormat="1" ht="13.8">
      <c r="A83" s="586" t="s">
        <v>74</v>
      </c>
      <c r="B83" s="221" t="s">
        <v>1133</v>
      </c>
      <c r="C83" s="341">
        <v>1</v>
      </c>
      <c r="D83" s="35" t="s">
        <v>397</v>
      </c>
      <c r="E83" s="480"/>
      <c r="F83" s="349">
        <f>C83*E83</f>
        <v>0</v>
      </c>
    </row>
    <row r="84" spans="1:6" s="29" customFormat="1" ht="13.8">
      <c r="A84" s="586"/>
      <c r="B84" s="221"/>
      <c r="C84" s="341"/>
      <c r="D84" s="31"/>
      <c r="E84" s="480"/>
      <c r="F84" s="349"/>
    </row>
    <row r="85" spans="1:6" s="29" customFormat="1" ht="13.8">
      <c r="A85" s="586" t="s">
        <v>38</v>
      </c>
      <c r="B85" s="221" t="s">
        <v>1134</v>
      </c>
      <c r="C85" s="341">
        <v>1</v>
      </c>
      <c r="D85" s="35" t="s">
        <v>397</v>
      </c>
      <c r="E85" s="480"/>
      <c r="F85" s="349">
        <f>C85*E85</f>
        <v>0</v>
      </c>
    </row>
    <row r="86" spans="1:6" s="29" customFormat="1" ht="13.8">
      <c r="A86" s="586"/>
      <c r="B86" s="221"/>
      <c r="C86" s="341"/>
      <c r="D86" s="587"/>
      <c r="E86" s="480"/>
      <c r="F86" s="349"/>
    </row>
    <row r="87" spans="1:6" s="29" customFormat="1" ht="13.8">
      <c r="A87" s="586" t="s">
        <v>39</v>
      </c>
      <c r="B87" s="221" t="s">
        <v>1135</v>
      </c>
      <c r="C87" s="341">
        <v>1</v>
      </c>
      <c r="D87" s="35" t="s">
        <v>397</v>
      </c>
      <c r="E87" s="480"/>
      <c r="F87" s="349">
        <f t="shared" ref="F87:F91" si="0">C87*E87</f>
        <v>0</v>
      </c>
    </row>
    <row r="88" spans="1:6" s="29" customFormat="1" ht="13.8">
      <c r="A88" s="586"/>
      <c r="B88" s="221"/>
      <c r="C88" s="341"/>
      <c r="D88" s="587"/>
      <c r="E88" s="480"/>
      <c r="F88" s="349"/>
    </row>
    <row r="89" spans="1:6" s="29" customFormat="1" ht="13.8">
      <c r="A89" s="586" t="s">
        <v>40</v>
      </c>
      <c r="B89" s="221" t="s">
        <v>1136</v>
      </c>
      <c r="C89" s="341">
        <v>1</v>
      </c>
      <c r="D89" s="35" t="s">
        <v>397</v>
      </c>
      <c r="E89" s="480"/>
      <c r="F89" s="349">
        <f t="shared" si="0"/>
        <v>0</v>
      </c>
    </row>
    <row r="90" spans="1:6" s="29" customFormat="1" ht="13.8">
      <c r="A90" s="586"/>
      <c r="B90" s="221"/>
      <c r="C90" s="341"/>
      <c r="D90" s="587"/>
      <c r="E90" s="480"/>
      <c r="F90" s="349"/>
    </row>
    <row r="91" spans="1:6" s="29" customFormat="1" ht="13.8">
      <c r="A91" s="586" t="s">
        <v>42</v>
      </c>
      <c r="B91" s="221" t="s">
        <v>1137</v>
      </c>
      <c r="C91" s="341">
        <v>1</v>
      </c>
      <c r="D91" s="35" t="s">
        <v>397</v>
      </c>
      <c r="E91" s="480"/>
      <c r="F91" s="349">
        <f t="shared" si="0"/>
        <v>0</v>
      </c>
    </row>
    <row r="92" spans="1:6" s="29" customFormat="1" ht="13.8">
      <c r="A92" s="586"/>
      <c r="B92" s="221"/>
      <c r="C92" s="341"/>
      <c r="D92" s="35"/>
      <c r="E92" s="480"/>
      <c r="F92" s="349"/>
    </row>
    <row r="93" spans="1:6" s="29" customFormat="1" ht="13.8">
      <c r="A93" s="586"/>
      <c r="B93" s="221"/>
      <c r="C93" s="341"/>
      <c r="D93" s="587"/>
      <c r="E93" s="480"/>
      <c r="F93" s="349"/>
    </row>
    <row r="94" spans="1:6" s="29" customFormat="1" ht="13.8">
      <c r="A94" s="586"/>
      <c r="B94" s="588"/>
      <c r="C94" s="587"/>
      <c r="D94" s="587"/>
      <c r="E94" s="480"/>
      <c r="F94" s="349"/>
    </row>
    <row r="95" spans="1:6" s="62" customFormat="1" ht="13.8">
      <c r="A95" s="152"/>
      <c r="B95" s="360"/>
      <c r="C95" s="151"/>
      <c r="D95" s="152"/>
      <c r="E95" s="598"/>
      <c r="F95" s="520"/>
    </row>
    <row r="96" spans="1:6" s="57" customFormat="1" thickBot="1">
      <c r="A96" s="186"/>
      <c r="B96" s="673" t="s">
        <v>19</v>
      </c>
      <c r="C96" s="65"/>
      <c r="D96" s="66"/>
      <c r="E96" s="2181"/>
      <c r="F96" s="521">
        <f>SUM(F59:F94)</f>
        <v>0</v>
      </c>
    </row>
    <row r="97" spans="1:6" s="29" customFormat="1" thickTop="1">
      <c r="A97" s="586"/>
      <c r="B97" s="588"/>
      <c r="C97" s="587"/>
      <c r="D97" s="587"/>
      <c r="E97" s="480"/>
      <c r="F97" s="349"/>
    </row>
    <row r="98" spans="1:6" s="29" customFormat="1" ht="41.4">
      <c r="A98" s="586" t="s">
        <v>28</v>
      </c>
      <c r="B98" s="221" t="s">
        <v>1138</v>
      </c>
      <c r="C98" s="341">
        <v>1</v>
      </c>
      <c r="D98" s="35" t="s">
        <v>397</v>
      </c>
      <c r="E98" s="480"/>
      <c r="F98" s="349">
        <f>C98*E98</f>
        <v>0</v>
      </c>
    </row>
    <row r="99" spans="1:6" s="29" customFormat="1" ht="13.8">
      <c r="A99" s="586"/>
      <c r="B99" s="221"/>
      <c r="C99" s="341"/>
      <c r="D99" s="35"/>
      <c r="E99" s="480"/>
      <c r="F99" s="349"/>
    </row>
    <row r="100" spans="1:6" s="29" customFormat="1" ht="13.8">
      <c r="A100" s="586" t="s">
        <v>30</v>
      </c>
      <c r="B100" s="221" t="s">
        <v>1139</v>
      </c>
      <c r="C100" s="341">
        <v>1</v>
      </c>
      <c r="D100" s="35" t="s">
        <v>397</v>
      </c>
      <c r="E100" s="480"/>
      <c r="F100" s="349">
        <f>C100*E100</f>
        <v>0</v>
      </c>
    </row>
    <row r="101" spans="1:6" s="29" customFormat="1" ht="13.8">
      <c r="A101" s="586"/>
      <c r="B101" s="221"/>
      <c r="C101" s="341"/>
      <c r="D101" s="35"/>
      <c r="E101" s="480"/>
      <c r="F101" s="349"/>
    </row>
    <row r="102" spans="1:6" s="29" customFormat="1" ht="13.8">
      <c r="A102" s="586" t="s">
        <v>31</v>
      </c>
      <c r="B102" s="221" t="s">
        <v>1140</v>
      </c>
      <c r="C102" s="341">
        <v>1</v>
      </c>
      <c r="D102" s="35" t="s">
        <v>397</v>
      </c>
      <c r="E102" s="480"/>
      <c r="F102" s="349">
        <f>C102*E102</f>
        <v>0</v>
      </c>
    </row>
    <row r="103" spans="1:6" s="29" customFormat="1" ht="13.8">
      <c r="A103" s="586"/>
      <c r="B103" s="221"/>
      <c r="C103" s="341"/>
      <c r="D103" s="587"/>
      <c r="E103" s="480"/>
      <c r="F103" s="349"/>
    </row>
    <row r="104" spans="1:6" s="29" customFormat="1" ht="13.8">
      <c r="A104" s="586" t="s">
        <v>32</v>
      </c>
      <c r="B104" s="221" t="s">
        <v>1141</v>
      </c>
      <c r="C104" s="341">
        <v>1</v>
      </c>
      <c r="D104" s="35" t="s">
        <v>397</v>
      </c>
      <c r="E104" s="480"/>
      <c r="F104" s="349">
        <f>C104*E104</f>
        <v>0</v>
      </c>
    </row>
    <row r="105" spans="1:6" s="29" customFormat="1" ht="13.8">
      <c r="A105" s="586"/>
      <c r="B105" s="221"/>
      <c r="C105" s="341"/>
      <c r="D105" s="35"/>
      <c r="E105" s="480"/>
      <c r="F105" s="349"/>
    </row>
    <row r="106" spans="1:6" s="29" customFormat="1" ht="13.8">
      <c r="A106" s="586" t="s">
        <v>33</v>
      </c>
      <c r="B106" s="221" t="s">
        <v>1142</v>
      </c>
      <c r="C106" s="341">
        <v>1</v>
      </c>
      <c r="D106" s="35" t="s">
        <v>397</v>
      </c>
      <c r="E106" s="480"/>
      <c r="F106" s="349">
        <f>C106*E106</f>
        <v>0</v>
      </c>
    </row>
    <row r="107" spans="1:6" s="29" customFormat="1" ht="13.8">
      <c r="A107" s="586"/>
      <c r="B107" s="221"/>
      <c r="C107" s="341"/>
      <c r="D107" s="35"/>
      <c r="E107" s="480"/>
      <c r="F107" s="349"/>
    </row>
    <row r="108" spans="1:6" s="29" customFormat="1" ht="13.8">
      <c r="A108" s="586"/>
      <c r="B108" s="409" t="s">
        <v>1143</v>
      </c>
      <c r="C108" s="587"/>
      <c r="D108" s="587"/>
      <c r="E108" s="480"/>
      <c r="F108" s="349"/>
    </row>
    <row r="109" spans="1:6" s="29" customFormat="1" ht="13.8">
      <c r="A109" s="586"/>
      <c r="B109" s="588"/>
      <c r="C109" s="587"/>
      <c r="D109" s="587"/>
      <c r="E109" s="480"/>
      <c r="F109" s="349"/>
    </row>
    <row r="110" spans="1:6" s="29" customFormat="1" ht="41.4">
      <c r="A110" s="586" t="s">
        <v>34</v>
      </c>
      <c r="B110" s="672" t="s">
        <v>1144</v>
      </c>
      <c r="C110" s="341">
        <v>1</v>
      </c>
      <c r="D110" s="35" t="s">
        <v>397</v>
      </c>
      <c r="E110" s="480"/>
      <c r="F110" s="349">
        <f>C110*E110</f>
        <v>0</v>
      </c>
    </row>
    <row r="111" spans="1:6" s="29" customFormat="1" ht="13.8">
      <c r="A111" s="586"/>
      <c r="B111" s="588"/>
      <c r="C111" s="587"/>
      <c r="D111" s="587"/>
      <c r="E111" s="480"/>
      <c r="F111" s="349"/>
    </row>
    <row r="112" spans="1:6" s="29" customFormat="1" ht="13.8">
      <c r="A112" s="586"/>
      <c r="B112" s="669" t="s">
        <v>73</v>
      </c>
      <c r="C112" s="587"/>
      <c r="D112" s="587"/>
      <c r="E112" s="480"/>
      <c r="F112" s="349"/>
    </row>
    <row r="113" spans="1:6" s="29" customFormat="1" ht="13.8">
      <c r="A113" s="586"/>
      <c r="B113" s="674"/>
      <c r="C113" s="587"/>
      <c r="D113" s="587"/>
      <c r="E113" s="480"/>
      <c r="F113" s="349"/>
    </row>
    <row r="114" spans="1:6" s="29" customFormat="1" ht="41.4">
      <c r="A114" s="586" t="s">
        <v>35</v>
      </c>
      <c r="B114" s="672" t="s">
        <v>1145</v>
      </c>
      <c r="C114" s="341">
        <v>1</v>
      </c>
      <c r="D114" s="35" t="s">
        <v>397</v>
      </c>
      <c r="E114" s="480"/>
      <c r="F114" s="349">
        <f>C114*E114</f>
        <v>0</v>
      </c>
    </row>
    <row r="115" spans="1:6" s="29" customFormat="1" ht="13.8">
      <c r="A115" s="586"/>
      <c r="B115" s="588"/>
      <c r="C115" s="587"/>
      <c r="D115" s="587"/>
      <c r="E115" s="480"/>
      <c r="F115" s="349"/>
    </row>
    <row r="116" spans="1:6" s="29" customFormat="1" ht="27.6">
      <c r="A116" s="586" t="s">
        <v>36</v>
      </c>
      <c r="B116" s="221" t="s">
        <v>1146</v>
      </c>
      <c r="C116" s="587">
        <v>1</v>
      </c>
      <c r="D116" s="35" t="s">
        <v>397</v>
      </c>
      <c r="E116" s="480"/>
      <c r="F116" s="349">
        <f>$C116*E116</f>
        <v>0</v>
      </c>
    </row>
    <row r="117" spans="1:6" s="29" customFormat="1" ht="13.8">
      <c r="A117" s="586"/>
      <c r="B117" s="588"/>
      <c r="C117" s="587"/>
      <c r="D117" s="587"/>
      <c r="E117" s="480"/>
      <c r="F117" s="349"/>
    </row>
    <row r="118" spans="1:6" s="29" customFormat="1" ht="13.8">
      <c r="A118" s="31"/>
      <c r="B118" s="409" t="s">
        <v>873</v>
      </c>
      <c r="C118" s="587"/>
      <c r="D118" s="587"/>
      <c r="E118" s="480"/>
      <c r="F118" s="349"/>
    </row>
    <row r="119" spans="1:6" s="29" customFormat="1" ht="13.8">
      <c r="A119" s="31"/>
      <c r="B119" s="675"/>
      <c r="C119" s="587"/>
      <c r="D119" s="587"/>
      <c r="E119" s="480"/>
      <c r="F119" s="349"/>
    </row>
    <row r="120" spans="1:6" s="29" customFormat="1" ht="41.4">
      <c r="A120" s="586" t="s">
        <v>32</v>
      </c>
      <c r="B120" s="588" t="s">
        <v>1147</v>
      </c>
      <c r="C120" s="587">
        <v>1</v>
      </c>
      <c r="D120" s="35" t="s">
        <v>397</v>
      </c>
      <c r="E120" s="480"/>
      <c r="F120" s="349">
        <f>$C120*E120</f>
        <v>0</v>
      </c>
    </row>
    <row r="121" spans="1:6" s="29" customFormat="1" ht="13.8">
      <c r="A121" s="31"/>
      <c r="B121" s="588"/>
      <c r="C121" s="587"/>
      <c r="D121" s="587"/>
      <c r="E121" s="480"/>
      <c r="F121" s="349"/>
    </row>
    <row r="122" spans="1:6" s="29" customFormat="1" ht="55.2">
      <c r="A122" s="586" t="s">
        <v>33</v>
      </c>
      <c r="B122" s="588" t="s">
        <v>1148</v>
      </c>
      <c r="C122" s="587">
        <v>1</v>
      </c>
      <c r="D122" s="35" t="s">
        <v>397</v>
      </c>
      <c r="E122" s="480"/>
      <c r="F122" s="349">
        <f>$C122*E122</f>
        <v>0</v>
      </c>
    </row>
    <row r="123" spans="1:6" s="29" customFormat="1" ht="13.8">
      <c r="A123" s="586"/>
      <c r="B123" s="588"/>
      <c r="C123" s="587"/>
      <c r="D123" s="587"/>
      <c r="E123" s="480"/>
      <c r="F123" s="349"/>
    </row>
    <row r="124" spans="1:6" s="29" customFormat="1" ht="55.2">
      <c r="A124" s="586" t="s">
        <v>34</v>
      </c>
      <c r="B124" s="588" t="s">
        <v>1149</v>
      </c>
      <c r="C124" s="587">
        <v>1</v>
      </c>
      <c r="D124" s="35" t="s">
        <v>397</v>
      </c>
      <c r="E124" s="480"/>
      <c r="F124" s="349">
        <f>$C124*E124</f>
        <v>0</v>
      </c>
    </row>
    <row r="125" spans="1:6" s="29" customFormat="1" ht="13.8">
      <c r="A125" s="586"/>
      <c r="B125" s="588"/>
      <c r="C125" s="587"/>
      <c r="D125" s="35"/>
      <c r="E125" s="480"/>
      <c r="F125" s="349"/>
    </row>
    <row r="126" spans="1:6" s="29" customFormat="1" ht="13.8">
      <c r="A126" s="586"/>
      <c r="B126" s="588"/>
      <c r="C126" s="587"/>
      <c r="D126" s="35"/>
      <c r="E126" s="480"/>
      <c r="F126" s="349"/>
    </row>
    <row r="127" spans="1:6" s="29" customFormat="1" ht="13.8">
      <c r="A127" s="586"/>
      <c r="B127" s="588"/>
      <c r="C127" s="587"/>
      <c r="D127" s="35"/>
      <c r="E127" s="480"/>
      <c r="F127" s="349"/>
    </row>
    <row r="128" spans="1:6" s="29" customFormat="1" ht="13.8">
      <c r="A128" s="586"/>
      <c r="B128" s="588"/>
      <c r="C128" s="587"/>
      <c r="D128" s="35"/>
      <c r="E128" s="480"/>
      <c r="F128" s="349"/>
    </row>
    <row r="129" spans="1:7" s="29" customFormat="1" ht="13.8">
      <c r="A129" s="586"/>
      <c r="B129" s="588"/>
      <c r="C129" s="587"/>
      <c r="D129" s="35"/>
      <c r="E129" s="480"/>
      <c r="F129" s="349"/>
    </row>
    <row r="130" spans="1:7" s="29" customFormat="1" ht="13.8">
      <c r="A130" s="586"/>
      <c r="B130" s="588"/>
      <c r="C130" s="587"/>
      <c r="D130" s="35"/>
      <c r="E130" s="480"/>
      <c r="F130" s="349"/>
    </row>
    <row r="131" spans="1:7" s="29" customFormat="1" ht="13.8">
      <c r="A131" s="152"/>
      <c r="B131" s="360"/>
      <c r="C131" s="151"/>
      <c r="D131" s="152"/>
      <c r="E131" s="598"/>
      <c r="F131" s="520"/>
    </row>
    <row r="132" spans="1:7" s="590" customFormat="1" thickBot="1">
      <c r="A132" s="186"/>
      <c r="B132" s="673" t="s">
        <v>19</v>
      </c>
      <c r="C132" s="65"/>
      <c r="D132" s="66"/>
      <c r="E132" s="2181"/>
      <c r="F132" s="521">
        <f>SUM(F97:F130)</f>
        <v>0</v>
      </c>
      <c r="G132" s="519"/>
    </row>
    <row r="133" spans="1:7" s="590" customFormat="1" thickTop="1">
      <c r="A133" s="227"/>
      <c r="B133" s="676"/>
      <c r="C133" s="30"/>
      <c r="D133" s="227"/>
      <c r="E133" s="2010"/>
      <c r="F133" s="513"/>
      <c r="G133" s="519"/>
    </row>
    <row r="134" spans="1:7" s="589" customFormat="1" ht="13.8">
      <c r="A134" s="35"/>
      <c r="B134" s="672"/>
      <c r="C134" s="34"/>
      <c r="D134" s="35"/>
      <c r="E134" s="480"/>
      <c r="F134" s="482"/>
      <c r="G134" s="517"/>
    </row>
    <row r="135" spans="1:7" s="40" customFormat="1" ht="13.8">
      <c r="A135" s="39"/>
      <c r="B135" s="245" t="s">
        <v>45</v>
      </c>
      <c r="C135" s="56"/>
      <c r="D135" s="336"/>
      <c r="E135" s="454"/>
      <c r="F135" s="345"/>
    </row>
    <row r="136" spans="1:7" s="40" customFormat="1" ht="13.8">
      <c r="A136" s="39"/>
      <c r="B136" s="245"/>
      <c r="C136" s="56"/>
      <c r="D136" s="39"/>
      <c r="E136" s="454"/>
      <c r="F136" s="345"/>
    </row>
    <row r="137" spans="1:7" s="40" customFormat="1" ht="13.8">
      <c r="A137" s="39"/>
      <c r="B137" s="677" t="s">
        <v>567</v>
      </c>
      <c r="C137" s="56"/>
      <c r="D137" s="39"/>
      <c r="E137" s="454"/>
      <c r="F137" s="345">
        <f>F28</f>
        <v>0</v>
      </c>
    </row>
    <row r="138" spans="1:7" s="40" customFormat="1" ht="13.8">
      <c r="A138" s="39"/>
      <c r="B138" s="677"/>
      <c r="C138" s="56"/>
      <c r="D138" s="39"/>
      <c r="E138" s="454"/>
      <c r="F138" s="345"/>
    </row>
    <row r="139" spans="1:7" s="40" customFormat="1" ht="13.8">
      <c r="A139" s="39"/>
      <c r="B139" s="677" t="s">
        <v>568</v>
      </c>
      <c r="C139" s="56"/>
      <c r="D139" s="39"/>
      <c r="E139" s="454"/>
      <c r="F139" s="345">
        <f>F57</f>
        <v>0</v>
      </c>
    </row>
    <row r="140" spans="1:7" s="40" customFormat="1" ht="13.8">
      <c r="A140" s="39"/>
      <c r="B140" s="677"/>
      <c r="C140" s="56"/>
      <c r="D140" s="39"/>
      <c r="E140" s="454"/>
      <c r="F140" s="345"/>
    </row>
    <row r="141" spans="1:7" s="40" customFormat="1" ht="13.8">
      <c r="A141" s="39"/>
      <c r="B141" s="677" t="s">
        <v>559</v>
      </c>
      <c r="C141" s="56"/>
      <c r="D141" s="39"/>
      <c r="E141" s="454"/>
      <c r="F141" s="345">
        <f>F96</f>
        <v>0</v>
      </c>
    </row>
    <row r="142" spans="1:7" s="40" customFormat="1" ht="13.8">
      <c r="A142" s="39"/>
      <c r="B142" s="677"/>
      <c r="C142" s="56"/>
      <c r="D142" s="39"/>
      <c r="E142" s="454"/>
      <c r="F142" s="345"/>
    </row>
    <row r="143" spans="1:7" s="40" customFormat="1" ht="13.8">
      <c r="A143" s="39"/>
      <c r="B143" s="677" t="s">
        <v>548</v>
      </c>
      <c r="C143" s="56"/>
      <c r="D143" s="39"/>
      <c r="E143" s="454"/>
      <c r="F143" s="345">
        <f>F132</f>
        <v>0</v>
      </c>
    </row>
    <row r="144" spans="1:7" s="40" customFormat="1" ht="13.8">
      <c r="A144" s="39"/>
      <c r="B144" s="677"/>
      <c r="C144" s="56"/>
      <c r="D144" s="39"/>
      <c r="E144" s="454"/>
      <c r="F144" s="345"/>
    </row>
    <row r="145" spans="1:6" s="40" customFormat="1" ht="13.8">
      <c r="A145" s="39"/>
      <c r="B145" s="677"/>
      <c r="C145" s="56"/>
      <c r="D145" s="39"/>
      <c r="E145" s="454"/>
      <c r="F145" s="345"/>
    </row>
    <row r="146" spans="1:6" s="40" customFormat="1" ht="13.8">
      <c r="A146" s="39"/>
      <c r="B146" s="677"/>
      <c r="C146" s="56"/>
      <c r="D146" s="39"/>
      <c r="E146" s="454"/>
      <c r="F146" s="345"/>
    </row>
    <row r="147" spans="1:6" s="40" customFormat="1" ht="13.8">
      <c r="A147" s="39"/>
      <c r="B147" s="677"/>
      <c r="C147" s="56"/>
      <c r="D147" s="39"/>
      <c r="E147" s="454"/>
      <c r="F147" s="345"/>
    </row>
    <row r="148" spans="1:6" s="40" customFormat="1" ht="13.8">
      <c r="A148" s="39"/>
      <c r="B148" s="677"/>
      <c r="C148" s="56"/>
      <c r="D148" s="39"/>
      <c r="E148" s="454"/>
      <c r="F148" s="345"/>
    </row>
    <row r="149" spans="1:6" s="40" customFormat="1" ht="13.8">
      <c r="A149" s="39"/>
      <c r="B149" s="677"/>
      <c r="C149" s="56"/>
      <c r="D149" s="39"/>
      <c r="E149" s="454"/>
      <c r="F149" s="345"/>
    </row>
    <row r="150" spans="1:6" s="40" customFormat="1" ht="13.8">
      <c r="A150" s="39"/>
      <c r="B150" s="677"/>
      <c r="C150" s="56"/>
      <c r="D150" s="39"/>
      <c r="E150" s="454"/>
      <c r="F150" s="345"/>
    </row>
    <row r="151" spans="1:6" s="40" customFormat="1" ht="13.8">
      <c r="A151" s="39"/>
      <c r="B151" s="677"/>
      <c r="C151" s="56"/>
      <c r="D151" s="39"/>
      <c r="E151" s="454"/>
      <c r="F151" s="345"/>
    </row>
    <row r="152" spans="1:6" s="40" customFormat="1" ht="13.8">
      <c r="A152" s="39"/>
      <c r="B152" s="677"/>
      <c r="C152" s="56"/>
      <c r="D152" s="39"/>
      <c r="E152" s="454"/>
      <c r="F152" s="345"/>
    </row>
    <row r="153" spans="1:6" s="40" customFormat="1" ht="13.8">
      <c r="A153" s="39"/>
      <c r="B153" s="677"/>
      <c r="C153" s="56"/>
      <c r="D153" s="39"/>
      <c r="E153" s="454"/>
      <c r="F153" s="345"/>
    </row>
    <row r="154" spans="1:6" s="40" customFormat="1" ht="13.8">
      <c r="A154" s="39"/>
      <c r="B154" s="677"/>
      <c r="C154" s="56"/>
      <c r="D154" s="39"/>
      <c r="E154" s="454"/>
      <c r="F154" s="345"/>
    </row>
    <row r="155" spans="1:6" s="40" customFormat="1" ht="13.8">
      <c r="A155" s="39"/>
      <c r="B155" s="677"/>
      <c r="C155" s="56"/>
      <c r="D155" s="39"/>
      <c r="E155" s="454"/>
      <c r="F155" s="345"/>
    </row>
    <row r="156" spans="1:6" s="40" customFormat="1" ht="13.8">
      <c r="A156" s="39"/>
      <c r="B156" s="677"/>
      <c r="C156" s="56"/>
      <c r="D156" s="39"/>
      <c r="E156" s="454"/>
      <c r="F156" s="345"/>
    </row>
    <row r="157" spans="1:6" s="40" customFormat="1" ht="13.8">
      <c r="A157" s="39"/>
      <c r="B157" s="677"/>
      <c r="C157" s="56"/>
      <c r="D157" s="39"/>
      <c r="E157" s="454"/>
      <c r="F157" s="345"/>
    </row>
    <row r="158" spans="1:6" s="40" customFormat="1" ht="13.8">
      <c r="A158" s="39"/>
      <c r="B158" s="677"/>
      <c r="C158" s="56"/>
      <c r="D158" s="39"/>
      <c r="E158" s="454"/>
      <c r="F158" s="345"/>
    </row>
    <row r="159" spans="1:6" s="40" customFormat="1" ht="13.8">
      <c r="A159" s="39"/>
      <c r="B159" s="677"/>
      <c r="C159" s="56"/>
      <c r="D159" s="39"/>
      <c r="E159" s="454"/>
      <c r="F159" s="345"/>
    </row>
    <row r="160" spans="1:6" s="40" customFormat="1" ht="13.8">
      <c r="A160" s="39"/>
      <c r="B160" s="677"/>
      <c r="C160" s="56"/>
      <c r="D160" s="39"/>
      <c r="E160" s="454"/>
      <c r="F160" s="345"/>
    </row>
    <row r="161" spans="1:6" s="40" customFormat="1" ht="13.8">
      <c r="A161" s="39"/>
      <c r="B161" s="677"/>
      <c r="C161" s="56"/>
      <c r="D161" s="39"/>
      <c r="E161" s="454"/>
      <c r="F161" s="345"/>
    </row>
    <row r="162" spans="1:6" s="40" customFormat="1" ht="13.8">
      <c r="A162" s="39"/>
      <c r="B162" s="677"/>
      <c r="C162" s="56"/>
      <c r="D162" s="39"/>
      <c r="E162" s="454"/>
      <c r="F162" s="345"/>
    </row>
    <row r="163" spans="1:6" s="40" customFormat="1" ht="13.8">
      <c r="A163" s="39"/>
      <c r="B163" s="677"/>
      <c r="C163" s="56"/>
      <c r="D163" s="39"/>
      <c r="E163" s="454"/>
      <c r="F163" s="345"/>
    </row>
    <row r="164" spans="1:6" s="40" customFormat="1" ht="13.8">
      <c r="A164" s="39"/>
      <c r="B164" s="677"/>
      <c r="C164" s="56"/>
      <c r="D164" s="39"/>
      <c r="E164" s="454"/>
      <c r="F164" s="345"/>
    </row>
    <row r="165" spans="1:6" s="40" customFormat="1" ht="13.8">
      <c r="A165" s="39"/>
      <c r="B165" s="677"/>
      <c r="C165" s="56"/>
      <c r="D165" s="39"/>
      <c r="E165" s="454"/>
      <c r="F165" s="345"/>
    </row>
    <row r="166" spans="1:6" s="40" customFormat="1" ht="13.8">
      <c r="A166" s="39"/>
      <c r="B166" s="677"/>
      <c r="C166" s="56"/>
      <c r="D166" s="39"/>
      <c r="E166" s="454"/>
      <c r="F166" s="345"/>
    </row>
    <row r="167" spans="1:6" s="40" customFormat="1" ht="13.8">
      <c r="A167" s="39"/>
      <c r="B167" s="677"/>
      <c r="C167" s="56"/>
      <c r="D167" s="39"/>
      <c r="E167" s="454"/>
      <c r="F167" s="345"/>
    </row>
    <row r="168" spans="1:6" s="40" customFormat="1" ht="13.8">
      <c r="A168" s="39"/>
      <c r="B168" s="677"/>
      <c r="C168" s="56"/>
      <c r="D168" s="39"/>
      <c r="E168" s="454"/>
      <c r="F168" s="345"/>
    </row>
    <row r="169" spans="1:6" s="40" customFormat="1" ht="13.8">
      <c r="A169" s="39"/>
      <c r="B169" s="677"/>
      <c r="C169" s="56"/>
      <c r="D169" s="39"/>
      <c r="E169" s="454"/>
      <c r="F169" s="345"/>
    </row>
    <row r="170" spans="1:6" s="40" customFormat="1" ht="13.8">
      <c r="A170" s="39"/>
      <c r="B170" s="677"/>
      <c r="C170" s="56"/>
      <c r="D170" s="39"/>
      <c r="E170" s="454"/>
      <c r="F170" s="345"/>
    </row>
    <row r="171" spans="1:6" s="40" customFormat="1" ht="13.8">
      <c r="A171" s="39"/>
      <c r="B171" s="677"/>
      <c r="C171" s="56"/>
      <c r="D171" s="39"/>
      <c r="E171" s="454"/>
      <c r="F171" s="345"/>
    </row>
    <row r="172" spans="1:6" s="40" customFormat="1" ht="13.8">
      <c r="A172" s="39"/>
      <c r="B172" s="677"/>
      <c r="C172" s="56"/>
      <c r="D172" s="39"/>
      <c r="E172" s="454"/>
      <c r="F172" s="345"/>
    </row>
    <row r="173" spans="1:6" s="40" customFormat="1" ht="13.8">
      <c r="A173" s="39"/>
      <c r="B173" s="677"/>
      <c r="C173" s="56"/>
      <c r="D173" s="39"/>
      <c r="E173" s="454"/>
      <c r="F173" s="345"/>
    </row>
    <row r="174" spans="1:6" s="40" customFormat="1" ht="13.8">
      <c r="A174" s="39"/>
      <c r="B174" s="677"/>
      <c r="C174" s="56"/>
      <c r="D174" s="39"/>
      <c r="E174" s="454"/>
      <c r="F174" s="345"/>
    </row>
    <row r="175" spans="1:6" s="40" customFormat="1" ht="13.8">
      <c r="A175" s="39"/>
      <c r="B175" s="677"/>
      <c r="C175" s="56"/>
      <c r="D175" s="39"/>
      <c r="E175" s="454"/>
      <c r="F175" s="345"/>
    </row>
    <row r="176" spans="1:6" s="40" customFormat="1" ht="13.8">
      <c r="A176" s="39"/>
      <c r="B176" s="677"/>
      <c r="C176" s="56"/>
      <c r="D176" s="39"/>
      <c r="E176" s="454"/>
      <c r="F176" s="345"/>
    </row>
    <row r="177" spans="1:6" s="40" customFormat="1" ht="13.8">
      <c r="A177" s="39"/>
      <c r="B177" s="677"/>
      <c r="C177" s="56"/>
      <c r="D177" s="39"/>
      <c r="E177" s="454"/>
      <c r="F177" s="345"/>
    </row>
    <row r="178" spans="1:6" s="40" customFormat="1" ht="13.8">
      <c r="A178" s="39"/>
      <c r="B178" s="677"/>
      <c r="C178" s="56"/>
      <c r="D178" s="39"/>
      <c r="E178" s="454"/>
      <c r="F178" s="345"/>
    </row>
    <row r="179" spans="1:6" s="40" customFormat="1" ht="13.8">
      <c r="A179" s="39"/>
      <c r="B179" s="677"/>
      <c r="C179" s="56"/>
      <c r="D179" s="39"/>
      <c r="E179" s="454"/>
      <c r="F179" s="345"/>
    </row>
    <row r="180" spans="1:6" s="40" customFormat="1" ht="13.8">
      <c r="A180" s="39"/>
      <c r="B180" s="677"/>
      <c r="C180" s="56"/>
      <c r="D180" s="39"/>
      <c r="E180" s="454"/>
      <c r="F180" s="345"/>
    </row>
    <row r="181" spans="1:6" s="40" customFormat="1" ht="13.8">
      <c r="A181" s="39"/>
      <c r="B181" s="677"/>
      <c r="C181" s="56"/>
      <c r="D181" s="39"/>
      <c r="E181" s="454"/>
      <c r="F181" s="345"/>
    </row>
    <row r="182" spans="1:6">
      <c r="A182" s="48"/>
      <c r="B182" s="670"/>
      <c r="C182" s="47"/>
      <c r="D182" s="48"/>
      <c r="E182" s="2014"/>
      <c r="F182" s="351"/>
    </row>
    <row r="183" spans="1:6" ht="15" thickBot="1">
      <c r="A183" s="66"/>
      <c r="B183" s="671" t="s">
        <v>1150</v>
      </c>
      <c r="C183" s="65"/>
      <c r="D183" s="66"/>
      <c r="E183" s="2022"/>
      <c r="F183" s="393">
        <f>SUM(F135:F181)</f>
        <v>0</v>
      </c>
    </row>
    <row r="184" spans="1:6" s="417" customFormat="1" thickTop="1">
      <c r="A184" s="31"/>
      <c r="B184" s="668"/>
      <c r="C184" s="30"/>
      <c r="D184" s="31"/>
      <c r="E184" s="2010"/>
      <c r="F184" s="392"/>
    </row>
    <row r="185" spans="1:6" s="417" customFormat="1" ht="13.8">
      <c r="A185" s="39"/>
      <c r="B185" s="669" t="s">
        <v>1151</v>
      </c>
      <c r="C185" s="34"/>
      <c r="D185" s="35"/>
      <c r="E185" s="480"/>
      <c r="F185" s="229"/>
    </row>
    <row r="186" spans="1:6" s="417" customFormat="1" ht="13.8">
      <c r="A186" s="39"/>
      <c r="B186" s="669"/>
      <c r="C186" s="34"/>
      <c r="D186" s="35"/>
      <c r="E186" s="480"/>
      <c r="F186" s="229"/>
    </row>
    <row r="187" spans="1:6" s="570" customFormat="1" ht="13.8">
      <c r="A187" s="39"/>
      <c r="B187" s="233" t="s">
        <v>1152</v>
      </c>
      <c r="C187" s="39"/>
      <c r="D187" s="39"/>
      <c r="E187" s="2252"/>
      <c r="F187" s="600"/>
    </row>
    <row r="188" spans="1:6" s="417" customFormat="1" ht="13.8">
      <c r="A188" s="39"/>
      <c r="B188" s="221"/>
      <c r="C188" s="39"/>
      <c r="D188" s="39"/>
      <c r="E188" s="2252"/>
      <c r="F188" s="600"/>
    </row>
    <row r="189" spans="1:6" s="417" customFormat="1" ht="41.4">
      <c r="A189" s="39"/>
      <c r="B189" s="537" t="s">
        <v>1153</v>
      </c>
      <c r="C189" s="212"/>
      <c r="D189" s="212"/>
      <c r="E189" s="2253"/>
      <c r="F189" s="601"/>
    </row>
    <row r="190" spans="1:6" s="417" customFormat="1">
      <c r="A190" s="39"/>
      <c r="B190" s="537"/>
      <c r="C190" s="212"/>
      <c r="D190" s="212"/>
      <c r="E190" s="2253"/>
      <c r="F190" s="601"/>
    </row>
    <row r="191" spans="1:6" s="417" customFormat="1" ht="13.8">
      <c r="A191" s="39" t="s">
        <v>28</v>
      </c>
      <c r="B191" s="221" t="s">
        <v>1154</v>
      </c>
      <c r="C191" s="34">
        <v>5</v>
      </c>
      <c r="D191" s="39" t="s">
        <v>29</v>
      </c>
      <c r="E191" s="2252"/>
      <c r="F191" s="600">
        <f>E191*$C191</f>
        <v>0</v>
      </c>
    </row>
    <row r="192" spans="1:6" s="417" customFormat="1" ht="13.8">
      <c r="A192" s="39"/>
      <c r="B192" s="221"/>
      <c r="C192" s="602">
        <v>29.520000000000003</v>
      </c>
      <c r="D192" s="39"/>
      <c r="E192" s="2252"/>
      <c r="F192" s="600"/>
    </row>
    <row r="193" spans="1:6" s="570" customFormat="1" ht="13.8">
      <c r="A193" s="39"/>
      <c r="B193" s="233" t="s">
        <v>70</v>
      </c>
      <c r="C193" s="39"/>
      <c r="D193" s="39"/>
      <c r="E193" s="2252"/>
      <c r="F193" s="600"/>
    </row>
    <row r="194" spans="1:6" s="417" customFormat="1" ht="13.8">
      <c r="A194" s="39"/>
      <c r="B194" s="221"/>
      <c r="C194" s="39"/>
      <c r="D194" s="39"/>
      <c r="E194" s="2252"/>
      <c r="F194" s="600"/>
    </row>
    <row r="195" spans="1:6" s="417" customFormat="1" ht="41.4">
      <c r="A195" s="39"/>
      <c r="B195" s="537" t="s">
        <v>1153</v>
      </c>
      <c r="C195" s="212"/>
      <c r="D195" s="212"/>
      <c r="E195" s="2253"/>
      <c r="F195" s="601"/>
    </row>
    <row r="196" spans="1:6" s="417" customFormat="1">
      <c r="A196" s="39"/>
      <c r="B196" s="537"/>
      <c r="C196" s="212"/>
      <c r="D196" s="212"/>
      <c r="E196" s="2253"/>
      <c r="F196" s="601"/>
    </row>
    <row r="197" spans="1:6" s="417" customFormat="1" ht="13.8">
      <c r="A197" s="39" t="s">
        <v>30</v>
      </c>
      <c r="B197" s="221" t="s">
        <v>1155</v>
      </c>
      <c r="C197" s="39">
        <v>46</v>
      </c>
      <c r="D197" s="39" t="s">
        <v>29</v>
      </c>
      <c r="E197" s="2252"/>
      <c r="F197" s="600">
        <f>E197*$C197</f>
        <v>0</v>
      </c>
    </row>
    <row r="198" spans="1:6" s="417" customFormat="1" ht="13.8">
      <c r="A198" s="39"/>
      <c r="B198" s="221"/>
      <c r="C198" s="602">
        <v>29.520000000000003</v>
      </c>
      <c r="D198" s="39"/>
      <c r="E198" s="2252"/>
      <c r="F198" s="600"/>
    </row>
    <row r="199" spans="1:6" s="417" customFormat="1" ht="13.8">
      <c r="A199" s="39" t="s">
        <v>31</v>
      </c>
      <c r="B199" s="221" t="s">
        <v>1156</v>
      </c>
      <c r="C199" s="39">
        <v>60</v>
      </c>
      <c r="D199" s="39" t="s">
        <v>29</v>
      </c>
      <c r="E199" s="2252"/>
      <c r="F199" s="600">
        <f>E199*$C199</f>
        <v>0</v>
      </c>
    </row>
    <row r="200" spans="1:6" s="417" customFormat="1" ht="13.8">
      <c r="A200" s="39"/>
      <c r="B200" s="221"/>
      <c r="C200" s="39"/>
      <c r="D200" s="39"/>
      <c r="E200" s="454"/>
      <c r="F200" s="69"/>
    </row>
    <row r="201" spans="1:6" s="417" customFormat="1" ht="13.8">
      <c r="A201" s="39" t="s">
        <v>32</v>
      </c>
      <c r="B201" s="221" t="s">
        <v>1157</v>
      </c>
      <c r="C201" s="39">
        <v>63</v>
      </c>
      <c r="D201" s="39" t="s">
        <v>29</v>
      </c>
      <c r="E201" s="2252"/>
      <c r="F201" s="600">
        <f>E201*$C201</f>
        <v>0</v>
      </c>
    </row>
    <row r="202" spans="1:6" s="417" customFormat="1">
      <c r="A202" s="39"/>
      <c r="B202" s="221"/>
      <c r="C202" s="212"/>
      <c r="D202" s="212"/>
      <c r="E202" s="2059"/>
      <c r="F202" s="325"/>
    </row>
    <row r="203" spans="1:6" s="417" customFormat="1" ht="13.8">
      <c r="A203" s="39"/>
      <c r="B203" s="221"/>
      <c r="C203" s="39"/>
      <c r="D203" s="39"/>
      <c r="E203" s="2252"/>
      <c r="F203" s="600"/>
    </row>
    <row r="204" spans="1:6" s="417" customFormat="1">
      <c r="A204" s="39"/>
      <c r="B204" s="221"/>
      <c r="C204" s="212"/>
      <c r="D204" s="212"/>
      <c r="E204" s="2059"/>
      <c r="F204" s="325"/>
    </row>
    <row r="205" spans="1:6" s="417" customFormat="1" ht="13.8">
      <c r="A205" s="39"/>
      <c r="B205" s="233"/>
      <c r="C205" s="39"/>
      <c r="D205" s="39"/>
      <c r="E205" s="480"/>
      <c r="F205" s="326"/>
    </row>
    <row r="206" spans="1:6" s="417" customFormat="1" ht="13.8">
      <c r="A206" s="39"/>
      <c r="B206" s="221"/>
      <c r="C206" s="39"/>
      <c r="D206" s="39"/>
      <c r="E206" s="480"/>
      <c r="F206" s="326"/>
    </row>
    <row r="207" spans="1:6" s="417" customFormat="1" ht="13.8">
      <c r="A207" s="39"/>
      <c r="B207" s="672"/>
      <c r="C207" s="603"/>
      <c r="D207" s="35"/>
      <c r="E207" s="480"/>
      <c r="F207" s="229"/>
    </row>
    <row r="208" spans="1:6" s="417" customFormat="1">
      <c r="A208" s="39"/>
      <c r="B208" s="221"/>
      <c r="C208" s="212"/>
      <c r="D208" s="212"/>
      <c r="E208" s="2059"/>
      <c r="F208" s="325"/>
    </row>
    <row r="209" spans="1:6" s="417" customFormat="1">
      <c r="A209" s="39"/>
      <c r="B209" s="221"/>
      <c r="C209" s="212"/>
      <c r="D209" s="212"/>
      <c r="E209" s="2059"/>
      <c r="F209" s="325"/>
    </row>
    <row r="210" spans="1:6" s="417" customFormat="1">
      <c r="A210" s="39"/>
      <c r="B210" s="221"/>
      <c r="C210" s="212"/>
      <c r="D210" s="212"/>
      <c r="E210" s="2059"/>
      <c r="F210" s="325"/>
    </row>
    <row r="211" spans="1:6" s="417" customFormat="1">
      <c r="A211" s="39"/>
      <c r="B211" s="221"/>
      <c r="C211" s="212"/>
      <c r="D211" s="212"/>
      <c r="E211" s="2059"/>
      <c r="F211" s="325"/>
    </row>
    <row r="212" spans="1:6" s="417" customFormat="1">
      <c r="A212" s="39"/>
      <c r="B212" s="221"/>
      <c r="C212" s="212"/>
      <c r="D212" s="212"/>
      <c r="E212" s="2059"/>
      <c r="F212" s="325"/>
    </row>
    <row r="213" spans="1:6" s="417" customFormat="1">
      <c r="A213" s="39"/>
      <c r="B213" s="221"/>
      <c r="C213" s="212"/>
      <c r="D213" s="212"/>
      <c r="E213" s="2059"/>
      <c r="F213" s="325"/>
    </row>
    <row r="214" spans="1:6" s="417" customFormat="1">
      <c r="A214" s="39"/>
      <c r="B214" s="221"/>
      <c r="C214" s="212"/>
      <c r="D214" s="212"/>
      <c r="E214" s="2059"/>
      <c r="F214" s="325"/>
    </row>
    <row r="215" spans="1:6" s="417" customFormat="1">
      <c r="A215" s="39"/>
      <c r="B215" s="221"/>
      <c r="C215" s="212"/>
      <c r="D215" s="212"/>
      <c r="E215" s="2059"/>
      <c r="F215" s="325"/>
    </row>
    <row r="216" spans="1:6" s="417" customFormat="1">
      <c r="A216" s="39"/>
      <c r="B216" s="221"/>
      <c r="C216" s="212"/>
      <c r="D216" s="212"/>
      <c r="E216" s="2059"/>
      <c r="F216" s="325"/>
    </row>
    <row r="217" spans="1:6" s="417" customFormat="1">
      <c r="A217" s="39"/>
      <c r="B217" s="221"/>
      <c r="C217" s="212"/>
      <c r="D217" s="212"/>
      <c r="E217" s="2059"/>
      <c r="F217" s="325"/>
    </row>
    <row r="218" spans="1:6" s="417" customFormat="1">
      <c r="A218" s="39"/>
      <c r="B218" s="221"/>
      <c r="C218" s="212"/>
      <c r="D218" s="212"/>
      <c r="E218" s="2059"/>
      <c r="F218" s="325"/>
    </row>
    <row r="219" spans="1:6" s="417" customFormat="1">
      <c r="A219" s="39"/>
      <c r="B219" s="221"/>
      <c r="C219" s="212"/>
      <c r="D219" s="212"/>
      <c r="E219" s="2059"/>
      <c r="F219" s="325"/>
    </row>
    <row r="220" spans="1:6" s="417" customFormat="1">
      <c r="A220" s="39"/>
      <c r="B220" s="221"/>
      <c r="C220" s="212"/>
      <c r="D220" s="212"/>
      <c r="E220" s="2059"/>
      <c r="F220" s="325"/>
    </row>
    <row r="221" spans="1:6" s="417" customFormat="1">
      <c r="A221" s="39"/>
      <c r="B221" s="221"/>
      <c r="C221" s="212"/>
      <c r="D221" s="212"/>
      <c r="E221" s="2059"/>
      <c r="F221" s="325"/>
    </row>
    <row r="222" spans="1:6" s="417" customFormat="1">
      <c r="A222" s="39"/>
      <c r="B222" s="221"/>
      <c r="C222" s="212"/>
      <c r="D222" s="212"/>
      <c r="E222" s="2059"/>
      <c r="F222" s="325"/>
    </row>
    <row r="223" spans="1:6" s="417" customFormat="1">
      <c r="A223" s="39"/>
      <c r="B223" s="221"/>
      <c r="C223" s="212"/>
      <c r="D223" s="212"/>
      <c r="E223" s="2059"/>
      <c r="F223" s="325"/>
    </row>
    <row r="224" spans="1:6" s="417" customFormat="1">
      <c r="A224" s="39"/>
      <c r="B224" s="221"/>
      <c r="C224" s="212"/>
      <c r="D224" s="212"/>
      <c r="E224" s="2059"/>
      <c r="F224" s="325"/>
    </row>
    <row r="225" spans="1:6" s="417" customFormat="1">
      <c r="A225" s="39"/>
      <c r="B225" s="221"/>
      <c r="C225" s="212"/>
      <c r="D225" s="212"/>
      <c r="E225" s="2059"/>
      <c r="F225" s="325"/>
    </row>
    <row r="226" spans="1:6" s="417" customFormat="1">
      <c r="A226" s="39"/>
      <c r="B226" s="221"/>
      <c r="C226" s="212"/>
      <c r="D226" s="212"/>
      <c r="E226" s="2059"/>
      <c r="F226" s="325"/>
    </row>
    <row r="227" spans="1:6" s="417" customFormat="1">
      <c r="A227" s="39"/>
      <c r="B227" s="221"/>
      <c r="C227" s="212"/>
      <c r="D227" s="212"/>
      <c r="E227" s="2059"/>
      <c r="F227" s="325"/>
    </row>
    <row r="228" spans="1:6" s="417" customFormat="1" ht="13.8">
      <c r="A228" s="152"/>
      <c r="B228" s="678"/>
      <c r="C228" s="47"/>
      <c r="D228" s="48"/>
      <c r="E228" s="2014"/>
      <c r="F228" s="231"/>
    </row>
    <row r="229" spans="1:6" s="417" customFormat="1" thickBot="1">
      <c r="A229" s="186"/>
      <c r="B229" s="671" t="s">
        <v>1158</v>
      </c>
      <c r="C229" s="65"/>
      <c r="D229" s="66"/>
      <c r="E229" s="2022"/>
      <c r="F229" s="232">
        <f>SUM(F185:F227)</f>
        <v>0</v>
      </c>
    </row>
    <row r="230" spans="1:6" s="417" customFormat="1" thickTop="1">
      <c r="A230" s="31"/>
      <c r="B230" s="668"/>
      <c r="C230" s="30"/>
      <c r="D230" s="31"/>
      <c r="E230" s="2010"/>
      <c r="F230" s="392"/>
    </row>
    <row r="231" spans="1:6" customFormat="1">
      <c r="A231" s="39"/>
      <c r="B231" s="669" t="s">
        <v>1159</v>
      </c>
      <c r="C231" s="604"/>
      <c r="D231" s="39"/>
      <c r="E231" s="2254"/>
      <c r="F231" s="606"/>
    </row>
    <row r="232" spans="1:6" customFormat="1">
      <c r="A232" s="39"/>
      <c r="B232" s="221"/>
      <c r="C232" s="604"/>
      <c r="D232" s="39"/>
      <c r="E232" s="2254"/>
      <c r="F232" s="606"/>
    </row>
    <row r="233" spans="1:6" customFormat="1">
      <c r="A233" s="699"/>
      <c r="B233" s="233" t="s">
        <v>1160</v>
      </c>
      <c r="C233" s="604"/>
      <c r="D233" s="39"/>
      <c r="E233" s="2254"/>
      <c r="F233" s="606"/>
    </row>
    <row r="234" spans="1:6" customFormat="1">
      <c r="A234" s="699"/>
      <c r="B234" s="233"/>
      <c r="C234" s="604"/>
      <c r="D234" s="39"/>
      <c r="E234" s="2254"/>
      <c r="F234" s="606"/>
    </row>
    <row r="235" spans="1:6" customFormat="1" ht="27.6">
      <c r="A235" s="39"/>
      <c r="B235" s="679" t="s">
        <v>1161</v>
      </c>
      <c r="C235" s="604"/>
      <c r="D235" s="39"/>
      <c r="E235" s="2254"/>
      <c r="F235" s="606"/>
    </row>
    <row r="236" spans="1:6" customFormat="1">
      <c r="A236" s="39"/>
      <c r="B236" s="679"/>
      <c r="C236" s="604"/>
      <c r="D236" s="39"/>
      <c r="E236" s="2254"/>
      <c r="F236" s="606"/>
    </row>
    <row r="237" spans="1:6" customFormat="1" ht="82.8">
      <c r="A237" s="39"/>
      <c r="B237" s="340" t="s">
        <v>1162</v>
      </c>
      <c r="C237" s="604"/>
      <c r="D237" s="39"/>
      <c r="E237" s="2254"/>
      <c r="F237" s="606"/>
    </row>
    <row r="238" spans="1:6" customFormat="1">
      <c r="A238" s="699"/>
      <c r="B238" s="473"/>
      <c r="C238" s="604"/>
      <c r="D238" s="39"/>
      <c r="E238" s="2254"/>
      <c r="F238" s="606"/>
    </row>
    <row r="239" spans="1:6" customFormat="1">
      <c r="A239" s="699" t="s">
        <v>28</v>
      </c>
      <c r="B239" s="677" t="s">
        <v>1163</v>
      </c>
      <c r="C239" s="604">
        <v>181</v>
      </c>
      <c r="D239" s="604" t="s">
        <v>399</v>
      </c>
      <c r="E239" s="2254"/>
      <c r="F239" s="606">
        <f>E239*$C239</f>
        <v>0</v>
      </c>
    </row>
    <row r="240" spans="1:6" customFormat="1">
      <c r="A240" s="39"/>
      <c r="B240" s="680"/>
      <c r="C240" s="604"/>
      <c r="D240" s="39"/>
      <c r="E240" s="2254"/>
      <c r="F240" s="606"/>
    </row>
    <row r="241" spans="1:6" customFormat="1">
      <c r="A241" s="39"/>
      <c r="B241" s="245" t="s">
        <v>1164</v>
      </c>
      <c r="C241" s="604"/>
      <c r="D241" s="39"/>
      <c r="E241" s="2254"/>
      <c r="F241" s="606"/>
    </row>
    <row r="242" spans="1:6" customFormat="1">
      <c r="A242" s="39"/>
      <c r="B242" s="221"/>
      <c r="C242" s="604"/>
      <c r="D242" s="39"/>
      <c r="E242" s="2254"/>
      <c r="F242" s="606"/>
    </row>
    <row r="243" spans="1:6" customFormat="1" ht="27.6">
      <c r="A243" s="39" t="s">
        <v>30</v>
      </c>
      <c r="B243" s="221" t="s">
        <v>1165</v>
      </c>
      <c r="C243" s="604">
        <v>27</v>
      </c>
      <c r="D243" s="39" t="s">
        <v>29</v>
      </c>
      <c r="E243" s="2254"/>
      <c r="F243" s="606">
        <f>E243*$C243</f>
        <v>0</v>
      </c>
    </row>
    <row r="244" spans="1:6" customFormat="1">
      <c r="A244" s="39"/>
      <c r="B244" s="221"/>
      <c r="C244" s="604"/>
      <c r="D244" s="39"/>
      <c r="E244" s="2254"/>
      <c r="F244" s="606"/>
    </row>
    <row r="245" spans="1:6" customFormat="1">
      <c r="A245" s="39"/>
      <c r="B245" s="233" t="s">
        <v>1166</v>
      </c>
      <c r="C245" s="604"/>
      <c r="D245" s="39"/>
      <c r="E245" s="2254"/>
      <c r="F245" s="606"/>
    </row>
    <row r="246" spans="1:6" customFormat="1">
      <c r="A246" s="39"/>
      <c r="B246" s="221"/>
      <c r="C246" s="604"/>
      <c r="D246" s="39"/>
      <c r="E246" s="2254"/>
      <c r="F246" s="606"/>
    </row>
    <row r="247" spans="1:6" customFormat="1">
      <c r="A247" s="39" t="s">
        <v>31</v>
      </c>
      <c r="B247" s="221" t="s">
        <v>1167</v>
      </c>
      <c r="C247" s="604">
        <v>6</v>
      </c>
      <c r="D247" s="39" t="s">
        <v>29</v>
      </c>
      <c r="E247" s="2254"/>
      <c r="F247" s="606">
        <f>E247*$C247</f>
        <v>0</v>
      </c>
    </row>
    <row r="248" spans="1:6" customFormat="1">
      <c r="A248" s="39"/>
      <c r="B248" s="221"/>
      <c r="C248" s="604"/>
      <c r="D248" s="39"/>
      <c r="E248" s="2254"/>
      <c r="F248" s="606"/>
    </row>
    <row r="249" spans="1:6" customFormat="1">
      <c r="A249" s="39" t="s">
        <v>32</v>
      </c>
      <c r="B249" s="681" t="s">
        <v>1168</v>
      </c>
      <c r="C249" s="604">
        <v>20</v>
      </c>
      <c r="D249" s="39" t="s">
        <v>398</v>
      </c>
      <c r="E249" s="2254"/>
      <c r="F249" s="606">
        <f>E249*$C249</f>
        <v>0</v>
      </c>
    </row>
    <row r="250" spans="1:6" customFormat="1">
      <c r="A250" s="39"/>
      <c r="B250" s="221"/>
      <c r="C250" s="604"/>
      <c r="D250" s="39"/>
      <c r="E250" s="2254"/>
      <c r="F250" s="606"/>
    </row>
    <row r="251" spans="1:6" customFormat="1">
      <c r="A251" s="39"/>
      <c r="B251" s="233" t="s">
        <v>1169</v>
      </c>
      <c r="C251" s="604"/>
      <c r="D251" s="39"/>
      <c r="E251" s="2254"/>
      <c r="F251" s="606"/>
    </row>
    <row r="252" spans="1:6" customFormat="1">
      <c r="A252" s="39"/>
      <c r="B252" s="233"/>
      <c r="C252" s="604"/>
      <c r="D252" s="39"/>
      <c r="E252" s="2254"/>
      <c r="F252" s="606"/>
    </row>
    <row r="253" spans="1:6" customFormat="1" ht="55.2">
      <c r="A253" s="39"/>
      <c r="B253" s="340" t="s">
        <v>693</v>
      </c>
      <c r="C253" s="604"/>
      <c r="D253" s="39"/>
      <c r="E253" s="2254"/>
      <c r="F253" s="606"/>
    </row>
    <row r="254" spans="1:6" customFormat="1">
      <c r="A254" s="39"/>
      <c r="B254" s="221"/>
      <c r="C254" s="604"/>
      <c r="D254" s="39"/>
      <c r="E254" s="2254"/>
      <c r="F254" s="606"/>
    </row>
    <row r="255" spans="1:6" customFormat="1">
      <c r="A255" s="39" t="s">
        <v>33</v>
      </c>
      <c r="B255" s="221" t="s">
        <v>1170</v>
      </c>
      <c r="C255" s="604">
        <v>264</v>
      </c>
      <c r="D255" s="39" t="s">
        <v>399</v>
      </c>
      <c r="E255" s="2254"/>
      <c r="F255" s="606">
        <f>E255*$C255</f>
        <v>0</v>
      </c>
    </row>
    <row r="256" spans="1:6" customFormat="1">
      <c r="A256" s="39"/>
      <c r="B256" s="221"/>
      <c r="C256" s="604"/>
      <c r="D256" s="39"/>
      <c r="E256" s="2254"/>
      <c r="F256" s="606"/>
    </row>
    <row r="257" spans="1:6" customFormat="1">
      <c r="A257" s="39"/>
      <c r="B257" s="245" t="s">
        <v>1171</v>
      </c>
      <c r="C257" s="604"/>
      <c r="D257" s="39"/>
      <c r="E257" s="2254"/>
      <c r="F257" s="606"/>
    </row>
    <row r="258" spans="1:6" customFormat="1">
      <c r="A258" s="39"/>
      <c r="B258" s="221"/>
      <c r="C258" s="604"/>
      <c r="D258" s="39"/>
      <c r="E258" s="2254"/>
      <c r="F258" s="606"/>
    </row>
    <row r="259" spans="1:6" customFormat="1" ht="27.6">
      <c r="A259" s="39" t="s">
        <v>31</v>
      </c>
      <c r="B259" s="221" t="s">
        <v>1172</v>
      </c>
      <c r="C259" s="604">
        <v>26</v>
      </c>
      <c r="D259" s="39" t="s">
        <v>29</v>
      </c>
      <c r="E259" s="2254"/>
      <c r="F259" s="606">
        <f>E259*$C259</f>
        <v>0</v>
      </c>
    </row>
    <row r="260" spans="1:6" customFormat="1">
      <c r="A260" s="699"/>
      <c r="B260" s="221"/>
      <c r="C260" s="604"/>
      <c r="D260" s="39"/>
      <c r="E260" s="2254"/>
      <c r="F260" s="606"/>
    </row>
    <row r="261" spans="1:6" customFormat="1">
      <c r="A261" s="699"/>
      <c r="B261" s="233" t="s">
        <v>411</v>
      </c>
      <c r="C261" s="604"/>
      <c r="D261" s="39"/>
      <c r="E261" s="2254"/>
      <c r="F261" s="606"/>
    </row>
    <row r="262" spans="1:6" customFormat="1">
      <c r="A262" s="699"/>
      <c r="B262" s="221"/>
      <c r="C262" s="604"/>
      <c r="D262" s="39"/>
      <c r="E262" s="2254"/>
      <c r="F262" s="606"/>
    </row>
    <row r="263" spans="1:6" customFormat="1" ht="27.6">
      <c r="A263" s="699" t="s">
        <v>32</v>
      </c>
      <c r="B263" s="221" t="s">
        <v>1173</v>
      </c>
      <c r="C263" s="604">
        <v>40</v>
      </c>
      <c r="D263" s="39" t="s">
        <v>398</v>
      </c>
      <c r="E263" s="2254"/>
      <c r="F263" s="606">
        <f>E263*$C263</f>
        <v>0</v>
      </c>
    </row>
    <row r="264" spans="1:6" customFormat="1">
      <c r="A264" s="699"/>
      <c r="B264" s="221"/>
      <c r="C264" s="604"/>
      <c r="D264" s="39"/>
      <c r="E264" s="2254"/>
      <c r="F264" s="606"/>
    </row>
    <row r="265" spans="1:6" customFormat="1">
      <c r="A265" s="699"/>
      <c r="B265" s="221"/>
      <c r="C265" s="604"/>
      <c r="D265" s="39"/>
      <c r="E265" s="2254"/>
      <c r="F265" s="606"/>
    </row>
    <row r="266" spans="1:6" customFormat="1">
      <c r="A266" s="700"/>
      <c r="B266" s="682"/>
      <c r="C266" s="608"/>
      <c r="D266" s="152"/>
      <c r="E266" s="2255"/>
      <c r="F266" s="609"/>
    </row>
    <row r="267" spans="1:6" customFormat="1" ht="15" thickBot="1">
      <c r="A267" s="701"/>
      <c r="B267" s="461" t="s">
        <v>627</v>
      </c>
      <c r="C267" s="610"/>
      <c r="D267" s="446"/>
      <c r="E267" s="2256"/>
      <c r="F267" s="611">
        <f>SUM(F235:F266)</f>
        <v>0</v>
      </c>
    </row>
    <row r="268" spans="1:6" customFormat="1" ht="15" thickTop="1">
      <c r="A268" s="699"/>
      <c r="B268" s="473"/>
      <c r="C268" s="604"/>
      <c r="D268" s="39"/>
      <c r="E268" s="2254"/>
      <c r="F268" s="612"/>
    </row>
    <row r="269" spans="1:6" customFormat="1">
      <c r="A269" s="699"/>
      <c r="B269" s="473" t="s">
        <v>1174</v>
      </c>
      <c r="C269" s="604"/>
      <c r="D269" s="39"/>
      <c r="E269" s="2254"/>
      <c r="F269" s="612"/>
    </row>
    <row r="270" spans="1:6" customFormat="1">
      <c r="A270" s="699"/>
      <c r="B270" s="221"/>
      <c r="C270" s="604"/>
      <c r="D270" s="39"/>
      <c r="E270" s="2254"/>
      <c r="F270" s="612"/>
    </row>
    <row r="271" spans="1:6" customFormat="1">
      <c r="A271" s="699" t="s">
        <v>28</v>
      </c>
      <c r="B271" s="677" t="s">
        <v>1175</v>
      </c>
      <c r="C271" s="613">
        <v>34</v>
      </c>
      <c r="D271" s="212" t="s">
        <v>398</v>
      </c>
      <c r="E271" s="2252"/>
      <c r="F271" s="606">
        <f>E271*$C271</f>
        <v>0</v>
      </c>
    </row>
    <row r="272" spans="1:6" customFormat="1">
      <c r="A272" s="699"/>
      <c r="B272" s="221"/>
      <c r="C272" s="614"/>
      <c r="D272" s="212"/>
      <c r="E272" s="2253"/>
      <c r="F272" s="612"/>
    </row>
    <row r="273" spans="1:6" customFormat="1">
      <c r="A273" s="699" t="s">
        <v>30</v>
      </c>
      <c r="B273" s="221" t="s">
        <v>1176</v>
      </c>
      <c r="C273" s="613">
        <v>7</v>
      </c>
      <c r="D273" s="212" t="s">
        <v>398</v>
      </c>
      <c r="E273" s="2252"/>
      <c r="F273" s="606">
        <f>E273*$C273</f>
        <v>0</v>
      </c>
    </row>
    <row r="274" spans="1:6" customFormat="1">
      <c r="A274" s="699"/>
      <c r="B274" s="473"/>
      <c r="C274" s="604"/>
      <c r="D274" s="39"/>
      <c r="E274" s="2254"/>
      <c r="F274" s="612"/>
    </row>
    <row r="275" spans="1:6" customFormat="1">
      <c r="A275" s="699"/>
      <c r="B275" s="233" t="s">
        <v>1177</v>
      </c>
      <c r="C275" s="604"/>
      <c r="D275" s="39"/>
      <c r="E275" s="2254"/>
      <c r="F275" s="612"/>
    </row>
    <row r="276" spans="1:6" customFormat="1">
      <c r="A276" s="699"/>
      <c r="B276" s="233"/>
      <c r="C276" s="604"/>
      <c r="D276" s="39"/>
      <c r="E276" s="2254"/>
      <c r="F276" s="612"/>
    </row>
    <row r="277" spans="1:6" customFormat="1" ht="41.4">
      <c r="A277" s="699" t="s">
        <v>31</v>
      </c>
      <c r="B277" s="221" t="s">
        <v>1178</v>
      </c>
      <c r="C277" s="613">
        <v>26</v>
      </c>
      <c r="D277" s="39" t="s">
        <v>29</v>
      </c>
      <c r="E277" s="2252"/>
      <c r="F277" s="606">
        <f>E277*$C277</f>
        <v>0</v>
      </c>
    </row>
    <row r="278" spans="1:6" customFormat="1">
      <c r="A278" s="699"/>
      <c r="B278" s="221"/>
      <c r="C278" s="613"/>
      <c r="D278" s="212"/>
      <c r="E278" s="2252"/>
      <c r="F278" s="612"/>
    </row>
    <row r="279" spans="1:6" customFormat="1" ht="27.6">
      <c r="A279" s="699" t="s">
        <v>32</v>
      </c>
      <c r="B279" s="221" t="s">
        <v>1179</v>
      </c>
      <c r="C279" s="613">
        <v>26</v>
      </c>
      <c r="D279" s="39" t="s">
        <v>29</v>
      </c>
      <c r="E279" s="2252"/>
      <c r="F279" s="606">
        <f>E279*$C279</f>
        <v>0</v>
      </c>
    </row>
    <row r="280" spans="1:6" customFormat="1">
      <c r="A280" s="699"/>
      <c r="B280" s="473"/>
      <c r="C280" s="614"/>
      <c r="D280" s="212"/>
      <c r="E280" s="2253"/>
      <c r="F280" s="612"/>
    </row>
    <row r="281" spans="1:6" customFormat="1">
      <c r="A281" s="699"/>
      <c r="B281" s="233" t="s">
        <v>1180</v>
      </c>
      <c r="C281" s="614"/>
      <c r="D281" s="212"/>
      <c r="E281" s="2253"/>
      <c r="F281" s="612"/>
    </row>
    <row r="282" spans="1:6" customFormat="1">
      <c r="A282" s="699"/>
      <c r="B282" s="233"/>
      <c r="C282" s="614"/>
      <c r="D282" s="212"/>
      <c r="E282" s="2253"/>
      <c r="F282" s="612"/>
    </row>
    <row r="283" spans="1:6" customFormat="1" ht="27.6">
      <c r="A283" s="699" t="s">
        <v>33</v>
      </c>
      <c r="B283" s="221" t="s">
        <v>1181</v>
      </c>
      <c r="C283" s="613">
        <v>26</v>
      </c>
      <c r="D283" s="39" t="s">
        <v>29</v>
      </c>
      <c r="E283" s="2252"/>
      <c r="F283" s="606">
        <f>E283*$C283</f>
        <v>0</v>
      </c>
    </row>
    <row r="284" spans="1:6" customFormat="1">
      <c r="A284" s="699"/>
      <c r="B284" s="221"/>
      <c r="C284" s="604"/>
      <c r="D284" s="39"/>
      <c r="E284" s="2254"/>
      <c r="F284" s="612"/>
    </row>
    <row r="285" spans="1:6" customFormat="1">
      <c r="A285" s="699"/>
      <c r="B285" s="233" t="s">
        <v>1182</v>
      </c>
      <c r="C285" s="604"/>
      <c r="D285" s="39"/>
      <c r="E285" s="2254"/>
      <c r="F285" s="612"/>
    </row>
    <row r="286" spans="1:6" customFormat="1">
      <c r="A286" s="699"/>
      <c r="B286" s="233"/>
      <c r="C286" s="604"/>
      <c r="D286" s="39"/>
      <c r="E286" s="2254"/>
      <c r="F286" s="612"/>
    </row>
    <row r="287" spans="1:6" customFormat="1" ht="27.6">
      <c r="A287" s="699" t="s">
        <v>34</v>
      </c>
      <c r="B287" s="221" t="s">
        <v>1183</v>
      </c>
      <c r="C287" s="613">
        <v>26</v>
      </c>
      <c r="D287" s="39" t="s">
        <v>29</v>
      </c>
      <c r="E287" s="2252"/>
      <c r="F287" s="606">
        <f>E287*$C287</f>
        <v>0</v>
      </c>
    </row>
    <row r="288" spans="1:6" customFormat="1">
      <c r="A288" s="699"/>
      <c r="B288" s="221"/>
      <c r="C288" s="613"/>
      <c r="D288" s="39"/>
      <c r="E288" s="2252"/>
      <c r="F288" s="612"/>
    </row>
    <row r="289" spans="1:8" customFormat="1">
      <c r="A289" s="699"/>
      <c r="B289" s="233" t="s">
        <v>569</v>
      </c>
      <c r="C289" s="614"/>
      <c r="D289" s="212"/>
      <c r="E289" s="2253"/>
      <c r="F289" s="612"/>
    </row>
    <row r="290" spans="1:8" customFormat="1">
      <c r="A290" s="699"/>
      <c r="B290" s="233"/>
      <c r="C290" s="614"/>
      <c r="D290" s="212"/>
      <c r="E290" s="2253"/>
      <c r="F290" s="612"/>
    </row>
    <row r="291" spans="1:8" customFormat="1">
      <c r="A291" s="699" t="s">
        <v>35</v>
      </c>
      <c r="B291" s="221" t="s">
        <v>1184</v>
      </c>
      <c r="C291" s="613">
        <v>9</v>
      </c>
      <c r="D291" s="39" t="s">
        <v>29</v>
      </c>
      <c r="E291" s="2252"/>
      <c r="F291" s="606">
        <f>E291*$C291</f>
        <v>0</v>
      </c>
    </row>
    <row r="292" spans="1:8" customFormat="1">
      <c r="A292" s="699"/>
      <c r="B292" s="221"/>
      <c r="C292" s="604"/>
      <c r="D292" s="39"/>
      <c r="E292" s="2254"/>
      <c r="F292" s="612"/>
    </row>
    <row r="293" spans="1:8" customFormat="1">
      <c r="A293" s="699"/>
      <c r="B293" s="683" t="s">
        <v>1185</v>
      </c>
      <c r="C293" s="604"/>
      <c r="D293" s="39"/>
      <c r="E293" s="2254"/>
      <c r="F293" s="612"/>
    </row>
    <row r="294" spans="1:8" customFormat="1">
      <c r="A294" s="699"/>
      <c r="B294" s="683"/>
      <c r="C294" s="604"/>
      <c r="D294" s="39"/>
      <c r="E294" s="2254"/>
      <c r="F294" s="612"/>
    </row>
    <row r="295" spans="1:8" customFormat="1">
      <c r="A295" s="699" t="s">
        <v>36</v>
      </c>
      <c r="B295" s="221" t="s">
        <v>764</v>
      </c>
      <c r="C295" s="604">
        <v>2</v>
      </c>
      <c r="D295" s="208" t="s">
        <v>398</v>
      </c>
      <c r="E295" s="2254"/>
      <c r="F295" s="606">
        <f>E295*$C295</f>
        <v>0</v>
      </c>
    </row>
    <row r="296" spans="1:8" customFormat="1">
      <c r="A296" s="699"/>
      <c r="B296" s="221"/>
      <c r="C296" s="604"/>
      <c r="D296" s="39"/>
      <c r="E296" s="2254"/>
      <c r="F296" s="612"/>
    </row>
    <row r="297" spans="1:8" customFormat="1">
      <c r="A297" s="699" t="s">
        <v>74</v>
      </c>
      <c r="B297" s="221" t="s">
        <v>1186</v>
      </c>
      <c r="C297" s="604">
        <v>2</v>
      </c>
      <c r="D297" s="208" t="s">
        <v>398</v>
      </c>
      <c r="E297" s="2254"/>
      <c r="F297" s="606">
        <f>E297*$C297</f>
        <v>0</v>
      </c>
    </row>
    <row r="298" spans="1:8" customFormat="1">
      <c r="A298" s="699"/>
      <c r="B298" s="221"/>
      <c r="C298" s="604"/>
      <c r="D298" s="39"/>
      <c r="E298" s="2254"/>
      <c r="F298" s="612"/>
    </row>
    <row r="299" spans="1:8" customFormat="1">
      <c r="A299" s="699" t="s">
        <v>38</v>
      </c>
      <c r="B299" s="221" t="s">
        <v>1187</v>
      </c>
      <c r="C299" s="604">
        <v>2</v>
      </c>
      <c r="D299" s="208" t="s">
        <v>398</v>
      </c>
      <c r="E299" s="2254"/>
      <c r="F299" s="606">
        <f>E299*$C299</f>
        <v>0</v>
      </c>
    </row>
    <row r="300" spans="1:8" customFormat="1">
      <c r="A300" s="699"/>
      <c r="B300" s="221"/>
      <c r="C300" s="604"/>
      <c r="D300" s="39"/>
      <c r="E300" s="2254"/>
      <c r="F300" s="612"/>
    </row>
    <row r="301" spans="1:8" customFormat="1">
      <c r="A301" s="699" t="s">
        <v>39</v>
      </c>
      <c r="B301" s="221" t="s">
        <v>1188</v>
      </c>
      <c r="C301" s="604">
        <v>27</v>
      </c>
      <c r="D301" s="208" t="s">
        <v>29</v>
      </c>
      <c r="E301" s="2254"/>
      <c r="F301" s="606">
        <f>E301*$C301</f>
        <v>0</v>
      </c>
    </row>
    <row r="302" spans="1:8" customFormat="1">
      <c r="A302" s="699"/>
      <c r="B302" s="221"/>
      <c r="C302" s="604"/>
      <c r="D302" s="39"/>
      <c r="E302" s="2254"/>
      <c r="F302" s="612"/>
    </row>
    <row r="303" spans="1:8" customFormat="1">
      <c r="A303" s="699"/>
      <c r="B303" s="233" t="s">
        <v>1189</v>
      </c>
      <c r="C303" s="604"/>
      <c r="D303" s="39"/>
      <c r="E303" s="2254"/>
      <c r="F303" s="612"/>
      <c r="G303" s="193"/>
      <c r="H303" s="193"/>
    </row>
    <row r="304" spans="1:8" customFormat="1">
      <c r="A304" s="699"/>
      <c r="B304" s="233"/>
      <c r="C304" s="604"/>
      <c r="D304" s="39"/>
      <c r="E304" s="2254"/>
      <c r="F304" s="612"/>
      <c r="G304" s="193"/>
      <c r="H304" s="193"/>
    </row>
    <row r="305" spans="1:8" customFormat="1">
      <c r="A305" s="699"/>
      <c r="B305" s="233"/>
      <c r="C305" s="604"/>
      <c r="D305" s="39"/>
      <c r="E305" s="2254"/>
      <c r="F305" s="612"/>
      <c r="G305" s="193"/>
      <c r="H305" s="193"/>
    </row>
    <row r="306" spans="1:8" customFormat="1">
      <c r="A306" s="699"/>
      <c r="B306" s="233"/>
      <c r="C306" s="604"/>
      <c r="D306" s="39"/>
      <c r="E306" s="2254"/>
      <c r="F306" s="612"/>
      <c r="G306" s="193"/>
      <c r="H306" s="193"/>
    </row>
    <row r="307" spans="1:8" customFormat="1">
      <c r="A307" s="699"/>
      <c r="B307" s="340"/>
      <c r="C307" s="604"/>
      <c r="D307" s="39"/>
      <c r="E307" s="2254"/>
      <c r="F307" s="612"/>
      <c r="G307" s="193"/>
      <c r="H307" s="193"/>
    </row>
    <row r="308" spans="1:8" customFormat="1">
      <c r="A308" s="699"/>
      <c r="B308" s="473"/>
      <c r="C308" s="604"/>
      <c r="D308" s="39"/>
      <c r="E308" s="2254"/>
      <c r="F308" s="612"/>
      <c r="G308" s="193"/>
      <c r="H308" s="193"/>
    </row>
    <row r="309" spans="1:8" customFormat="1">
      <c r="A309" s="699"/>
      <c r="B309" s="221"/>
      <c r="C309" s="604"/>
      <c r="D309" s="39"/>
      <c r="E309" s="2254"/>
      <c r="F309" s="612"/>
      <c r="G309" s="193"/>
      <c r="H309" s="193"/>
    </row>
    <row r="310" spans="1:8" customFormat="1">
      <c r="A310" s="700"/>
      <c r="B310" s="682"/>
      <c r="C310" s="608"/>
      <c r="D310" s="152"/>
      <c r="E310" s="2255"/>
      <c r="F310" s="609"/>
      <c r="G310" s="193"/>
      <c r="H310" s="193"/>
    </row>
    <row r="311" spans="1:8" customFormat="1" ht="15" thickBot="1">
      <c r="A311" s="701"/>
      <c r="B311" s="461" t="s">
        <v>627</v>
      </c>
      <c r="C311" s="610"/>
      <c r="D311" s="446"/>
      <c r="E311" s="2256"/>
      <c r="F311" s="615">
        <f>SUM(F269:F310)</f>
        <v>0</v>
      </c>
      <c r="G311" s="193"/>
      <c r="H311" s="193"/>
    </row>
    <row r="312" spans="1:8" customFormat="1" ht="15" thickTop="1">
      <c r="A312" s="699"/>
      <c r="B312" s="473"/>
      <c r="C312" s="604"/>
      <c r="D312" s="39"/>
      <c r="E312" s="2254"/>
      <c r="F312" s="616"/>
      <c r="G312" s="193"/>
      <c r="H312" s="193"/>
    </row>
    <row r="313" spans="1:8" customFormat="1">
      <c r="A313" s="699"/>
      <c r="B313" s="233" t="s">
        <v>1169</v>
      </c>
      <c r="C313" s="604"/>
      <c r="D313" s="39"/>
      <c r="E313" s="2254"/>
      <c r="F313" s="612"/>
    </row>
    <row r="314" spans="1:8" customFormat="1">
      <c r="A314" s="699"/>
      <c r="B314" s="233"/>
      <c r="C314" s="604"/>
      <c r="D314" s="39"/>
      <c r="E314" s="2254"/>
      <c r="F314" s="612"/>
    </row>
    <row r="315" spans="1:8" customFormat="1" ht="55.2">
      <c r="A315" s="699"/>
      <c r="B315" s="340" t="s">
        <v>693</v>
      </c>
      <c r="C315" s="604"/>
      <c r="D315" s="39"/>
      <c r="E315" s="2254"/>
      <c r="F315" s="612"/>
    </row>
    <row r="316" spans="1:8" customFormat="1">
      <c r="A316" s="699"/>
      <c r="B316" s="473"/>
      <c r="C316" s="604"/>
      <c r="D316" s="39"/>
      <c r="E316" s="2254"/>
      <c r="F316" s="606"/>
    </row>
    <row r="317" spans="1:8" customFormat="1">
      <c r="A317" s="699" t="s">
        <v>28</v>
      </c>
      <c r="B317" s="221" t="s">
        <v>1190</v>
      </c>
      <c r="C317" s="604">
        <v>74</v>
      </c>
      <c r="D317" s="39" t="s">
        <v>399</v>
      </c>
      <c r="E317" s="2254"/>
      <c r="F317" s="606">
        <f>E317*$C317</f>
        <v>0</v>
      </c>
    </row>
    <row r="318" spans="1:8" customFormat="1">
      <c r="A318" s="699"/>
      <c r="B318" s="677"/>
      <c r="C318" s="604"/>
      <c r="D318" s="604"/>
      <c r="E318" s="2254"/>
      <c r="F318" s="606"/>
      <c r="G318" t="e">
        <f>#REF!*#REF!</f>
        <v>#REF!</v>
      </c>
    </row>
    <row r="319" spans="1:8" customFormat="1">
      <c r="A319" s="699" t="s">
        <v>30</v>
      </c>
      <c r="B319" s="221" t="s">
        <v>1191</v>
      </c>
      <c r="C319" s="604">
        <v>366</v>
      </c>
      <c r="D319" s="39" t="s">
        <v>399</v>
      </c>
      <c r="E319" s="2254"/>
      <c r="F319" s="606">
        <f>E319*$C319</f>
        <v>0</v>
      </c>
      <c r="G319" t="e">
        <f>#REF!*#REF!</f>
        <v>#REF!</v>
      </c>
    </row>
    <row r="320" spans="1:8" customFormat="1">
      <c r="A320" s="699"/>
      <c r="B320" s="684"/>
      <c r="C320" s="604"/>
      <c r="D320" s="604"/>
      <c r="E320" s="2254"/>
      <c r="F320" s="606"/>
      <c r="H320">
        <f>1.25/0.2+1</f>
        <v>7.25</v>
      </c>
    </row>
    <row r="321" spans="1:8" customFormat="1">
      <c r="A321" s="699" t="s">
        <v>31</v>
      </c>
      <c r="B321" s="221" t="s">
        <v>1192</v>
      </c>
      <c r="C321" s="604">
        <v>111</v>
      </c>
      <c r="D321" s="39" t="s">
        <v>399</v>
      </c>
      <c r="E321" s="2254"/>
      <c r="F321" s="606">
        <f>E321*$C321</f>
        <v>0</v>
      </c>
      <c r="G321" t="e">
        <f>#REF!*#REF!</f>
        <v>#REF!</v>
      </c>
      <c r="H321">
        <f>33.03/0.2+1</f>
        <v>166.15</v>
      </c>
    </row>
    <row r="322" spans="1:8" customFormat="1">
      <c r="A322" s="699"/>
      <c r="B322" s="684"/>
      <c r="C322" s="604"/>
      <c r="D322" s="604"/>
      <c r="E322" s="2254"/>
      <c r="F322" s="606"/>
    </row>
    <row r="323" spans="1:8" customFormat="1">
      <c r="A323" s="699"/>
      <c r="B323" s="233" t="s">
        <v>1193</v>
      </c>
      <c r="C323" s="604"/>
      <c r="D323" s="604"/>
      <c r="E323" s="2254"/>
      <c r="F323" s="606"/>
    </row>
    <row r="324" spans="1:8" customFormat="1">
      <c r="A324" s="699"/>
      <c r="B324" s="233"/>
      <c r="C324" s="604"/>
      <c r="D324" s="604"/>
      <c r="E324" s="2254"/>
      <c r="F324" s="606"/>
    </row>
    <row r="325" spans="1:8" customFormat="1">
      <c r="A325" s="699"/>
      <c r="B325" s="669" t="s">
        <v>739</v>
      </c>
      <c r="C325" s="604"/>
      <c r="D325" s="604"/>
      <c r="E325" s="2254"/>
      <c r="F325" s="606"/>
    </row>
    <row r="326" spans="1:8" customFormat="1">
      <c r="A326" s="699"/>
      <c r="B326" s="233"/>
      <c r="C326" s="604"/>
      <c r="D326" s="604"/>
      <c r="E326" s="2254"/>
      <c r="F326" s="606"/>
    </row>
    <row r="327" spans="1:8" customFormat="1">
      <c r="A327" s="699" t="s">
        <v>32</v>
      </c>
      <c r="B327" s="677" t="s">
        <v>1194</v>
      </c>
      <c r="C327" s="604">
        <v>10</v>
      </c>
      <c r="D327" s="604" t="s">
        <v>29</v>
      </c>
      <c r="E327" s="2254"/>
      <c r="F327" s="606">
        <f>E327*$C327</f>
        <v>0</v>
      </c>
    </row>
    <row r="328" spans="1:8" customFormat="1">
      <c r="A328" s="699"/>
      <c r="B328" s="677"/>
      <c r="C328" s="604"/>
      <c r="D328" s="604"/>
      <c r="E328" s="2254"/>
      <c r="F328" s="606"/>
    </row>
    <row r="329" spans="1:8" customFormat="1">
      <c r="A329" s="699" t="s">
        <v>33</v>
      </c>
      <c r="B329" s="677" t="s">
        <v>1195</v>
      </c>
      <c r="C329" s="604">
        <v>24</v>
      </c>
      <c r="D329" s="604" t="s">
        <v>29</v>
      </c>
      <c r="E329" s="2254"/>
      <c r="F329" s="606">
        <f>E329*$C329</f>
        <v>0</v>
      </c>
    </row>
    <row r="330" spans="1:8" customFormat="1">
      <c r="A330" s="699"/>
      <c r="B330" s="677"/>
      <c r="C330" s="604"/>
      <c r="D330" s="604"/>
      <c r="E330" s="2254"/>
      <c r="F330" s="606"/>
    </row>
    <row r="331" spans="1:8" customFormat="1">
      <c r="A331" s="699" t="s">
        <v>34</v>
      </c>
      <c r="B331" s="677" t="s">
        <v>3468</v>
      </c>
      <c r="C331" s="604">
        <v>26</v>
      </c>
      <c r="D331" s="604" t="s">
        <v>29</v>
      </c>
      <c r="E331" s="2254"/>
      <c r="F331" s="606">
        <f>E331*$C331</f>
        <v>0</v>
      </c>
    </row>
    <row r="332" spans="1:8" customFormat="1">
      <c r="A332" s="699"/>
      <c r="B332" s="677"/>
      <c r="C332" s="604"/>
      <c r="D332" s="604"/>
      <c r="E332" s="2254"/>
      <c r="F332" s="606"/>
    </row>
    <row r="333" spans="1:8" customFormat="1">
      <c r="A333" s="699" t="s">
        <v>35</v>
      </c>
      <c r="B333" s="677" t="s">
        <v>3469</v>
      </c>
      <c r="C333" s="604">
        <v>26</v>
      </c>
      <c r="D333" s="604" t="s">
        <v>29</v>
      </c>
      <c r="E333" s="2254"/>
      <c r="F333" s="606">
        <f>E333*$C333</f>
        <v>0</v>
      </c>
    </row>
    <row r="334" spans="1:8" customFormat="1">
      <c r="A334" s="699"/>
      <c r="B334" s="677"/>
      <c r="C334" s="604"/>
      <c r="D334" s="604"/>
      <c r="E334" s="2254"/>
      <c r="F334" s="606"/>
    </row>
    <row r="335" spans="1:8" customFormat="1">
      <c r="A335" s="699"/>
      <c r="B335" s="245" t="s">
        <v>1196</v>
      </c>
      <c r="C335" s="604"/>
      <c r="D335" s="604"/>
      <c r="E335" s="2254"/>
      <c r="F335" s="606"/>
    </row>
    <row r="336" spans="1:8" customFormat="1">
      <c r="A336" s="699"/>
      <c r="B336" s="245"/>
      <c r="C336" s="604"/>
      <c r="D336" s="604"/>
      <c r="E336" s="2254"/>
      <c r="F336" s="606"/>
    </row>
    <row r="337" spans="1:6" customFormat="1" ht="27.6">
      <c r="A337" s="699"/>
      <c r="B337" s="679" t="s">
        <v>1161</v>
      </c>
      <c r="C337" s="604"/>
      <c r="D337" s="604"/>
      <c r="E337" s="2254"/>
      <c r="F337" s="606"/>
    </row>
    <row r="338" spans="1:6" customFormat="1">
      <c r="A338" s="699"/>
      <c r="B338" s="679"/>
      <c r="C338" s="604"/>
      <c r="D338" s="604"/>
      <c r="E338" s="2254"/>
      <c r="F338" s="606"/>
    </row>
    <row r="339" spans="1:6" customFormat="1" ht="82.8">
      <c r="A339" s="699"/>
      <c r="B339" s="340" t="s">
        <v>1162</v>
      </c>
      <c r="C339" s="604"/>
      <c r="D339" s="604"/>
      <c r="E339" s="2254"/>
      <c r="F339" s="606"/>
    </row>
    <row r="340" spans="1:6" customFormat="1">
      <c r="A340" s="699"/>
      <c r="B340" s="684"/>
      <c r="C340" s="604"/>
      <c r="D340" s="604"/>
      <c r="E340" s="2254"/>
      <c r="F340" s="606"/>
    </row>
    <row r="341" spans="1:6" customFormat="1">
      <c r="A341" s="699" t="s">
        <v>36</v>
      </c>
      <c r="B341" s="677" t="s">
        <v>1197</v>
      </c>
      <c r="C341" s="604">
        <v>1326</v>
      </c>
      <c r="D341" s="604" t="s">
        <v>399</v>
      </c>
      <c r="E341" s="2254"/>
      <c r="F341" s="606">
        <f>E341*$C341</f>
        <v>0</v>
      </c>
    </row>
    <row r="342" spans="1:6" customFormat="1">
      <c r="A342" s="699"/>
      <c r="B342" s="684"/>
      <c r="C342" s="604"/>
      <c r="D342" s="604"/>
      <c r="E342" s="2254"/>
      <c r="F342" s="606"/>
    </row>
    <row r="343" spans="1:6" customFormat="1">
      <c r="A343" s="699" t="s">
        <v>74</v>
      </c>
      <c r="B343" s="677" t="s">
        <v>1198</v>
      </c>
      <c r="C343" s="604">
        <v>741</v>
      </c>
      <c r="D343" s="604" t="s">
        <v>399</v>
      </c>
      <c r="E343" s="2254"/>
      <c r="F343" s="606">
        <f>E343*$C343</f>
        <v>0</v>
      </c>
    </row>
    <row r="344" spans="1:6" customFormat="1">
      <c r="A344" s="699"/>
      <c r="B344" s="684"/>
      <c r="C344" s="604"/>
      <c r="D344" s="604"/>
      <c r="E344" s="2254"/>
      <c r="F344" s="606"/>
    </row>
    <row r="345" spans="1:6" customFormat="1">
      <c r="A345" s="699"/>
      <c r="B345" s="685" t="s">
        <v>1199</v>
      </c>
      <c r="C345" s="604"/>
      <c r="D345" s="604"/>
      <c r="E345" s="2254"/>
      <c r="F345" s="606"/>
    </row>
    <row r="346" spans="1:6" customFormat="1">
      <c r="A346" s="699"/>
      <c r="B346" s="684"/>
      <c r="C346" s="604"/>
      <c r="D346" s="604"/>
      <c r="E346" s="2254"/>
      <c r="F346" s="606"/>
    </row>
    <row r="347" spans="1:6" customFormat="1" ht="27.6">
      <c r="A347" s="699" t="s">
        <v>38</v>
      </c>
      <c r="B347" s="684" t="s">
        <v>1200</v>
      </c>
      <c r="C347" s="604">
        <v>16</v>
      </c>
      <c r="D347" s="604" t="s">
        <v>44</v>
      </c>
      <c r="E347" s="2254"/>
      <c r="F347" s="606">
        <f>E347*$C347</f>
        <v>0</v>
      </c>
    </row>
    <row r="348" spans="1:6" customFormat="1">
      <c r="A348" s="699"/>
      <c r="B348" s="684"/>
      <c r="C348" s="604"/>
      <c r="D348" s="604"/>
      <c r="E348" s="2254"/>
      <c r="F348" s="606"/>
    </row>
    <row r="349" spans="1:6" customFormat="1">
      <c r="A349" s="699"/>
      <c r="B349" s="684"/>
      <c r="C349" s="604"/>
      <c r="D349" s="604"/>
      <c r="E349" s="2254"/>
      <c r="F349" s="606"/>
    </row>
    <row r="350" spans="1:6" customFormat="1">
      <c r="A350" s="700"/>
      <c r="B350" s="682"/>
      <c r="C350" s="608"/>
      <c r="D350" s="152"/>
      <c r="E350" s="2255"/>
      <c r="F350" s="609"/>
    </row>
    <row r="351" spans="1:6" customFormat="1" ht="15" thickBot="1">
      <c r="A351" s="701"/>
      <c r="B351" s="461" t="s">
        <v>627</v>
      </c>
      <c r="C351" s="610"/>
      <c r="D351" s="446"/>
      <c r="E351" s="2256"/>
      <c r="F351" s="615">
        <f>SUM(F313:F350)</f>
        <v>0</v>
      </c>
    </row>
    <row r="352" spans="1:6" customFormat="1" ht="15" thickTop="1">
      <c r="A352" s="699"/>
      <c r="B352" s="684"/>
      <c r="C352" s="604"/>
      <c r="D352" s="604"/>
      <c r="E352" s="2254"/>
      <c r="F352" s="606"/>
    </row>
    <row r="353" spans="1:6" customFormat="1">
      <c r="A353" s="699" t="s">
        <v>28</v>
      </c>
      <c r="B353" s="684" t="s">
        <v>1201</v>
      </c>
      <c r="C353" s="604">
        <v>16</v>
      </c>
      <c r="D353" s="604" t="s">
        <v>44</v>
      </c>
      <c r="E353" s="2254"/>
      <c r="F353" s="606">
        <f>E353*$C353</f>
        <v>0</v>
      </c>
    </row>
    <row r="354" spans="1:6" customFormat="1">
      <c r="A354" s="699"/>
      <c r="B354" s="684"/>
      <c r="C354" s="604"/>
      <c r="D354" s="604"/>
      <c r="E354" s="2254"/>
      <c r="F354" s="606"/>
    </row>
    <row r="355" spans="1:6" customFormat="1">
      <c r="A355" s="699" t="s">
        <v>30</v>
      </c>
      <c r="B355" s="684" t="s">
        <v>1202</v>
      </c>
      <c r="C355" s="604">
        <v>16</v>
      </c>
      <c r="D355" s="604" t="s">
        <v>44</v>
      </c>
      <c r="E355" s="2254"/>
      <c r="F355" s="606">
        <f>E355*$C355</f>
        <v>0</v>
      </c>
    </row>
    <row r="356" spans="1:6" customFormat="1">
      <c r="A356" s="699"/>
      <c r="B356" s="684"/>
      <c r="C356" s="604"/>
      <c r="D356" s="604"/>
      <c r="E356" s="2254"/>
      <c r="F356" s="606"/>
    </row>
    <row r="357" spans="1:6" customFormat="1">
      <c r="A357" s="699"/>
      <c r="B357" s="685" t="s">
        <v>1203</v>
      </c>
      <c r="C357" s="604"/>
      <c r="D357" s="604"/>
      <c r="E357" s="2254"/>
      <c r="F357" s="606"/>
    </row>
    <row r="358" spans="1:6" customFormat="1">
      <c r="A358" s="699"/>
      <c r="B358" s="684"/>
      <c r="C358" s="604"/>
      <c r="D358" s="604"/>
      <c r="E358" s="2254"/>
      <c r="F358" s="606"/>
    </row>
    <row r="359" spans="1:6" customFormat="1" ht="27.6">
      <c r="A359" s="699" t="s">
        <v>31</v>
      </c>
      <c r="B359" s="684" t="s">
        <v>1204</v>
      </c>
      <c r="C359" s="604">
        <v>64</v>
      </c>
      <c r="D359" s="604" t="s">
        <v>44</v>
      </c>
      <c r="E359" s="2254"/>
      <c r="F359" s="606">
        <f>E359*$C359</f>
        <v>0</v>
      </c>
    </row>
    <row r="360" spans="1:6" customFormat="1">
      <c r="A360" s="699"/>
      <c r="B360" s="684"/>
      <c r="C360" s="604"/>
      <c r="D360" s="604"/>
      <c r="E360" s="2254"/>
      <c r="F360" s="606"/>
    </row>
    <row r="361" spans="1:6" customFormat="1">
      <c r="A361" s="699"/>
      <c r="B361" s="684"/>
      <c r="C361" s="604"/>
      <c r="D361" s="604"/>
      <c r="E361" s="2254"/>
      <c r="F361" s="606"/>
    </row>
    <row r="362" spans="1:6" customFormat="1">
      <c r="A362" s="699"/>
      <c r="B362" s="684"/>
      <c r="C362" s="604"/>
      <c r="D362" s="604"/>
      <c r="E362" s="2254"/>
      <c r="F362" s="606"/>
    </row>
    <row r="363" spans="1:6" customFormat="1">
      <c r="A363" s="699"/>
      <c r="B363" s="473" t="s">
        <v>599</v>
      </c>
      <c r="C363" s="522"/>
      <c r="D363" s="522"/>
      <c r="E363" s="2257"/>
      <c r="F363" s="619">
        <f>SUM(F353:F362)</f>
        <v>0</v>
      </c>
    </row>
    <row r="364" spans="1:6" customFormat="1">
      <c r="A364" s="699"/>
      <c r="B364" s="473"/>
      <c r="C364" s="522"/>
      <c r="D364" s="522"/>
      <c r="E364" s="2257"/>
      <c r="F364" s="620"/>
    </row>
    <row r="365" spans="1:6" customFormat="1">
      <c r="A365" s="699"/>
      <c r="B365" s="473"/>
      <c r="C365" s="522"/>
      <c r="D365" s="522"/>
      <c r="E365" s="2257"/>
      <c r="F365" s="620"/>
    </row>
    <row r="366" spans="1:6" customFormat="1">
      <c r="A366" s="699"/>
      <c r="B366" s="473"/>
      <c r="C366" s="522"/>
      <c r="D366" s="522"/>
      <c r="E366" s="2257"/>
      <c r="F366" s="620"/>
    </row>
    <row r="367" spans="1:6" customFormat="1">
      <c r="A367" s="699"/>
      <c r="B367" s="473"/>
      <c r="C367" s="522"/>
      <c r="D367" s="522"/>
      <c r="E367" s="2257"/>
      <c r="F367" s="620"/>
    </row>
    <row r="368" spans="1:6" customFormat="1">
      <c r="A368" s="699"/>
      <c r="B368" s="473"/>
      <c r="C368" s="522"/>
      <c r="D368" s="522"/>
      <c r="E368" s="2257"/>
      <c r="F368" s="620"/>
    </row>
    <row r="369" spans="1:6" customFormat="1">
      <c r="A369" s="699"/>
      <c r="B369" s="473"/>
      <c r="C369" s="522"/>
      <c r="D369" s="522"/>
      <c r="E369" s="2257"/>
      <c r="F369" s="620"/>
    </row>
    <row r="370" spans="1:6" customFormat="1">
      <c r="A370" s="699"/>
      <c r="B370" s="473"/>
      <c r="C370" s="522"/>
      <c r="D370" s="522"/>
      <c r="E370" s="2257"/>
      <c r="F370" s="620"/>
    </row>
    <row r="371" spans="1:6" customFormat="1">
      <c r="A371" s="699"/>
      <c r="B371" s="473"/>
      <c r="C371" s="522"/>
      <c r="D371" s="522"/>
      <c r="E371" s="2257"/>
      <c r="F371" s="620"/>
    </row>
    <row r="372" spans="1:6" customFormat="1">
      <c r="A372" s="699"/>
      <c r="B372" s="473"/>
      <c r="C372" s="522"/>
      <c r="D372" s="522"/>
      <c r="E372" s="2257"/>
      <c r="F372" s="620"/>
    </row>
    <row r="373" spans="1:6" customFormat="1">
      <c r="A373" s="699"/>
      <c r="B373" s="473"/>
      <c r="C373" s="522"/>
      <c r="D373" s="522"/>
      <c r="E373" s="2257"/>
      <c r="F373" s="620"/>
    </row>
    <row r="374" spans="1:6" customFormat="1">
      <c r="A374" s="699"/>
      <c r="B374" s="473"/>
      <c r="C374" s="522"/>
      <c r="D374" s="522"/>
      <c r="E374" s="2257"/>
      <c r="F374" s="620"/>
    </row>
    <row r="375" spans="1:6" customFormat="1">
      <c r="A375" s="699"/>
      <c r="B375" s="473"/>
      <c r="C375" s="522"/>
      <c r="D375" s="522"/>
      <c r="E375" s="2257"/>
      <c r="F375" s="620"/>
    </row>
    <row r="376" spans="1:6" customFormat="1">
      <c r="A376" s="699"/>
      <c r="B376" s="473"/>
      <c r="C376" s="522"/>
      <c r="D376" s="522"/>
      <c r="E376" s="2257"/>
      <c r="F376" s="620"/>
    </row>
    <row r="377" spans="1:6" customFormat="1">
      <c r="A377" s="699"/>
      <c r="B377" s="473"/>
      <c r="C377" s="522"/>
      <c r="D377" s="522"/>
      <c r="E377" s="2257"/>
      <c r="F377" s="620"/>
    </row>
    <row r="378" spans="1:6" customFormat="1">
      <c r="A378" s="699"/>
      <c r="B378" s="473"/>
      <c r="C378" s="522"/>
      <c r="D378" s="522"/>
      <c r="E378" s="2257"/>
      <c r="F378" s="620"/>
    </row>
    <row r="379" spans="1:6" customFormat="1">
      <c r="A379" s="699"/>
      <c r="B379" s="473"/>
      <c r="C379" s="522"/>
      <c r="D379" s="522"/>
      <c r="E379" s="2257"/>
      <c r="F379" s="620"/>
    </row>
    <row r="380" spans="1:6" customFormat="1">
      <c r="A380" s="699"/>
      <c r="B380" s="473"/>
      <c r="C380" s="522"/>
      <c r="D380" s="522"/>
      <c r="E380" s="2257"/>
      <c r="F380" s="620"/>
    </row>
    <row r="381" spans="1:6" customFormat="1">
      <c r="A381" s="699"/>
      <c r="B381" s="473"/>
      <c r="C381" s="522"/>
      <c r="D381" s="522"/>
      <c r="E381" s="2257"/>
      <c r="F381" s="620"/>
    </row>
    <row r="382" spans="1:6" customFormat="1">
      <c r="A382" s="699"/>
      <c r="B382" s="473"/>
      <c r="C382" s="522"/>
      <c r="D382" s="522"/>
      <c r="E382" s="2257"/>
      <c r="F382" s="620"/>
    </row>
    <row r="383" spans="1:6" customFormat="1">
      <c r="A383" s="699"/>
      <c r="B383" s="473"/>
      <c r="C383" s="522"/>
      <c r="D383" s="522"/>
      <c r="E383" s="2257"/>
      <c r="F383" s="620"/>
    </row>
    <row r="384" spans="1:6" customFormat="1">
      <c r="A384" s="699"/>
      <c r="B384" s="473"/>
      <c r="C384" s="522"/>
      <c r="D384" s="522"/>
      <c r="E384" s="2257"/>
      <c r="F384" s="620"/>
    </row>
    <row r="385" spans="1:6" customFormat="1">
      <c r="A385" s="699"/>
      <c r="B385" s="684"/>
      <c r="C385" s="604"/>
      <c r="D385" s="604"/>
      <c r="E385" s="2254"/>
      <c r="F385" s="606"/>
    </row>
    <row r="386" spans="1:6" customFormat="1">
      <c r="A386" s="699"/>
      <c r="B386" s="684"/>
      <c r="C386" s="604"/>
      <c r="D386" s="604"/>
      <c r="E386" s="2254"/>
      <c r="F386" s="606"/>
    </row>
    <row r="387" spans="1:6" customFormat="1">
      <c r="A387" s="699"/>
      <c r="B387" s="684"/>
      <c r="C387" s="604"/>
      <c r="D387" s="604"/>
      <c r="E387" s="2254"/>
      <c r="F387" s="606"/>
    </row>
    <row r="388" spans="1:6" customFormat="1">
      <c r="A388" s="699"/>
      <c r="B388" s="233" t="s">
        <v>45</v>
      </c>
      <c r="C388" s="604"/>
      <c r="D388" s="604"/>
      <c r="E388" s="2254"/>
      <c r="F388" s="606"/>
    </row>
    <row r="389" spans="1:6" customFormat="1">
      <c r="A389" s="699"/>
      <c r="B389" s="233"/>
      <c r="C389" s="604"/>
      <c r="D389" s="604"/>
      <c r="E389" s="2254"/>
      <c r="F389" s="606"/>
    </row>
    <row r="390" spans="1:6" customFormat="1">
      <c r="A390" s="699"/>
      <c r="B390" s="221" t="s">
        <v>1205</v>
      </c>
      <c r="C390" s="604"/>
      <c r="D390" s="604"/>
      <c r="E390" s="2254"/>
      <c r="F390" s="606">
        <f>F267</f>
        <v>0</v>
      </c>
    </row>
    <row r="391" spans="1:6" customFormat="1">
      <c r="A391" s="699"/>
      <c r="B391" s="221"/>
      <c r="C391" s="604"/>
      <c r="D391" s="604"/>
      <c r="E391" s="2254"/>
      <c r="F391" s="606"/>
    </row>
    <row r="392" spans="1:6" customFormat="1">
      <c r="A392" s="699"/>
      <c r="B392" s="221" t="s">
        <v>788</v>
      </c>
      <c r="C392" s="604"/>
      <c r="D392" s="604"/>
      <c r="E392" s="2254"/>
      <c r="F392" s="606">
        <f>F311</f>
        <v>0</v>
      </c>
    </row>
    <row r="393" spans="1:6" customFormat="1">
      <c r="A393" s="699"/>
      <c r="B393" s="221"/>
      <c r="C393" s="604"/>
      <c r="D393" s="604"/>
      <c r="E393" s="2254"/>
      <c r="F393" s="606"/>
    </row>
    <row r="394" spans="1:6" customFormat="1">
      <c r="A394" s="699"/>
      <c r="B394" s="221" t="s">
        <v>754</v>
      </c>
      <c r="C394" s="604"/>
      <c r="D394" s="604"/>
      <c r="E394" s="2254"/>
      <c r="F394" s="606">
        <f>F351</f>
        <v>0</v>
      </c>
    </row>
    <row r="395" spans="1:6" customFormat="1">
      <c r="A395" s="699"/>
      <c r="B395" s="221"/>
      <c r="C395" s="604"/>
      <c r="D395" s="604"/>
      <c r="E395" s="2254"/>
      <c r="F395" s="606"/>
    </row>
    <row r="396" spans="1:6" customFormat="1">
      <c r="A396" s="699"/>
      <c r="B396" s="221" t="s">
        <v>789</v>
      </c>
      <c r="C396" s="604"/>
      <c r="D396" s="604"/>
      <c r="E396" s="2254"/>
      <c r="F396" s="606">
        <f>F363</f>
        <v>0</v>
      </c>
    </row>
    <row r="397" spans="1:6" customFormat="1">
      <c r="A397" s="699"/>
      <c r="B397" s="684"/>
      <c r="C397" s="604"/>
      <c r="D397" s="39"/>
      <c r="E397" s="2254"/>
      <c r="F397" s="606"/>
    </row>
    <row r="398" spans="1:6" customFormat="1">
      <c r="A398" s="700"/>
      <c r="B398" s="2621" t="s">
        <v>1206</v>
      </c>
      <c r="C398" s="621"/>
      <c r="D398" s="152"/>
      <c r="E398" s="2258"/>
      <c r="F398" s="623"/>
    </row>
    <row r="399" spans="1:6" customFormat="1" ht="15" thickBot="1">
      <c r="A399" s="701"/>
      <c r="B399" s="2622"/>
      <c r="C399" s="624"/>
      <c r="D399" s="446"/>
      <c r="E399" s="2259"/>
      <c r="F399" s="625">
        <f>SUM(F390:F398)</f>
        <v>0</v>
      </c>
    </row>
    <row r="400" spans="1:6" customFormat="1" ht="15" thickTop="1">
      <c r="A400" s="702"/>
      <c r="B400" s="473"/>
      <c r="C400" s="626"/>
      <c r="D400" s="39"/>
      <c r="E400" s="2252"/>
      <c r="F400" s="627"/>
    </row>
    <row r="401" spans="1:6" s="417" customFormat="1" ht="13.8">
      <c r="A401" s="39"/>
      <c r="B401" s="669" t="s">
        <v>1207</v>
      </c>
      <c r="C401" s="34"/>
      <c r="D401" s="35"/>
      <c r="E401" s="480"/>
      <c r="F401" s="229"/>
    </row>
    <row r="402" spans="1:6" s="417" customFormat="1" ht="13.8">
      <c r="A402" s="39"/>
      <c r="B402" s="669"/>
      <c r="C402" s="34"/>
      <c r="D402" s="35"/>
      <c r="E402" s="480"/>
      <c r="F402" s="229"/>
    </row>
    <row r="403" spans="1:6" s="570" customFormat="1" ht="13.8">
      <c r="A403" s="39"/>
      <c r="B403" s="669" t="s">
        <v>1208</v>
      </c>
      <c r="C403" s="39"/>
      <c r="D403" s="39"/>
      <c r="E403" s="2252"/>
      <c r="F403" s="600"/>
    </row>
    <row r="404" spans="1:6" s="570" customFormat="1" ht="13.8">
      <c r="A404" s="39"/>
      <c r="B404" s="686"/>
      <c r="C404" s="39"/>
      <c r="D404" s="39"/>
      <c r="E404" s="2252"/>
      <c r="F404" s="600"/>
    </row>
    <row r="405" spans="1:6" s="417" customFormat="1" ht="124.2">
      <c r="A405" s="39"/>
      <c r="B405" s="687" t="s">
        <v>1209</v>
      </c>
      <c r="C405" s="39"/>
      <c r="D405" s="39"/>
      <c r="E405" s="2252"/>
      <c r="F405" s="600"/>
    </row>
    <row r="406" spans="1:6" s="417" customFormat="1">
      <c r="A406" s="39"/>
      <c r="B406" s="537"/>
      <c r="C406" s="212"/>
      <c r="D406" s="212"/>
      <c r="E406" s="2253"/>
      <c r="F406" s="601"/>
    </row>
    <row r="407" spans="1:6" s="417" customFormat="1" ht="13.8">
      <c r="A407" s="39" t="s">
        <v>28</v>
      </c>
      <c r="B407" s="221" t="s">
        <v>1210</v>
      </c>
      <c r="C407" s="34">
        <v>1</v>
      </c>
      <c r="D407" s="39" t="s">
        <v>29</v>
      </c>
      <c r="E407" s="2252"/>
      <c r="F407" s="600">
        <f>E407*$C407</f>
        <v>0</v>
      </c>
    </row>
    <row r="408" spans="1:6" s="417" customFormat="1" ht="13.8">
      <c r="A408" s="39"/>
      <c r="B408" s="221"/>
      <c r="C408" s="34"/>
      <c r="D408" s="39"/>
      <c r="E408" s="2252"/>
      <c r="F408" s="600"/>
    </row>
    <row r="409" spans="1:6" s="417" customFormat="1" ht="13.8">
      <c r="A409" s="39" t="s">
        <v>30</v>
      </c>
      <c r="B409" s="221" t="s">
        <v>1211</v>
      </c>
      <c r="C409" s="34">
        <v>1</v>
      </c>
      <c r="D409" s="39" t="s">
        <v>29</v>
      </c>
      <c r="E409" s="2252"/>
      <c r="F409" s="600">
        <f>E409*$C409</f>
        <v>0</v>
      </c>
    </row>
    <row r="410" spans="1:6" s="417" customFormat="1" ht="13.8">
      <c r="A410" s="39"/>
      <c r="B410" s="221"/>
      <c r="C410" s="602">
        <v>29.520000000000003</v>
      </c>
      <c r="D410" s="39"/>
      <c r="E410" s="2252"/>
      <c r="F410" s="600"/>
    </row>
    <row r="411" spans="1:6" s="570" customFormat="1" ht="13.8">
      <c r="A411" s="39"/>
      <c r="B411" s="233" t="s">
        <v>1212</v>
      </c>
      <c r="C411" s="39"/>
      <c r="D411" s="39"/>
      <c r="E411" s="2252"/>
      <c r="F411" s="600"/>
    </row>
    <row r="412" spans="1:6" s="417" customFormat="1" ht="13.8">
      <c r="A412" s="39"/>
      <c r="B412" s="221"/>
      <c r="C412" s="39"/>
      <c r="D412" s="39"/>
      <c r="E412" s="2252"/>
      <c r="F412" s="600"/>
    </row>
    <row r="413" spans="1:6" s="417" customFormat="1" ht="55.2">
      <c r="A413" s="39" t="s">
        <v>31</v>
      </c>
      <c r="B413" s="672" t="s">
        <v>1213</v>
      </c>
      <c r="C413" s="39">
        <v>1</v>
      </c>
      <c r="D413" s="39" t="s">
        <v>397</v>
      </c>
      <c r="E413" s="2252"/>
      <c r="F413" s="600">
        <f>E413*$C413</f>
        <v>0</v>
      </c>
    </row>
    <row r="414" spans="1:6" s="417" customFormat="1">
      <c r="A414" s="39"/>
      <c r="B414" s="537"/>
      <c r="C414" s="212"/>
      <c r="D414" s="212"/>
      <c r="E414" s="2253"/>
      <c r="F414" s="601"/>
    </row>
    <row r="415" spans="1:6" s="417" customFormat="1" ht="13.8">
      <c r="A415" s="39"/>
      <c r="B415" s="221"/>
      <c r="C415" s="39"/>
      <c r="D415" s="39"/>
      <c r="E415" s="2252"/>
      <c r="F415" s="600"/>
    </row>
    <row r="416" spans="1:6" s="417" customFormat="1" ht="13.8">
      <c r="A416" s="39"/>
      <c r="B416" s="221"/>
      <c r="C416" s="602"/>
      <c r="D416" s="39"/>
      <c r="E416" s="2252"/>
      <c r="F416" s="600"/>
    </row>
    <row r="417" spans="1:6" s="417" customFormat="1" ht="13.8">
      <c r="A417" s="39"/>
      <c r="B417" s="221"/>
      <c r="C417" s="39"/>
      <c r="D417" s="39"/>
      <c r="E417" s="2252"/>
      <c r="F417" s="600"/>
    </row>
    <row r="418" spans="1:6" s="417" customFormat="1" ht="13.8">
      <c r="A418" s="39"/>
      <c r="B418" s="221"/>
      <c r="C418" s="39"/>
      <c r="D418" s="39"/>
      <c r="E418" s="454"/>
      <c r="F418" s="69"/>
    </row>
    <row r="419" spans="1:6" s="417" customFormat="1" ht="13.8">
      <c r="A419" s="39"/>
      <c r="B419" s="221"/>
      <c r="C419" s="39"/>
      <c r="D419" s="39"/>
      <c r="E419" s="2252"/>
      <c r="F419" s="600"/>
    </row>
    <row r="420" spans="1:6" s="417" customFormat="1">
      <c r="A420" s="39"/>
      <c r="B420" s="221"/>
      <c r="C420" s="212"/>
      <c r="D420" s="212"/>
      <c r="E420" s="2059"/>
      <c r="F420" s="325"/>
    </row>
    <row r="421" spans="1:6" s="417" customFormat="1" ht="13.8">
      <c r="A421" s="39"/>
      <c r="B421" s="221"/>
      <c r="C421" s="39"/>
      <c r="D421" s="39"/>
      <c r="E421" s="2252"/>
      <c r="F421" s="600"/>
    </row>
    <row r="422" spans="1:6" s="417" customFormat="1">
      <c r="A422" s="39"/>
      <c r="B422" s="221"/>
      <c r="C422" s="212"/>
      <c r="D422" s="212"/>
      <c r="E422" s="2059"/>
      <c r="F422" s="325"/>
    </row>
    <row r="423" spans="1:6" s="417" customFormat="1" ht="13.8">
      <c r="A423" s="39"/>
      <c r="B423" s="233"/>
      <c r="C423" s="39"/>
      <c r="D423" s="39"/>
      <c r="E423" s="480"/>
      <c r="F423" s="326"/>
    </row>
    <row r="424" spans="1:6" s="417" customFormat="1" ht="13.8">
      <c r="A424" s="39"/>
      <c r="B424" s="221"/>
      <c r="C424" s="39"/>
      <c r="D424" s="39"/>
      <c r="E424" s="480"/>
      <c r="F424" s="326"/>
    </row>
    <row r="425" spans="1:6" s="417" customFormat="1" ht="13.8">
      <c r="A425" s="39"/>
      <c r="B425" s="672"/>
      <c r="C425" s="603"/>
      <c r="D425" s="35"/>
      <c r="E425" s="480"/>
      <c r="F425" s="229"/>
    </row>
    <row r="426" spans="1:6" s="417" customFormat="1">
      <c r="A426" s="39"/>
      <c r="B426" s="221"/>
      <c r="C426" s="212"/>
      <c r="D426" s="212"/>
      <c r="E426" s="2059"/>
      <c r="F426" s="325"/>
    </row>
    <row r="427" spans="1:6" s="417" customFormat="1">
      <c r="A427" s="39"/>
      <c r="B427" s="221"/>
      <c r="C427" s="212"/>
      <c r="D427" s="212"/>
      <c r="E427" s="2059"/>
      <c r="F427" s="325"/>
    </row>
    <row r="428" spans="1:6" s="417" customFormat="1">
      <c r="A428" s="39"/>
      <c r="B428" s="221"/>
      <c r="C428" s="212"/>
      <c r="D428" s="212"/>
      <c r="E428" s="2059"/>
      <c r="F428" s="325"/>
    </row>
    <row r="429" spans="1:6" s="417" customFormat="1">
      <c r="A429" s="39"/>
      <c r="B429" s="221"/>
      <c r="C429" s="212"/>
      <c r="D429" s="212"/>
      <c r="E429" s="2059"/>
      <c r="F429" s="325"/>
    </row>
    <row r="430" spans="1:6" s="417" customFormat="1">
      <c r="A430" s="39"/>
      <c r="B430" s="221"/>
      <c r="C430" s="212"/>
      <c r="D430" s="212"/>
      <c r="E430" s="2059"/>
      <c r="F430" s="325"/>
    </row>
    <row r="431" spans="1:6" s="417" customFormat="1">
      <c r="A431" s="39"/>
      <c r="B431" s="221"/>
      <c r="C431" s="212"/>
      <c r="D431" s="212"/>
      <c r="E431" s="2059"/>
      <c r="F431" s="325"/>
    </row>
    <row r="432" spans="1:6" s="417" customFormat="1">
      <c r="A432" s="39"/>
      <c r="B432" s="221"/>
      <c r="C432" s="212"/>
      <c r="D432" s="212"/>
      <c r="E432" s="2059"/>
      <c r="F432" s="325"/>
    </row>
    <row r="433" spans="1:6" s="417" customFormat="1">
      <c r="A433" s="39"/>
      <c r="B433" s="221"/>
      <c r="C433" s="212"/>
      <c r="D433" s="212"/>
      <c r="E433" s="2059"/>
      <c r="F433" s="325"/>
    </row>
    <row r="434" spans="1:6" s="417" customFormat="1">
      <c r="A434" s="39"/>
      <c r="B434" s="221"/>
      <c r="C434" s="212"/>
      <c r="D434" s="212"/>
      <c r="E434" s="2059"/>
      <c r="F434" s="325"/>
    </row>
    <row r="435" spans="1:6" s="417" customFormat="1">
      <c r="A435" s="39"/>
      <c r="B435" s="221"/>
      <c r="C435" s="212"/>
      <c r="D435" s="212"/>
      <c r="E435" s="2059"/>
      <c r="F435" s="325"/>
    </row>
    <row r="436" spans="1:6" s="417" customFormat="1">
      <c r="A436" s="39"/>
      <c r="B436" s="221"/>
      <c r="C436" s="212"/>
      <c r="D436" s="212"/>
      <c r="E436" s="2059"/>
      <c r="F436" s="325"/>
    </row>
    <row r="437" spans="1:6" s="417" customFormat="1" ht="13.8">
      <c r="A437" s="152"/>
      <c r="B437" s="678"/>
      <c r="C437" s="47"/>
      <c r="D437" s="48"/>
      <c r="E437" s="2014"/>
      <c r="F437" s="231"/>
    </row>
    <row r="438" spans="1:6" s="417" customFormat="1" thickBot="1">
      <c r="A438" s="186"/>
      <c r="B438" s="671" t="s">
        <v>1214</v>
      </c>
      <c r="C438" s="65"/>
      <c r="D438" s="66"/>
      <c r="E438" s="2022"/>
      <c r="F438" s="232">
        <f>SUM(F401:F436)</f>
        <v>0</v>
      </c>
    </row>
    <row r="439" spans="1:6" s="417" customFormat="1" thickTop="1">
      <c r="A439" s="31"/>
      <c r="B439" s="668"/>
      <c r="C439" s="30"/>
      <c r="D439" s="31"/>
      <c r="E439" s="2010"/>
      <c r="F439" s="392"/>
    </row>
    <row r="440" spans="1:6" s="417" customFormat="1" ht="13.8">
      <c r="A440" s="39"/>
      <c r="B440" s="669" t="s">
        <v>1215</v>
      </c>
      <c r="C440" s="34"/>
      <c r="D440" s="35"/>
      <c r="E440" s="480"/>
      <c r="F440" s="229"/>
    </row>
    <row r="441" spans="1:6" s="417" customFormat="1" ht="13.8">
      <c r="A441" s="39"/>
      <c r="B441" s="669"/>
      <c r="C441" s="34"/>
      <c r="D441" s="35"/>
      <c r="E441" s="480"/>
      <c r="F441" s="229"/>
    </row>
    <row r="442" spans="1:6" s="570" customFormat="1" ht="13.8">
      <c r="A442" s="39"/>
      <c r="B442" s="669" t="s">
        <v>1216</v>
      </c>
      <c r="C442" s="39"/>
      <c r="D442" s="39"/>
      <c r="E442" s="2252"/>
      <c r="F442" s="600"/>
    </row>
    <row r="443" spans="1:6" s="570" customFormat="1" ht="13.8">
      <c r="A443" s="39"/>
      <c r="B443" s="669"/>
      <c r="C443" s="39"/>
      <c r="D443" s="39"/>
      <c r="E443" s="2252"/>
      <c r="F443" s="600"/>
    </row>
    <row r="444" spans="1:6" s="417" customFormat="1" ht="82.8">
      <c r="A444" s="39"/>
      <c r="B444" s="537" t="s">
        <v>1217</v>
      </c>
      <c r="C444" s="39"/>
      <c r="D444" s="39"/>
      <c r="E444" s="2252"/>
      <c r="F444" s="600"/>
    </row>
    <row r="445" spans="1:6" s="417" customFormat="1">
      <c r="A445" s="39"/>
      <c r="B445" s="537"/>
      <c r="C445" s="212"/>
      <c r="D445" s="212"/>
      <c r="E445" s="2253"/>
      <c r="F445" s="601"/>
    </row>
    <row r="446" spans="1:6" s="417" customFormat="1" ht="13.8">
      <c r="A446" s="39" t="s">
        <v>28</v>
      </c>
      <c r="B446" s="221" t="s">
        <v>1218</v>
      </c>
      <c r="C446" s="39">
        <v>13</v>
      </c>
      <c r="D446" s="39" t="s">
        <v>44</v>
      </c>
      <c r="E446" s="454"/>
      <c r="F446" s="69">
        <f t="shared" ref="F446" si="1">E446*$C446</f>
        <v>0</v>
      </c>
    </row>
    <row r="447" spans="1:6" s="417" customFormat="1" ht="13.8">
      <c r="A447" s="39"/>
      <c r="B447" s="221"/>
      <c r="C447" s="39"/>
      <c r="D447" s="39"/>
      <c r="E447" s="454"/>
      <c r="F447" s="69"/>
    </row>
    <row r="448" spans="1:6" s="417" customFormat="1" ht="13.8">
      <c r="A448" s="39" t="s">
        <v>30</v>
      </c>
      <c r="B448" s="221" t="s">
        <v>1219</v>
      </c>
      <c r="C448" s="39">
        <v>18</v>
      </c>
      <c r="D448" s="39" t="s">
        <v>44</v>
      </c>
      <c r="E448" s="454"/>
      <c r="F448" s="69">
        <f t="shared" ref="F448" si="2">E448*$C448</f>
        <v>0</v>
      </c>
    </row>
    <row r="449" spans="1:6" s="417" customFormat="1" ht="13.8">
      <c r="A449" s="39"/>
      <c r="B449" s="221"/>
      <c r="C449" s="39"/>
      <c r="D449" s="39"/>
      <c r="E449" s="454"/>
      <c r="F449" s="69"/>
    </row>
    <row r="450" spans="1:6" s="417" customFormat="1" ht="69">
      <c r="A450" s="39"/>
      <c r="B450" s="537" t="s">
        <v>1220</v>
      </c>
      <c r="C450" s="39"/>
      <c r="D450" s="39"/>
      <c r="E450" s="454"/>
      <c r="F450" s="69"/>
    </row>
    <row r="451" spans="1:6" s="417" customFormat="1" ht="13.8">
      <c r="A451" s="39"/>
      <c r="B451" s="221"/>
      <c r="C451" s="39"/>
      <c r="D451" s="39"/>
      <c r="E451" s="454"/>
      <c r="F451" s="69"/>
    </row>
    <row r="452" spans="1:6" s="417" customFormat="1" ht="13.8">
      <c r="A452" s="39" t="s">
        <v>31</v>
      </c>
      <c r="B452" s="221" t="s">
        <v>1221</v>
      </c>
      <c r="C452" s="39">
        <v>16</v>
      </c>
      <c r="D452" s="39" t="s">
        <v>44</v>
      </c>
      <c r="E452" s="454"/>
      <c r="F452" s="69">
        <f t="shared" ref="F452" si="3">E452*$C452</f>
        <v>0</v>
      </c>
    </row>
    <row r="453" spans="1:6" s="417" customFormat="1" ht="13.8">
      <c r="A453" s="39"/>
      <c r="B453" s="221"/>
      <c r="C453" s="39"/>
      <c r="D453" s="39"/>
      <c r="E453" s="454"/>
      <c r="F453" s="69"/>
    </row>
    <row r="454" spans="1:6" s="417" customFormat="1" ht="69">
      <c r="A454" s="39"/>
      <c r="B454" s="537" t="s">
        <v>1222</v>
      </c>
      <c r="C454" s="39"/>
      <c r="D454" s="39"/>
      <c r="E454" s="2252"/>
      <c r="F454" s="600"/>
    </row>
    <row r="455" spans="1:6" s="417" customFormat="1">
      <c r="A455" s="39"/>
      <c r="B455" s="221"/>
      <c r="C455" s="212"/>
      <c r="D455" s="212"/>
      <c r="E455" s="2059"/>
      <c r="F455" s="325"/>
    </row>
    <row r="456" spans="1:6" s="417" customFormat="1" ht="13.8">
      <c r="A456" s="39" t="s">
        <v>32</v>
      </c>
      <c r="B456" s="221" t="s">
        <v>1223</v>
      </c>
      <c r="C456" s="39">
        <v>1</v>
      </c>
      <c r="D456" s="39" t="s">
        <v>44</v>
      </c>
      <c r="E456" s="454"/>
      <c r="F456" s="69">
        <f t="shared" ref="F456" si="4">E456*$C456</f>
        <v>0</v>
      </c>
    </row>
    <row r="457" spans="1:6" s="417" customFormat="1" ht="13.8">
      <c r="A457" s="39"/>
      <c r="B457" s="221"/>
      <c r="C457" s="39"/>
      <c r="D457" s="39"/>
      <c r="E457" s="2252"/>
      <c r="F457" s="600"/>
    </row>
    <row r="458" spans="1:6" s="417" customFormat="1" ht="13.8">
      <c r="A458" s="39" t="s">
        <v>33</v>
      </c>
      <c r="B458" s="221" t="s">
        <v>1224</v>
      </c>
      <c r="C458" s="39">
        <v>1</v>
      </c>
      <c r="D458" s="39" t="s">
        <v>44</v>
      </c>
      <c r="E458" s="454"/>
      <c r="F458" s="69">
        <f t="shared" ref="F458" si="5">E458*$C458</f>
        <v>0</v>
      </c>
    </row>
    <row r="459" spans="1:6" s="417" customFormat="1" ht="13.8">
      <c r="A459" s="39"/>
      <c r="B459" s="221"/>
      <c r="C459" s="39"/>
      <c r="D459" s="39"/>
      <c r="E459" s="2252"/>
      <c r="F459" s="600"/>
    </row>
    <row r="460" spans="1:6" s="570" customFormat="1" ht="13.8">
      <c r="A460" s="39"/>
      <c r="B460" s="233" t="s">
        <v>73</v>
      </c>
      <c r="C460" s="39"/>
      <c r="D460" s="39"/>
      <c r="E460" s="454"/>
      <c r="F460" s="69"/>
    </row>
    <row r="461" spans="1:6" s="417" customFormat="1" ht="13.8">
      <c r="A461" s="39"/>
      <c r="B461" s="221"/>
      <c r="C461" s="39"/>
      <c r="D461" s="39"/>
      <c r="E461" s="454"/>
      <c r="F461" s="69"/>
    </row>
    <row r="462" spans="1:6" s="417" customFormat="1" ht="55.2">
      <c r="A462" s="39"/>
      <c r="B462" s="340" t="s">
        <v>1225</v>
      </c>
      <c r="C462" s="39"/>
      <c r="D462" s="39"/>
      <c r="E462" s="454"/>
      <c r="F462" s="69"/>
    </row>
    <row r="463" spans="1:6" s="417" customFormat="1" ht="13.8">
      <c r="A463" s="39"/>
      <c r="B463" s="221"/>
      <c r="C463" s="39"/>
      <c r="D463" s="39"/>
      <c r="E463" s="454"/>
      <c r="F463" s="69"/>
    </row>
    <row r="464" spans="1:6" s="417" customFormat="1" ht="13.8">
      <c r="A464" s="39" t="s">
        <v>34</v>
      </c>
      <c r="B464" s="672" t="s">
        <v>1226</v>
      </c>
      <c r="C464" s="341">
        <v>1</v>
      </c>
      <c r="D464" s="35" t="s">
        <v>44</v>
      </c>
      <c r="E464" s="480"/>
      <c r="F464" s="349">
        <f>C464*E464</f>
        <v>0</v>
      </c>
    </row>
    <row r="465" spans="1:6" s="417" customFormat="1" ht="13.8">
      <c r="A465" s="39"/>
      <c r="B465" s="588"/>
      <c r="C465" s="587"/>
      <c r="D465" s="587"/>
      <c r="E465" s="480"/>
      <c r="F465" s="349"/>
    </row>
    <row r="466" spans="1:6" s="417" customFormat="1" ht="13.8">
      <c r="A466" s="39" t="s">
        <v>35</v>
      </c>
      <c r="B466" s="672" t="s">
        <v>1227</v>
      </c>
      <c r="C466" s="587">
        <v>1</v>
      </c>
      <c r="D466" s="35" t="s">
        <v>44</v>
      </c>
      <c r="E466" s="480"/>
      <c r="F466" s="349">
        <f>$C466*E466</f>
        <v>0</v>
      </c>
    </row>
    <row r="467" spans="1:6" s="417" customFormat="1" ht="13.8">
      <c r="A467" s="39"/>
      <c r="B467" s="221"/>
      <c r="C467" s="602"/>
      <c r="D467" s="39"/>
      <c r="E467" s="2252"/>
      <c r="F467" s="600"/>
    </row>
    <row r="468" spans="1:6" s="417" customFormat="1" ht="27.6">
      <c r="A468" s="39" t="s">
        <v>36</v>
      </c>
      <c r="B468" s="672" t="s">
        <v>1228</v>
      </c>
      <c r="C468" s="56">
        <v>9</v>
      </c>
      <c r="D468" s="39" t="s">
        <v>29</v>
      </c>
      <c r="E468" s="454"/>
      <c r="F468" s="228">
        <f t="shared" ref="F468" si="6">$C468*E468</f>
        <v>0</v>
      </c>
    </row>
    <row r="469" spans="1:6" s="417" customFormat="1" ht="13.8">
      <c r="A469" s="39"/>
      <c r="B469" s="221"/>
      <c r="C469" s="39"/>
      <c r="D469" s="39"/>
      <c r="E469" s="454"/>
      <c r="F469" s="69"/>
    </row>
    <row r="470" spans="1:6" s="417" customFormat="1">
      <c r="A470" s="39"/>
      <c r="B470" s="221"/>
      <c r="C470" s="212"/>
      <c r="D470" s="212"/>
      <c r="E470" s="2059"/>
      <c r="F470" s="325"/>
    </row>
    <row r="471" spans="1:6" s="417" customFormat="1" ht="13.8">
      <c r="A471" s="152"/>
      <c r="B471" s="678"/>
      <c r="C471" s="47"/>
      <c r="D471" s="48"/>
      <c r="E471" s="2014"/>
      <c r="F471" s="231"/>
    </row>
    <row r="472" spans="1:6" s="417" customFormat="1" thickBot="1">
      <c r="A472" s="186"/>
      <c r="B472" s="671" t="s">
        <v>1229</v>
      </c>
      <c r="C472" s="65"/>
      <c r="D472" s="66"/>
      <c r="E472" s="2022"/>
      <c r="F472" s="232">
        <f>SUM(F440:F470)</f>
        <v>0</v>
      </c>
    </row>
    <row r="473" spans="1:6" s="417" customFormat="1" thickTop="1">
      <c r="A473" s="149"/>
      <c r="B473" s="676"/>
      <c r="C473" s="30"/>
      <c r="D473" s="227"/>
      <c r="E473" s="2010"/>
      <c r="F473" s="230"/>
    </row>
    <row r="474" spans="1:6" s="417" customFormat="1" ht="13.8">
      <c r="A474" s="35"/>
      <c r="B474" s="669" t="s">
        <v>1230</v>
      </c>
      <c r="C474" s="34"/>
      <c r="D474" s="35"/>
      <c r="E474" s="480"/>
      <c r="F474" s="229"/>
    </row>
    <row r="475" spans="1:6" s="417" customFormat="1" ht="13.8">
      <c r="A475" s="35"/>
      <c r="B475" s="669"/>
      <c r="C475" s="34"/>
      <c r="D475" s="35"/>
      <c r="E475" s="480"/>
      <c r="F475" s="229"/>
    </row>
    <row r="476" spans="1:6" s="417" customFormat="1" ht="13.8">
      <c r="A476" s="35"/>
      <c r="B476" s="669" t="s">
        <v>1231</v>
      </c>
      <c r="C476" s="34"/>
      <c r="D476" s="35"/>
      <c r="E476" s="480"/>
      <c r="F476" s="229"/>
    </row>
    <row r="477" spans="1:6" s="417" customFormat="1" ht="13.8">
      <c r="A477" s="35"/>
      <c r="B477" s="669"/>
      <c r="C477" s="34"/>
      <c r="D477" s="35"/>
      <c r="E477" s="480"/>
      <c r="F477" s="229"/>
    </row>
    <row r="478" spans="1:6" s="417" customFormat="1" ht="13.8">
      <c r="A478" s="35"/>
      <c r="B478" s="537" t="s">
        <v>1232</v>
      </c>
      <c r="C478" s="34"/>
      <c r="D478" s="35"/>
      <c r="E478" s="480"/>
      <c r="F478" s="229"/>
    </row>
    <row r="479" spans="1:6" s="417" customFormat="1" ht="13.8">
      <c r="A479" s="35"/>
      <c r="B479" s="537"/>
      <c r="C479" s="34"/>
      <c r="D479" s="35"/>
      <c r="E479" s="480"/>
      <c r="F479" s="229"/>
    </row>
    <row r="480" spans="1:6" s="417" customFormat="1" ht="13.8">
      <c r="A480" s="35" t="s">
        <v>28</v>
      </c>
      <c r="B480" s="221" t="s">
        <v>1233</v>
      </c>
      <c r="C480" s="34">
        <v>5</v>
      </c>
      <c r="D480" s="35" t="s">
        <v>29</v>
      </c>
      <c r="E480" s="480"/>
      <c r="F480" s="69">
        <f>E480*$C480</f>
        <v>0</v>
      </c>
    </row>
    <row r="481" spans="1:6" s="417" customFormat="1" ht="13.8">
      <c r="A481" s="35"/>
      <c r="B481" s="221"/>
      <c r="C481" s="34"/>
      <c r="D481" s="35"/>
      <c r="E481" s="480"/>
      <c r="F481" s="229"/>
    </row>
    <row r="482" spans="1:6" s="417" customFormat="1" ht="13.8">
      <c r="A482" s="35"/>
      <c r="B482" s="340" t="s">
        <v>47</v>
      </c>
      <c r="C482" s="34"/>
      <c r="D482" s="35"/>
      <c r="E482" s="480"/>
      <c r="F482" s="229"/>
    </row>
    <row r="483" spans="1:6" s="417" customFormat="1" ht="13.8">
      <c r="A483" s="35"/>
      <c r="B483" s="340"/>
      <c r="C483" s="34"/>
      <c r="D483" s="35"/>
      <c r="E483" s="480"/>
      <c r="F483" s="229"/>
    </row>
    <row r="484" spans="1:6" s="417" customFormat="1" ht="27.6">
      <c r="A484" s="35" t="s">
        <v>30</v>
      </c>
      <c r="B484" s="221" t="s">
        <v>1234</v>
      </c>
      <c r="C484" s="34">
        <v>5</v>
      </c>
      <c r="D484" s="35" t="s">
        <v>29</v>
      </c>
      <c r="E484" s="480"/>
      <c r="F484" s="69">
        <f t="shared" ref="F484" si="7">E484*$C484</f>
        <v>0</v>
      </c>
    </row>
    <row r="485" spans="1:6" s="417" customFormat="1" ht="13.8">
      <c r="A485" s="35"/>
      <c r="B485" s="221"/>
      <c r="C485" s="34"/>
      <c r="D485" s="35"/>
      <c r="E485" s="480"/>
      <c r="F485" s="69"/>
    </row>
    <row r="486" spans="1:6" s="417" customFormat="1" ht="27.6">
      <c r="A486" s="35" t="s">
        <v>31</v>
      </c>
      <c r="B486" s="221" t="s">
        <v>1235</v>
      </c>
      <c r="C486" s="34">
        <v>660</v>
      </c>
      <c r="D486" s="35" t="s">
        <v>29</v>
      </c>
      <c r="E486" s="480"/>
      <c r="F486" s="69">
        <f t="shared" ref="F486" si="8">E486*$C486</f>
        <v>0</v>
      </c>
    </row>
    <row r="487" spans="1:6" s="417" customFormat="1" ht="13.8">
      <c r="A487" s="35"/>
      <c r="B487" s="221"/>
      <c r="C487" s="34"/>
      <c r="D487" s="35"/>
      <c r="E487" s="480"/>
      <c r="F487" s="229"/>
    </row>
    <row r="488" spans="1:6" s="417" customFormat="1" ht="13.8">
      <c r="A488" s="35"/>
      <c r="B488" s="537"/>
      <c r="C488" s="34"/>
      <c r="D488" s="35"/>
      <c r="E488" s="480"/>
      <c r="F488" s="229"/>
    </row>
    <row r="489" spans="1:6" s="417" customFormat="1" ht="13.8">
      <c r="A489" s="35"/>
      <c r="B489" s="537"/>
      <c r="C489" s="34"/>
      <c r="D489" s="35"/>
      <c r="E489" s="480"/>
      <c r="F489" s="229"/>
    </row>
    <row r="490" spans="1:6" s="417" customFormat="1" ht="13.8">
      <c r="A490" s="35"/>
      <c r="B490" s="221"/>
      <c r="C490" s="34"/>
      <c r="D490" s="35"/>
      <c r="E490" s="480"/>
      <c r="F490" s="69"/>
    </row>
    <row r="491" spans="1:6" s="417" customFormat="1" ht="13.8">
      <c r="A491" s="35"/>
      <c r="B491" s="221"/>
      <c r="C491" s="34"/>
      <c r="D491" s="35"/>
      <c r="E491" s="480"/>
      <c r="F491" s="229"/>
    </row>
    <row r="492" spans="1:6" s="417" customFormat="1" ht="13.8">
      <c r="A492" s="35"/>
      <c r="B492" s="340"/>
      <c r="C492" s="34"/>
      <c r="D492" s="35"/>
      <c r="E492" s="480"/>
      <c r="F492" s="229"/>
    </row>
    <row r="493" spans="1:6" s="417" customFormat="1" ht="13.8">
      <c r="A493" s="35"/>
      <c r="B493" s="340"/>
      <c r="C493" s="34"/>
      <c r="D493" s="35"/>
      <c r="E493" s="480"/>
      <c r="F493" s="229"/>
    </row>
    <row r="494" spans="1:6" s="417" customFormat="1" ht="13.8">
      <c r="A494" s="35"/>
      <c r="B494" s="221"/>
      <c r="C494" s="34"/>
      <c r="D494" s="35"/>
      <c r="E494" s="480"/>
      <c r="F494" s="69"/>
    </row>
    <row r="495" spans="1:6" s="417" customFormat="1" ht="13.8">
      <c r="A495" s="35"/>
      <c r="B495" s="221"/>
      <c r="C495" s="34"/>
      <c r="D495" s="35"/>
      <c r="E495" s="480"/>
      <c r="F495" s="229"/>
    </row>
    <row r="496" spans="1:6" s="417" customFormat="1" ht="13.8">
      <c r="A496" s="35"/>
      <c r="B496" s="669"/>
      <c r="C496" s="34"/>
      <c r="D496" s="35"/>
      <c r="E496" s="480"/>
      <c r="F496" s="229"/>
    </row>
    <row r="497" spans="1:6" s="417" customFormat="1" ht="13.8">
      <c r="A497" s="35"/>
      <c r="B497" s="669"/>
      <c r="C497" s="34"/>
      <c r="D497" s="35"/>
      <c r="E497" s="480"/>
      <c r="F497" s="229"/>
    </row>
    <row r="498" spans="1:6" s="417" customFormat="1" ht="13.8">
      <c r="A498" s="39"/>
      <c r="B498" s="340"/>
      <c r="C498" s="56"/>
      <c r="D498" s="187"/>
      <c r="E498" s="480"/>
      <c r="F498" s="228"/>
    </row>
    <row r="499" spans="1:6" s="417" customFormat="1" ht="13.8">
      <c r="A499" s="39"/>
      <c r="B499" s="340"/>
      <c r="C499" s="56"/>
      <c r="D499" s="187"/>
      <c r="E499" s="480"/>
      <c r="F499" s="228"/>
    </row>
    <row r="500" spans="1:6" s="417" customFormat="1" ht="13.8">
      <c r="A500" s="39"/>
      <c r="B500" s="221"/>
      <c r="C500" s="56"/>
      <c r="D500" s="39"/>
      <c r="E500" s="454"/>
      <c r="F500" s="69"/>
    </row>
    <row r="501" spans="1:6" s="417" customFormat="1" ht="13.8">
      <c r="A501" s="39"/>
      <c r="B501" s="221"/>
      <c r="C501" s="56"/>
      <c r="D501" s="39"/>
      <c r="E501" s="454"/>
      <c r="F501" s="69"/>
    </row>
    <row r="502" spans="1:6" s="417" customFormat="1" ht="13.8">
      <c r="A502" s="39"/>
      <c r="B502" s="221"/>
      <c r="C502" s="56"/>
      <c r="D502" s="39"/>
      <c r="E502" s="454"/>
      <c r="F502" s="69"/>
    </row>
    <row r="503" spans="1:6" s="417" customFormat="1" ht="13.8">
      <c r="A503" s="39"/>
      <c r="B503" s="221"/>
      <c r="C503" s="56"/>
      <c r="D503" s="39"/>
      <c r="E503" s="454"/>
      <c r="F503" s="228"/>
    </row>
    <row r="504" spans="1:6" s="417" customFormat="1" ht="13.8">
      <c r="A504" s="149"/>
      <c r="B504" s="233"/>
      <c r="C504" s="61"/>
      <c r="D504" s="149"/>
      <c r="E504" s="629"/>
      <c r="F504" s="327"/>
    </row>
    <row r="505" spans="1:6" s="417" customFormat="1" ht="13.8">
      <c r="A505" s="149"/>
      <c r="B505" s="340"/>
      <c r="C505" s="61"/>
      <c r="D505" s="149"/>
      <c r="E505" s="629"/>
      <c r="F505" s="327"/>
    </row>
    <row r="506" spans="1:6" s="417" customFormat="1" ht="13.8">
      <c r="A506" s="39"/>
      <c r="B506" s="221"/>
      <c r="C506" s="56"/>
      <c r="D506" s="39"/>
      <c r="E506" s="454"/>
      <c r="F506" s="69"/>
    </row>
    <row r="507" spans="1:6" s="417" customFormat="1" ht="13.8">
      <c r="A507" s="39"/>
      <c r="B507" s="221"/>
      <c r="C507" s="56"/>
      <c r="D507" s="39"/>
      <c r="E507" s="454"/>
      <c r="F507" s="228"/>
    </row>
    <row r="508" spans="1:6" s="417" customFormat="1" ht="13.8">
      <c r="A508" s="39"/>
      <c r="B508" s="221"/>
      <c r="C508" s="56"/>
      <c r="D508" s="39"/>
      <c r="E508" s="454"/>
      <c r="F508" s="69"/>
    </row>
    <row r="509" spans="1:6" s="417" customFormat="1" ht="13.8">
      <c r="A509" s="39"/>
      <c r="B509" s="221"/>
      <c r="C509" s="56"/>
      <c r="D509" s="39"/>
      <c r="E509" s="454"/>
      <c r="F509" s="69"/>
    </row>
    <row r="510" spans="1:6" s="417" customFormat="1" ht="13.8">
      <c r="A510" s="149"/>
      <c r="B510" s="233"/>
      <c r="C510" s="61"/>
      <c r="D510" s="149"/>
      <c r="E510" s="629"/>
      <c r="F510" s="327"/>
    </row>
    <row r="511" spans="1:6" s="417" customFormat="1" ht="13.8">
      <c r="A511" s="149"/>
      <c r="B511" s="233"/>
      <c r="C511" s="61"/>
      <c r="D511" s="149"/>
      <c r="E511" s="629"/>
      <c r="F511" s="327"/>
    </row>
    <row r="512" spans="1:6" s="417" customFormat="1" ht="13.8">
      <c r="A512" s="149"/>
      <c r="B512" s="233"/>
      <c r="C512" s="61"/>
      <c r="D512" s="149"/>
      <c r="E512" s="629"/>
      <c r="F512" s="327"/>
    </row>
    <row r="513" spans="1:6" s="417" customFormat="1" ht="13.8">
      <c r="A513" s="149"/>
      <c r="B513" s="233"/>
      <c r="C513" s="61"/>
      <c r="D513" s="149"/>
      <c r="E513" s="629"/>
      <c r="F513" s="327"/>
    </row>
    <row r="514" spans="1:6" s="417" customFormat="1" ht="13.8">
      <c r="A514" s="149"/>
      <c r="B514" s="233"/>
      <c r="C514" s="61"/>
      <c r="D514" s="149"/>
      <c r="E514" s="629"/>
      <c r="F514" s="327"/>
    </row>
    <row r="515" spans="1:6" s="417" customFormat="1" ht="13.8">
      <c r="A515" s="149"/>
      <c r="B515" s="233"/>
      <c r="C515" s="61"/>
      <c r="D515" s="149"/>
      <c r="E515" s="629"/>
      <c r="F515" s="327"/>
    </row>
    <row r="516" spans="1:6" s="417" customFormat="1" ht="13.8">
      <c r="A516" s="149"/>
      <c r="B516" s="340"/>
      <c r="C516" s="61"/>
      <c r="D516" s="149"/>
      <c r="E516" s="629"/>
      <c r="F516" s="327"/>
    </row>
    <row r="517" spans="1:6" s="417" customFormat="1" ht="13.8">
      <c r="A517" s="39"/>
      <c r="B517" s="221"/>
      <c r="C517" s="56"/>
      <c r="D517" s="39"/>
      <c r="E517" s="454"/>
      <c r="F517" s="69"/>
    </row>
    <row r="518" spans="1:6" s="417" customFormat="1" ht="13.8">
      <c r="A518" s="39"/>
      <c r="B518" s="221"/>
      <c r="C518" s="56"/>
      <c r="D518" s="39"/>
      <c r="E518" s="454"/>
      <c r="F518" s="228"/>
    </row>
    <row r="519" spans="1:6" s="417" customFormat="1" ht="13.8">
      <c r="A519" s="39"/>
      <c r="B519" s="221"/>
      <c r="C519" s="56"/>
      <c r="D519" s="39"/>
      <c r="E519" s="454"/>
      <c r="F519" s="228"/>
    </row>
    <row r="520" spans="1:6" s="417" customFormat="1" ht="13.8">
      <c r="A520" s="152"/>
      <c r="B520" s="360"/>
      <c r="C520" s="151"/>
      <c r="D520" s="152"/>
      <c r="E520" s="598"/>
      <c r="F520" s="324"/>
    </row>
    <row r="521" spans="1:6" s="632" customFormat="1" thickBot="1">
      <c r="A521" s="186"/>
      <c r="B521" s="671" t="s">
        <v>1236</v>
      </c>
      <c r="C521" s="185"/>
      <c r="D521" s="186"/>
      <c r="E521" s="630"/>
      <c r="F521" s="631">
        <f>SUM(F476:F520)</f>
        <v>0</v>
      </c>
    </row>
    <row r="522" spans="1:6" s="417" customFormat="1" thickTop="1">
      <c r="A522" s="149"/>
      <c r="B522" s="676"/>
      <c r="C522" s="30"/>
      <c r="D522" s="227"/>
      <c r="E522" s="2010"/>
      <c r="F522" s="230"/>
    </row>
    <row r="523" spans="1:6" s="417" customFormat="1" ht="13.8">
      <c r="A523" s="35"/>
      <c r="B523" s="669" t="s">
        <v>1237</v>
      </c>
      <c r="C523" s="34"/>
      <c r="D523" s="35"/>
      <c r="E523" s="480"/>
      <c r="F523" s="229"/>
    </row>
    <row r="524" spans="1:6" s="417" customFormat="1" ht="13.8">
      <c r="A524" s="35"/>
      <c r="B524" s="669"/>
      <c r="C524" s="34"/>
      <c r="D524" s="35"/>
      <c r="E524" s="480"/>
      <c r="F524" s="229"/>
    </row>
    <row r="525" spans="1:6" s="417" customFormat="1" ht="13.8">
      <c r="A525" s="35"/>
      <c r="B525" s="669" t="s">
        <v>1143</v>
      </c>
      <c r="C525" s="34"/>
      <c r="D525" s="35"/>
      <c r="E525" s="480"/>
      <c r="F525" s="229"/>
    </row>
    <row r="526" spans="1:6" s="417" customFormat="1" ht="13.8">
      <c r="A526" s="35"/>
      <c r="B526" s="669"/>
      <c r="C526" s="34"/>
      <c r="D526" s="35"/>
      <c r="E526" s="480"/>
      <c r="F526" s="229"/>
    </row>
    <row r="527" spans="1:6" s="417" customFormat="1" ht="13.8">
      <c r="A527" s="35"/>
      <c r="B527" s="537" t="s">
        <v>1238</v>
      </c>
      <c r="C527" s="34"/>
      <c r="D527" s="35"/>
      <c r="E527" s="480"/>
      <c r="F527" s="229"/>
    </row>
    <row r="528" spans="1:6" s="417" customFormat="1" ht="13.8">
      <c r="A528" s="35"/>
      <c r="B528" s="537"/>
      <c r="C528" s="34"/>
      <c r="D528" s="35"/>
      <c r="E528" s="480"/>
      <c r="F528" s="229"/>
    </row>
    <row r="529" spans="1:6" s="417" customFormat="1" ht="27.6">
      <c r="A529" s="35" t="s">
        <v>28</v>
      </c>
      <c r="B529" s="221" t="s">
        <v>1239</v>
      </c>
      <c r="C529" s="34">
        <v>344</v>
      </c>
      <c r="D529" s="35" t="s">
        <v>29</v>
      </c>
      <c r="E529" s="480"/>
      <c r="F529" s="69">
        <f>E529*$C529</f>
        <v>0</v>
      </c>
    </row>
    <row r="530" spans="1:6" s="417" customFormat="1" ht="13.8">
      <c r="A530" s="35"/>
      <c r="B530" s="221"/>
      <c r="C530" s="34"/>
      <c r="D530" s="35"/>
      <c r="E530" s="480"/>
      <c r="F530" s="229"/>
    </row>
    <row r="531" spans="1:6" s="417" customFormat="1" ht="13.8">
      <c r="A531" s="35"/>
      <c r="B531" s="340" t="s">
        <v>56</v>
      </c>
      <c r="C531" s="34"/>
      <c r="D531" s="35"/>
      <c r="E531" s="480"/>
      <c r="F531" s="229"/>
    </row>
    <row r="532" spans="1:6" s="417" customFormat="1" ht="13.8">
      <c r="A532" s="35"/>
      <c r="B532" s="340"/>
      <c r="C532" s="34"/>
      <c r="D532" s="35"/>
      <c r="E532" s="480"/>
      <c r="F532" s="229"/>
    </row>
    <row r="533" spans="1:6" s="417" customFormat="1" ht="13.8">
      <c r="A533" s="35" t="s">
        <v>30</v>
      </c>
      <c r="B533" s="221" t="s">
        <v>1240</v>
      </c>
      <c r="C533" s="34">
        <v>344</v>
      </c>
      <c r="D533" s="35" t="s">
        <v>29</v>
      </c>
      <c r="E533" s="480"/>
      <c r="F533" s="69">
        <f t="shared" ref="F533" si="9">E533*$C533</f>
        <v>0</v>
      </c>
    </row>
    <row r="534" spans="1:6" s="417" customFormat="1" ht="13.8">
      <c r="A534" s="35"/>
      <c r="B534" s="221"/>
      <c r="C534" s="34"/>
      <c r="D534" s="35"/>
      <c r="E534" s="480"/>
      <c r="F534" s="69"/>
    </row>
    <row r="535" spans="1:6" s="417" customFormat="1" ht="27.6">
      <c r="A535" s="35" t="s">
        <v>31</v>
      </c>
      <c r="B535" s="221" t="s">
        <v>1241</v>
      </c>
      <c r="C535" s="34">
        <v>1974</v>
      </c>
      <c r="D535" s="35" t="s">
        <v>29</v>
      </c>
      <c r="E535" s="480"/>
      <c r="F535" s="69">
        <f t="shared" ref="F535" si="10">E535*$C535</f>
        <v>0</v>
      </c>
    </row>
    <row r="536" spans="1:6" s="417" customFormat="1" ht="13.8">
      <c r="A536" s="35"/>
      <c r="B536" s="221"/>
      <c r="C536" s="34"/>
      <c r="D536" s="35"/>
      <c r="E536" s="480"/>
      <c r="F536" s="229"/>
    </row>
    <row r="537" spans="1:6" s="417" customFormat="1" ht="27.6">
      <c r="A537" s="35"/>
      <c r="B537" s="537" t="s">
        <v>1242</v>
      </c>
      <c r="C537" s="34"/>
      <c r="D537" s="35"/>
      <c r="E537" s="480"/>
      <c r="F537" s="229"/>
    </row>
    <row r="538" spans="1:6" s="417" customFormat="1" ht="13.8">
      <c r="A538" s="35"/>
      <c r="B538" s="537"/>
      <c r="C538" s="34"/>
      <c r="D538" s="35"/>
      <c r="E538" s="480"/>
      <c r="F538" s="229"/>
    </row>
    <row r="539" spans="1:6" s="417" customFormat="1" ht="13.8">
      <c r="A539" s="35" t="s">
        <v>32</v>
      </c>
      <c r="B539" s="221" t="s">
        <v>1243</v>
      </c>
      <c r="C539" s="34">
        <v>438</v>
      </c>
      <c r="D539" s="35" t="s">
        <v>29</v>
      </c>
      <c r="E539" s="480"/>
      <c r="F539" s="69">
        <f t="shared" ref="F539" si="11">E539*$C539</f>
        <v>0</v>
      </c>
    </row>
    <row r="540" spans="1:6" s="417" customFormat="1" ht="13.8">
      <c r="A540" s="35"/>
      <c r="B540" s="221"/>
      <c r="C540" s="34"/>
      <c r="D540" s="35"/>
      <c r="E540" s="480"/>
      <c r="F540" s="229"/>
    </row>
    <row r="541" spans="1:6" s="417" customFormat="1" ht="13.8">
      <c r="A541" s="35"/>
      <c r="B541" s="340" t="s">
        <v>325</v>
      </c>
      <c r="C541" s="34"/>
      <c r="D541" s="35"/>
      <c r="E541" s="480"/>
      <c r="F541" s="229"/>
    </row>
    <row r="542" spans="1:6" s="417" customFormat="1" ht="13.8">
      <c r="A542" s="35"/>
      <c r="B542" s="340"/>
      <c r="C542" s="34"/>
      <c r="D542" s="35"/>
      <c r="E542" s="480"/>
      <c r="F542" s="229"/>
    </row>
    <row r="543" spans="1:6" s="417" customFormat="1" ht="41.4">
      <c r="A543" s="35" t="s">
        <v>33</v>
      </c>
      <c r="B543" s="221" t="s">
        <v>1244</v>
      </c>
      <c r="C543" s="34">
        <v>438</v>
      </c>
      <c r="D543" s="35" t="s">
        <v>29</v>
      </c>
      <c r="E543" s="480"/>
      <c r="F543" s="69">
        <f t="shared" ref="F543:F547" si="12">E543*$C543</f>
        <v>0</v>
      </c>
    </row>
    <row r="544" spans="1:6" s="417" customFormat="1" ht="13.8">
      <c r="A544" s="35"/>
      <c r="B544" s="221"/>
      <c r="C544" s="34"/>
      <c r="D544" s="35"/>
      <c r="E544" s="480"/>
      <c r="F544" s="229"/>
    </row>
    <row r="545" spans="1:6" s="417" customFormat="1" ht="27.6">
      <c r="A545" s="35" t="s">
        <v>34</v>
      </c>
      <c r="B545" s="221" t="s">
        <v>1245</v>
      </c>
      <c r="C545" s="34">
        <v>45</v>
      </c>
      <c r="D545" s="35" t="s">
        <v>29</v>
      </c>
      <c r="E545" s="480"/>
      <c r="F545" s="69">
        <f t="shared" si="12"/>
        <v>0</v>
      </c>
    </row>
    <row r="546" spans="1:6" s="417" customFormat="1" ht="13.8">
      <c r="A546" s="35"/>
      <c r="B546" s="221"/>
      <c r="C546" s="34"/>
      <c r="D546" s="35"/>
      <c r="E546" s="480"/>
      <c r="F546" s="229"/>
    </row>
    <row r="547" spans="1:6" s="417" customFormat="1" ht="55.2">
      <c r="A547" s="35" t="s">
        <v>35</v>
      </c>
      <c r="B547" s="221" t="s">
        <v>1246</v>
      </c>
      <c r="C547" s="34">
        <v>9</v>
      </c>
      <c r="D547" s="35" t="s">
        <v>29</v>
      </c>
      <c r="E547" s="480"/>
      <c r="F547" s="69">
        <f t="shared" si="12"/>
        <v>0</v>
      </c>
    </row>
    <row r="548" spans="1:6" s="417" customFormat="1" ht="13.8">
      <c r="A548" s="35"/>
      <c r="B548" s="221"/>
      <c r="C548" s="34"/>
      <c r="D548" s="35"/>
      <c r="E548" s="480"/>
      <c r="F548" s="229"/>
    </row>
    <row r="549" spans="1:6" s="417" customFormat="1" ht="13.8">
      <c r="A549" s="35"/>
      <c r="B549" s="669" t="s">
        <v>1121</v>
      </c>
      <c r="C549" s="34"/>
      <c r="D549" s="35"/>
      <c r="E549" s="480"/>
      <c r="F549" s="229"/>
    </row>
    <row r="550" spans="1:6" s="417" customFormat="1" ht="13.8">
      <c r="A550" s="35"/>
      <c r="B550" s="669"/>
      <c r="C550" s="34"/>
      <c r="D550" s="35"/>
      <c r="E550" s="480"/>
      <c r="F550" s="229"/>
    </row>
    <row r="551" spans="1:6" s="417" customFormat="1" ht="27.6">
      <c r="A551" s="39"/>
      <c r="B551" s="340" t="s">
        <v>1247</v>
      </c>
      <c r="C551" s="56"/>
      <c r="D551" s="187"/>
      <c r="E551" s="480"/>
      <c r="F551" s="228"/>
    </row>
    <row r="552" spans="1:6" s="417" customFormat="1" ht="13.8">
      <c r="A552" s="39"/>
      <c r="B552" s="340"/>
      <c r="C552" s="56"/>
      <c r="D552" s="187"/>
      <c r="E552" s="480"/>
      <c r="F552" s="228"/>
    </row>
    <row r="553" spans="1:6" s="417" customFormat="1" ht="13.8">
      <c r="A553" s="39" t="s">
        <v>34</v>
      </c>
      <c r="B553" s="221" t="s">
        <v>1248</v>
      </c>
      <c r="C553" s="56">
        <v>55</v>
      </c>
      <c r="D553" s="39" t="s">
        <v>29</v>
      </c>
      <c r="E553" s="454"/>
      <c r="F553" s="69">
        <f t="shared" ref="F553" si="13">E553*$C553</f>
        <v>0</v>
      </c>
    </row>
    <row r="554" spans="1:6" s="417" customFormat="1" ht="13.8">
      <c r="A554" s="39"/>
      <c r="B554" s="221"/>
      <c r="C554" s="56"/>
      <c r="D554" s="39"/>
      <c r="E554" s="454"/>
      <c r="F554" s="69"/>
    </row>
    <row r="555" spans="1:6" s="417" customFormat="1" ht="13.8">
      <c r="A555" s="39" t="s">
        <v>35</v>
      </c>
      <c r="B555" s="221" t="s">
        <v>1249</v>
      </c>
      <c r="C555" s="56">
        <v>53</v>
      </c>
      <c r="D555" s="39" t="s">
        <v>29</v>
      </c>
      <c r="E555" s="454"/>
      <c r="F555" s="69">
        <f t="shared" ref="F555" si="14">E555*$C555</f>
        <v>0</v>
      </c>
    </row>
    <row r="556" spans="1:6" s="417" customFormat="1" ht="13.8">
      <c r="A556" s="39"/>
      <c r="B556" s="221"/>
      <c r="C556" s="56"/>
      <c r="D556" s="39"/>
      <c r="E556" s="454"/>
      <c r="F556" s="69"/>
    </row>
    <row r="557" spans="1:6" s="417" customFormat="1" ht="27.6">
      <c r="A557" s="39" t="s">
        <v>36</v>
      </c>
      <c r="B557" s="221" t="s">
        <v>1250</v>
      </c>
      <c r="C557" s="56">
        <v>549</v>
      </c>
      <c r="D557" s="39" t="s">
        <v>29</v>
      </c>
      <c r="E557" s="454"/>
      <c r="F557" s="69">
        <f t="shared" ref="F557" si="15">E557*$C557</f>
        <v>0</v>
      </c>
    </row>
    <row r="558" spans="1:6" s="417" customFormat="1" ht="13.8">
      <c r="A558" s="39"/>
      <c r="B558" s="221"/>
      <c r="C558" s="56"/>
      <c r="D558" s="39"/>
      <c r="E558" s="454"/>
      <c r="F558" s="228"/>
    </row>
    <row r="559" spans="1:6" s="417" customFormat="1" ht="13.8">
      <c r="A559" s="39"/>
      <c r="B559" s="221"/>
      <c r="C559" s="56"/>
      <c r="D559" s="39"/>
      <c r="E559" s="454"/>
      <c r="F559" s="228"/>
    </row>
    <row r="560" spans="1:6" s="417" customFormat="1" ht="13.8">
      <c r="A560" s="152"/>
      <c r="B560" s="360"/>
      <c r="C560" s="151"/>
      <c r="D560" s="152"/>
      <c r="E560" s="598"/>
      <c r="F560" s="324"/>
    </row>
    <row r="561" spans="1:6" s="632" customFormat="1" thickBot="1">
      <c r="A561" s="186"/>
      <c r="B561" s="461" t="s">
        <v>400</v>
      </c>
      <c r="C561" s="185"/>
      <c r="D561" s="186"/>
      <c r="E561" s="630"/>
      <c r="F561" s="631">
        <f>SUM(F525:F560)</f>
        <v>0</v>
      </c>
    </row>
    <row r="562" spans="1:6" s="417" customFormat="1" thickTop="1">
      <c r="A562" s="39"/>
      <c r="B562" s="221"/>
      <c r="C562" s="56"/>
      <c r="D562" s="39"/>
      <c r="E562" s="454"/>
      <c r="F562" s="228"/>
    </row>
    <row r="563" spans="1:6" s="417" customFormat="1" ht="13.8">
      <c r="A563" s="149"/>
      <c r="B563" s="233" t="s">
        <v>1251</v>
      </c>
      <c r="C563" s="61"/>
      <c r="D563" s="149"/>
      <c r="E563" s="629"/>
      <c r="F563" s="327"/>
    </row>
    <row r="564" spans="1:6" s="417" customFormat="1" ht="13.8">
      <c r="A564" s="149"/>
      <c r="B564" s="340"/>
      <c r="C564" s="61"/>
      <c r="D564" s="149"/>
      <c r="E564" s="629"/>
      <c r="F564" s="327"/>
    </row>
    <row r="565" spans="1:6" s="417" customFormat="1" ht="41.4">
      <c r="A565" s="39" t="s">
        <v>28</v>
      </c>
      <c r="B565" s="221" t="s">
        <v>1252</v>
      </c>
      <c r="C565" s="56">
        <v>55</v>
      </c>
      <c r="D565" s="39" t="s">
        <v>29</v>
      </c>
      <c r="E565" s="454"/>
      <c r="F565" s="69">
        <f>E565*$C565</f>
        <v>0</v>
      </c>
    </row>
    <row r="566" spans="1:6" s="417" customFormat="1" ht="13.8">
      <c r="A566" s="39"/>
      <c r="B566" s="221"/>
      <c r="C566" s="56"/>
      <c r="D566" s="39"/>
      <c r="E566" s="454"/>
      <c r="F566" s="228"/>
    </row>
    <row r="567" spans="1:6" s="417" customFormat="1" ht="13.8">
      <c r="A567" s="39" t="s">
        <v>30</v>
      </c>
      <c r="B567" s="221" t="s">
        <v>1253</v>
      </c>
      <c r="C567" s="56">
        <v>550</v>
      </c>
      <c r="D567" s="39" t="s">
        <v>46</v>
      </c>
      <c r="E567" s="454"/>
      <c r="F567" s="69">
        <f>E567*$C567</f>
        <v>0</v>
      </c>
    </row>
    <row r="568" spans="1:6" s="417" customFormat="1" ht="13.8">
      <c r="A568" s="39"/>
      <c r="B568" s="221"/>
      <c r="C568" s="56"/>
      <c r="D568" s="39"/>
      <c r="E568" s="454"/>
      <c r="F568" s="69"/>
    </row>
    <row r="569" spans="1:6" s="417" customFormat="1" ht="13.8">
      <c r="A569" s="149"/>
      <c r="B569" s="233" t="s">
        <v>1254</v>
      </c>
      <c r="C569" s="61"/>
      <c r="D569" s="149"/>
      <c r="E569" s="629"/>
      <c r="F569" s="327"/>
    </row>
    <row r="570" spans="1:6" s="417" customFormat="1" ht="13.8">
      <c r="A570" s="149"/>
      <c r="B570" s="340"/>
      <c r="C570" s="61"/>
      <c r="D570" s="149"/>
      <c r="E570" s="629"/>
      <c r="F570" s="327"/>
    </row>
    <row r="571" spans="1:6" s="417" customFormat="1" ht="27.6">
      <c r="A571" s="39" t="s">
        <v>31</v>
      </c>
      <c r="B571" s="221" t="s">
        <v>1255</v>
      </c>
      <c r="C571" s="56">
        <v>53</v>
      </c>
      <c r="D571" s="39" t="s">
        <v>29</v>
      </c>
      <c r="E571" s="454"/>
      <c r="F571" s="69">
        <f>E571*$C571</f>
        <v>0</v>
      </c>
    </row>
    <row r="572" spans="1:6" s="417" customFormat="1" ht="13.8">
      <c r="A572" s="39"/>
      <c r="B572" s="221"/>
      <c r="C572" s="56"/>
      <c r="D572" s="39"/>
      <c r="E572" s="454"/>
      <c r="F572" s="69"/>
    </row>
    <row r="573" spans="1:6" s="417" customFormat="1" ht="55.2">
      <c r="A573" s="39" t="s">
        <v>32</v>
      </c>
      <c r="B573" s="221" t="s">
        <v>1256</v>
      </c>
      <c r="C573" s="56">
        <v>1</v>
      </c>
      <c r="D573" s="39" t="s">
        <v>397</v>
      </c>
      <c r="E573" s="454"/>
      <c r="F573" s="69">
        <f>E573*$C573</f>
        <v>0</v>
      </c>
    </row>
    <row r="574" spans="1:6" s="417" customFormat="1" ht="13.8">
      <c r="A574" s="39"/>
      <c r="B574" s="221"/>
      <c r="C574" s="56"/>
      <c r="D574" s="39"/>
      <c r="E574" s="454"/>
      <c r="F574" s="69"/>
    </row>
    <row r="575" spans="1:6" s="417" customFormat="1" ht="13.8">
      <c r="A575" s="39"/>
      <c r="B575" s="233" t="s">
        <v>1257</v>
      </c>
      <c r="C575" s="56"/>
      <c r="D575" s="39"/>
      <c r="E575" s="454"/>
      <c r="F575" s="69"/>
    </row>
    <row r="576" spans="1:6" s="417" customFormat="1" ht="13.8">
      <c r="A576" s="39"/>
      <c r="B576" s="221"/>
      <c r="C576" s="56"/>
      <c r="D576" s="39"/>
      <c r="E576" s="454"/>
      <c r="F576" s="69"/>
    </row>
    <row r="577" spans="1:6" s="417" customFormat="1" ht="69">
      <c r="A577" s="39"/>
      <c r="B577" s="233" t="s">
        <v>1258</v>
      </c>
      <c r="C577" s="56"/>
      <c r="D577" s="39"/>
      <c r="E577" s="454"/>
      <c r="F577" s="228"/>
    </row>
    <row r="578" spans="1:6" s="417" customFormat="1" ht="13.8">
      <c r="A578" s="35"/>
      <c r="B578" s="340"/>
      <c r="C578" s="34"/>
      <c r="D578" s="35"/>
      <c r="E578" s="480"/>
      <c r="F578" s="229"/>
    </row>
    <row r="579" spans="1:6" s="417" customFormat="1" ht="27.6">
      <c r="A579" s="35" t="s">
        <v>33</v>
      </c>
      <c r="B579" s="221" t="s">
        <v>1259</v>
      </c>
      <c r="C579" s="56">
        <v>549</v>
      </c>
      <c r="D579" s="39" t="s">
        <v>29</v>
      </c>
      <c r="E579" s="454"/>
      <c r="F579" s="69">
        <f>E579*$C579</f>
        <v>0</v>
      </c>
    </row>
    <row r="580" spans="1:6" s="417" customFormat="1" ht="13.8">
      <c r="A580" s="35"/>
      <c r="B580" s="221"/>
      <c r="C580" s="56"/>
      <c r="D580" s="39"/>
      <c r="E580" s="454"/>
      <c r="F580" s="69"/>
    </row>
    <row r="581" spans="1:6" s="417" customFormat="1" ht="13.8">
      <c r="A581" s="35"/>
      <c r="B581" s="233" t="s">
        <v>878</v>
      </c>
      <c r="C581" s="56"/>
      <c r="D581" s="39"/>
      <c r="E581" s="454"/>
      <c r="F581" s="69"/>
    </row>
    <row r="582" spans="1:6" s="417" customFormat="1" ht="13.8">
      <c r="A582" s="35"/>
      <c r="B582" s="221"/>
      <c r="C582" s="56"/>
      <c r="D582" s="39"/>
      <c r="E582" s="454"/>
      <c r="F582" s="69"/>
    </row>
    <row r="583" spans="1:6" s="417" customFormat="1" ht="69">
      <c r="A583" s="35" t="s">
        <v>34</v>
      </c>
      <c r="B583" s="221" t="s">
        <v>1260</v>
      </c>
      <c r="C583" s="56">
        <v>1</v>
      </c>
      <c r="D583" s="39" t="s">
        <v>397</v>
      </c>
      <c r="E583" s="454"/>
      <c r="F583" s="69">
        <f>E583*$C583</f>
        <v>0</v>
      </c>
    </row>
    <row r="584" spans="1:6" customFormat="1">
      <c r="A584" s="35"/>
      <c r="B584" s="233" t="s">
        <v>75</v>
      </c>
      <c r="C584" s="603"/>
      <c r="D584" s="35"/>
      <c r="E584" s="2254"/>
      <c r="F584" s="633"/>
    </row>
    <row r="585" spans="1:6" customFormat="1">
      <c r="A585" s="35"/>
      <c r="B585" s="221"/>
      <c r="C585" s="603"/>
      <c r="D585" s="35"/>
      <c r="E585" s="2254"/>
      <c r="F585" s="633"/>
    </row>
    <row r="586" spans="1:6" customFormat="1" ht="55.2">
      <c r="A586" s="35" t="s">
        <v>35</v>
      </c>
      <c r="B586" s="221" t="s">
        <v>1261</v>
      </c>
      <c r="C586" s="603">
        <v>529</v>
      </c>
      <c r="D586" s="35" t="s">
        <v>29</v>
      </c>
      <c r="E586" s="2254"/>
      <c r="F586" s="633">
        <f>E586*$C586</f>
        <v>0</v>
      </c>
    </row>
    <row r="587" spans="1:6" customFormat="1">
      <c r="A587" s="35"/>
      <c r="B587" s="221"/>
      <c r="C587" s="603"/>
      <c r="D587" s="35"/>
      <c r="E587" s="2254"/>
      <c r="F587" s="633"/>
    </row>
    <row r="588" spans="1:6" customFormat="1" ht="55.2">
      <c r="A588" s="35" t="s">
        <v>36</v>
      </c>
      <c r="B588" s="221" t="s">
        <v>1262</v>
      </c>
      <c r="C588" s="603">
        <v>79</v>
      </c>
      <c r="D588" s="35" t="s">
        <v>29</v>
      </c>
      <c r="E588" s="2254"/>
      <c r="F588" s="633">
        <f>E588*$C588</f>
        <v>0</v>
      </c>
    </row>
    <row r="589" spans="1:6" customFormat="1">
      <c r="A589" s="35"/>
      <c r="B589" s="221"/>
      <c r="C589" s="603"/>
      <c r="D589" s="35"/>
      <c r="E589" s="2254"/>
      <c r="F589" s="633"/>
    </row>
    <row r="590" spans="1:6" customFormat="1">
      <c r="A590" s="152"/>
      <c r="B590" s="360"/>
      <c r="C590" s="151"/>
      <c r="D590" s="152"/>
      <c r="E590" s="598"/>
      <c r="F590" s="324"/>
    </row>
    <row r="591" spans="1:6" customFormat="1" ht="15" thickBot="1">
      <c r="A591" s="186"/>
      <c r="B591" s="461" t="s">
        <v>400</v>
      </c>
      <c r="C591" s="185"/>
      <c r="D591" s="186"/>
      <c r="E591" s="630"/>
      <c r="F591" s="631">
        <f>SUM(F562:F590)</f>
        <v>0</v>
      </c>
    </row>
    <row r="592" spans="1:6" customFormat="1" ht="15" thickTop="1">
      <c r="A592" s="39"/>
      <c r="B592" s="221"/>
      <c r="C592" s="200"/>
      <c r="D592" s="39"/>
      <c r="E592" s="2254"/>
      <c r="F592" s="634"/>
    </row>
    <row r="593" spans="1:6" customFormat="1" ht="41.4">
      <c r="A593" s="35" t="s">
        <v>28</v>
      </c>
      <c r="B593" s="221" t="s">
        <v>1263</v>
      </c>
      <c r="C593" s="603">
        <v>10</v>
      </c>
      <c r="D593" s="35" t="s">
        <v>44</v>
      </c>
      <c r="E593" s="2254"/>
      <c r="F593" s="633">
        <f>E593*$C593</f>
        <v>0</v>
      </c>
    </row>
    <row r="594" spans="1:6" customFormat="1">
      <c r="A594" s="35"/>
      <c r="B594" s="221"/>
      <c r="C594" s="603"/>
      <c r="D594" s="35"/>
      <c r="E594" s="2254"/>
      <c r="F594" s="633"/>
    </row>
    <row r="595" spans="1:6" customFormat="1">
      <c r="A595" s="39"/>
      <c r="B595" s="233" t="s">
        <v>1264</v>
      </c>
      <c r="C595" s="39"/>
      <c r="D595" s="39"/>
      <c r="E595" s="2254"/>
      <c r="F595" s="634"/>
    </row>
    <row r="596" spans="1:6" customFormat="1">
      <c r="A596" s="39"/>
      <c r="B596" s="221"/>
      <c r="C596" s="39"/>
      <c r="D596" s="39"/>
      <c r="E596" s="2254"/>
      <c r="F596" s="634"/>
    </row>
    <row r="597" spans="1:6" customFormat="1" ht="27.6">
      <c r="A597" s="39" t="s">
        <v>30</v>
      </c>
      <c r="B597" s="221" t="s">
        <v>1265</v>
      </c>
      <c r="C597" s="200">
        <v>608</v>
      </c>
      <c r="D597" s="39" t="s">
        <v>29</v>
      </c>
      <c r="E597" s="2254"/>
      <c r="F597" s="634">
        <f>E597*$C597</f>
        <v>0</v>
      </c>
    </row>
    <row r="598" spans="1:6" customFormat="1">
      <c r="A598" s="39"/>
      <c r="B598" s="221"/>
      <c r="C598" s="200"/>
      <c r="D598" s="39"/>
      <c r="E598" s="2254"/>
      <c r="F598" s="634"/>
    </row>
    <row r="599" spans="1:6" customFormat="1">
      <c r="A599" s="39"/>
      <c r="B599" s="233" t="s">
        <v>1266</v>
      </c>
      <c r="C599" s="200"/>
      <c r="D599" s="39"/>
      <c r="E599" s="2254"/>
      <c r="F599" s="634"/>
    </row>
    <row r="600" spans="1:6" customFormat="1">
      <c r="A600" s="39"/>
      <c r="B600" s="233"/>
      <c r="C600" s="200"/>
      <c r="D600" s="39"/>
      <c r="E600" s="2254"/>
      <c r="F600" s="634"/>
    </row>
    <row r="601" spans="1:6" customFormat="1">
      <c r="A601" s="39"/>
      <c r="B601" s="669" t="s">
        <v>1267</v>
      </c>
      <c r="C601" s="200"/>
      <c r="D601" s="323"/>
      <c r="E601" s="454"/>
      <c r="F601" s="605"/>
    </row>
    <row r="602" spans="1:6" customFormat="1">
      <c r="A602" s="39"/>
      <c r="B602" s="677"/>
      <c r="C602" s="200"/>
      <c r="D602" s="39"/>
      <c r="E602" s="454"/>
      <c r="F602" s="605"/>
    </row>
    <row r="603" spans="1:6" customFormat="1" ht="27.6">
      <c r="A603" s="39"/>
      <c r="B603" s="688" t="s">
        <v>1247</v>
      </c>
      <c r="C603" s="200"/>
      <c r="D603" s="39"/>
      <c r="E603" s="454"/>
      <c r="F603" s="605"/>
    </row>
    <row r="604" spans="1:6" customFormat="1">
      <c r="A604" s="39"/>
      <c r="B604" s="688"/>
      <c r="C604" s="200"/>
      <c r="D604" s="39"/>
      <c r="E604" s="454"/>
      <c r="F604" s="605"/>
    </row>
    <row r="605" spans="1:6" customFormat="1">
      <c r="A605" s="39" t="s">
        <v>31</v>
      </c>
      <c r="B605" s="689" t="s">
        <v>1268</v>
      </c>
      <c r="C605" s="200">
        <v>21</v>
      </c>
      <c r="D605" s="39" t="s">
        <v>29</v>
      </c>
      <c r="E605" s="454"/>
      <c r="F605" s="633">
        <f>E605*$C605</f>
        <v>0</v>
      </c>
    </row>
    <row r="606" spans="1:6" customFormat="1">
      <c r="A606" s="39"/>
      <c r="B606" s="689"/>
      <c r="C606" s="200"/>
      <c r="D606" s="39"/>
      <c r="E606" s="454"/>
      <c r="F606" s="605"/>
    </row>
    <row r="607" spans="1:6" customFormat="1">
      <c r="A607" s="39"/>
      <c r="B607" s="688" t="s">
        <v>1269</v>
      </c>
      <c r="C607" s="200"/>
      <c r="D607" s="39"/>
      <c r="E607" s="454"/>
      <c r="F607" s="605"/>
    </row>
    <row r="608" spans="1:6" customFormat="1">
      <c r="A608" s="39"/>
      <c r="B608" s="688"/>
      <c r="C608" s="200"/>
      <c r="D608" s="39"/>
      <c r="E608" s="454"/>
      <c r="F608" s="605"/>
    </row>
    <row r="609" spans="1:6" customFormat="1" ht="41.4">
      <c r="A609" s="39" t="s">
        <v>32</v>
      </c>
      <c r="B609" s="221" t="s">
        <v>1270</v>
      </c>
      <c r="C609" s="200">
        <v>21</v>
      </c>
      <c r="D609" s="39" t="s">
        <v>29</v>
      </c>
      <c r="E609" s="454"/>
      <c r="F609" s="633">
        <f>E609*$C609</f>
        <v>0</v>
      </c>
    </row>
    <row r="610" spans="1:6" customFormat="1">
      <c r="A610" s="39"/>
      <c r="B610" s="690"/>
      <c r="C610" s="200"/>
      <c r="D610" s="636"/>
      <c r="E610" s="2260"/>
      <c r="F610" s="637"/>
    </row>
    <row r="611" spans="1:6" customFormat="1">
      <c r="A611" s="39"/>
      <c r="B611" s="669" t="s">
        <v>1271</v>
      </c>
      <c r="C611" s="200"/>
      <c r="D611" s="39"/>
      <c r="E611" s="454"/>
      <c r="F611" s="605"/>
    </row>
    <row r="612" spans="1:6" customFormat="1">
      <c r="A612" s="39"/>
      <c r="B612" s="677"/>
      <c r="C612" s="200"/>
      <c r="D612" s="39"/>
      <c r="E612" s="454"/>
      <c r="F612" s="605"/>
    </row>
    <row r="613" spans="1:6" customFormat="1" ht="27.6">
      <c r="A613" s="39" t="s">
        <v>33</v>
      </c>
      <c r="B613" s="221" t="s">
        <v>1272</v>
      </c>
      <c r="C613" s="200">
        <v>19</v>
      </c>
      <c r="D613" s="39" t="s">
        <v>29</v>
      </c>
      <c r="E613" s="454"/>
      <c r="F613" s="633">
        <f>E613*$C613</f>
        <v>0</v>
      </c>
    </row>
    <row r="614" spans="1:6" customFormat="1">
      <c r="A614" s="39"/>
      <c r="B614" s="221"/>
      <c r="C614" s="200"/>
      <c r="D614" s="638"/>
      <c r="E614" s="2254"/>
      <c r="F614" s="634"/>
    </row>
    <row r="615" spans="1:6" customFormat="1" ht="55.2">
      <c r="A615" s="39" t="s">
        <v>34</v>
      </c>
      <c r="B615" s="221" t="s">
        <v>1273</v>
      </c>
      <c r="C615" s="200">
        <v>1</v>
      </c>
      <c r="D615" s="638" t="s">
        <v>397</v>
      </c>
      <c r="E615" s="2254"/>
      <c r="F615" s="633">
        <f>E615*$C615</f>
        <v>0</v>
      </c>
    </row>
    <row r="616" spans="1:6" s="570" customFormat="1" ht="13.8">
      <c r="A616" s="35"/>
      <c r="B616" s="221"/>
      <c r="C616" s="34"/>
      <c r="D616" s="39"/>
      <c r="E616" s="480"/>
      <c r="F616" s="228"/>
    </row>
    <row r="617" spans="1:6" s="417" customFormat="1" ht="13.8">
      <c r="A617" s="35"/>
      <c r="B617" s="221"/>
      <c r="C617" s="34"/>
      <c r="D617" s="35"/>
      <c r="E617" s="480"/>
      <c r="F617" s="228"/>
    </row>
    <row r="618" spans="1:6" s="570" customFormat="1" thickBot="1">
      <c r="A618" s="227"/>
      <c r="B618" s="473" t="s">
        <v>400</v>
      </c>
      <c r="C618" s="30"/>
      <c r="D618" s="227"/>
      <c r="E618" s="2010"/>
      <c r="F618" s="639">
        <f>SUM(F592:F617)</f>
        <v>0</v>
      </c>
    </row>
    <row r="619" spans="1:6" s="570" customFormat="1" thickTop="1">
      <c r="A619" s="227"/>
      <c r="B619" s="473"/>
      <c r="C619" s="30"/>
      <c r="D619" s="227"/>
      <c r="E619" s="2010"/>
      <c r="F619" s="327"/>
    </row>
    <row r="620" spans="1:6" s="417" customFormat="1" ht="13.8">
      <c r="A620" s="35"/>
      <c r="B620" s="221"/>
      <c r="C620" s="34"/>
      <c r="D620" s="35"/>
      <c r="E620" s="480"/>
      <c r="F620" s="228"/>
    </row>
    <row r="621" spans="1:6" s="417" customFormat="1" ht="13.8">
      <c r="A621" s="35"/>
      <c r="B621" s="233" t="s">
        <v>45</v>
      </c>
      <c r="C621" s="34"/>
      <c r="D621" s="35"/>
      <c r="E621" s="480"/>
      <c r="F621" s="228"/>
    </row>
    <row r="622" spans="1:6" s="417" customFormat="1" ht="13.8">
      <c r="A622" s="35"/>
      <c r="B622" s="221"/>
      <c r="C622" s="34"/>
      <c r="D622" s="35"/>
      <c r="E622" s="480"/>
      <c r="F622" s="228"/>
    </row>
    <row r="623" spans="1:6" s="417" customFormat="1" ht="13.8">
      <c r="A623" s="35"/>
      <c r="B623" s="221"/>
      <c r="C623" s="34"/>
      <c r="D623" s="35"/>
      <c r="E623" s="480"/>
      <c r="F623" s="228"/>
    </row>
    <row r="624" spans="1:6" s="417" customFormat="1" ht="13.8">
      <c r="A624" s="35"/>
      <c r="B624" s="221" t="s">
        <v>1274</v>
      </c>
      <c r="C624" s="34"/>
      <c r="D624" s="35"/>
      <c r="E624" s="480"/>
      <c r="F624" s="228">
        <f>F561</f>
        <v>0</v>
      </c>
    </row>
    <row r="625" spans="1:6" s="417" customFormat="1" ht="13.8">
      <c r="A625" s="35"/>
      <c r="B625" s="221"/>
      <c r="C625" s="34"/>
      <c r="D625" s="35"/>
      <c r="E625" s="480"/>
      <c r="F625" s="228"/>
    </row>
    <row r="626" spans="1:6" s="417" customFormat="1" ht="13.8">
      <c r="A626" s="35"/>
      <c r="B626" s="221" t="s">
        <v>1275</v>
      </c>
      <c r="C626" s="34"/>
      <c r="D626" s="35"/>
      <c r="E626" s="480"/>
      <c r="F626" s="228">
        <f>F591</f>
        <v>0</v>
      </c>
    </row>
    <row r="627" spans="1:6" s="417" customFormat="1" ht="13.8">
      <c r="A627" s="35"/>
      <c r="B627" s="221"/>
      <c r="C627" s="34"/>
      <c r="D627" s="35"/>
      <c r="E627" s="480"/>
      <c r="F627" s="228"/>
    </row>
    <row r="628" spans="1:6" s="417" customFormat="1" ht="13.8">
      <c r="A628" s="35"/>
      <c r="B628" s="221" t="s">
        <v>1276</v>
      </c>
      <c r="C628" s="34"/>
      <c r="D628" s="35"/>
      <c r="E628" s="480"/>
      <c r="F628" s="228">
        <f>F618</f>
        <v>0</v>
      </c>
    </row>
    <row r="629" spans="1:6" s="417" customFormat="1" ht="13.8">
      <c r="A629" s="35"/>
      <c r="B629" s="672"/>
      <c r="C629" s="34"/>
      <c r="D629" s="35"/>
      <c r="E629" s="480"/>
      <c r="F629" s="229"/>
    </row>
    <row r="630" spans="1:6" s="417" customFormat="1" ht="13.8">
      <c r="A630" s="48"/>
      <c r="B630" s="670"/>
      <c r="C630" s="47"/>
      <c r="D630" s="48"/>
      <c r="E630" s="2014"/>
      <c r="F630" s="231"/>
    </row>
    <row r="631" spans="1:6" s="417" customFormat="1" thickBot="1">
      <c r="A631" s="66"/>
      <c r="B631" s="671" t="s">
        <v>1277</v>
      </c>
      <c r="C631" s="65"/>
      <c r="D631" s="66"/>
      <c r="E631" s="2022"/>
      <c r="F631" s="232">
        <f>SUM(F624:F629)</f>
        <v>0</v>
      </c>
    </row>
    <row r="632" spans="1:6" s="417" customFormat="1" thickTop="1">
      <c r="A632" s="35"/>
      <c r="B632" s="672"/>
      <c r="C632" s="34"/>
      <c r="D632" s="35"/>
      <c r="E632" s="480"/>
      <c r="F632" s="68"/>
    </row>
    <row r="633" spans="1:6" s="417" customFormat="1" ht="13.8">
      <c r="A633" s="35"/>
      <c r="B633" s="669" t="s">
        <v>1278</v>
      </c>
      <c r="C633" s="34"/>
      <c r="D633" s="35"/>
      <c r="E633" s="480"/>
      <c r="F633" s="68"/>
    </row>
    <row r="634" spans="1:6" s="417" customFormat="1" ht="13.8">
      <c r="A634" s="35"/>
      <c r="B634" s="672"/>
      <c r="C634" s="34"/>
      <c r="D634" s="35"/>
      <c r="E634" s="480"/>
      <c r="F634" s="68"/>
    </row>
    <row r="635" spans="1:6" s="417" customFormat="1" ht="13.8">
      <c r="A635" s="35"/>
      <c r="B635" s="669" t="s">
        <v>1279</v>
      </c>
      <c r="C635" s="640"/>
      <c r="D635" s="35"/>
      <c r="E635" s="480"/>
      <c r="F635" s="68"/>
    </row>
    <row r="636" spans="1:6" s="417" customFormat="1" ht="13.8">
      <c r="A636" s="35"/>
      <c r="B636" s="669"/>
      <c r="C636" s="34"/>
      <c r="D636" s="35"/>
      <c r="E636" s="480"/>
      <c r="F636" s="68"/>
    </row>
    <row r="637" spans="1:6" s="417" customFormat="1" ht="138">
      <c r="A637" s="39" t="s">
        <v>28</v>
      </c>
      <c r="B637" s="672" t="s">
        <v>1280</v>
      </c>
      <c r="C637" s="34">
        <v>10</v>
      </c>
      <c r="D637" s="35" t="s">
        <v>44</v>
      </c>
      <c r="E637" s="480"/>
      <c r="F637" s="229">
        <f>E637*C637</f>
        <v>0</v>
      </c>
    </row>
    <row r="638" spans="1:6" s="417" customFormat="1" ht="13.8">
      <c r="A638" s="39"/>
      <c r="B638" s="221"/>
      <c r="C638" s="34"/>
      <c r="D638" s="35"/>
      <c r="E638" s="480"/>
      <c r="F638" s="229"/>
    </row>
    <row r="639" spans="1:6" customFormat="1">
      <c r="A639" s="31"/>
      <c r="B639" s="409" t="s">
        <v>1281</v>
      </c>
      <c r="C639" s="641"/>
      <c r="D639" s="31"/>
      <c r="E639" s="2010"/>
      <c r="F639" s="392"/>
    </row>
    <row r="640" spans="1:6" customFormat="1">
      <c r="A640" s="31"/>
      <c r="B640" s="668"/>
      <c r="C640" s="641"/>
      <c r="D640" s="31"/>
      <c r="E640" s="2010"/>
      <c r="F640" s="392"/>
    </row>
    <row r="641" spans="1:15" customFormat="1" ht="124.2">
      <c r="A641" s="586" t="s">
        <v>30</v>
      </c>
      <c r="B641" s="588" t="s">
        <v>1282</v>
      </c>
      <c r="C641" s="642">
        <v>1</v>
      </c>
      <c r="D641" s="586" t="s">
        <v>44</v>
      </c>
      <c r="E641" s="480"/>
      <c r="F641" s="349">
        <f>E641*C641</f>
        <v>0</v>
      </c>
    </row>
    <row r="642" spans="1:15" customFormat="1">
      <c r="A642" s="31"/>
      <c r="B642" s="668"/>
      <c r="C642" s="641"/>
      <c r="D642" s="31"/>
      <c r="E642" s="2010"/>
      <c r="F642" s="392"/>
    </row>
    <row r="643" spans="1:15" customFormat="1" ht="124.2">
      <c r="A643" s="586" t="s">
        <v>31</v>
      </c>
      <c r="B643" s="588" t="s">
        <v>1283</v>
      </c>
      <c r="C643" s="642">
        <v>1</v>
      </c>
      <c r="D643" s="586" t="s">
        <v>44</v>
      </c>
      <c r="E643" s="480"/>
      <c r="F643" s="349">
        <f>E643*C643</f>
        <v>0</v>
      </c>
    </row>
    <row r="644" spans="1:15" s="417" customFormat="1" ht="13.8">
      <c r="A644" s="39"/>
      <c r="B644" s="221"/>
      <c r="C644" s="34"/>
      <c r="D644" s="35"/>
      <c r="E644" s="480"/>
      <c r="F644" s="229"/>
    </row>
    <row r="645" spans="1:15" s="417" customFormat="1" ht="13.8">
      <c r="A645" s="39"/>
      <c r="B645" s="409" t="s">
        <v>1284</v>
      </c>
      <c r="C645" s="34"/>
      <c r="D645" s="35"/>
      <c r="E645" s="480"/>
      <c r="F645" s="229"/>
    </row>
    <row r="646" spans="1:15" s="417" customFormat="1" ht="13.8">
      <c r="A646" s="39"/>
      <c r="B646" s="409"/>
      <c r="C646" s="34"/>
      <c r="D646" s="35"/>
      <c r="E646" s="480"/>
      <c r="F646" s="229"/>
    </row>
    <row r="647" spans="1:15" s="417" customFormat="1" ht="96.6">
      <c r="A647" s="39" t="s">
        <v>32</v>
      </c>
      <c r="B647" s="221" t="s">
        <v>1285</v>
      </c>
      <c r="C647" s="643">
        <v>1</v>
      </c>
      <c r="D647" s="644" t="s">
        <v>44</v>
      </c>
      <c r="E647" s="2261"/>
      <c r="F647" s="435">
        <f>E647*C647</f>
        <v>0</v>
      </c>
    </row>
    <row r="648" spans="1:15" s="417" customFormat="1" ht="13.8">
      <c r="A648" s="39"/>
      <c r="B648" s="221"/>
      <c r="C648" s="34"/>
      <c r="D648" s="35"/>
      <c r="E648" s="480"/>
      <c r="F648" s="229"/>
    </row>
    <row r="649" spans="1:15" s="417" customFormat="1" ht="13.8">
      <c r="A649" s="39"/>
      <c r="B649" s="588"/>
      <c r="C649" s="34"/>
      <c r="D649" s="35"/>
      <c r="E649" s="480"/>
      <c r="F649" s="229"/>
    </row>
    <row r="650" spans="1:15" s="417" customFormat="1" ht="13.8">
      <c r="A650" s="152"/>
      <c r="B650" s="360"/>
      <c r="C650" s="151"/>
      <c r="D650" s="152"/>
      <c r="E650" s="598"/>
      <c r="F650" s="324"/>
    </row>
    <row r="651" spans="1:15" s="417" customFormat="1" thickBot="1">
      <c r="A651" s="186"/>
      <c r="B651" s="461" t="s">
        <v>400</v>
      </c>
      <c r="C651" s="185"/>
      <c r="D651" s="186"/>
      <c r="E651" s="630"/>
      <c r="F651" s="631">
        <f>SUM(F633:F650)</f>
        <v>0</v>
      </c>
    </row>
    <row r="652" spans="1:15" s="417" customFormat="1" thickTop="1">
      <c r="A652" s="149"/>
      <c r="B652" s="473"/>
      <c r="C652" s="61"/>
      <c r="D652" s="149"/>
      <c r="E652" s="629"/>
      <c r="F652" s="327"/>
    </row>
    <row r="653" spans="1:15" s="417" customFormat="1" ht="96.6">
      <c r="A653" s="39" t="s">
        <v>28</v>
      </c>
      <c r="B653" s="221" t="s">
        <v>1286</v>
      </c>
      <c r="C653" s="34">
        <v>1</v>
      </c>
      <c r="D653" s="35" t="s">
        <v>44</v>
      </c>
      <c r="E653" s="454"/>
      <c r="F653" s="229">
        <f>E653*C653</f>
        <v>0</v>
      </c>
    </row>
    <row r="654" spans="1:15" s="417" customFormat="1" ht="13.8">
      <c r="A654" s="39"/>
      <c r="B654" s="473"/>
      <c r="C654" s="61"/>
      <c r="D654" s="149"/>
      <c r="E654" s="629"/>
      <c r="F654" s="327"/>
    </row>
    <row r="655" spans="1:15" s="417" customFormat="1" ht="13.8">
      <c r="A655" s="39"/>
      <c r="B655" s="409" t="s">
        <v>1287</v>
      </c>
      <c r="C655" s="34"/>
      <c r="D655" s="35"/>
      <c r="E655" s="2038"/>
      <c r="F655" s="645"/>
      <c r="G655" s="646"/>
      <c r="H655" s="646"/>
      <c r="I655" s="646"/>
      <c r="J655" s="646"/>
      <c r="K655" s="646"/>
      <c r="L655" s="646"/>
      <c r="M655" s="646"/>
      <c r="N655" s="646"/>
      <c r="O655" s="646"/>
    </row>
    <row r="656" spans="1:15" s="417" customFormat="1" ht="13.8">
      <c r="A656" s="39"/>
      <c r="B656" s="588"/>
      <c r="C656" s="34"/>
      <c r="D656" s="35"/>
      <c r="E656" s="2038"/>
      <c r="F656" s="645"/>
      <c r="G656" s="646"/>
      <c r="H656" s="646"/>
      <c r="I656" s="646"/>
      <c r="J656" s="646"/>
      <c r="K656" s="646"/>
      <c r="L656" s="646"/>
      <c r="M656" s="646"/>
      <c r="N656" s="646"/>
      <c r="O656" s="646"/>
    </row>
    <row r="657" spans="1:15" s="417" customFormat="1" ht="82.8">
      <c r="A657" s="39" t="s">
        <v>30</v>
      </c>
      <c r="B657" s="672" t="s">
        <v>1288</v>
      </c>
      <c r="C657" s="34">
        <v>6</v>
      </c>
      <c r="D657" s="35" t="s">
        <v>46</v>
      </c>
      <c r="E657" s="2038"/>
      <c r="F657" s="645">
        <f>E657*C657</f>
        <v>0</v>
      </c>
      <c r="G657" s="646"/>
      <c r="H657" s="646"/>
      <c r="I657" s="646"/>
      <c r="J657" s="646"/>
      <c r="K657" s="646"/>
      <c r="L657" s="646"/>
      <c r="M657" s="646"/>
      <c r="N657" s="646"/>
      <c r="O657" s="646"/>
    </row>
    <row r="658" spans="1:15" s="417" customFormat="1" ht="13.8">
      <c r="A658" s="39"/>
      <c r="B658" s="672"/>
      <c r="C658" s="34"/>
      <c r="D658" s="35"/>
      <c r="E658" s="2038"/>
      <c r="F658" s="645"/>
      <c r="G658" s="646"/>
      <c r="H658" s="646"/>
      <c r="I658" s="646"/>
      <c r="J658" s="646"/>
      <c r="K658" s="646"/>
      <c r="L658" s="646"/>
      <c r="M658" s="646"/>
      <c r="N658" s="646"/>
      <c r="O658" s="646"/>
    </row>
    <row r="659" spans="1:15" s="417" customFormat="1" ht="13.8">
      <c r="A659" s="39"/>
      <c r="B659" s="409" t="s">
        <v>1289</v>
      </c>
      <c r="C659" s="34"/>
      <c r="D659" s="35"/>
      <c r="E659" s="2038"/>
      <c r="F659" s="645"/>
      <c r="G659" s="646"/>
      <c r="H659" s="646"/>
      <c r="I659" s="646"/>
      <c r="J659" s="646"/>
      <c r="K659" s="646"/>
      <c r="L659" s="646"/>
      <c r="M659" s="646"/>
      <c r="N659" s="646"/>
      <c r="O659" s="646"/>
    </row>
    <row r="660" spans="1:15" s="417" customFormat="1" ht="13.8">
      <c r="A660" s="39"/>
      <c r="B660" s="221"/>
      <c r="C660" s="34"/>
      <c r="D660" s="35"/>
      <c r="E660" s="2038"/>
      <c r="F660" s="645"/>
      <c r="G660" s="646"/>
      <c r="H660" s="646"/>
      <c r="I660" s="646"/>
      <c r="J660" s="646"/>
      <c r="K660" s="646"/>
      <c r="L660" s="646"/>
      <c r="M660" s="646"/>
      <c r="N660" s="646"/>
      <c r="O660" s="646"/>
    </row>
    <row r="661" spans="1:15" s="417" customFormat="1" ht="96.6">
      <c r="A661" s="39" t="s">
        <v>31</v>
      </c>
      <c r="B661" s="588" t="s">
        <v>1290</v>
      </c>
      <c r="C661" s="34">
        <v>16</v>
      </c>
      <c r="D661" s="35" t="s">
        <v>46</v>
      </c>
      <c r="E661" s="2038"/>
      <c r="F661" s="645">
        <f>E661*C661</f>
        <v>0</v>
      </c>
      <c r="G661" s="646"/>
      <c r="H661" s="646"/>
      <c r="I661" s="646"/>
      <c r="J661" s="646"/>
      <c r="K661" s="646"/>
      <c r="L661" s="646"/>
      <c r="M661" s="646"/>
      <c r="N661" s="646"/>
      <c r="O661" s="646"/>
    </row>
    <row r="662" spans="1:15" s="417" customFormat="1" ht="13.8">
      <c r="A662" s="39"/>
      <c r="B662" s="588"/>
      <c r="C662" s="34"/>
      <c r="D662" s="35"/>
      <c r="E662" s="2038"/>
      <c r="F662" s="645"/>
      <c r="G662" s="646"/>
      <c r="H662" s="646"/>
      <c r="I662" s="646"/>
      <c r="J662" s="646"/>
      <c r="K662" s="646"/>
      <c r="L662" s="646"/>
      <c r="M662" s="646"/>
      <c r="N662" s="646"/>
      <c r="O662" s="646"/>
    </row>
    <row r="663" spans="1:15" s="417" customFormat="1" ht="13.8">
      <c r="A663" s="39"/>
      <c r="B663" s="233" t="s">
        <v>1291</v>
      </c>
      <c r="C663" s="61"/>
      <c r="D663" s="149"/>
      <c r="E663" s="629"/>
      <c r="F663" s="327"/>
    </row>
    <row r="664" spans="1:15" s="417" customFormat="1" ht="13.8">
      <c r="A664" s="39"/>
      <c r="B664" s="473"/>
      <c r="C664" s="61"/>
      <c r="D664" s="149"/>
      <c r="E664" s="629"/>
      <c r="F664" s="327"/>
    </row>
    <row r="665" spans="1:15" s="417" customFormat="1" ht="96.6">
      <c r="A665" s="35" t="s">
        <v>32</v>
      </c>
      <c r="B665" s="691" t="s">
        <v>1292</v>
      </c>
      <c r="C665" s="34">
        <v>10</v>
      </c>
      <c r="D665" s="35" t="s">
        <v>44</v>
      </c>
      <c r="E665" s="480"/>
      <c r="F665" s="229">
        <f>E665*C665</f>
        <v>0</v>
      </c>
    </row>
    <row r="666" spans="1:15" s="417" customFormat="1" ht="13.8">
      <c r="A666" s="39"/>
      <c r="B666" s="588"/>
      <c r="C666" s="34"/>
      <c r="D666" s="35"/>
      <c r="E666" s="480"/>
      <c r="F666" s="229"/>
    </row>
    <row r="667" spans="1:15" s="417" customFormat="1" ht="13.8">
      <c r="A667" s="39"/>
      <c r="B667" s="409" t="s">
        <v>1293</v>
      </c>
      <c r="C667" s="34"/>
      <c r="D667" s="35"/>
      <c r="E667" s="480"/>
      <c r="F667" s="229"/>
    </row>
    <row r="668" spans="1:15" s="417" customFormat="1" ht="13.8">
      <c r="A668" s="39"/>
      <c r="B668" s="588"/>
      <c r="C668" s="34"/>
      <c r="D668" s="35"/>
      <c r="E668" s="480"/>
      <c r="F668" s="229"/>
    </row>
    <row r="669" spans="1:15" s="417" customFormat="1" ht="55.2">
      <c r="A669" s="39" t="s">
        <v>33</v>
      </c>
      <c r="B669" s="588" t="s">
        <v>1294</v>
      </c>
      <c r="C669" s="34">
        <v>4</v>
      </c>
      <c r="D669" s="35" t="s">
        <v>46</v>
      </c>
      <c r="E669" s="480"/>
      <c r="F669" s="229">
        <f>E669*C669</f>
        <v>0</v>
      </c>
    </row>
    <row r="670" spans="1:15" s="417" customFormat="1" ht="13.8">
      <c r="A670" s="39"/>
      <c r="B670" s="588"/>
      <c r="C670" s="34"/>
      <c r="D670" s="35"/>
      <c r="E670" s="480"/>
      <c r="F670" s="229"/>
    </row>
    <row r="671" spans="1:15" s="417" customFormat="1" ht="13.8">
      <c r="A671" s="39"/>
      <c r="B671" s="588"/>
      <c r="C671" s="34"/>
      <c r="D671" s="35"/>
      <c r="E671" s="480"/>
      <c r="F671" s="229"/>
    </row>
    <row r="672" spans="1:15" s="417" customFormat="1" ht="13.8">
      <c r="A672" s="149"/>
      <c r="B672" s="473"/>
      <c r="C672" s="61"/>
      <c r="D672" s="149"/>
      <c r="E672" s="629"/>
      <c r="F672" s="327"/>
    </row>
    <row r="673" spans="1:6" s="417" customFormat="1" ht="13.8">
      <c r="A673" s="39"/>
      <c r="B673" s="221"/>
      <c r="C673" s="34"/>
      <c r="D673" s="35"/>
      <c r="E673" s="480"/>
      <c r="F673" s="229"/>
    </row>
    <row r="674" spans="1:6" s="40" customFormat="1" ht="13.8">
      <c r="A674" s="39"/>
      <c r="B674" s="669"/>
      <c r="C674" s="30"/>
      <c r="D674" s="227"/>
      <c r="E674" s="480"/>
      <c r="F674" s="513"/>
    </row>
    <row r="675" spans="1:6" s="40" customFormat="1" ht="13.8">
      <c r="A675" s="152"/>
      <c r="B675" s="360"/>
      <c r="C675" s="151"/>
      <c r="D675" s="152"/>
      <c r="E675" s="598"/>
      <c r="F675" s="324"/>
    </row>
    <row r="676" spans="1:6" s="40" customFormat="1" thickBot="1">
      <c r="A676" s="186"/>
      <c r="B676" s="461" t="s">
        <v>400</v>
      </c>
      <c r="C676" s="185"/>
      <c r="D676" s="186"/>
      <c r="E676" s="630"/>
      <c r="F676" s="631">
        <f>SUM(F652:F675)</f>
        <v>0</v>
      </c>
    </row>
    <row r="677" spans="1:6" s="40" customFormat="1" thickTop="1">
      <c r="A677" s="39"/>
      <c r="B677" s="669"/>
      <c r="C677" s="30"/>
      <c r="D677" s="227"/>
      <c r="E677" s="480"/>
      <c r="F677" s="513"/>
    </row>
    <row r="678" spans="1:6" s="40" customFormat="1" ht="13.8">
      <c r="A678" s="39"/>
      <c r="B678" s="676"/>
      <c r="C678" s="30"/>
      <c r="D678" s="227"/>
      <c r="E678" s="480"/>
      <c r="F678" s="513"/>
    </row>
    <row r="679" spans="1:6" s="40" customFormat="1" ht="13.8">
      <c r="A679" s="39"/>
      <c r="B679" s="233" t="s">
        <v>45</v>
      </c>
      <c r="C679" s="34"/>
      <c r="D679" s="35"/>
      <c r="E679" s="480"/>
      <c r="F679" s="228"/>
    </row>
    <row r="680" spans="1:6" s="40" customFormat="1" ht="13.8">
      <c r="A680" s="39"/>
      <c r="B680" s="221"/>
      <c r="C680" s="34"/>
      <c r="D680" s="35"/>
      <c r="E680" s="480"/>
      <c r="F680" s="228"/>
    </row>
    <row r="681" spans="1:6" s="40" customFormat="1" ht="13.8">
      <c r="A681" s="39"/>
      <c r="B681" s="221"/>
      <c r="C681" s="34"/>
      <c r="D681" s="35"/>
      <c r="E681" s="480"/>
      <c r="F681" s="228"/>
    </row>
    <row r="682" spans="1:6" s="40" customFormat="1" ht="13.8">
      <c r="A682" s="39"/>
      <c r="B682" s="221" t="s">
        <v>1295</v>
      </c>
      <c r="C682" s="34"/>
      <c r="D682" s="35"/>
      <c r="E682" s="480"/>
      <c r="F682" s="228">
        <f>F651</f>
        <v>0</v>
      </c>
    </row>
    <row r="683" spans="1:6" s="40" customFormat="1" ht="13.8">
      <c r="A683" s="39"/>
      <c r="B683" s="221"/>
      <c r="C683" s="34"/>
      <c r="D683" s="35"/>
      <c r="E683" s="480"/>
      <c r="F683" s="228"/>
    </row>
    <row r="684" spans="1:6" s="417" customFormat="1" ht="13.8">
      <c r="A684" s="586"/>
      <c r="B684" s="221" t="s">
        <v>1296</v>
      </c>
      <c r="C684" s="34"/>
      <c r="D684" s="35"/>
      <c r="E684" s="480"/>
      <c r="F684" s="228">
        <f>F676</f>
        <v>0</v>
      </c>
    </row>
    <row r="685" spans="1:6" s="417" customFormat="1" ht="13.8">
      <c r="A685" s="586"/>
      <c r="B685" s="221"/>
      <c r="C685" s="34"/>
      <c r="D685" s="35"/>
      <c r="E685" s="480"/>
      <c r="F685" s="228"/>
    </row>
    <row r="686" spans="1:6" s="417" customFormat="1" ht="13.8">
      <c r="A686" s="586"/>
      <c r="B686" s="221"/>
      <c r="C686" s="34"/>
      <c r="D686" s="35"/>
      <c r="E686" s="480"/>
      <c r="F686" s="228"/>
    </row>
    <row r="687" spans="1:6" s="417" customFormat="1" ht="13.8">
      <c r="A687" s="586"/>
      <c r="B687" s="221"/>
      <c r="C687" s="34"/>
      <c r="D687" s="35"/>
      <c r="E687" s="480"/>
      <c r="F687" s="228"/>
    </row>
    <row r="688" spans="1:6" s="417" customFormat="1" ht="13.8">
      <c r="A688" s="586"/>
      <c r="B688" s="221"/>
      <c r="C688" s="34"/>
      <c r="D688" s="35"/>
      <c r="E688" s="480"/>
      <c r="F688" s="228"/>
    </row>
    <row r="689" spans="1:6" s="417" customFormat="1" ht="13.8">
      <c r="A689" s="586"/>
      <c r="B689" s="221"/>
      <c r="C689" s="34"/>
      <c r="D689" s="35"/>
      <c r="E689" s="480"/>
      <c r="F689" s="228"/>
    </row>
    <row r="690" spans="1:6" s="417" customFormat="1" ht="13.8">
      <c r="A690" s="586"/>
      <c r="B690" s="221"/>
      <c r="C690" s="34"/>
      <c r="D690" s="35"/>
      <c r="E690" s="480"/>
      <c r="F690" s="228"/>
    </row>
    <row r="691" spans="1:6" s="417" customFormat="1" ht="13.8">
      <c r="A691" s="586"/>
      <c r="B691" s="221"/>
      <c r="C691" s="34"/>
      <c r="D691" s="35"/>
      <c r="E691" s="480"/>
      <c r="F691" s="228"/>
    </row>
    <row r="692" spans="1:6" s="417" customFormat="1" ht="13.8">
      <c r="A692" s="586"/>
      <c r="B692" s="221"/>
      <c r="C692" s="34"/>
      <c r="D692" s="35"/>
      <c r="E692" s="480"/>
      <c r="F692" s="228"/>
    </row>
    <row r="693" spans="1:6" s="417" customFormat="1" ht="13.8">
      <c r="A693" s="586"/>
      <c r="B693" s="221"/>
      <c r="C693" s="34"/>
      <c r="D693" s="35"/>
      <c r="E693" s="480"/>
      <c r="F693" s="228"/>
    </row>
    <row r="694" spans="1:6" s="417" customFormat="1" ht="13.8">
      <c r="A694" s="586"/>
      <c r="B694" s="221"/>
      <c r="C694" s="34"/>
      <c r="D694" s="35"/>
      <c r="E694" s="480"/>
      <c r="F694" s="228"/>
    </row>
    <row r="695" spans="1:6" s="417" customFormat="1" ht="13.8">
      <c r="A695" s="586"/>
      <c r="B695" s="221"/>
      <c r="C695" s="34"/>
      <c r="D695" s="35"/>
      <c r="E695" s="480"/>
      <c r="F695" s="228"/>
    </row>
    <row r="696" spans="1:6" s="417" customFormat="1" ht="13.8">
      <c r="A696" s="586"/>
      <c r="B696" s="221"/>
      <c r="C696" s="34"/>
      <c r="D696" s="35"/>
      <c r="E696" s="480"/>
      <c r="F696" s="228"/>
    </row>
    <row r="697" spans="1:6" s="417" customFormat="1" ht="13.8">
      <c r="A697" s="586"/>
      <c r="B697" s="221"/>
      <c r="C697" s="34"/>
      <c r="D697" s="35"/>
      <c r="E697" s="480"/>
      <c r="F697" s="228"/>
    </row>
    <row r="698" spans="1:6" s="417" customFormat="1" ht="13.8">
      <c r="A698" s="586"/>
      <c r="B698" s="221"/>
      <c r="C698" s="34"/>
      <c r="D698" s="35"/>
      <c r="E698" s="480"/>
      <c r="F698" s="228"/>
    </row>
    <row r="699" spans="1:6" s="417" customFormat="1" ht="13.8">
      <c r="A699" s="586"/>
      <c r="B699" s="221"/>
      <c r="C699" s="34"/>
      <c r="D699" s="35"/>
      <c r="E699" s="480"/>
      <c r="F699" s="228"/>
    </row>
    <row r="700" spans="1:6" s="417" customFormat="1" ht="13.8">
      <c r="A700" s="586"/>
      <c r="B700" s="221"/>
      <c r="C700" s="34"/>
      <c r="D700" s="35"/>
      <c r="E700" s="480"/>
      <c r="F700" s="228"/>
    </row>
    <row r="701" spans="1:6" s="417" customFormat="1" ht="13.8">
      <c r="A701" s="586"/>
      <c r="B701" s="221"/>
      <c r="C701" s="34"/>
      <c r="D701" s="35"/>
      <c r="E701" s="480"/>
      <c r="F701" s="228"/>
    </row>
    <row r="702" spans="1:6" s="417" customFormat="1" ht="13.8">
      <c r="A702" s="586"/>
      <c r="B702" s="221"/>
      <c r="C702" s="34"/>
      <c r="D702" s="35"/>
      <c r="E702" s="480"/>
      <c r="F702" s="228"/>
    </row>
    <row r="703" spans="1:6" s="417" customFormat="1" ht="13.8">
      <c r="A703" s="586"/>
      <c r="B703" s="221"/>
      <c r="C703" s="34"/>
      <c r="D703" s="35"/>
      <c r="E703" s="480"/>
      <c r="F703" s="228"/>
    </row>
    <row r="704" spans="1:6" s="417" customFormat="1" ht="13.8">
      <c r="A704" s="586"/>
      <c r="B704" s="221"/>
      <c r="C704" s="34"/>
      <c r="D704" s="35"/>
      <c r="E704" s="480"/>
      <c r="F704" s="228"/>
    </row>
    <row r="705" spans="1:6" s="417" customFormat="1" ht="13.8">
      <c r="A705" s="586"/>
      <c r="B705" s="221"/>
      <c r="C705" s="34"/>
      <c r="D705" s="35"/>
      <c r="E705" s="480"/>
      <c r="F705" s="228"/>
    </row>
    <row r="706" spans="1:6" s="417" customFormat="1" ht="13.8">
      <c r="A706" s="586"/>
      <c r="B706" s="221"/>
      <c r="C706" s="34"/>
      <c r="D706" s="35"/>
      <c r="E706" s="480"/>
      <c r="F706" s="228"/>
    </row>
    <row r="707" spans="1:6" s="417" customFormat="1" ht="13.8">
      <c r="A707" s="586"/>
      <c r="B707" s="221"/>
      <c r="C707" s="34"/>
      <c r="D707" s="35"/>
      <c r="E707" s="480"/>
      <c r="F707" s="228"/>
    </row>
    <row r="708" spans="1:6" s="417" customFormat="1" ht="13.8">
      <c r="A708" s="586"/>
      <c r="B708" s="221"/>
      <c r="C708" s="34"/>
      <c r="D708" s="35"/>
      <c r="E708" s="480"/>
      <c r="F708" s="228"/>
    </row>
    <row r="709" spans="1:6" s="417" customFormat="1" ht="13.8">
      <c r="A709" s="586"/>
      <c r="B709" s="221"/>
      <c r="C709" s="34"/>
      <c r="D709" s="35"/>
      <c r="E709" s="480"/>
      <c r="F709" s="228"/>
    </row>
    <row r="710" spans="1:6" s="417" customFormat="1" ht="13.8">
      <c r="A710" s="586"/>
      <c r="B710" s="221"/>
      <c r="C710" s="34"/>
      <c r="D710" s="35"/>
      <c r="E710" s="480"/>
      <c r="F710" s="228"/>
    </row>
    <row r="711" spans="1:6" s="417" customFormat="1" ht="13.8">
      <c r="A711" s="586"/>
      <c r="B711" s="221"/>
      <c r="C711" s="34"/>
      <c r="D711" s="35"/>
      <c r="E711" s="480"/>
      <c r="F711" s="228"/>
    </row>
    <row r="712" spans="1:6" s="417" customFormat="1" ht="13.8">
      <c r="A712" s="586"/>
      <c r="B712" s="221"/>
      <c r="C712" s="34"/>
      <c r="D712" s="35"/>
      <c r="E712" s="480"/>
      <c r="F712" s="228"/>
    </row>
    <row r="713" spans="1:6" s="417" customFormat="1" ht="13.8">
      <c r="A713" s="586"/>
      <c r="B713" s="221"/>
      <c r="C713" s="34"/>
      <c r="D713" s="35"/>
      <c r="E713" s="480"/>
      <c r="F713" s="228"/>
    </row>
    <row r="714" spans="1:6" s="417" customFormat="1" ht="13.8">
      <c r="A714" s="586"/>
      <c r="B714" s="221"/>
      <c r="C714" s="34"/>
      <c r="D714" s="35"/>
      <c r="E714" s="480"/>
      <c r="F714" s="228"/>
    </row>
    <row r="715" spans="1:6" s="417" customFormat="1" ht="13.8">
      <c r="A715" s="586"/>
      <c r="B715" s="221"/>
      <c r="C715" s="34"/>
      <c r="D715" s="35"/>
      <c r="E715" s="480"/>
      <c r="F715" s="228"/>
    </row>
    <row r="716" spans="1:6" s="417" customFormat="1" ht="13.8">
      <c r="A716" s="586"/>
      <c r="B716" s="221"/>
      <c r="C716" s="34"/>
      <c r="D716" s="35"/>
      <c r="E716" s="480"/>
      <c r="F716" s="228"/>
    </row>
    <row r="717" spans="1:6" s="417" customFormat="1" ht="13.8">
      <c r="A717" s="586"/>
      <c r="B717" s="221"/>
      <c r="C717" s="34"/>
      <c r="D717" s="35"/>
      <c r="E717" s="480"/>
      <c r="F717" s="228"/>
    </row>
    <row r="718" spans="1:6" s="417" customFormat="1" ht="13.8">
      <c r="A718" s="586"/>
      <c r="B718" s="221"/>
      <c r="C718" s="34"/>
      <c r="D718" s="35"/>
      <c r="E718" s="480"/>
      <c r="F718" s="228"/>
    </row>
    <row r="719" spans="1:6" s="417" customFormat="1" ht="13.8">
      <c r="A719" s="586"/>
      <c r="B719" s="221"/>
      <c r="C719" s="34"/>
      <c r="D719" s="35"/>
      <c r="E719" s="480"/>
      <c r="F719" s="228"/>
    </row>
    <row r="720" spans="1:6" s="417" customFormat="1" ht="13.8">
      <c r="A720" s="586"/>
      <c r="B720" s="221"/>
      <c r="C720" s="34"/>
      <c r="D720" s="35"/>
      <c r="E720" s="480"/>
      <c r="F720" s="228"/>
    </row>
    <row r="721" spans="1:6" s="417" customFormat="1" ht="13.8">
      <c r="A721" s="586"/>
      <c r="B721" s="221"/>
      <c r="C721" s="34"/>
      <c r="D721" s="35"/>
      <c r="E721" s="480"/>
      <c r="F721" s="228"/>
    </row>
    <row r="722" spans="1:6" s="417" customFormat="1" ht="13.8">
      <c r="A722" s="586"/>
      <c r="B722" s="221"/>
      <c r="C722" s="34"/>
      <c r="D722" s="35"/>
      <c r="E722" s="480"/>
      <c r="F722" s="228"/>
    </row>
    <row r="723" spans="1:6" s="417" customFormat="1" ht="13.8">
      <c r="A723" s="586"/>
      <c r="B723" s="221"/>
      <c r="C723" s="34"/>
      <c r="D723" s="35"/>
      <c r="E723" s="480"/>
      <c r="F723" s="228"/>
    </row>
    <row r="724" spans="1:6" s="417" customFormat="1" ht="13.8">
      <c r="A724" s="586"/>
      <c r="B724" s="692"/>
      <c r="C724" s="603"/>
      <c r="D724" s="647"/>
      <c r="E724" s="2254"/>
      <c r="F724" s="648"/>
    </row>
    <row r="725" spans="1:6" s="417" customFormat="1" ht="13.8">
      <c r="A725" s="586"/>
      <c r="B725" s="677"/>
      <c r="C725" s="603"/>
      <c r="D725" s="647"/>
      <c r="E725" s="2254"/>
      <c r="F725" s="633"/>
    </row>
    <row r="726" spans="1:6" s="40" customFormat="1" ht="13.8">
      <c r="A726" s="152"/>
      <c r="B726" s="670"/>
      <c r="C726" s="649"/>
      <c r="D726" s="355"/>
      <c r="E726" s="598"/>
      <c r="F726" s="351"/>
    </row>
    <row r="727" spans="1:6" s="417" customFormat="1" thickBot="1">
      <c r="A727" s="186"/>
      <c r="B727" s="671" t="s">
        <v>1297</v>
      </c>
      <c r="C727" s="65"/>
      <c r="D727" s="66"/>
      <c r="E727" s="2022"/>
      <c r="F727" s="232">
        <f>SUM(F679:F726)</f>
        <v>0</v>
      </c>
    </row>
    <row r="728" spans="1:6" s="417" customFormat="1" thickTop="1">
      <c r="A728" s="35"/>
      <c r="B728" s="672"/>
      <c r="C728" s="34"/>
      <c r="D728" s="35"/>
      <c r="E728" s="480"/>
      <c r="F728" s="68"/>
    </row>
    <row r="729" spans="1:6" s="417" customFormat="1" ht="27.6">
      <c r="A729" s="35"/>
      <c r="B729" s="669" t="s">
        <v>1298</v>
      </c>
      <c r="C729" s="34"/>
      <c r="D729" s="35"/>
      <c r="E729" s="480"/>
      <c r="F729" s="68"/>
    </row>
    <row r="730" spans="1:6" s="417" customFormat="1" ht="13.8">
      <c r="A730" s="35"/>
      <c r="B730" s="672"/>
      <c r="C730" s="34"/>
      <c r="D730" s="35"/>
      <c r="E730" s="480"/>
      <c r="F730" s="68"/>
    </row>
    <row r="731" spans="1:6" s="417" customFormat="1" ht="13.8">
      <c r="A731" s="35"/>
      <c r="B731" s="669" t="s">
        <v>1299</v>
      </c>
      <c r="C731" s="34"/>
      <c r="D731" s="35"/>
      <c r="E731" s="480"/>
      <c r="F731" s="68"/>
    </row>
    <row r="732" spans="1:6" s="417" customFormat="1" ht="13.8">
      <c r="A732" s="35"/>
      <c r="B732" s="669"/>
      <c r="C732" s="34"/>
      <c r="D732" s="35"/>
      <c r="E732" s="480"/>
      <c r="F732" s="68"/>
    </row>
    <row r="733" spans="1:6" s="417" customFormat="1" ht="55.2">
      <c r="A733" s="39"/>
      <c r="B733" s="233" t="s">
        <v>1300</v>
      </c>
      <c r="C733" s="34"/>
      <c r="D733" s="35"/>
      <c r="E733" s="480"/>
      <c r="F733" s="229"/>
    </row>
    <row r="734" spans="1:6" s="417" customFormat="1" ht="13.8">
      <c r="A734" s="39"/>
      <c r="B734" s="221"/>
      <c r="C734" s="34"/>
      <c r="D734" s="35"/>
      <c r="E734" s="480"/>
      <c r="F734" s="229"/>
    </row>
    <row r="735" spans="1:6" s="417" customFormat="1" ht="27.6">
      <c r="A735" s="39" t="s">
        <v>28</v>
      </c>
      <c r="B735" s="588" t="s">
        <v>1301</v>
      </c>
      <c r="C735" s="34">
        <v>1450</v>
      </c>
      <c r="D735" s="35" t="s">
        <v>46</v>
      </c>
      <c r="E735" s="480"/>
      <c r="F735" s="229">
        <f>C735*E735</f>
        <v>0</v>
      </c>
    </row>
    <row r="736" spans="1:6" s="417" customFormat="1" ht="13.8">
      <c r="A736" s="39"/>
      <c r="B736" s="221"/>
      <c r="C736" s="34"/>
      <c r="D736" s="35"/>
      <c r="E736" s="480"/>
      <c r="F736" s="229"/>
    </row>
    <row r="737" spans="1:6" s="417" customFormat="1" ht="13.8">
      <c r="A737" s="39" t="s">
        <v>30</v>
      </c>
      <c r="B737" s="588" t="s">
        <v>1302</v>
      </c>
      <c r="C737" s="34">
        <v>366</v>
      </c>
      <c r="D737" s="35" t="s">
        <v>44</v>
      </c>
      <c r="E737" s="480"/>
      <c r="F737" s="229">
        <f>C737*E737</f>
        <v>0</v>
      </c>
    </row>
    <row r="738" spans="1:6" s="417" customFormat="1" ht="13.8">
      <c r="A738" s="39"/>
      <c r="B738" s="588"/>
      <c r="C738" s="34"/>
      <c r="D738" s="35"/>
      <c r="E738" s="480"/>
      <c r="F738" s="229"/>
    </row>
    <row r="739" spans="1:6" s="417" customFormat="1" ht="13.8">
      <c r="A739" s="39" t="s">
        <v>31</v>
      </c>
      <c r="B739" s="588" t="s">
        <v>1303</v>
      </c>
      <c r="C739" s="34">
        <v>60</v>
      </c>
      <c r="D739" s="35" t="s">
        <v>44</v>
      </c>
      <c r="E739" s="480"/>
      <c r="F739" s="229">
        <f t="shared" ref="F739" si="16">C739*E739</f>
        <v>0</v>
      </c>
    </row>
    <row r="740" spans="1:6" s="417" customFormat="1" ht="13.8">
      <c r="A740" s="39"/>
      <c r="B740" s="588"/>
      <c r="C740" s="34"/>
      <c r="D740" s="35"/>
      <c r="E740" s="480"/>
      <c r="F740" s="229"/>
    </row>
    <row r="741" spans="1:6" s="417" customFormat="1" ht="13.8">
      <c r="A741" s="39" t="s">
        <v>32</v>
      </c>
      <c r="B741" s="588" t="s">
        <v>1304</v>
      </c>
      <c r="C741" s="34">
        <v>197</v>
      </c>
      <c r="D741" s="35" t="s">
        <v>44</v>
      </c>
      <c r="E741" s="480"/>
      <c r="F741" s="229">
        <f t="shared" ref="F741" si="17">C741*E741</f>
        <v>0</v>
      </c>
    </row>
    <row r="742" spans="1:6" s="417" customFormat="1" ht="13.8">
      <c r="A742" s="39"/>
      <c r="B742" s="588"/>
      <c r="C742" s="34"/>
      <c r="D742" s="35"/>
      <c r="E742" s="480"/>
      <c r="F742" s="229"/>
    </row>
    <row r="743" spans="1:6" s="417" customFormat="1" ht="13.8">
      <c r="A743" s="39" t="s">
        <v>33</v>
      </c>
      <c r="B743" s="588" t="s">
        <v>1305</v>
      </c>
      <c r="C743" s="34">
        <v>5</v>
      </c>
      <c r="D743" s="35" t="s">
        <v>44</v>
      </c>
      <c r="E743" s="480"/>
      <c r="F743" s="229">
        <f t="shared" ref="F743" si="18">C743*E743</f>
        <v>0</v>
      </c>
    </row>
    <row r="744" spans="1:6" s="417" customFormat="1" ht="13.8">
      <c r="A744" s="39"/>
      <c r="B744" s="588"/>
      <c r="C744" s="34"/>
      <c r="D744" s="35"/>
      <c r="E744" s="480"/>
      <c r="F744" s="229"/>
    </row>
    <row r="745" spans="1:6" s="417" customFormat="1" ht="13.8">
      <c r="A745" s="39" t="s">
        <v>34</v>
      </c>
      <c r="B745" s="588" t="s">
        <v>1306</v>
      </c>
      <c r="C745" s="34">
        <v>15</v>
      </c>
      <c r="D745" s="35" t="s">
        <v>44</v>
      </c>
      <c r="E745" s="480"/>
      <c r="F745" s="229">
        <f t="shared" ref="F745" si="19">C745*E745</f>
        <v>0</v>
      </c>
    </row>
    <row r="746" spans="1:6" s="417" customFormat="1" ht="13.8">
      <c r="A746" s="39"/>
      <c r="B746" s="588"/>
      <c r="C746" s="34"/>
      <c r="D746" s="35"/>
      <c r="E746" s="480"/>
      <c r="F746" s="229"/>
    </row>
    <row r="747" spans="1:6" s="417" customFormat="1" ht="13.8">
      <c r="A747" s="39" t="s">
        <v>35</v>
      </c>
      <c r="B747" s="588" t="s">
        <v>1307</v>
      </c>
      <c r="C747" s="34">
        <v>8</v>
      </c>
      <c r="D747" s="35" t="s">
        <v>44</v>
      </c>
      <c r="E747" s="480"/>
      <c r="F747" s="229">
        <f t="shared" ref="F747" si="20">C747*E747</f>
        <v>0</v>
      </c>
    </row>
    <row r="748" spans="1:6" s="417" customFormat="1" ht="13.8">
      <c r="A748" s="39"/>
      <c r="B748" s="588"/>
      <c r="C748" s="34"/>
      <c r="D748" s="35"/>
      <c r="E748" s="480"/>
      <c r="F748" s="229"/>
    </row>
    <row r="749" spans="1:6" s="417" customFormat="1" ht="13.8">
      <c r="A749" s="39" t="s">
        <v>36</v>
      </c>
      <c r="B749" s="588" t="s">
        <v>1308</v>
      </c>
      <c r="C749" s="34">
        <v>15</v>
      </c>
      <c r="D749" s="35" t="s">
        <v>44</v>
      </c>
      <c r="E749" s="480"/>
      <c r="F749" s="229">
        <f t="shared" ref="F749" si="21">C749*E749</f>
        <v>0</v>
      </c>
    </row>
    <row r="750" spans="1:6" s="417" customFormat="1" ht="13.8">
      <c r="A750" s="39"/>
      <c r="B750" s="588"/>
      <c r="C750" s="34"/>
      <c r="D750" s="35"/>
      <c r="E750" s="480"/>
      <c r="F750" s="229"/>
    </row>
    <row r="751" spans="1:6" s="417" customFormat="1" ht="13.8">
      <c r="A751" s="39" t="s">
        <v>74</v>
      </c>
      <c r="B751" s="588" t="s">
        <v>1309</v>
      </c>
      <c r="C751" s="34">
        <v>10</v>
      </c>
      <c r="D751" s="35" t="s">
        <v>44</v>
      </c>
      <c r="E751" s="480"/>
      <c r="F751" s="229">
        <f>C751*E751</f>
        <v>0</v>
      </c>
    </row>
    <row r="752" spans="1:6" s="417" customFormat="1" ht="13.8">
      <c r="A752" s="39"/>
      <c r="B752" s="588"/>
      <c r="C752" s="34"/>
      <c r="D752" s="35"/>
      <c r="E752" s="480"/>
      <c r="F752" s="229"/>
    </row>
    <row r="753" spans="1:6" s="417" customFormat="1" ht="27.6">
      <c r="A753" s="35"/>
      <c r="B753" s="669" t="s">
        <v>1310</v>
      </c>
      <c r="C753" s="34"/>
      <c r="D753" s="35"/>
      <c r="E753" s="480"/>
      <c r="F753" s="68"/>
    </row>
    <row r="754" spans="1:6" s="417" customFormat="1" ht="13.8">
      <c r="A754" s="35"/>
      <c r="B754" s="669"/>
      <c r="C754" s="34"/>
      <c r="D754" s="35"/>
      <c r="E754" s="480"/>
      <c r="F754" s="68"/>
    </row>
    <row r="755" spans="1:6" s="417" customFormat="1" ht="27.6">
      <c r="A755" s="39" t="s">
        <v>38</v>
      </c>
      <c r="B755" s="221" t="s">
        <v>1311</v>
      </c>
      <c r="C755" s="34">
        <v>1380</v>
      </c>
      <c r="D755" s="35" t="s">
        <v>46</v>
      </c>
      <c r="E755" s="480"/>
      <c r="F755" s="229">
        <f>E755*C755</f>
        <v>0</v>
      </c>
    </row>
    <row r="756" spans="1:6" s="417" customFormat="1" ht="13.8">
      <c r="A756" s="39"/>
      <c r="B756" s="221"/>
      <c r="C756" s="34"/>
      <c r="D756" s="35"/>
      <c r="E756" s="480"/>
      <c r="F756" s="229"/>
    </row>
    <row r="757" spans="1:6" s="40" customFormat="1" ht="13.8">
      <c r="A757" s="39" t="s">
        <v>39</v>
      </c>
      <c r="B757" s="221" t="s">
        <v>1312</v>
      </c>
      <c r="C757" s="437">
        <v>810</v>
      </c>
      <c r="D757" s="208" t="s">
        <v>46</v>
      </c>
      <c r="E757" s="480"/>
      <c r="F757" s="349">
        <f>C757*E757</f>
        <v>0</v>
      </c>
    </row>
    <row r="758" spans="1:6" s="40" customFormat="1" ht="13.8">
      <c r="A758" s="39"/>
      <c r="B758" s="221"/>
      <c r="C758" s="30"/>
      <c r="D758" s="227"/>
      <c r="E758" s="480"/>
      <c r="F758" s="513"/>
    </row>
    <row r="759" spans="1:6" s="40" customFormat="1" ht="13.8">
      <c r="A759" s="39" t="s">
        <v>40</v>
      </c>
      <c r="B759" s="588" t="s">
        <v>1313</v>
      </c>
      <c r="C759" s="437">
        <v>3</v>
      </c>
      <c r="D759" s="208" t="s">
        <v>44</v>
      </c>
      <c r="E759" s="480"/>
      <c r="F759" s="349">
        <f>C759*E759</f>
        <v>0</v>
      </c>
    </row>
    <row r="760" spans="1:6" s="40" customFormat="1" ht="13.8">
      <c r="A760" s="39"/>
      <c r="B760" s="672"/>
      <c r="C760" s="30"/>
      <c r="D760" s="227"/>
      <c r="E760" s="480"/>
      <c r="F760" s="513"/>
    </row>
    <row r="761" spans="1:6" s="40" customFormat="1" ht="13.8">
      <c r="A761" s="39" t="s">
        <v>42</v>
      </c>
      <c r="B761" s="672" t="s">
        <v>1314</v>
      </c>
      <c r="C761" s="437">
        <v>14</v>
      </c>
      <c r="D761" s="208" t="s">
        <v>44</v>
      </c>
      <c r="E761" s="480"/>
      <c r="F761" s="349">
        <f>C761*E761</f>
        <v>0</v>
      </c>
    </row>
    <row r="762" spans="1:6" s="40" customFormat="1" ht="13.8">
      <c r="A762" s="39"/>
      <c r="B762" s="676"/>
      <c r="C762" s="30"/>
      <c r="D762" s="227"/>
      <c r="E762" s="480"/>
      <c r="F762" s="513"/>
    </row>
    <row r="763" spans="1:6" s="40" customFormat="1" ht="13.8">
      <c r="A763" s="39"/>
      <c r="B763" s="669"/>
      <c r="C763" s="30"/>
      <c r="D763" s="227"/>
      <c r="E763" s="480"/>
      <c r="F763" s="513"/>
    </row>
    <row r="764" spans="1:6" s="40" customFormat="1" ht="13.8">
      <c r="A764" s="39"/>
      <c r="B764" s="669"/>
      <c r="C764" s="30"/>
      <c r="D764" s="227"/>
      <c r="E764" s="480"/>
      <c r="F764" s="513"/>
    </row>
    <row r="765" spans="1:6" s="40" customFormat="1" ht="13.8">
      <c r="A765" s="39"/>
      <c r="B765" s="669"/>
      <c r="C765" s="30"/>
      <c r="D765" s="227"/>
      <c r="E765" s="480"/>
      <c r="F765" s="513"/>
    </row>
    <row r="766" spans="1:6" s="40" customFormat="1" ht="13.8">
      <c r="A766" s="39"/>
      <c r="B766" s="676"/>
      <c r="C766" s="30"/>
      <c r="D766" s="227"/>
      <c r="E766" s="480"/>
      <c r="F766" s="513"/>
    </row>
    <row r="767" spans="1:6" s="40" customFormat="1" ht="13.8">
      <c r="A767" s="39"/>
      <c r="B767" s="672"/>
      <c r="C767" s="437"/>
      <c r="D767" s="208"/>
      <c r="E767" s="599"/>
      <c r="F767" s="349"/>
    </row>
    <row r="768" spans="1:6" s="40" customFormat="1" ht="13.8">
      <c r="A768" s="39"/>
      <c r="B768" s="672"/>
      <c r="C768" s="437"/>
      <c r="D768" s="208"/>
      <c r="E768" s="599"/>
      <c r="F768" s="349"/>
    </row>
    <row r="769" spans="1:6" s="40" customFormat="1" ht="13.8">
      <c r="A769" s="39"/>
      <c r="B769" s="672"/>
      <c r="C769" s="437"/>
      <c r="D769" s="208"/>
      <c r="E769" s="599"/>
      <c r="F769" s="349"/>
    </row>
    <row r="770" spans="1:6" s="40" customFormat="1" ht="13.8">
      <c r="A770" s="152"/>
      <c r="B770" s="360"/>
      <c r="C770" s="151"/>
      <c r="D770" s="152"/>
      <c r="E770" s="598"/>
      <c r="F770" s="324"/>
    </row>
    <row r="771" spans="1:6" s="40" customFormat="1" thickBot="1">
      <c r="A771" s="186"/>
      <c r="B771" s="461" t="s">
        <v>400</v>
      </c>
      <c r="C771" s="185"/>
      <c r="D771" s="186"/>
      <c r="E771" s="630"/>
      <c r="F771" s="631">
        <f>SUM(F728:F770)</f>
        <v>0</v>
      </c>
    </row>
    <row r="772" spans="1:6" s="40" customFormat="1" thickTop="1">
      <c r="A772" s="39"/>
      <c r="B772" s="672"/>
      <c r="C772" s="437"/>
      <c r="D772" s="208"/>
      <c r="E772" s="599"/>
      <c r="F772" s="349"/>
    </row>
    <row r="773" spans="1:6" s="417" customFormat="1" ht="13.8">
      <c r="A773" s="586"/>
      <c r="B773" s="693" t="s">
        <v>1315</v>
      </c>
      <c r="C773" s="603"/>
      <c r="D773" s="647"/>
      <c r="E773" s="2254"/>
      <c r="F773" s="648"/>
    </row>
    <row r="774" spans="1:6" s="417" customFormat="1" ht="13.8">
      <c r="A774" s="586"/>
      <c r="B774" s="692"/>
      <c r="C774" s="603"/>
      <c r="D774" s="647"/>
      <c r="E774" s="2254"/>
      <c r="F774" s="648"/>
    </row>
    <row r="775" spans="1:6" s="259" customFormat="1" ht="27.6">
      <c r="A775" s="39" t="s">
        <v>28</v>
      </c>
      <c r="B775" s="588" t="s">
        <v>1316</v>
      </c>
      <c r="C775" s="323">
        <v>8</v>
      </c>
      <c r="D775" s="571" t="s">
        <v>44</v>
      </c>
      <c r="E775" s="2262"/>
      <c r="F775" s="349">
        <f>C775*E775</f>
        <v>0</v>
      </c>
    </row>
    <row r="776" spans="1:6" s="259" customFormat="1">
      <c r="A776" s="571"/>
      <c r="B776" s="694"/>
      <c r="C776" s="323"/>
      <c r="D776" s="571"/>
      <c r="E776" s="2262"/>
      <c r="F776" s="650"/>
    </row>
    <row r="777" spans="1:6" customFormat="1" ht="27.6">
      <c r="A777" s="699" t="s">
        <v>30</v>
      </c>
      <c r="B777" s="588" t="s">
        <v>1317</v>
      </c>
      <c r="C777" s="323">
        <v>3</v>
      </c>
      <c r="D777" s="571" t="s">
        <v>44</v>
      </c>
      <c r="E777" s="2262"/>
      <c r="F777" s="349">
        <f>C777*E777</f>
        <v>0</v>
      </c>
    </row>
    <row r="778" spans="1:6" customFormat="1">
      <c r="A778" s="699"/>
      <c r="B778" s="694"/>
      <c r="C778" s="323"/>
      <c r="D778" s="651"/>
      <c r="E778" s="2033"/>
      <c r="F778" s="511"/>
    </row>
    <row r="779" spans="1:6" customFormat="1">
      <c r="A779" s="699" t="s">
        <v>31</v>
      </c>
      <c r="B779" s="221" t="s">
        <v>1318</v>
      </c>
      <c r="C779" s="652">
        <v>5</v>
      </c>
      <c r="D779" s="571" t="s">
        <v>44</v>
      </c>
      <c r="E779" s="2262"/>
      <c r="F779" s="349">
        <f>C779*E779</f>
        <v>0</v>
      </c>
    </row>
    <row r="780" spans="1:6" customFormat="1">
      <c r="A780" s="699"/>
      <c r="B780" s="221"/>
      <c r="C780" s="653"/>
      <c r="D780" s="653"/>
      <c r="E780" s="2254"/>
      <c r="F780" s="606"/>
    </row>
    <row r="781" spans="1:6" s="417" customFormat="1" ht="13.8">
      <c r="A781" s="586"/>
      <c r="B781" s="677"/>
      <c r="C781" s="603"/>
      <c r="D781" s="647"/>
      <c r="E781" s="2254"/>
      <c r="F781" s="633"/>
    </row>
    <row r="782" spans="1:6" s="417" customFormat="1" ht="13.8">
      <c r="A782" s="586"/>
      <c r="B782" s="695"/>
      <c r="C782" s="603"/>
      <c r="D782" s="647"/>
      <c r="E782" s="2263"/>
      <c r="F782" s="633"/>
    </row>
    <row r="783" spans="1:6" s="417" customFormat="1" thickBot="1">
      <c r="A783" s="586"/>
      <c r="B783" s="473" t="s">
        <v>400</v>
      </c>
      <c r="C783" s="30"/>
      <c r="D783" s="227"/>
      <c r="E783" s="2010"/>
      <c r="F783" s="639">
        <f>SUM(F773:F782)</f>
        <v>0</v>
      </c>
    </row>
    <row r="784" spans="1:6" s="417" customFormat="1" thickTop="1">
      <c r="A784" s="586"/>
      <c r="B784" s="695"/>
      <c r="C784" s="603"/>
      <c r="D784" s="647"/>
      <c r="E784" s="2263"/>
      <c r="F784" s="633"/>
    </row>
    <row r="785" spans="1:6" s="417" customFormat="1" ht="13.8">
      <c r="A785" s="586"/>
      <c r="B785" s="695"/>
      <c r="C785" s="603"/>
      <c r="D785" s="647"/>
      <c r="E785" s="2263"/>
      <c r="F785" s="633"/>
    </row>
    <row r="786" spans="1:6" s="417" customFormat="1" ht="13.8">
      <c r="A786" s="586"/>
      <c r="B786" s="695"/>
      <c r="C786" s="603"/>
      <c r="D786" s="647"/>
      <c r="E786" s="2263"/>
      <c r="F786" s="633"/>
    </row>
    <row r="787" spans="1:6" s="417" customFormat="1" ht="13.8">
      <c r="A787" s="586"/>
      <c r="B787" s="695"/>
      <c r="C787" s="603"/>
      <c r="D787" s="647"/>
      <c r="E787" s="2263"/>
      <c r="F787" s="633"/>
    </row>
    <row r="788" spans="1:6" s="417" customFormat="1" ht="13.8">
      <c r="A788" s="586"/>
      <c r="B788" s="695"/>
      <c r="C788" s="603"/>
      <c r="D788" s="647"/>
      <c r="E788" s="2263"/>
      <c r="F788" s="633"/>
    </row>
    <row r="789" spans="1:6" s="417" customFormat="1" ht="13.8">
      <c r="A789" s="586"/>
      <c r="B789" s="695"/>
      <c r="C789" s="603"/>
      <c r="D789" s="647"/>
      <c r="E789" s="2263"/>
      <c r="F789" s="633"/>
    </row>
    <row r="790" spans="1:6" s="417" customFormat="1" ht="13.8">
      <c r="A790" s="586"/>
      <c r="B790" s="695"/>
      <c r="C790" s="603"/>
      <c r="D790" s="647"/>
      <c r="E790" s="2263"/>
      <c r="F790" s="633"/>
    </row>
    <row r="791" spans="1:6" s="417" customFormat="1" ht="13.8">
      <c r="A791" s="586"/>
      <c r="B791" s="695"/>
      <c r="C791" s="603"/>
      <c r="D791" s="647"/>
      <c r="E791" s="2263"/>
      <c r="F791" s="633"/>
    </row>
    <row r="792" spans="1:6" s="417" customFormat="1" ht="13.8">
      <c r="A792" s="586"/>
      <c r="B792" s="695"/>
      <c r="C792" s="603"/>
      <c r="D792" s="647"/>
      <c r="E792" s="2263"/>
      <c r="F792" s="633"/>
    </row>
    <row r="793" spans="1:6" s="417" customFormat="1" ht="13.8">
      <c r="A793" s="586"/>
      <c r="B793" s="695"/>
      <c r="C793" s="603"/>
      <c r="D793" s="647"/>
      <c r="E793" s="2263"/>
      <c r="F793" s="633"/>
    </row>
    <row r="794" spans="1:6" s="417" customFormat="1" ht="13.8">
      <c r="A794" s="586"/>
      <c r="B794" s="695"/>
      <c r="C794" s="603"/>
      <c r="D794" s="647"/>
      <c r="E794" s="2263"/>
      <c r="F794" s="633"/>
    </row>
    <row r="795" spans="1:6" s="417" customFormat="1" ht="13.8">
      <c r="A795" s="586"/>
      <c r="B795" s="695"/>
      <c r="C795" s="603"/>
      <c r="D795" s="647"/>
      <c r="E795" s="2263"/>
      <c r="F795" s="633"/>
    </row>
    <row r="796" spans="1:6" s="417" customFormat="1" ht="13.8">
      <c r="A796" s="586"/>
      <c r="B796" s="695"/>
      <c r="C796" s="603"/>
      <c r="D796" s="647"/>
      <c r="E796" s="2263"/>
      <c r="F796" s="633"/>
    </row>
    <row r="797" spans="1:6" s="417" customFormat="1" ht="13.8">
      <c r="A797" s="586"/>
      <c r="B797" s="695"/>
      <c r="C797" s="603"/>
      <c r="D797" s="647"/>
      <c r="E797" s="2263"/>
      <c r="F797" s="633"/>
    </row>
    <row r="798" spans="1:6" s="417" customFormat="1" ht="13.8">
      <c r="A798" s="586"/>
      <c r="B798" s="695"/>
      <c r="C798" s="603"/>
      <c r="D798" s="647"/>
      <c r="E798" s="2263"/>
      <c r="F798" s="633"/>
    </row>
    <row r="799" spans="1:6" s="417" customFormat="1" ht="13.8">
      <c r="A799" s="586"/>
      <c r="B799" s="695"/>
      <c r="C799" s="603"/>
      <c r="D799" s="647"/>
      <c r="E799" s="2263"/>
      <c r="F799" s="633"/>
    </row>
    <row r="800" spans="1:6" s="417" customFormat="1" ht="13.8">
      <c r="A800" s="586"/>
      <c r="B800" s="695"/>
      <c r="C800" s="603"/>
      <c r="D800" s="647"/>
      <c r="E800" s="2263"/>
      <c r="F800" s="633"/>
    </row>
    <row r="801" spans="1:6" s="417" customFormat="1" ht="13.8">
      <c r="A801" s="586"/>
      <c r="B801" s="695"/>
      <c r="C801" s="603"/>
      <c r="D801" s="647"/>
      <c r="E801" s="2263"/>
      <c r="F801" s="633"/>
    </row>
    <row r="802" spans="1:6" s="417" customFormat="1" ht="13.8">
      <c r="A802" s="586"/>
      <c r="B802" s="695"/>
      <c r="C802" s="603"/>
      <c r="D802" s="647"/>
      <c r="E802" s="2263"/>
      <c r="F802" s="633"/>
    </row>
    <row r="803" spans="1:6" s="417" customFormat="1" ht="13.8">
      <c r="A803" s="586"/>
      <c r="B803" s="695"/>
      <c r="C803" s="603"/>
      <c r="D803" s="647"/>
      <c r="E803" s="2263"/>
      <c r="F803" s="633"/>
    </row>
    <row r="804" spans="1:6" s="417" customFormat="1" ht="13.8">
      <c r="A804" s="586"/>
      <c r="B804" s="695"/>
      <c r="C804" s="603"/>
      <c r="D804" s="647"/>
      <c r="E804" s="2263"/>
      <c r="F804" s="633"/>
    </row>
    <row r="805" spans="1:6" s="417" customFormat="1" ht="13.8">
      <c r="A805" s="586"/>
      <c r="B805" s="695"/>
      <c r="C805" s="603"/>
      <c r="D805" s="647"/>
      <c r="E805" s="2263"/>
      <c r="F805" s="633"/>
    </row>
    <row r="806" spans="1:6" s="417" customFormat="1" ht="13.8">
      <c r="A806" s="586"/>
      <c r="B806" s="695"/>
      <c r="C806" s="603"/>
      <c r="D806" s="647"/>
      <c r="E806" s="2263"/>
      <c r="F806" s="633"/>
    </row>
    <row r="807" spans="1:6" s="417" customFormat="1" ht="13.8">
      <c r="A807" s="586"/>
      <c r="B807" s="695"/>
      <c r="C807" s="603"/>
      <c r="D807" s="647"/>
      <c r="E807" s="2263"/>
      <c r="F807" s="633"/>
    </row>
    <row r="808" spans="1:6" s="417" customFormat="1" ht="13.8">
      <c r="A808" s="586"/>
      <c r="B808" s="695"/>
      <c r="C808" s="603"/>
      <c r="D808" s="647"/>
      <c r="E808" s="2263"/>
      <c r="F808" s="633"/>
    </row>
    <row r="809" spans="1:6" s="417" customFormat="1" ht="13.8">
      <c r="A809" s="586"/>
      <c r="B809" s="695"/>
      <c r="C809" s="603"/>
      <c r="D809" s="647"/>
      <c r="E809" s="2263"/>
      <c r="F809" s="633"/>
    </row>
    <row r="810" spans="1:6" s="417" customFormat="1" ht="13.8">
      <c r="A810" s="586"/>
      <c r="B810" s="695"/>
      <c r="C810" s="603"/>
      <c r="D810" s="647"/>
      <c r="E810" s="2263"/>
      <c r="F810" s="633"/>
    </row>
    <row r="811" spans="1:6" s="417" customFormat="1" ht="13.8">
      <c r="A811" s="586"/>
      <c r="B811" s="233" t="s">
        <v>45</v>
      </c>
      <c r="C811" s="34"/>
      <c r="D811" s="35"/>
      <c r="E811" s="480"/>
      <c r="F811" s="228"/>
    </row>
    <row r="812" spans="1:6" s="417" customFormat="1" ht="13.8">
      <c r="A812" s="586"/>
      <c r="B812" s="221"/>
      <c r="C812" s="34"/>
      <c r="D812" s="35"/>
      <c r="E812" s="480"/>
      <c r="F812" s="228"/>
    </row>
    <row r="813" spans="1:6" s="417" customFormat="1" ht="13.8">
      <c r="A813" s="586"/>
      <c r="B813" s="221"/>
      <c r="C813" s="34"/>
      <c r="D813" s="35"/>
      <c r="E813" s="480"/>
      <c r="F813" s="228"/>
    </row>
    <row r="814" spans="1:6" s="417" customFormat="1" ht="13.8">
      <c r="A814" s="586"/>
      <c r="B814" s="221" t="s">
        <v>1319</v>
      </c>
      <c r="C814" s="34"/>
      <c r="D814" s="35"/>
      <c r="E814" s="480"/>
      <c r="F814" s="228">
        <f>F771</f>
        <v>0</v>
      </c>
    </row>
    <row r="815" spans="1:6" s="417" customFormat="1" ht="13.8">
      <c r="A815" s="586"/>
      <c r="B815" s="221"/>
      <c r="C815" s="34"/>
      <c r="D815" s="35"/>
      <c r="E815" s="480"/>
      <c r="F815" s="228"/>
    </row>
    <row r="816" spans="1:6" s="417" customFormat="1" ht="13.8">
      <c r="A816" s="586"/>
      <c r="B816" s="221" t="s">
        <v>1276</v>
      </c>
      <c r="C816" s="34"/>
      <c r="D816" s="35"/>
      <c r="E816" s="480"/>
      <c r="F816" s="228">
        <f>F783</f>
        <v>0</v>
      </c>
    </row>
    <row r="817" spans="1:6" s="417" customFormat="1" ht="13.8">
      <c r="A817" s="586"/>
      <c r="B817" s="695"/>
      <c r="C817" s="603"/>
      <c r="D817" s="647"/>
      <c r="E817" s="2263"/>
      <c r="F817" s="633"/>
    </row>
    <row r="818" spans="1:6" s="417" customFormat="1" ht="13.8">
      <c r="A818" s="586"/>
      <c r="B818" s="695"/>
      <c r="C818" s="603"/>
      <c r="D818" s="647"/>
      <c r="E818" s="2263"/>
      <c r="F818" s="633"/>
    </row>
    <row r="819" spans="1:6" s="417" customFormat="1" ht="28.2" thickBot="1">
      <c r="A819" s="703"/>
      <c r="B819" s="696" t="s">
        <v>1320</v>
      </c>
      <c r="C819" s="654"/>
      <c r="D819" s="655"/>
      <c r="E819" s="2264"/>
      <c r="F819" s="656">
        <f>SUM(F811:F818)</f>
        <v>0</v>
      </c>
    </row>
    <row r="820" spans="1:6" s="417" customFormat="1" thickTop="1">
      <c r="A820" s="658"/>
      <c r="B820" s="697"/>
      <c r="C820" s="657"/>
      <c r="D820" s="658"/>
      <c r="E820" s="659"/>
      <c r="F820" s="660"/>
    </row>
    <row r="821" spans="1:6" s="417" customFormat="1" ht="13.8">
      <c r="A821" s="35"/>
      <c r="B821" s="669" t="s">
        <v>1321</v>
      </c>
      <c r="C821" s="34"/>
      <c r="D821" s="35"/>
      <c r="E821" s="480"/>
      <c r="F821" s="68"/>
    </row>
    <row r="822" spans="1:6" s="417" customFormat="1" ht="13.8">
      <c r="A822" s="35"/>
      <c r="B822" s="669"/>
      <c r="C822" s="67"/>
      <c r="D822" s="35"/>
      <c r="E822" s="2265"/>
      <c r="F822" s="68"/>
    </row>
    <row r="823" spans="1:6" s="417" customFormat="1" ht="13.8">
      <c r="A823" s="35"/>
      <c r="B823" s="669" t="s">
        <v>1075</v>
      </c>
      <c r="C823" s="67"/>
      <c r="D823" s="35"/>
      <c r="E823" s="2265"/>
      <c r="F823" s="68"/>
    </row>
    <row r="824" spans="1:6" s="417" customFormat="1" ht="13.8">
      <c r="A824" s="35"/>
      <c r="B824" s="669"/>
      <c r="C824" s="67"/>
      <c r="D824" s="35"/>
      <c r="E824" s="2265"/>
      <c r="F824" s="68"/>
    </row>
    <row r="825" spans="1:6" s="417" customFormat="1" ht="13.8">
      <c r="A825" s="35">
        <v>1</v>
      </c>
      <c r="B825" s="672" t="s">
        <v>1322</v>
      </c>
      <c r="C825" s="67" t="s">
        <v>1323</v>
      </c>
      <c r="D825" s="35">
        <v>5</v>
      </c>
      <c r="E825" s="2265"/>
      <c r="F825" s="68">
        <f>F183</f>
        <v>0</v>
      </c>
    </row>
    <row r="826" spans="1:6" s="417" customFormat="1" ht="13.8">
      <c r="A826" s="35"/>
      <c r="B826" s="669"/>
      <c r="C826" s="67"/>
      <c r="D826" s="35"/>
      <c r="E826" s="2265"/>
      <c r="F826" s="68"/>
    </row>
    <row r="827" spans="1:6" s="417" customFormat="1" ht="13.8">
      <c r="A827" s="35">
        <v>2</v>
      </c>
      <c r="B827" s="672" t="s">
        <v>1324</v>
      </c>
      <c r="C827" s="67" t="s">
        <v>1323</v>
      </c>
      <c r="D827" s="35">
        <v>6</v>
      </c>
      <c r="E827" s="2265"/>
      <c r="F827" s="68">
        <f>F229</f>
        <v>0</v>
      </c>
    </row>
    <row r="828" spans="1:6" s="417" customFormat="1" ht="13.8">
      <c r="A828" s="35"/>
      <c r="B828" s="669"/>
      <c r="C828" s="67"/>
      <c r="D828" s="35"/>
      <c r="E828" s="2265"/>
      <c r="F828" s="68"/>
    </row>
    <row r="829" spans="1:6" s="417" customFormat="1" ht="13.8">
      <c r="A829" s="35">
        <v>3</v>
      </c>
      <c r="B829" s="672" t="s">
        <v>1325</v>
      </c>
      <c r="C829" s="67" t="s">
        <v>1323</v>
      </c>
      <c r="D829" s="35">
        <v>10</v>
      </c>
      <c r="E829" s="2265"/>
      <c r="F829" s="68">
        <f>F399</f>
        <v>0</v>
      </c>
    </row>
    <row r="830" spans="1:6" s="417" customFormat="1" ht="13.8">
      <c r="A830" s="35"/>
      <c r="B830" s="672"/>
      <c r="C830" s="67"/>
      <c r="D830" s="35"/>
      <c r="E830" s="2265"/>
      <c r="F830" s="68"/>
    </row>
    <row r="831" spans="1:6" s="417" customFormat="1" ht="13.8">
      <c r="A831" s="35">
        <v>4</v>
      </c>
      <c r="B831" s="672" t="s">
        <v>1326</v>
      </c>
      <c r="C831" s="67" t="s">
        <v>1323</v>
      </c>
      <c r="D831" s="35">
        <v>11</v>
      </c>
      <c r="E831" s="2265"/>
      <c r="F831" s="68">
        <f>F438</f>
        <v>0</v>
      </c>
    </row>
    <row r="832" spans="1:6" s="417" customFormat="1" ht="13.8">
      <c r="A832" s="35"/>
      <c r="B832" s="672"/>
      <c r="C832" s="67"/>
      <c r="D832" s="35"/>
      <c r="E832" s="2265"/>
      <c r="F832" s="68"/>
    </row>
    <row r="833" spans="1:6" s="417" customFormat="1" ht="13.8">
      <c r="A833" s="35">
        <v>5</v>
      </c>
      <c r="B833" s="672" t="s">
        <v>1327</v>
      </c>
      <c r="C833" s="67" t="s">
        <v>1323</v>
      </c>
      <c r="D833" s="35">
        <v>12</v>
      </c>
      <c r="E833" s="2265"/>
      <c r="F833" s="68">
        <f>F472</f>
        <v>0</v>
      </c>
    </row>
    <row r="834" spans="1:6" s="417" customFormat="1" ht="13.8">
      <c r="A834" s="35"/>
      <c r="B834" s="672"/>
      <c r="C834" s="67"/>
      <c r="D834" s="35"/>
      <c r="E834" s="2265"/>
      <c r="F834" s="68"/>
    </row>
    <row r="835" spans="1:6" s="417" customFormat="1" ht="13.8">
      <c r="A835" s="35">
        <v>6</v>
      </c>
      <c r="B835" s="672" t="s">
        <v>1328</v>
      </c>
      <c r="C835" s="67" t="s">
        <v>1323</v>
      </c>
      <c r="D835" s="35">
        <v>13</v>
      </c>
      <c r="E835" s="2265"/>
      <c r="F835" s="68">
        <f>F521</f>
        <v>0</v>
      </c>
    </row>
    <row r="836" spans="1:6" s="417" customFormat="1" ht="13.8">
      <c r="A836" s="35"/>
      <c r="B836" s="672"/>
      <c r="C836" s="67"/>
      <c r="D836" s="35"/>
      <c r="E836" s="2265"/>
      <c r="F836" s="68"/>
    </row>
    <row r="837" spans="1:6" s="417" customFormat="1" ht="13.8">
      <c r="A837" s="35">
        <v>7</v>
      </c>
      <c r="B837" s="672" t="s">
        <v>1329</v>
      </c>
      <c r="C837" s="67" t="s">
        <v>1323</v>
      </c>
      <c r="D837" s="35">
        <v>16</v>
      </c>
      <c r="E837" s="2265"/>
      <c r="F837" s="68">
        <f>F631</f>
        <v>0</v>
      </c>
    </row>
    <row r="838" spans="1:6" s="417" customFormat="1" ht="13.8">
      <c r="A838" s="35"/>
      <c r="B838" s="669"/>
      <c r="C838" s="67"/>
      <c r="D838" s="35"/>
      <c r="E838" s="2265"/>
      <c r="F838" s="68"/>
    </row>
    <row r="839" spans="1:6" s="417" customFormat="1" ht="13.8">
      <c r="A839" s="35">
        <v>8</v>
      </c>
      <c r="B839" s="672" t="s">
        <v>1330</v>
      </c>
      <c r="C839" s="67" t="s">
        <v>1323</v>
      </c>
      <c r="D839" s="35">
        <v>18</v>
      </c>
      <c r="E839" s="2265"/>
      <c r="F839" s="68">
        <f>F727</f>
        <v>0</v>
      </c>
    </row>
    <row r="840" spans="1:6" s="417" customFormat="1" ht="13.8">
      <c r="A840" s="35"/>
      <c r="B840" s="672"/>
      <c r="C840" s="67"/>
      <c r="D840" s="35"/>
      <c r="E840" s="2265"/>
      <c r="F840" s="68"/>
    </row>
    <row r="841" spans="1:6" s="417" customFormat="1" ht="13.8">
      <c r="A841" s="35">
        <v>9</v>
      </c>
      <c r="B841" s="672" t="s">
        <v>1331</v>
      </c>
      <c r="C841" s="67" t="s">
        <v>1323</v>
      </c>
      <c r="D841" s="35">
        <v>21</v>
      </c>
      <c r="E841" s="2265"/>
      <c r="F841" s="68">
        <f>F819</f>
        <v>0</v>
      </c>
    </row>
    <row r="842" spans="1:6" s="417" customFormat="1" ht="13.8">
      <c r="A842" s="35"/>
      <c r="B842" s="672"/>
      <c r="C842" s="67"/>
      <c r="D842" s="35"/>
      <c r="E842" s="2265"/>
      <c r="F842" s="68"/>
    </row>
    <row r="843" spans="1:6" s="417" customFormat="1" ht="13.8">
      <c r="A843" s="35"/>
      <c r="B843" s="672"/>
      <c r="C843" s="67"/>
      <c r="D843" s="35"/>
      <c r="E843" s="2265"/>
      <c r="F843" s="68"/>
    </row>
    <row r="844" spans="1:6" s="417" customFormat="1" ht="13.8">
      <c r="A844" s="35"/>
      <c r="B844" s="672"/>
      <c r="C844" s="67"/>
      <c r="D844" s="35"/>
      <c r="E844" s="2265"/>
      <c r="F844" s="68"/>
    </row>
    <row r="845" spans="1:6" s="417" customFormat="1" ht="13.8">
      <c r="A845" s="35"/>
      <c r="B845" s="672"/>
      <c r="C845" s="67"/>
      <c r="D845" s="35"/>
      <c r="E845" s="2265"/>
      <c r="F845" s="68"/>
    </row>
    <row r="846" spans="1:6" s="417" customFormat="1" ht="13.8">
      <c r="A846" s="35"/>
      <c r="B846" s="672"/>
      <c r="C846" s="67"/>
      <c r="D846" s="35"/>
      <c r="E846" s="2265"/>
      <c r="F846" s="68"/>
    </row>
    <row r="847" spans="1:6" s="417" customFormat="1" ht="13.8">
      <c r="A847" s="35"/>
      <c r="B847" s="672"/>
      <c r="C847" s="67"/>
      <c r="D847" s="35"/>
      <c r="E847" s="2265"/>
      <c r="F847" s="68"/>
    </row>
    <row r="848" spans="1:6" s="417" customFormat="1" ht="13.8">
      <c r="A848" s="35"/>
      <c r="B848" s="672"/>
      <c r="C848" s="67"/>
      <c r="D848" s="35"/>
      <c r="E848" s="2265"/>
      <c r="F848" s="68"/>
    </row>
    <row r="849" spans="1:6" s="417" customFormat="1" ht="13.8">
      <c r="A849" s="35"/>
      <c r="B849" s="672"/>
      <c r="C849" s="67"/>
      <c r="D849" s="35"/>
      <c r="E849" s="2265"/>
      <c r="F849" s="68"/>
    </row>
    <row r="850" spans="1:6" s="417" customFormat="1" ht="13.8">
      <c r="A850" s="35"/>
      <c r="B850" s="672"/>
      <c r="C850" s="67"/>
      <c r="D850" s="35"/>
      <c r="E850" s="2265"/>
      <c r="F850" s="68"/>
    </row>
    <row r="851" spans="1:6" s="417" customFormat="1" ht="13.8">
      <c r="A851" s="35"/>
      <c r="B851" s="672"/>
      <c r="C851" s="67"/>
      <c r="D851" s="35"/>
      <c r="E851" s="2265"/>
      <c r="F851" s="68"/>
    </row>
    <row r="852" spans="1:6" s="417" customFormat="1" ht="13.8">
      <c r="A852" s="35"/>
      <c r="B852" s="672"/>
      <c r="C852" s="67"/>
      <c r="D852" s="35"/>
      <c r="E852" s="2265"/>
      <c r="F852" s="68"/>
    </row>
    <row r="853" spans="1:6" s="417" customFormat="1" ht="13.8">
      <c r="A853" s="35"/>
      <c r="B853" s="672"/>
      <c r="C853" s="67"/>
      <c r="D853" s="35"/>
      <c r="E853" s="2265"/>
      <c r="F853" s="68"/>
    </row>
    <row r="854" spans="1:6" s="417" customFormat="1" ht="13.8">
      <c r="A854" s="35"/>
      <c r="B854" s="672"/>
      <c r="C854" s="67"/>
      <c r="D854" s="35"/>
      <c r="E854" s="2265"/>
      <c r="F854" s="68"/>
    </row>
    <row r="855" spans="1:6" s="417" customFormat="1" ht="13.8">
      <c r="A855" s="35"/>
      <c r="B855" s="672"/>
      <c r="C855" s="67"/>
      <c r="D855" s="35"/>
      <c r="E855" s="2265"/>
      <c r="F855" s="68"/>
    </row>
    <row r="856" spans="1:6" s="417" customFormat="1" ht="13.8">
      <c r="A856" s="35"/>
      <c r="B856" s="672"/>
      <c r="C856" s="67"/>
      <c r="D856" s="35"/>
      <c r="E856" s="2265"/>
      <c r="F856" s="68"/>
    </row>
    <row r="857" spans="1:6" s="417" customFormat="1" ht="13.8">
      <c r="A857" s="35"/>
      <c r="B857" s="672"/>
      <c r="C857" s="67"/>
      <c r="D857" s="35"/>
      <c r="E857" s="2265"/>
      <c r="F857" s="68"/>
    </row>
    <row r="858" spans="1:6" s="417" customFormat="1" ht="13.8">
      <c r="A858" s="35"/>
      <c r="B858" s="672"/>
      <c r="C858" s="67"/>
      <c r="D858" s="35"/>
      <c r="E858" s="2265"/>
      <c r="F858" s="68"/>
    </row>
    <row r="859" spans="1:6" s="417" customFormat="1" ht="13.8">
      <c r="A859" s="35"/>
      <c r="B859" s="672"/>
      <c r="C859" s="67"/>
      <c r="D859" s="35"/>
      <c r="E859" s="2265"/>
      <c r="F859" s="68"/>
    </row>
    <row r="860" spans="1:6" s="417" customFormat="1" ht="13.8">
      <c r="A860" s="35"/>
      <c r="B860" s="672"/>
      <c r="C860" s="67"/>
      <c r="D860" s="35"/>
      <c r="E860" s="2265"/>
      <c r="F860" s="68"/>
    </row>
    <row r="861" spans="1:6" s="417" customFormat="1" ht="13.8">
      <c r="A861" s="35"/>
      <c r="B861" s="672"/>
      <c r="C861" s="67"/>
      <c r="D861" s="35"/>
      <c r="E861" s="2265"/>
      <c r="F861" s="68"/>
    </row>
    <row r="862" spans="1:6" s="417" customFormat="1" ht="13.8">
      <c r="A862" s="35"/>
      <c r="B862" s="672"/>
      <c r="C862" s="67"/>
      <c r="D862" s="35"/>
      <c r="E862" s="2265"/>
      <c r="F862" s="68"/>
    </row>
    <row r="863" spans="1:6" s="417" customFormat="1" ht="13.8">
      <c r="A863" s="35"/>
      <c r="B863" s="672"/>
      <c r="C863" s="67"/>
      <c r="D863" s="35"/>
      <c r="E863" s="2265"/>
      <c r="F863" s="68"/>
    </row>
    <row r="864" spans="1:6" s="417" customFormat="1" ht="13.8">
      <c r="A864" s="35"/>
      <c r="B864" s="672"/>
      <c r="C864" s="67"/>
      <c r="D864" s="35"/>
      <c r="E864" s="2265"/>
      <c r="F864" s="68"/>
    </row>
    <row r="865" spans="1:7" s="417" customFormat="1" ht="13.8">
      <c r="A865" s="35"/>
      <c r="B865" s="672"/>
      <c r="C865" s="67"/>
      <c r="D865" s="35"/>
      <c r="E865" s="2265"/>
      <c r="F865" s="68"/>
    </row>
    <row r="866" spans="1:7" s="417" customFormat="1" ht="13.8">
      <c r="A866" s="35"/>
      <c r="B866" s="672"/>
      <c r="C866" s="67"/>
      <c r="D866" s="35"/>
      <c r="E866" s="2265"/>
      <c r="F866" s="68"/>
    </row>
    <row r="867" spans="1:7" s="417" customFormat="1" ht="13.8">
      <c r="A867" s="35"/>
      <c r="B867" s="672"/>
      <c r="C867" s="67"/>
      <c r="D867" s="35"/>
      <c r="E867" s="2265"/>
      <c r="F867" s="68"/>
    </row>
    <row r="868" spans="1:7" s="417" customFormat="1" ht="13.8">
      <c r="A868" s="35"/>
      <c r="B868" s="672"/>
      <c r="C868" s="67"/>
      <c r="D868" s="35"/>
      <c r="E868" s="2265"/>
      <c r="F868" s="68"/>
    </row>
    <row r="869" spans="1:7" s="417" customFormat="1" ht="13.8">
      <c r="A869" s="48"/>
      <c r="B869" s="678"/>
      <c r="C869" s="662"/>
      <c r="D869" s="48"/>
      <c r="E869" s="2266"/>
      <c r="F869" s="352"/>
    </row>
    <row r="870" spans="1:7" s="417" customFormat="1" thickBot="1">
      <c r="A870" s="664"/>
      <c r="B870" s="671" t="s">
        <v>1332</v>
      </c>
      <c r="C870" s="663"/>
      <c r="D870" s="664"/>
      <c r="E870" s="2267"/>
      <c r="F870" s="665">
        <f>SUM(F824:F869)</f>
        <v>0</v>
      </c>
    </row>
    <row r="871" spans="1:7" s="29" customFormat="1" thickTop="1">
      <c r="A871" s="31"/>
      <c r="B871" s="668"/>
      <c r="C871" s="30"/>
      <c r="D871" s="31"/>
      <c r="E871" s="2010"/>
      <c r="F871" s="392"/>
    </row>
    <row r="872" spans="1:7" s="589" customFormat="1" ht="13.8">
      <c r="A872" s="35"/>
      <c r="B872" s="669" t="s">
        <v>13</v>
      </c>
      <c r="C872" s="34"/>
      <c r="D872" s="35"/>
      <c r="E872" s="480"/>
      <c r="F872" s="482"/>
    </row>
    <row r="873" spans="1:7" s="29" customFormat="1" ht="13.8">
      <c r="A873" s="31"/>
      <c r="B873" s="668"/>
      <c r="C873" s="30"/>
      <c r="D873" s="31"/>
      <c r="E873" s="2010"/>
      <c r="F873" s="392"/>
    </row>
    <row r="874" spans="1:7" s="589" customFormat="1" ht="13.8">
      <c r="A874" s="35"/>
      <c r="B874" s="669" t="s">
        <v>1333</v>
      </c>
      <c r="C874" s="34"/>
      <c r="D874" s="35"/>
      <c r="E874" s="480"/>
      <c r="F874" s="349"/>
      <c r="G874" s="517"/>
    </row>
    <row r="875" spans="1:7" s="589" customFormat="1" ht="13.8">
      <c r="A875" s="35"/>
      <c r="B875" s="669"/>
      <c r="C875" s="34"/>
      <c r="D875" s="35"/>
      <c r="E875" s="480"/>
      <c r="F875" s="349"/>
      <c r="G875" s="517"/>
    </row>
    <row r="876" spans="1:7" s="40" customFormat="1" ht="96.6">
      <c r="A876" s="39"/>
      <c r="B876" s="233" t="s">
        <v>15</v>
      </c>
      <c r="C876" s="36"/>
      <c r="D876" s="39"/>
      <c r="E876" s="480"/>
      <c r="F876" s="349"/>
      <c r="G876" s="518"/>
    </row>
    <row r="877" spans="1:7" s="40" customFormat="1" ht="13.8">
      <c r="A877" s="39"/>
      <c r="B877" s="233"/>
      <c r="C877" s="36"/>
      <c r="D877" s="39"/>
      <c r="E877" s="480"/>
      <c r="F877" s="349"/>
      <c r="G877" s="518"/>
    </row>
    <row r="878" spans="1:7" s="40" customFormat="1" ht="27.6">
      <c r="A878" s="39"/>
      <c r="B878" s="221" t="s">
        <v>390</v>
      </c>
      <c r="C878" s="36"/>
      <c r="D878" s="39"/>
      <c r="E878" s="480"/>
      <c r="F878" s="349"/>
      <c r="G878" s="518"/>
    </row>
    <row r="879" spans="1:7" s="40" customFormat="1" ht="13.8">
      <c r="A879" s="39"/>
      <c r="B879" s="233"/>
      <c r="C879" s="36"/>
      <c r="D879" s="39"/>
      <c r="E879" s="480"/>
      <c r="F879" s="349"/>
      <c r="G879" s="518"/>
    </row>
    <row r="880" spans="1:7" s="40" customFormat="1" ht="69">
      <c r="A880" s="39"/>
      <c r="B880" s="221" t="s">
        <v>871</v>
      </c>
      <c r="C880" s="36"/>
      <c r="D880" s="39"/>
      <c r="E880" s="480"/>
      <c r="F880" s="349"/>
      <c r="G880" s="518"/>
    </row>
    <row r="881" spans="1:7" s="40" customFormat="1" ht="13.8">
      <c r="A881" s="39"/>
      <c r="B881" s="233"/>
      <c r="C881" s="36"/>
      <c r="D881" s="39"/>
      <c r="E881" s="480"/>
      <c r="F881" s="349"/>
      <c r="G881" s="518"/>
    </row>
    <row r="882" spans="1:7" s="40" customFormat="1" ht="41.4">
      <c r="A882" s="39"/>
      <c r="B882" s="221" t="s">
        <v>16</v>
      </c>
      <c r="C882" s="36"/>
      <c r="D882" s="39"/>
      <c r="E882" s="480"/>
      <c r="F882" s="349"/>
      <c r="G882" s="518"/>
    </row>
    <row r="883" spans="1:7" s="40" customFormat="1" ht="13.8">
      <c r="A883" s="39"/>
      <c r="B883" s="221"/>
      <c r="C883" s="36"/>
      <c r="D883" s="39"/>
      <c r="E883" s="480"/>
      <c r="F883" s="349"/>
      <c r="G883" s="518"/>
    </row>
    <row r="884" spans="1:7" s="40" customFormat="1" ht="69">
      <c r="A884" s="39"/>
      <c r="B884" s="221" t="s">
        <v>17</v>
      </c>
      <c r="C884" s="36"/>
      <c r="D884" s="39"/>
      <c r="E884" s="480"/>
      <c r="F884" s="349"/>
      <c r="G884" s="518"/>
    </row>
    <row r="885" spans="1:7" s="40" customFormat="1" ht="13.8">
      <c r="A885" s="39"/>
      <c r="B885" s="221"/>
      <c r="C885" s="36"/>
      <c r="D885" s="39"/>
      <c r="E885" s="480"/>
      <c r="F885" s="349"/>
      <c r="G885" s="518"/>
    </row>
    <row r="886" spans="1:7" s="40" customFormat="1" ht="41.4">
      <c r="A886" s="39"/>
      <c r="B886" s="221" t="s">
        <v>18</v>
      </c>
      <c r="C886" s="36"/>
      <c r="D886" s="39"/>
      <c r="E886" s="480"/>
      <c r="F886" s="349"/>
      <c r="G886" s="518"/>
    </row>
    <row r="887" spans="1:7" s="40" customFormat="1" ht="13.8">
      <c r="A887" s="39"/>
      <c r="B887" s="221"/>
      <c r="C887" s="36"/>
      <c r="D887" s="39"/>
      <c r="E887" s="480"/>
      <c r="F887" s="349"/>
      <c r="G887" s="518"/>
    </row>
    <row r="888" spans="1:7" s="40" customFormat="1" ht="69">
      <c r="A888" s="39"/>
      <c r="B888" s="221" t="s">
        <v>872</v>
      </c>
      <c r="C888" s="36"/>
      <c r="D888" s="39"/>
      <c r="E888" s="480"/>
      <c r="F888" s="349"/>
      <c r="G888" s="518"/>
    </row>
    <row r="889" spans="1:7" s="40" customFormat="1" ht="13.8">
      <c r="A889" s="39"/>
      <c r="B889" s="221"/>
      <c r="C889" s="36"/>
      <c r="D889" s="39"/>
      <c r="E889" s="480"/>
      <c r="F889" s="349"/>
      <c r="G889" s="518"/>
    </row>
    <row r="890" spans="1:7" s="40" customFormat="1" ht="82.8">
      <c r="A890" s="39"/>
      <c r="B890" s="221" t="s">
        <v>391</v>
      </c>
      <c r="C890" s="36"/>
      <c r="D890" s="39"/>
      <c r="E890" s="480"/>
      <c r="F890" s="349"/>
      <c r="G890" s="518"/>
    </row>
    <row r="891" spans="1:7" s="40" customFormat="1" ht="13.8">
      <c r="A891" s="39"/>
      <c r="B891" s="221"/>
      <c r="C891" s="36"/>
      <c r="D891" s="39"/>
      <c r="E891" s="480"/>
      <c r="F891" s="349"/>
      <c r="G891" s="518"/>
    </row>
    <row r="892" spans="1:7" s="589" customFormat="1" ht="13.8">
      <c r="A892" s="48"/>
      <c r="B892" s="670"/>
      <c r="C892" s="47"/>
      <c r="D892" s="48"/>
      <c r="E892" s="2014"/>
      <c r="F892" s="351"/>
      <c r="G892" s="517"/>
    </row>
    <row r="893" spans="1:7" s="590" customFormat="1" thickBot="1">
      <c r="A893" s="66"/>
      <c r="B893" s="671" t="s">
        <v>19</v>
      </c>
      <c r="C893" s="65"/>
      <c r="D893" s="66"/>
      <c r="E893" s="2022"/>
      <c r="F893" s="521">
        <f>SUM(F876:F890)</f>
        <v>0</v>
      </c>
      <c r="G893" s="519"/>
    </row>
    <row r="894" spans="1:7" s="589" customFormat="1" thickTop="1">
      <c r="A894" s="35"/>
      <c r="B894" s="672"/>
      <c r="C894" s="34"/>
      <c r="D894" s="35"/>
      <c r="E894" s="480"/>
      <c r="F894" s="349"/>
      <c r="G894" s="517"/>
    </row>
    <row r="895" spans="1:7" s="589" customFormat="1" ht="27.6">
      <c r="A895" s="35"/>
      <c r="B895" s="669" t="s">
        <v>20</v>
      </c>
      <c r="C895" s="34"/>
      <c r="D895" s="35"/>
      <c r="E895" s="480"/>
      <c r="F895" s="349"/>
      <c r="G895" s="517"/>
    </row>
    <row r="896" spans="1:7" s="589" customFormat="1" ht="13.8">
      <c r="A896" s="35"/>
      <c r="B896" s="672"/>
      <c r="C896" s="34"/>
      <c r="D896" s="35"/>
      <c r="E896" s="480"/>
      <c r="F896" s="349"/>
      <c r="G896" s="517"/>
    </row>
    <row r="897" spans="1:7" s="589" customFormat="1" ht="27.6">
      <c r="A897" s="35"/>
      <c r="B897" s="672" t="s">
        <v>21</v>
      </c>
      <c r="C897" s="34"/>
      <c r="D897" s="35"/>
      <c r="E897" s="480"/>
      <c r="F897" s="349"/>
      <c r="G897" s="517"/>
    </row>
    <row r="898" spans="1:7" s="589" customFormat="1" ht="13.8">
      <c r="A898" s="35"/>
      <c r="B898" s="672"/>
      <c r="C898" s="34"/>
      <c r="D898" s="35"/>
      <c r="E898" s="480"/>
      <c r="F898" s="349"/>
      <c r="G898" s="517"/>
    </row>
    <row r="899" spans="1:7" s="589" customFormat="1" ht="55.2">
      <c r="A899" s="35"/>
      <c r="B899" s="672" t="s">
        <v>22</v>
      </c>
      <c r="C899" s="34"/>
      <c r="D899" s="35"/>
      <c r="E899" s="480"/>
      <c r="F899" s="349"/>
      <c r="G899" s="517"/>
    </row>
    <row r="900" spans="1:7" s="589" customFormat="1" ht="13.8">
      <c r="A900" s="35"/>
      <c r="B900" s="672"/>
      <c r="C900" s="34"/>
      <c r="D900" s="35"/>
      <c r="E900" s="480"/>
      <c r="F900" s="349"/>
      <c r="G900" s="517"/>
    </row>
    <row r="901" spans="1:7" s="589" customFormat="1" ht="41.4">
      <c r="A901" s="35"/>
      <c r="B901" s="672" t="s">
        <v>23</v>
      </c>
      <c r="C901" s="34"/>
      <c r="D901" s="35"/>
      <c r="E901" s="480"/>
      <c r="F901" s="349"/>
      <c r="G901" s="517"/>
    </row>
    <row r="902" spans="1:7" s="589" customFormat="1" ht="13.8">
      <c r="A902" s="35"/>
      <c r="B902" s="672"/>
      <c r="C902" s="34"/>
      <c r="D902" s="35"/>
      <c r="E902" s="480"/>
      <c r="F902" s="349"/>
      <c r="G902" s="517"/>
    </row>
    <row r="903" spans="1:7" s="589" customFormat="1" ht="27.6">
      <c r="A903" s="35"/>
      <c r="B903" s="672" t="s">
        <v>24</v>
      </c>
      <c r="C903" s="34"/>
      <c r="D903" s="35"/>
      <c r="E903" s="480"/>
      <c r="F903" s="349"/>
      <c r="G903" s="517"/>
    </row>
    <row r="904" spans="1:7" s="589" customFormat="1" ht="13.8">
      <c r="A904" s="35"/>
      <c r="B904" s="672"/>
      <c r="C904" s="34"/>
      <c r="D904" s="35"/>
      <c r="E904" s="480"/>
      <c r="F904" s="349"/>
      <c r="G904" s="517"/>
    </row>
    <row r="905" spans="1:7" s="589" customFormat="1" ht="69">
      <c r="A905" s="35"/>
      <c r="B905" s="672" t="s">
        <v>25</v>
      </c>
      <c r="C905" s="34"/>
      <c r="D905" s="35"/>
      <c r="E905" s="480"/>
      <c r="F905" s="349"/>
      <c r="G905" s="517"/>
    </row>
    <row r="906" spans="1:7" s="589" customFormat="1" ht="13.8">
      <c r="A906" s="35"/>
      <c r="B906" s="672"/>
      <c r="C906" s="34"/>
      <c r="D906" s="35"/>
      <c r="E906" s="480"/>
      <c r="F906" s="349"/>
      <c r="G906" s="517"/>
    </row>
    <row r="907" spans="1:7" s="589" customFormat="1" ht="69">
      <c r="A907" s="35"/>
      <c r="B907" s="672" t="s">
        <v>26</v>
      </c>
      <c r="C907" s="34"/>
      <c r="D907" s="35"/>
      <c r="E907" s="480"/>
      <c r="F907" s="349"/>
      <c r="G907" s="517"/>
    </row>
    <row r="908" spans="1:7" s="589" customFormat="1" ht="13.8">
      <c r="A908" s="35"/>
      <c r="B908" s="672"/>
      <c r="C908" s="34"/>
      <c r="D908" s="35"/>
      <c r="E908" s="480"/>
      <c r="F908" s="349"/>
      <c r="G908" s="517"/>
    </row>
    <row r="909" spans="1:7" s="589" customFormat="1" ht="13.8">
      <c r="A909" s="35"/>
      <c r="B909" s="669" t="s">
        <v>27</v>
      </c>
      <c r="C909" s="34"/>
      <c r="D909" s="35"/>
      <c r="E909" s="480"/>
      <c r="F909" s="349"/>
      <c r="G909" s="517"/>
    </row>
    <row r="910" spans="1:7" s="589" customFormat="1" ht="13.8">
      <c r="A910" s="35"/>
      <c r="B910" s="672"/>
      <c r="C910" s="34"/>
      <c r="D910" s="35"/>
      <c r="E910" s="480"/>
      <c r="F910" s="349"/>
      <c r="G910" s="517"/>
    </row>
    <row r="911" spans="1:7" s="589" customFormat="1" ht="13.8">
      <c r="A911" s="35"/>
      <c r="B911" s="669" t="s">
        <v>37</v>
      </c>
      <c r="C911" s="34"/>
      <c r="D911" s="35"/>
      <c r="E911" s="480"/>
      <c r="F911" s="482"/>
      <c r="G911" s="517"/>
    </row>
    <row r="912" spans="1:7" s="589" customFormat="1" ht="13.8">
      <c r="A912" s="35"/>
      <c r="B912" s="669"/>
      <c r="C912" s="34"/>
      <c r="D912" s="35"/>
      <c r="E912" s="480"/>
      <c r="F912" s="482"/>
      <c r="G912" s="517"/>
    </row>
    <row r="913" spans="1:7" s="589" customFormat="1" ht="41.4">
      <c r="A913" s="35" t="s">
        <v>28</v>
      </c>
      <c r="B913" s="672" t="s">
        <v>1334</v>
      </c>
      <c r="C913" s="34">
        <v>1</v>
      </c>
      <c r="D913" s="587" t="s">
        <v>397</v>
      </c>
      <c r="E913" s="480"/>
      <c r="F913" s="349">
        <f>C913*E913</f>
        <v>0</v>
      </c>
      <c r="G913" s="517"/>
    </row>
    <row r="914" spans="1:7" s="589" customFormat="1" ht="13.8">
      <c r="A914" s="35"/>
      <c r="B914" s="672"/>
      <c r="C914" s="34"/>
      <c r="D914" s="587"/>
      <c r="E914" s="480"/>
      <c r="F914" s="349"/>
      <c r="G914" s="517"/>
    </row>
    <row r="915" spans="1:7" s="589" customFormat="1" ht="41.4">
      <c r="A915" s="35" t="s">
        <v>30</v>
      </c>
      <c r="B915" s="672" t="s">
        <v>1335</v>
      </c>
      <c r="C915" s="34">
        <v>1</v>
      </c>
      <c r="D915" s="587" t="s">
        <v>397</v>
      </c>
      <c r="E915" s="480"/>
      <c r="F915" s="349">
        <f>C915*E915</f>
        <v>0</v>
      </c>
      <c r="G915" s="517"/>
    </row>
    <row r="916" spans="1:7" s="589" customFormat="1" ht="13.8">
      <c r="A916" s="35"/>
      <c r="B916" s="672"/>
      <c r="C916" s="34"/>
      <c r="D916" s="35"/>
      <c r="E916" s="480"/>
      <c r="F916" s="349"/>
      <c r="G916" s="517"/>
    </row>
    <row r="917" spans="1:7" s="589" customFormat="1" ht="27.6">
      <c r="A917" s="35" t="s">
        <v>31</v>
      </c>
      <c r="B917" s="672" t="s">
        <v>1336</v>
      </c>
      <c r="C917" s="34">
        <v>1</v>
      </c>
      <c r="D917" s="587" t="s">
        <v>397</v>
      </c>
      <c r="E917" s="480"/>
      <c r="F917" s="349">
        <f>C917*E917</f>
        <v>0</v>
      </c>
      <c r="G917" s="517"/>
    </row>
    <row r="918" spans="1:7" s="589" customFormat="1" ht="13.8">
      <c r="A918" s="35"/>
      <c r="B918" s="672"/>
      <c r="C918" s="34"/>
      <c r="D918" s="587"/>
      <c r="E918" s="480"/>
      <c r="F918" s="349"/>
      <c r="G918" s="517"/>
    </row>
    <row r="919" spans="1:7" s="589" customFormat="1" ht="13.8">
      <c r="A919" s="35"/>
      <c r="B919" s="672"/>
      <c r="C919" s="34"/>
      <c r="D919" s="587"/>
      <c r="E919" s="480"/>
      <c r="F919" s="349"/>
      <c r="G919" s="517"/>
    </row>
    <row r="920" spans="1:7" s="589" customFormat="1" ht="13.8">
      <c r="A920" s="35"/>
      <c r="B920" s="672"/>
      <c r="C920" s="34"/>
      <c r="D920" s="35"/>
      <c r="E920" s="480"/>
      <c r="F920" s="349"/>
      <c r="G920" s="517"/>
    </row>
    <row r="921" spans="1:7" s="589" customFormat="1" ht="13.8">
      <c r="A921" s="35"/>
      <c r="B921" s="672"/>
      <c r="C921" s="34"/>
      <c r="D921" s="35"/>
      <c r="E921" s="480"/>
      <c r="F921" s="349"/>
      <c r="G921" s="517"/>
    </row>
    <row r="922" spans="1:7" s="589" customFormat="1" ht="13.8">
      <c r="A922" s="48"/>
      <c r="B922" s="670"/>
      <c r="C922" s="47"/>
      <c r="D922" s="48"/>
      <c r="E922" s="2014"/>
      <c r="F922" s="351"/>
      <c r="G922" s="517"/>
    </row>
    <row r="923" spans="1:7" s="589" customFormat="1" thickBot="1">
      <c r="A923" s="66"/>
      <c r="B923" s="671" t="s">
        <v>19</v>
      </c>
      <c r="C923" s="65"/>
      <c r="D923" s="66"/>
      <c r="E923" s="2022"/>
      <c r="F923" s="521">
        <f>SUM(F895:F921)</f>
        <v>0</v>
      </c>
      <c r="G923" s="517"/>
    </row>
    <row r="924" spans="1:7" s="43" customFormat="1" thickTop="1">
      <c r="A924" s="31"/>
      <c r="B924" s="668"/>
      <c r="C924" s="30"/>
      <c r="D924" s="31"/>
      <c r="E924" s="2010"/>
      <c r="F924" s="349"/>
    </row>
    <row r="925" spans="1:7" s="589" customFormat="1" ht="13.8">
      <c r="A925" s="35"/>
      <c r="B925" s="669" t="s">
        <v>1121</v>
      </c>
      <c r="C925" s="34"/>
      <c r="D925" s="35"/>
      <c r="E925" s="480"/>
      <c r="F925" s="482"/>
    </row>
    <row r="926" spans="1:7" s="589" customFormat="1" ht="13.8">
      <c r="A926" s="35"/>
      <c r="B926" s="669"/>
      <c r="C926" s="34"/>
      <c r="D926" s="35"/>
      <c r="E926" s="480"/>
      <c r="F926" s="482"/>
    </row>
    <row r="927" spans="1:7" s="589" customFormat="1" ht="41.4">
      <c r="A927" s="35" t="s">
        <v>28</v>
      </c>
      <c r="B927" s="672" t="s">
        <v>1337</v>
      </c>
      <c r="C927" s="34">
        <v>1</v>
      </c>
      <c r="D927" s="35" t="s">
        <v>397</v>
      </c>
      <c r="E927" s="480"/>
      <c r="F927" s="349">
        <f>C927*E927</f>
        <v>0</v>
      </c>
    </row>
    <row r="928" spans="1:7" s="589" customFormat="1" ht="13.8">
      <c r="A928" s="35"/>
      <c r="B928" s="588"/>
      <c r="C928" s="34"/>
      <c r="D928" s="35"/>
      <c r="E928" s="480"/>
      <c r="F928" s="482"/>
    </row>
    <row r="929" spans="1:6" s="589" customFormat="1" ht="41.4">
      <c r="A929" s="35" t="s">
        <v>30</v>
      </c>
      <c r="B929" s="672" t="s">
        <v>1338</v>
      </c>
      <c r="C929" s="34">
        <v>1</v>
      </c>
      <c r="D929" s="35" t="s">
        <v>397</v>
      </c>
      <c r="E929" s="480"/>
      <c r="F929" s="349">
        <f>C929*E929</f>
        <v>0</v>
      </c>
    </row>
    <row r="930" spans="1:6" s="589" customFormat="1" ht="13.8">
      <c r="A930" s="35"/>
      <c r="B930" s="537"/>
      <c r="C930" s="34"/>
      <c r="D930" s="35"/>
      <c r="E930" s="480"/>
      <c r="F930" s="482"/>
    </row>
    <row r="931" spans="1:6" s="589" customFormat="1" ht="27.6">
      <c r="A931" s="35" t="s">
        <v>31</v>
      </c>
      <c r="B931" s="221" t="s">
        <v>1339</v>
      </c>
      <c r="C931" s="34">
        <v>1</v>
      </c>
      <c r="D931" s="35" t="s">
        <v>397</v>
      </c>
      <c r="E931" s="480"/>
      <c r="F931" s="349">
        <f>C931*E931</f>
        <v>0</v>
      </c>
    </row>
    <row r="932" spans="1:6" s="589" customFormat="1" ht="13.8">
      <c r="A932" s="35"/>
      <c r="B932" s="473"/>
      <c r="C932" s="34"/>
      <c r="D932" s="35"/>
      <c r="E932" s="480"/>
      <c r="F932" s="482"/>
    </row>
    <row r="933" spans="1:6" s="589" customFormat="1" ht="13.8">
      <c r="A933" s="35"/>
      <c r="B933" s="233" t="s">
        <v>1127</v>
      </c>
      <c r="C933" s="34"/>
      <c r="D933" s="587"/>
      <c r="E933" s="480"/>
      <c r="F933" s="349"/>
    </row>
    <row r="934" spans="1:6" s="589" customFormat="1" ht="13.8">
      <c r="A934" s="35"/>
      <c r="B934" s="669"/>
      <c r="C934" s="34"/>
      <c r="D934" s="35"/>
      <c r="E934" s="480"/>
      <c r="F934" s="482"/>
    </row>
    <row r="935" spans="1:6" s="589" customFormat="1" ht="41.4">
      <c r="A935" s="35" t="s">
        <v>32</v>
      </c>
      <c r="B935" s="672" t="s">
        <v>1340</v>
      </c>
      <c r="C935" s="34">
        <v>1</v>
      </c>
      <c r="D935" s="35" t="s">
        <v>397</v>
      </c>
      <c r="E935" s="480"/>
      <c r="F935" s="349">
        <f>C935*E935</f>
        <v>0</v>
      </c>
    </row>
    <row r="936" spans="1:6" s="589" customFormat="1" ht="13.8">
      <c r="A936" s="35"/>
      <c r="B936" s="221"/>
      <c r="C936" s="34"/>
      <c r="D936" s="587"/>
      <c r="E936" s="480"/>
      <c r="F936" s="482"/>
    </row>
    <row r="937" spans="1:6" s="589" customFormat="1" ht="41.4">
      <c r="A937" s="35" t="s">
        <v>33</v>
      </c>
      <c r="B937" s="672" t="s">
        <v>1129</v>
      </c>
      <c r="C937" s="34">
        <v>1</v>
      </c>
      <c r="D937" s="35" t="s">
        <v>397</v>
      </c>
      <c r="E937" s="480"/>
      <c r="F937" s="349">
        <f>C937*E937</f>
        <v>0</v>
      </c>
    </row>
    <row r="938" spans="1:6" s="589" customFormat="1" ht="13.8">
      <c r="A938" s="35"/>
      <c r="B938" s="669"/>
      <c r="C938" s="34"/>
      <c r="D938" s="587"/>
      <c r="E938" s="480"/>
      <c r="F938" s="482"/>
    </row>
    <row r="939" spans="1:6" s="29" customFormat="1" ht="13.8">
      <c r="A939" s="586"/>
      <c r="B939" s="669" t="s">
        <v>1130</v>
      </c>
      <c r="C939" s="30"/>
      <c r="D939" s="31"/>
      <c r="E939" s="480"/>
      <c r="F939" s="349"/>
    </row>
    <row r="940" spans="1:6" s="29" customFormat="1" ht="13.8">
      <c r="A940" s="586"/>
      <c r="B940" s="669"/>
      <c r="C940" s="30"/>
      <c r="D940" s="31"/>
      <c r="E940" s="480"/>
      <c r="F940" s="349"/>
    </row>
    <row r="941" spans="1:6" s="29" customFormat="1" ht="41.4">
      <c r="A941" s="586" t="s">
        <v>34</v>
      </c>
      <c r="B941" s="672" t="s">
        <v>1341</v>
      </c>
      <c r="C941" s="341">
        <v>1</v>
      </c>
      <c r="D941" s="35" t="s">
        <v>397</v>
      </c>
      <c r="E941" s="480"/>
      <c r="F941" s="349">
        <f>C941*E941</f>
        <v>0</v>
      </c>
    </row>
    <row r="942" spans="1:6" s="29" customFormat="1" ht="13.8">
      <c r="A942" s="586"/>
      <c r="B942" s="672"/>
      <c r="C942" s="341"/>
      <c r="D942" s="587"/>
      <c r="E942" s="480"/>
      <c r="F942" s="349"/>
    </row>
    <row r="943" spans="1:6" s="29" customFormat="1" ht="13.8">
      <c r="A943" s="586" t="s">
        <v>35</v>
      </c>
      <c r="B943" s="221" t="s">
        <v>1342</v>
      </c>
      <c r="C943" s="341">
        <v>1</v>
      </c>
      <c r="D943" s="35" t="s">
        <v>397</v>
      </c>
      <c r="E943" s="480"/>
      <c r="F943" s="349">
        <f>C943*E943</f>
        <v>0</v>
      </c>
    </row>
    <row r="944" spans="1:6" s="29" customFormat="1" ht="13.8">
      <c r="A944" s="586"/>
      <c r="B944" s="221"/>
      <c r="C944" s="341"/>
      <c r="D944" s="31"/>
      <c r="E944" s="480"/>
      <c r="F944" s="349"/>
    </row>
    <row r="945" spans="1:6" s="29" customFormat="1" ht="13.8">
      <c r="A945" s="586" t="s">
        <v>36</v>
      </c>
      <c r="B945" s="221" t="s">
        <v>1343</v>
      </c>
      <c r="C945" s="341">
        <v>1</v>
      </c>
      <c r="D945" s="35" t="s">
        <v>397</v>
      </c>
      <c r="E945" s="480"/>
      <c r="F945" s="349">
        <f>C945*E945</f>
        <v>0</v>
      </c>
    </row>
    <row r="946" spans="1:6" s="29" customFormat="1" ht="13.8">
      <c r="A946" s="586"/>
      <c r="B946" s="221"/>
      <c r="C946" s="341"/>
      <c r="D946" s="31"/>
      <c r="E946" s="480"/>
      <c r="F946" s="349"/>
    </row>
    <row r="947" spans="1:6" s="29" customFormat="1" ht="13.8">
      <c r="A947" s="586" t="s">
        <v>74</v>
      </c>
      <c r="B947" s="221" t="s">
        <v>1344</v>
      </c>
      <c r="C947" s="341">
        <v>1</v>
      </c>
      <c r="D947" s="35" t="s">
        <v>397</v>
      </c>
      <c r="E947" s="480"/>
      <c r="F947" s="349">
        <f>C947*E947</f>
        <v>0</v>
      </c>
    </row>
    <row r="948" spans="1:6" s="29" customFormat="1" ht="13.8">
      <c r="A948" s="586"/>
      <c r="B948" s="221"/>
      <c r="C948" s="341"/>
      <c r="D948" s="587"/>
      <c r="E948" s="480"/>
      <c r="F948" s="349"/>
    </row>
    <row r="949" spans="1:6" s="29" customFormat="1" ht="13.8">
      <c r="A949" s="586" t="s">
        <v>38</v>
      </c>
      <c r="B949" s="221" t="s">
        <v>1136</v>
      </c>
      <c r="C949" s="341">
        <v>1</v>
      </c>
      <c r="D949" s="35" t="s">
        <v>397</v>
      </c>
      <c r="E949" s="480"/>
      <c r="F949" s="349">
        <f t="shared" ref="F949" si="22">C949*E949</f>
        <v>0</v>
      </c>
    </row>
    <row r="950" spans="1:6" s="29" customFormat="1" ht="13.8">
      <c r="A950" s="586"/>
      <c r="B950" s="221"/>
      <c r="C950" s="341"/>
      <c r="D950" s="587"/>
      <c r="E950" s="480"/>
      <c r="F950" s="349"/>
    </row>
    <row r="951" spans="1:6" s="29" customFormat="1" ht="41.4">
      <c r="A951" s="586" t="s">
        <v>39</v>
      </c>
      <c r="B951" s="221" t="s">
        <v>1345</v>
      </c>
      <c r="C951" s="341">
        <v>1</v>
      </c>
      <c r="D951" s="35" t="s">
        <v>397</v>
      </c>
      <c r="E951" s="480"/>
      <c r="F951" s="349">
        <f>C951*E951</f>
        <v>0</v>
      </c>
    </row>
    <row r="952" spans="1:6" s="29" customFormat="1" ht="13.8">
      <c r="A952" s="586"/>
      <c r="B952" s="221"/>
      <c r="C952" s="341"/>
      <c r="D952" s="35"/>
      <c r="E952" s="480"/>
      <c r="F952" s="349"/>
    </row>
    <row r="953" spans="1:6" s="29" customFormat="1" ht="13.8">
      <c r="A953" s="586"/>
      <c r="B953" s="669" t="s">
        <v>73</v>
      </c>
      <c r="C953" s="587"/>
      <c r="D953" s="587"/>
      <c r="E953" s="480"/>
      <c r="F953" s="349"/>
    </row>
    <row r="954" spans="1:6" s="29" customFormat="1" ht="13.8">
      <c r="A954" s="586"/>
      <c r="B954" s="674"/>
      <c r="C954" s="587"/>
      <c r="D954" s="587"/>
      <c r="E954" s="480"/>
      <c r="F954" s="349"/>
    </row>
    <row r="955" spans="1:6" s="29" customFormat="1" ht="41.4">
      <c r="A955" s="586" t="s">
        <v>35</v>
      </c>
      <c r="B955" s="672" t="s">
        <v>1346</v>
      </c>
      <c r="C955" s="341">
        <v>1</v>
      </c>
      <c r="D955" s="35" t="s">
        <v>397</v>
      </c>
      <c r="E955" s="480"/>
      <c r="F955" s="349">
        <f>C955*E955</f>
        <v>0</v>
      </c>
    </row>
    <row r="956" spans="1:6" s="29" customFormat="1" ht="13.8">
      <c r="A956" s="586"/>
      <c r="B956" s="221"/>
      <c r="C956" s="341"/>
      <c r="D956" s="587"/>
      <c r="E956" s="480"/>
      <c r="F956" s="349"/>
    </row>
    <row r="957" spans="1:6" s="29" customFormat="1" ht="13.8">
      <c r="A957" s="586"/>
      <c r="B957" s="588"/>
      <c r="C957" s="587"/>
      <c r="D957" s="587"/>
      <c r="E957" s="480"/>
      <c r="F957" s="349"/>
    </row>
    <row r="958" spans="1:6" s="62" customFormat="1" ht="13.8">
      <c r="A958" s="152"/>
      <c r="B958" s="360"/>
      <c r="C958" s="151"/>
      <c r="D958" s="152"/>
      <c r="E958" s="598"/>
      <c r="F958" s="520"/>
    </row>
    <row r="959" spans="1:6" s="57" customFormat="1" thickBot="1">
      <c r="A959" s="186"/>
      <c r="B959" s="673" t="s">
        <v>19</v>
      </c>
      <c r="C959" s="65"/>
      <c r="D959" s="66"/>
      <c r="E959" s="2181"/>
      <c r="F959" s="521">
        <f>SUM(F925:F957)</f>
        <v>0</v>
      </c>
    </row>
    <row r="960" spans="1:6" s="29" customFormat="1" thickTop="1">
      <c r="A960" s="586"/>
      <c r="B960" s="588"/>
      <c r="C960" s="587"/>
      <c r="D960" s="587"/>
      <c r="E960" s="480"/>
      <c r="F960" s="349"/>
    </row>
    <row r="961" spans="1:6" s="29" customFormat="1" ht="13.8">
      <c r="A961" s="586"/>
      <c r="B961" s="409" t="s">
        <v>1143</v>
      </c>
      <c r="C961" s="587"/>
      <c r="D961" s="587"/>
      <c r="E961" s="480"/>
      <c r="F961" s="349"/>
    </row>
    <row r="962" spans="1:6" s="29" customFormat="1" ht="13.8">
      <c r="A962" s="586"/>
      <c r="B962" s="588"/>
      <c r="C962" s="587"/>
      <c r="D962" s="587"/>
      <c r="E962" s="480"/>
      <c r="F962" s="349"/>
    </row>
    <row r="963" spans="1:6" s="29" customFormat="1" ht="41.4">
      <c r="A963" s="586" t="s">
        <v>28</v>
      </c>
      <c r="B963" s="672" t="s">
        <v>1347</v>
      </c>
      <c r="C963" s="341">
        <v>1</v>
      </c>
      <c r="D963" s="35" t="s">
        <v>397</v>
      </c>
      <c r="E963" s="480"/>
      <c r="F963" s="349">
        <f>C963*E963</f>
        <v>0</v>
      </c>
    </row>
    <row r="964" spans="1:6" s="29" customFormat="1" ht="13.8">
      <c r="A964" s="586"/>
      <c r="B964" s="588"/>
      <c r="C964" s="587"/>
      <c r="D964" s="587"/>
      <c r="E964" s="480"/>
      <c r="F964" s="349"/>
    </row>
    <row r="965" spans="1:6" s="29" customFormat="1" ht="13.8">
      <c r="A965" s="31"/>
      <c r="B965" s="409" t="s">
        <v>873</v>
      </c>
      <c r="C965" s="587"/>
      <c r="D965" s="587"/>
      <c r="E965" s="480"/>
      <c r="F965" s="349"/>
    </row>
    <row r="966" spans="1:6" s="29" customFormat="1" ht="13.8">
      <c r="A966" s="31"/>
      <c r="B966" s="675"/>
      <c r="C966" s="587"/>
      <c r="D966" s="587"/>
      <c r="E966" s="480"/>
      <c r="F966" s="349"/>
    </row>
    <row r="967" spans="1:6" s="29" customFormat="1" ht="41.4">
      <c r="A967" s="586" t="s">
        <v>30</v>
      </c>
      <c r="B967" s="588" t="s">
        <v>1348</v>
      </c>
      <c r="C967" s="587">
        <v>1</v>
      </c>
      <c r="D967" s="35" t="s">
        <v>397</v>
      </c>
      <c r="E967" s="480"/>
      <c r="F967" s="349">
        <f>$C967*E967</f>
        <v>0</v>
      </c>
    </row>
    <row r="968" spans="1:6" s="29" customFormat="1" ht="13.8">
      <c r="A968" s="31"/>
      <c r="B968" s="588"/>
      <c r="C968" s="587"/>
      <c r="D968" s="587"/>
      <c r="E968" s="480"/>
      <c r="F968" s="349"/>
    </row>
    <row r="969" spans="1:6" s="29" customFormat="1" ht="13.8">
      <c r="A969" s="586"/>
      <c r="B969" s="588"/>
      <c r="C969" s="587"/>
      <c r="D969" s="35"/>
      <c r="E969" s="480"/>
      <c r="F969" s="349"/>
    </row>
    <row r="970" spans="1:6" s="29" customFormat="1" ht="13.8">
      <c r="A970" s="586"/>
      <c r="B970" s="473" t="s">
        <v>599</v>
      </c>
      <c r="C970" s="522"/>
      <c r="D970" s="522"/>
      <c r="E970" s="2257"/>
      <c r="F970" s="619">
        <f>SUM(F960:F969)</f>
        <v>0</v>
      </c>
    </row>
    <row r="971" spans="1:6" s="29" customFormat="1" ht="13.8">
      <c r="A971" s="586"/>
      <c r="B971" s="588"/>
      <c r="C971" s="587"/>
      <c r="D971" s="35"/>
      <c r="E971" s="480"/>
      <c r="F971" s="349"/>
    </row>
    <row r="972" spans="1:6" s="29" customFormat="1" ht="13.8">
      <c r="A972" s="586"/>
      <c r="B972" s="588"/>
      <c r="C972" s="587"/>
      <c r="D972" s="35"/>
      <c r="E972" s="480"/>
      <c r="F972" s="349"/>
    </row>
    <row r="973" spans="1:6" s="29" customFormat="1" ht="13.8">
      <c r="A973" s="586"/>
      <c r="B973" s="588"/>
      <c r="C973" s="587"/>
      <c r="D973" s="35"/>
      <c r="E973" s="480"/>
      <c r="F973" s="349"/>
    </row>
    <row r="974" spans="1:6" s="29" customFormat="1" ht="13.8">
      <c r="A974" s="586"/>
      <c r="B974" s="588"/>
      <c r="C974" s="587"/>
      <c r="D974" s="35"/>
      <c r="E974" s="480"/>
      <c r="F974" s="349"/>
    </row>
    <row r="975" spans="1:6" s="29" customFormat="1" ht="13.8">
      <c r="A975" s="586"/>
      <c r="B975" s="588"/>
      <c r="C975" s="587"/>
      <c r="D975" s="35"/>
      <c r="E975" s="480"/>
      <c r="F975" s="349"/>
    </row>
    <row r="976" spans="1:6" s="29" customFormat="1" ht="13.8">
      <c r="A976" s="586"/>
      <c r="B976" s="588"/>
      <c r="C976" s="587"/>
      <c r="D976" s="35"/>
      <c r="E976" s="480"/>
      <c r="F976" s="349"/>
    </row>
    <row r="977" spans="1:6" s="29" customFormat="1" ht="13.8">
      <c r="A977" s="586"/>
      <c r="B977" s="588"/>
      <c r="C977" s="587"/>
      <c r="D977" s="35"/>
      <c r="E977" s="480"/>
      <c r="F977" s="349"/>
    </row>
    <row r="978" spans="1:6" s="29" customFormat="1" ht="13.8">
      <c r="A978" s="586"/>
      <c r="B978" s="588"/>
      <c r="C978" s="587"/>
      <c r="D978" s="35"/>
      <c r="E978" s="480"/>
      <c r="F978" s="349"/>
    </row>
    <row r="979" spans="1:6" s="29" customFormat="1" ht="13.8">
      <c r="A979" s="586"/>
      <c r="B979" s="588"/>
      <c r="C979" s="587"/>
      <c r="D979" s="35"/>
      <c r="E979" s="480"/>
      <c r="F979" s="349"/>
    </row>
    <row r="980" spans="1:6" s="29" customFormat="1" ht="13.8">
      <c r="A980" s="586"/>
      <c r="B980" s="588"/>
      <c r="C980" s="587"/>
      <c r="D980" s="35"/>
      <c r="E980" s="480"/>
      <c r="F980" s="349"/>
    </row>
    <row r="981" spans="1:6" s="29" customFormat="1" ht="13.8">
      <c r="A981" s="586"/>
      <c r="B981" s="588"/>
      <c r="C981" s="587"/>
      <c r="D981" s="35"/>
      <c r="E981" s="480"/>
      <c r="F981" s="349"/>
    </row>
    <row r="982" spans="1:6" s="29" customFormat="1" ht="13.8">
      <c r="A982" s="586"/>
      <c r="B982" s="588"/>
      <c r="C982" s="587"/>
      <c r="D982" s="35"/>
      <c r="E982" s="480"/>
      <c r="F982" s="349"/>
    </row>
    <row r="983" spans="1:6" s="29" customFormat="1" ht="13.8">
      <c r="A983" s="586"/>
      <c r="B983" s="588"/>
      <c r="C983" s="587"/>
      <c r="D983" s="35"/>
      <c r="E983" s="480"/>
      <c r="F983" s="349"/>
    </row>
    <row r="984" spans="1:6" s="29" customFormat="1" ht="13.8">
      <c r="A984" s="586"/>
      <c r="B984" s="588"/>
      <c r="C984" s="587"/>
      <c r="D984" s="35"/>
      <c r="E984" s="480"/>
      <c r="F984" s="349"/>
    </row>
    <row r="985" spans="1:6" s="29" customFormat="1" ht="13.8">
      <c r="A985" s="586"/>
      <c r="B985" s="588"/>
      <c r="C985" s="587"/>
      <c r="D985" s="35"/>
      <c r="E985" s="480"/>
      <c r="F985" s="349"/>
    </row>
    <row r="986" spans="1:6" s="29" customFormat="1" ht="13.8">
      <c r="A986" s="586"/>
      <c r="B986" s="588"/>
      <c r="C986" s="587"/>
      <c r="D986" s="35"/>
      <c r="E986" s="480"/>
      <c r="F986" s="349"/>
    </row>
    <row r="987" spans="1:6" s="29" customFormat="1" ht="13.8">
      <c r="A987" s="586"/>
      <c r="B987" s="588"/>
      <c r="C987" s="587"/>
      <c r="D987" s="35"/>
      <c r="E987" s="480"/>
      <c r="F987" s="349"/>
    </row>
    <row r="988" spans="1:6" s="29" customFormat="1" ht="13.8">
      <c r="A988" s="586"/>
      <c r="B988" s="588"/>
      <c r="C988" s="587"/>
      <c r="D988" s="35"/>
      <c r="E988" s="480"/>
      <c r="F988" s="349"/>
    </row>
    <row r="989" spans="1:6" s="29" customFormat="1" ht="13.8">
      <c r="A989" s="586"/>
      <c r="B989" s="588"/>
      <c r="C989" s="587"/>
      <c r="D989" s="35"/>
      <c r="E989" s="480"/>
      <c r="F989" s="349"/>
    </row>
    <row r="990" spans="1:6" s="29" customFormat="1" ht="13.8">
      <c r="A990" s="586"/>
      <c r="B990" s="588"/>
      <c r="C990" s="587"/>
      <c r="D990" s="35"/>
      <c r="E990" s="480"/>
      <c r="F990" s="349"/>
    </row>
    <row r="991" spans="1:6" s="29" customFormat="1" ht="13.8">
      <c r="A991" s="586"/>
      <c r="B991" s="588"/>
      <c r="C991" s="587"/>
      <c r="D991" s="35"/>
      <c r="E991" s="480"/>
      <c r="F991" s="349"/>
    </row>
    <row r="992" spans="1:6" s="29" customFormat="1" ht="13.8">
      <c r="A992" s="586"/>
      <c r="B992" s="588"/>
      <c r="C992" s="587"/>
      <c r="D992" s="35"/>
      <c r="E992" s="480"/>
      <c r="F992" s="349"/>
    </row>
    <row r="993" spans="1:7" s="589" customFormat="1" ht="13.8">
      <c r="A993" s="35"/>
      <c r="B993" s="672"/>
      <c r="C993" s="34"/>
      <c r="D993" s="35"/>
      <c r="E993" s="480"/>
      <c r="F993" s="482"/>
      <c r="G993" s="517"/>
    </row>
    <row r="994" spans="1:7" s="40" customFormat="1" ht="13.8">
      <c r="A994" s="39"/>
      <c r="B994" s="245" t="s">
        <v>45</v>
      </c>
      <c r="C994" s="56"/>
      <c r="D994" s="336"/>
      <c r="E994" s="454"/>
      <c r="F994" s="345"/>
    </row>
    <row r="995" spans="1:7" s="40" customFormat="1" ht="13.8">
      <c r="A995" s="39"/>
      <c r="B995" s="245"/>
      <c r="C995" s="56"/>
      <c r="D995" s="39"/>
      <c r="E995" s="454"/>
      <c r="F995" s="345"/>
    </row>
    <row r="996" spans="1:7" s="40" customFormat="1" ht="13.8">
      <c r="A996" s="39"/>
      <c r="B996" s="677" t="s">
        <v>1349</v>
      </c>
      <c r="C996" s="56"/>
      <c r="D996" s="39"/>
      <c r="E996" s="454"/>
      <c r="F996" s="345">
        <f>F893</f>
        <v>0</v>
      </c>
    </row>
    <row r="997" spans="1:7" s="40" customFormat="1" ht="13.8">
      <c r="A997" s="39"/>
      <c r="B997" s="677"/>
      <c r="C997" s="56"/>
      <c r="D997" s="39"/>
      <c r="E997" s="454"/>
      <c r="F997" s="345"/>
    </row>
    <row r="998" spans="1:7" s="40" customFormat="1" ht="13.8">
      <c r="A998" s="39"/>
      <c r="B998" s="677" t="s">
        <v>1350</v>
      </c>
      <c r="C998" s="56"/>
      <c r="D998" s="39"/>
      <c r="E998" s="454"/>
      <c r="F998" s="345">
        <f>F923</f>
        <v>0</v>
      </c>
    </row>
    <row r="999" spans="1:7" s="40" customFormat="1" ht="13.8">
      <c r="A999" s="39"/>
      <c r="B999" s="677"/>
      <c r="C999" s="56"/>
      <c r="D999" s="39"/>
      <c r="E999" s="454"/>
      <c r="F999" s="345"/>
    </row>
    <row r="1000" spans="1:7" s="40" customFormat="1" ht="13.8">
      <c r="A1000" s="39"/>
      <c r="B1000" s="677" t="s">
        <v>1351</v>
      </c>
      <c r="C1000" s="56"/>
      <c r="D1000" s="39"/>
      <c r="E1000" s="454"/>
      <c r="F1000" s="345">
        <f>F959</f>
        <v>0</v>
      </c>
    </row>
    <row r="1001" spans="1:7" s="40" customFormat="1" ht="13.8">
      <c r="A1001" s="39"/>
      <c r="B1001" s="677"/>
      <c r="C1001" s="56"/>
      <c r="D1001" s="39"/>
      <c r="E1001" s="454"/>
      <c r="F1001" s="345"/>
    </row>
    <row r="1002" spans="1:7" s="40" customFormat="1" ht="13.8">
      <c r="A1002" s="39"/>
      <c r="B1002" s="677" t="s">
        <v>1352</v>
      </c>
      <c r="C1002" s="56"/>
      <c r="D1002" s="39"/>
      <c r="E1002" s="454"/>
      <c r="F1002" s="345">
        <f>F970</f>
        <v>0</v>
      </c>
    </row>
    <row r="1003" spans="1:7" s="40" customFormat="1" ht="13.8">
      <c r="A1003" s="39"/>
      <c r="B1003" s="677"/>
      <c r="C1003" s="56"/>
      <c r="D1003" s="39"/>
      <c r="E1003" s="454"/>
      <c r="F1003" s="345"/>
    </row>
    <row r="1004" spans="1:7" s="40" customFormat="1" ht="13.8">
      <c r="A1004" s="39"/>
      <c r="B1004" s="677"/>
      <c r="C1004" s="56"/>
      <c r="D1004" s="39"/>
      <c r="E1004" s="454"/>
      <c r="F1004" s="345"/>
    </row>
    <row r="1005" spans="1:7">
      <c r="A1005" s="48"/>
      <c r="B1005" s="670"/>
      <c r="C1005" s="47"/>
      <c r="D1005" s="48"/>
      <c r="E1005" s="2014"/>
      <c r="F1005" s="351"/>
    </row>
    <row r="1006" spans="1:7" ht="15" thickBot="1">
      <c r="A1006" s="66"/>
      <c r="B1006" s="671" t="s">
        <v>1353</v>
      </c>
      <c r="C1006" s="65"/>
      <c r="D1006" s="66"/>
      <c r="E1006" s="2022"/>
      <c r="F1006" s="393">
        <f>SUM(F994:F1004)</f>
        <v>0</v>
      </c>
    </row>
    <row r="1007" spans="1:7" s="417" customFormat="1" thickTop="1">
      <c r="A1007" s="31"/>
      <c r="B1007" s="668"/>
      <c r="C1007" s="30"/>
      <c r="D1007" s="31"/>
      <c r="E1007" s="2010"/>
      <c r="F1007" s="392"/>
    </row>
    <row r="1008" spans="1:7" s="417" customFormat="1" ht="13.8">
      <c r="A1008" s="39"/>
      <c r="B1008" s="669" t="s">
        <v>1354</v>
      </c>
      <c r="C1008" s="34"/>
      <c r="D1008" s="35"/>
      <c r="E1008" s="480"/>
      <c r="F1008" s="229"/>
    </row>
    <row r="1009" spans="1:6" s="417" customFormat="1" ht="13.8">
      <c r="A1009" s="39"/>
      <c r="B1009" s="669"/>
      <c r="C1009" s="34"/>
      <c r="D1009" s="35"/>
      <c r="E1009" s="480"/>
      <c r="F1009" s="229"/>
    </row>
    <row r="1010" spans="1:6" s="570" customFormat="1" ht="13.8">
      <c r="A1010" s="39"/>
      <c r="B1010" s="233" t="s">
        <v>70</v>
      </c>
      <c r="C1010" s="39"/>
      <c r="D1010" s="39"/>
      <c r="E1010" s="2252"/>
      <c r="F1010" s="600"/>
    </row>
    <row r="1011" spans="1:6" s="417" customFormat="1" ht="13.8">
      <c r="A1011" s="39"/>
      <c r="B1011" s="221"/>
      <c r="C1011" s="39"/>
      <c r="D1011" s="39"/>
      <c r="E1011" s="2252"/>
      <c r="F1011" s="600"/>
    </row>
    <row r="1012" spans="1:6" s="417" customFormat="1" ht="41.4">
      <c r="A1012" s="39"/>
      <c r="B1012" s="537" t="s">
        <v>1153</v>
      </c>
      <c r="C1012" s="212"/>
      <c r="D1012" s="212"/>
      <c r="E1012" s="2253"/>
      <c r="F1012" s="601"/>
    </row>
    <row r="1013" spans="1:6" s="417" customFormat="1">
      <c r="A1013" s="39"/>
      <c r="B1013" s="537"/>
      <c r="C1013" s="212"/>
      <c r="D1013" s="212"/>
      <c r="E1013" s="2253"/>
      <c r="F1013" s="601"/>
    </row>
    <row r="1014" spans="1:6" s="417" customFormat="1" ht="13.8">
      <c r="A1014" s="39" t="s">
        <v>28</v>
      </c>
      <c r="B1014" s="221" t="s">
        <v>1155</v>
      </c>
      <c r="C1014" s="39">
        <v>41</v>
      </c>
      <c r="D1014" s="39" t="s">
        <v>29</v>
      </c>
      <c r="E1014" s="2252"/>
      <c r="F1014" s="600">
        <f>E1014*$C1014</f>
        <v>0</v>
      </c>
    </row>
    <row r="1015" spans="1:6" s="417" customFormat="1" ht="13.8">
      <c r="A1015" s="39"/>
      <c r="B1015" s="221"/>
      <c r="C1015" s="602">
        <v>29.520000000000003</v>
      </c>
      <c r="D1015" s="39"/>
      <c r="E1015" s="2252"/>
      <c r="F1015" s="600"/>
    </row>
    <row r="1016" spans="1:6" s="417" customFormat="1" ht="13.8">
      <c r="A1016" s="39" t="s">
        <v>30</v>
      </c>
      <c r="B1016" s="221" t="s">
        <v>1156</v>
      </c>
      <c r="C1016" s="39">
        <v>63</v>
      </c>
      <c r="D1016" s="39" t="s">
        <v>29</v>
      </c>
      <c r="E1016" s="2252"/>
      <c r="F1016" s="600">
        <f>E1016*$C1016</f>
        <v>0</v>
      </c>
    </row>
    <row r="1017" spans="1:6" s="417" customFormat="1" ht="13.8">
      <c r="A1017" s="39"/>
      <c r="B1017" s="221"/>
      <c r="C1017" s="39"/>
      <c r="D1017" s="39"/>
      <c r="E1017" s="454"/>
      <c r="F1017" s="69"/>
    </row>
    <row r="1018" spans="1:6" s="417" customFormat="1" ht="13.8">
      <c r="A1018" s="39" t="s">
        <v>31</v>
      </c>
      <c r="B1018" s="221" t="s">
        <v>1157</v>
      </c>
      <c r="C1018" s="39">
        <v>55</v>
      </c>
      <c r="D1018" s="39" t="s">
        <v>29</v>
      </c>
      <c r="E1018" s="2252"/>
      <c r="F1018" s="600">
        <f>E1018*$C1018</f>
        <v>0</v>
      </c>
    </row>
    <row r="1019" spans="1:6" s="417" customFormat="1">
      <c r="A1019" s="39"/>
      <c r="B1019" s="221"/>
      <c r="C1019" s="212"/>
      <c r="D1019" s="212"/>
      <c r="E1019" s="2059"/>
      <c r="F1019" s="325"/>
    </row>
    <row r="1020" spans="1:6" s="417" customFormat="1" ht="13.8">
      <c r="A1020" s="39"/>
      <c r="B1020" s="221"/>
      <c r="C1020" s="39"/>
      <c r="D1020" s="39"/>
      <c r="E1020" s="2252"/>
      <c r="F1020" s="600"/>
    </row>
    <row r="1021" spans="1:6" s="417" customFormat="1">
      <c r="A1021" s="39"/>
      <c r="B1021" s="221"/>
      <c r="C1021" s="212"/>
      <c r="D1021" s="212"/>
      <c r="E1021" s="2059"/>
      <c r="F1021" s="325"/>
    </row>
    <row r="1022" spans="1:6" s="417" customFormat="1" ht="13.8">
      <c r="A1022" s="39"/>
      <c r="B1022" s="233"/>
      <c r="C1022" s="39"/>
      <c r="D1022" s="39"/>
      <c r="E1022" s="480"/>
      <c r="F1022" s="326"/>
    </row>
    <row r="1023" spans="1:6" s="417" customFormat="1" ht="13.8">
      <c r="A1023" s="39"/>
      <c r="B1023" s="221"/>
      <c r="C1023" s="39"/>
      <c r="D1023" s="39"/>
      <c r="E1023" s="480"/>
      <c r="F1023" s="326"/>
    </row>
    <row r="1024" spans="1:6" s="417" customFormat="1" ht="13.8">
      <c r="A1024" s="39"/>
      <c r="B1024" s="672"/>
      <c r="C1024" s="603"/>
      <c r="D1024" s="35"/>
      <c r="E1024" s="480"/>
      <c r="F1024" s="229"/>
    </row>
    <row r="1025" spans="1:6" s="417" customFormat="1">
      <c r="A1025" s="39"/>
      <c r="B1025" s="221"/>
      <c r="C1025" s="212"/>
      <c r="D1025" s="212"/>
      <c r="E1025" s="2059"/>
      <c r="F1025" s="325"/>
    </row>
    <row r="1026" spans="1:6" s="417" customFormat="1">
      <c r="A1026" s="39"/>
      <c r="B1026" s="221"/>
      <c r="C1026" s="212"/>
      <c r="D1026" s="212"/>
      <c r="E1026" s="2059"/>
      <c r="F1026" s="325"/>
    </row>
    <row r="1027" spans="1:6" s="417" customFormat="1">
      <c r="A1027" s="39"/>
      <c r="B1027" s="221"/>
      <c r="C1027" s="212"/>
      <c r="D1027" s="212"/>
      <c r="E1027" s="2059"/>
      <c r="F1027" s="325"/>
    </row>
    <row r="1028" spans="1:6" s="417" customFormat="1">
      <c r="A1028" s="39"/>
      <c r="B1028" s="221"/>
      <c r="C1028" s="212"/>
      <c r="D1028" s="212"/>
      <c r="E1028" s="2059"/>
      <c r="F1028" s="325"/>
    </row>
    <row r="1029" spans="1:6" s="417" customFormat="1">
      <c r="A1029" s="39"/>
      <c r="B1029" s="221"/>
      <c r="C1029" s="212"/>
      <c r="D1029" s="212"/>
      <c r="E1029" s="2059"/>
      <c r="F1029" s="325"/>
    </row>
    <row r="1030" spans="1:6" s="417" customFormat="1">
      <c r="A1030" s="39"/>
      <c r="B1030" s="221"/>
      <c r="C1030" s="212"/>
      <c r="D1030" s="212"/>
      <c r="E1030" s="2059"/>
      <c r="F1030" s="325"/>
    </row>
    <row r="1031" spans="1:6" s="417" customFormat="1">
      <c r="A1031" s="39"/>
      <c r="B1031" s="221"/>
      <c r="C1031" s="212"/>
      <c r="D1031" s="212"/>
      <c r="E1031" s="2059"/>
      <c r="F1031" s="325"/>
    </row>
    <row r="1032" spans="1:6" s="417" customFormat="1">
      <c r="A1032" s="39"/>
      <c r="B1032" s="221"/>
      <c r="C1032" s="212"/>
      <c r="D1032" s="212"/>
      <c r="E1032" s="2059"/>
      <c r="F1032" s="325"/>
    </row>
    <row r="1033" spans="1:6" s="417" customFormat="1">
      <c r="A1033" s="39"/>
      <c r="B1033" s="221"/>
      <c r="C1033" s="212"/>
      <c r="D1033" s="212"/>
      <c r="E1033" s="2059"/>
      <c r="F1033" s="325"/>
    </row>
    <row r="1034" spans="1:6" s="417" customFormat="1">
      <c r="A1034" s="39"/>
      <c r="B1034" s="221"/>
      <c r="C1034" s="212"/>
      <c r="D1034" s="212"/>
      <c r="E1034" s="2059"/>
      <c r="F1034" s="325"/>
    </row>
    <row r="1035" spans="1:6" s="417" customFormat="1">
      <c r="A1035" s="39"/>
      <c r="B1035" s="221"/>
      <c r="C1035" s="212"/>
      <c r="D1035" s="212"/>
      <c r="E1035" s="2059"/>
      <c r="F1035" s="325"/>
    </row>
    <row r="1036" spans="1:6" s="417" customFormat="1">
      <c r="A1036" s="39"/>
      <c r="B1036" s="221"/>
      <c r="C1036" s="212"/>
      <c r="D1036" s="212"/>
      <c r="E1036" s="2059"/>
      <c r="F1036" s="325"/>
    </row>
    <row r="1037" spans="1:6" s="417" customFormat="1">
      <c r="A1037" s="39"/>
      <c r="B1037" s="221"/>
      <c r="C1037" s="212"/>
      <c r="D1037" s="212"/>
      <c r="E1037" s="2059"/>
      <c r="F1037" s="325"/>
    </row>
    <row r="1038" spans="1:6" s="417" customFormat="1">
      <c r="A1038" s="39"/>
      <c r="B1038" s="221"/>
      <c r="C1038" s="212"/>
      <c r="D1038" s="212"/>
      <c r="E1038" s="2059"/>
      <c r="F1038" s="325"/>
    </row>
    <row r="1039" spans="1:6" s="417" customFormat="1">
      <c r="A1039" s="39"/>
      <c r="B1039" s="221"/>
      <c r="C1039" s="212"/>
      <c r="D1039" s="212"/>
      <c r="E1039" s="2059"/>
      <c r="F1039" s="325"/>
    </row>
    <row r="1040" spans="1:6" s="417" customFormat="1">
      <c r="A1040" s="39"/>
      <c r="B1040" s="221"/>
      <c r="C1040" s="212"/>
      <c r="D1040" s="212"/>
      <c r="E1040" s="2059"/>
      <c r="F1040" s="325"/>
    </row>
    <row r="1041" spans="1:6" s="417" customFormat="1">
      <c r="A1041" s="39"/>
      <c r="B1041" s="221"/>
      <c r="C1041" s="212"/>
      <c r="D1041" s="212"/>
      <c r="E1041" s="2059"/>
      <c r="F1041" s="325"/>
    </row>
    <row r="1042" spans="1:6" s="417" customFormat="1">
      <c r="A1042" s="39"/>
      <c r="B1042" s="221"/>
      <c r="C1042" s="212"/>
      <c r="D1042" s="212"/>
      <c r="E1042" s="2059"/>
      <c r="F1042" s="325"/>
    </row>
    <row r="1043" spans="1:6" s="417" customFormat="1">
      <c r="A1043" s="39"/>
      <c r="B1043" s="221"/>
      <c r="C1043" s="212"/>
      <c r="D1043" s="212"/>
      <c r="E1043" s="2059"/>
      <c r="F1043" s="325"/>
    </row>
    <row r="1044" spans="1:6" s="417" customFormat="1">
      <c r="A1044" s="39"/>
      <c r="B1044" s="221"/>
      <c r="C1044" s="212"/>
      <c r="D1044" s="212"/>
      <c r="E1044" s="2059"/>
      <c r="F1044" s="325"/>
    </row>
    <row r="1045" spans="1:6" s="417" customFormat="1">
      <c r="A1045" s="39"/>
      <c r="B1045" s="221"/>
      <c r="C1045" s="212"/>
      <c r="D1045" s="212"/>
      <c r="E1045" s="2059"/>
      <c r="F1045" s="325"/>
    </row>
    <row r="1046" spans="1:6" s="417" customFormat="1">
      <c r="A1046" s="39"/>
      <c r="B1046" s="221"/>
      <c r="C1046" s="212"/>
      <c r="D1046" s="212"/>
      <c r="E1046" s="2059"/>
      <c r="F1046" s="325"/>
    </row>
    <row r="1047" spans="1:6" s="417" customFormat="1">
      <c r="A1047" s="39"/>
      <c r="B1047" s="221"/>
      <c r="C1047" s="212"/>
      <c r="D1047" s="212"/>
      <c r="E1047" s="2059"/>
      <c r="F1047" s="325"/>
    </row>
    <row r="1048" spans="1:6" s="417" customFormat="1">
      <c r="A1048" s="39"/>
      <c r="B1048" s="221"/>
      <c r="C1048" s="212"/>
      <c r="D1048" s="212"/>
      <c r="E1048" s="2059"/>
      <c r="F1048" s="325"/>
    </row>
    <row r="1049" spans="1:6" s="417" customFormat="1">
      <c r="A1049" s="39"/>
      <c r="B1049" s="221"/>
      <c r="C1049" s="212"/>
      <c r="D1049" s="212"/>
      <c r="E1049" s="2059"/>
      <c r="F1049" s="325"/>
    </row>
    <row r="1050" spans="1:6" s="417" customFormat="1">
      <c r="A1050" s="39"/>
      <c r="B1050" s="221"/>
      <c r="C1050" s="212"/>
      <c r="D1050" s="212"/>
      <c r="E1050" s="2059"/>
      <c r="F1050" s="325"/>
    </row>
    <row r="1051" spans="1:6" s="417" customFormat="1">
      <c r="A1051" s="39"/>
      <c r="B1051" s="221"/>
      <c r="C1051" s="212"/>
      <c r="D1051" s="212"/>
      <c r="E1051" s="2059"/>
      <c r="F1051" s="325"/>
    </row>
    <row r="1052" spans="1:6" s="417" customFormat="1">
      <c r="A1052" s="39"/>
      <c r="B1052" s="221"/>
      <c r="C1052" s="212"/>
      <c r="D1052" s="212"/>
      <c r="E1052" s="2059"/>
      <c r="F1052" s="325"/>
    </row>
    <row r="1053" spans="1:6" s="417" customFormat="1" ht="13.8">
      <c r="A1053" s="152"/>
      <c r="B1053" s="678"/>
      <c r="C1053" s="47"/>
      <c r="D1053" s="48"/>
      <c r="E1053" s="2014"/>
      <c r="F1053" s="231"/>
    </row>
    <row r="1054" spans="1:6" s="417" customFormat="1" thickBot="1">
      <c r="A1054" s="186"/>
      <c r="B1054" s="671" t="s">
        <v>1355</v>
      </c>
      <c r="C1054" s="65"/>
      <c r="D1054" s="66"/>
      <c r="E1054" s="2022"/>
      <c r="F1054" s="232">
        <f>SUM(F1008:F1052)</f>
        <v>0</v>
      </c>
    </row>
    <row r="1055" spans="1:6" s="417" customFormat="1" thickTop="1">
      <c r="A1055" s="31"/>
      <c r="B1055" s="668"/>
      <c r="C1055" s="30"/>
      <c r="D1055" s="31"/>
      <c r="E1055" s="2010"/>
      <c r="F1055" s="392"/>
    </row>
    <row r="1056" spans="1:6" customFormat="1">
      <c r="A1056" s="39"/>
      <c r="B1056" s="669" t="s">
        <v>1356</v>
      </c>
      <c r="C1056" s="604"/>
      <c r="D1056" s="39"/>
      <c r="E1056" s="2254"/>
      <c r="F1056" s="606"/>
    </row>
    <row r="1057" spans="1:6" customFormat="1">
      <c r="A1057" s="39"/>
      <c r="B1057" s="221"/>
      <c r="C1057" s="604"/>
      <c r="D1057" s="39"/>
      <c r="E1057" s="2254"/>
      <c r="F1057" s="606"/>
    </row>
    <row r="1058" spans="1:6" customFormat="1" ht="27.6">
      <c r="A1058" s="699"/>
      <c r="B1058" s="233" t="s">
        <v>1357</v>
      </c>
      <c r="C1058" s="604"/>
      <c r="D1058" s="39"/>
      <c r="E1058" s="2254"/>
      <c r="F1058" s="606"/>
    </row>
    <row r="1059" spans="1:6" customFormat="1">
      <c r="A1059" s="699"/>
      <c r="B1059" s="233"/>
      <c r="C1059" s="604"/>
      <c r="D1059" s="39"/>
      <c r="E1059" s="2254"/>
      <c r="F1059" s="606"/>
    </row>
    <row r="1060" spans="1:6" customFormat="1" ht="27.6">
      <c r="A1060" s="39"/>
      <c r="B1060" s="679" t="s">
        <v>1161</v>
      </c>
      <c r="C1060" s="604"/>
      <c r="D1060" s="39"/>
      <c r="E1060" s="2254"/>
      <c r="F1060" s="606"/>
    </row>
    <row r="1061" spans="1:6" customFormat="1">
      <c r="A1061" s="39"/>
      <c r="B1061" s="679"/>
      <c r="C1061" s="604"/>
      <c r="D1061" s="39"/>
      <c r="E1061" s="2254"/>
      <c r="F1061" s="606"/>
    </row>
    <row r="1062" spans="1:6" customFormat="1" ht="82.8">
      <c r="A1062" s="39"/>
      <c r="B1062" s="340" t="s">
        <v>1162</v>
      </c>
      <c r="C1062" s="604"/>
      <c r="D1062" s="39"/>
      <c r="E1062" s="2254"/>
      <c r="F1062" s="606"/>
    </row>
    <row r="1063" spans="1:6" customFormat="1">
      <c r="A1063" s="699"/>
      <c r="B1063" s="473"/>
      <c r="C1063" s="604"/>
      <c r="D1063" s="39"/>
      <c r="E1063" s="2254"/>
      <c r="F1063" s="606"/>
    </row>
    <row r="1064" spans="1:6" customFormat="1">
      <c r="A1064" s="699" t="s">
        <v>28</v>
      </c>
      <c r="B1064" s="677" t="s">
        <v>1358</v>
      </c>
      <c r="C1064" s="604">
        <v>1049</v>
      </c>
      <c r="D1064" s="604" t="s">
        <v>399</v>
      </c>
      <c r="E1064" s="2254"/>
      <c r="F1064" s="606">
        <f>E1064*$C1064</f>
        <v>0</v>
      </c>
    </row>
    <row r="1065" spans="1:6" customFormat="1">
      <c r="A1065" s="39"/>
      <c r="B1065" s="680"/>
      <c r="C1065" s="604"/>
      <c r="D1065" s="39"/>
      <c r="E1065" s="2254"/>
      <c r="F1065" s="606"/>
    </row>
    <row r="1066" spans="1:6" customFormat="1" ht="27.6">
      <c r="A1066" s="39"/>
      <c r="B1066" s="669" t="s">
        <v>1359</v>
      </c>
      <c r="C1066" s="604"/>
      <c r="D1066" s="39"/>
      <c r="E1066" s="2254"/>
      <c r="F1066" s="606"/>
    </row>
    <row r="1067" spans="1:6" customFormat="1">
      <c r="A1067" s="39"/>
      <c r="B1067" s="674"/>
      <c r="C1067" s="604"/>
      <c r="D1067" s="39"/>
      <c r="E1067" s="2254"/>
      <c r="F1067" s="606"/>
    </row>
    <row r="1068" spans="1:6" customFormat="1">
      <c r="A1068" s="39"/>
      <c r="B1068" s="683" t="s">
        <v>1185</v>
      </c>
      <c r="C1068" s="341"/>
      <c r="D1068" s="594"/>
      <c r="E1068" s="209"/>
      <c r="F1068" s="606"/>
    </row>
    <row r="1069" spans="1:6" customFormat="1">
      <c r="A1069" s="39"/>
      <c r="B1069" s="683"/>
      <c r="C1069" s="341"/>
      <c r="D1069" s="594"/>
      <c r="E1069" s="209"/>
      <c r="F1069" s="606"/>
    </row>
    <row r="1070" spans="1:6" customFormat="1">
      <c r="A1070" s="39" t="s">
        <v>30</v>
      </c>
      <c r="B1070" s="221" t="s">
        <v>1360</v>
      </c>
      <c r="C1070" s="341">
        <v>1</v>
      </c>
      <c r="D1070" s="594" t="s">
        <v>398</v>
      </c>
      <c r="E1070" s="209"/>
      <c r="F1070" s="606">
        <f t="shared" ref="F1070" si="23">E1070*$C1070</f>
        <v>0</v>
      </c>
    </row>
    <row r="1071" spans="1:6" customFormat="1">
      <c r="A1071" s="39"/>
      <c r="B1071" s="221"/>
      <c r="C1071" s="341"/>
      <c r="D1071" s="594"/>
      <c r="E1071" s="209"/>
      <c r="F1071" s="606"/>
    </row>
    <row r="1072" spans="1:6" customFormat="1">
      <c r="A1072" s="39"/>
      <c r="B1072" s="233" t="s">
        <v>1361</v>
      </c>
      <c r="C1072" s="341"/>
      <c r="D1072" s="594"/>
      <c r="E1072" s="209"/>
      <c r="F1072" s="606"/>
    </row>
    <row r="1073" spans="1:6" customFormat="1">
      <c r="A1073" s="39"/>
      <c r="B1073" s="233"/>
      <c r="C1073" s="341"/>
      <c r="D1073" s="594"/>
      <c r="E1073" s="209"/>
      <c r="F1073" s="606"/>
    </row>
    <row r="1074" spans="1:6" customFormat="1" ht="55.2">
      <c r="A1074" s="39"/>
      <c r="B1074" s="340" t="s">
        <v>693</v>
      </c>
      <c r="C1074" s="341"/>
      <c r="D1074" s="594"/>
      <c r="E1074" s="209"/>
      <c r="F1074" s="606"/>
    </row>
    <row r="1075" spans="1:6" customFormat="1">
      <c r="A1075" s="39"/>
      <c r="B1075" s="221"/>
      <c r="C1075" s="341"/>
      <c r="D1075" s="594"/>
      <c r="E1075" s="209"/>
      <c r="F1075" s="606"/>
    </row>
    <row r="1076" spans="1:6" customFormat="1">
      <c r="A1076" s="39" t="s">
        <v>30</v>
      </c>
      <c r="B1076" s="221" t="s">
        <v>1191</v>
      </c>
      <c r="C1076" s="341">
        <v>87</v>
      </c>
      <c r="D1076" s="594" t="s">
        <v>399</v>
      </c>
      <c r="E1076" s="209"/>
      <c r="F1076" s="606">
        <f>E1076*$C1076</f>
        <v>0</v>
      </c>
    </row>
    <row r="1077" spans="1:6" customFormat="1">
      <c r="A1077" s="39"/>
      <c r="B1077" s="221"/>
      <c r="C1077" s="341"/>
      <c r="D1077" s="594"/>
      <c r="E1077" s="209"/>
      <c r="F1077" s="606"/>
    </row>
    <row r="1078" spans="1:6" customFormat="1">
      <c r="A1078" s="39" t="s">
        <v>31</v>
      </c>
      <c r="B1078" s="221" t="s">
        <v>1190</v>
      </c>
      <c r="C1078" s="341">
        <v>50</v>
      </c>
      <c r="D1078" s="594" t="s">
        <v>399</v>
      </c>
      <c r="E1078" s="209"/>
      <c r="F1078" s="606">
        <f>E1078*$C1078</f>
        <v>0</v>
      </c>
    </row>
    <row r="1079" spans="1:6" customFormat="1">
      <c r="A1079" s="39"/>
      <c r="B1079" s="221"/>
      <c r="C1079" s="341"/>
      <c r="D1079" s="594"/>
      <c r="E1079" s="209"/>
      <c r="F1079" s="606"/>
    </row>
    <row r="1080" spans="1:6" customFormat="1">
      <c r="A1080" s="39"/>
      <c r="B1080" s="233" t="s">
        <v>1193</v>
      </c>
      <c r="C1080" s="341"/>
      <c r="D1080" s="594"/>
      <c r="E1080" s="209"/>
      <c r="F1080" s="606"/>
    </row>
    <row r="1081" spans="1:6" customFormat="1">
      <c r="A1081" s="39"/>
      <c r="B1081" s="233"/>
      <c r="C1081" s="341"/>
      <c r="D1081" s="594"/>
      <c r="E1081" s="209"/>
      <c r="F1081" s="606"/>
    </row>
    <row r="1082" spans="1:6" customFormat="1">
      <c r="A1082" s="39"/>
      <c r="B1082" s="669" t="s">
        <v>739</v>
      </c>
      <c r="C1082" s="341"/>
      <c r="D1082" s="594"/>
      <c r="E1082" s="209"/>
      <c r="F1082" s="606"/>
    </row>
    <row r="1083" spans="1:6" customFormat="1">
      <c r="A1083" s="39"/>
      <c r="B1083" s="669"/>
      <c r="C1083" s="341"/>
      <c r="D1083" s="594"/>
      <c r="E1083" s="209"/>
      <c r="F1083" s="606"/>
    </row>
    <row r="1084" spans="1:6" customFormat="1">
      <c r="A1084" s="39" t="s">
        <v>32</v>
      </c>
      <c r="B1084" s="221" t="s">
        <v>1362</v>
      </c>
      <c r="C1084" s="604"/>
      <c r="D1084" s="39"/>
      <c r="E1084" s="2254"/>
      <c r="F1084" s="606"/>
    </row>
    <row r="1085" spans="1:6" customFormat="1">
      <c r="A1085" s="39"/>
      <c r="B1085" s="681"/>
      <c r="C1085" s="341">
        <v>17</v>
      </c>
      <c r="D1085" s="594" t="s">
        <v>29</v>
      </c>
      <c r="E1085" s="209"/>
      <c r="F1085" s="606">
        <f>E1085*$C1085</f>
        <v>0</v>
      </c>
    </row>
    <row r="1086" spans="1:6" customFormat="1">
      <c r="A1086" s="39"/>
      <c r="B1086" s="681"/>
      <c r="C1086" s="604"/>
      <c r="D1086" s="39"/>
      <c r="E1086" s="2254"/>
      <c r="F1086" s="606"/>
    </row>
    <row r="1087" spans="1:6" customFormat="1">
      <c r="A1087" s="39"/>
      <c r="B1087" s="681"/>
      <c r="C1087" s="604"/>
      <c r="D1087" s="39"/>
      <c r="E1087" s="2254"/>
      <c r="F1087" s="606"/>
    </row>
    <row r="1088" spans="1:6" customFormat="1">
      <c r="A1088" s="39"/>
      <c r="B1088" s="681"/>
      <c r="C1088" s="604"/>
      <c r="D1088" s="39"/>
      <c r="E1088" s="2254"/>
      <c r="F1088" s="606"/>
    </row>
    <row r="1089" spans="1:6" customFormat="1">
      <c r="A1089" s="39"/>
      <c r="B1089" s="681"/>
      <c r="C1089" s="604"/>
      <c r="D1089" s="39"/>
      <c r="E1089" s="2254"/>
      <c r="F1089" s="606"/>
    </row>
    <row r="1090" spans="1:6" customFormat="1">
      <c r="A1090" s="39"/>
      <c r="B1090" s="221"/>
      <c r="C1090" s="604"/>
      <c r="D1090" s="39"/>
      <c r="E1090" s="2254"/>
      <c r="F1090" s="606"/>
    </row>
    <row r="1091" spans="1:6" customFormat="1">
      <c r="A1091" s="699"/>
      <c r="B1091" s="684"/>
      <c r="C1091" s="604"/>
      <c r="D1091" s="39"/>
      <c r="E1091" s="2254"/>
      <c r="F1091" s="606"/>
    </row>
    <row r="1092" spans="1:6" customFormat="1">
      <c r="A1092" s="700"/>
      <c r="B1092" s="2621" t="s">
        <v>1363</v>
      </c>
      <c r="C1092" s="621"/>
      <c r="D1092" s="152"/>
      <c r="E1092" s="2258"/>
      <c r="F1092" s="623"/>
    </row>
    <row r="1093" spans="1:6" customFormat="1" ht="15" thickBot="1">
      <c r="A1093" s="701"/>
      <c r="B1093" s="2622"/>
      <c r="C1093" s="624"/>
      <c r="D1093" s="446"/>
      <c r="E1093" s="2259"/>
      <c r="F1093" s="625">
        <f>SUM(F1055:F1091)</f>
        <v>0</v>
      </c>
    </row>
    <row r="1094" spans="1:6" customFormat="1" ht="15" thickTop="1">
      <c r="A1094" s="702"/>
      <c r="B1094" s="473"/>
      <c r="C1094" s="626"/>
      <c r="D1094" s="39"/>
      <c r="E1094" s="2252"/>
      <c r="F1094" s="627"/>
    </row>
    <row r="1095" spans="1:6" s="417" customFormat="1" ht="13.8">
      <c r="A1095" s="39"/>
      <c r="B1095" s="669" t="s">
        <v>1364</v>
      </c>
      <c r="C1095" s="34"/>
      <c r="D1095" s="35"/>
      <c r="E1095" s="480"/>
      <c r="F1095" s="229"/>
    </row>
    <row r="1096" spans="1:6" s="417" customFormat="1" ht="13.8">
      <c r="A1096" s="39"/>
      <c r="B1096" s="669"/>
      <c r="C1096" s="34"/>
      <c r="D1096" s="35"/>
      <c r="E1096" s="480"/>
      <c r="F1096" s="229"/>
    </row>
    <row r="1097" spans="1:6" s="570" customFormat="1" ht="13.8">
      <c r="A1097" s="39"/>
      <c r="B1097" s="233" t="s">
        <v>1212</v>
      </c>
      <c r="C1097" s="39"/>
      <c r="D1097" s="39"/>
      <c r="E1097" s="2252"/>
      <c r="F1097" s="600"/>
    </row>
    <row r="1098" spans="1:6" s="417" customFormat="1" ht="13.8">
      <c r="A1098" s="39"/>
      <c r="B1098" s="221"/>
      <c r="C1098" s="39"/>
      <c r="D1098" s="39"/>
      <c r="E1098" s="2252"/>
      <c r="F1098" s="600"/>
    </row>
    <row r="1099" spans="1:6" s="417" customFormat="1" ht="55.2">
      <c r="A1099" s="39" t="s">
        <v>28</v>
      </c>
      <c r="B1099" s="672" t="s">
        <v>1365</v>
      </c>
      <c r="C1099" s="39">
        <v>1</v>
      </c>
      <c r="D1099" s="39" t="s">
        <v>397</v>
      </c>
      <c r="E1099" s="2252"/>
      <c r="F1099" s="600">
        <f>E1099*$C1099</f>
        <v>0</v>
      </c>
    </row>
    <row r="1100" spans="1:6" s="417" customFormat="1">
      <c r="A1100" s="39"/>
      <c r="B1100" s="537"/>
      <c r="C1100" s="212"/>
      <c r="D1100" s="212"/>
      <c r="E1100" s="2253"/>
      <c r="F1100" s="601"/>
    </row>
    <row r="1101" spans="1:6" s="417" customFormat="1" ht="13.8">
      <c r="A1101" s="39"/>
      <c r="B1101" s="221"/>
      <c r="C1101" s="39"/>
      <c r="D1101" s="39"/>
      <c r="E1101" s="2252"/>
      <c r="F1101" s="600"/>
    </row>
    <row r="1102" spans="1:6" s="417" customFormat="1" ht="13.8">
      <c r="A1102" s="39"/>
      <c r="B1102" s="221"/>
      <c r="C1102" s="602"/>
      <c r="D1102" s="39"/>
      <c r="E1102" s="2252"/>
      <c r="F1102" s="600"/>
    </row>
    <row r="1103" spans="1:6" s="417" customFormat="1" ht="13.8">
      <c r="A1103" s="39"/>
      <c r="B1103" s="221"/>
      <c r="C1103" s="39"/>
      <c r="D1103" s="39"/>
      <c r="E1103" s="2252"/>
      <c r="F1103" s="600"/>
    </row>
    <row r="1104" spans="1:6" s="417" customFormat="1" ht="13.8">
      <c r="A1104" s="39"/>
      <c r="B1104" s="221"/>
      <c r="C1104" s="39"/>
      <c r="D1104" s="39"/>
      <c r="E1104" s="454"/>
      <c r="F1104" s="69"/>
    </row>
    <row r="1105" spans="1:6" s="417" customFormat="1" ht="13.8">
      <c r="A1105" s="39"/>
      <c r="B1105" s="221"/>
      <c r="C1105" s="39"/>
      <c r="D1105" s="39"/>
      <c r="E1105" s="2252"/>
      <c r="F1105" s="600"/>
    </row>
    <row r="1106" spans="1:6" s="417" customFormat="1">
      <c r="A1106" s="39"/>
      <c r="B1106" s="221"/>
      <c r="C1106" s="212"/>
      <c r="D1106" s="212"/>
      <c r="E1106" s="2059"/>
      <c r="F1106" s="325"/>
    </row>
    <row r="1107" spans="1:6" s="417" customFormat="1" ht="13.8">
      <c r="A1107" s="39"/>
      <c r="B1107" s="221"/>
      <c r="C1107" s="39"/>
      <c r="D1107" s="39"/>
      <c r="E1107" s="2252"/>
      <c r="F1107" s="600"/>
    </row>
    <row r="1108" spans="1:6" s="417" customFormat="1">
      <c r="A1108" s="39"/>
      <c r="B1108" s="221"/>
      <c r="C1108" s="212"/>
      <c r="D1108" s="212"/>
      <c r="E1108" s="2059"/>
      <c r="F1108" s="325"/>
    </row>
    <row r="1109" spans="1:6" s="417" customFormat="1" ht="13.8">
      <c r="A1109" s="39"/>
      <c r="B1109" s="233"/>
      <c r="C1109" s="39"/>
      <c r="D1109" s="39"/>
      <c r="E1109" s="480"/>
      <c r="F1109" s="326"/>
    </row>
    <row r="1110" spans="1:6" s="417" customFormat="1" ht="13.8">
      <c r="A1110" s="39"/>
      <c r="B1110" s="221"/>
      <c r="C1110" s="39"/>
      <c r="D1110" s="39"/>
      <c r="E1110" s="480"/>
      <c r="F1110" s="326"/>
    </row>
    <row r="1111" spans="1:6" s="417" customFormat="1" ht="13.8">
      <c r="A1111" s="39"/>
      <c r="B1111" s="672"/>
      <c r="C1111" s="603"/>
      <c r="D1111" s="35"/>
      <c r="E1111" s="480"/>
      <c r="F1111" s="229"/>
    </row>
    <row r="1112" spans="1:6" s="417" customFormat="1">
      <c r="A1112" s="39"/>
      <c r="B1112" s="221"/>
      <c r="C1112" s="212"/>
      <c r="D1112" s="212"/>
      <c r="E1112" s="2059"/>
      <c r="F1112" s="325"/>
    </row>
    <row r="1113" spans="1:6" s="417" customFormat="1">
      <c r="A1113" s="39"/>
      <c r="B1113" s="221"/>
      <c r="C1113" s="212"/>
      <c r="D1113" s="212"/>
      <c r="E1113" s="2059"/>
      <c r="F1113" s="325"/>
    </row>
    <row r="1114" spans="1:6" s="417" customFormat="1">
      <c r="A1114" s="39"/>
      <c r="B1114" s="221"/>
      <c r="C1114" s="212"/>
      <c r="D1114" s="212"/>
      <c r="E1114" s="2059"/>
      <c r="F1114" s="325"/>
    </row>
    <row r="1115" spans="1:6" s="417" customFormat="1">
      <c r="A1115" s="39"/>
      <c r="B1115" s="221"/>
      <c r="C1115" s="212"/>
      <c r="D1115" s="212"/>
      <c r="E1115" s="2059"/>
      <c r="F1115" s="325"/>
    </row>
    <row r="1116" spans="1:6" s="417" customFormat="1">
      <c r="A1116" s="39"/>
      <c r="B1116" s="221"/>
      <c r="C1116" s="212"/>
      <c r="D1116" s="212"/>
      <c r="E1116" s="2059"/>
      <c r="F1116" s="325"/>
    </row>
    <row r="1117" spans="1:6" s="417" customFormat="1">
      <c r="A1117" s="39"/>
      <c r="B1117" s="221"/>
      <c r="C1117" s="212"/>
      <c r="D1117" s="212"/>
      <c r="E1117" s="2059"/>
      <c r="F1117" s="325"/>
    </row>
    <row r="1118" spans="1:6" s="417" customFormat="1">
      <c r="A1118" s="39"/>
      <c r="B1118" s="221"/>
      <c r="C1118" s="212"/>
      <c r="D1118" s="212"/>
      <c r="E1118" s="2059"/>
      <c r="F1118" s="325"/>
    </row>
    <row r="1119" spans="1:6" s="417" customFormat="1">
      <c r="A1119" s="39"/>
      <c r="B1119" s="221"/>
      <c r="C1119" s="212"/>
      <c r="D1119" s="212"/>
      <c r="E1119" s="2059"/>
      <c r="F1119" s="325"/>
    </row>
    <row r="1120" spans="1:6" s="417" customFormat="1">
      <c r="A1120" s="39"/>
      <c r="B1120" s="221"/>
      <c r="C1120" s="212"/>
      <c r="D1120" s="212"/>
      <c r="E1120" s="2059"/>
      <c r="F1120" s="325"/>
    </row>
    <row r="1121" spans="1:6" s="417" customFormat="1">
      <c r="A1121" s="39"/>
      <c r="B1121" s="221"/>
      <c r="C1121" s="212"/>
      <c r="D1121" s="212"/>
      <c r="E1121" s="2059"/>
      <c r="F1121" s="325"/>
    </row>
    <row r="1122" spans="1:6" s="417" customFormat="1">
      <c r="A1122" s="39"/>
      <c r="B1122" s="221"/>
      <c r="C1122" s="212"/>
      <c r="D1122" s="212"/>
      <c r="E1122" s="2059"/>
      <c r="F1122" s="325"/>
    </row>
    <row r="1123" spans="1:6" s="417" customFormat="1">
      <c r="A1123" s="39"/>
      <c r="B1123" s="221"/>
      <c r="C1123" s="212"/>
      <c r="D1123" s="212"/>
      <c r="E1123" s="2059"/>
      <c r="F1123" s="325"/>
    </row>
    <row r="1124" spans="1:6" s="417" customFormat="1">
      <c r="A1124" s="39"/>
      <c r="B1124" s="221"/>
      <c r="C1124" s="212"/>
      <c r="D1124" s="212"/>
      <c r="E1124" s="2059"/>
      <c r="F1124" s="325"/>
    </row>
    <row r="1125" spans="1:6" s="417" customFormat="1">
      <c r="A1125" s="39"/>
      <c r="B1125" s="221"/>
      <c r="C1125" s="212"/>
      <c r="D1125" s="212"/>
      <c r="E1125" s="2059"/>
      <c r="F1125" s="325"/>
    </row>
    <row r="1126" spans="1:6" s="417" customFormat="1">
      <c r="A1126" s="39"/>
      <c r="B1126" s="221"/>
      <c r="C1126" s="212"/>
      <c r="D1126" s="212"/>
      <c r="E1126" s="2059"/>
      <c r="F1126" s="325"/>
    </row>
    <row r="1127" spans="1:6" s="417" customFormat="1">
      <c r="A1127" s="39"/>
      <c r="B1127" s="221"/>
      <c r="C1127" s="212"/>
      <c r="D1127" s="212"/>
      <c r="E1127" s="2059"/>
      <c r="F1127" s="325"/>
    </row>
    <row r="1128" spans="1:6" s="417" customFormat="1">
      <c r="A1128" s="39"/>
      <c r="B1128" s="221"/>
      <c r="C1128" s="212"/>
      <c r="D1128" s="212"/>
      <c r="E1128" s="2059"/>
      <c r="F1128" s="325"/>
    </row>
    <row r="1129" spans="1:6" s="417" customFormat="1">
      <c r="A1129" s="39"/>
      <c r="B1129" s="221"/>
      <c r="C1129" s="212"/>
      <c r="D1129" s="212"/>
      <c r="E1129" s="2059"/>
      <c r="F1129" s="325"/>
    </row>
    <row r="1130" spans="1:6" s="417" customFormat="1">
      <c r="A1130" s="39"/>
      <c r="B1130" s="221"/>
      <c r="C1130" s="212"/>
      <c r="D1130" s="212"/>
      <c r="E1130" s="2059"/>
      <c r="F1130" s="325"/>
    </row>
    <row r="1131" spans="1:6" s="417" customFormat="1">
      <c r="A1131" s="39"/>
      <c r="B1131" s="221"/>
      <c r="C1131" s="212"/>
      <c r="D1131" s="212"/>
      <c r="E1131" s="2059"/>
      <c r="F1131" s="325"/>
    </row>
    <row r="1132" spans="1:6" s="417" customFormat="1">
      <c r="A1132" s="39"/>
      <c r="B1132" s="221"/>
      <c r="C1132" s="212"/>
      <c r="D1132" s="212"/>
      <c r="E1132" s="2059"/>
      <c r="F1132" s="325"/>
    </row>
    <row r="1133" spans="1:6" s="417" customFormat="1">
      <c r="A1133" s="39"/>
      <c r="B1133" s="221"/>
      <c r="C1133" s="212"/>
      <c r="D1133" s="212"/>
      <c r="E1133" s="2059"/>
      <c r="F1133" s="325"/>
    </row>
    <row r="1134" spans="1:6" s="417" customFormat="1">
      <c r="A1134" s="39"/>
      <c r="B1134" s="221"/>
      <c r="C1134" s="212"/>
      <c r="D1134" s="212"/>
      <c r="E1134" s="2059"/>
      <c r="F1134" s="325"/>
    </row>
    <row r="1135" spans="1:6" s="417" customFormat="1">
      <c r="A1135" s="39"/>
      <c r="B1135" s="221"/>
      <c r="C1135" s="212"/>
      <c r="D1135" s="212"/>
      <c r="E1135" s="2059"/>
      <c r="F1135" s="325"/>
    </row>
    <row r="1136" spans="1:6" s="417" customFormat="1">
      <c r="A1136" s="39"/>
      <c r="B1136" s="221"/>
      <c r="C1136" s="212"/>
      <c r="D1136" s="212"/>
      <c r="E1136" s="2059"/>
      <c r="F1136" s="325"/>
    </row>
    <row r="1137" spans="1:6" s="417" customFormat="1">
      <c r="A1137" s="39"/>
      <c r="B1137" s="221"/>
      <c r="C1137" s="212"/>
      <c r="D1137" s="212"/>
      <c r="E1137" s="2059"/>
      <c r="F1137" s="325"/>
    </row>
    <row r="1138" spans="1:6" s="417" customFormat="1">
      <c r="A1138" s="39"/>
      <c r="B1138" s="221"/>
      <c r="C1138" s="212"/>
      <c r="D1138" s="212"/>
      <c r="E1138" s="2059"/>
      <c r="F1138" s="325"/>
    </row>
    <row r="1139" spans="1:6" s="417" customFormat="1" ht="13.8">
      <c r="A1139" s="152"/>
      <c r="B1139" s="678"/>
      <c r="C1139" s="47"/>
      <c r="D1139" s="48"/>
      <c r="E1139" s="2014"/>
      <c r="F1139" s="231"/>
    </row>
    <row r="1140" spans="1:6" s="417" customFormat="1" thickBot="1">
      <c r="A1140" s="186"/>
      <c r="B1140" s="671" t="s">
        <v>1366</v>
      </c>
      <c r="C1140" s="65"/>
      <c r="D1140" s="66"/>
      <c r="E1140" s="2022"/>
      <c r="F1140" s="232">
        <f>SUM(F1095:F1138)</f>
        <v>0</v>
      </c>
    </row>
    <row r="1141" spans="1:6" s="417" customFormat="1" thickTop="1">
      <c r="A1141" s="31"/>
      <c r="B1141" s="668"/>
      <c r="C1141" s="30"/>
      <c r="D1141" s="31"/>
      <c r="E1141" s="2010"/>
      <c r="F1141" s="392"/>
    </row>
    <row r="1142" spans="1:6" s="417" customFormat="1" ht="13.8">
      <c r="A1142" s="39"/>
      <c r="B1142" s="669" t="s">
        <v>1367</v>
      </c>
      <c r="C1142" s="34"/>
      <c r="D1142" s="35"/>
      <c r="E1142" s="480"/>
      <c r="F1142" s="229"/>
    </row>
    <row r="1143" spans="1:6" s="417" customFormat="1" ht="13.8">
      <c r="A1143" s="39"/>
      <c r="B1143" s="669"/>
      <c r="C1143" s="34"/>
      <c r="D1143" s="35"/>
      <c r="E1143" s="480"/>
      <c r="F1143" s="229"/>
    </row>
    <row r="1144" spans="1:6" s="570" customFormat="1" ht="13.8">
      <c r="A1144" s="39"/>
      <c r="B1144" s="669" t="s">
        <v>1216</v>
      </c>
      <c r="C1144" s="39"/>
      <c r="D1144" s="39"/>
      <c r="E1144" s="2252"/>
      <c r="F1144" s="600"/>
    </row>
    <row r="1145" spans="1:6" s="570" customFormat="1" ht="13.8">
      <c r="A1145" s="39"/>
      <c r="B1145" s="669"/>
      <c r="C1145" s="39"/>
      <c r="D1145" s="39"/>
      <c r="E1145" s="2252"/>
      <c r="F1145" s="600"/>
    </row>
    <row r="1146" spans="1:6" s="417" customFormat="1" ht="82.8">
      <c r="A1146" s="39"/>
      <c r="B1146" s="537" t="s">
        <v>1217</v>
      </c>
      <c r="C1146" s="39"/>
      <c r="D1146" s="39"/>
      <c r="E1146" s="2252"/>
      <c r="F1146" s="600"/>
    </row>
    <row r="1147" spans="1:6" s="417" customFormat="1">
      <c r="A1147" s="39"/>
      <c r="B1147" s="537"/>
      <c r="C1147" s="212"/>
      <c r="D1147" s="212"/>
      <c r="E1147" s="2253"/>
      <c r="F1147" s="601"/>
    </row>
    <row r="1148" spans="1:6" s="417" customFormat="1" ht="13.8">
      <c r="A1148" s="39" t="s">
        <v>28</v>
      </c>
      <c r="B1148" s="221" t="s">
        <v>1218</v>
      </c>
      <c r="C1148" s="39">
        <v>13</v>
      </c>
      <c r="D1148" s="39" t="s">
        <v>44</v>
      </c>
      <c r="E1148" s="454"/>
      <c r="F1148" s="69">
        <f t="shared" ref="F1148" si="24">E1148*$C1148</f>
        <v>0</v>
      </c>
    </row>
    <row r="1149" spans="1:6" s="417" customFormat="1" ht="13.8">
      <c r="A1149" s="39"/>
      <c r="B1149" s="221"/>
      <c r="C1149" s="39"/>
      <c r="D1149" s="39"/>
      <c r="E1149" s="454"/>
      <c r="F1149" s="69"/>
    </row>
    <row r="1150" spans="1:6" s="417" customFormat="1" ht="13.8">
      <c r="A1150" s="39" t="s">
        <v>30</v>
      </c>
      <c r="B1150" s="221" t="s">
        <v>1219</v>
      </c>
      <c r="C1150" s="39">
        <v>15</v>
      </c>
      <c r="D1150" s="39" t="s">
        <v>44</v>
      </c>
      <c r="E1150" s="454"/>
      <c r="F1150" s="69">
        <f t="shared" ref="F1150" si="25">E1150*$C1150</f>
        <v>0</v>
      </c>
    </row>
    <row r="1151" spans="1:6" s="417" customFormat="1" ht="13.8">
      <c r="A1151" s="39"/>
      <c r="B1151" s="221"/>
      <c r="C1151" s="39"/>
      <c r="D1151" s="39"/>
      <c r="E1151" s="454"/>
      <c r="F1151" s="69"/>
    </row>
    <row r="1152" spans="1:6" s="417" customFormat="1" ht="69">
      <c r="A1152" s="39"/>
      <c r="B1152" s="537" t="s">
        <v>1220</v>
      </c>
      <c r="C1152" s="39"/>
      <c r="D1152" s="39"/>
      <c r="E1152" s="454"/>
      <c r="F1152" s="69"/>
    </row>
    <row r="1153" spans="1:6" s="417" customFormat="1" ht="13.8">
      <c r="A1153" s="39"/>
      <c r="B1153" s="221"/>
      <c r="C1153" s="39"/>
      <c r="D1153" s="39"/>
      <c r="E1153" s="454"/>
      <c r="F1153" s="69"/>
    </row>
    <row r="1154" spans="1:6" s="417" customFormat="1" ht="13.8">
      <c r="A1154" s="39" t="s">
        <v>31</v>
      </c>
      <c r="B1154" s="221" t="s">
        <v>1368</v>
      </c>
      <c r="C1154" s="39">
        <v>17</v>
      </c>
      <c r="D1154" s="39" t="s">
        <v>44</v>
      </c>
      <c r="E1154" s="454"/>
      <c r="F1154" s="69">
        <f t="shared" ref="F1154" si="26">E1154*$C1154</f>
        <v>0</v>
      </c>
    </row>
    <row r="1155" spans="1:6" s="417" customFormat="1" ht="13.8">
      <c r="A1155" s="39"/>
      <c r="B1155" s="221"/>
      <c r="C1155" s="39"/>
      <c r="D1155" s="39"/>
      <c r="E1155" s="454"/>
      <c r="F1155" s="69"/>
    </row>
    <row r="1156" spans="1:6" s="570" customFormat="1" ht="69">
      <c r="A1156" s="39"/>
      <c r="B1156" s="537" t="s">
        <v>1222</v>
      </c>
      <c r="C1156" s="39"/>
      <c r="D1156" s="39"/>
      <c r="E1156" s="2252"/>
      <c r="F1156" s="600"/>
    </row>
    <row r="1157" spans="1:6" s="417" customFormat="1">
      <c r="A1157" s="39"/>
      <c r="B1157" s="221"/>
      <c r="C1157" s="212"/>
      <c r="D1157" s="212"/>
      <c r="E1157" s="2059"/>
      <c r="F1157" s="325"/>
    </row>
    <row r="1158" spans="1:6" s="417" customFormat="1" ht="13.8">
      <c r="A1158" s="39" t="s">
        <v>32</v>
      </c>
      <c r="B1158" s="221" t="s">
        <v>1223</v>
      </c>
      <c r="C1158" s="39">
        <v>1</v>
      </c>
      <c r="D1158" s="39" t="s">
        <v>44</v>
      </c>
      <c r="E1158" s="454"/>
      <c r="F1158" s="69">
        <f t="shared" ref="F1158" si="27">E1158*$C1158</f>
        <v>0</v>
      </c>
    </row>
    <row r="1159" spans="1:6" s="417" customFormat="1" ht="13.8">
      <c r="A1159" s="39"/>
      <c r="B1159" s="221"/>
      <c r="C1159" s="39"/>
      <c r="D1159" s="39"/>
      <c r="E1159" s="2252"/>
      <c r="F1159" s="600"/>
    </row>
    <row r="1160" spans="1:6" s="417" customFormat="1" ht="13.8">
      <c r="A1160" s="39"/>
      <c r="B1160" s="233" t="s">
        <v>73</v>
      </c>
      <c r="C1160" s="39"/>
      <c r="D1160" s="39"/>
      <c r="E1160" s="454"/>
      <c r="F1160" s="69"/>
    </row>
    <row r="1161" spans="1:6" s="417" customFormat="1" ht="13.8">
      <c r="A1161" s="39"/>
      <c r="B1161" s="221"/>
      <c r="C1161" s="39"/>
      <c r="D1161" s="39"/>
      <c r="E1161" s="454"/>
      <c r="F1161" s="69"/>
    </row>
    <row r="1162" spans="1:6" s="417" customFormat="1" ht="55.2">
      <c r="A1162" s="39"/>
      <c r="B1162" s="340" t="s">
        <v>1225</v>
      </c>
      <c r="C1162" s="39"/>
      <c r="D1162" s="39"/>
      <c r="E1162" s="454"/>
      <c r="F1162" s="69"/>
    </row>
    <row r="1163" spans="1:6" s="417" customFormat="1" ht="13.8">
      <c r="A1163" s="39"/>
      <c r="B1163" s="221"/>
      <c r="C1163" s="39"/>
      <c r="D1163" s="39"/>
      <c r="E1163" s="454"/>
      <c r="F1163" s="69"/>
    </row>
    <row r="1164" spans="1:6" s="417" customFormat="1" ht="13.8">
      <c r="A1164" s="39" t="s">
        <v>33</v>
      </c>
      <c r="B1164" s="672" t="s">
        <v>1369</v>
      </c>
      <c r="C1164" s="341">
        <v>1</v>
      </c>
      <c r="D1164" s="35" t="s">
        <v>44</v>
      </c>
      <c r="E1164" s="480"/>
      <c r="F1164" s="349">
        <f>C1164*E1164</f>
        <v>0</v>
      </c>
    </row>
    <row r="1165" spans="1:6" s="417" customFormat="1" ht="13.8">
      <c r="A1165" s="39"/>
      <c r="B1165" s="588"/>
      <c r="C1165" s="587"/>
      <c r="D1165" s="587"/>
      <c r="E1165" s="480"/>
      <c r="F1165" s="349"/>
    </row>
    <row r="1166" spans="1:6" s="417" customFormat="1" ht="27.6">
      <c r="A1166" s="39" t="s">
        <v>34</v>
      </c>
      <c r="B1166" s="672" t="s">
        <v>1228</v>
      </c>
      <c r="C1166" s="56">
        <v>5</v>
      </c>
      <c r="D1166" s="39" t="s">
        <v>29</v>
      </c>
      <c r="E1166" s="454"/>
      <c r="F1166" s="228">
        <f t="shared" ref="F1166" si="28">$C1166*E1166</f>
        <v>0</v>
      </c>
    </row>
    <row r="1167" spans="1:6" s="417" customFormat="1" ht="13.8">
      <c r="A1167" s="39"/>
      <c r="B1167" s="672"/>
      <c r="C1167" s="56"/>
      <c r="D1167" s="39"/>
      <c r="E1167" s="454"/>
      <c r="F1167" s="228"/>
    </row>
    <row r="1168" spans="1:6" s="417" customFormat="1" ht="13.8">
      <c r="A1168" s="39"/>
      <c r="B1168" s="672"/>
      <c r="C1168" s="56"/>
      <c r="D1168" s="39"/>
      <c r="E1168" s="454"/>
      <c r="F1168" s="228"/>
    </row>
    <row r="1169" spans="1:6" s="417" customFormat="1" ht="13.8">
      <c r="A1169" s="39"/>
      <c r="B1169" s="672"/>
      <c r="C1169" s="56"/>
      <c r="D1169" s="39"/>
      <c r="E1169" s="454"/>
      <c r="F1169" s="228"/>
    </row>
    <row r="1170" spans="1:6" s="417" customFormat="1" ht="13.8">
      <c r="A1170" s="39"/>
      <c r="B1170" s="672"/>
      <c r="C1170" s="56"/>
      <c r="D1170" s="39"/>
      <c r="E1170" s="454"/>
      <c r="F1170" s="228"/>
    </row>
    <row r="1171" spans="1:6" s="417" customFormat="1" ht="13.8">
      <c r="A1171" s="39"/>
      <c r="B1171" s="672"/>
      <c r="C1171" s="56"/>
      <c r="D1171" s="39"/>
      <c r="E1171" s="454"/>
      <c r="F1171" s="228"/>
    </row>
    <row r="1172" spans="1:6" s="417" customFormat="1" ht="13.8">
      <c r="A1172" s="39"/>
      <c r="B1172" s="672"/>
      <c r="C1172" s="56"/>
      <c r="D1172" s="39"/>
      <c r="E1172" s="454"/>
      <c r="F1172" s="228"/>
    </row>
    <row r="1173" spans="1:6" s="417" customFormat="1" ht="13.8">
      <c r="A1173" s="152"/>
      <c r="B1173" s="678"/>
      <c r="C1173" s="47"/>
      <c r="D1173" s="48"/>
      <c r="E1173" s="2014"/>
      <c r="F1173" s="231"/>
    </row>
    <row r="1174" spans="1:6" s="417" customFormat="1" thickBot="1">
      <c r="A1174" s="186"/>
      <c r="B1174" s="671" t="s">
        <v>1370</v>
      </c>
      <c r="C1174" s="65"/>
      <c r="D1174" s="66"/>
      <c r="E1174" s="2022"/>
      <c r="F1174" s="232">
        <f>SUM(F1142:F1172)</f>
        <v>0</v>
      </c>
    </row>
    <row r="1175" spans="1:6" s="417" customFormat="1" thickTop="1">
      <c r="A1175" s="149"/>
      <c r="B1175" s="676"/>
      <c r="C1175" s="30"/>
      <c r="D1175" s="227"/>
      <c r="E1175" s="2010"/>
      <c r="F1175" s="230"/>
    </row>
    <row r="1176" spans="1:6" s="417" customFormat="1" ht="13.8">
      <c r="A1176" s="35"/>
      <c r="B1176" s="669" t="s">
        <v>1371</v>
      </c>
      <c r="C1176" s="34"/>
      <c r="D1176" s="35"/>
      <c r="E1176" s="480"/>
      <c r="F1176" s="229"/>
    </row>
    <row r="1177" spans="1:6" s="417" customFormat="1" ht="13.8">
      <c r="A1177" s="35"/>
      <c r="B1177" s="669"/>
      <c r="C1177" s="34"/>
      <c r="D1177" s="35"/>
      <c r="E1177" s="480"/>
      <c r="F1177" s="229"/>
    </row>
    <row r="1178" spans="1:6" s="417" customFormat="1" ht="13.8">
      <c r="A1178" s="35"/>
      <c r="B1178" s="669" t="s">
        <v>1231</v>
      </c>
      <c r="C1178" s="34"/>
      <c r="D1178" s="35"/>
      <c r="E1178" s="480"/>
      <c r="F1178" s="229"/>
    </row>
    <row r="1179" spans="1:6" s="417" customFormat="1" ht="13.8">
      <c r="A1179" s="35"/>
      <c r="B1179" s="669"/>
      <c r="C1179" s="34"/>
      <c r="D1179" s="35"/>
      <c r="E1179" s="480"/>
      <c r="F1179" s="229"/>
    </row>
    <row r="1180" spans="1:6" s="417" customFormat="1" ht="13.8">
      <c r="A1180" s="35"/>
      <c r="B1180" s="537" t="s">
        <v>1232</v>
      </c>
      <c r="C1180" s="34"/>
      <c r="D1180" s="35"/>
      <c r="E1180" s="480"/>
      <c r="F1180" s="229"/>
    </row>
    <row r="1181" spans="1:6" s="417" customFormat="1" ht="13.8">
      <c r="A1181" s="35"/>
      <c r="B1181" s="537"/>
      <c r="C1181" s="34"/>
      <c r="D1181" s="35"/>
      <c r="E1181" s="480"/>
      <c r="F1181" s="229"/>
    </row>
    <row r="1182" spans="1:6" s="417" customFormat="1" ht="13.8">
      <c r="A1182" s="35" t="s">
        <v>28</v>
      </c>
      <c r="B1182" s="221" t="s">
        <v>1233</v>
      </c>
      <c r="C1182" s="34">
        <v>4</v>
      </c>
      <c r="D1182" s="35" t="s">
        <v>29</v>
      </c>
      <c r="E1182" s="480"/>
      <c r="F1182" s="69">
        <f>E1182*$C1182</f>
        <v>0</v>
      </c>
    </row>
    <row r="1183" spans="1:6" s="417" customFormat="1" ht="13.8">
      <c r="A1183" s="35"/>
      <c r="B1183" s="221"/>
      <c r="C1183" s="34"/>
      <c r="D1183" s="35"/>
      <c r="E1183" s="480"/>
      <c r="F1183" s="229"/>
    </row>
    <row r="1184" spans="1:6" s="417" customFormat="1" ht="13.8">
      <c r="A1184" s="35"/>
      <c r="B1184" s="340" t="s">
        <v>47</v>
      </c>
      <c r="C1184" s="34"/>
      <c r="D1184" s="35"/>
      <c r="E1184" s="480"/>
      <c r="F1184" s="229"/>
    </row>
    <row r="1185" spans="1:6" s="417" customFormat="1" ht="13.8">
      <c r="A1185" s="35"/>
      <c r="B1185" s="340"/>
      <c r="C1185" s="34"/>
      <c r="D1185" s="35"/>
      <c r="E1185" s="480"/>
      <c r="F1185" s="229"/>
    </row>
    <row r="1186" spans="1:6" s="417" customFormat="1" ht="27.6">
      <c r="A1186" s="35" t="s">
        <v>30</v>
      </c>
      <c r="B1186" s="221" t="s">
        <v>1234</v>
      </c>
      <c r="C1186" s="34">
        <v>4</v>
      </c>
      <c r="D1186" s="35" t="s">
        <v>29</v>
      </c>
      <c r="E1186" s="480"/>
      <c r="F1186" s="69">
        <f t="shared" ref="F1186" si="29">E1186*$C1186</f>
        <v>0</v>
      </c>
    </row>
    <row r="1187" spans="1:6" s="417" customFormat="1" ht="13.8">
      <c r="A1187" s="35"/>
      <c r="B1187" s="221"/>
      <c r="C1187" s="34"/>
      <c r="D1187" s="35"/>
      <c r="E1187" s="480"/>
      <c r="F1187" s="69"/>
    </row>
    <row r="1188" spans="1:6" s="417" customFormat="1" ht="27.6">
      <c r="A1188" s="35" t="s">
        <v>31</v>
      </c>
      <c r="B1188" s="221" t="s">
        <v>1235</v>
      </c>
      <c r="C1188" s="34">
        <v>511</v>
      </c>
      <c r="D1188" s="35" t="s">
        <v>29</v>
      </c>
      <c r="E1188" s="480"/>
      <c r="F1188" s="69">
        <f t="shared" ref="F1188" si="30">E1188*$C1188</f>
        <v>0</v>
      </c>
    </row>
    <row r="1189" spans="1:6" s="417" customFormat="1" ht="13.8">
      <c r="A1189" s="35"/>
      <c r="B1189" s="221"/>
      <c r="C1189" s="34"/>
      <c r="D1189" s="35"/>
      <c r="E1189" s="480"/>
      <c r="F1189" s="229"/>
    </row>
    <row r="1190" spans="1:6" s="417" customFormat="1" ht="13.8">
      <c r="A1190" s="35"/>
      <c r="B1190" s="537"/>
      <c r="C1190" s="34"/>
      <c r="D1190" s="35"/>
      <c r="E1190" s="480"/>
      <c r="F1190" s="229"/>
    </row>
    <row r="1191" spans="1:6" s="417" customFormat="1" ht="13.8">
      <c r="A1191" s="35"/>
      <c r="B1191" s="537"/>
      <c r="C1191" s="34"/>
      <c r="D1191" s="35"/>
      <c r="E1191" s="480"/>
      <c r="F1191" s="229"/>
    </row>
    <row r="1192" spans="1:6" s="417" customFormat="1" ht="13.8">
      <c r="A1192" s="35"/>
      <c r="B1192" s="221"/>
      <c r="C1192" s="34"/>
      <c r="D1192" s="35"/>
      <c r="E1192" s="480"/>
      <c r="F1192" s="69"/>
    </row>
    <row r="1193" spans="1:6" s="417" customFormat="1" ht="13.8">
      <c r="A1193" s="35"/>
      <c r="B1193" s="221"/>
      <c r="C1193" s="34"/>
      <c r="D1193" s="35"/>
      <c r="E1193" s="480"/>
      <c r="F1193" s="229"/>
    </row>
    <row r="1194" spans="1:6" s="417" customFormat="1" ht="13.8">
      <c r="A1194" s="35"/>
      <c r="B1194" s="340"/>
      <c r="C1194" s="34"/>
      <c r="D1194" s="35"/>
      <c r="E1194" s="480"/>
      <c r="F1194" s="229"/>
    </row>
    <row r="1195" spans="1:6" s="417" customFormat="1" ht="13.8">
      <c r="A1195" s="35"/>
      <c r="B1195" s="340"/>
      <c r="C1195" s="34"/>
      <c r="D1195" s="35"/>
      <c r="E1195" s="480"/>
      <c r="F1195" s="229"/>
    </row>
    <row r="1196" spans="1:6" s="417" customFormat="1" ht="13.8">
      <c r="A1196" s="35"/>
      <c r="B1196" s="221"/>
      <c r="C1196" s="34"/>
      <c r="D1196" s="35"/>
      <c r="E1196" s="480"/>
      <c r="F1196" s="69"/>
    </row>
    <row r="1197" spans="1:6" s="417" customFormat="1" ht="13.8">
      <c r="A1197" s="35"/>
      <c r="B1197" s="221"/>
      <c r="C1197" s="34"/>
      <c r="D1197" s="35"/>
      <c r="E1197" s="480"/>
      <c r="F1197" s="229"/>
    </row>
    <row r="1198" spans="1:6" s="417" customFormat="1" ht="13.8">
      <c r="A1198" s="35"/>
      <c r="B1198" s="669"/>
      <c r="C1198" s="34"/>
      <c r="D1198" s="35"/>
      <c r="E1198" s="480"/>
      <c r="F1198" s="229"/>
    </row>
    <row r="1199" spans="1:6" s="417" customFormat="1" ht="13.8">
      <c r="A1199" s="35"/>
      <c r="B1199" s="669"/>
      <c r="C1199" s="34"/>
      <c r="D1199" s="35"/>
      <c r="E1199" s="480"/>
      <c r="F1199" s="229"/>
    </row>
    <row r="1200" spans="1:6" s="417" customFormat="1" ht="13.8">
      <c r="A1200" s="39"/>
      <c r="B1200" s="340"/>
      <c r="C1200" s="56"/>
      <c r="D1200" s="187"/>
      <c r="E1200" s="480"/>
      <c r="F1200" s="228"/>
    </row>
    <row r="1201" spans="1:6" s="417" customFormat="1" ht="13.8">
      <c r="A1201" s="39"/>
      <c r="B1201" s="340"/>
      <c r="C1201" s="56"/>
      <c r="D1201" s="187"/>
      <c r="E1201" s="480"/>
      <c r="F1201" s="228"/>
    </row>
    <row r="1202" spans="1:6" s="417" customFormat="1" ht="13.8">
      <c r="A1202" s="39"/>
      <c r="B1202" s="221"/>
      <c r="C1202" s="56"/>
      <c r="D1202" s="39"/>
      <c r="E1202" s="454"/>
      <c r="F1202" s="69"/>
    </row>
    <row r="1203" spans="1:6" s="417" customFormat="1" ht="13.8">
      <c r="A1203" s="39"/>
      <c r="B1203" s="221"/>
      <c r="C1203" s="56"/>
      <c r="D1203" s="39"/>
      <c r="E1203" s="454"/>
      <c r="F1203" s="69"/>
    </row>
    <row r="1204" spans="1:6" s="417" customFormat="1" ht="13.8">
      <c r="A1204" s="39"/>
      <c r="B1204" s="221"/>
      <c r="C1204" s="56"/>
      <c r="D1204" s="39"/>
      <c r="E1204" s="454"/>
      <c r="F1204" s="69"/>
    </row>
    <row r="1205" spans="1:6" s="417" customFormat="1" ht="13.8">
      <c r="A1205" s="39"/>
      <c r="B1205" s="221"/>
      <c r="C1205" s="56"/>
      <c r="D1205" s="39"/>
      <c r="E1205" s="454"/>
      <c r="F1205" s="228"/>
    </row>
    <row r="1206" spans="1:6" s="417" customFormat="1" ht="13.8">
      <c r="A1206" s="149"/>
      <c r="B1206" s="233"/>
      <c r="C1206" s="61"/>
      <c r="D1206" s="149"/>
      <c r="E1206" s="629"/>
      <c r="F1206" s="327"/>
    </row>
    <row r="1207" spans="1:6" s="417" customFormat="1" ht="13.8">
      <c r="A1207" s="149"/>
      <c r="B1207" s="340"/>
      <c r="C1207" s="61"/>
      <c r="D1207" s="149"/>
      <c r="E1207" s="629"/>
      <c r="F1207" s="327"/>
    </row>
    <row r="1208" spans="1:6" s="417" customFormat="1" ht="13.8">
      <c r="A1208" s="39"/>
      <c r="B1208" s="221"/>
      <c r="C1208" s="56"/>
      <c r="D1208" s="39"/>
      <c r="E1208" s="454"/>
      <c r="F1208" s="69"/>
    </row>
    <row r="1209" spans="1:6" s="417" customFormat="1" ht="13.8">
      <c r="A1209" s="39"/>
      <c r="B1209" s="221"/>
      <c r="C1209" s="56"/>
      <c r="D1209" s="39"/>
      <c r="E1209" s="454"/>
      <c r="F1209" s="228"/>
    </row>
    <row r="1210" spans="1:6" s="417" customFormat="1" ht="13.8">
      <c r="A1210" s="39"/>
      <c r="B1210" s="221"/>
      <c r="C1210" s="56"/>
      <c r="D1210" s="39"/>
      <c r="E1210" s="454"/>
      <c r="F1210" s="69"/>
    </row>
    <row r="1211" spans="1:6" s="417" customFormat="1" ht="13.8">
      <c r="A1211" s="39"/>
      <c r="B1211" s="221"/>
      <c r="C1211" s="56"/>
      <c r="D1211" s="39"/>
      <c r="E1211" s="454"/>
      <c r="F1211" s="69"/>
    </row>
    <row r="1212" spans="1:6" s="417" customFormat="1" ht="13.8">
      <c r="A1212" s="149"/>
      <c r="B1212" s="233"/>
      <c r="C1212" s="61"/>
      <c r="D1212" s="149"/>
      <c r="E1212" s="629"/>
      <c r="F1212" s="327"/>
    </row>
    <row r="1213" spans="1:6" s="417" customFormat="1" ht="13.8">
      <c r="A1213" s="149"/>
      <c r="B1213" s="233"/>
      <c r="C1213" s="61"/>
      <c r="D1213" s="149"/>
      <c r="E1213" s="629"/>
      <c r="F1213" s="327"/>
    </row>
    <row r="1214" spans="1:6" s="417" customFormat="1" ht="13.8">
      <c r="A1214" s="149"/>
      <c r="B1214" s="233"/>
      <c r="C1214" s="61"/>
      <c r="D1214" s="149"/>
      <c r="E1214" s="629"/>
      <c r="F1214" s="327"/>
    </row>
    <row r="1215" spans="1:6" s="417" customFormat="1" ht="13.8">
      <c r="A1215" s="149"/>
      <c r="B1215" s="233"/>
      <c r="C1215" s="61"/>
      <c r="D1215" s="149"/>
      <c r="E1215" s="629"/>
      <c r="F1215" s="327"/>
    </row>
    <row r="1216" spans="1:6" s="417" customFormat="1" ht="13.8">
      <c r="A1216" s="149"/>
      <c r="B1216" s="233"/>
      <c r="C1216" s="61"/>
      <c r="D1216" s="149"/>
      <c r="E1216" s="629"/>
      <c r="F1216" s="327"/>
    </row>
    <row r="1217" spans="1:6" s="417" customFormat="1" ht="13.8">
      <c r="A1217" s="149"/>
      <c r="B1217" s="233"/>
      <c r="C1217" s="61"/>
      <c r="D1217" s="149"/>
      <c r="E1217" s="629"/>
      <c r="F1217" s="327"/>
    </row>
    <row r="1218" spans="1:6" s="417" customFormat="1" ht="13.8">
      <c r="A1218" s="149"/>
      <c r="B1218" s="340"/>
      <c r="C1218" s="61"/>
      <c r="D1218" s="149"/>
      <c r="E1218" s="629"/>
      <c r="F1218" s="327"/>
    </row>
    <row r="1219" spans="1:6" s="417" customFormat="1" ht="13.8">
      <c r="A1219" s="39"/>
      <c r="B1219" s="221"/>
      <c r="C1219" s="56"/>
      <c r="D1219" s="39"/>
      <c r="E1219" s="454"/>
      <c r="F1219" s="69"/>
    </row>
    <row r="1220" spans="1:6" s="417" customFormat="1" ht="13.8">
      <c r="A1220" s="39"/>
      <c r="B1220" s="221"/>
      <c r="C1220" s="56"/>
      <c r="D1220" s="39"/>
      <c r="E1220" s="454"/>
      <c r="F1220" s="228"/>
    </row>
    <row r="1221" spans="1:6" s="417" customFormat="1" ht="13.8">
      <c r="A1221" s="39"/>
      <c r="B1221" s="221"/>
      <c r="C1221" s="56"/>
      <c r="D1221" s="39"/>
      <c r="E1221" s="454"/>
      <c r="F1221" s="228"/>
    </row>
    <row r="1222" spans="1:6" s="417" customFormat="1" ht="13.8">
      <c r="A1222" s="152"/>
      <c r="B1222" s="360"/>
      <c r="C1222" s="151"/>
      <c r="D1222" s="152"/>
      <c r="E1222" s="598"/>
      <c r="F1222" s="324"/>
    </row>
    <row r="1223" spans="1:6" s="632" customFormat="1" thickBot="1">
      <c r="A1223" s="186"/>
      <c r="B1223" s="671" t="s">
        <v>1372</v>
      </c>
      <c r="C1223" s="185"/>
      <c r="D1223" s="186"/>
      <c r="E1223" s="630"/>
      <c r="F1223" s="631">
        <f>SUM(F1178:F1222)</f>
        <v>0</v>
      </c>
    </row>
    <row r="1224" spans="1:6" s="417" customFormat="1" thickTop="1">
      <c r="A1224" s="149"/>
      <c r="B1224" s="676"/>
      <c r="C1224" s="30"/>
      <c r="D1224" s="227"/>
      <c r="E1224" s="2010"/>
      <c r="F1224" s="230"/>
    </row>
    <row r="1225" spans="1:6" s="417" customFormat="1" ht="13.8">
      <c r="A1225" s="35"/>
      <c r="B1225" s="669" t="s">
        <v>1373</v>
      </c>
      <c r="C1225" s="34"/>
      <c r="D1225" s="35"/>
      <c r="E1225" s="480"/>
      <c r="F1225" s="229"/>
    </row>
    <row r="1226" spans="1:6" s="417" customFormat="1" ht="13.8">
      <c r="A1226" s="35"/>
      <c r="B1226" s="669"/>
      <c r="C1226" s="34"/>
      <c r="D1226" s="35"/>
      <c r="E1226" s="480"/>
      <c r="F1226" s="229"/>
    </row>
    <row r="1227" spans="1:6" s="417" customFormat="1" ht="13.8">
      <c r="A1227" s="35"/>
      <c r="B1227" s="669" t="s">
        <v>1143</v>
      </c>
      <c r="C1227" s="34"/>
      <c r="D1227" s="35"/>
      <c r="E1227" s="480"/>
      <c r="F1227" s="229"/>
    </row>
    <row r="1228" spans="1:6" s="417" customFormat="1" ht="13.8">
      <c r="A1228" s="35"/>
      <c r="B1228" s="669"/>
      <c r="C1228" s="34"/>
      <c r="D1228" s="35"/>
      <c r="E1228" s="480"/>
      <c r="F1228" s="229"/>
    </row>
    <row r="1229" spans="1:6" s="417" customFormat="1" ht="13.8">
      <c r="A1229" s="35"/>
      <c r="B1229" s="537" t="s">
        <v>1238</v>
      </c>
      <c r="C1229" s="34"/>
      <c r="D1229" s="35"/>
      <c r="E1229" s="480"/>
      <c r="F1229" s="229"/>
    </row>
    <row r="1230" spans="1:6" s="417" customFormat="1" ht="13.8">
      <c r="A1230" s="35"/>
      <c r="B1230" s="537"/>
      <c r="C1230" s="34"/>
      <c r="D1230" s="35"/>
      <c r="E1230" s="480"/>
      <c r="F1230" s="229"/>
    </row>
    <row r="1231" spans="1:6" s="417" customFormat="1" ht="27.6">
      <c r="A1231" s="35" t="s">
        <v>28</v>
      </c>
      <c r="B1231" s="221" t="s">
        <v>1239</v>
      </c>
      <c r="C1231" s="34">
        <v>297</v>
      </c>
      <c r="D1231" s="35" t="s">
        <v>29</v>
      </c>
      <c r="E1231" s="480"/>
      <c r="F1231" s="69">
        <f>E1231*$C1231</f>
        <v>0</v>
      </c>
    </row>
    <row r="1232" spans="1:6" s="417" customFormat="1" ht="13.8">
      <c r="A1232" s="35"/>
      <c r="B1232" s="221"/>
      <c r="C1232" s="34"/>
      <c r="D1232" s="35"/>
      <c r="E1232" s="480"/>
      <c r="F1232" s="229"/>
    </row>
    <row r="1233" spans="1:6" s="417" customFormat="1" ht="13.8">
      <c r="A1233" s="35"/>
      <c r="B1233" s="340" t="s">
        <v>56</v>
      </c>
      <c r="C1233" s="34"/>
      <c r="D1233" s="35"/>
      <c r="E1233" s="480"/>
      <c r="F1233" s="229"/>
    </row>
    <row r="1234" spans="1:6" s="417" customFormat="1" ht="13.8">
      <c r="A1234" s="35"/>
      <c r="B1234" s="340"/>
      <c r="C1234" s="34"/>
      <c r="D1234" s="35"/>
      <c r="E1234" s="480"/>
      <c r="F1234" s="229"/>
    </row>
    <row r="1235" spans="1:6" s="417" customFormat="1" ht="13.8">
      <c r="A1235" s="35" t="s">
        <v>30</v>
      </c>
      <c r="B1235" s="221" t="s">
        <v>1240</v>
      </c>
      <c r="C1235" s="34">
        <v>297</v>
      </c>
      <c r="D1235" s="35" t="s">
        <v>29</v>
      </c>
      <c r="E1235" s="480"/>
      <c r="F1235" s="69">
        <f t="shared" ref="F1235" si="31">E1235*$C1235</f>
        <v>0</v>
      </c>
    </row>
    <row r="1236" spans="1:6" s="417" customFormat="1" ht="13.8">
      <c r="A1236" s="35"/>
      <c r="B1236" s="221"/>
      <c r="C1236" s="34"/>
      <c r="D1236" s="35"/>
      <c r="E1236" s="480"/>
      <c r="F1236" s="69"/>
    </row>
    <row r="1237" spans="1:6" s="417" customFormat="1" ht="27.6">
      <c r="A1237" s="35" t="s">
        <v>31</v>
      </c>
      <c r="B1237" s="221" t="s">
        <v>1241</v>
      </c>
      <c r="C1237" s="34">
        <v>1521</v>
      </c>
      <c r="D1237" s="35" t="s">
        <v>29</v>
      </c>
      <c r="E1237" s="480"/>
      <c r="F1237" s="69">
        <f t="shared" ref="F1237" si="32">E1237*$C1237</f>
        <v>0</v>
      </c>
    </row>
    <row r="1238" spans="1:6" s="417" customFormat="1" ht="13.8">
      <c r="A1238" s="35"/>
      <c r="B1238" s="221"/>
      <c r="C1238" s="34"/>
      <c r="D1238" s="35"/>
      <c r="E1238" s="480"/>
      <c r="F1238" s="229"/>
    </row>
    <row r="1239" spans="1:6" s="417" customFormat="1" ht="27.6">
      <c r="A1239" s="35"/>
      <c r="B1239" s="537" t="s">
        <v>1242</v>
      </c>
      <c r="C1239" s="34"/>
      <c r="D1239" s="35"/>
      <c r="E1239" s="480"/>
      <c r="F1239" s="229"/>
    </row>
    <row r="1240" spans="1:6" s="417" customFormat="1" ht="13.8">
      <c r="A1240" s="35"/>
      <c r="B1240" s="537"/>
      <c r="C1240" s="34"/>
      <c r="D1240" s="35"/>
      <c r="E1240" s="480"/>
      <c r="F1240" s="229"/>
    </row>
    <row r="1241" spans="1:6" s="417" customFormat="1" ht="13.8">
      <c r="A1241" s="35" t="s">
        <v>32</v>
      </c>
      <c r="B1241" s="221" t="s">
        <v>1243</v>
      </c>
      <c r="C1241" s="34">
        <v>426</v>
      </c>
      <c r="D1241" s="35" t="s">
        <v>29</v>
      </c>
      <c r="E1241" s="480"/>
      <c r="F1241" s="69">
        <f t="shared" ref="F1241" si="33">E1241*$C1241</f>
        <v>0</v>
      </c>
    </row>
    <row r="1242" spans="1:6" s="417" customFormat="1" ht="13.8">
      <c r="A1242" s="35"/>
      <c r="B1242" s="221"/>
      <c r="C1242" s="34"/>
      <c r="D1242" s="35"/>
      <c r="E1242" s="480"/>
      <c r="F1242" s="229"/>
    </row>
    <row r="1243" spans="1:6" s="417" customFormat="1" ht="13.8">
      <c r="A1243" s="35"/>
      <c r="B1243" s="340" t="s">
        <v>325</v>
      </c>
      <c r="C1243" s="34"/>
      <c r="D1243" s="35"/>
      <c r="E1243" s="480"/>
      <c r="F1243" s="229"/>
    </row>
    <row r="1244" spans="1:6" s="417" customFormat="1" ht="13.8">
      <c r="A1244" s="35"/>
      <c r="B1244" s="340"/>
      <c r="C1244" s="34"/>
      <c r="D1244" s="35"/>
      <c r="E1244" s="480"/>
      <c r="F1244" s="229"/>
    </row>
    <row r="1245" spans="1:6" s="417" customFormat="1" ht="41.4">
      <c r="A1245" s="35" t="s">
        <v>33</v>
      </c>
      <c r="B1245" s="221" t="s">
        <v>1244</v>
      </c>
      <c r="C1245" s="34">
        <v>426</v>
      </c>
      <c r="D1245" s="35" t="s">
        <v>29</v>
      </c>
      <c r="E1245" s="480"/>
      <c r="F1245" s="69">
        <f t="shared" ref="F1245:F1249" si="34">E1245*$C1245</f>
        <v>0</v>
      </c>
    </row>
    <row r="1246" spans="1:6" s="417" customFormat="1" ht="13.8">
      <c r="A1246" s="35"/>
      <c r="B1246" s="221"/>
      <c r="C1246" s="34"/>
      <c r="D1246" s="35"/>
      <c r="E1246" s="480"/>
      <c r="F1246" s="229"/>
    </row>
    <row r="1247" spans="1:6" s="417" customFormat="1" ht="27.6">
      <c r="A1247" s="35" t="s">
        <v>34</v>
      </c>
      <c r="B1247" s="221" t="s">
        <v>1245</v>
      </c>
      <c r="C1247" s="34">
        <v>82</v>
      </c>
      <c r="D1247" s="35" t="s">
        <v>29</v>
      </c>
      <c r="E1247" s="480"/>
      <c r="F1247" s="69">
        <f t="shared" si="34"/>
        <v>0</v>
      </c>
    </row>
    <row r="1248" spans="1:6" s="417" customFormat="1" ht="13.8">
      <c r="A1248" s="35"/>
      <c r="B1248" s="221"/>
      <c r="C1248" s="34"/>
      <c r="D1248" s="35"/>
      <c r="E1248" s="480"/>
      <c r="F1248" s="229"/>
    </row>
    <row r="1249" spans="1:6" s="417" customFormat="1" ht="55.2">
      <c r="A1249" s="35" t="s">
        <v>35</v>
      </c>
      <c r="B1249" s="221" t="s">
        <v>1246</v>
      </c>
      <c r="C1249" s="34">
        <v>16.400000000000002</v>
      </c>
      <c r="D1249" s="35" t="s">
        <v>29</v>
      </c>
      <c r="E1249" s="480"/>
      <c r="F1249" s="69">
        <f t="shared" si="34"/>
        <v>0</v>
      </c>
    </row>
    <row r="1250" spans="1:6" s="417" customFormat="1" ht="13.8">
      <c r="A1250" s="35"/>
      <c r="B1250" s="221"/>
      <c r="C1250" s="34"/>
      <c r="D1250" s="35"/>
      <c r="E1250" s="480"/>
      <c r="F1250" s="229"/>
    </row>
    <row r="1251" spans="1:6" s="417" customFormat="1" ht="13.8">
      <c r="A1251" s="35"/>
      <c r="B1251" s="669" t="s">
        <v>1121</v>
      </c>
      <c r="C1251" s="34"/>
      <c r="D1251" s="35"/>
      <c r="E1251" s="480"/>
      <c r="F1251" s="229"/>
    </row>
    <row r="1252" spans="1:6" s="417" customFormat="1" ht="13.8">
      <c r="A1252" s="35"/>
      <c r="B1252" s="669"/>
      <c r="C1252" s="34"/>
      <c r="D1252" s="35"/>
      <c r="E1252" s="480"/>
      <c r="F1252" s="229"/>
    </row>
    <row r="1253" spans="1:6" s="417" customFormat="1" ht="27.6">
      <c r="A1253" s="39"/>
      <c r="B1253" s="340" t="s">
        <v>1247</v>
      </c>
      <c r="C1253" s="56"/>
      <c r="D1253" s="187"/>
      <c r="E1253" s="480"/>
      <c r="F1253" s="228"/>
    </row>
    <row r="1254" spans="1:6" s="417" customFormat="1" ht="13.8">
      <c r="A1254" s="39"/>
      <c r="B1254" s="340"/>
      <c r="C1254" s="56"/>
      <c r="D1254" s="187"/>
      <c r="E1254" s="480"/>
      <c r="F1254" s="228"/>
    </row>
    <row r="1255" spans="1:6" s="417" customFormat="1" ht="13.8">
      <c r="A1255" s="39" t="s">
        <v>34</v>
      </c>
      <c r="B1255" s="221" t="s">
        <v>1248</v>
      </c>
      <c r="C1255" s="56">
        <v>22</v>
      </c>
      <c r="D1255" s="39" t="s">
        <v>29</v>
      </c>
      <c r="E1255" s="454"/>
      <c r="F1255" s="69">
        <f t="shared" ref="F1255" si="35">E1255*$C1255</f>
        <v>0</v>
      </c>
    </row>
    <row r="1256" spans="1:6" s="417" customFormat="1" ht="13.8">
      <c r="A1256" s="39"/>
      <c r="B1256" s="221"/>
      <c r="C1256" s="56"/>
      <c r="D1256" s="39"/>
      <c r="E1256" s="454"/>
      <c r="F1256" s="69"/>
    </row>
    <row r="1257" spans="1:6" s="417" customFormat="1" ht="13.8">
      <c r="A1257" s="39" t="s">
        <v>35</v>
      </c>
      <c r="B1257" s="221" t="s">
        <v>1249</v>
      </c>
      <c r="C1257" s="56">
        <v>69</v>
      </c>
      <c r="D1257" s="39" t="s">
        <v>29</v>
      </c>
      <c r="E1257" s="454"/>
      <c r="F1257" s="69">
        <f t="shared" ref="F1257" si="36">E1257*$C1257</f>
        <v>0</v>
      </c>
    </row>
    <row r="1258" spans="1:6" s="417" customFormat="1" ht="13.8">
      <c r="A1258" s="39"/>
      <c r="B1258" s="221"/>
      <c r="C1258" s="56"/>
      <c r="D1258" s="39"/>
      <c r="E1258" s="454"/>
      <c r="F1258" s="69"/>
    </row>
    <row r="1259" spans="1:6" s="417" customFormat="1" ht="27.6">
      <c r="A1259" s="39" t="s">
        <v>36</v>
      </c>
      <c r="B1259" s="221" t="s">
        <v>1250</v>
      </c>
      <c r="C1259" s="56">
        <v>496</v>
      </c>
      <c r="D1259" s="39" t="s">
        <v>29</v>
      </c>
      <c r="E1259" s="454"/>
      <c r="F1259" s="69">
        <f t="shared" ref="F1259" si="37">E1259*$C1259</f>
        <v>0</v>
      </c>
    </row>
    <row r="1260" spans="1:6" s="417" customFormat="1" ht="13.8">
      <c r="A1260" s="39"/>
      <c r="B1260" s="221"/>
      <c r="C1260" s="56"/>
      <c r="D1260" s="39"/>
      <c r="E1260" s="454"/>
      <c r="F1260" s="228"/>
    </row>
    <row r="1261" spans="1:6" s="417" customFormat="1" ht="13.8">
      <c r="A1261" s="39"/>
      <c r="B1261" s="221"/>
      <c r="C1261" s="56"/>
      <c r="D1261" s="39"/>
      <c r="E1261" s="454"/>
      <c r="F1261" s="228"/>
    </row>
    <row r="1262" spans="1:6" s="417" customFormat="1" ht="13.8">
      <c r="A1262" s="152"/>
      <c r="B1262" s="360"/>
      <c r="C1262" s="151"/>
      <c r="D1262" s="152"/>
      <c r="E1262" s="598"/>
      <c r="F1262" s="324"/>
    </row>
    <row r="1263" spans="1:6" s="632" customFormat="1" thickBot="1">
      <c r="A1263" s="186"/>
      <c r="B1263" s="461" t="s">
        <v>400</v>
      </c>
      <c r="C1263" s="185"/>
      <c r="D1263" s="186"/>
      <c r="E1263" s="630"/>
      <c r="F1263" s="631">
        <f>SUM(F1227:F1262)</f>
        <v>0</v>
      </c>
    </row>
    <row r="1264" spans="1:6" s="417" customFormat="1" thickTop="1">
      <c r="A1264" s="39"/>
      <c r="B1264" s="221"/>
      <c r="C1264" s="56"/>
      <c r="D1264" s="39"/>
      <c r="E1264" s="454"/>
      <c r="F1264" s="228"/>
    </row>
    <row r="1265" spans="1:6" s="417" customFormat="1" ht="13.8">
      <c r="A1265" s="149"/>
      <c r="B1265" s="233" t="s">
        <v>1251</v>
      </c>
      <c r="C1265" s="61"/>
      <c r="D1265" s="149"/>
      <c r="E1265" s="629"/>
      <c r="F1265" s="327"/>
    </row>
    <row r="1266" spans="1:6" s="417" customFormat="1" ht="13.8">
      <c r="A1266" s="149"/>
      <c r="B1266" s="340"/>
      <c r="C1266" s="61"/>
      <c r="D1266" s="149"/>
      <c r="E1266" s="629"/>
      <c r="F1266" s="327"/>
    </row>
    <row r="1267" spans="1:6" s="417" customFormat="1" ht="41.4">
      <c r="A1267" s="39" t="s">
        <v>28</v>
      </c>
      <c r="B1267" s="221" t="s">
        <v>1252</v>
      </c>
      <c r="C1267" s="56">
        <v>22</v>
      </c>
      <c r="D1267" s="39" t="s">
        <v>29</v>
      </c>
      <c r="E1267" s="454"/>
      <c r="F1267" s="69">
        <f>E1267*$C1267</f>
        <v>0</v>
      </c>
    </row>
    <row r="1268" spans="1:6" s="417" customFormat="1" ht="13.8">
      <c r="A1268" s="39"/>
      <c r="B1268" s="221"/>
      <c r="C1268" s="56"/>
      <c r="D1268" s="39"/>
      <c r="E1268" s="454"/>
      <c r="F1268" s="228"/>
    </row>
    <row r="1269" spans="1:6" s="417" customFormat="1" ht="13.8">
      <c r="A1269" s="39" t="s">
        <v>30</v>
      </c>
      <c r="B1269" s="221" t="s">
        <v>1253</v>
      </c>
      <c r="C1269" s="56">
        <v>550</v>
      </c>
      <c r="D1269" s="39" t="s">
        <v>46</v>
      </c>
      <c r="E1269" s="454"/>
      <c r="F1269" s="69">
        <f>E1269*$C1269</f>
        <v>0</v>
      </c>
    </row>
    <row r="1270" spans="1:6" s="417" customFormat="1" ht="13.8">
      <c r="A1270" s="39"/>
      <c r="B1270" s="221"/>
      <c r="C1270" s="56"/>
      <c r="D1270" s="39"/>
      <c r="E1270" s="454"/>
      <c r="F1270" s="69"/>
    </row>
    <row r="1271" spans="1:6" s="417" customFormat="1" ht="13.8">
      <c r="A1271" s="149"/>
      <c r="B1271" s="233" t="s">
        <v>1254</v>
      </c>
      <c r="C1271" s="61"/>
      <c r="D1271" s="149"/>
      <c r="E1271" s="629"/>
      <c r="F1271" s="327"/>
    </row>
    <row r="1272" spans="1:6" s="417" customFormat="1" ht="13.8">
      <c r="A1272" s="149"/>
      <c r="B1272" s="340"/>
      <c r="C1272" s="61"/>
      <c r="D1272" s="149"/>
      <c r="E1272" s="629"/>
      <c r="F1272" s="327"/>
    </row>
    <row r="1273" spans="1:6" s="417" customFormat="1" ht="27.6">
      <c r="A1273" s="39" t="s">
        <v>31</v>
      </c>
      <c r="B1273" s="221" t="s">
        <v>1255</v>
      </c>
      <c r="C1273" s="56">
        <v>69</v>
      </c>
      <c r="D1273" s="39" t="s">
        <v>29</v>
      </c>
      <c r="E1273" s="454"/>
      <c r="F1273" s="69">
        <f>E1273*$C1273</f>
        <v>0</v>
      </c>
    </row>
    <row r="1274" spans="1:6" s="417" customFormat="1" ht="13.8">
      <c r="A1274" s="39"/>
      <c r="B1274" s="221"/>
      <c r="C1274" s="56"/>
      <c r="D1274" s="39"/>
      <c r="E1274" s="454"/>
      <c r="F1274" s="69"/>
    </row>
    <row r="1275" spans="1:6" s="417" customFormat="1" ht="55.2">
      <c r="A1275" s="39" t="s">
        <v>32</v>
      </c>
      <c r="B1275" s="221" t="s">
        <v>1374</v>
      </c>
      <c r="C1275" s="56">
        <v>1</v>
      </c>
      <c r="D1275" s="39" t="s">
        <v>397</v>
      </c>
      <c r="E1275" s="454"/>
      <c r="F1275" s="69">
        <f>E1275*$C1275</f>
        <v>0</v>
      </c>
    </row>
    <row r="1276" spans="1:6" s="417" customFormat="1" ht="13.8">
      <c r="A1276" s="39"/>
      <c r="B1276" s="221"/>
      <c r="C1276" s="56"/>
      <c r="D1276" s="39"/>
      <c r="E1276" s="454"/>
      <c r="F1276" s="69"/>
    </row>
    <row r="1277" spans="1:6" s="417" customFormat="1" ht="13.8">
      <c r="A1277" s="39"/>
      <c r="B1277" s="233" t="s">
        <v>1257</v>
      </c>
      <c r="C1277" s="56"/>
      <c r="D1277" s="39"/>
      <c r="E1277" s="454"/>
      <c r="F1277" s="69"/>
    </row>
    <row r="1278" spans="1:6" s="417" customFormat="1" ht="13.8">
      <c r="A1278" s="39"/>
      <c r="B1278" s="221"/>
      <c r="C1278" s="56"/>
      <c r="D1278" s="39"/>
      <c r="E1278" s="454"/>
      <c r="F1278" s="69"/>
    </row>
    <row r="1279" spans="1:6" s="417" customFormat="1" ht="69">
      <c r="A1279" s="39"/>
      <c r="B1279" s="233" t="s">
        <v>1258</v>
      </c>
      <c r="C1279" s="56"/>
      <c r="D1279" s="39"/>
      <c r="E1279" s="454"/>
      <c r="F1279" s="228"/>
    </row>
    <row r="1280" spans="1:6" s="417" customFormat="1" ht="13.8">
      <c r="A1280" s="35"/>
      <c r="B1280" s="340"/>
      <c r="C1280" s="34"/>
      <c r="D1280" s="35"/>
      <c r="E1280" s="480"/>
      <c r="F1280" s="229"/>
    </row>
    <row r="1281" spans="1:6" s="417" customFormat="1" ht="27.6">
      <c r="A1281" s="35" t="s">
        <v>33</v>
      </c>
      <c r="B1281" s="221" t="s">
        <v>1259</v>
      </c>
      <c r="C1281" s="56">
        <v>496</v>
      </c>
      <c r="D1281" s="39" t="s">
        <v>29</v>
      </c>
      <c r="E1281" s="454"/>
      <c r="F1281" s="69">
        <f>E1281*$C1281</f>
        <v>0</v>
      </c>
    </row>
    <row r="1282" spans="1:6" s="417" customFormat="1" ht="13.8">
      <c r="A1282" s="35"/>
      <c r="B1282" s="221"/>
      <c r="C1282" s="56"/>
      <c r="D1282" s="39"/>
      <c r="E1282" s="454"/>
      <c r="F1282" s="69"/>
    </row>
    <row r="1283" spans="1:6" s="417" customFormat="1" ht="13.8">
      <c r="A1283" s="35"/>
      <c r="B1283" s="233" t="s">
        <v>878</v>
      </c>
      <c r="C1283" s="56"/>
      <c r="D1283" s="39"/>
      <c r="E1283" s="454"/>
      <c r="F1283" s="69"/>
    </row>
    <row r="1284" spans="1:6" s="417" customFormat="1" ht="13.8">
      <c r="A1284" s="35"/>
      <c r="B1284" s="221"/>
      <c r="C1284" s="56"/>
      <c r="D1284" s="39"/>
      <c r="E1284" s="454"/>
      <c r="F1284" s="69"/>
    </row>
    <row r="1285" spans="1:6" s="417" customFormat="1" ht="69">
      <c r="A1285" s="35" t="s">
        <v>34</v>
      </c>
      <c r="B1285" s="221" t="s">
        <v>1375</v>
      </c>
      <c r="C1285" s="56">
        <v>1</v>
      </c>
      <c r="D1285" s="39" t="s">
        <v>397</v>
      </c>
      <c r="E1285" s="454"/>
      <c r="F1285" s="69">
        <f>E1285*$C1285</f>
        <v>0</v>
      </c>
    </row>
    <row r="1286" spans="1:6" customFormat="1">
      <c r="A1286" s="35"/>
      <c r="B1286" s="233" t="s">
        <v>75</v>
      </c>
      <c r="C1286" s="603"/>
      <c r="D1286" s="35"/>
      <c r="E1286" s="2254"/>
      <c r="F1286" s="633"/>
    </row>
    <row r="1287" spans="1:6" customFormat="1">
      <c r="A1287" s="35"/>
      <c r="B1287" s="221"/>
      <c r="C1287" s="603"/>
      <c r="D1287" s="35"/>
      <c r="E1287" s="2254"/>
      <c r="F1287" s="633"/>
    </row>
    <row r="1288" spans="1:6" customFormat="1" ht="55.2">
      <c r="A1288" s="35" t="s">
        <v>35</v>
      </c>
      <c r="B1288" s="221" t="s">
        <v>1261</v>
      </c>
      <c r="C1288" s="603">
        <v>482</v>
      </c>
      <c r="D1288" s="35" t="s">
        <v>29</v>
      </c>
      <c r="E1288" s="2254"/>
      <c r="F1288" s="633">
        <f>E1288*$C1288</f>
        <v>0</v>
      </c>
    </row>
    <row r="1289" spans="1:6" customFormat="1">
      <c r="A1289" s="35"/>
      <c r="B1289" s="221"/>
      <c r="C1289" s="603"/>
      <c r="D1289" s="35"/>
      <c r="E1289" s="2254"/>
      <c r="F1289" s="633"/>
    </row>
    <row r="1290" spans="1:6" customFormat="1" ht="55.2">
      <c r="A1290" s="35" t="s">
        <v>36</v>
      </c>
      <c r="B1290" s="221" t="s">
        <v>1262</v>
      </c>
      <c r="C1290" s="603">
        <v>84</v>
      </c>
      <c r="D1290" s="35" t="s">
        <v>29</v>
      </c>
      <c r="E1290" s="2254"/>
      <c r="F1290" s="633">
        <f>E1290*$C1290</f>
        <v>0</v>
      </c>
    </row>
    <row r="1291" spans="1:6" customFormat="1">
      <c r="A1291" s="35"/>
      <c r="B1291" s="221"/>
      <c r="C1291" s="603"/>
      <c r="D1291" s="35"/>
      <c r="E1291" s="2254"/>
      <c r="F1291" s="633"/>
    </row>
    <row r="1292" spans="1:6" customFormat="1">
      <c r="A1292" s="152"/>
      <c r="B1292" s="360"/>
      <c r="C1292" s="151"/>
      <c r="D1292" s="152"/>
      <c r="E1292" s="598"/>
      <c r="F1292" s="324"/>
    </row>
    <row r="1293" spans="1:6" customFormat="1" ht="15" thickBot="1">
      <c r="A1293" s="186"/>
      <c r="B1293" s="461" t="s">
        <v>400</v>
      </c>
      <c r="C1293" s="185"/>
      <c r="D1293" s="186"/>
      <c r="E1293" s="630"/>
      <c r="F1293" s="631">
        <f>SUM(F1264:F1292)</f>
        <v>0</v>
      </c>
    </row>
    <row r="1294" spans="1:6" customFormat="1" ht="15" thickTop="1">
      <c r="A1294" s="39"/>
      <c r="B1294" s="221"/>
      <c r="C1294" s="200"/>
      <c r="D1294" s="39"/>
      <c r="E1294" s="2254"/>
      <c r="F1294" s="634"/>
    </row>
    <row r="1295" spans="1:6" customFormat="1" ht="41.4">
      <c r="A1295" s="35" t="s">
        <v>28</v>
      </c>
      <c r="B1295" s="221" t="s">
        <v>1263</v>
      </c>
      <c r="C1295" s="603">
        <v>10</v>
      </c>
      <c r="D1295" s="35" t="s">
        <v>44</v>
      </c>
      <c r="E1295" s="2254"/>
      <c r="F1295" s="633">
        <f>E1295*$C1295</f>
        <v>0</v>
      </c>
    </row>
    <row r="1296" spans="1:6" customFormat="1">
      <c r="A1296" s="35"/>
      <c r="B1296" s="221"/>
      <c r="C1296" s="603"/>
      <c r="D1296" s="35"/>
      <c r="E1296" s="2254"/>
      <c r="F1296" s="633"/>
    </row>
    <row r="1297" spans="1:6" customFormat="1">
      <c r="A1297" s="39"/>
      <c r="B1297" s="233" t="s">
        <v>1264</v>
      </c>
      <c r="C1297" s="39"/>
      <c r="D1297" s="39"/>
      <c r="E1297" s="2254"/>
      <c r="F1297" s="634"/>
    </row>
    <row r="1298" spans="1:6" customFormat="1">
      <c r="A1298" s="39"/>
      <c r="B1298" s="221"/>
      <c r="C1298" s="39"/>
      <c r="D1298" s="39"/>
      <c r="E1298" s="2254"/>
      <c r="F1298" s="634"/>
    </row>
    <row r="1299" spans="1:6" customFormat="1" ht="27.6">
      <c r="A1299" s="39" t="s">
        <v>30</v>
      </c>
      <c r="B1299" s="221" t="s">
        <v>1265</v>
      </c>
      <c r="C1299" s="200">
        <v>566</v>
      </c>
      <c r="D1299" s="39" t="s">
        <v>29</v>
      </c>
      <c r="E1299" s="2254"/>
      <c r="F1299" s="634">
        <f>E1299*$C1299</f>
        <v>0</v>
      </c>
    </row>
    <row r="1300" spans="1:6" customFormat="1">
      <c r="A1300" s="39"/>
      <c r="B1300" s="221"/>
      <c r="C1300" s="200"/>
      <c r="D1300" s="39"/>
      <c r="E1300" s="2254"/>
      <c r="F1300" s="634"/>
    </row>
    <row r="1301" spans="1:6" s="417" customFormat="1" ht="13.8">
      <c r="A1301" s="35"/>
      <c r="B1301" s="221"/>
      <c r="C1301" s="34"/>
      <c r="D1301" s="35"/>
      <c r="E1301" s="480"/>
      <c r="F1301" s="228"/>
    </row>
    <row r="1302" spans="1:6" s="570" customFormat="1" thickBot="1">
      <c r="A1302" s="227"/>
      <c r="B1302" s="473" t="s">
        <v>400</v>
      </c>
      <c r="C1302" s="30"/>
      <c r="D1302" s="227"/>
      <c r="E1302" s="2010"/>
      <c r="F1302" s="639">
        <f>SUM(F1294:F1301)</f>
        <v>0</v>
      </c>
    </row>
    <row r="1303" spans="1:6" s="570" customFormat="1" thickTop="1">
      <c r="A1303" s="227"/>
      <c r="B1303" s="473"/>
      <c r="C1303" s="30"/>
      <c r="D1303" s="227"/>
      <c r="E1303" s="2010"/>
      <c r="F1303" s="327"/>
    </row>
    <row r="1304" spans="1:6" s="570" customFormat="1" ht="13.8">
      <c r="A1304" s="227"/>
      <c r="B1304" s="473"/>
      <c r="C1304" s="30"/>
      <c r="D1304" s="227"/>
      <c r="E1304" s="2010"/>
      <c r="F1304" s="327"/>
    </row>
    <row r="1305" spans="1:6" s="570" customFormat="1" ht="13.8">
      <c r="A1305" s="227"/>
      <c r="B1305" s="473"/>
      <c r="C1305" s="30"/>
      <c r="D1305" s="227"/>
      <c r="E1305" s="2010"/>
      <c r="F1305" s="327"/>
    </row>
    <row r="1306" spans="1:6" s="570" customFormat="1" ht="13.8">
      <c r="A1306" s="227"/>
      <c r="B1306" s="473"/>
      <c r="C1306" s="30"/>
      <c r="D1306" s="227"/>
      <c r="E1306" s="2010"/>
      <c r="F1306" s="327"/>
    </row>
    <row r="1307" spans="1:6" s="570" customFormat="1" ht="13.8">
      <c r="A1307" s="227"/>
      <c r="B1307" s="473"/>
      <c r="C1307" s="30"/>
      <c r="D1307" s="227"/>
      <c r="E1307" s="2010"/>
      <c r="F1307" s="327"/>
    </row>
    <row r="1308" spans="1:6" s="570" customFormat="1" ht="13.8">
      <c r="A1308" s="227"/>
      <c r="B1308" s="473"/>
      <c r="C1308" s="30"/>
      <c r="D1308" s="227"/>
      <c r="E1308" s="2010"/>
      <c r="F1308" s="327"/>
    </row>
    <row r="1309" spans="1:6" s="570" customFormat="1" ht="13.8">
      <c r="A1309" s="227"/>
      <c r="B1309" s="473"/>
      <c r="C1309" s="30"/>
      <c r="D1309" s="227"/>
      <c r="E1309" s="2010"/>
      <c r="F1309" s="327"/>
    </row>
    <row r="1310" spans="1:6" s="570" customFormat="1" ht="13.8">
      <c r="A1310" s="227"/>
      <c r="B1310" s="473"/>
      <c r="C1310" s="30"/>
      <c r="D1310" s="227"/>
      <c r="E1310" s="2010"/>
      <c r="F1310" s="327"/>
    </row>
    <row r="1311" spans="1:6" s="570" customFormat="1" ht="13.8">
      <c r="A1311" s="227"/>
      <c r="B1311" s="473"/>
      <c r="C1311" s="30"/>
      <c r="D1311" s="227"/>
      <c r="E1311" s="2010"/>
      <c r="F1311" s="327"/>
    </row>
    <row r="1312" spans="1:6" s="570" customFormat="1" ht="13.8">
      <c r="A1312" s="227"/>
      <c r="B1312" s="473"/>
      <c r="C1312" s="30"/>
      <c r="D1312" s="227"/>
      <c r="E1312" s="2010"/>
      <c r="F1312" s="327"/>
    </row>
    <row r="1313" spans="1:6" s="570" customFormat="1" ht="13.8">
      <c r="A1313" s="227"/>
      <c r="B1313" s="473"/>
      <c r="C1313" s="30"/>
      <c r="D1313" s="227"/>
      <c r="E1313" s="2010"/>
      <c r="F1313" s="327"/>
    </row>
    <row r="1314" spans="1:6" s="570" customFormat="1" ht="13.8">
      <c r="A1314" s="227"/>
      <c r="B1314" s="473"/>
      <c r="C1314" s="30"/>
      <c r="D1314" s="227"/>
      <c r="E1314" s="2010"/>
      <c r="F1314" s="327"/>
    </row>
    <row r="1315" spans="1:6" s="570" customFormat="1" ht="13.8">
      <c r="A1315" s="227"/>
      <c r="B1315" s="473"/>
      <c r="C1315" s="30"/>
      <c r="D1315" s="227"/>
      <c r="E1315" s="2010"/>
      <c r="F1315" s="327"/>
    </row>
    <row r="1316" spans="1:6" s="570" customFormat="1" ht="13.8">
      <c r="A1316" s="227"/>
      <c r="B1316" s="473"/>
      <c r="C1316" s="30"/>
      <c r="D1316" s="227"/>
      <c r="E1316" s="2010"/>
      <c r="F1316" s="327"/>
    </row>
    <row r="1317" spans="1:6" s="570" customFormat="1" ht="13.8">
      <c r="A1317" s="227"/>
      <c r="B1317" s="473"/>
      <c r="C1317" s="30"/>
      <c r="D1317" s="227"/>
      <c r="E1317" s="2010"/>
      <c r="F1317" s="327"/>
    </row>
    <row r="1318" spans="1:6" s="570" customFormat="1" ht="13.8">
      <c r="A1318" s="227"/>
      <c r="B1318" s="473"/>
      <c r="C1318" s="30"/>
      <c r="D1318" s="227"/>
      <c r="E1318" s="2010"/>
      <c r="F1318" s="327"/>
    </row>
    <row r="1319" spans="1:6" s="570" customFormat="1" ht="13.8">
      <c r="A1319" s="227"/>
      <c r="B1319" s="473"/>
      <c r="C1319" s="30"/>
      <c r="D1319" s="227"/>
      <c r="E1319" s="2010"/>
      <c r="F1319" s="327"/>
    </row>
    <row r="1320" spans="1:6" s="570" customFormat="1" ht="13.8">
      <c r="A1320" s="227"/>
      <c r="B1320" s="473"/>
      <c r="C1320" s="30"/>
      <c r="D1320" s="227"/>
      <c r="E1320" s="2010"/>
      <c r="F1320" s="327"/>
    </row>
    <row r="1321" spans="1:6" s="570" customFormat="1" ht="13.8">
      <c r="A1321" s="227"/>
      <c r="B1321" s="473"/>
      <c r="C1321" s="30"/>
      <c r="D1321" s="227"/>
      <c r="E1321" s="2010"/>
      <c r="F1321" s="327"/>
    </row>
    <row r="1322" spans="1:6" s="570" customFormat="1" ht="13.8">
      <c r="A1322" s="227"/>
      <c r="B1322" s="473"/>
      <c r="C1322" s="30"/>
      <c r="D1322" s="227"/>
      <c r="E1322" s="2010"/>
      <c r="F1322" s="327"/>
    </row>
    <row r="1323" spans="1:6" s="570" customFormat="1" ht="13.8">
      <c r="A1323" s="227"/>
      <c r="B1323" s="473"/>
      <c r="C1323" s="30"/>
      <c r="D1323" s="227"/>
      <c r="E1323" s="2010"/>
      <c r="F1323" s="327"/>
    </row>
    <row r="1324" spans="1:6" s="570" customFormat="1" ht="13.8">
      <c r="A1324" s="227"/>
      <c r="B1324" s="473"/>
      <c r="C1324" s="30"/>
      <c r="D1324" s="227"/>
      <c r="E1324" s="2010"/>
      <c r="F1324" s="327"/>
    </row>
    <row r="1325" spans="1:6" s="570" customFormat="1" ht="13.8">
      <c r="A1325" s="227"/>
      <c r="B1325" s="473"/>
      <c r="C1325" s="30"/>
      <c r="D1325" s="227"/>
      <c r="E1325" s="2010"/>
      <c r="F1325" s="327"/>
    </row>
    <row r="1326" spans="1:6" s="570" customFormat="1" ht="13.8">
      <c r="A1326" s="227"/>
      <c r="B1326" s="473"/>
      <c r="C1326" s="30"/>
      <c r="D1326" s="227"/>
      <c r="E1326" s="2010"/>
      <c r="F1326" s="327"/>
    </row>
    <row r="1327" spans="1:6" s="570" customFormat="1" ht="13.8">
      <c r="A1327" s="227"/>
      <c r="B1327" s="473"/>
      <c r="C1327" s="30"/>
      <c r="D1327" s="227"/>
      <c r="E1327" s="2010"/>
      <c r="F1327" s="327"/>
    </row>
    <row r="1328" spans="1:6" s="570" customFormat="1" ht="13.8">
      <c r="A1328" s="227"/>
      <c r="B1328" s="473"/>
      <c r="C1328" s="30"/>
      <c r="D1328" s="227"/>
      <c r="E1328" s="2010"/>
      <c r="F1328" s="327"/>
    </row>
    <row r="1329" spans="1:6" s="570" customFormat="1" ht="13.8">
      <c r="A1329" s="227"/>
      <c r="B1329" s="473"/>
      <c r="C1329" s="30"/>
      <c r="D1329" s="227"/>
      <c r="E1329" s="2010"/>
      <c r="F1329" s="327"/>
    </row>
    <row r="1330" spans="1:6" s="417" customFormat="1" ht="13.8">
      <c r="A1330" s="35"/>
      <c r="B1330" s="221"/>
      <c r="C1330" s="34"/>
      <c r="D1330" s="35"/>
      <c r="E1330" s="480"/>
      <c r="F1330" s="228"/>
    </row>
    <row r="1331" spans="1:6" s="417" customFormat="1" ht="13.8">
      <c r="A1331" s="35"/>
      <c r="B1331" s="233" t="s">
        <v>45</v>
      </c>
      <c r="C1331" s="34"/>
      <c r="D1331" s="35"/>
      <c r="E1331" s="480"/>
      <c r="F1331" s="228"/>
    </row>
    <row r="1332" spans="1:6" s="417" customFormat="1" ht="13.8">
      <c r="A1332" s="35"/>
      <c r="B1332" s="221"/>
      <c r="C1332" s="34"/>
      <c r="D1332" s="35"/>
      <c r="E1332" s="480"/>
      <c r="F1332" s="228"/>
    </row>
    <row r="1333" spans="1:6" s="417" customFormat="1" ht="13.8">
      <c r="A1333" s="35"/>
      <c r="B1333" s="221"/>
      <c r="C1333" s="34"/>
      <c r="D1333" s="35"/>
      <c r="E1333" s="480"/>
      <c r="F1333" s="228"/>
    </row>
    <row r="1334" spans="1:6" s="417" customFormat="1" ht="13.8">
      <c r="A1334" s="35"/>
      <c r="B1334" s="221" t="s">
        <v>1376</v>
      </c>
      <c r="C1334" s="34"/>
      <c r="D1334" s="35"/>
      <c r="E1334" s="480"/>
      <c r="F1334" s="228">
        <f>F1263</f>
        <v>0</v>
      </c>
    </row>
    <row r="1335" spans="1:6" s="417" customFormat="1" ht="13.8">
      <c r="A1335" s="35"/>
      <c r="B1335" s="221"/>
      <c r="C1335" s="34"/>
      <c r="D1335" s="35"/>
      <c r="E1335" s="480"/>
      <c r="F1335" s="228"/>
    </row>
    <row r="1336" spans="1:6" s="417" customFormat="1" ht="13.8">
      <c r="A1336" s="35"/>
      <c r="B1336" s="221" t="s">
        <v>1377</v>
      </c>
      <c r="C1336" s="34"/>
      <c r="D1336" s="35"/>
      <c r="E1336" s="480"/>
      <c r="F1336" s="228">
        <f>F1293</f>
        <v>0</v>
      </c>
    </row>
    <row r="1337" spans="1:6" s="417" customFormat="1" ht="13.8">
      <c r="A1337" s="35"/>
      <c r="B1337" s="221"/>
      <c r="C1337" s="34"/>
      <c r="D1337" s="35"/>
      <c r="E1337" s="480"/>
      <c r="F1337" s="228"/>
    </row>
    <row r="1338" spans="1:6" s="417" customFormat="1" ht="13.8">
      <c r="A1338" s="35"/>
      <c r="B1338" s="221" t="s">
        <v>1276</v>
      </c>
      <c r="C1338" s="34"/>
      <c r="D1338" s="35"/>
      <c r="E1338" s="480"/>
      <c r="F1338" s="228">
        <f>F1302</f>
        <v>0</v>
      </c>
    </row>
    <row r="1339" spans="1:6" s="417" customFormat="1" ht="13.8">
      <c r="A1339" s="35"/>
      <c r="B1339" s="672"/>
      <c r="C1339" s="34"/>
      <c r="D1339" s="35"/>
      <c r="E1339" s="480"/>
      <c r="F1339" s="229"/>
    </row>
    <row r="1340" spans="1:6" s="417" customFormat="1" ht="13.8">
      <c r="A1340" s="48"/>
      <c r="B1340" s="670"/>
      <c r="C1340" s="47"/>
      <c r="D1340" s="48"/>
      <c r="E1340" s="2014"/>
      <c r="F1340" s="231"/>
    </row>
    <row r="1341" spans="1:6" s="417" customFormat="1" thickBot="1">
      <c r="A1341" s="66"/>
      <c r="B1341" s="671" t="s">
        <v>1378</v>
      </c>
      <c r="C1341" s="65"/>
      <c r="D1341" s="66"/>
      <c r="E1341" s="2022"/>
      <c r="F1341" s="232">
        <f>SUM(F1334:F1339)</f>
        <v>0</v>
      </c>
    </row>
    <row r="1342" spans="1:6" s="417" customFormat="1" thickTop="1">
      <c r="A1342" s="35"/>
      <c r="B1342" s="672"/>
      <c r="C1342" s="34"/>
      <c r="D1342" s="35"/>
      <c r="E1342" s="480"/>
      <c r="F1342" s="68"/>
    </row>
    <row r="1343" spans="1:6" s="417" customFormat="1" ht="13.8">
      <c r="A1343" s="35"/>
      <c r="B1343" s="669" t="s">
        <v>1379</v>
      </c>
      <c r="C1343" s="34"/>
      <c r="D1343" s="35"/>
      <c r="E1343" s="480"/>
      <c r="F1343" s="68"/>
    </row>
    <row r="1344" spans="1:6" s="417" customFormat="1" ht="13.8">
      <c r="A1344" s="35"/>
      <c r="B1344" s="672"/>
      <c r="C1344" s="34"/>
      <c r="D1344" s="35"/>
      <c r="E1344" s="480"/>
      <c r="F1344" s="68"/>
    </row>
    <row r="1345" spans="1:15" s="417" customFormat="1" ht="13.8">
      <c r="A1345" s="35"/>
      <c r="B1345" s="669" t="s">
        <v>1279</v>
      </c>
      <c r="C1345" s="34"/>
      <c r="D1345" s="35"/>
      <c r="E1345" s="480"/>
      <c r="F1345" s="68"/>
    </row>
    <row r="1346" spans="1:15" s="417" customFormat="1" ht="13.8">
      <c r="A1346" s="35"/>
      <c r="B1346" s="669"/>
      <c r="C1346" s="34"/>
      <c r="D1346" s="35"/>
      <c r="E1346" s="480"/>
      <c r="F1346" s="68"/>
    </row>
    <row r="1347" spans="1:15" s="417" customFormat="1" ht="138">
      <c r="A1347" s="39" t="s">
        <v>28</v>
      </c>
      <c r="B1347" s="672" t="s">
        <v>1280</v>
      </c>
      <c r="C1347" s="34">
        <v>23</v>
      </c>
      <c r="D1347" s="35" t="s">
        <v>44</v>
      </c>
      <c r="E1347" s="480"/>
      <c r="F1347" s="229">
        <f>E1347*C1347</f>
        <v>0</v>
      </c>
    </row>
    <row r="1348" spans="1:15" s="417" customFormat="1" ht="13.8">
      <c r="A1348" s="39"/>
      <c r="B1348" s="221"/>
      <c r="C1348" s="34"/>
      <c r="D1348" s="35"/>
      <c r="E1348" s="480"/>
      <c r="F1348" s="229"/>
    </row>
    <row r="1349" spans="1:15" s="417" customFormat="1" ht="13.8">
      <c r="A1349" s="39"/>
      <c r="B1349" s="409" t="s">
        <v>1380</v>
      </c>
      <c r="C1349" s="34"/>
      <c r="D1349" s="35"/>
      <c r="E1349" s="2038"/>
      <c r="F1349" s="645"/>
      <c r="G1349" s="646"/>
      <c r="H1349" s="646"/>
      <c r="I1349" s="646"/>
      <c r="J1349" s="646"/>
      <c r="K1349" s="646"/>
      <c r="L1349" s="646"/>
      <c r="M1349" s="646"/>
      <c r="N1349" s="646"/>
      <c r="O1349" s="646"/>
    </row>
    <row r="1350" spans="1:15" s="417" customFormat="1" ht="13.8">
      <c r="A1350" s="39"/>
      <c r="B1350" s="588"/>
      <c r="C1350" s="34"/>
      <c r="D1350" s="35"/>
      <c r="E1350" s="2038"/>
      <c r="F1350" s="645"/>
      <c r="G1350" s="646"/>
      <c r="H1350" s="646"/>
      <c r="I1350" s="646"/>
      <c r="J1350" s="646"/>
      <c r="K1350" s="646"/>
      <c r="L1350" s="646"/>
      <c r="M1350" s="646"/>
      <c r="N1350" s="646"/>
      <c r="O1350" s="646"/>
    </row>
    <row r="1351" spans="1:15" s="417" customFormat="1" ht="82.8">
      <c r="A1351" s="39" t="s">
        <v>30</v>
      </c>
      <c r="B1351" s="672" t="s">
        <v>1288</v>
      </c>
      <c r="C1351" s="34">
        <v>12</v>
      </c>
      <c r="D1351" s="35" t="s">
        <v>46</v>
      </c>
      <c r="E1351" s="2038"/>
      <c r="F1351" s="645">
        <f>E1351*C1351</f>
        <v>0</v>
      </c>
      <c r="G1351" s="646"/>
      <c r="H1351" s="646"/>
      <c r="I1351" s="646"/>
      <c r="J1351" s="646"/>
      <c r="K1351" s="646"/>
      <c r="L1351" s="646"/>
      <c r="M1351" s="646"/>
      <c r="N1351" s="646"/>
      <c r="O1351" s="646"/>
    </row>
    <row r="1352" spans="1:15" s="417" customFormat="1" ht="13.8">
      <c r="A1352" s="39"/>
      <c r="B1352" s="672"/>
      <c r="C1352" s="34"/>
      <c r="D1352" s="35"/>
      <c r="E1352" s="2038"/>
      <c r="F1352" s="645"/>
      <c r="G1352" s="646"/>
      <c r="H1352" s="646"/>
      <c r="I1352" s="646"/>
      <c r="J1352" s="646"/>
      <c r="K1352" s="646"/>
      <c r="L1352" s="646"/>
      <c r="M1352" s="646"/>
      <c r="N1352" s="646"/>
      <c r="O1352" s="646"/>
    </row>
    <row r="1353" spans="1:15" s="417" customFormat="1" ht="13.8">
      <c r="A1353" s="39"/>
      <c r="B1353" s="409" t="s">
        <v>1381</v>
      </c>
      <c r="C1353" s="34"/>
      <c r="D1353" s="35"/>
      <c r="E1353" s="2038"/>
      <c r="F1353" s="645"/>
      <c r="G1353" s="646"/>
      <c r="H1353" s="646"/>
      <c r="I1353" s="646"/>
      <c r="J1353" s="646"/>
      <c r="K1353" s="646"/>
      <c r="L1353" s="646"/>
      <c r="M1353" s="646"/>
      <c r="N1353" s="646"/>
      <c r="O1353" s="646"/>
    </row>
    <row r="1354" spans="1:15" s="417" customFormat="1" ht="13.8">
      <c r="A1354" s="39"/>
      <c r="B1354" s="588"/>
      <c r="C1354" s="34"/>
      <c r="D1354" s="35"/>
      <c r="E1354" s="2038"/>
      <c r="F1354" s="645"/>
      <c r="G1354" s="646"/>
      <c r="H1354" s="646"/>
      <c r="I1354" s="646"/>
      <c r="J1354" s="646"/>
      <c r="K1354" s="646"/>
      <c r="L1354" s="646"/>
      <c r="M1354" s="646"/>
      <c r="N1354" s="646"/>
      <c r="O1354" s="646"/>
    </row>
    <row r="1355" spans="1:15" s="417" customFormat="1" ht="82.8">
      <c r="A1355" s="39" t="s">
        <v>31</v>
      </c>
      <c r="B1355" s="672" t="s">
        <v>1382</v>
      </c>
      <c r="C1355" s="34">
        <v>4</v>
      </c>
      <c r="D1355" s="35" t="s">
        <v>46</v>
      </c>
      <c r="E1355" s="2038"/>
      <c r="F1355" s="645">
        <f>E1355*C1355</f>
        <v>0</v>
      </c>
      <c r="G1355" s="646"/>
      <c r="H1355" s="646"/>
      <c r="I1355" s="646"/>
      <c r="J1355" s="646"/>
      <c r="K1355" s="646"/>
      <c r="L1355" s="646"/>
      <c r="M1355" s="646"/>
      <c r="N1355" s="646"/>
      <c r="O1355" s="646"/>
    </row>
    <row r="1356" spans="1:15" s="417" customFormat="1" ht="13.8">
      <c r="A1356" s="39"/>
      <c r="B1356" s="672"/>
      <c r="C1356" s="34"/>
      <c r="D1356" s="35"/>
      <c r="E1356" s="2038"/>
      <c r="F1356" s="645"/>
      <c r="G1356" s="646"/>
      <c r="H1356" s="646"/>
      <c r="I1356" s="646"/>
      <c r="J1356" s="646"/>
      <c r="K1356" s="646"/>
      <c r="L1356" s="646"/>
      <c r="M1356" s="646"/>
      <c r="N1356" s="646"/>
      <c r="O1356" s="646"/>
    </row>
    <row r="1357" spans="1:15" s="417" customFormat="1" ht="13.8">
      <c r="A1357" s="39"/>
      <c r="B1357" s="409" t="s">
        <v>1289</v>
      </c>
      <c r="C1357" s="34"/>
      <c r="D1357" s="35"/>
      <c r="E1357" s="2038"/>
      <c r="F1357" s="645"/>
      <c r="G1357" s="646"/>
      <c r="H1357" s="646"/>
      <c r="I1357" s="646"/>
      <c r="J1357" s="646"/>
      <c r="K1357" s="646"/>
      <c r="L1357" s="646"/>
      <c r="M1357" s="646"/>
      <c r="N1357" s="646"/>
      <c r="O1357" s="646"/>
    </row>
    <row r="1358" spans="1:15" s="417" customFormat="1" ht="13.8">
      <c r="A1358" s="39"/>
      <c r="B1358" s="221"/>
      <c r="C1358" s="34"/>
      <c r="D1358" s="35"/>
      <c r="E1358" s="2038"/>
      <c r="F1358" s="645"/>
      <c r="G1358" s="646"/>
      <c r="H1358" s="646"/>
      <c r="I1358" s="646"/>
      <c r="J1358" s="646"/>
      <c r="K1358" s="646"/>
      <c r="L1358" s="646"/>
      <c r="M1358" s="646"/>
      <c r="N1358" s="646"/>
      <c r="O1358" s="646"/>
    </row>
    <row r="1359" spans="1:15" s="417" customFormat="1" ht="96.6">
      <c r="A1359" s="39" t="s">
        <v>32</v>
      </c>
      <c r="B1359" s="588" t="s">
        <v>1290</v>
      </c>
      <c r="C1359" s="34">
        <v>16</v>
      </c>
      <c r="D1359" s="35" t="s">
        <v>46</v>
      </c>
      <c r="E1359" s="2038"/>
      <c r="F1359" s="645">
        <f>E1359*C1359</f>
        <v>0</v>
      </c>
      <c r="G1359" s="646"/>
      <c r="H1359" s="646"/>
      <c r="I1359" s="646"/>
      <c r="J1359" s="646"/>
      <c r="K1359" s="646"/>
      <c r="L1359" s="646"/>
      <c r="M1359" s="646"/>
      <c r="N1359" s="646"/>
      <c r="O1359" s="646"/>
    </row>
    <row r="1360" spans="1:15" s="417" customFormat="1" ht="13.8">
      <c r="A1360" s="39"/>
      <c r="B1360" s="588"/>
      <c r="C1360" s="34"/>
      <c r="D1360" s="35"/>
      <c r="E1360" s="2038"/>
      <c r="F1360" s="645"/>
      <c r="G1360" s="646"/>
      <c r="H1360" s="646"/>
      <c r="I1360" s="646"/>
      <c r="J1360" s="646"/>
      <c r="K1360" s="646"/>
      <c r="L1360" s="646"/>
      <c r="M1360" s="646"/>
      <c r="N1360" s="646"/>
      <c r="O1360" s="646"/>
    </row>
    <row r="1361" spans="1:15" s="417" customFormat="1" ht="13.8">
      <c r="A1361" s="39"/>
      <c r="B1361" s="588"/>
      <c r="C1361" s="34"/>
      <c r="D1361" s="35"/>
      <c r="E1361" s="2038"/>
      <c r="F1361" s="645"/>
      <c r="G1361" s="646"/>
      <c r="H1361" s="646"/>
      <c r="I1361" s="646"/>
      <c r="J1361" s="646"/>
      <c r="K1361" s="646"/>
      <c r="L1361" s="646"/>
      <c r="M1361" s="646"/>
      <c r="N1361" s="646"/>
      <c r="O1361" s="646"/>
    </row>
    <row r="1362" spans="1:15" s="417" customFormat="1" ht="13.8">
      <c r="A1362" s="39"/>
      <c r="B1362" s="588"/>
      <c r="C1362" s="34"/>
      <c r="D1362" s="35"/>
      <c r="E1362" s="2038"/>
      <c r="F1362" s="645"/>
      <c r="G1362" s="646"/>
      <c r="H1362" s="646"/>
      <c r="I1362" s="646"/>
      <c r="J1362" s="646"/>
      <c r="K1362" s="646"/>
      <c r="L1362" s="646"/>
      <c r="M1362" s="646"/>
      <c r="N1362" s="646"/>
      <c r="O1362" s="646"/>
    </row>
    <row r="1363" spans="1:15" s="417" customFormat="1" ht="13.8">
      <c r="A1363" s="39"/>
      <c r="B1363" s="588"/>
      <c r="C1363" s="34"/>
      <c r="D1363" s="35"/>
      <c r="E1363" s="2038"/>
      <c r="F1363" s="645"/>
      <c r="G1363" s="646"/>
      <c r="H1363" s="646"/>
      <c r="I1363" s="646"/>
      <c r="J1363" s="646"/>
      <c r="K1363" s="646"/>
      <c r="L1363" s="646"/>
      <c r="M1363" s="646"/>
      <c r="N1363" s="646"/>
      <c r="O1363" s="646"/>
    </row>
    <row r="1364" spans="1:15" s="417" customFormat="1" ht="13.8">
      <c r="A1364" s="39"/>
      <c r="B1364" s="588"/>
      <c r="C1364" s="34"/>
      <c r="D1364" s="35"/>
      <c r="E1364" s="2038"/>
      <c r="F1364" s="645"/>
      <c r="G1364" s="646"/>
      <c r="H1364" s="646"/>
      <c r="I1364" s="646"/>
      <c r="J1364" s="646"/>
      <c r="K1364" s="646"/>
      <c r="L1364" s="646"/>
      <c r="M1364" s="646"/>
      <c r="N1364" s="646"/>
      <c r="O1364" s="646"/>
    </row>
    <row r="1365" spans="1:15" s="417" customFormat="1" ht="13.8">
      <c r="A1365" s="39"/>
      <c r="B1365" s="588"/>
      <c r="C1365" s="34"/>
      <c r="D1365" s="35"/>
      <c r="E1365" s="2038"/>
      <c r="F1365" s="645"/>
      <c r="G1365" s="646"/>
      <c r="H1365" s="646"/>
      <c r="I1365" s="646"/>
      <c r="J1365" s="646"/>
      <c r="K1365" s="646"/>
      <c r="L1365" s="646"/>
      <c r="M1365" s="646"/>
      <c r="N1365" s="646"/>
      <c r="O1365" s="646"/>
    </row>
    <row r="1366" spans="1:15" s="417" customFormat="1" ht="13.8">
      <c r="A1366" s="152"/>
      <c r="B1366" s="360"/>
      <c r="C1366" s="151"/>
      <c r="D1366" s="152"/>
      <c r="E1366" s="598"/>
      <c r="F1366" s="324"/>
      <c r="G1366" s="646"/>
      <c r="H1366" s="646"/>
      <c r="I1366" s="646"/>
      <c r="J1366" s="646"/>
      <c r="K1366" s="646"/>
      <c r="L1366" s="646"/>
      <c r="M1366" s="646"/>
      <c r="N1366" s="646"/>
      <c r="O1366" s="646"/>
    </row>
    <row r="1367" spans="1:15" s="417" customFormat="1" thickBot="1">
      <c r="A1367" s="186"/>
      <c r="B1367" s="461" t="s">
        <v>400</v>
      </c>
      <c r="C1367" s="185"/>
      <c r="D1367" s="186"/>
      <c r="E1367" s="630"/>
      <c r="F1367" s="631">
        <f>SUM(F1343:F1366)</f>
        <v>0</v>
      </c>
      <c r="G1367" s="646"/>
      <c r="H1367" s="646"/>
      <c r="I1367" s="646"/>
      <c r="J1367" s="646"/>
      <c r="K1367" s="646"/>
      <c r="L1367" s="646"/>
      <c r="M1367" s="646"/>
      <c r="N1367" s="646"/>
      <c r="O1367" s="646"/>
    </row>
    <row r="1368" spans="1:15" s="417" customFormat="1" thickTop="1">
      <c r="A1368" s="39"/>
      <c r="B1368" s="588"/>
      <c r="C1368" s="34"/>
      <c r="D1368" s="35"/>
      <c r="E1368" s="2038"/>
      <c r="F1368" s="645"/>
      <c r="G1368" s="646"/>
      <c r="H1368" s="646"/>
      <c r="I1368" s="646"/>
      <c r="J1368" s="646"/>
      <c r="K1368" s="646"/>
      <c r="L1368" s="646"/>
      <c r="M1368" s="646"/>
      <c r="N1368" s="646"/>
      <c r="O1368" s="646"/>
    </row>
    <row r="1369" spans="1:15" s="417" customFormat="1" ht="13.8">
      <c r="A1369" s="39"/>
      <c r="B1369" s="588"/>
      <c r="C1369" s="34"/>
      <c r="D1369" s="35"/>
      <c r="E1369" s="2038"/>
      <c r="F1369" s="645"/>
      <c r="G1369" s="646"/>
      <c r="H1369" s="646"/>
      <c r="I1369" s="646"/>
      <c r="J1369" s="646"/>
      <c r="K1369" s="646"/>
      <c r="L1369" s="646"/>
      <c r="M1369" s="646"/>
      <c r="N1369" s="646"/>
      <c r="O1369" s="646"/>
    </row>
    <row r="1370" spans="1:15" s="417" customFormat="1" ht="13.8">
      <c r="A1370" s="39"/>
      <c r="B1370" s="233" t="s">
        <v>1291</v>
      </c>
      <c r="C1370" s="61"/>
      <c r="D1370" s="149"/>
      <c r="E1370" s="629"/>
      <c r="F1370" s="327"/>
    </row>
    <row r="1371" spans="1:15" s="417" customFormat="1" ht="13.8">
      <c r="A1371" s="39"/>
      <c r="B1371" s="473"/>
      <c r="C1371" s="61"/>
      <c r="D1371" s="149"/>
      <c r="E1371" s="629"/>
      <c r="F1371" s="327"/>
    </row>
    <row r="1372" spans="1:15" s="417" customFormat="1" ht="96.6">
      <c r="A1372" s="35" t="s">
        <v>28</v>
      </c>
      <c r="B1372" s="691" t="s">
        <v>1292</v>
      </c>
      <c r="C1372" s="34">
        <v>10</v>
      </c>
      <c r="D1372" s="35" t="s">
        <v>44</v>
      </c>
      <c r="E1372" s="480"/>
      <c r="F1372" s="229">
        <f>E1372*C1372</f>
        <v>0</v>
      </c>
    </row>
    <row r="1373" spans="1:15" customFormat="1">
      <c r="A1373" s="31"/>
      <c r="B1373" s="409"/>
      <c r="C1373" s="641"/>
      <c r="D1373" s="31"/>
      <c r="E1373" s="2010"/>
      <c r="F1373" s="392"/>
    </row>
    <row r="1374" spans="1:15" s="417" customFormat="1" ht="13.8">
      <c r="A1374" s="39"/>
      <c r="B1374" s="409" t="s">
        <v>1293</v>
      </c>
      <c r="C1374" s="34"/>
      <c r="D1374" s="35"/>
      <c r="E1374" s="480"/>
      <c r="F1374" s="229"/>
    </row>
    <row r="1375" spans="1:15" s="417" customFormat="1" ht="13.8">
      <c r="A1375" s="39"/>
      <c r="B1375" s="588"/>
      <c r="C1375" s="34"/>
      <c r="D1375" s="35"/>
      <c r="E1375" s="480"/>
      <c r="F1375" s="229"/>
    </row>
    <row r="1376" spans="1:15" s="417" customFormat="1" ht="55.2">
      <c r="A1376" s="39" t="s">
        <v>30</v>
      </c>
      <c r="B1376" s="588" t="s">
        <v>1294</v>
      </c>
      <c r="C1376" s="34">
        <v>4</v>
      </c>
      <c r="D1376" s="35" t="s">
        <v>46</v>
      </c>
      <c r="E1376" s="480"/>
      <c r="F1376" s="229">
        <f>E1376*C1376</f>
        <v>0</v>
      </c>
    </row>
    <row r="1377" spans="1:6" s="417" customFormat="1" ht="13.8">
      <c r="A1377" s="149"/>
      <c r="B1377" s="473"/>
      <c r="C1377" s="61"/>
      <c r="D1377" s="149"/>
      <c r="E1377" s="629"/>
      <c r="F1377" s="327"/>
    </row>
    <row r="1378" spans="1:6" s="417" customFormat="1" ht="13.8">
      <c r="A1378" s="39"/>
      <c r="B1378" s="221"/>
      <c r="C1378" s="34"/>
      <c r="D1378" s="35"/>
      <c r="E1378" s="480"/>
      <c r="F1378" s="229"/>
    </row>
    <row r="1379" spans="1:6" s="417" customFormat="1" thickBot="1">
      <c r="A1379" s="39"/>
      <c r="B1379" s="473" t="s">
        <v>400</v>
      </c>
      <c r="C1379" s="30"/>
      <c r="D1379" s="227"/>
      <c r="E1379" s="2010"/>
      <c r="F1379" s="639">
        <f>SUM(F1368:F1378)</f>
        <v>0</v>
      </c>
    </row>
    <row r="1380" spans="1:6" s="417" customFormat="1" thickTop="1">
      <c r="A1380" s="39"/>
      <c r="B1380" s="473"/>
      <c r="C1380" s="30"/>
      <c r="D1380" s="227"/>
      <c r="E1380" s="2010"/>
      <c r="F1380" s="327"/>
    </row>
    <row r="1381" spans="1:6" s="417" customFormat="1" ht="13.8">
      <c r="A1381" s="39"/>
      <c r="B1381" s="473"/>
      <c r="C1381" s="30"/>
      <c r="D1381" s="227"/>
      <c r="E1381" s="2010"/>
      <c r="F1381" s="327"/>
    </row>
    <row r="1382" spans="1:6" s="417" customFormat="1" ht="13.8">
      <c r="A1382" s="39"/>
      <c r="B1382" s="473"/>
      <c r="C1382" s="30"/>
      <c r="D1382" s="227"/>
      <c r="E1382" s="2010"/>
      <c r="F1382" s="327"/>
    </row>
    <row r="1383" spans="1:6" s="417" customFormat="1" ht="13.8">
      <c r="A1383" s="39"/>
      <c r="B1383" s="473"/>
      <c r="C1383" s="30"/>
      <c r="D1383" s="227"/>
      <c r="E1383" s="2010"/>
      <c r="F1383" s="327"/>
    </row>
    <row r="1384" spans="1:6" s="417" customFormat="1" ht="13.8">
      <c r="A1384" s="39"/>
      <c r="B1384" s="473"/>
      <c r="C1384" s="30"/>
      <c r="D1384" s="227"/>
      <c r="E1384" s="2010"/>
      <c r="F1384" s="327"/>
    </row>
    <row r="1385" spans="1:6" s="417" customFormat="1" ht="13.8">
      <c r="A1385" s="39"/>
      <c r="B1385" s="473"/>
      <c r="C1385" s="30"/>
      <c r="D1385" s="227"/>
      <c r="E1385" s="2010"/>
      <c r="F1385" s="327"/>
    </row>
    <row r="1386" spans="1:6" s="417" customFormat="1" ht="13.8">
      <c r="A1386" s="39"/>
      <c r="B1386" s="473"/>
      <c r="C1386" s="30"/>
      <c r="D1386" s="227"/>
      <c r="E1386" s="2010"/>
      <c r="F1386" s="327"/>
    </row>
    <row r="1387" spans="1:6" s="417" customFormat="1" ht="13.8">
      <c r="A1387" s="39"/>
      <c r="B1387" s="473"/>
      <c r="C1387" s="30"/>
      <c r="D1387" s="227"/>
      <c r="E1387" s="2010"/>
      <c r="F1387" s="327"/>
    </row>
    <row r="1388" spans="1:6" s="417" customFormat="1" ht="13.8">
      <c r="A1388" s="39"/>
      <c r="B1388" s="473"/>
      <c r="C1388" s="30"/>
      <c r="D1388" s="227"/>
      <c r="E1388" s="2010"/>
      <c r="F1388" s="327"/>
    </row>
    <row r="1389" spans="1:6" s="417" customFormat="1" ht="13.8">
      <c r="A1389" s="39"/>
      <c r="B1389" s="473"/>
      <c r="C1389" s="30"/>
      <c r="D1389" s="227"/>
      <c r="E1389" s="2010"/>
      <c r="F1389" s="327"/>
    </row>
    <row r="1390" spans="1:6" s="417" customFormat="1" ht="13.8">
      <c r="A1390" s="39"/>
      <c r="B1390" s="473"/>
      <c r="C1390" s="30"/>
      <c r="D1390" s="227"/>
      <c r="E1390" s="2010"/>
      <c r="F1390" s="327"/>
    </row>
    <row r="1391" spans="1:6" s="40" customFormat="1" ht="13.8">
      <c r="A1391" s="39"/>
      <c r="B1391" s="669"/>
      <c r="C1391" s="30"/>
      <c r="D1391" s="227"/>
      <c r="E1391" s="480"/>
      <c r="F1391" s="513"/>
    </row>
    <row r="1392" spans="1:6" s="40" customFormat="1" ht="13.8">
      <c r="A1392" s="39"/>
      <c r="B1392" s="669"/>
      <c r="C1392" s="30"/>
      <c r="D1392" s="227"/>
      <c r="E1392" s="480"/>
      <c r="F1392" s="513"/>
    </row>
    <row r="1393" spans="1:6" s="40" customFormat="1" ht="13.8">
      <c r="A1393" s="39"/>
      <c r="B1393" s="669"/>
      <c r="C1393" s="30"/>
      <c r="D1393" s="227"/>
      <c r="E1393" s="480"/>
      <c r="F1393" s="513"/>
    </row>
    <row r="1394" spans="1:6" s="40" customFormat="1" ht="13.8">
      <c r="A1394" s="39"/>
      <c r="B1394" s="669"/>
      <c r="C1394" s="30"/>
      <c r="D1394" s="227"/>
      <c r="E1394" s="480"/>
      <c r="F1394" s="513"/>
    </row>
    <row r="1395" spans="1:6" s="40" customFormat="1" ht="13.8">
      <c r="A1395" s="39"/>
      <c r="B1395" s="669"/>
      <c r="C1395" s="30"/>
      <c r="D1395" s="227"/>
      <c r="E1395" s="480"/>
      <c r="F1395" s="513"/>
    </row>
    <row r="1396" spans="1:6" s="40" customFormat="1" ht="13.8">
      <c r="A1396" s="39"/>
      <c r="B1396" s="676"/>
      <c r="C1396" s="30"/>
      <c r="D1396" s="227"/>
      <c r="E1396" s="480"/>
      <c r="F1396" s="513"/>
    </row>
    <row r="1397" spans="1:6" s="40" customFormat="1" ht="13.8">
      <c r="A1397" s="39"/>
      <c r="B1397" s="676"/>
      <c r="C1397" s="30"/>
      <c r="D1397" s="227"/>
      <c r="E1397" s="480"/>
      <c r="F1397" s="513"/>
    </row>
    <row r="1398" spans="1:6" s="40" customFormat="1" ht="13.8">
      <c r="A1398" s="39"/>
      <c r="B1398" s="676"/>
      <c r="C1398" s="30"/>
      <c r="D1398" s="227"/>
      <c r="E1398" s="480"/>
      <c r="F1398" s="513"/>
    </row>
    <row r="1399" spans="1:6" s="40" customFormat="1" ht="13.8">
      <c r="A1399" s="39"/>
      <c r="B1399" s="676"/>
      <c r="C1399" s="30"/>
      <c r="D1399" s="227"/>
      <c r="E1399" s="480"/>
      <c r="F1399" s="513"/>
    </row>
    <row r="1400" spans="1:6" s="40" customFormat="1" ht="13.8">
      <c r="A1400" s="39"/>
      <c r="B1400" s="233" t="s">
        <v>45</v>
      </c>
      <c r="C1400" s="34"/>
      <c r="D1400" s="35"/>
      <c r="E1400" s="480"/>
      <c r="F1400" s="228"/>
    </row>
    <row r="1401" spans="1:6" s="40" customFormat="1" ht="13.8">
      <c r="A1401" s="39"/>
      <c r="B1401" s="221"/>
      <c r="C1401" s="34"/>
      <c r="D1401" s="35"/>
      <c r="E1401" s="480"/>
      <c r="F1401" s="228"/>
    </row>
    <row r="1402" spans="1:6" s="40" customFormat="1" ht="13.8">
      <c r="A1402" s="39"/>
      <c r="B1402" s="221"/>
      <c r="C1402" s="34"/>
      <c r="D1402" s="35"/>
      <c r="E1402" s="480"/>
      <c r="F1402" s="228"/>
    </row>
    <row r="1403" spans="1:6" s="40" customFormat="1" ht="13.8">
      <c r="A1403" s="39"/>
      <c r="B1403" s="221" t="s">
        <v>1383</v>
      </c>
      <c r="C1403" s="34"/>
      <c r="D1403" s="35"/>
      <c r="E1403" s="480"/>
      <c r="F1403" s="228">
        <f>F1367</f>
        <v>0</v>
      </c>
    </row>
    <row r="1404" spans="1:6" s="40" customFormat="1" ht="13.8">
      <c r="A1404" s="39"/>
      <c r="B1404" s="221"/>
      <c r="C1404" s="34"/>
      <c r="D1404" s="35"/>
      <c r="E1404" s="480"/>
      <c r="F1404" s="228"/>
    </row>
    <row r="1405" spans="1:6" s="417" customFormat="1" ht="13.8">
      <c r="A1405" s="586"/>
      <c r="B1405" s="221" t="s">
        <v>1276</v>
      </c>
      <c r="C1405" s="34"/>
      <c r="D1405" s="35"/>
      <c r="E1405" s="480"/>
      <c r="F1405" s="228">
        <f>F1379</f>
        <v>0</v>
      </c>
    </row>
    <row r="1406" spans="1:6" s="417" customFormat="1" ht="13.8">
      <c r="A1406" s="586"/>
      <c r="B1406" s="692"/>
      <c r="C1406" s="603"/>
      <c r="D1406" s="647"/>
      <c r="E1406" s="2254"/>
      <c r="F1406" s="648"/>
    </row>
    <row r="1407" spans="1:6" s="417" customFormat="1" ht="13.8">
      <c r="A1407" s="586"/>
      <c r="B1407" s="677"/>
      <c r="C1407" s="603"/>
      <c r="D1407" s="647"/>
      <c r="E1407" s="2254"/>
      <c r="F1407" s="633"/>
    </row>
    <row r="1408" spans="1:6" s="40" customFormat="1" ht="13.8">
      <c r="A1408" s="152"/>
      <c r="B1408" s="670"/>
      <c r="C1408" s="649"/>
      <c r="D1408" s="355"/>
      <c r="E1408" s="598"/>
      <c r="F1408" s="351"/>
    </row>
    <row r="1409" spans="1:6" s="417" customFormat="1" thickBot="1">
      <c r="A1409" s="186"/>
      <c r="B1409" s="671" t="s">
        <v>1384</v>
      </c>
      <c r="C1409" s="65"/>
      <c r="D1409" s="66"/>
      <c r="E1409" s="2022"/>
      <c r="F1409" s="232">
        <f>SUM(F1400:F1408)</f>
        <v>0</v>
      </c>
    </row>
    <row r="1410" spans="1:6" s="417" customFormat="1" thickTop="1">
      <c r="A1410" s="35"/>
      <c r="B1410" s="672"/>
      <c r="C1410" s="34"/>
      <c r="D1410" s="35"/>
      <c r="E1410" s="480"/>
      <c r="F1410" s="68"/>
    </row>
    <row r="1411" spans="1:6" s="417" customFormat="1" ht="27.6">
      <c r="A1411" s="35"/>
      <c r="B1411" s="669" t="s">
        <v>1385</v>
      </c>
      <c r="C1411" s="34"/>
      <c r="D1411" s="35"/>
      <c r="E1411" s="480"/>
      <c r="F1411" s="68"/>
    </row>
    <row r="1412" spans="1:6" s="417" customFormat="1" ht="13.8">
      <c r="A1412" s="35"/>
      <c r="B1412" s="672"/>
      <c r="C1412" s="34"/>
      <c r="D1412" s="35"/>
      <c r="E1412" s="480"/>
      <c r="F1412" s="68"/>
    </row>
    <row r="1413" spans="1:6" s="417" customFormat="1" ht="13.8">
      <c r="A1413" s="35"/>
      <c r="B1413" s="669" t="s">
        <v>1299</v>
      </c>
      <c r="C1413" s="34"/>
      <c r="D1413" s="35"/>
      <c r="E1413" s="480"/>
      <c r="F1413" s="68"/>
    </row>
    <row r="1414" spans="1:6" s="417" customFormat="1" ht="13.8">
      <c r="A1414" s="35"/>
      <c r="B1414" s="669"/>
      <c r="C1414" s="34"/>
      <c r="D1414" s="35"/>
      <c r="E1414" s="480"/>
      <c r="F1414" s="68"/>
    </row>
    <row r="1415" spans="1:6" s="417" customFormat="1" ht="55.2">
      <c r="A1415" s="39"/>
      <c r="B1415" s="233" t="s">
        <v>1300</v>
      </c>
      <c r="C1415" s="34"/>
      <c r="D1415" s="35"/>
      <c r="E1415" s="480"/>
      <c r="F1415" s="229"/>
    </row>
    <row r="1416" spans="1:6" s="417" customFormat="1" ht="13.8">
      <c r="A1416" s="39"/>
      <c r="B1416" s="221"/>
      <c r="C1416" s="34"/>
      <c r="D1416" s="35"/>
      <c r="E1416" s="480"/>
      <c r="F1416" s="229"/>
    </row>
    <row r="1417" spans="1:6" s="417" customFormat="1" ht="27.6">
      <c r="A1417" s="39" t="s">
        <v>28</v>
      </c>
      <c r="B1417" s="588" t="s">
        <v>1301</v>
      </c>
      <c r="C1417" s="34">
        <v>1450</v>
      </c>
      <c r="D1417" s="35" t="s">
        <v>46</v>
      </c>
      <c r="E1417" s="480"/>
      <c r="F1417" s="229">
        <f>C1417*E1417</f>
        <v>0</v>
      </c>
    </row>
    <row r="1418" spans="1:6" s="417" customFormat="1" ht="13.8">
      <c r="A1418" s="39"/>
      <c r="B1418" s="221"/>
      <c r="C1418" s="34"/>
      <c r="D1418" s="35"/>
      <c r="E1418" s="480"/>
      <c r="F1418" s="229"/>
    </row>
    <row r="1419" spans="1:6" s="417" customFormat="1" ht="13.8">
      <c r="A1419" s="39" t="s">
        <v>30</v>
      </c>
      <c r="B1419" s="588" t="s">
        <v>1302</v>
      </c>
      <c r="C1419" s="34">
        <v>366</v>
      </c>
      <c r="D1419" s="35" t="s">
        <v>44</v>
      </c>
      <c r="E1419" s="480"/>
      <c r="F1419" s="229">
        <f>C1419*E1419</f>
        <v>0</v>
      </c>
    </row>
    <row r="1420" spans="1:6" s="417" customFormat="1" ht="13.8">
      <c r="A1420" s="39"/>
      <c r="B1420" s="588"/>
      <c r="C1420" s="34"/>
      <c r="D1420" s="35"/>
      <c r="E1420" s="480"/>
      <c r="F1420" s="229"/>
    </row>
    <row r="1421" spans="1:6" s="417" customFormat="1" ht="13.8">
      <c r="A1421" s="39" t="s">
        <v>31</v>
      </c>
      <c r="B1421" s="588" t="s">
        <v>1303</v>
      </c>
      <c r="C1421" s="34">
        <v>60</v>
      </c>
      <c r="D1421" s="35" t="s">
        <v>44</v>
      </c>
      <c r="E1421" s="480"/>
      <c r="F1421" s="229">
        <f>C1421*E1421</f>
        <v>0</v>
      </c>
    </row>
    <row r="1422" spans="1:6" s="417" customFormat="1" ht="13.8">
      <c r="A1422" s="39"/>
      <c r="B1422" s="588"/>
      <c r="C1422" s="34"/>
      <c r="D1422" s="35"/>
      <c r="E1422" s="480"/>
      <c r="F1422" s="229"/>
    </row>
    <row r="1423" spans="1:6" s="417" customFormat="1" ht="13.8">
      <c r="A1423" s="39" t="s">
        <v>32</v>
      </c>
      <c r="B1423" s="588" t="s">
        <v>1304</v>
      </c>
      <c r="C1423" s="34">
        <v>197</v>
      </c>
      <c r="D1423" s="35" t="s">
        <v>44</v>
      </c>
      <c r="E1423" s="480"/>
      <c r="F1423" s="229">
        <f t="shared" ref="F1423" si="38">C1423*E1423</f>
        <v>0</v>
      </c>
    </row>
    <row r="1424" spans="1:6" s="417" customFormat="1" ht="13.8">
      <c r="A1424" s="39"/>
      <c r="B1424" s="588"/>
      <c r="C1424" s="34"/>
      <c r="D1424" s="35"/>
      <c r="E1424" s="480"/>
      <c r="F1424" s="229"/>
    </row>
    <row r="1425" spans="1:6" s="417" customFormat="1" ht="13.8">
      <c r="A1425" s="39" t="s">
        <v>33</v>
      </c>
      <c r="B1425" s="588" t="s">
        <v>1305</v>
      </c>
      <c r="C1425" s="34">
        <v>5</v>
      </c>
      <c r="D1425" s="35" t="s">
        <v>44</v>
      </c>
      <c r="E1425" s="480"/>
      <c r="F1425" s="229">
        <f t="shared" ref="F1425" si="39">C1425*E1425</f>
        <v>0</v>
      </c>
    </row>
    <row r="1426" spans="1:6" s="417" customFormat="1" ht="13.8">
      <c r="A1426" s="39"/>
      <c r="B1426" s="588"/>
      <c r="C1426" s="34"/>
      <c r="D1426" s="35"/>
      <c r="E1426" s="480"/>
      <c r="F1426" s="229"/>
    </row>
    <row r="1427" spans="1:6" s="417" customFormat="1" ht="13.8">
      <c r="A1427" s="39" t="s">
        <v>34</v>
      </c>
      <c r="B1427" s="588" t="s">
        <v>1306</v>
      </c>
      <c r="C1427" s="34">
        <v>15</v>
      </c>
      <c r="D1427" s="35" t="s">
        <v>44</v>
      </c>
      <c r="E1427" s="480"/>
      <c r="F1427" s="229">
        <f t="shared" ref="F1427" si="40">C1427*E1427</f>
        <v>0</v>
      </c>
    </row>
    <row r="1428" spans="1:6" s="417" customFormat="1" ht="13.8">
      <c r="A1428" s="39"/>
      <c r="B1428" s="588"/>
      <c r="C1428" s="34"/>
      <c r="D1428" s="35"/>
      <c r="E1428" s="480"/>
      <c r="F1428" s="229"/>
    </row>
    <row r="1429" spans="1:6" s="417" customFormat="1" ht="13.8">
      <c r="A1429" s="39" t="s">
        <v>35</v>
      </c>
      <c r="B1429" s="588" t="s">
        <v>1307</v>
      </c>
      <c r="C1429" s="34">
        <v>8</v>
      </c>
      <c r="D1429" s="35" t="s">
        <v>44</v>
      </c>
      <c r="E1429" s="480"/>
      <c r="F1429" s="229">
        <f t="shared" ref="F1429" si="41">C1429*E1429</f>
        <v>0</v>
      </c>
    </row>
    <row r="1430" spans="1:6" s="417" customFormat="1" ht="13.8">
      <c r="A1430" s="39"/>
      <c r="B1430" s="588"/>
      <c r="C1430" s="34"/>
      <c r="D1430" s="35"/>
      <c r="E1430" s="480"/>
      <c r="F1430" s="229"/>
    </row>
    <row r="1431" spans="1:6" s="417" customFormat="1" ht="13.8">
      <c r="A1431" s="39" t="s">
        <v>36</v>
      </c>
      <c r="B1431" s="588" t="s">
        <v>1308</v>
      </c>
      <c r="C1431" s="34">
        <v>15</v>
      </c>
      <c r="D1431" s="35" t="s">
        <v>44</v>
      </c>
      <c r="E1431" s="480"/>
      <c r="F1431" s="229">
        <f t="shared" ref="F1431" si="42">C1431*E1431</f>
        <v>0</v>
      </c>
    </row>
    <row r="1432" spans="1:6" s="417" customFormat="1" ht="13.8">
      <c r="A1432" s="39"/>
      <c r="B1432" s="588"/>
      <c r="C1432" s="34"/>
      <c r="D1432" s="35"/>
      <c r="E1432" s="480"/>
      <c r="F1432" s="229"/>
    </row>
    <row r="1433" spans="1:6" s="417" customFormat="1" ht="13.8">
      <c r="A1433" s="39" t="s">
        <v>74</v>
      </c>
      <c r="B1433" s="588" t="s">
        <v>1309</v>
      </c>
      <c r="C1433" s="34">
        <v>10</v>
      </c>
      <c r="D1433" s="35" t="s">
        <v>44</v>
      </c>
      <c r="E1433" s="480"/>
      <c r="F1433" s="229">
        <f>C1433*E1433</f>
        <v>0</v>
      </c>
    </row>
    <row r="1434" spans="1:6" s="417" customFormat="1" ht="13.8">
      <c r="A1434" s="39"/>
      <c r="B1434" s="588"/>
      <c r="C1434" s="34"/>
      <c r="D1434" s="35"/>
      <c r="E1434" s="480"/>
      <c r="F1434" s="229"/>
    </row>
    <row r="1435" spans="1:6" s="417" customFormat="1" ht="27.6">
      <c r="A1435" s="35"/>
      <c r="B1435" s="669" t="s">
        <v>1310</v>
      </c>
      <c r="C1435" s="34"/>
      <c r="D1435" s="35"/>
      <c r="E1435" s="480"/>
      <c r="F1435" s="68"/>
    </row>
    <row r="1436" spans="1:6" s="417" customFormat="1" ht="13.8">
      <c r="A1436" s="35"/>
      <c r="B1436" s="669"/>
      <c r="C1436" s="34"/>
      <c r="D1436" s="35"/>
      <c r="E1436" s="480"/>
      <c r="F1436" s="68"/>
    </row>
    <row r="1437" spans="1:6" s="40" customFormat="1" ht="27.6">
      <c r="A1437" s="39" t="s">
        <v>38</v>
      </c>
      <c r="B1437" s="221" t="s">
        <v>1311</v>
      </c>
      <c r="C1437" s="34">
        <v>1380</v>
      </c>
      <c r="D1437" s="35" t="s">
        <v>46</v>
      </c>
      <c r="E1437" s="480"/>
      <c r="F1437" s="229">
        <f>E1437*C1437</f>
        <v>0</v>
      </c>
    </row>
    <row r="1438" spans="1:6" s="40" customFormat="1" ht="13.8">
      <c r="A1438" s="39"/>
      <c r="B1438" s="221"/>
      <c r="C1438" s="34"/>
      <c r="D1438" s="35"/>
      <c r="E1438" s="480"/>
      <c r="F1438" s="229"/>
    </row>
    <row r="1439" spans="1:6" s="40" customFormat="1" ht="13.8">
      <c r="A1439" s="39" t="s">
        <v>39</v>
      </c>
      <c r="B1439" s="221" t="s">
        <v>1312</v>
      </c>
      <c r="C1439" s="437">
        <v>810</v>
      </c>
      <c r="D1439" s="208" t="s">
        <v>46</v>
      </c>
      <c r="E1439" s="480"/>
      <c r="F1439" s="349">
        <f>C1439*E1439</f>
        <v>0</v>
      </c>
    </row>
    <row r="1440" spans="1:6" s="40" customFormat="1" ht="13.8">
      <c r="A1440" s="39"/>
      <c r="B1440" s="221"/>
      <c r="C1440" s="30"/>
      <c r="D1440" s="227"/>
      <c r="E1440" s="480"/>
      <c r="F1440" s="513"/>
    </row>
    <row r="1441" spans="1:6" s="40" customFormat="1" ht="13.8">
      <c r="A1441" s="39" t="s">
        <v>40</v>
      </c>
      <c r="B1441" s="588" t="s">
        <v>1313</v>
      </c>
      <c r="C1441" s="437">
        <v>3</v>
      </c>
      <c r="D1441" s="208" t="s">
        <v>44</v>
      </c>
      <c r="E1441" s="480"/>
      <c r="F1441" s="349">
        <f>C1441*E1441</f>
        <v>0</v>
      </c>
    </row>
    <row r="1442" spans="1:6" s="40" customFormat="1" ht="13.8">
      <c r="A1442" s="39"/>
      <c r="B1442" s="672"/>
      <c r="C1442" s="30"/>
      <c r="D1442" s="227"/>
      <c r="E1442" s="480"/>
      <c r="F1442" s="513"/>
    </row>
    <row r="1443" spans="1:6" s="40" customFormat="1" ht="13.8">
      <c r="A1443" s="39" t="s">
        <v>42</v>
      </c>
      <c r="B1443" s="672" t="s">
        <v>1314</v>
      </c>
      <c r="C1443" s="437">
        <v>14</v>
      </c>
      <c r="D1443" s="208" t="s">
        <v>44</v>
      </c>
      <c r="E1443" s="480"/>
      <c r="F1443" s="349">
        <f>C1443*E1443</f>
        <v>0</v>
      </c>
    </row>
    <row r="1444" spans="1:6" s="40" customFormat="1" ht="13.8">
      <c r="A1444" s="39"/>
      <c r="B1444" s="676"/>
      <c r="C1444" s="30"/>
      <c r="D1444" s="227"/>
      <c r="E1444" s="480"/>
      <c r="F1444" s="513"/>
    </row>
    <row r="1445" spans="1:6" s="40" customFormat="1" ht="13.8">
      <c r="A1445" s="39"/>
      <c r="B1445" s="669"/>
      <c r="C1445" s="30"/>
      <c r="D1445" s="227"/>
      <c r="E1445" s="480"/>
      <c r="F1445" s="513"/>
    </row>
    <row r="1446" spans="1:6" s="40" customFormat="1" ht="13.8">
      <c r="A1446" s="39"/>
      <c r="B1446" s="669"/>
      <c r="C1446" s="30"/>
      <c r="D1446" s="227"/>
      <c r="E1446" s="480"/>
      <c r="F1446" s="513"/>
    </row>
    <row r="1447" spans="1:6" s="40" customFormat="1" ht="13.8">
      <c r="A1447" s="39"/>
      <c r="B1447" s="669"/>
      <c r="C1447" s="30"/>
      <c r="D1447" s="227"/>
      <c r="E1447" s="480"/>
      <c r="F1447" s="513"/>
    </row>
    <row r="1448" spans="1:6" s="40" customFormat="1" ht="13.8">
      <c r="A1448" s="39"/>
      <c r="B1448" s="676"/>
      <c r="C1448" s="30"/>
      <c r="D1448" s="227"/>
      <c r="E1448" s="480"/>
      <c r="F1448" s="513"/>
    </row>
    <row r="1449" spans="1:6" s="40" customFormat="1" ht="13.8">
      <c r="A1449" s="39"/>
      <c r="B1449" s="672"/>
      <c r="C1449" s="437"/>
      <c r="D1449" s="208"/>
      <c r="E1449" s="599"/>
      <c r="F1449" s="349"/>
    </row>
    <row r="1450" spans="1:6" s="40" customFormat="1" ht="13.8">
      <c r="A1450" s="39"/>
      <c r="B1450" s="672"/>
      <c r="C1450" s="437"/>
      <c r="D1450" s="208"/>
      <c r="E1450" s="599"/>
      <c r="F1450" s="349"/>
    </row>
    <row r="1451" spans="1:6" s="40" customFormat="1" ht="13.8">
      <c r="A1451" s="39"/>
      <c r="B1451" s="672"/>
      <c r="C1451" s="437"/>
      <c r="D1451" s="208"/>
      <c r="E1451" s="599"/>
      <c r="F1451" s="349"/>
    </row>
    <row r="1452" spans="1:6" s="417" customFormat="1" ht="13.8">
      <c r="A1452" s="152"/>
      <c r="B1452" s="360"/>
      <c r="C1452" s="151"/>
      <c r="D1452" s="152"/>
      <c r="E1452" s="598"/>
      <c r="F1452" s="324"/>
    </row>
    <row r="1453" spans="1:6" s="417" customFormat="1" thickBot="1">
      <c r="A1453" s="186"/>
      <c r="B1453" s="461" t="s">
        <v>400</v>
      </c>
      <c r="C1453" s="185"/>
      <c r="D1453" s="186"/>
      <c r="E1453" s="630"/>
      <c r="F1453" s="631">
        <f>SUM(F1410:F1452)</f>
        <v>0</v>
      </c>
    </row>
    <row r="1454" spans="1:6" s="259" customFormat="1" ht="15" thickTop="1">
      <c r="A1454" s="39"/>
      <c r="B1454" s="672"/>
      <c r="C1454" s="437"/>
      <c r="D1454" s="208"/>
      <c r="E1454" s="599"/>
      <c r="F1454" s="349"/>
    </row>
    <row r="1455" spans="1:6" s="259" customFormat="1">
      <c r="A1455" s="586"/>
      <c r="B1455" s="693" t="s">
        <v>1315</v>
      </c>
      <c r="C1455" s="603"/>
      <c r="D1455" s="647"/>
      <c r="E1455" s="2254"/>
      <c r="F1455" s="648"/>
    </row>
    <row r="1456" spans="1:6" customFormat="1">
      <c r="A1456" s="586"/>
      <c r="B1456" s="692"/>
      <c r="C1456" s="603"/>
      <c r="D1456" s="647"/>
      <c r="E1456" s="2254"/>
      <c r="F1456" s="648"/>
    </row>
    <row r="1457" spans="1:6" customFormat="1" ht="27.6">
      <c r="A1457" s="39" t="s">
        <v>28</v>
      </c>
      <c r="B1457" s="588" t="s">
        <v>1316</v>
      </c>
      <c r="C1457" s="323">
        <v>8</v>
      </c>
      <c r="D1457" s="571" t="s">
        <v>44</v>
      </c>
      <c r="E1457" s="2262"/>
      <c r="F1457" s="349">
        <f>C1457*E1457</f>
        <v>0</v>
      </c>
    </row>
    <row r="1458" spans="1:6" customFormat="1">
      <c r="A1458" s="571"/>
      <c r="B1458" s="694"/>
      <c r="C1458" s="323"/>
      <c r="D1458" s="571"/>
      <c r="E1458" s="2262"/>
      <c r="F1458" s="650"/>
    </row>
    <row r="1459" spans="1:6" customFormat="1" ht="27.6">
      <c r="A1459" s="699" t="s">
        <v>30</v>
      </c>
      <c r="B1459" s="588" t="s">
        <v>1317</v>
      </c>
      <c r="C1459" s="323">
        <v>3</v>
      </c>
      <c r="D1459" s="571" t="s">
        <v>44</v>
      </c>
      <c r="E1459" s="2262"/>
      <c r="F1459" s="349">
        <f>C1459*E1459</f>
        <v>0</v>
      </c>
    </row>
    <row r="1460" spans="1:6" s="417" customFormat="1" ht="13.8">
      <c r="A1460" s="699"/>
      <c r="B1460" s="694"/>
      <c r="C1460" s="323"/>
      <c r="D1460" s="651"/>
      <c r="E1460" s="2033"/>
      <c r="F1460" s="511"/>
    </row>
    <row r="1461" spans="1:6" s="417" customFormat="1" ht="13.8">
      <c r="A1461" s="699" t="s">
        <v>31</v>
      </c>
      <c r="B1461" s="221" t="s">
        <v>1318</v>
      </c>
      <c r="C1461" s="652">
        <v>5</v>
      </c>
      <c r="D1461" s="571" t="s">
        <v>44</v>
      </c>
      <c r="E1461" s="2262"/>
      <c r="F1461" s="349">
        <f>C1461*E1461</f>
        <v>0</v>
      </c>
    </row>
    <row r="1462" spans="1:6" s="417" customFormat="1" ht="13.8">
      <c r="A1462" s="699"/>
      <c r="B1462" s="221"/>
      <c r="C1462" s="652"/>
      <c r="D1462" s="571"/>
      <c r="E1462" s="2262"/>
      <c r="F1462" s="349"/>
    </row>
    <row r="1463" spans="1:6" s="417" customFormat="1" ht="13.8">
      <c r="A1463" s="699"/>
      <c r="B1463" s="221"/>
      <c r="C1463" s="652"/>
      <c r="D1463" s="571"/>
      <c r="E1463" s="2262"/>
      <c r="F1463" s="349"/>
    </row>
    <row r="1464" spans="1:6" s="417" customFormat="1" thickBot="1">
      <c r="A1464" s="586"/>
      <c r="B1464" s="473" t="s">
        <v>400</v>
      </c>
      <c r="C1464" s="30"/>
      <c r="D1464" s="227"/>
      <c r="E1464" s="2010"/>
      <c r="F1464" s="639">
        <f>SUM(F1454:F1463)</f>
        <v>0</v>
      </c>
    </row>
    <row r="1465" spans="1:6" s="417" customFormat="1" thickTop="1">
      <c r="A1465" s="586"/>
      <c r="B1465" s="695"/>
      <c r="C1465" s="603"/>
      <c r="D1465" s="647"/>
      <c r="E1465" s="2263"/>
      <c r="F1465" s="633"/>
    </row>
    <row r="1466" spans="1:6" s="417" customFormat="1" ht="13.8">
      <c r="A1466" s="586"/>
      <c r="B1466" s="695"/>
      <c r="C1466" s="603"/>
      <c r="D1466" s="647"/>
      <c r="E1466" s="2263"/>
      <c r="F1466" s="633"/>
    </row>
    <row r="1467" spans="1:6" s="417" customFormat="1" ht="13.8">
      <c r="A1467" s="586"/>
      <c r="B1467" s="695"/>
      <c r="C1467" s="603"/>
      <c r="D1467" s="647"/>
      <c r="E1467" s="2263"/>
      <c r="F1467" s="633"/>
    </row>
    <row r="1468" spans="1:6" s="417" customFormat="1" ht="13.8">
      <c r="A1468" s="586"/>
      <c r="B1468" s="695"/>
      <c r="C1468" s="603"/>
      <c r="D1468" s="647"/>
      <c r="E1468" s="2263"/>
      <c r="F1468" s="633"/>
    </row>
    <row r="1469" spans="1:6" s="417" customFormat="1" ht="13.8">
      <c r="A1469" s="586"/>
      <c r="B1469" s="695"/>
      <c r="C1469" s="603"/>
      <c r="D1469" s="647"/>
      <c r="E1469" s="2263"/>
      <c r="F1469" s="633"/>
    </row>
    <row r="1470" spans="1:6" s="417" customFormat="1" ht="13.8">
      <c r="A1470" s="586"/>
      <c r="B1470" s="695"/>
      <c r="C1470" s="603"/>
      <c r="D1470" s="647"/>
      <c r="E1470" s="2263"/>
      <c r="F1470" s="633"/>
    </row>
    <row r="1471" spans="1:6" s="417" customFormat="1" ht="13.8">
      <c r="A1471" s="586"/>
      <c r="B1471" s="695"/>
      <c r="C1471" s="603"/>
      <c r="D1471" s="647"/>
      <c r="E1471" s="2263"/>
      <c r="F1471" s="633"/>
    </row>
    <row r="1472" spans="1:6" s="417" customFormat="1" ht="13.8">
      <c r="A1472" s="586"/>
      <c r="B1472" s="695"/>
      <c r="C1472" s="603"/>
      <c r="D1472" s="647"/>
      <c r="E1472" s="2263"/>
      <c r="F1472" s="633"/>
    </row>
    <row r="1473" spans="1:6" s="417" customFormat="1" ht="13.8">
      <c r="A1473" s="586"/>
      <c r="B1473" s="695"/>
      <c r="C1473" s="603"/>
      <c r="D1473" s="647"/>
      <c r="E1473" s="2263"/>
      <c r="F1473" s="633"/>
    </row>
    <row r="1474" spans="1:6" s="417" customFormat="1" ht="13.8">
      <c r="A1474" s="586"/>
      <c r="B1474" s="695"/>
      <c r="C1474" s="603"/>
      <c r="D1474" s="647"/>
      <c r="E1474" s="2263"/>
      <c r="F1474" s="633"/>
    </row>
    <row r="1475" spans="1:6" s="417" customFormat="1" ht="13.8">
      <c r="A1475" s="586"/>
      <c r="B1475" s="695"/>
      <c r="C1475" s="603"/>
      <c r="D1475" s="647"/>
      <c r="E1475" s="2263"/>
      <c r="F1475" s="633"/>
    </row>
    <row r="1476" spans="1:6" s="417" customFormat="1" ht="13.8">
      <c r="A1476" s="586"/>
      <c r="B1476" s="695"/>
      <c r="C1476" s="603"/>
      <c r="D1476" s="647"/>
      <c r="E1476" s="2263"/>
      <c r="F1476" s="633"/>
    </row>
    <row r="1477" spans="1:6" s="417" customFormat="1" ht="13.8">
      <c r="A1477" s="586"/>
      <c r="B1477" s="695"/>
      <c r="C1477" s="603"/>
      <c r="D1477" s="647"/>
      <c r="E1477" s="2263"/>
      <c r="F1477" s="633"/>
    </row>
    <row r="1478" spans="1:6" s="417" customFormat="1" ht="13.8">
      <c r="A1478" s="586"/>
      <c r="B1478" s="695"/>
      <c r="C1478" s="603"/>
      <c r="D1478" s="647"/>
      <c r="E1478" s="2263"/>
      <c r="F1478" s="633"/>
    </row>
    <row r="1479" spans="1:6" s="417" customFormat="1" ht="13.8">
      <c r="A1479" s="586"/>
      <c r="B1479" s="695"/>
      <c r="C1479" s="603"/>
      <c r="D1479" s="647"/>
      <c r="E1479" s="2263"/>
      <c r="F1479" s="633"/>
    </row>
    <row r="1480" spans="1:6" s="417" customFormat="1" ht="13.8">
      <c r="A1480" s="586"/>
      <c r="B1480" s="695"/>
      <c r="C1480" s="603"/>
      <c r="D1480" s="647"/>
      <c r="E1480" s="2263"/>
      <c r="F1480" s="633"/>
    </row>
    <row r="1481" spans="1:6" s="417" customFormat="1" ht="13.8">
      <c r="A1481" s="586"/>
      <c r="B1481" s="695"/>
      <c r="C1481" s="603"/>
      <c r="D1481" s="647"/>
      <c r="E1481" s="2263"/>
      <c r="F1481" s="633"/>
    </row>
    <row r="1482" spans="1:6" s="417" customFormat="1" ht="13.8">
      <c r="A1482" s="586"/>
      <c r="B1482" s="695"/>
      <c r="C1482" s="603"/>
      <c r="D1482" s="647"/>
      <c r="E1482" s="2263"/>
      <c r="F1482" s="633"/>
    </row>
    <row r="1483" spans="1:6" s="417" customFormat="1" ht="13.8">
      <c r="A1483" s="586"/>
      <c r="B1483" s="695"/>
      <c r="C1483" s="603"/>
      <c r="D1483" s="647"/>
      <c r="E1483" s="2263"/>
      <c r="F1483" s="633"/>
    </row>
    <row r="1484" spans="1:6" s="417" customFormat="1" ht="13.8">
      <c r="A1484" s="586"/>
      <c r="B1484" s="695"/>
      <c r="C1484" s="603"/>
      <c r="D1484" s="647"/>
      <c r="E1484" s="2263"/>
      <c r="F1484" s="633"/>
    </row>
    <row r="1485" spans="1:6" s="417" customFormat="1" ht="13.8">
      <c r="A1485" s="586"/>
      <c r="B1485" s="695"/>
      <c r="C1485" s="603"/>
      <c r="D1485" s="647"/>
      <c r="E1485" s="2263"/>
      <c r="F1485" s="633"/>
    </row>
    <row r="1486" spans="1:6" s="417" customFormat="1" ht="13.8">
      <c r="A1486" s="586"/>
      <c r="B1486" s="695"/>
      <c r="C1486" s="603"/>
      <c r="D1486" s="647"/>
      <c r="E1486" s="2263"/>
      <c r="F1486" s="633"/>
    </row>
    <row r="1487" spans="1:6" s="417" customFormat="1" ht="13.8">
      <c r="A1487" s="586"/>
      <c r="B1487" s="695"/>
      <c r="C1487" s="603"/>
      <c r="D1487" s="647"/>
      <c r="E1487" s="2263"/>
      <c r="F1487" s="633"/>
    </row>
    <row r="1488" spans="1:6" s="417" customFormat="1" ht="13.8">
      <c r="A1488" s="586"/>
      <c r="B1488" s="695"/>
      <c r="C1488" s="603"/>
      <c r="D1488" s="647"/>
      <c r="E1488" s="2263"/>
      <c r="F1488" s="633"/>
    </row>
    <row r="1489" spans="1:6" s="417" customFormat="1" ht="13.8">
      <c r="A1489" s="586"/>
      <c r="B1489" s="695"/>
      <c r="C1489" s="603"/>
      <c r="D1489" s="647"/>
      <c r="E1489" s="2263"/>
      <c r="F1489" s="633"/>
    </row>
    <row r="1490" spans="1:6" s="417" customFormat="1" ht="13.8">
      <c r="A1490" s="586"/>
      <c r="B1490" s="695"/>
      <c r="C1490" s="603"/>
      <c r="D1490" s="647"/>
      <c r="E1490" s="2263"/>
      <c r="F1490" s="633"/>
    </row>
    <row r="1491" spans="1:6" s="417" customFormat="1" ht="13.8">
      <c r="A1491" s="586"/>
      <c r="B1491" s="695"/>
      <c r="C1491" s="603"/>
      <c r="D1491" s="647"/>
      <c r="E1491" s="2263"/>
      <c r="F1491" s="633"/>
    </row>
    <row r="1492" spans="1:6" s="417" customFormat="1" ht="13.8">
      <c r="A1492" s="586"/>
      <c r="B1492" s="695"/>
      <c r="C1492" s="603"/>
      <c r="D1492" s="647"/>
      <c r="E1492" s="2263"/>
      <c r="F1492" s="633"/>
    </row>
    <row r="1493" spans="1:6" s="417" customFormat="1" ht="13.8">
      <c r="A1493" s="586"/>
      <c r="B1493" s="695"/>
      <c r="C1493" s="603"/>
      <c r="D1493" s="647"/>
      <c r="E1493" s="2263"/>
      <c r="F1493" s="633"/>
    </row>
    <row r="1494" spans="1:6" s="417" customFormat="1" ht="13.8">
      <c r="A1494" s="586"/>
      <c r="B1494" s="695"/>
      <c r="C1494" s="603"/>
      <c r="D1494" s="647"/>
      <c r="E1494" s="2263"/>
      <c r="F1494" s="633"/>
    </row>
    <row r="1495" spans="1:6" s="417" customFormat="1" ht="13.8">
      <c r="A1495" s="586"/>
      <c r="B1495" s="221" t="s">
        <v>1386</v>
      </c>
      <c r="C1495" s="34"/>
      <c r="D1495" s="35"/>
      <c r="E1495" s="480"/>
      <c r="F1495" s="228">
        <f>F1453</f>
        <v>0</v>
      </c>
    </row>
    <row r="1496" spans="1:6" s="417" customFormat="1" ht="13.8">
      <c r="A1496" s="586"/>
      <c r="B1496" s="221"/>
      <c r="C1496" s="34"/>
      <c r="D1496" s="35"/>
      <c r="E1496" s="480"/>
      <c r="F1496" s="228"/>
    </row>
    <row r="1497" spans="1:6" s="417" customFormat="1" ht="13.8">
      <c r="A1497" s="586"/>
      <c r="B1497" s="221" t="s">
        <v>1276</v>
      </c>
      <c r="C1497" s="34"/>
      <c r="D1497" s="35"/>
      <c r="E1497" s="480"/>
      <c r="F1497" s="228">
        <f>F1464</f>
        <v>0</v>
      </c>
    </row>
    <row r="1498" spans="1:6" s="417" customFormat="1" ht="13.8">
      <c r="A1498" s="586"/>
      <c r="B1498" s="695"/>
      <c r="C1498" s="603"/>
      <c r="D1498" s="647"/>
      <c r="E1498" s="2263"/>
      <c r="F1498" s="633"/>
    </row>
    <row r="1499" spans="1:6" s="417" customFormat="1" ht="13.8">
      <c r="A1499" s="586"/>
      <c r="B1499" s="695"/>
      <c r="C1499" s="603"/>
      <c r="D1499" s="647"/>
      <c r="E1499" s="2263"/>
      <c r="F1499" s="633"/>
    </row>
    <row r="1500" spans="1:6" s="417" customFormat="1" ht="38.4" customHeight="1" thickBot="1">
      <c r="A1500" s="703"/>
      <c r="B1500" s="696" t="s">
        <v>1387</v>
      </c>
      <c r="C1500" s="654"/>
      <c r="D1500" s="655"/>
      <c r="E1500" s="2264"/>
      <c r="F1500" s="656">
        <f>SUM(F1495:F1499)</f>
        <v>0</v>
      </c>
    </row>
    <row r="1501" spans="1:6" s="417" customFormat="1" thickTop="1">
      <c r="A1501" s="658"/>
      <c r="B1501" s="697"/>
      <c r="C1501" s="657"/>
      <c r="D1501" s="658"/>
      <c r="E1501" s="659"/>
      <c r="F1501" s="660"/>
    </row>
    <row r="1502" spans="1:6" s="417" customFormat="1" ht="13.8">
      <c r="A1502" s="35"/>
      <c r="B1502" s="672"/>
      <c r="C1502" s="34"/>
      <c r="D1502" s="35"/>
      <c r="E1502" s="480"/>
      <c r="F1502" s="68"/>
    </row>
    <row r="1503" spans="1:6" s="417" customFormat="1" ht="13.8">
      <c r="A1503" s="35"/>
      <c r="B1503" s="669" t="s">
        <v>1075</v>
      </c>
      <c r="C1503" s="67"/>
      <c r="D1503" s="35"/>
      <c r="E1503" s="2265"/>
      <c r="F1503" s="68"/>
    </row>
    <row r="1504" spans="1:6" s="417" customFormat="1" ht="13.8">
      <c r="A1504" s="35"/>
      <c r="B1504" s="669"/>
      <c r="C1504" s="67"/>
      <c r="D1504" s="35"/>
      <c r="E1504" s="2265"/>
      <c r="F1504" s="68"/>
    </row>
    <row r="1505" spans="1:6" s="417" customFormat="1" ht="13.8">
      <c r="A1505" s="35">
        <v>1</v>
      </c>
      <c r="B1505" s="672" t="s">
        <v>1388</v>
      </c>
      <c r="C1505" s="67" t="s">
        <v>1323</v>
      </c>
      <c r="D1505" s="35">
        <v>26</v>
      </c>
      <c r="E1505" s="2265"/>
      <c r="F1505" s="68">
        <f>F1006</f>
        <v>0</v>
      </c>
    </row>
    <row r="1506" spans="1:6" s="417" customFormat="1" ht="13.8">
      <c r="A1506" s="35"/>
      <c r="B1506" s="669"/>
      <c r="C1506" s="67"/>
      <c r="D1506" s="35"/>
      <c r="E1506" s="2265"/>
      <c r="F1506" s="68"/>
    </row>
    <row r="1507" spans="1:6" s="417" customFormat="1" ht="13.8">
      <c r="A1507" s="35">
        <v>2</v>
      </c>
      <c r="B1507" s="672" t="s">
        <v>1389</v>
      </c>
      <c r="C1507" s="67" t="s">
        <v>1323</v>
      </c>
      <c r="D1507" s="35">
        <v>27</v>
      </c>
      <c r="E1507" s="2265"/>
      <c r="F1507" s="68">
        <f>F1054</f>
        <v>0</v>
      </c>
    </row>
    <row r="1508" spans="1:6" s="417" customFormat="1" ht="13.8">
      <c r="A1508" s="35"/>
      <c r="B1508" s="669"/>
      <c r="C1508" s="67"/>
      <c r="D1508" s="35"/>
      <c r="E1508" s="2265"/>
      <c r="F1508" s="68"/>
    </row>
    <row r="1509" spans="1:6" s="417" customFormat="1" ht="13.8">
      <c r="A1509" s="35">
        <v>3</v>
      </c>
      <c r="B1509" s="672" t="s">
        <v>1390</v>
      </c>
      <c r="C1509" s="67" t="s">
        <v>1323</v>
      </c>
      <c r="D1509" s="35">
        <v>28</v>
      </c>
      <c r="E1509" s="2265"/>
      <c r="F1509" s="68">
        <f>F1093</f>
        <v>0</v>
      </c>
    </row>
    <row r="1510" spans="1:6" s="417" customFormat="1" ht="13.8">
      <c r="A1510" s="35"/>
      <c r="B1510" s="672"/>
      <c r="C1510" s="67"/>
      <c r="D1510" s="35"/>
      <c r="E1510" s="2265"/>
      <c r="F1510" s="68"/>
    </row>
    <row r="1511" spans="1:6" s="417" customFormat="1" ht="13.8">
      <c r="A1511" s="35">
        <v>4</v>
      </c>
      <c r="B1511" s="672" t="s">
        <v>41</v>
      </c>
      <c r="C1511" s="67" t="s">
        <v>1323</v>
      </c>
      <c r="D1511" s="35">
        <v>29</v>
      </c>
      <c r="E1511" s="2265"/>
      <c r="F1511" s="68">
        <f>F1140</f>
        <v>0</v>
      </c>
    </row>
    <row r="1512" spans="1:6" s="417" customFormat="1" ht="13.8">
      <c r="A1512" s="35"/>
      <c r="B1512" s="672"/>
      <c r="C1512" s="67"/>
      <c r="D1512" s="35"/>
      <c r="E1512" s="2265"/>
      <c r="F1512" s="68"/>
    </row>
    <row r="1513" spans="1:6" s="417" customFormat="1" ht="13.8">
      <c r="A1513" s="35">
        <v>5</v>
      </c>
      <c r="B1513" s="672" t="s">
        <v>54</v>
      </c>
      <c r="C1513" s="67" t="s">
        <v>1323</v>
      </c>
      <c r="D1513" s="35">
        <v>30</v>
      </c>
      <c r="E1513" s="2265"/>
      <c r="F1513" s="68">
        <f>F1174</f>
        <v>0</v>
      </c>
    </row>
    <row r="1514" spans="1:6" s="417" customFormat="1" ht="13.8">
      <c r="A1514" s="35"/>
      <c r="B1514" s="672"/>
      <c r="C1514" s="67"/>
      <c r="D1514" s="35"/>
      <c r="E1514" s="2265"/>
      <c r="F1514" s="68"/>
    </row>
    <row r="1515" spans="1:6" s="417" customFormat="1" ht="13.8">
      <c r="A1515" s="35">
        <v>6</v>
      </c>
      <c r="B1515" s="672" t="s">
        <v>394</v>
      </c>
      <c r="C1515" s="67" t="s">
        <v>1323</v>
      </c>
      <c r="D1515" s="35">
        <v>31</v>
      </c>
      <c r="E1515" s="2265"/>
      <c r="F1515" s="68">
        <f>F1223</f>
        <v>0</v>
      </c>
    </row>
    <row r="1516" spans="1:6" s="417" customFormat="1" ht="13.8">
      <c r="A1516" s="35"/>
      <c r="B1516" s="672"/>
      <c r="C1516" s="67"/>
      <c r="D1516" s="35"/>
      <c r="E1516" s="2265"/>
      <c r="F1516" s="68"/>
    </row>
    <row r="1517" spans="1:6" s="417" customFormat="1" ht="13.8">
      <c r="A1517" s="35">
        <v>7</v>
      </c>
      <c r="B1517" s="672" t="s">
        <v>53</v>
      </c>
      <c r="C1517" s="67" t="s">
        <v>1323</v>
      </c>
      <c r="D1517" s="35">
        <v>34</v>
      </c>
      <c r="E1517" s="2265"/>
      <c r="F1517" s="68">
        <f>F1341</f>
        <v>0</v>
      </c>
    </row>
    <row r="1518" spans="1:6" s="417" customFormat="1" ht="13.8">
      <c r="A1518" s="35"/>
      <c r="B1518" s="669"/>
      <c r="C1518" s="67"/>
      <c r="D1518" s="35"/>
      <c r="E1518" s="2265"/>
      <c r="F1518" s="68"/>
    </row>
    <row r="1519" spans="1:6" s="417" customFormat="1" ht="13.8">
      <c r="A1519" s="35">
        <v>8</v>
      </c>
      <c r="B1519" s="672" t="s">
        <v>663</v>
      </c>
      <c r="C1519" s="67" t="s">
        <v>1323</v>
      </c>
      <c r="D1519" s="35">
        <v>36</v>
      </c>
      <c r="E1519" s="2265"/>
      <c r="F1519" s="68">
        <f>F1409</f>
        <v>0</v>
      </c>
    </row>
    <row r="1520" spans="1:6" s="417" customFormat="1" ht="13.8">
      <c r="A1520" s="35"/>
      <c r="B1520" s="672"/>
      <c r="C1520" s="67"/>
      <c r="D1520" s="35"/>
      <c r="E1520" s="2265"/>
      <c r="F1520" s="68"/>
    </row>
    <row r="1521" spans="1:6" s="417" customFormat="1" ht="13.8">
      <c r="A1521" s="35">
        <v>9</v>
      </c>
      <c r="B1521" s="672" t="s">
        <v>1391</v>
      </c>
      <c r="C1521" s="67" t="s">
        <v>1323</v>
      </c>
      <c r="D1521" s="35">
        <v>38</v>
      </c>
      <c r="E1521" s="2265"/>
      <c r="F1521" s="68">
        <f>F1500</f>
        <v>0</v>
      </c>
    </row>
    <row r="1522" spans="1:6" s="417" customFormat="1" ht="13.8">
      <c r="A1522" s="35"/>
      <c r="B1522" s="672"/>
      <c r="C1522" s="67"/>
      <c r="D1522" s="35"/>
      <c r="E1522" s="2265"/>
      <c r="F1522" s="68"/>
    </row>
    <row r="1523" spans="1:6" s="417" customFormat="1" ht="13.8">
      <c r="A1523" s="35"/>
      <c r="B1523" s="672"/>
      <c r="C1523" s="67"/>
      <c r="D1523" s="35"/>
      <c r="E1523" s="2265"/>
      <c r="F1523" s="68"/>
    </row>
    <row r="1524" spans="1:6" s="417" customFormat="1" ht="13.8">
      <c r="A1524" s="35"/>
      <c r="B1524" s="672"/>
      <c r="C1524" s="67"/>
      <c r="D1524" s="35"/>
      <c r="E1524" s="2265"/>
      <c r="F1524" s="68"/>
    </row>
    <row r="1525" spans="1:6" s="417" customFormat="1" ht="13.8">
      <c r="A1525" s="35"/>
      <c r="B1525" s="672"/>
      <c r="C1525" s="67"/>
      <c r="D1525" s="35"/>
      <c r="E1525" s="2265"/>
      <c r="F1525" s="68" t="s">
        <v>266</v>
      </c>
    </row>
    <row r="1526" spans="1:6" s="417" customFormat="1" ht="13.8">
      <c r="A1526" s="35"/>
      <c r="B1526" s="672"/>
      <c r="C1526" s="67"/>
      <c r="D1526" s="35"/>
      <c r="E1526" s="2265"/>
      <c r="F1526" s="68"/>
    </row>
    <row r="1527" spans="1:6" s="417" customFormat="1" ht="13.8">
      <c r="A1527" s="35"/>
      <c r="B1527" s="672"/>
      <c r="C1527" s="67"/>
      <c r="D1527" s="35"/>
      <c r="E1527" s="2265"/>
      <c r="F1527" s="68"/>
    </row>
    <row r="1528" spans="1:6" s="417" customFormat="1" ht="13.8">
      <c r="A1528" s="35"/>
      <c r="B1528" s="672"/>
      <c r="C1528" s="67"/>
      <c r="D1528" s="35"/>
      <c r="E1528" s="2265"/>
      <c r="F1528" s="68"/>
    </row>
    <row r="1529" spans="1:6" s="417" customFormat="1" ht="13.8">
      <c r="A1529" s="35"/>
      <c r="B1529" s="672"/>
      <c r="C1529" s="67"/>
      <c r="D1529" s="35"/>
      <c r="E1529" s="2265"/>
      <c r="F1529" s="68"/>
    </row>
    <row r="1530" spans="1:6" s="417" customFormat="1" ht="13.8">
      <c r="A1530" s="35"/>
      <c r="B1530" s="672"/>
      <c r="C1530" s="67"/>
      <c r="D1530" s="35"/>
      <c r="E1530" s="2265"/>
      <c r="F1530" s="68"/>
    </row>
    <row r="1531" spans="1:6" s="417" customFormat="1" ht="13.8">
      <c r="A1531" s="35"/>
      <c r="B1531" s="672"/>
      <c r="C1531" s="67"/>
      <c r="D1531" s="35"/>
      <c r="E1531" s="2265"/>
      <c r="F1531" s="68"/>
    </row>
    <row r="1532" spans="1:6" s="417" customFormat="1" ht="13.8">
      <c r="A1532" s="35"/>
      <c r="B1532" s="672"/>
      <c r="C1532" s="67"/>
      <c r="D1532" s="35"/>
      <c r="E1532" s="2265"/>
      <c r="F1532" s="68"/>
    </row>
    <row r="1533" spans="1:6" s="417" customFormat="1" ht="13.8">
      <c r="A1533" s="35"/>
      <c r="B1533" s="672"/>
      <c r="C1533" s="67"/>
      <c r="D1533" s="35"/>
      <c r="E1533" s="2265"/>
      <c r="F1533" s="68"/>
    </row>
    <row r="1534" spans="1:6" s="417" customFormat="1" ht="13.8">
      <c r="A1534" s="35"/>
      <c r="B1534" s="672"/>
      <c r="C1534" s="67"/>
      <c r="D1534" s="35"/>
      <c r="E1534" s="2265"/>
      <c r="F1534" s="68"/>
    </row>
    <row r="1535" spans="1:6" s="417" customFormat="1" ht="13.8">
      <c r="A1535" s="35"/>
      <c r="B1535" s="672"/>
      <c r="C1535" s="67"/>
      <c r="D1535" s="35"/>
      <c r="E1535" s="2265"/>
      <c r="F1535" s="68"/>
    </row>
    <row r="1536" spans="1:6" s="417" customFormat="1" ht="13.8">
      <c r="A1536" s="35"/>
      <c r="B1536" s="672"/>
      <c r="C1536" s="67"/>
      <c r="D1536" s="35"/>
      <c r="E1536" s="2265"/>
      <c r="F1536" s="68"/>
    </row>
    <row r="1537" spans="1:6" s="417" customFormat="1" ht="13.8">
      <c r="A1537" s="35"/>
      <c r="B1537" s="672"/>
      <c r="C1537" s="67"/>
      <c r="D1537" s="35"/>
      <c r="E1537" s="2265"/>
      <c r="F1537" s="68"/>
    </row>
    <row r="1538" spans="1:6" s="417" customFormat="1" ht="13.8">
      <c r="A1538" s="35"/>
      <c r="B1538" s="672"/>
      <c r="C1538" s="67"/>
      <c r="D1538" s="35"/>
      <c r="E1538" s="2265"/>
      <c r="F1538" s="68"/>
    </row>
    <row r="1539" spans="1:6" s="417" customFormat="1" ht="13.8">
      <c r="A1539" s="1696"/>
      <c r="B1539" s="1697"/>
      <c r="C1539" s="1698"/>
      <c r="D1539" s="1696"/>
      <c r="E1539" s="2265"/>
      <c r="F1539" s="1699"/>
    </row>
    <row r="1540" spans="1:6" s="417" customFormat="1" ht="13.8">
      <c r="A1540" s="1696"/>
      <c r="B1540" s="1697"/>
      <c r="C1540" s="1698"/>
      <c r="D1540" s="1696"/>
      <c r="E1540" s="2265"/>
      <c r="F1540" s="1699"/>
    </row>
    <row r="1541" spans="1:6" s="417" customFormat="1" ht="13.8">
      <c r="A1541" s="35"/>
      <c r="B1541" s="672"/>
      <c r="C1541" s="67"/>
      <c r="D1541" s="35"/>
      <c r="E1541" s="2265"/>
      <c r="F1541" s="68"/>
    </row>
    <row r="1542" spans="1:6" s="417" customFormat="1" ht="13.8">
      <c r="A1542" s="35"/>
      <c r="B1542" s="672"/>
      <c r="C1542" s="67"/>
      <c r="D1542" s="35"/>
      <c r="E1542" s="2265"/>
      <c r="F1542" s="68"/>
    </row>
    <row r="1543" spans="1:6" s="417" customFormat="1" ht="13.8">
      <c r="A1543" s="35"/>
      <c r="B1543" s="672"/>
      <c r="C1543" s="67"/>
      <c r="D1543" s="35"/>
      <c r="E1543" s="2265"/>
      <c r="F1543" s="68"/>
    </row>
    <row r="1544" spans="1:6" s="417" customFormat="1" ht="13.8">
      <c r="A1544" s="35"/>
      <c r="B1544" s="672"/>
      <c r="C1544" s="67"/>
      <c r="D1544" s="35"/>
      <c r="E1544" s="2265"/>
      <c r="F1544" s="68"/>
    </row>
    <row r="1545" spans="1:6" s="417" customFormat="1" ht="13.8">
      <c r="A1545" s="35"/>
      <c r="B1545" s="672"/>
      <c r="C1545" s="67"/>
      <c r="D1545" s="35"/>
      <c r="E1545" s="2265"/>
      <c r="F1545" s="68"/>
    </row>
    <row r="1546" spans="1:6" s="417" customFormat="1" ht="13.8">
      <c r="A1546" s="35"/>
      <c r="B1546" s="672"/>
      <c r="C1546" s="67"/>
      <c r="D1546" s="35"/>
      <c r="E1546" s="2265"/>
      <c r="F1546" s="68"/>
    </row>
    <row r="1547" spans="1:6" s="417" customFormat="1" ht="13.8">
      <c r="A1547" s="35"/>
      <c r="B1547" s="672"/>
      <c r="C1547" s="67"/>
      <c r="D1547" s="35"/>
      <c r="E1547" s="2265"/>
      <c r="F1547" s="68"/>
    </row>
    <row r="1548" spans="1:6" s="417" customFormat="1" ht="13.8">
      <c r="A1548" s="35"/>
      <c r="B1548" s="672"/>
      <c r="C1548" s="67"/>
      <c r="D1548" s="35"/>
      <c r="E1548" s="2265"/>
      <c r="F1548" s="68"/>
    </row>
    <row r="1549" spans="1:6" s="417" customFormat="1" ht="13.8">
      <c r="A1549" s="35"/>
      <c r="B1549" s="672"/>
      <c r="C1549" s="67"/>
      <c r="D1549" s="35"/>
      <c r="E1549" s="2265"/>
      <c r="F1549" s="68"/>
    </row>
    <row r="1550" spans="1:6" s="417" customFormat="1" ht="13.8">
      <c r="A1550" s="48"/>
      <c r="B1550" s="678"/>
      <c r="C1550" s="662"/>
      <c r="D1550" s="48"/>
      <c r="E1550" s="2266"/>
      <c r="F1550" s="352"/>
    </row>
    <row r="1551" spans="1:6" s="417" customFormat="1" thickBot="1">
      <c r="A1551" s="664"/>
      <c r="B1551" s="671" t="s">
        <v>1392</v>
      </c>
      <c r="C1551" s="663"/>
      <c r="D1551" s="664"/>
      <c r="E1551" s="2267"/>
      <c r="F1551" s="665">
        <f>SUM(F1504:F1550)</f>
        <v>0</v>
      </c>
    </row>
    <row r="1552" spans="1:6" s="417" customFormat="1" thickTop="1">
      <c r="A1552" s="658"/>
      <c r="B1552" s="697"/>
      <c r="C1552" s="657"/>
      <c r="D1552" s="658"/>
      <c r="E1552" s="659"/>
      <c r="F1552" s="660"/>
    </row>
    <row r="1553" spans="1:6" s="417" customFormat="1" ht="13.8">
      <c r="A1553" s="35"/>
      <c r="B1553" s="672"/>
      <c r="C1553" s="34"/>
      <c r="D1553" s="35"/>
      <c r="E1553" s="480"/>
      <c r="F1553" s="68"/>
    </row>
    <row r="1554" spans="1:6" s="417" customFormat="1" ht="13.8">
      <c r="A1554" s="35"/>
      <c r="B1554" s="669" t="s">
        <v>417</v>
      </c>
      <c r="C1554" s="67"/>
      <c r="D1554" s="35"/>
      <c r="E1554" s="2265"/>
      <c r="F1554" s="68"/>
    </row>
    <row r="1555" spans="1:6" s="417" customFormat="1" ht="13.8">
      <c r="A1555" s="35"/>
      <c r="B1555" s="669"/>
      <c r="C1555" s="67"/>
      <c r="D1555" s="35"/>
      <c r="E1555" s="2265"/>
      <c r="F1555" s="68"/>
    </row>
    <row r="1556" spans="1:6" s="417" customFormat="1" ht="13.8">
      <c r="A1556" s="35">
        <v>1</v>
      </c>
      <c r="B1556" s="672" t="s">
        <v>76</v>
      </c>
      <c r="C1556" s="67" t="s">
        <v>1323</v>
      </c>
      <c r="D1556" s="35">
        <v>22</v>
      </c>
      <c r="E1556" s="2265"/>
      <c r="F1556" s="68">
        <f>F870</f>
        <v>0</v>
      </c>
    </row>
    <row r="1557" spans="1:6" s="417" customFormat="1" ht="13.8">
      <c r="A1557" s="35"/>
      <c r="B1557" s="669"/>
      <c r="C1557" s="67"/>
      <c r="D1557" s="35"/>
      <c r="E1557" s="2265"/>
      <c r="F1557" s="68"/>
    </row>
    <row r="1558" spans="1:6" s="417" customFormat="1" ht="13.8">
      <c r="A1558" s="35">
        <v>2</v>
      </c>
      <c r="B1558" s="672" t="s">
        <v>611</v>
      </c>
      <c r="C1558" s="67" t="s">
        <v>1323</v>
      </c>
      <c r="D1558" s="35">
        <v>39</v>
      </c>
      <c r="E1558" s="2265"/>
      <c r="F1558" s="68">
        <f>F1551</f>
        <v>0</v>
      </c>
    </row>
    <row r="1559" spans="1:6" s="417" customFormat="1" ht="13.8">
      <c r="A1559" s="35"/>
      <c r="B1559" s="669"/>
      <c r="C1559" s="67"/>
      <c r="D1559" s="35"/>
      <c r="E1559" s="2265"/>
      <c r="F1559" s="68"/>
    </row>
    <row r="1560" spans="1:6" s="417" customFormat="1" ht="13.8">
      <c r="A1560" s="35"/>
      <c r="B1560" s="672"/>
      <c r="C1560" s="67"/>
      <c r="D1560" s="35"/>
      <c r="E1560" s="2265"/>
      <c r="F1560" s="68"/>
    </row>
    <row r="1561" spans="1:6" s="417" customFormat="1" ht="13.8">
      <c r="A1561" s="35"/>
      <c r="B1561" s="672"/>
      <c r="C1561" s="67"/>
      <c r="D1561" s="35"/>
      <c r="E1561" s="2265"/>
      <c r="F1561" s="68"/>
    </row>
    <row r="1562" spans="1:6" s="417" customFormat="1" ht="13.8">
      <c r="A1562" s="35"/>
      <c r="B1562" s="672"/>
      <c r="C1562" s="67"/>
      <c r="D1562" s="35"/>
      <c r="E1562" s="2265"/>
      <c r="F1562" s="68"/>
    </row>
    <row r="1563" spans="1:6" s="417" customFormat="1" ht="13.8">
      <c r="A1563" s="35"/>
      <c r="B1563" s="672"/>
      <c r="C1563" s="67"/>
      <c r="D1563" s="35"/>
      <c r="E1563" s="2265"/>
      <c r="F1563" s="68"/>
    </row>
    <row r="1564" spans="1:6" s="417" customFormat="1" ht="13.8">
      <c r="A1564" s="35"/>
      <c r="B1564" s="672"/>
      <c r="C1564" s="67"/>
      <c r="D1564" s="35"/>
      <c r="E1564" s="2265"/>
      <c r="F1564" s="68"/>
    </row>
    <row r="1565" spans="1:6" s="417" customFormat="1" ht="13.8">
      <c r="A1565" s="35"/>
      <c r="B1565" s="672"/>
      <c r="C1565" s="67"/>
      <c r="D1565" s="35"/>
      <c r="E1565" s="2265"/>
      <c r="F1565" s="68"/>
    </row>
    <row r="1566" spans="1:6" s="417" customFormat="1" ht="13.8">
      <c r="A1566" s="35"/>
      <c r="B1566" s="672"/>
      <c r="C1566" s="67"/>
      <c r="D1566" s="35"/>
      <c r="E1566" s="2265"/>
      <c r="F1566" s="68"/>
    </row>
    <row r="1567" spans="1:6" s="417" customFormat="1" ht="13.8">
      <c r="A1567" s="35"/>
      <c r="B1567" s="672"/>
      <c r="C1567" s="67"/>
      <c r="D1567" s="35"/>
      <c r="E1567" s="2265"/>
      <c r="F1567" s="68"/>
    </row>
    <row r="1568" spans="1:6" s="417" customFormat="1" ht="13.8">
      <c r="A1568" s="35"/>
      <c r="B1568" s="672"/>
      <c r="C1568" s="67"/>
      <c r="D1568" s="35"/>
      <c r="E1568" s="2265"/>
      <c r="F1568" s="68"/>
    </row>
    <row r="1569" spans="1:6" s="417" customFormat="1" ht="13.8">
      <c r="A1569" s="35"/>
      <c r="B1569" s="669"/>
      <c r="C1569" s="67"/>
      <c r="D1569" s="35"/>
      <c r="E1569" s="2265"/>
      <c r="F1569" s="68"/>
    </row>
    <row r="1570" spans="1:6" s="417" customFormat="1" ht="13.8">
      <c r="A1570" s="35"/>
      <c r="B1570" s="672"/>
      <c r="C1570" s="67"/>
      <c r="D1570" s="35"/>
      <c r="E1570" s="2265"/>
      <c r="F1570" s="68"/>
    </row>
    <row r="1571" spans="1:6" s="417" customFormat="1" ht="13.8">
      <c r="A1571" s="35"/>
      <c r="B1571" s="672"/>
      <c r="C1571" s="67"/>
      <c r="D1571" s="35"/>
      <c r="E1571" s="2265"/>
      <c r="F1571" s="68"/>
    </row>
    <row r="1572" spans="1:6" s="417" customFormat="1" ht="13.8">
      <c r="A1572" s="35"/>
      <c r="B1572" s="672"/>
      <c r="C1572" s="67"/>
      <c r="D1572" s="35"/>
      <c r="E1572" s="2265"/>
      <c r="F1572" s="68"/>
    </row>
    <row r="1573" spans="1:6" s="417" customFormat="1" ht="13.8">
      <c r="A1573" s="35"/>
      <c r="B1573" s="672"/>
      <c r="C1573" s="67"/>
      <c r="D1573" s="35"/>
      <c r="E1573" s="2265"/>
      <c r="F1573" s="68"/>
    </row>
    <row r="1574" spans="1:6" s="417" customFormat="1" ht="13.8">
      <c r="A1574" s="35"/>
      <c r="B1574" s="672"/>
      <c r="C1574" s="67"/>
      <c r="D1574" s="35"/>
      <c r="E1574" s="2265"/>
      <c r="F1574" s="68"/>
    </row>
    <row r="1575" spans="1:6" s="417" customFormat="1" ht="13.8">
      <c r="A1575" s="35"/>
      <c r="B1575" s="672"/>
      <c r="C1575" s="67"/>
      <c r="D1575" s="35"/>
      <c r="E1575" s="2265"/>
      <c r="F1575" s="68"/>
    </row>
    <row r="1576" spans="1:6" s="417" customFormat="1" ht="13.8">
      <c r="A1576" s="35"/>
      <c r="B1576" s="672"/>
      <c r="C1576" s="67"/>
      <c r="D1576" s="35"/>
      <c r="E1576" s="2265"/>
      <c r="F1576" s="68" t="s">
        <v>266</v>
      </c>
    </row>
    <row r="1577" spans="1:6" s="417" customFormat="1" ht="13.8">
      <c r="A1577" s="35"/>
      <c r="B1577" s="672"/>
      <c r="C1577" s="67"/>
      <c r="D1577" s="35"/>
      <c r="E1577" s="2265"/>
      <c r="F1577" s="68"/>
    </row>
    <row r="1578" spans="1:6" s="417" customFormat="1" ht="13.8">
      <c r="A1578" s="35"/>
      <c r="B1578" s="672"/>
      <c r="C1578" s="67"/>
      <c r="D1578" s="35"/>
      <c r="E1578" s="2265"/>
      <c r="F1578" s="68"/>
    </row>
    <row r="1579" spans="1:6" s="417" customFormat="1" ht="13.8">
      <c r="A1579" s="35"/>
      <c r="B1579" s="672"/>
      <c r="C1579" s="67"/>
      <c r="D1579" s="35"/>
      <c r="E1579" s="2265"/>
      <c r="F1579" s="68"/>
    </row>
    <row r="1580" spans="1:6" s="417" customFormat="1" ht="13.8">
      <c r="A1580" s="35"/>
      <c r="B1580" s="672"/>
      <c r="C1580" s="67"/>
      <c r="D1580" s="35"/>
      <c r="E1580" s="2265"/>
      <c r="F1580" s="68"/>
    </row>
    <row r="1581" spans="1:6" s="417" customFormat="1" ht="13.8">
      <c r="A1581" s="35"/>
      <c r="B1581" s="672"/>
      <c r="C1581" s="67"/>
      <c r="D1581" s="35"/>
      <c r="E1581" s="2265"/>
      <c r="F1581" s="68"/>
    </row>
    <row r="1582" spans="1:6" s="417" customFormat="1" ht="13.8">
      <c r="A1582" s="35"/>
      <c r="B1582" s="672"/>
      <c r="C1582" s="67"/>
      <c r="D1582" s="35"/>
      <c r="E1582" s="2265"/>
      <c r="F1582" s="68"/>
    </row>
    <row r="1583" spans="1:6" s="417" customFormat="1" ht="13.8">
      <c r="A1583" s="35"/>
      <c r="B1583" s="672"/>
      <c r="C1583" s="67"/>
      <c r="D1583" s="35"/>
      <c r="E1583" s="2265"/>
      <c r="F1583" s="68"/>
    </row>
    <row r="1584" spans="1:6" s="417" customFormat="1" ht="13.8">
      <c r="A1584" s="35"/>
      <c r="B1584" s="672"/>
      <c r="C1584" s="67"/>
      <c r="D1584" s="35"/>
      <c r="E1584" s="2265"/>
      <c r="F1584" s="68"/>
    </row>
    <row r="1585" spans="1:6" s="417" customFormat="1" ht="13.8">
      <c r="A1585" s="35"/>
      <c r="B1585" s="672"/>
      <c r="C1585" s="67"/>
      <c r="D1585" s="35"/>
      <c r="E1585" s="2265"/>
      <c r="F1585" s="68"/>
    </row>
    <row r="1586" spans="1:6" s="417" customFormat="1" ht="13.8">
      <c r="A1586" s="35"/>
      <c r="B1586" s="672"/>
      <c r="C1586" s="67"/>
      <c r="D1586" s="35"/>
      <c r="E1586" s="2265"/>
      <c r="F1586" s="68"/>
    </row>
    <row r="1587" spans="1:6" s="417" customFormat="1" ht="13.8">
      <c r="A1587" s="35"/>
      <c r="B1587" s="672"/>
      <c r="C1587" s="67"/>
      <c r="D1587" s="35"/>
      <c r="E1587" s="2265"/>
      <c r="F1587" s="68"/>
    </row>
    <row r="1588" spans="1:6" s="417" customFormat="1" ht="13.8">
      <c r="A1588" s="35"/>
      <c r="B1588" s="672"/>
      <c r="C1588" s="67"/>
      <c r="D1588" s="35"/>
      <c r="E1588" s="2265"/>
      <c r="F1588" s="68"/>
    </row>
    <row r="1589" spans="1:6" s="417" customFormat="1" ht="13.8">
      <c r="A1589" s="35"/>
      <c r="B1589" s="672"/>
      <c r="C1589" s="67"/>
      <c r="D1589" s="35"/>
      <c r="E1589" s="2265"/>
      <c r="F1589" s="68"/>
    </row>
    <row r="1590" spans="1:6" s="417" customFormat="1" ht="13.8">
      <c r="A1590" s="35"/>
      <c r="B1590" s="672"/>
      <c r="C1590" s="67"/>
      <c r="D1590" s="35"/>
      <c r="E1590" s="2265"/>
      <c r="F1590" s="68"/>
    </row>
    <row r="1591" spans="1:6" s="417" customFormat="1" ht="13.8">
      <c r="A1591" s="35"/>
      <c r="B1591" s="672"/>
      <c r="C1591" s="67"/>
      <c r="D1591" s="35"/>
      <c r="E1591" s="2265"/>
      <c r="F1591" s="68"/>
    </row>
    <row r="1592" spans="1:6" s="417" customFormat="1" ht="13.8">
      <c r="A1592" s="35"/>
      <c r="B1592" s="672"/>
      <c r="C1592" s="67"/>
      <c r="D1592" s="35"/>
      <c r="E1592" s="2265"/>
      <c r="F1592" s="68"/>
    </row>
    <row r="1593" spans="1:6" s="417" customFormat="1" ht="13.8">
      <c r="A1593" s="35"/>
      <c r="B1593" s="672"/>
      <c r="C1593" s="67"/>
      <c r="D1593" s="35"/>
      <c r="E1593" s="2265"/>
      <c r="F1593" s="68"/>
    </row>
    <row r="1594" spans="1:6" s="417" customFormat="1" ht="13.8">
      <c r="A1594" s="35"/>
      <c r="B1594" s="672"/>
      <c r="C1594" s="67"/>
      <c r="D1594" s="35"/>
      <c r="E1594" s="2265"/>
      <c r="F1594" s="68"/>
    </row>
    <row r="1595" spans="1:6" s="417" customFormat="1" ht="13.8">
      <c r="A1595" s="35"/>
      <c r="B1595" s="672"/>
      <c r="C1595" s="67"/>
      <c r="D1595" s="35"/>
      <c r="E1595" s="2265"/>
      <c r="F1595" s="68"/>
    </row>
    <row r="1596" spans="1:6" s="417" customFormat="1" ht="13.8">
      <c r="A1596" s="35"/>
      <c r="B1596" s="672"/>
      <c r="C1596" s="67"/>
      <c r="D1596" s="35"/>
      <c r="E1596" s="2265"/>
      <c r="F1596" s="68"/>
    </row>
    <row r="1597" spans="1:6" s="417" customFormat="1" ht="13.8">
      <c r="A1597" s="35"/>
      <c r="B1597" s="672"/>
      <c r="C1597" s="67"/>
      <c r="D1597" s="35"/>
      <c r="E1597" s="2265"/>
      <c r="F1597" s="68"/>
    </row>
    <row r="1598" spans="1:6" s="417" customFormat="1" ht="13.8">
      <c r="A1598" s="35"/>
      <c r="B1598" s="672"/>
      <c r="C1598" s="67"/>
      <c r="D1598" s="35"/>
      <c r="E1598" s="2265"/>
      <c r="F1598" s="68"/>
    </row>
    <row r="1599" spans="1:6" s="417" customFormat="1" ht="13.8">
      <c r="A1599" s="35"/>
      <c r="B1599" s="672"/>
      <c r="C1599" s="67"/>
      <c r="D1599" s="35"/>
      <c r="E1599" s="2265"/>
      <c r="F1599" s="68"/>
    </row>
    <row r="1600" spans="1:6" s="417" customFormat="1" ht="13.8">
      <c r="A1600" s="35"/>
      <c r="B1600" s="672"/>
      <c r="C1600" s="67"/>
      <c r="D1600" s="35"/>
      <c r="E1600" s="2265"/>
      <c r="F1600" s="68"/>
    </row>
    <row r="1601" spans="1:6" s="417" customFormat="1" ht="13.8">
      <c r="A1601" s="48"/>
      <c r="B1601" s="678"/>
      <c r="C1601" s="662"/>
      <c r="D1601" s="48"/>
      <c r="E1601" s="2266"/>
      <c r="F1601" s="352"/>
    </row>
    <row r="1602" spans="1:6" s="417" customFormat="1" thickBot="1">
      <c r="A1602" s="664"/>
      <c r="B1602" s="671" t="s">
        <v>1393</v>
      </c>
      <c r="C1602" s="663"/>
      <c r="D1602" s="664"/>
      <c r="E1602" s="2267"/>
      <c r="F1602" s="665">
        <f>SUM(F1555:F1601)</f>
        <v>0</v>
      </c>
    </row>
    <row r="1603" spans="1:6" ht="15" thickTop="1"/>
    <row r="2061" spans="2:2">
      <c r="B2061" s="564" t="s">
        <v>284</v>
      </c>
    </row>
  </sheetData>
  <sheetProtection algorithmName="SHA-512" hashValue="YU7oCUA34lu/feXid1GfimQaHN8Yq/4a71ArpXwocIj7Nyr8XSWC/xilhxGUfKvU56j4KB0yOddg3ackHITr+w==" saltValue="3o3HwNg19Wpmn1GaU6goiQ==" spinCount="100000" sheet="1" objects="1" scenarios="1"/>
  <mergeCells count="2">
    <mergeCell ref="B398:B399"/>
    <mergeCell ref="B1092:B1093"/>
  </mergeCells>
  <printOptions horizontalCentered="1"/>
  <pageMargins left="0.25" right="0.25" top="0.75" bottom="0.75" header="0.3" footer="0.3"/>
  <pageSetup paperSize="9" orientation="portrait" r:id="rId1"/>
  <headerFooter>
    <oddFooter>&amp;LEAST WING B  BUILDER'S WORKS&amp;CBILL 3.1&amp;RPage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A748D-F913-43BC-90B7-BAEF333ADA79}">
  <dimension ref="B19:J633"/>
  <sheetViews>
    <sheetView view="pageBreakPreview" zoomScale="60" zoomScaleNormal="100" workbookViewId="0">
      <selection activeCell="E22" sqref="E22"/>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1395</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9:J633"/>
  <sheetViews>
    <sheetView view="pageBreakPreview" zoomScaleNormal="100" zoomScaleSheetLayoutView="100" workbookViewId="0">
      <selection activeCell="E29" sqref="E29"/>
    </sheetView>
  </sheetViews>
  <sheetFormatPr defaultColWidth="9.109375" defaultRowHeight="13.8"/>
  <cols>
    <col min="1" max="16384" width="9.109375" style="40"/>
  </cols>
  <sheetData>
    <row r="19" spans="2:10" s="163" customFormat="1" ht="14.4" thickBot="1"/>
    <row r="20" spans="2:10" s="163" customFormat="1" ht="14.4" thickTop="1">
      <c r="B20" s="164"/>
      <c r="C20" s="164"/>
      <c r="D20" s="164"/>
      <c r="E20" s="164"/>
      <c r="F20" s="164"/>
      <c r="G20" s="164"/>
      <c r="H20" s="164"/>
      <c r="I20" s="164"/>
      <c r="J20" s="164"/>
    </row>
    <row r="21" spans="2:10" s="163" customFormat="1" ht="25.2">
      <c r="E21" s="166"/>
      <c r="F21" s="143" t="s">
        <v>78</v>
      </c>
    </row>
    <row r="22" spans="2:10" s="163" customFormat="1" ht="14.4" thickBot="1">
      <c r="B22" s="165"/>
      <c r="C22" s="165"/>
      <c r="D22" s="165"/>
      <c r="E22" s="165"/>
      <c r="F22" s="165"/>
      <c r="G22" s="165"/>
      <c r="H22" s="165"/>
      <c r="I22" s="165"/>
      <c r="J22" s="165"/>
    </row>
    <row r="23" spans="2:10" s="163" customFormat="1" ht="14.4" thickTop="1"/>
    <row r="24" spans="2:10" s="163" customFormat="1"/>
    <row r="25" spans="2:10" s="163" customFormat="1"/>
    <row r="546" ht="15" customHeight="1"/>
    <row r="547" ht="15" customHeight="1"/>
    <row r="631" spans="2:2" ht="45.6" customHeight="1"/>
    <row r="633" spans="2:2" ht="51.6" customHeight="1">
      <c r="B633" s="40" t="s">
        <v>284</v>
      </c>
    </row>
  </sheetData>
  <sheetProtection algorithmName="SHA-512" hashValue="Aw9GgGHTrh7QHsIMk0nQJ5i3hkxJatr1w/ZQb/+bTqKDkWLuYwEx6lOeJdt+2y2Y04+0+gCA2runfQ0iwQMOxw==" saltValue="mb1ZAdbQTcYuEwA0WcrgSA==" spinCount="100000" sheet="1" objects="1" scenarios="1"/>
  <printOptions horizontalCentered="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C3E58-AFDC-43C4-B2CA-2157553650CA}">
  <dimension ref="A1:N1427"/>
  <sheetViews>
    <sheetView view="pageBreakPreview" topLeftCell="A1306" zoomScale="115" zoomScaleNormal="90" zoomScaleSheetLayoutView="115" workbookViewId="0">
      <selection activeCell="E1309" sqref="E1309"/>
    </sheetView>
  </sheetViews>
  <sheetFormatPr defaultRowHeight="13.8"/>
  <cols>
    <col min="1" max="1" width="5.33203125" style="806" customWidth="1"/>
    <col min="2" max="2" width="49.21875" style="72" customWidth="1"/>
    <col min="3" max="3" width="7.88671875" style="806" customWidth="1"/>
    <col min="4" max="4" width="9.109375" style="806" customWidth="1"/>
    <col min="5" max="5" width="11.88671875" style="2292" customWidth="1"/>
    <col min="6" max="6" width="14.88671875" style="806" customWidth="1"/>
    <col min="7" max="16384" width="8.88671875" style="72"/>
  </cols>
  <sheetData>
    <row r="1" spans="1:14">
      <c r="A1" s="27" t="s">
        <v>7</v>
      </c>
      <c r="B1" s="705" t="s">
        <v>8</v>
      </c>
      <c r="C1" s="26" t="s">
        <v>9</v>
      </c>
      <c r="D1" s="706" t="s">
        <v>10</v>
      </c>
      <c r="E1" s="2006" t="s">
        <v>11</v>
      </c>
      <c r="F1" s="167" t="s">
        <v>12</v>
      </c>
    </row>
    <row r="2" spans="1:14">
      <c r="A2" s="31"/>
      <c r="B2" s="707"/>
      <c r="C2" s="30"/>
      <c r="D2" s="708"/>
      <c r="E2" s="2010"/>
      <c r="F2" s="392"/>
    </row>
    <row r="3" spans="1:14" s="29" customFormat="1">
      <c r="A3" s="31"/>
      <c r="B3" s="409" t="s">
        <v>1681</v>
      </c>
      <c r="C3" s="30"/>
      <c r="D3" s="31"/>
      <c r="E3" s="2009"/>
      <c r="F3" s="392"/>
      <c r="G3" s="523"/>
      <c r="H3" s="523"/>
      <c r="I3" s="523"/>
      <c r="J3" s="523"/>
      <c r="K3" s="523"/>
      <c r="L3" s="523"/>
      <c r="M3" s="523"/>
      <c r="N3" s="523"/>
    </row>
    <row r="4" spans="1:14" s="29" customFormat="1">
      <c r="A4" s="31"/>
      <c r="B4" s="668"/>
      <c r="C4" s="30"/>
      <c r="D4" s="31"/>
      <c r="E4" s="2010"/>
      <c r="F4" s="392"/>
      <c r="G4" s="596"/>
      <c r="H4" s="515"/>
      <c r="I4" s="515"/>
      <c r="J4" s="515"/>
      <c r="K4" s="515"/>
      <c r="L4" s="515"/>
      <c r="M4" s="516"/>
    </row>
    <row r="5" spans="1:14">
      <c r="A5" s="35"/>
      <c r="B5" s="628" t="s">
        <v>1396</v>
      </c>
      <c r="C5" s="34"/>
      <c r="D5" s="709"/>
      <c r="E5" s="480"/>
      <c r="F5" s="482"/>
    </row>
    <row r="6" spans="1:14">
      <c r="A6" s="31"/>
      <c r="B6" s="707"/>
      <c r="C6" s="30"/>
      <c r="D6" s="708"/>
      <c r="E6" s="2010"/>
      <c r="F6" s="392"/>
    </row>
    <row r="7" spans="1:14">
      <c r="A7" s="35"/>
      <c r="B7" s="628" t="s">
        <v>13</v>
      </c>
      <c r="C7" s="34"/>
      <c r="D7" s="709"/>
      <c r="E7" s="480"/>
      <c r="F7" s="349"/>
    </row>
    <row r="8" spans="1:14">
      <c r="A8" s="710"/>
      <c r="B8" s="711"/>
      <c r="C8" s="710"/>
      <c r="D8" s="712"/>
      <c r="E8" s="2269"/>
      <c r="F8" s="713"/>
    </row>
    <row r="9" spans="1:14">
      <c r="A9" s="714"/>
      <c r="B9" s="715" t="s">
        <v>1397</v>
      </c>
      <c r="C9" s="710"/>
      <c r="D9" s="712"/>
      <c r="E9" s="2269"/>
      <c r="F9" s="713"/>
    </row>
    <row r="10" spans="1:14">
      <c r="A10" s="710"/>
      <c r="B10" s="711"/>
      <c r="C10" s="710"/>
      <c r="D10" s="712"/>
      <c r="E10" s="2269"/>
      <c r="F10" s="713"/>
    </row>
    <row r="11" spans="1:14">
      <c r="A11" s="710" t="s">
        <v>1398</v>
      </c>
      <c r="B11" s="711" t="s">
        <v>1399</v>
      </c>
      <c r="C11" s="710" t="s">
        <v>58</v>
      </c>
      <c r="D11" s="712"/>
      <c r="E11" s="2269"/>
      <c r="F11" s="713">
        <f>E11</f>
        <v>0</v>
      </c>
    </row>
    <row r="12" spans="1:14">
      <c r="A12" s="710"/>
      <c r="B12" s="711"/>
      <c r="C12" s="710"/>
      <c r="D12" s="712"/>
      <c r="E12" s="2269"/>
      <c r="F12" s="713">
        <f t="shared" ref="F12:F21" si="0">E12</f>
        <v>0</v>
      </c>
    </row>
    <row r="13" spans="1:14" ht="27.6">
      <c r="A13" s="710" t="s">
        <v>1400</v>
      </c>
      <c r="B13" s="711" t="s">
        <v>1401</v>
      </c>
      <c r="C13" s="710"/>
      <c r="D13" s="712"/>
      <c r="E13" s="2269"/>
      <c r="F13" s="713">
        <f t="shared" si="0"/>
        <v>0</v>
      </c>
    </row>
    <row r="14" spans="1:14">
      <c r="A14" s="710"/>
      <c r="B14" s="711" t="s">
        <v>1402</v>
      </c>
      <c r="C14" s="710" t="s">
        <v>58</v>
      </c>
      <c r="D14" s="712"/>
      <c r="E14" s="2269"/>
      <c r="F14" s="713">
        <f t="shared" si="0"/>
        <v>0</v>
      </c>
    </row>
    <row r="15" spans="1:14">
      <c r="A15" s="710"/>
      <c r="B15" s="711" t="s">
        <v>1403</v>
      </c>
      <c r="C15" s="710" t="s">
        <v>58</v>
      </c>
      <c r="D15" s="712"/>
      <c r="E15" s="2269"/>
      <c r="F15" s="713">
        <f t="shared" si="0"/>
        <v>0</v>
      </c>
    </row>
    <row r="16" spans="1:14">
      <c r="A16" s="710"/>
      <c r="B16" s="711" t="s">
        <v>1404</v>
      </c>
      <c r="C16" s="710" t="s">
        <v>58</v>
      </c>
      <c r="D16" s="712"/>
      <c r="E16" s="2269"/>
      <c r="F16" s="713">
        <f t="shared" si="0"/>
        <v>0</v>
      </c>
    </row>
    <row r="17" spans="1:6">
      <c r="A17" s="710"/>
      <c r="B17" s="711"/>
      <c r="C17" s="710"/>
      <c r="D17" s="712"/>
      <c r="E17" s="2269"/>
      <c r="F17" s="713">
        <f t="shared" si="0"/>
        <v>0</v>
      </c>
    </row>
    <row r="18" spans="1:6">
      <c r="A18" s="710" t="s">
        <v>31</v>
      </c>
      <c r="B18" s="711" t="s">
        <v>1405</v>
      </c>
      <c r="C18" s="710" t="s">
        <v>58</v>
      </c>
      <c r="D18" s="712"/>
      <c r="E18" s="2270"/>
      <c r="F18" s="713">
        <f t="shared" si="0"/>
        <v>0</v>
      </c>
    </row>
    <row r="19" spans="1:6">
      <c r="A19" s="710"/>
      <c r="B19" s="711"/>
      <c r="C19" s="710"/>
      <c r="D19" s="712"/>
      <c r="E19" s="2270"/>
      <c r="F19" s="713">
        <f t="shared" si="0"/>
        <v>0</v>
      </c>
    </row>
    <row r="20" spans="1:6" ht="27.6">
      <c r="A20" s="710" t="s">
        <v>32</v>
      </c>
      <c r="B20" s="711" t="s">
        <v>1406</v>
      </c>
      <c r="C20" s="710" t="s">
        <v>58</v>
      </c>
      <c r="D20" s="712"/>
      <c r="E20" s="2270"/>
      <c r="F20" s="713">
        <f t="shared" si="0"/>
        <v>0</v>
      </c>
    </row>
    <row r="21" spans="1:6">
      <c r="A21" s="710"/>
      <c r="B21" s="711"/>
      <c r="C21" s="710"/>
      <c r="D21" s="712"/>
      <c r="E21" s="2269"/>
      <c r="F21" s="713">
        <f t="shared" si="0"/>
        <v>0</v>
      </c>
    </row>
    <row r="22" spans="1:6">
      <c r="A22" s="710"/>
      <c r="B22" s="711"/>
      <c r="C22" s="710"/>
      <c r="D22" s="712"/>
      <c r="E22" s="2269"/>
      <c r="F22" s="713"/>
    </row>
    <row r="23" spans="1:6">
      <c r="A23" s="710"/>
      <c r="B23" s="711"/>
      <c r="C23" s="710"/>
      <c r="D23" s="712"/>
      <c r="E23" s="2269"/>
      <c r="F23" s="713"/>
    </row>
    <row r="24" spans="1:6">
      <c r="A24" s="710"/>
      <c r="B24" s="711"/>
      <c r="C24" s="710"/>
      <c r="D24" s="712"/>
      <c r="E24" s="2269"/>
      <c r="F24" s="713"/>
    </row>
    <row r="25" spans="1:6">
      <c r="A25" s="710"/>
      <c r="B25" s="711"/>
      <c r="C25" s="710"/>
      <c r="D25" s="712"/>
      <c r="E25" s="2269"/>
      <c r="F25" s="713"/>
    </row>
    <row r="26" spans="1:6">
      <c r="A26" s="710"/>
      <c r="B26" s="711"/>
      <c r="C26" s="710"/>
      <c r="D26" s="712"/>
      <c r="E26" s="2269"/>
      <c r="F26" s="713"/>
    </row>
    <row r="27" spans="1:6">
      <c r="A27" s="710"/>
      <c r="B27" s="711"/>
      <c r="C27" s="710"/>
      <c r="D27" s="712"/>
      <c r="E27" s="2269"/>
      <c r="F27" s="713"/>
    </row>
    <row r="28" spans="1:6">
      <c r="A28" s="710"/>
      <c r="B28" s="711"/>
      <c r="C28" s="710"/>
      <c r="D28" s="712"/>
      <c r="E28" s="2269"/>
      <c r="F28" s="713"/>
    </row>
    <row r="29" spans="1:6">
      <c r="A29" s="710"/>
      <c r="B29" s="711"/>
      <c r="C29" s="710"/>
      <c r="D29" s="712"/>
      <c r="E29" s="2269"/>
      <c r="F29" s="713"/>
    </row>
    <row r="30" spans="1:6">
      <c r="A30" s="710"/>
      <c r="B30" s="711"/>
      <c r="C30" s="710"/>
      <c r="D30" s="712"/>
      <c r="E30" s="2269"/>
      <c r="F30" s="713"/>
    </row>
    <row r="31" spans="1:6">
      <c r="A31" s="710"/>
      <c r="B31" s="711"/>
      <c r="C31" s="710"/>
      <c r="D31" s="712"/>
      <c r="E31" s="2269"/>
      <c r="F31" s="713"/>
    </row>
    <row r="32" spans="1:6">
      <c r="A32" s="710"/>
      <c r="B32" s="711"/>
      <c r="C32" s="710"/>
      <c r="D32" s="712"/>
      <c r="E32" s="2269"/>
      <c r="F32" s="713"/>
    </row>
    <row r="33" spans="1:6">
      <c r="A33" s="710"/>
      <c r="B33" s="711"/>
      <c r="C33" s="710"/>
      <c r="D33" s="712"/>
      <c r="E33" s="2269"/>
      <c r="F33" s="713"/>
    </row>
    <row r="34" spans="1:6">
      <c r="A34" s="710"/>
      <c r="B34" s="711"/>
      <c r="C34" s="710"/>
      <c r="D34" s="712"/>
      <c r="E34" s="2269"/>
      <c r="F34" s="713"/>
    </row>
    <row r="35" spans="1:6">
      <c r="A35" s="710"/>
      <c r="B35" s="711"/>
      <c r="C35" s="710"/>
      <c r="D35" s="712"/>
      <c r="E35" s="2269"/>
      <c r="F35" s="713"/>
    </row>
    <row r="36" spans="1:6">
      <c r="A36" s="710"/>
      <c r="B36" s="711"/>
      <c r="C36" s="710"/>
      <c r="D36" s="712"/>
      <c r="E36" s="2269"/>
      <c r="F36" s="713"/>
    </row>
    <row r="37" spans="1:6">
      <c r="A37" s="710"/>
      <c r="B37" s="711"/>
      <c r="C37" s="710"/>
      <c r="D37" s="712"/>
      <c r="E37" s="2269"/>
      <c r="F37" s="713"/>
    </row>
    <row r="38" spans="1:6">
      <c r="A38" s="710"/>
      <c r="B38" s="711"/>
      <c r="C38" s="710"/>
      <c r="D38" s="712"/>
      <c r="E38" s="2269"/>
      <c r="F38" s="713"/>
    </row>
    <row r="39" spans="1:6">
      <c r="A39" s="710"/>
      <c r="B39" s="711"/>
      <c r="C39" s="710"/>
      <c r="D39" s="712"/>
      <c r="E39" s="2269"/>
      <c r="F39" s="713"/>
    </row>
    <row r="40" spans="1:6">
      <c r="A40" s="710"/>
      <c r="B40" s="711"/>
      <c r="C40" s="710"/>
      <c r="D40" s="712"/>
      <c r="E40" s="2269"/>
      <c r="F40" s="713"/>
    </row>
    <row r="41" spans="1:6">
      <c r="A41" s="710"/>
      <c r="B41" s="711"/>
      <c r="C41" s="710"/>
      <c r="D41" s="712"/>
      <c r="E41" s="2269"/>
      <c r="F41" s="713"/>
    </row>
    <row r="42" spans="1:6">
      <c r="A42" s="710"/>
      <c r="B42" s="711"/>
      <c r="C42" s="710"/>
      <c r="D42" s="712"/>
      <c r="E42" s="2269"/>
      <c r="F42" s="713"/>
    </row>
    <row r="43" spans="1:6">
      <c r="A43" s="710"/>
      <c r="B43" s="711"/>
      <c r="C43" s="710"/>
      <c r="D43" s="712"/>
      <c r="E43" s="2269"/>
      <c r="F43" s="713"/>
    </row>
    <row r="44" spans="1:6">
      <c r="A44" s="710"/>
      <c r="B44" s="711"/>
      <c r="C44" s="710"/>
      <c r="D44" s="712"/>
      <c r="E44" s="2269"/>
      <c r="F44" s="713"/>
    </row>
    <row r="45" spans="1:6">
      <c r="A45" s="710"/>
      <c r="B45" s="711"/>
      <c r="C45" s="710"/>
      <c r="D45" s="712"/>
      <c r="E45" s="2269"/>
      <c r="F45" s="713"/>
    </row>
    <row r="46" spans="1:6">
      <c r="A46" s="710"/>
      <c r="B46" s="711"/>
      <c r="C46" s="710"/>
      <c r="D46" s="712"/>
      <c r="E46" s="2269"/>
      <c r="F46" s="713"/>
    </row>
    <row r="47" spans="1:6">
      <c r="A47" s="710"/>
      <c r="B47" s="711"/>
      <c r="C47" s="710"/>
      <c r="D47" s="712"/>
      <c r="E47" s="2269"/>
      <c r="F47" s="713"/>
    </row>
    <row r="48" spans="1:6">
      <c r="A48" s="710"/>
      <c r="B48" s="711"/>
      <c r="C48" s="710"/>
      <c r="D48" s="712"/>
      <c r="E48" s="2269"/>
      <c r="F48" s="713"/>
    </row>
    <row r="49" spans="1:6">
      <c r="A49" s="48"/>
      <c r="B49" s="717"/>
      <c r="C49" s="47"/>
      <c r="D49" s="718"/>
      <c r="E49" s="2014"/>
      <c r="F49" s="351"/>
    </row>
    <row r="50" spans="1:6" ht="14.4" thickBot="1">
      <c r="A50" s="66"/>
      <c r="B50" s="719" t="s">
        <v>1407</v>
      </c>
      <c r="C50" s="65"/>
      <c r="D50" s="720"/>
      <c r="E50" s="2022"/>
      <c r="F50" s="393">
        <f>SUM(F2:F48)</f>
        <v>0</v>
      </c>
    </row>
    <row r="51" spans="1:6" ht="14.4" thickTop="1">
      <c r="A51" s="227"/>
      <c r="B51" s="721"/>
      <c r="C51" s="30"/>
      <c r="D51" s="722"/>
      <c r="E51" s="2010"/>
      <c r="F51" s="392"/>
    </row>
    <row r="52" spans="1:6">
      <c r="A52" s="710"/>
      <c r="B52" s="628" t="s">
        <v>1408</v>
      </c>
      <c r="C52" s="710"/>
      <c r="D52" s="712"/>
      <c r="E52" s="2271"/>
      <c r="F52" s="723"/>
    </row>
    <row r="53" spans="1:6">
      <c r="A53" s="724"/>
      <c r="B53" s="725"/>
      <c r="C53" s="724"/>
      <c r="D53" s="726"/>
      <c r="E53" s="2272"/>
      <c r="F53" s="724"/>
    </row>
    <row r="54" spans="1:6">
      <c r="A54" s="727"/>
      <c r="B54" s="715" t="s">
        <v>1409</v>
      </c>
      <c r="C54" s="710"/>
      <c r="D54" s="712"/>
      <c r="E54" s="2271"/>
      <c r="F54" s="728"/>
    </row>
    <row r="55" spans="1:6">
      <c r="A55" s="727"/>
      <c r="B55" s="715"/>
      <c r="C55" s="710"/>
      <c r="D55" s="712"/>
      <c r="E55" s="2271"/>
      <c r="F55" s="728"/>
    </row>
    <row r="56" spans="1:6">
      <c r="A56" s="727"/>
      <c r="B56" s="715" t="s">
        <v>1410</v>
      </c>
      <c r="C56" s="710"/>
      <c r="D56" s="712"/>
      <c r="E56" s="2271"/>
      <c r="F56" s="728"/>
    </row>
    <row r="57" spans="1:6">
      <c r="A57" s="727"/>
      <c r="B57" s="715"/>
      <c r="C57" s="710"/>
      <c r="D57" s="712"/>
      <c r="E57" s="2271"/>
      <c r="F57" s="728"/>
    </row>
    <row r="58" spans="1:6" ht="27.6">
      <c r="A58" s="710"/>
      <c r="B58" s="715" t="s">
        <v>1411</v>
      </c>
      <c r="C58" s="710"/>
      <c r="D58" s="712"/>
      <c r="E58" s="2271"/>
      <c r="F58" s="728"/>
    </row>
    <row r="59" spans="1:6" ht="41.4">
      <c r="A59" s="710"/>
      <c r="B59" s="715" t="s">
        <v>1412</v>
      </c>
      <c r="C59" s="710"/>
      <c r="D59" s="712"/>
      <c r="E59" s="2271"/>
      <c r="F59" s="728"/>
    </row>
    <row r="60" spans="1:6">
      <c r="A60" s="710"/>
      <c r="B60" s="715" t="s">
        <v>1413</v>
      </c>
      <c r="C60" s="710"/>
      <c r="D60" s="712"/>
      <c r="E60" s="2271"/>
      <c r="F60" s="728"/>
    </row>
    <row r="61" spans="1:6">
      <c r="A61" s="710"/>
      <c r="B61" s="715"/>
      <c r="C61" s="710"/>
      <c r="D61" s="712"/>
      <c r="E61" s="2271"/>
      <c r="F61" s="728"/>
    </row>
    <row r="62" spans="1:6">
      <c r="A62" s="729" t="s">
        <v>28</v>
      </c>
      <c r="B62" s="711" t="s">
        <v>1414</v>
      </c>
      <c r="C62" s="710" t="s">
        <v>46</v>
      </c>
      <c r="D62" s="730">
        <v>120</v>
      </c>
      <c r="E62" s="2273"/>
      <c r="F62" s="728">
        <f>D62*E62</f>
        <v>0</v>
      </c>
    </row>
    <row r="63" spans="1:6">
      <c r="A63" s="729" t="s">
        <v>30</v>
      </c>
      <c r="B63" s="711" t="s">
        <v>1415</v>
      </c>
      <c r="C63" s="710" t="s">
        <v>46</v>
      </c>
      <c r="D63" s="730">
        <v>80</v>
      </c>
      <c r="E63" s="2273"/>
      <c r="F63" s="728">
        <f t="shared" ref="F63:F66" si="1">D63*E63</f>
        <v>0</v>
      </c>
    </row>
    <row r="64" spans="1:6">
      <c r="A64" s="729" t="s">
        <v>31</v>
      </c>
      <c r="B64" s="711" t="s">
        <v>1416</v>
      </c>
      <c r="C64" s="710" t="s">
        <v>46</v>
      </c>
      <c r="D64" s="730">
        <v>180</v>
      </c>
      <c r="E64" s="2273"/>
      <c r="F64" s="728">
        <f t="shared" si="1"/>
        <v>0</v>
      </c>
    </row>
    <row r="65" spans="1:6">
      <c r="A65" s="729" t="s">
        <v>32</v>
      </c>
      <c r="B65" s="711" t="s">
        <v>1417</v>
      </c>
      <c r="C65" s="710" t="s">
        <v>46</v>
      </c>
      <c r="D65" s="730">
        <v>180</v>
      </c>
      <c r="E65" s="2273"/>
      <c r="F65" s="728">
        <f t="shared" si="1"/>
        <v>0</v>
      </c>
    </row>
    <row r="66" spans="1:6">
      <c r="A66" s="729" t="s">
        <v>33</v>
      </c>
      <c r="B66" s="711" t="s">
        <v>1418</v>
      </c>
      <c r="C66" s="710" t="s">
        <v>46</v>
      </c>
      <c r="D66" s="730">
        <v>140</v>
      </c>
      <c r="E66" s="2273"/>
      <c r="F66" s="728">
        <f t="shared" si="1"/>
        <v>0</v>
      </c>
    </row>
    <row r="67" spans="1:6">
      <c r="A67" s="729"/>
      <c r="B67" s="711"/>
      <c r="C67" s="710"/>
      <c r="D67" s="730"/>
      <c r="E67" s="2273"/>
      <c r="F67" s="728"/>
    </row>
    <row r="68" spans="1:6">
      <c r="A68" s="732"/>
      <c r="B68" s="733" t="s">
        <v>1419</v>
      </c>
      <c r="C68" s="710"/>
      <c r="D68" s="730"/>
      <c r="E68" s="2273"/>
      <c r="F68" s="728"/>
    </row>
    <row r="69" spans="1:6">
      <c r="A69" s="729" t="s">
        <v>34</v>
      </c>
      <c r="B69" s="711" t="s">
        <v>1420</v>
      </c>
      <c r="C69" s="710" t="s">
        <v>1421</v>
      </c>
      <c r="D69" s="730">
        <v>24</v>
      </c>
      <c r="E69" s="2273"/>
      <c r="F69" s="728">
        <f t="shared" ref="F69:F78" si="2">D69*E69</f>
        <v>0</v>
      </c>
    </row>
    <row r="70" spans="1:6">
      <c r="A70" s="729" t="s">
        <v>35</v>
      </c>
      <c r="B70" s="711" t="s">
        <v>1422</v>
      </c>
      <c r="C70" s="710" t="s">
        <v>1421</v>
      </c>
      <c r="D70" s="730">
        <v>20</v>
      </c>
      <c r="E70" s="2273"/>
      <c r="F70" s="728">
        <f t="shared" si="2"/>
        <v>0</v>
      </c>
    </row>
    <row r="71" spans="1:6">
      <c r="A71" s="729" t="s">
        <v>36</v>
      </c>
      <c r="B71" s="711" t="s">
        <v>1416</v>
      </c>
      <c r="C71" s="710" t="s">
        <v>1421</v>
      </c>
      <c r="D71" s="730">
        <v>60</v>
      </c>
      <c r="E71" s="2273"/>
      <c r="F71" s="728">
        <f t="shared" si="2"/>
        <v>0</v>
      </c>
    </row>
    <row r="72" spans="1:6">
      <c r="A72" s="729" t="s">
        <v>74</v>
      </c>
      <c r="B72" s="711" t="s">
        <v>1423</v>
      </c>
      <c r="C72" s="710" t="s">
        <v>1421</v>
      </c>
      <c r="D72" s="730">
        <v>60</v>
      </c>
      <c r="E72" s="2273"/>
      <c r="F72" s="728">
        <f t="shared" si="2"/>
        <v>0</v>
      </c>
    </row>
    <row r="73" spans="1:6">
      <c r="A73" s="729" t="s">
        <v>38</v>
      </c>
      <c r="B73" s="711" t="s">
        <v>1418</v>
      </c>
      <c r="C73" s="710" t="s">
        <v>1421</v>
      </c>
      <c r="D73" s="730">
        <v>50</v>
      </c>
      <c r="E73" s="2273"/>
      <c r="F73" s="728">
        <f t="shared" si="2"/>
        <v>0</v>
      </c>
    </row>
    <row r="74" spans="1:6">
      <c r="A74" s="729" t="s">
        <v>39</v>
      </c>
      <c r="B74" s="711" t="s">
        <v>1424</v>
      </c>
      <c r="C74" s="710" t="s">
        <v>1421</v>
      </c>
      <c r="D74" s="730">
        <v>24</v>
      </c>
      <c r="E74" s="2273"/>
      <c r="F74" s="728">
        <f t="shared" si="2"/>
        <v>0</v>
      </c>
    </row>
    <row r="75" spans="1:6">
      <c r="A75" s="729" t="s">
        <v>40</v>
      </c>
      <c r="B75" s="711" t="s">
        <v>1425</v>
      </c>
      <c r="C75" s="710" t="s">
        <v>1421</v>
      </c>
      <c r="D75" s="730">
        <v>20</v>
      </c>
      <c r="E75" s="2273"/>
      <c r="F75" s="728">
        <f t="shared" si="2"/>
        <v>0</v>
      </c>
    </row>
    <row r="76" spans="1:6">
      <c r="A76" s="729" t="s">
        <v>42</v>
      </c>
      <c r="B76" s="711" t="s">
        <v>1416</v>
      </c>
      <c r="C76" s="710" t="s">
        <v>1421</v>
      </c>
      <c r="D76" s="730">
        <v>60</v>
      </c>
      <c r="E76" s="2273"/>
      <c r="F76" s="728">
        <f t="shared" si="2"/>
        <v>0</v>
      </c>
    </row>
    <row r="77" spans="1:6">
      <c r="A77" s="729" t="s">
        <v>43</v>
      </c>
      <c r="B77" s="711" t="s">
        <v>1423</v>
      </c>
      <c r="C77" s="710" t="s">
        <v>1421</v>
      </c>
      <c r="D77" s="730">
        <v>60</v>
      </c>
      <c r="E77" s="2273"/>
      <c r="F77" s="728">
        <f t="shared" si="2"/>
        <v>0</v>
      </c>
    </row>
    <row r="78" spans="1:6">
      <c r="A78" s="729" t="s">
        <v>613</v>
      </c>
      <c r="B78" s="711" t="s">
        <v>1418</v>
      </c>
      <c r="C78" s="710" t="s">
        <v>1421</v>
      </c>
      <c r="D78" s="730">
        <v>50</v>
      </c>
      <c r="E78" s="2273"/>
      <c r="F78" s="728">
        <f t="shared" si="2"/>
        <v>0</v>
      </c>
    </row>
    <row r="79" spans="1:6">
      <c r="A79" s="729"/>
      <c r="B79" s="711"/>
      <c r="C79" s="710"/>
      <c r="D79" s="730"/>
      <c r="E79" s="2273"/>
      <c r="F79" s="728"/>
    </row>
    <row r="80" spans="1:6">
      <c r="A80" s="732"/>
      <c r="B80" s="715" t="s">
        <v>1426</v>
      </c>
      <c r="C80" s="710"/>
      <c r="D80" s="712"/>
      <c r="E80" s="2273"/>
      <c r="F80" s="728"/>
    </row>
    <row r="81" spans="1:6" ht="27.6">
      <c r="A81" s="729" t="s">
        <v>856</v>
      </c>
      <c r="B81" s="711" t="s">
        <v>1427</v>
      </c>
      <c r="C81" s="710" t="s">
        <v>809</v>
      </c>
      <c r="D81" s="730">
        <v>8</v>
      </c>
      <c r="E81" s="2273"/>
      <c r="F81" s="728">
        <f t="shared" ref="F81:F83" si="3">D81*E81</f>
        <v>0</v>
      </c>
    </row>
    <row r="82" spans="1:6">
      <c r="A82" s="729" t="s">
        <v>858</v>
      </c>
      <c r="B82" s="711" t="s">
        <v>1428</v>
      </c>
      <c r="C82" s="710" t="s">
        <v>809</v>
      </c>
      <c r="D82" s="730">
        <v>32</v>
      </c>
      <c r="E82" s="2273"/>
      <c r="F82" s="728">
        <f t="shared" si="3"/>
        <v>0</v>
      </c>
    </row>
    <row r="83" spans="1:6">
      <c r="A83" s="729" t="s">
        <v>860</v>
      </c>
      <c r="B83" s="711" t="s">
        <v>1429</v>
      </c>
      <c r="C83" s="710" t="s">
        <v>809</v>
      </c>
      <c r="D83" s="730">
        <v>12</v>
      </c>
      <c r="E83" s="2273"/>
      <c r="F83" s="728">
        <f t="shared" si="3"/>
        <v>0</v>
      </c>
    </row>
    <row r="84" spans="1:6">
      <c r="A84" s="729"/>
      <c r="B84" s="711"/>
      <c r="C84" s="710"/>
      <c r="D84" s="730"/>
      <c r="E84" s="2273"/>
      <c r="F84" s="728"/>
    </row>
    <row r="85" spans="1:6">
      <c r="A85" s="729"/>
      <c r="B85" s="711"/>
      <c r="C85" s="710"/>
      <c r="D85" s="730"/>
      <c r="E85" s="2274"/>
      <c r="F85" s="728"/>
    </row>
    <row r="86" spans="1:6">
      <c r="A86" s="729"/>
      <c r="B86" s="711"/>
      <c r="C86" s="710"/>
      <c r="D86" s="730"/>
      <c r="E86" s="2274"/>
      <c r="F86" s="728"/>
    </row>
    <row r="87" spans="1:6">
      <c r="A87" s="729"/>
      <c r="B87" s="711"/>
      <c r="C87" s="710"/>
      <c r="D87" s="730"/>
      <c r="E87" s="2274"/>
      <c r="F87" s="728"/>
    </row>
    <row r="88" spans="1:6">
      <c r="A88" s="729"/>
      <c r="B88" s="711"/>
      <c r="C88" s="710"/>
      <c r="D88" s="730"/>
      <c r="E88" s="2274"/>
      <c r="F88" s="728"/>
    </row>
    <row r="89" spans="1:6">
      <c r="A89" s="729"/>
      <c r="B89" s="711"/>
      <c r="C89" s="710"/>
      <c r="D89" s="730"/>
      <c r="E89" s="2274"/>
      <c r="F89" s="728"/>
    </row>
    <row r="90" spans="1:6">
      <c r="A90" s="729"/>
      <c r="B90" s="711"/>
      <c r="C90" s="710"/>
      <c r="D90" s="730"/>
      <c r="E90" s="2274"/>
      <c r="F90" s="728"/>
    </row>
    <row r="91" spans="1:6">
      <c r="A91" s="729"/>
      <c r="B91" s="711"/>
      <c r="C91" s="710"/>
      <c r="D91" s="730"/>
      <c r="E91" s="2274"/>
      <c r="F91" s="728"/>
    </row>
    <row r="92" spans="1:6">
      <c r="A92" s="729"/>
      <c r="B92" s="711"/>
      <c r="C92" s="710"/>
      <c r="D92" s="730"/>
      <c r="E92" s="2274"/>
      <c r="F92" s="728"/>
    </row>
    <row r="93" spans="1:6">
      <c r="A93" s="729"/>
      <c r="B93" s="711"/>
      <c r="C93" s="710"/>
      <c r="D93" s="730"/>
      <c r="E93" s="2274"/>
      <c r="F93" s="728"/>
    </row>
    <row r="94" spans="1:6">
      <c r="A94" s="729"/>
      <c r="B94" s="711"/>
      <c r="C94" s="710"/>
      <c r="D94" s="730"/>
      <c r="E94" s="2274"/>
      <c r="F94" s="728"/>
    </row>
    <row r="95" spans="1:6">
      <c r="A95" s="710"/>
      <c r="B95" s="711"/>
      <c r="C95" s="710"/>
      <c r="D95" s="712"/>
      <c r="E95" s="2273"/>
      <c r="F95" s="728"/>
    </row>
    <row r="96" spans="1:6">
      <c r="A96" s="48"/>
      <c r="B96" s="717"/>
      <c r="C96" s="47"/>
      <c r="D96" s="718"/>
      <c r="E96" s="2014"/>
      <c r="F96" s="351"/>
    </row>
    <row r="97" spans="1:6" ht="14.4" thickBot="1">
      <c r="A97" s="66"/>
      <c r="B97" s="734" t="s">
        <v>400</v>
      </c>
      <c r="C97" s="65"/>
      <c r="D97" s="720"/>
      <c r="E97" s="2022"/>
      <c r="F97" s="393">
        <f>SUM(F55:F95)</f>
        <v>0</v>
      </c>
    </row>
    <row r="98" spans="1:6" ht="14.4" thickTop="1">
      <c r="A98" s="227"/>
      <c r="B98" s="721"/>
      <c r="C98" s="30"/>
      <c r="D98" s="722"/>
      <c r="E98" s="2010"/>
      <c r="F98" s="392"/>
    </row>
    <row r="99" spans="1:6">
      <c r="A99" s="727"/>
      <c r="B99" s="715" t="s">
        <v>1430</v>
      </c>
      <c r="C99" s="710"/>
      <c r="D99" s="712"/>
      <c r="E99" s="2271"/>
      <c r="F99" s="728"/>
    </row>
    <row r="100" spans="1:6" ht="27.6">
      <c r="A100" s="710"/>
      <c r="B100" s="715" t="s">
        <v>1431</v>
      </c>
      <c r="C100" s="710"/>
      <c r="D100" s="712"/>
      <c r="E100" s="2271"/>
      <c r="F100" s="728"/>
    </row>
    <row r="101" spans="1:6" ht="41.4">
      <c r="A101" s="710"/>
      <c r="B101" s="715" t="s">
        <v>1432</v>
      </c>
      <c r="C101" s="710"/>
      <c r="D101" s="712"/>
      <c r="E101" s="2271"/>
      <c r="F101" s="728"/>
    </row>
    <row r="102" spans="1:6" ht="41.4">
      <c r="A102" s="710"/>
      <c r="B102" s="715" t="s">
        <v>1433</v>
      </c>
      <c r="C102" s="710"/>
      <c r="D102" s="712"/>
      <c r="E102" s="2271"/>
      <c r="F102" s="728"/>
    </row>
    <row r="103" spans="1:6" ht="27.6">
      <c r="A103" s="710"/>
      <c r="B103" s="715" t="s">
        <v>1434</v>
      </c>
      <c r="C103" s="710"/>
      <c r="D103" s="712"/>
      <c r="E103" s="2271"/>
      <c r="F103" s="728"/>
    </row>
    <row r="104" spans="1:6">
      <c r="A104" s="710"/>
      <c r="B104" s="715"/>
      <c r="C104" s="710"/>
      <c r="D104" s="712"/>
      <c r="E104" s="2271"/>
      <c r="F104" s="728"/>
    </row>
    <row r="105" spans="1:6">
      <c r="A105" s="729" t="s">
        <v>28</v>
      </c>
      <c r="B105" s="711" t="s">
        <v>1414</v>
      </c>
      <c r="C105" s="710" t="s">
        <v>46</v>
      </c>
      <c r="D105" s="730">
        <v>0</v>
      </c>
      <c r="E105" s="2273"/>
      <c r="F105" s="728">
        <f t="shared" ref="F105:F126" si="4">D105*E105</f>
        <v>0</v>
      </c>
    </row>
    <row r="106" spans="1:6">
      <c r="A106" s="729" t="s">
        <v>30</v>
      </c>
      <c r="B106" s="711" t="s">
        <v>1415</v>
      </c>
      <c r="C106" s="710" t="s">
        <v>46</v>
      </c>
      <c r="D106" s="730">
        <v>120</v>
      </c>
      <c r="E106" s="2273"/>
      <c r="F106" s="728">
        <f t="shared" si="4"/>
        <v>0</v>
      </c>
    </row>
    <row r="107" spans="1:6">
      <c r="A107" s="729" t="s">
        <v>31</v>
      </c>
      <c r="B107" s="711" t="s">
        <v>1416</v>
      </c>
      <c r="C107" s="710" t="s">
        <v>46</v>
      </c>
      <c r="D107" s="730">
        <v>80</v>
      </c>
      <c r="E107" s="2273"/>
      <c r="F107" s="728">
        <f t="shared" si="4"/>
        <v>0</v>
      </c>
    </row>
    <row r="108" spans="1:6">
      <c r="A108" s="729" t="s">
        <v>32</v>
      </c>
      <c r="B108" s="711" t="s">
        <v>1417</v>
      </c>
      <c r="C108" s="710" t="s">
        <v>46</v>
      </c>
      <c r="D108" s="730">
        <v>180</v>
      </c>
      <c r="E108" s="2273"/>
      <c r="F108" s="728">
        <f t="shared" si="4"/>
        <v>0</v>
      </c>
    </row>
    <row r="109" spans="1:6">
      <c r="A109" s="729" t="s">
        <v>33</v>
      </c>
      <c r="B109" s="711" t="s">
        <v>1418</v>
      </c>
      <c r="C109" s="710" t="s">
        <v>46</v>
      </c>
      <c r="D109" s="730">
        <v>180</v>
      </c>
      <c r="E109" s="2273"/>
      <c r="F109" s="728">
        <f t="shared" si="4"/>
        <v>0</v>
      </c>
    </row>
    <row r="110" spans="1:6">
      <c r="A110" s="729"/>
      <c r="B110" s="711"/>
      <c r="C110" s="710"/>
      <c r="D110" s="730"/>
      <c r="E110" s="2273"/>
      <c r="F110" s="728"/>
    </row>
    <row r="111" spans="1:6">
      <c r="A111" s="732"/>
      <c r="B111" s="733" t="s">
        <v>1419</v>
      </c>
      <c r="C111" s="710"/>
      <c r="D111" s="730"/>
      <c r="E111" s="2273"/>
      <c r="F111" s="728"/>
    </row>
    <row r="112" spans="1:6">
      <c r="A112" s="729" t="s">
        <v>34</v>
      </c>
      <c r="B112" s="711" t="s">
        <v>1420</v>
      </c>
      <c r="C112" s="710" t="s">
        <v>1421</v>
      </c>
      <c r="D112" s="730">
        <v>0</v>
      </c>
      <c r="E112" s="2273"/>
      <c r="F112" s="728">
        <f t="shared" si="4"/>
        <v>0</v>
      </c>
    </row>
    <row r="113" spans="1:6">
      <c r="A113" s="729" t="s">
        <v>35</v>
      </c>
      <c r="B113" s="711" t="s">
        <v>1422</v>
      </c>
      <c r="C113" s="710" t="s">
        <v>1421</v>
      </c>
      <c r="D113" s="730">
        <v>24</v>
      </c>
      <c r="E113" s="2273"/>
      <c r="F113" s="728">
        <f t="shared" si="4"/>
        <v>0</v>
      </c>
    </row>
    <row r="114" spans="1:6">
      <c r="A114" s="729" t="s">
        <v>36</v>
      </c>
      <c r="B114" s="711" t="s">
        <v>1416</v>
      </c>
      <c r="C114" s="710" t="s">
        <v>1421</v>
      </c>
      <c r="D114" s="730">
        <v>20</v>
      </c>
      <c r="E114" s="2273"/>
      <c r="F114" s="728">
        <f t="shared" si="4"/>
        <v>0</v>
      </c>
    </row>
    <row r="115" spans="1:6">
      <c r="A115" s="729" t="s">
        <v>74</v>
      </c>
      <c r="B115" s="711" t="s">
        <v>1423</v>
      </c>
      <c r="C115" s="710" t="s">
        <v>1421</v>
      </c>
      <c r="D115" s="730">
        <v>60</v>
      </c>
      <c r="E115" s="2273"/>
      <c r="F115" s="728">
        <f t="shared" si="4"/>
        <v>0</v>
      </c>
    </row>
    <row r="116" spans="1:6">
      <c r="A116" s="729" t="s">
        <v>38</v>
      </c>
      <c r="B116" s="711" t="s">
        <v>1418</v>
      </c>
      <c r="C116" s="710" t="s">
        <v>1421</v>
      </c>
      <c r="D116" s="730">
        <v>60</v>
      </c>
      <c r="E116" s="2273"/>
      <c r="F116" s="728">
        <f t="shared" si="4"/>
        <v>0</v>
      </c>
    </row>
    <row r="117" spans="1:6">
      <c r="A117" s="729" t="s">
        <v>39</v>
      </c>
      <c r="B117" s="711" t="s">
        <v>1424</v>
      </c>
      <c r="C117" s="710" t="s">
        <v>1421</v>
      </c>
      <c r="D117" s="730">
        <v>0</v>
      </c>
      <c r="E117" s="2273"/>
      <c r="F117" s="728">
        <f t="shared" si="4"/>
        <v>0</v>
      </c>
    </row>
    <row r="118" spans="1:6">
      <c r="A118" s="729" t="s">
        <v>40</v>
      </c>
      <c r="B118" s="711" t="s">
        <v>1425</v>
      </c>
      <c r="C118" s="710" t="s">
        <v>1421</v>
      </c>
      <c r="D118" s="730">
        <v>24</v>
      </c>
      <c r="E118" s="2273"/>
      <c r="F118" s="728">
        <f t="shared" si="4"/>
        <v>0</v>
      </c>
    </row>
    <row r="119" spans="1:6">
      <c r="A119" s="729" t="s">
        <v>42</v>
      </c>
      <c r="B119" s="711" t="s">
        <v>1416</v>
      </c>
      <c r="C119" s="710" t="s">
        <v>1421</v>
      </c>
      <c r="D119" s="730">
        <v>20</v>
      </c>
      <c r="E119" s="2273"/>
      <c r="F119" s="728">
        <f t="shared" si="4"/>
        <v>0</v>
      </c>
    </row>
    <row r="120" spans="1:6">
      <c r="A120" s="729" t="s">
        <v>43</v>
      </c>
      <c r="B120" s="711" t="s">
        <v>1423</v>
      </c>
      <c r="C120" s="710" t="s">
        <v>1421</v>
      </c>
      <c r="D120" s="730">
        <v>60</v>
      </c>
      <c r="E120" s="2273"/>
      <c r="F120" s="728">
        <f t="shared" si="4"/>
        <v>0</v>
      </c>
    </row>
    <row r="121" spans="1:6">
      <c r="A121" s="729" t="s">
        <v>613</v>
      </c>
      <c r="B121" s="711" t="s">
        <v>1418</v>
      </c>
      <c r="C121" s="710" t="s">
        <v>1421</v>
      </c>
      <c r="D121" s="730">
        <v>60</v>
      </c>
      <c r="E121" s="2273"/>
      <c r="F121" s="728">
        <f t="shared" si="4"/>
        <v>0</v>
      </c>
    </row>
    <row r="122" spans="1:6">
      <c r="A122" s="729"/>
      <c r="B122" s="711"/>
      <c r="C122" s="710"/>
      <c r="D122" s="730"/>
      <c r="E122" s="2273"/>
      <c r="F122" s="728"/>
    </row>
    <row r="123" spans="1:6">
      <c r="A123" s="732"/>
      <c r="B123" s="715" t="s">
        <v>1426</v>
      </c>
      <c r="C123" s="710"/>
      <c r="D123" s="712"/>
      <c r="E123" s="2273"/>
      <c r="F123" s="728"/>
    </row>
    <row r="124" spans="1:6" ht="27.6">
      <c r="A124" s="729" t="s">
        <v>856</v>
      </c>
      <c r="B124" s="711" t="s">
        <v>1427</v>
      </c>
      <c r="C124" s="710" t="s">
        <v>809</v>
      </c>
      <c r="D124" s="730">
        <v>0</v>
      </c>
      <c r="E124" s="2273"/>
      <c r="F124" s="728">
        <f t="shared" si="4"/>
        <v>0</v>
      </c>
    </row>
    <row r="125" spans="1:6">
      <c r="A125" s="729" t="s">
        <v>858</v>
      </c>
      <c r="B125" s="711" t="s">
        <v>1428</v>
      </c>
      <c r="C125" s="710" t="s">
        <v>809</v>
      </c>
      <c r="D125" s="730">
        <v>32</v>
      </c>
      <c r="E125" s="2273"/>
      <c r="F125" s="728">
        <f t="shared" si="4"/>
        <v>0</v>
      </c>
    </row>
    <row r="126" spans="1:6">
      <c r="A126" s="729" t="s">
        <v>860</v>
      </c>
      <c r="B126" s="711" t="s">
        <v>1429</v>
      </c>
      <c r="C126" s="710" t="s">
        <v>809</v>
      </c>
      <c r="D126" s="730">
        <v>12</v>
      </c>
      <c r="E126" s="2273"/>
      <c r="F126" s="728">
        <f t="shared" si="4"/>
        <v>0</v>
      </c>
    </row>
    <row r="127" spans="1:6">
      <c r="A127" s="729"/>
      <c r="B127" s="711"/>
      <c r="C127" s="710"/>
      <c r="D127" s="730"/>
      <c r="E127" s="2273"/>
      <c r="F127" s="728"/>
    </row>
    <row r="128" spans="1:6">
      <c r="A128" s="729"/>
      <c r="B128" s="711"/>
      <c r="C128" s="710"/>
      <c r="D128" s="730"/>
      <c r="E128" s="2273"/>
      <c r="F128" s="728"/>
    </row>
    <row r="129" spans="1:12">
      <c r="A129" s="729"/>
      <c r="B129" s="735" t="s">
        <v>599</v>
      </c>
      <c r="C129" s="522"/>
      <c r="D129" s="736"/>
      <c r="E129" s="2257"/>
      <c r="F129" s="737">
        <f>SUM(F103:F128)</f>
        <v>0</v>
      </c>
    </row>
    <row r="130" spans="1:12">
      <c r="A130" s="729"/>
      <c r="B130" s="711"/>
      <c r="C130" s="710"/>
      <c r="D130" s="730"/>
      <c r="E130" s="2273"/>
      <c r="F130" s="728"/>
    </row>
    <row r="131" spans="1:12">
      <c r="A131" s="729"/>
      <c r="B131" s="711"/>
      <c r="C131" s="710"/>
      <c r="D131" s="730"/>
      <c r="E131" s="2273"/>
      <c r="F131" s="728"/>
    </row>
    <row r="132" spans="1:12" s="40" customFormat="1">
      <c r="A132" s="39"/>
      <c r="B132" s="738" t="s">
        <v>45</v>
      </c>
      <c r="C132" s="56"/>
      <c r="D132" s="411"/>
      <c r="E132" s="454"/>
      <c r="F132" s="345"/>
      <c r="G132" s="596"/>
      <c r="H132" s="507"/>
      <c r="I132" s="507"/>
      <c r="J132" s="507"/>
      <c r="K132" s="507"/>
      <c r="L132" s="507"/>
    </row>
    <row r="133" spans="1:12" s="40" customFormat="1">
      <c r="A133" s="39"/>
      <c r="B133" s="738"/>
      <c r="C133" s="56"/>
      <c r="D133" s="411"/>
      <c r="E133" s="454"/>
      <c r="F133" s="345"/>
      <c r="G133" s="596"/>
      <c r="H133" s="507"/>
      <c r="I133" s="507"/>
      <c r="J133" s="507"/>
      <c r="K133" s="507"/>
      <c r="L133" s="507"/>
    </row>
    <row r="134" spans="1:12" s="40" customFormat="1">
      <c r="A134" s="39"/>
      <c r="B134" s="739" t="s">
        <v>568</v>
      </c>
      <c r="C134" s="56"/>
      <c r="D134" s="411"/>
      <c r="E134" s="454"/>
      <c r="F134" s="345">
        <f>F97</f>
        <v>0</v>
      </c>
      <c r="G134" s="596"/>
      <c r="H134" s="507"/>
      <c r="I134" s="507"/>
      <c r="J134" s="507"/>
      <c r="K134" s="507"/>
      <c r="L134" s="507"/>
    </row>
    <row r="135" spans="1:12" s="40" customFormat="1">
      <c r="A135" s="39"/>
      <c r="B135" s="739"/>
      <c r="C135" s="56"/>
      <c r="D135" s="411"/>
      <c r="E135" s="454"/>
      <c r="F135" s="345"/>
      <c r="G135" s="596"/>
      <c r="H135" s="507"/>
      <c r="I135" s="507"/>
      <c r="J135" s="507"/>
      <c r="K135" s="507"/>
      <c r="L135" s="507"/>
    </row>
    <row r="136" spans="1:12" s="40" customFormat="1">
      <c r="A136" s="39"/>
      <c r="B136" s="739" t="s">
        <v>1352</v>
      </c>
      <c r="C136" s="56"/>
      <c r="D136" s="411"/>
      <c r="E136" s="454"/>
      <c r="F136" s="345">
        <f>F129</f>
        <v>0</v>
      </c>
      <c r="G136" s="596"/>
      <c r="H136" s="507"/>
      <c r="I136" s="507"/>
      <c r="J136" s="507"/>
      <c r="K136" s="507"/>
      <c r="L136" s="507"/>
    </row>
    <row r="137" spans="1:12" s="40" customFormat="1">
      <c r="A137" s="39"/>
      <c r="B137" s="739"/>
      <c r="C137" s="56"/>
      <c r="D137" s="411"/>
      <c r="E137" s="454"/>
      <c r="F137" s="345"/>
      <c r="G137" s="596"/>
      <c r="H137" s="507"/>
      <c r="I137" s="507"/>
      <c r="J137" s="507"/>
      <c r="K137" s="507"/>
      <c r="L137" s="507"/>
    </row>
    <row r="138" spans="1:12">
      <c r="A138" s="729"/>
      <c r="B138" s="711"/>
      <c r="C138" s="710"/>
      <c r="D138" s="730"/>
      <c r="E138" s="2273"/>
      <c r="F138" s="728"/>
    </row>
    <row r="139" spans="1:12">
      <c r="A139" s="710"/>
      <c r="B139" s="711"/>
      <c r="C139" s="710"/>
      <c r="D139" s="712"/>
      <c r="E139" s="2273"/>
      <c r="F139" s="728"/>
    </row>
    <row r="140" spans="1:12">
      <c r="A140" s="48"/>
      <c r="B140" s="717"/>
      <c r="C140" s="47"/>
      <c r="D140" s="718"/>
      <c r="E140" s="2014"/>
      <c r="F140" s="351"/>
    </row>
    <row r="141" spans="1:12" ht="14.4" thickBot="1">
      <c r="A141" s="66"/>
      <c r="B141" s="719" t="s">
        <v>1435</v>
      </c>
      <c r="C141" s="65"/>
      <c r="D141" s="720"/>
      <c r="E141" s="2022"/>
      <c r="F141" s="393">
        <f>SUM(F132:F137)</f>
        <v>0</v>
      </c>
    </row>
    <row r="142" spans="1:12" ht="14.4" thickTop="1">
      <c r="A142" s="732"/>
      <c r="B142" s="715"/>
      <c r="C142" s="710"/>
      <c r="D142" s="712"/>
      <c r="E142" s="2271"/>
      <c r="F142" s="728"/>
    </row>
    <row r="143" spans="1:12">
      <c r="A143" s="710"/>
      <c r="B143" s="628" t="s">
        <v>1436</v>
      </c>
      <c r="C143" s="710"/>
      <c r="D143" s="712"/>
      <c r="E143" s="2271"/>
      <c r="F143" s="723"/>
    </row>
    <row r="144" spans="1:12">
      <c r="A144" s="724"/>
      <c r="B144" s="725"/>
      <c r="C144" s="724"/>
      <c r="D144" s="726"/>
      <c r="E144" s="2272"/>
      <c r="F144" s="724"/>
    </row>
    <row r="145" spans="1:6">
      <c r="A145" s="724"/>
      <c r="B145" s="740" t="s">
        <v>1437</v>
      </c>
      <c r="C145" s="724"/>
      <c r="D145" s="726"/>
      <c r="E145" s="2272"/>
      <c r="F145" s="724"/>
    </row>
    <row r="146" spans="1:6">
      <c r="A146" s="714"/>
      <c r="B146" s="741"/>
      <c r="C146" s="714"/>
      <c r="D146" s="742"/>
      <c r="E146" s="2275"/>
      <c r="F146" s="743"/>
    </row>
    <row r="147" spans="1:6" ht="69">
      <c r="A147" s="710"/>
      <c r="B147" s="733" t="s">
        <v>1438</v>
      </c>
      <c r="C147" s="710"/>
      <c r="D147" s="744"/>
      <c r="E147" s="2276"/>
      <c r="F147" s="728"/>
    </row>
    <row r="148" spans="1:6">
      <c r="A148" s="710"/>
      <c r="B148" s="733"/>
      <c r="C148" s="710"/>
      <c r="D148" s="744"/>
      <c r="E148" s="2276"/>
      <c r="F148" s="728"/>
    </row>
    <row r="149" spans="1:6">
      <c r="A149" s="710"/>
      <c r="B149" s="741" t="s">
        <v>1439</v>
      </c>
      <c r="C149" s="710"/>
      <c r="D149" s="744"/>
      <c r="E149" s="2276"/>
      <c r="F149" s="728"/>
    </row>
    <row r="150" spans="1:6" ht="55.2">
      <c r="A150" s="710" t="s">
        <v>28</v>
      </c>
      <c r="B150" s="711" t="s">
        <v>1440</v>
      </c>
      <c r="C150" s="710" t="s">
        <v>1421</v>
      </c>
      <c r="D150" s="744">
        <v>31</v>
      </c>
      <c r="E150" s="2276"/>
      <c r="F150" s="728">
        <f t="shared" ref="F150:F169" si="5">D150*E150</f>
        <v>0</v>
      </c>
    </row>
    <row r="151" spans="1:6">
      <c r="A151" s="710"/>
      <c r="B151" s="711"/>
      <c r="C151" s="710"/>
      <c r="D151" s="744"/>
      <c r="E151" s="2276"/>
      <c r="F151" s="728"/>
    </row>
    <row r="152" spans="1:6" ht="41.4">
      <c r="A152" s="710" t="s">
        <v>30</v>
      </c>
      <c r="B152" s="711" t="s">
        <v>1441</v>
      </c>
      <c r="C152" s="710" t="s">
        <v>1421</v>
      </c>
      <c r="D152" s="744">
        <v>31</v>
      </c>
      <c r="E152" s="2276"/>
      <c r="F152" s="728">
        <f t="shared" si="5"/>
        <v>0</v>
      </c>
    </row>
    <row r="153" spans="1:6">
      <c r="A153" s="710"/>
      <c r="B153" s="711"/>
      <c r="C153" s="710"/>
      <c r="D153" s="744"/>
      <c r="E153" s="2276"/>
      <c r="F153" s="728"/>
    </row>
    <row r="154" spans="1:6" ht="27.6">
      <c r="A154" s="710" t="s">
        <v>31</v>
      </c>
      <c r="B154" s="711" t="s">
        <v>1442</v>
      </c>
      <c r="C154" s="710" t="s">
        <v>1421</v>
      </c>
      <c r="D154" s="744">
        <v>31</v>
      </c>
      <c r="E154" s="2276"/>
      <c r="F154" s="728">
        <f t="shared" si="5"/>
        <v>0</v>
      </c>
    </row>
    <row r="155" spans="1:6">
      <c r="A155" s="710"/>
      <c r="B155" s="711"/>
      <c r="C155" s="710"/>
      <c r="D155" s="744"/>
      <c r="E155" s="2276"/>
      <c r="F155" s="728"/>
    </row>
    <row r="156" spans="1:6" ht="27.6">
      <c r="A156" s="710" t="s">
        <v>32</v>
      </c>
      <c r="B156" s="711" t="s">
        <v>1443</v>
      </c>
      <c r="C156" s="710" t="s">
        <v>1421</v>
      </c>
      <c r="D156" s="744">
        <v>31</v>
      </c>
      <c r="E156" s="2276"/>
      <c r="F156" s="728">
        <f t="shared" si="5"/>
        <v>0</v>
      </c>
    </row>
    <row r="157" spans="1:6">
      <c r="A157" s="710"/>
      <c r="B157" s="711"/>
      <c r="C157" s="710"/>
      <c r="D157" s="744"/>
      <c r="E157" s="2276"/>
      <c r="F157" s="728"/>
    </row>
    <row r="158" spans="1:6" ht="27.6">
      <c r="A158" s="710" t="s">
        <v>33</v>
      </c>
      <c r="B158" s="711" t="s">
        <v>1444</v>
      </c>
      <c r="C158" s="710" t="s">
        <v>1421</v>
      </c>
      <c r="D158" s="744">
        <v>31</v>
      </c>
      <c r="E158" s="2276"/>
      <c r="F158" s="728">
        <f t="shared" si="5"/>
        <v>0</v>
      </c>
    </row>
    <row r="159" spans="1:6">
      <c r="A159" s="710"/>
      <c r="B159" s="711"/>
      <c r="C159" s="710"/>
      <c r="D159" s="744"/>
      <c r="E159" s="2276"/>
      <c r="F159" s="728"/>
    </row>
    <row r="160" spans="1:6" ht="41.4">
      <c r="A160" s="710" t="s">
        <v>34</v>
      </c>
      <c r="B160" s="711" t="s">
        <v>1445</v>
      </c>
      <c r="C160" s="710" t="s">
        <v>1421</v>
      </c>
      <c r="D160" s="744">
        <v>31</v>
      </c>
      <c r="E160" s="2276"/>
      <c r="F160" s="728">
        <f t="shared" si="5"/>
        <v>0</v>
      </c>
    </row>
    <row r="161" spans="1:6">
      <c r="A161" s="710"/>
      <c r="B161" s="711"/>
      <c r="C161" s="710"/>
      <c r="D161" s="744"/>
      <c r="E161" s="2276"/>
      <c r="F161" s="728"/>
    </row>
    <row r="162" spans="1:6" ht="27.6">
      <c r="A162" s="732" t="s">
        <v>38</v>
      </c>
      <c r="B162" s="711" t="s">
        <v>1446</v>
      </c>
      <c r="C162" s="732" t="s">
        <v>1421</v>
      </c>
      <c r="D162" s="745">
        <v>31</v>
      </c>
      <c r="E162" s="2277"/>
      <c r="F162" s="728">
        <f t="shared" si="5"/>
        <v>0</v>
      </c>
    </row>
    <row r="163" spans="1:6">
      <c r="A163" s="732"/>
      <c r="B163" s="711"/>
      <c r="C163" s="732"/>
      <c r="D163" s="745"/>
      <c r="E163" s="2277"/>
      <c r="F163" s="728"/>
    </row>
    <row r="164" spans="1:6">
      <c r="A164" s="732" t="s">
        <v>39</v>
      </c>
      <c r="B164" s="746" t="s">
        <v>1447</v>
      </c>
      <c r="C164" s="732" t="s">
        <v>1421</v>
      </c>
      <c r="D164" s="745">
        <v>93</v>
      </c>
      <c r="E164" s="2277"/>
      <c r="F164" s="728">
        <f t="shared" si="5"/>
        <v>0</v>
      </c>
    </row>
    <row r="165" spans="1:6">
      <c r="A165" s="732"/>
      <c r="B165" s="746"/>
      <c r="C165" s="732"/>
      <c r="D165" s="745"/>
      <c r="E165" s="2277"/>
      <c r="F165" s="728"/>
    </row>
    <row r="166" spans="1:6">
      <c r="A166" s="710"/>
      <c r="B166" s="741" t="s">
        <v>1448</v>
      </c>
      <c r="C166" s="710"/>
      <c r="D166" s="744"/>
      <c r="E166" s="2276"/>
      <c r="F166" s="728"/>
    </row>
    <row r="167" spans="1:6" ht="41.4">
      <c r="A167" s="710" t="s">
        <v>35</v>
      </c>
      <c r="B167" s="711" t="s">
        <v>1449</v>
      </c>
      <c r="C167" s="710" t="s">
        <v>1421</v>
      </c>
      <c r="D167" s="744">
        <v>25</v>
      </c>
      <c r="E167" s="2276"/>
      <c r="F167" s="728">
        <f t="shared" si="5"/>
        <v>0</v>
      </c>
    </row>
    <row r="168" spans="1:6">
      <c r="A168" s="710"/>
      <c r="B168" s="711"/>
      <c r="C168" s="710"/>
      <c r="D168" s="744"/>
      <c r="E168" s="2276"/>
      <c r="F168" s="728"/>
    </row>
    <row r="169" spans="1:6" ht="55.2">
      <c r="A169" s="710" t="s">
        <v>36</v>
      </c>
      <c r="B169" s="711" t="s">
        <v>1450</v>
      </c>
      <c r="C169" s="710" t="s">
        <v>1421</v>
      </c>
      <c r="D169" s="744">
        <v>31</v>
      </c>
      <c r="E169" s="2276"/>
      <c r="F169" s="728">
        <f t="shared" si="5"/>
        <v>0</v>
      </c>
    </row>
    <row r="170" spans="1:6">
      <c r="A170" s="710"/>
      <c r="B170" s="711"/>
      <c r="C170" s="710"/>
      <c r="D170" s="744"/>
      <c r="E170" s="2276"/>
      <c r="F170" s="728"/>
    </row>
    <row r="171" spans="1:6">
      <c r="A171" s="48"/>
      <c r="B171" s="717"/>
      <c r="C171" s="47"/>
      <c r="D171" s="718"/>
      <c r="E171" s="2014"/>
      <c r="F171" s="351"/>
    </row>
    <row r="172" spans="1:6" ht="14.4" thickBot="1">
      <c r="A172" s="66"/>
      <c r="B172" s="734" t="s">
        <v>400</v>
      </c>
      <c r="C172" s="65"/>
      <c r="D172" s="720"/>
      <c r="E172" s="2022"/>
      <c r="F172" s="393">
        <f>SUM(F145:F170)</f>
        <v>0</v>
      </c>
    </row>
    <row r="173" spans="1:6" ht="14.4" thickTop="1">
      <c r="A173" s="710"/>
      <c r="B173" s="747"/>
      <c r="C173" s="729"/>
      <c r="D173" s="712"/>
      <c r="E173" s="2271"/>
      <c r="F173" s="743"/>
    </row>
    <row r="174" spans="1:6" ht="27.6">
      <c r="A174" s="710" t="s">
        <v>74</v>
      </c>
      <c r="B174" s="711" t="s">
        <v>1451</v>
      </c>
      <c r="C174" s="710" t="s">
        <v>1421</v>
      </c>
      <c r="D174" s="744">
        <v>56</v>
      </c>
      <c r="E174" s="2276"/>
      <c r="F174" s="728">
        <f>D174*E174</f>
        <v>0</v>
      </c>
    </row>
    <row r="175" spans="1:6">
      <c r="A175" s="710"/>
      <c r="B175" s="711"/>
      <c r="C175" s="710"/>
      <c r="D175" s="744"/>
      <c r="E175" s="2276"/>
      <c r="F175" s="728"/>
    </row>
    <row r="176" spans="1:6" ht="27.6">
      <c r="A176" s="710" t="s">
        <v>38</v>
      </c>
      <c r="B176" s="711" t="s">
        <v>1452</v>
      </c>
      <c r="C176" s="710" t="s">
        <v>1421</v>
      </c>
      <c r="D176" s="744">
        <v>56</v>
      </c>
      <c r="E176" s="2276"/>
      <c r="F176" s="728">
        <f>D176*E176</f>
        <v>0</v>
      </c>
    </row>
    <row r="177" spans="1:6">
      <c r="A177" s="710"/>
      <c r="B177" s="711"/>
      <c r="C177" s="710"/>
      <c r="D177" s="744"/>
      <c r="E177" s="2276"/>
      <c r="F177" s="728"/>
    </row>
    <row r="178" spans="1:6" ht="41.4">
      <c r="A178" s="710" t="s">
        <v>39</v>
      </c>
      <c r="B178" s="711" t="s">
        <v>1453</v>
      </c>
      <c r="C178" s="710" t="s">
        <v>1421</v>
      </c>
      <c r="D178" s="744">
        <v>56</v>
      </c>
      <c r="E178" s="2276"/>
      <c r="F178" s="728">
        <f>D178*E178</f>
        <v>0</v>
      </c>
    </row>
    <row r="179" spans="1:6">
      <c r="A179" s="710"/>
      <c r="B179" s="711"/>
      <c r="C179" s="710"/>
      <c r="D179" s="744"/>
      <c r="E179" s="2276"/>
      <c r="F179" s="728"/>
    </row>
    <row r="180" spans="1:6">
      <c r="A180" s="710"/>
      <c r="B180" s="741" t="s">
        <v>1454</v>
      </c>
      <c r="C180" s="710"/>
      <c r="D180" s="744"/>
      <c r="E180" s="2276"/>
      <c r="F180" s="728"/>
    </row>
    <row r="181" spans="1:6" ht="41.4">
      <c r="A181" s="710" t="s">
        <v>28</v>
      </c>
      <c r="B181" s="711" t="s">
        <v>1455</v>
      </c>
      <c r="C181" s="710" t="s">
        <v>1456</v>
      </c>
      <c r="D181" s="744">
        <v>56</v>
      </c>
      <c r="E181" s="2276"/>
      <c r="F181" s="728">
        <f t="shared" ref="F181:F183" si="6">D181*E181</f>
        <v>0</v>
      </c>
    </row>
    <row r="182" spans="1:6">
      <c r="A182" s="710"/>
      <c r="B182" s="711"/>
      <c r="C182" s="710"/>
      <c r="D182" s="744"/>
      <c r="E182" s="2276"/>
      <c r="F182" s="728"/>
    </row>
    <row r="183" spans="1:6" ht="41.4">
      <c r="A183" s="710" t="s">
        <v>30</v>
      </c>
      <c r="B183" s="711" t="s">
        <v>1457</v>
      </c>
      <c r="C183" s="710" t="s">
        <v>1456</v>
      </c>
      <c r="D183" s="744">
        <v>56</v>
      </c>
      <c r="E183" s="2276"/>
      <c r="F183" s="728">
        <f t="shared" si="6"/>
        <v>0</v>
      </c>
    </row>
    <row r="184" spans="1:6">
      <c r="A184" s="710"/>
      <c r="B184" s="711"/>
      <c r="C184" s="710"/>
      <c r="D184" s="744"/>
      <c r="E184" s="2276"/>
      <c r="F184" s="728"/>
    </row>
    <row r="185" spans="1:6">
      <c r="A185" s="710"/>
      <c r="B185" s="741" t="s">
        <v>1458</v>
      </c>
      <c r="C185" s="710"/>
      <c r="D185" s="744"/>
      <c r="E185" s="2276"/>
      <c r="F185" s="728"/>
    </row>
    <row r="186" spans="1:6">
      <c r="A186" s="710"/>
      <c r="B186" s="741"/>
      <c r="C186" s="710"/>
      <c r="D186" s="744"/>
      <c r="E186" s="2276"/>
      <c r="F186" s="728"/>
    </row>
    <row r="187" spans="1:6" ht="55.2">
      <c r="A187" s="710" t="s">
        <v>31</v>
      </c>
      <c r="B187" s="711" t="s">
        <v>1459</v>
      </c>
      <c r="C187" s="710" t="s">
        <v>1421</v>
      </c>
      <c r="D187" s="744">
        <v>56</v>
      </c>
      <c r="E187" s="2276"/>
      <c r="F187" s="728">
        <f t="shared" ref="F187" si="7">D187*E187</f>
        <v>0</v>
      </c>
    </row>
    <row r="188" spans="1:6">
      <c r="A188" s="710"/>
      <c r="B188" s="741" t="s">
        <v>1460</v>
      </c>
      <c r="C188" s="710"/>
      <c r="D188" s="744"/>
      <c r="E188" s="2276"/>
      <c r="F188" s="728"/>
    </row>
    <row r="189" spans="1:6" ht="41.4">
      <c r="A189" s="710" t="s">
        <v>32</v>
      </c>
      <c r="B189" s="711" t="s">
        <v>1461</v>
      </c>
      <c r="C189" s="710" t="s">
        <v>1421</v>
      </c>
      <c r="D189" s="744">
        <v>4</v>
      </c>
      <c r="E189" s="2276"/>
      <c r="F189" s="728">
        <f t="shared" ref="F189" si="8">D189*E189</f>
        <v>0</v>
      </c>
    </row>
    <row r="190" spans="1:6">
      <c r="A190" s="710"/>
      <c r="B190" s="711"/>
      <c r="C190" s="710"/>
      <c r="D190" s="744"/>
      <c r="E190" s="2276"/>
      <c r="F190" s="728"/>
    </row>
    <row r="191" spans="1:6">
      <c r="A191" s="710"/>
      <c r="B191" s="741" t="s">
        <v>1462</v>
      </c>
      <c r="C191" s="710"/>
      <c r="D191" s="744"/>
      <c r="E191" s="2276"/>
      <c r="F191" s="728"/>
    </row>
    <row r="192" spans="1:6" ht="69">
      <c r="A192" s="710" t="s">
        <v>30</v>
      </c>
      <c r="B192" s="711" t="s">
        <v>1463</v>
      </c>
      <c r="C192" s="710" t="s">
        <v>1464</v>
      </c>
      <c r="D192" s="744">
        <v>29</v>
      </c>
      <c r="E192" s="2276"/>
      <c r="F192" s="728">
        <f t="shared" ref="F192" si="9">D192*E192</f>
        <v>0</v>
      </c>
    </row>
    <row r="193" spans="1:6">
      <c r="A193" s="710"/>
      <c r="B193" s="711"/>
      <c r="C193" s="710"/>
      <c r="D193" s="744"/>
      <c r="E193" s="2276"/>
      <c r="F193" s="728"/>
    </row>
    <row r="194" spans="1:6" ht="27.6">
      <c r="A194" s="710" t="s">
        <v>31</v>
      </c>
      <c r="B194" s="711" t="s">
        <v>1465</v>
      </c>
      <c r="C194" s="710" t="s">
        <v>1464</v>
      </c>
      <c r="D194" s="744">
        <v>29</v>
      </c>
      <c r="E194" s="2276"/>
      <c r="F194" s="728">
        <f t="shared" ref="F194:F200" si="10">D194*E194</f>
        <v>0</v>
      </c>
    </row>
    <row r="195" spans="1:6">
      <c r="A195" s="710"/>
      <c r="B195" s="711"/>
      <c r="C195" s="710"/>
      <c r="D195" s="744"/>
      <c r="E195" s="2276"/>
      <c r="F195" s="728"/>
    </row>
    <row r="196" spans="1:6" ht="27.6">
      <c r="A196" s="710" t="s">
        <v>32</v>
      </c>
      <c r="B196" s="711" t="s">
        <v>1466</v>
      </c>
      <c r="C196" s="710" t="s">
        <v>1464</v>
      </c>
      <c r="D196" s="744">
        <v>29</v>
      </c>
      <c r="E196" s="2276"/>
      <c r="F196" s="728">
        <f t="shared" si="10"/>
        <v>0</v>
      </c>
    </row>
    <row r="197" spans="1:6">
      <c r="A197" s="710"/>
      <c r="B197" s="711"/>
      <c r="C197" s="710"/>
      <c r="D197" s="744"/>
      <c r="E197" s="2276"/>
      <c r="F197" s="728"/>
    </row>
    <row r="198" spans="1:6" ht="27.6">
      <c r="A198" s="710" t="s">
        <v>33</v>
      </c>
      <c r="B198" s="711" t="s">
        <v>1467</v>
      </c>
      <c r="C198" s="710" t="s">
        <v>1464</v>
      </c>
      <c r="D198" s="744">
        <v>29</v>
      </c>
      <c r="E198" s="2276"/>
      <c r="F198" s="728">
        <f t="shared" si="10"/>
        <v>0</v>
      </c>
    </row>
    <row r="199" spans="1:6">
      <c r="A199" s="710"/>
      <c r="B199" s="711"/>
      <c r="C199" s="710"/>
      <c r="D199" s="744"/>
      <c r="E199" s="2276"/>
      <c r="F199" s="728"/>
    </row>
    <row r="200" spans="1:6">
      <c r="A200" s="710" t="s">
        <v>34</v>
      </c>
      <c r="B200" s="711" t="s">
        <v>1468</v>
      </c>
      <c r="C200" s="710" t="s">
        <v>1464</v>
      </c>
      <c r="D200" s="744">
        <v>29</v>
      </c>
      <c r="E200" s="2276"/>
      <c r="F200" s="728">
        <f t="shared" si="10"/>
        <v>0</v>
      </c>
    </row>
    <row r="201" spans="1:6">
      <c r="A201" s="710"/>
      <c r="B201" s="711"/>
      <c r="C201" s="710"/>
      <c r="D201" s="744"/>
      <c r="E201" s="2276"/>
      <c r="F201" s="728"/>
    </row>
    <row r="202" spans="1:6">
      <c r="A202" s="48"/>
      <c r="B202" s="717"/>
      <c r="C202" s="47"/>
      <c r="D202" s="718"/>
      <c r="E202" s="2014"/>
      <c r="F202" s="351"/>
    </row>
    <row r="203" spans="1:6" ht="14.4" thickBot="1">
      <c r="A203" s="66"/>
      <c r="B203" s="734" t="s">
        <v>400</v>
      </c>
      <c r="C203" s="65"/>
      <c r="D203" s="720"/>
      <c r="E203" s="2022"/>
      <c r="F203" s="393">
        <f>SUM(F173:F201)</f>
        <v>0</v>
      </c>
    </row>
    <row r="204" spans="1:6" ht="14.4" thickTop="1">
      <c r="A204" s="748"/>
      <c r="B204" s="715"/>
      <c r="C204" s="710"/>
      <c r="D204" s="744"/>
      <c r="E204" s="2276"/>
      <c r="F204" s="728"/>
    </row>
    <row r="205" spans="1:6">
      <c r="A205" s="710"/>
      <c r="B205" s="741" t="s">
        <v>1469</v>
      </c>
      <c r="C205" s="710"/>
      <c r="D205" s="744"/>
      <c r="E205" s="2276"/>
      <c r="F205" s="728"/>
    </row>
    <row r="206" spans="1:6">
      <c r="A206" s="710" t="s">
        <v>28</v>
      </c>
      <c r="B206" s="711" t="s">
        <v>1470</v>
      </c>
      <c r="C206" s="710" t="s">
        <v>1464</v>
      </c>
      <c r="D206" s="744">
        <v>112</v>
      </c>
      <c r="E206" s="2276"/>
      <c r="F206" s="728">
        <f t="shared" ref="F206" si="11">D206*E206</f>
        <v>0</v>
      </c>
    </row>
    <row r="207" spans="1:6">
      <c r="A207" s="710"/>
      <c r="B207" s="711"/>
      <c r="C207" s="710"/>
      <c r="D207" s="744"/>
      <c r="E207" s="2276"/>
      <c r="F207" s="728"/>
    </row>
    <row r="208" spans="1:6">
      <c r="A208" s="710"/>
      <c r="B208" s="741" t="s">
        <v>1471</v>
      </c>
      <c r="C208" s="710"/>
      <c r="D208" s="744"/>
      <c r="E208" s="2276"/>
      <c r="F208" s="728"/>
    </row>
    <row r="209" spans="1:6" ht="27.6">
      <c r="A209" s="710" t="s">
        <v>30</v>
      </c>
      <c r="B209" s="711" t="s">
        <v>1472</v>
      </c>
      <c r="C209" s="732" t="s">
        <v>1421</v>
      </c>
      <c r="D209" s="745">
        <v>56</v>
      </c>
      <c r="E209" s="2277"/>
      <c r="F209" s="728">
        <f t="shared" ref="F209:F211" si="12">D209*E209</f>
        <v>0</v>
      </c>
    </row>
    <row r="210" spans="1:6">
      <c r="A210" s="710"/>
      <c r="B210" s="711"/>
      <c r="C210" s="732"/>
      <c r="D210" s="745"/>
      <c r="E210" s="2277"/>
      <c r="F210" s="728"/>
    </row>
    <row r="211" spans="1:6">
      <c r="A211" s="710" t="s">
        <v>31</v>
      </c>
      <c r="B211" s="711" t="s">
        <v>1473</v>
      </c>
      <c r="C211" s="732" t="s">
        <v>1421</v>
      </c>
      <c r="D211" s="745">
        <v>0</v>
      </c>
      <c r="E211" s="2277"/>
      <c r="F211" s="728">
        <f t="shared" si="12"/>
        <v>0</v>
      </c>
    </row>
    <row r="212" spans="1:6">
      <c r="A212" s="710"/>
      <c r="B212" s="711"/>
      <c r="C212" s="732"/>
      <c r="D212" s="745"/>
      <c r="E212" s="2277"/>
      <c r="F212" s="728"/>
    </row>
    <row r="213" spans="1:6">
      <c r="A213" s="710" t="s">
        <v>32</v>
      </c>
      <c r="B213" s="711" t="s">
        <v>1474</v>
      </c>
      <c r="C213" s="732" t="s">
        <v>1421</v>
      </c>
      <c r="D213" s="745">
        <v>0</v>
      </c>
      <c r="E213" s="2277"/>
      <c r="F213" s="728">
        <f>D213*E213</f>
        <v>0</v>
      </c>
    </row>
    <row r="214" spans="1:6">
      <c r="A214" s="710"/>
      <c r="B214" s="711"/>
      <c r="C214" s="732"/>
      <c r="D214" s="745"/>
      <c r="E214" s="2277"/>
      <c r="F214" s="728"/>
    </row>
    <row r="215" spans="1:6">
      <c r="A215" s="710"/>
      <c r="B215" s="741" t="s">
        <v>1475</v>
      </c>
      <c r="C215" s="710"/>
      <c r="D215" s="744"/>
      <c r="E215" s="2276"/>
      <c r="F215" s="728"/>
    </row>
    <row r="216" spans="1:6" ht="41.4">
      <c r="A216" s="710" t="s">
        <v>33</v>
      </c>
      <c r="B216" s="711" t="s">
        <v>1476</v>
      </c>
      <c r="C216" s="710" t="s">
        <v>1421</v>
      </c>
      <c r="D216" s="744">
        <v>4</v>
      </c>
      <c r="E216" s="2276"/>
      <c r="F216" s="728">
        <f t="shared" ref="F216" si="13">D216*E216</f>
        <v>0</v>
      </c>
    </row>
    <row r="217" spans="1:6">
      <c r="A217" s="710"/>
      <c r="B217" s="749"/>
      <c r="C217" s="732"/>
      <c r="D217" s="750"/>
      <c r="E217" s="2276"/>
      <c r="F217" s="728"/>
    </row>
    <row r="218" spans="1:6">
      <c r="A218" s="710"/>
      <c r="B218" s="749" t="s">
        <v>1477</v>
      </c>
      <c r="C218" s="732"/>
      <c r="D218" s="750"/>
      <c r="E218" s="2276"/>
      <c r="F218" s="728"/>
    </row>
    <row r="219" spans="1:6" ht="82.8">
      <c r="A219" s="710" t="s">
        <v>28</v>
      </c>
      <c r="B219" s="746" t="s">
        <v>1478</v>
      </c>
      <c r="C219" s="710" t="s">
        <v>1421</v>
      </c>
      <c r="D219" s="744">
        <v>2</v>
      </c>
      <c r="E219" s="2276"/>
      <c r="F219" s="728">
        <f t="shared" ref="F219" si="14">D219*E219</f>
        <v>0</v>
      </c>
    </row>
    <row r="220" spans="1:6">
      <c r="A220" s="710"/>
      <c r="B220" s="711"/>
      <c r="C220" s="710"/>
      <c r="D220" s="744"/>
      <c r="E220" s="2276"/>
      <c r="F220" s="728"/>
    </row>
    <row r="221" spans="1:6" ht="96.6">
      <c r="A221" s="732" t="s">
        <v>34</v>
      </c>
      <c r="B221" s="711" t="s">
        <v>1479</v>
      </c>
      <c r="C221" s="732" t="s">
        <v>809</v>
      </c>
      <c r="D221" s="745">
        <v>2</v>
      </c>
      <c r="E221" s="2277"/>
      <c r="F221" s="728">
        <f t="shared" ref="F221:F223" si="15">D221*E221</f>
        <v>0</v>
      </c>
    </row>
    <row r="222" spans="1:6">
      <c r="A222" s="732"/>
      <c r="B222" s="711"/>
      <c r="C222" s="732"/>
      <c r="D222" s="745"/>
      <c r="E222" s="2277"/>
      <c r="F222" s="728"/>
    </row>
    <row r="223" spans="1:6" ht="27.6">
      <c r="A223" s="710" t="s">
        <v>36</v>
      </c>
      <c r="B223" s="746" t="s">
        <v>1480</v>
      </c>
      <c r="C223" s="710" t="s">
        <v>1421</v>
      </c>
      <c r="D223" s="744">
        <v>2</v>
      </c>
      <c r="E223" s="2276"/>
      <c r="F223" s="728">
        <f t="shared" si="15"/>
        <v>0</v>
      </c>
    </row>
    <row r="224" spans="1:6">
      <c r="A224" s="732"/>
      <c r="B224" s="711"/>
      <c r="C224" s="732"/>
      <c r="D224" s="745"/>
      <c r="E224" s="2277"/>
      <c r="F224" s="728"/>
    </row>
    <row r="225" spans="1:6" ht="41.4">
      <c r="A225" s="732" t="s">
        <v>74</v>
      </c>
      <c r="B225" s="746" t="s">
        <v>1481</v>
      </c>
      <c r="C225" s="710" t="s">
        <v>1482</v>
      </c>
      <c r="D225" s="744">
        <v>1</v>
      </c>
      <c r="E225" s="2276"/>
      <c r="F225" s="728">
        <f t="shared" ref="F225" si="16">D225*E225</f>
        <v>0</v>
      </c>
    </row>
    <row r="226" spans="1:6">
      <c r="A226" s="710"/>
      <c r="B226" s="711"/>
      <c r="C226" s="710"/>
      <c r="D226" s="744"/>
      <c r="E226" s="2276"/>
      <c r="F226" s="728"/>
    </row>
    <row r="227" spans="1:6">
      <c r="A227" s="710"/>
      <c r="B227" s="711"/>
      <c r="C227" s="710"/>
      <c r="D227" s="744"/>
      <c r="E227" s="2276"/>
      <c r="F227" s="728"/>
    </row>
    <row r="228" spans="1:6">
      <c r="A228" s="710"/>
      <c r="B228" s="711"/>
      <c r="C228" s="710"/>
      <c r="D228" s="744"/>
      <c r="E228" s="2276"/>
      <c r="F228" s="728"/>
    </row>
    <row r="229" spans="1:6">
      <c r="A229" s="710"/>
      <c r="B229" s="711"/>
      <c r="C229" s="710"/>
      <c r="D229" s="744"/>
      <c r="E229" s="2276"/>
      <c r="F229" s="728"/>
    </row>
    <row r="230" spans="1:6">
      <c r="A230" s="710"/>
      <c r="B230" s="711"/>
      <c r="C230" s="710"/>
      <c r="D230" s="744"/>
      <c r="E230" s="2276"/>
      <c r="F230" s="728"/>
    </row>
    <row r="231" spans="1:6">
      <c r="A231" s="710"/>
      <c r="B231" s="711"/>
      <c r="C231" s="710"/>
      <c r="D231" s="744"/>
      <c r="E231" s="2276"/>
      <c r="F231" s="728"/>
    </row>
    <row r="232" spans="1:6">
      <c r="A232" s="710"/>
      <c r="B232" s="711"/>
      <c r="C232" s="710"/>
      <c r="D232" s="744"/>
      <c r="E232" s="2276"/>
      <c r="F232" s="728"/>
    </row>
    <row r="233" spans="1:6">
      <c r="A233" s="710"/>
      <c r="B233" s="711"/>
      <c r="C233" s="710"/>
      <c r="D233" s="744"/>
      <c r="E233" s="2276"/>
      <c r="F233" s="728"/>
    </row>
    <row r="234" spans="1:6">
      <c r="A234" s="710"/>
      <c r="B234" s="711"/>
      <c r="C234" s="710"/>
      <c r="D234" s="744"/>
      <c r="E234" s="2276"/>
      <c r="F234" s="728"/>
    </row>
    <row r="235" spans="1:6">
      <c r="A235" s="710"/>
      <c r="B235" s="711"/>
      <c r="C235" s="710"/>
      <c r="D235" s="744"/>
      <c r="E235" s="2276"/>
      <c r="F235" s="728"/>
    </row>
    <row r="236" spans="1:6">
      <c r="A236" s="48"/>
      <c r="B236" s="717"/>
      <c r="C236" s="47"/>
      <c r="D236" s="718"/>
      <c r="E236" s="2014"/>
      <c r="F236" s="351"/>
    </row>
    <row r="237" spans="1:6" ht="14.4" thickBot="1">
      <c r="A237" s="66"/>
      <c r="B237" s="734" t="s">
        <v>400</v>
      </c>
      <c r="C237" s="65"/>
      <c r="D237" s="720"/>
      <c r="E237" s="2022"/>
      <c r="F237" s="393">
        <f>SUM(F205:F226)</f>
        <v>0</v>
      </c>
    </row>
    <row r="238" spans="1:6" ht="14.4" thickTop="1">
      <c r="A238" s="710"/>
      <c r="B238" s="747"/>
      <c r="C238" s="729"/>
      <c r="D238" s="712"/>
      <c r="E238" s="2271"/>
      <c r="F238" s="743"/>
    </row>
    <row r="239" spans="1:6">
      <c r="A239" s="710"/>
      <c r="B239" s="741" t="s">
        <v>1483</v>
      </c>
      <c r="C239" s="710"/>
      <c r="D239" s="744"/>
      <c r="E239" s="2276"/>
      <c r="F239" s="728"/>
    </row>
    <row r="240" spans="1:6" ht="57" customHeight="1">
      <c r="A240" s="710" t="s">
        <v>28</v>
      </c>
      <c r="B240" s="711" t="s">
        <v>1484</v>
      </c>
      <c r="C240" s="710" t="s">
        <v>1464</v>
      </c>
      <c r="D240" s="744">
        <v>0</v>
      </c>
      <c r="E240" s="2276"/>
      <c r="F240" s="728">
        <f t="shared" ref="F240:F242" si="17">D240*E240</f>
        <v>0</v>
      </c>
    </row>
    <row r="241" spans="1:6">
      <c r="A241" s="710"/>
      <c r="B241" s="711"/>
      <c r="C241" s="710"/>
      <c r="D241" s="744"/>
      <c r="E241" s="2276"/>
      <c r="F241" s="728"/>
    </row>
    <row r="242" spans="1:6" ht="27.6">
      <c r="A242" s="732" t="s">
        <v>30</v>
      </c>
      <c r="B242" s="746" t="s">
        <v>1485</v>
      </c>
      <c r="C242" s="732" t="s">
        <v>1421</v>
      </c>
      <c r="D242" s="745">
        <v>0</v>
      </c>
      <c r="E242" s="2277"/>
      <c r="F242" s="728">
        <f t="shared" si="17"/>
        <v>0</v>
      </c>
    </row>
    <row r="243" spans="1:6">
      <c r="A243" s="732"/>
      <c r="B243" s="746"/>
      <c r="C243" s="732"/>
      <c r="D243" s="745"/>
      <c r="E243" s="2277"/>
      <c r="F243" s="728"/>
    </row>
    <row r="244" spans="1:6">
      <c r="A244" s="710"/>
      <c r="B244" s="741" t="s">
        <v>1486</v>
      </c>
      <c r="C244" s="710"/>
      <c r="D244" s="744"/>
      <c r="E244" s="2276"/>
      <c r="F244" s="728"/>
    </row>
    <row r="245" spans="1:6" ht="81.599999999999994" customHeight="1">
      <c r="A245" s="710" t="s">
        <v>31</v>
      </c>
      <c r="B245" s="711" t="s">
        <v>1487</v>
      </c>
      <c r="C245" s="732" t="s">
        <v>1421</v>
      </c>
      <c r="D245" s="745">
        <v>2</v>
      </c>
      <c r="E245" s="2277"/>
      <c r="F245" s="728">
        <f t="shared" ref="F245" si="18">D245*E245</f>
        <v>0</v>
      </c>
    </row>
    <row r="246" spans="1:6">
      <c r="A246" s="710"/>
      <c r="B246" s="711"/>
      <c r="C246" s="751"/>
      <c r="D246" s="745"/>
      <c r="E246" s="2277"/>
      <c r="F246" s="728"/>
    </row>
    <row r="247" spans="1:6">
      <c r="A247" s="710"/>
      <c r="B247" s="741" t="s">
        <v>1488</v>
      </c>
      <c r="C247" s="751"/>
      <c r="D247" s="745"/>
      <c r="E247" s="2277"/>
      <c r="F247" s="728"/>
    </row>
    <row r="248" spans="1:6" ht="96.6">
      <c r="A248" s="732" t="s">
        <v>34</v>
      </c>
      <c r="B248" s="711" t="s">
        <v>1489</v>
      </c>
      <c r="C248" s="732" t="s">
        <v>809</v>
      </c>
      <c r="D248" s="745">
        <v>6</v>
      </c>
      <c r="E248" s="2277"/>
      <c r="F248" s="728">
        <f t="shared" ref="F248:F250" si="19">D248*E248</f>
        <v>0</v>
      </c>
    </row>
    <row r="249" spans="1:6">
      <c r="A249" s="732"/>
      <c r="B249" s="711"/>
      <c r="C249" s="732"/>
      <c r="D249" s="745"/>
      <c r="E249" s="2277"/>
      <c r="F249" s="728"/>
    </row>
    <row r="250" spans="1:6" ht="27.6">
      <c r="A250" s="710" t="s">
        <v>36</v>
      </c>
      <c r="B250" s="746" t="s">
        <v>1490</v>
      </c>
      <c r="C250" s="710" t="s">
        <v>1421</v>
      </c>
      <c r="D250" s="744">
        <v>6</v>
      </c>
      <c r="E250" s="2276"/>
      <c r="F250" s="728">
        <f t="shared" si="19"/>
        <v>0</v>
      </c>
    </row>
    <row r="251" spans="1:6">
      <c r="A251" s="710"/>
      <c r="B251" s="749"/>
      <c r="C251" s="732"/>
      <c r="D251" s="750"/>
      <c r="E251" s="2276"/>
      <c r="F251" s="728"/>
    </row>
    <row r="252" spans="1:6">
      <c r="A252" s="710"/>
      <c r="B252" s="715" t="s">
        <v>1491</v>
      </c>
      <c r="C252" s="732"/>
      <c r="D252" s="752"/>
      <c r="E252" s="2278"/>
      <c r="F252" s="716"/>
    </row>
    <row r="253" spans="1:6" ht="27.6">
      <c r="A253" s="710" t="s">
        <v>31</v>
      </c>
      <c r="B253" s="711" t="s">
        <v>1492</v>
      </c>
      <c r="C253" s="732" t="s">
        <v>1421</v>
      </c>
      <c r="D253" s="752">
        <v>12</v>
      </c>
      <c r="E253" s="2278"/>
      <c r="F253" s="728">
        <f t="shared" ref="F253" si="20">D253*E253</f>
        <v>0</v>
      </c>
    </row>
    <row r="254" spans="1:6">
      <c r="A254" s="710"/>
      <c r="B254" s="711"/>
      <c r="C254" s="732"/>
      <c r="D254" s="752"/>
      <c r="E254" s="2278"/>
      <c r="F254" s="728"/>
    </row>
    <row r="255" spans="1:6">
      <c r="A255" s="710"/>
      <c r="B255" s="711"/>
      <c r="C255" s="732"/>
      <c r="D255" s="752"/>
      <c r="E255" s="2278"/>
      <c r="F255" s="728"/>
    </row>
    <row r="256" spans="1:6">
      <c r="A256" s="732"/>
      <c r="B256" s="746"/>
      <c r="C256" s="710"/>
      <c r="D256" s="744"/>
      <c r="E256" s="2276"/>
      <c r="F256" s="728"/>
    </row>
    <row r="257" spans="1:13" s="29" customFormat="1">
      <c r="A257" s="586"/>
      <c r="B257" s="735" t="s">
        <v>599</v>
      </c>
      <c r="C257" s="522"/>
      <c r="D257" s="736"/>
      <c r="E257" s="2257"/>
      <c r="F257" s="737">
        <f>SUM(F240:F256)</f>
        <v>0</v>
      </c>
      <c r="G257" s="596"/>
      <c r="H257" s="515"/>
      <c r="I257" s="515"/>
      <c r="J257" s="515"/>
      <c r="K257" s="515"/>
      <c r="L257" s="515"/>
      <c r="M257" s="516"/>
    </row>
    <row r="258" spans="1:13" s="29" customFormat="1">
      <c r="A258" s="586"/>
      <c r="B258" s="735"/>
      <c r="C258" s="522"/>
      <c r="D258" s="736"/>
      <c r="E258" s="2257"/>
      <c r="F258" s="753"/>
      <c r="G258" s="596"/>
      <c r="H258" s="515"/>
      <c r="I258" s="515"/>
      <c r="J258" s="515"/>
      <c r="K258" s="515"/>
      <c r="L258" s="515"/>
      <c r="M258" s="516"/>
    </row>
    <row r="259" spans="1:13" s="29" customFormat="1">
      <c r="A259" s="586"/>
      <c r="B259" s="754"/>
      <c r="C259" s="587"/>
      <c r="D259" s="709"/>
      <c r="E259" s="480"/>
      <c r="F259" s="349"/>
      <c r="G259" s="596"/>
      <c r="H259" s="515"/>
      <c r="I259" s="515"/>
      <c r="J259" s="515"/>
      <c r="K259" s="515"/>
      <c r="L259" s="515"/>
      <c r="M259" s="516"/>
    </row>
    <row r="260" spans="1:13" s="40" customFormat="1">
      <c r="A260" s="39"/>
      <c r="B260" s="738" t="s">
        <v>45</v>
      </c>
      <c r="C260" s="56"/>
      <c r="D260" s="411"/>
      <c r="E260" s="454"/>
      <c r="F260" s="345"/>
      <c r="G260" s="596"/>
      <c r="H260" s="507"/>
      <c r="I260" s="507"/>
      <c r="J260" s="507"/>
      <c r="K260" s="507"/>
      <c r="L260" s="507"/>
    </row>
    <row r="261" spans="1:13" s="40" customFormat="1">
      <c r="A261" s="39"/>
      <c r="B261" s="738"/>
      <c r="C261" s="56"/>
      <c r="D261" s="411"/>
      <c r="E261" s="454"/>
      <c r="F261" s="345"/>
      <c r="G261" s="596"/>
      <c r="H261" s="507"/>
      <c r="I261" s="507"/>
      <c r="J261" s="507"/>
      <c r="K261" s="507"/>
      <c r="L261" s="507"/>
    </row>
    <row r="262" spans="1:13" s="40" customFormat="1">
      <c r="A262" s="39"/>
      <c r="B262" s="739" t="s">
        <v>567</v>
      </c>
      <c r="C262" s="56"/>
      <c r="D262" s="411"/>
      <c r="E262" s="454"/>
      <c r="F262" s="345">
        <f>F172</f>
        <v>0</v>
      </c>
      <c r="G262" s="596"/>
      <c r="H262" s="507"/>
      <c r="I262" s="507"/>
      <c r="J262" s="507"/>
      <c r="K262" s="507"/>
      <c r="L262" s="507"/>
    </row>
    <row r="263" spans="1:13" s="40" customFormat="1">
      <c r="A263" s="39"/>
      <c r="B263" s="739"/>
      <c r="C263" s="56"/>
      <c r="D263" s="411"/>
      <c r="E263" s="454"/>
      <c r="F263" s="345"/>
      <c r="G263" s="596"/>
      <c r="H263" s="507"/>
      <c r="I263" s="507"/>
      <c r="J263" s="507"/>
      <c r="K263" s="507"/>
      <c r="L263" s="507"/>
    </row>
    <row r="264" spans="1:13" s="40" customFormat="1">
      <c r="A264" s="39"/>
      <c r="B264" s="739" t="s">
        <v>568</v>
      </c>
      <c r="C264" s="56"/>
      <c r="D264" s="411"/>
      <c r="E264" s="454"/>
      <c r="F264" s="345">
        <f>F203</f>
        <v>0</v>
      </c>
      <c r="G264" s="596"/>
      <c r="H264" s="507"/>
      <c r="I264" s="507"/>
      <c r="J264" s="507"/>
      <c r="K264" s="507"/>
      <c r="L264" s="507"/>
    </row>
    <row r="265" spans="1:13" s="40" customFormat="1">
      <c r="A265" s="39"/>
      <c r="B265" s="739"/>
      <c r="C265" s="56"/>
      <c r="D265" s="411"/>
      <c r="E265" s="454"/>
      <c r="F265" s="345"/>
      <c r="G265" s="596"/>
      <c r="H265" s="507"/>
      <c r="I265" s="507"/>
      <c r="J265" s="507"/>
      <c r="K265" s="507"/>
      <c r="L265" s="507"/>
    </row>
    <row r="266" spans="1:13" s="40" customFormat="1">
      <c r="A266" s="39"/>
      <c r="B266" s="739" t="s">
        <v>559</v>
      </c>
      <c r="C266" s="56"/>
      <c r="D266" s="411"/>
      <c r="E266" s="454"/>
      <c r="F266" s="345">
        <f>F237</f>
        <v>0</v>
      </c>
      <c r="G266" s="596"/>
      <c r="H266" s="507"/>
      <c r="I266" s="507"/>
      <c r="J266" s="507"/>
      <c r="K266" s="507"/>
      <c r="L266" s="507"/>
    </row>
    <row r="267" spans="1:13" s="40" customFormat="1">
      <c r="A267" s="39"/>
      <c r="B267" s="739"/>
      <c r="C267" s="56"/>
      <c r="D267" s="411"/>
      <c r="E267" s="454"/>
      <c r="F267" s="345"/>
      <c r="G267" s="596"/>
      <c r="H267" s="507"/>
      <c r="I267" s="507"/>
      <c r="J267" s="507"/>
      <c r="K267" s="507"/>
      <c r="L267" s="507"/>
    </row>
    <row r="268" spans="1:13" s="40" customFormat="1">
      <c r="A268" s="39"/>
      <c r="B268" s="739" t="s">
        <v>1352</v>
      </c>
      <c r="C268" s="56"/>
      <c r="D268" s="411"/>
      <c r="E268" s="454"/>
      <c r="F268" s="345">
        <f>F257</f>
        <v>0</v>
      </c>
      <c r="G268" s="596"/>
      <c r="H268" s="507"/>
      <c r="I268" s="507"/>
      <c r="J268" s="507"/>
      <c r="K268" s="507"/>
      <c r="L268" s="507"/>
    </row>
    <row r="269" spans="1:13" s="40" customFormat="1">
      <c r="A269" s="39"/>
      <c r="B269" s="739"/>
      <c r="C269" s="56"/>
      <c r="D269" s="411"/>
      <c r="E269" s="454"/>
      <c r="F269" s="345"/>
      <c r="G269" s="596"/>
      <c r="H269" s="507"/>
      <c r="I269" s="507"/>
      <c r="J269" s="507"/>
      <c r="K269" s="507"/>
      <c r="L269" s="507"/>
    </row>
    <row r="270" spans="1:13" s="40" customFormat="1">
      <c r="A270" s="48"/>
      <c r="B270" s="717"/>
      <c r="C270" s="47"/>
      <c r="D270" s="718"/>
      <c r="E270" s="2014"/>
      <c r="F270" s="351"/>
    </row>
    <row r="271" spans="1:13" s="40" customFormat="1" ht="14.4" thickBot="1">
      <c r="A271" s="66"/>
      <c r="B271" s="719" t="s">
        <v>1493</v>
      </c>
      <c r="C271" s="65"/>
      <c r="D271" s="720"/>
      <c r="E271" s="2022"/>
      <c r="F271" s="393">
        <f>SUM(F260:F269)</f>
        <v>0</v>
      </c>
    </row>
    <row r="272" spans="1:13" s="40" customFormat="1" ht="14.4" thickTop="1">
      <c r="A272" s="227"/>
      <c r="B272" s="721"/>
      <c r="C272" s="30"/>
      <c r="D272" s="722"/>
      <c r="E272" s="2010"/>
      <c r="F272" s="392"/>
    </row>
    <row r="273" spans="1:6" s="40" customFormat="1">
      <c r="A273" s="227"/>
      <c r="B273" s="628" t="s">
        <v>1494</v>
      </c>
      <c r="C273" s="30"/>
      <c r="D273" s="722"/>
      <c r="E273" s="2010"/>
      <c r="F273" s="392"/>
    </row>
    <row r="274" spans="1:6" s="40" customFormat="1">
      <c r="A274" s="227"/>
      <c r="B274" s="721"/>
      <c r="C274" s="30"/>
      <c r="D274" s="722"/>
      <c r="E274" s="2010"/>
      <c r="F274" s="392"/>
    </row>
    <row r="275" spans="1:6">
      <c r="A275" s="724"/>
      <c r="B275" s="755" t="s">
        <v>1495</v>
      </c>
      <c r="C275" s="724"/>
      <c r="D275" s="726"/>
      <c r="E275" s="2272"/>
      <c r="F275" s="724"/>
    </row>
    <row r="276" spans="1:6">
      <c r="A276" s="714"/>
      <c r="B276" s="715"/>
      <c r="C276" s="710"/>
      <c r="D276" s="712"/>
      <c r="E276" s="2279"/>
      <c r="F276" s="728"/>
    </row>
    <row r="277" spans="1:6" ht="27.6">
      <c r="A277" s="710"/>
      <c r="B277" s="715" t="s">
        <v>1496</v>
      </c>
      <c r="C277" s="710"/>
      <c r="D277" s="712"/>
      <c r="E277" s="2271"/>
      <c r="F277" s="728"/>
    </row>
    <row r="278" spans="1:6" ht="69">
      <c r="A278" s="710"/>
      <c r="B278" s="715" t="s">
        <v>1497</v>
      </c>
      <c r="C278" s="710"/>
      <c r="D278" s="712"/>
      <c r="E278" s="2271"/>
      <c r="F278" s="728"/>
    </row>
    <row r="279" spans="1:6" ht="41.4">
      <c r="A279" s="710"/>
      <c r="B279" s="715" t="s">
        <v>1498</v>
      </c>
      <c r="C279" s="710"/>
      <c r="D279" s="712"/>
      <c r="E279" s="2271"/>
      <c r="F279" s="728"/>
    </row>
    <row r="280" spans="1:6">
      <c r="A280" s="710"/>
      <c r="B280" s="715"/>
      <c r="C280" s="710"/>
      <c r="D280" s="712"/>
      <c r="E280" s="2271"/>
      <c r="F280" s="728"/>
    </row>
    <row r="281" spans="1:6">
      <c r="A281" s="729" t="s">
        <v>28</v>
      </c>
      <c r="B281" s="711" t="s">
        <v>1499</v>
      </c>
      <c r="C281" s="710" t="s">
        <v>46</v>
      </c>
      <c r="D281" s="730">
        <v>180</v>
      </c>
      <c r="E281" s="2270"/>
      <c r="F281" s="728">
        <f t="shared" ref="F281:F285" si="21">D281*E281</f>
        <v>0</v>
      </c>
    </row>
    <row r="282" spans="1:6">
      <c r="A282" s="729" t="s">
        <v>30</v>
      </c>
      <c r="B282" s="711" t="s">
        <v>1500</v>
      </c>
      <c r="C282" s="710" t="s">
        <v>46</v>
      </c>
      <c r="D282" s="730">
        <v>90</v>
      </c>
      <c r="E282" s="2270"/>
      <c r="F282" s="728">
        <f t="shared" si="21"/>
        <v>0</v>
      </c>
    </row>
    <row r="283" spans="1:6">
      <c r="A283" s="729" t="s">
        <v>31</v>
      </c>
      <c r="B283" s="711" t="s">
        <v>1501</v>
      </c>
      <c r="C283" s="710" t="s">
        <v>46</v>
      </c>
      <c r="D283" s="730">
        <v>180</v>
      </c>
      <c r="E283" s="2270"/>
      <c r="F283" s="728">
        <f t="shared" si="21"/>
        <v>0</v>
      </c>
    </row>
    <row r="284" spans="1:6">
      <c r="A284" s="729" t="s">
        <v>32</v>
      </c>
      <c r="B284" s="711" t="s">
        <v>1502</v>
      </c>
      <c r="C284" s="710" t="s">
        <v>46</v>
      </c>
      <c r="D284" s="730">
        <v>240</v>
      </c>
      <c r="E284" s="2270"/>
      <c r="F284" s="728">
        <f t="shared" si="21"/>
        <v>0</v>
      </c>
    </row>
    <row r="285" spans="1:6">
      <c r="A285" s="729" t="s">
        <v>33</v>
      </c>
      <c r="B285" s="711" t="s">
        <v>1503</v>
      </c>
      <c r="C285" s="710" t="s">
        <v>46</v>
      </c>
      <c r="D285" s="730">
        <v>240</v>
      </c>
      <c r="E285" s="2270"/>
      <c r="F285" s="728">
        <f t="shared" si="21"/>
        <v>0</v>
      </c>
    </row>
    <row r="286" spans="1:6">
      <c r="A286" s="729"/>
      <c r="B286" s="711"/>
      <c r="C286" s="710"/>
      <c r="D286" s="730"/>
      <c r="E286" s="2270"/>
      <c r="F286" s="728"/>
    </row>
    <row r="287" spans="1:6">
      <c r="A287" s="729"/>
      <c r="B287" s="715" t="s">
        <v>1504</v>
      </c>
      <c r="C287" s="710"/>
      <c r="D287" s="756"/>
      <c r="E287" s="2270"/>
      <c r="F287" s="728"/>
    </row>
    <row r="288" spans="1:6">
      <c r="A288" s="729" t="s">
        <v>34</v>
      </c>
      <c r="B288" s="711" t="s">
        <v>1505</v>
      </c>
      <c r="C288" s="710" t="s">
        <v>1421</v>
      </c>
      <c r="D288" s="730">
        <v>4</v>
      </c>
      <c r="E288" s="2280"/>
      <c r="F288" s="728">
        <f t="shared" ref="F288:F304" si="22">D288*E288</f>
        <v>0</v>
      </c>
    </row>
    <row r="289" spans="1:6">
      <c r="A289" s="729" t="s">
        <v>35</v>
      </c>
      <c r="B289" s="711" t="s">
        <v>1506</v>
      </c>
      <c r="C289" s="710" t="s">
        <v>1421</v>
      </c>
      <c r="D289" s="730">
        <v>32</v>
      </c>
      <c r="E289" s="2280"/>
      <c r="F289" s="728">
        <f t="shared" si="22"/>
        <v>0</v>
      </c>
    </row>
    <row r="290" spans="1:6" ht="15.6">
      <c r="A290" s="729" t="s">
        <v>36</v>
      </c>
      <c r="B290" s="711" t="s">
        <v>1507</v>
      </c>
      <c r="C290" s="710" t="s">
        <v>1421</v>
      </c>
      <c r="D290" s="730">
        <v>32</v>
      </c>
      <c r="E290" s="2280"/>
      <c r="F290" s="728">
        <f t="shared" si="22"/>
        <v>0</v>
      </c>
    </row>
    <row r="291" spans="1:6" ht="15.6">
      <c r="A291" s="729" t="s">
        <v>74</v>
      </c>
      <c r="B291" s="711" t="s">
        <v>1508</v>
      </c>
      <c r="C291" s="710" t="s">
        <v>1421</v>
      </c>
      <c r="D291" s="730">
        <v>32</v>
      </c>
      <c r="E291" s="2280"/>
      <c r="F291" s="728">
        <f t="shared" si="22"/>
        <v>0</v>
      </c>
    </row>
    <row r="292" spans="1:6">
      <c r="A292" s="729" t="s">
        <v>38</v>
      </c>
      <c r="B292" s="711" t="s">
        <v>1509</v>
      </c>
      <c r="C292" s="710" t="s">
        <v>1421</v>
      </c>
      <c r="D292" s="730">
        <v>32</v>
      </c>
      <c r="E292" s="2280"/>
      <c r="F292" s="728">
        <f t="shared" si="22"/>
        <v>0</v>
      </c>
    </row>
    <row r="293" spans="1:6">
      <c r="A293" s="729" t="s">
        <v>39</v>
      </c>
      <c r="B293" s="711" t="s">
        <v>1510</v>
      </c>
      <c r="C293" s="710" t="s">
        <v>1421</v>
      </c>
      <c r="D293" s="730">
        <v>48</v>
      </c>
      <c r="E293" s="2280"/>
      <c r="F293" s="728">
        <f t="shared" si="22"/>
        <v>0</v>
      </c>
    </row>
    <row r="294" spans="1:6">
      <c r="A294" s="729" t="s">
        <v>40</v>
      </c>
      <c r="B294" s="711" t="s">
        <v>1511</v>
      </c>
      <c r="C294" s="710" t="s">
        <v>1421</v>
      </c>
      <c r="D294" s="730">
        <v>32</v>
      </c>
      <c r="E294" s="2280"/>
      <c r="F294" s="728">
        <f t="shared" si="22"/>
        <v>0</v>
      </c>
    </row>
    <row r="295" spans="1:6">
      <c r="A295" s="729" t="s">
        <v>42</v>
      </c>
      <c r="B295" s="711" t="s">
        <v>1512</v>
      </c>
      <c r="C295" s="710" t="s">
        <v>1421</v>
      </c>
      <c r="D295" s="730">
        <v>32</v>
      </c>
      <c r="E295" s="2280"/>
      <c r="F295" s="728">
        <f t="shared" si="22"/>
        <v>0</v>
      </c>
    </row>
    <row r="296" spans="1:6">
      <c r="A296" s="729" t="s">
        <v>43</v>
      </c>
      <c r="B296" s="711" t="s">
        <v>1513</v>
      </c>
      <c r="C296" s="710" t="s">
        <v>1421</v>
      </c>
      <c r="D296" s="730">
        <v>48</v>
      </c>
      <c r="E296" s="2280"/>
      <c r="F296" s="728">
        <f t="shared" si="22"/>
        <v>0</v>
      </c>
    </row>
    <row r="297" spans="1:6">
      <c r="A297" s="729" t="s">
        <v>613</v>
      </c>
      <c r="B297" s="711" t="s">
        <v>1514</v>
      </c>
      <c r="C297" s="710" t="s">
        <v>1421</v>
      </c>
      <c r="D297" s="730">
        <v>32</v>
      </c>
      <c r="E297" s="2280"/>
      <c r="F297" s="728">
        <f t="shared" si="22"/>
        <v>0</v>
      </c>
    </row>
    <row r="298" spans="1:6">
      <c r="A298" s="729" t="s">
        <v>856</v>
      </c>
      <c r="B298" s="711" t="s">
        <v>1515</v>
      </c>
      <c r="C298" s="710" t="s">
        <v>1421</v>
      </c>
      <c r="D298" s="730">
        <v>48</v>
      </c>
      <c r="E298" s="2280"/>
      <c r="F298" s="728">
        <f t="shared" si="22"/>
        <v>0</v>
      </c>
    </row>
    <row r="299" spans="1:6">
      <c r="A299" s="729" t="s">
        <v>858</v>
      </c>
      <c r="B299" s="711" t="s">
        <v>1516</v>
      </c>
      <c r="C299" s="710" t="s">
        <v>1421</v>
      </c>
      <c r="D299" s="730">
        <v>16</v>
      </c>
      <c r="E299" s="2280"/>
      <c r="F299" s="728">
        <f t="shared" si="22"/>
        <v>0</v>
      </c>
    </row>
    <row r="300" spans="1:6">
      <c r="A300" s="729" t="s">
        <v>860</v>
      </c>
      <c r="B300" s="711" t="s">
        <v>1517</v>
      </c>
      <c r="C300" s="710" t="s">
        <v>1421</v>
      </c>
      <c r="D300" s="730">
        <v>16</v>
      </c>
      <c r="E300" s="2280"/>
      <c r="F300" s="728">
        <f t="shared" si="22"/>
        <v>0</v>
      </c>
    </row>
    <row r="301" spans="1:6">
      <c r="A301" s="729" t="s">
        <v>862</v>
      </c>
      <c r="B301" s="711" t="s">
        <v>1518</v>
      </c>
      <c r="C301" s="710" t="s">
        <v>1421</v>
      </c>
      <c r="D301" s="730">
        <v>16</v>
      </c>
      <c r="E301" s="2280"/>
      <c r="F301" s="728">
        <f t="shared" si="22"/>
        <v>0</v>
      </c>
    </row>
    <row r="302" spans="1:6" ht="27.6">
      <c r="A302" s="729" t="s">
        <v>864</v>
      </c>
      <c r="B302" s="711" t="s">
        <v>1519</v>
      </c>
      <c r="C302" s="710" t="s">
        <v>1421</v>
      </c>
      <c r="D302" s="730">
        <v>48</v>
      </c>
      <c r="E302" s="2280"/>
      <c r="F302" s="728">
        <f t="shared" si="22"/>
        <v>0</v>
      </c>
    </row>
    <row r="303" spans="1:6">
      <c r="A303" s="710"/>
      <c r="B303" s="711"/>
      <c r="C303" s="710"/>
      <c r="D303" s="730"/>
      <c r="E303" s="2279"/>
      <c r="F303" s="728"/>
    </row>
    <row r="304" spans="1:6">
      <c r="A304" s="710" t="s">
        <v>866</v>
      </c>
      <c r="B304" s="711" t="s">
        <v>1520</v>
      </c>
      <c r="C304" s="710" t="s">
        <v>1482</v>
      </c>
      <c r="D304" s="730">
        <v>1</v>
      </c>
      <c r="E304" s="2280"/>
      <c r="F304" s="728">
        <f t="shared" si="22"/>
        <v>0</v>
      </c>
    </row>
    <row r="305" spans="1:6">
      <c r="A305" s="710"/>
      <c r="B305" s="711"/>
      <c r="C305" s="710"/>
      <c r="D305" s="730"/>
      <c r="E305" s="2280"/>
      <c r="F305" s="728"/>
    </row>
    <row r="306" spans="1:6">
      <c r="A306" s="710"/>
      <c r="B306" s="711"/>
      <c r="C306" s="710"/>
      <c r="D306" s="730"/>
      <c r="E306" s="2280"/>
      <c r="F306" s="728"/>
    </row>
    <row r="307" spans="1:6">
      <c r="A307" s="710"/>
      <c r="B307" s="711"/>
      <c r="C307" s="710"/>
      <c r="D307" s="730"/>
      <c r="E307" s="2280"/>
      <c r="F307" s="728"/>
    </row>
    <row r="308" spans="1:6">
      <c r="A308" s="710"/>
      <c r="B308" s="711"/>
      <c r="C308" s="710"/>
      <c r="D308" s="730"/>
      <c r="E308" s="2280"/>
      <c r="F308" s="728"/>
    </row>
    <row r="309" spans="1:6">
      <c r="A309" s="710"/>
      <c r="B309" s="711"/>
      <c r="C309" s="710"/>
      <c r="D309" s="730"/>
      <c r="E309" s="2280"/>
      <c r="F309" s="728"/>
    </row>
    <row r="310" spans="1:6">
      <c r="A310" s="710"/>
      <c r="B310" s="711"/>
      <c r="C310" s="710"/>
      <c r="D310" s="730"/>
      <c r="E310" s="2280"/>
      <c r="F310" s="728"/>
    </row>
    <row r="311" spans="1:6">
      <c r="A311" s="710"/>
      <c r="B311" s="711"/>
      <c r="C311" s="710"/>
      <c r="D311" s="730"/>
      <c r="E311" s="2280"/>
      <c r="F311" s="728"/>
    </row>
    <row r="312" spans="1:6">
      <c r="A312" s="710"/>
      <c r="B312" s="711"/>
      <c r="C312" s="710"/>
      <c r="D312" s="730"/>
      <c r="E312" s="2279"/>
      <c r="F312" s="728"/>
    </row>
    <row r="313" spans="1:6">
      <c r="A313" s="48"/>
      <c r="B313" s="717"/>
      <c r="C313" s="47"/>
      <c r="D313" s="718"/>
      <c r="E313" s="2014"/>
      <c r="F313" s="351"/>
    </row>
    <row r="314" spans="1:6" ht="14.4" thickBot="1">
      <c r="A314" s="66"/>
      <c r="B314" s="734" t="s">
        <v>400</v>
      </c>
      <c r="C314" s="65"/>
      <c r="D314" s="720"/>
      <c r="E314" s="2022"/>
      <c r="F314" s="393">
        <f>SUM(F279:F305)</f>
        <v>0</v>
      </c>
    </row>
    <row r="315" spans="1:6" ht="14.4" thickTop="1">
      <c r="A315" s="710"/>
      <c r="B315" s="715"/>
      <c r="C315" s="710"/>
      <c r="D315" s="712"/>
      <c r="E315" s="2270"/>
      <c r="F315" s="716"/>
    </row>
    <row r="316" spans="1:6" ht="41.4">
      <c r="A316" s="710" t="s">
        <v>28</v>
      </c>
      <c r="B316" s="711" t="s">
        <v>1521</v>
      </c>
      <c r="C316" s="710" t="s">
        <v>46</v>
      </c>
      <c r="D316" s="730">
        <v>270</v>
      </c>
      <c r="E316" s="2270"/>
      <c r="F316" s="728">
        <f t="shared" ref="F316:F328" si="23">D316*E316</f>
        <v>0</v>
      </c>
    </row>
    <row r="317" spans="1:6">
      <c r="A317" s="710"/>
      <c r="B317" s="711"/>
      <c r="C317" s="710"/>
      <c r="D317" s="730"/>
      <c r="E317" s="2270"/>
      <c r="F317" s="728"/>
    </row>
    <row r="318" spans="1:6" ht="27.6">
      <c r="A318" s="710" t="s">
        <v>30</v>
      </c>
      <c r="B318" s="711" t="s">
        <v>1522</v>
      </c>
      <c r="C318" s="710" t="s">
        <v>7</v>
      </c>
      <c r="D318" s="712">
        <v>1</v>
      </c>
      <c r="E318" s="2270"/>
      <c r="F318" s="728">
        <f t="shared" si="23"/>
        <v>0</v>
      </c>
    </row>
    <row r="319" spans="1:6">
      <c r="A319" s="710"/>
      <c r="B319" s="711"/>
      <c r="C319" s="710"/>
      <c r="D319" s="712"/>
      <c r="E319" s="2270"/>
      <c r="F319" s="728"/>
    </row>
    <row r="320" spans="1:6">
      <c r="A320" s="710" t="s">
        <v>31</v>
      </c>
      <c r="B320" s="711" t="s">
        <v>1523</v>
      </c>
      <c r="C320" s="710" t="s">
        <v>7</v>
      </c>
      <c r="D320" s="712">
        <v>1</v>
      </c>
      <c r="E320" s="2270"/>
      <c r="F320" s="728">
        <f t="shared" si="23"/>
        <v>0</v>
      </c>
    </row>
    <row r="321" spans="1:6">
      <c r="A321" s="710"/>
      <c r="B321" s="711"/>
      <c r="C321" s="710"/>
      <c r="D321" s="712"/>
      <c r="E321" s="2270"/>
      <c r="F321" s="728"/>
    </row>
    <row r="322" spans="1:6" ht="55.2">
      <c r="A322" s="710" t="s">
        <v>32</v>
      </c>
      <c r="B322" s="711" t="s">
        <v>1524</v>
      </c>
      <c r="C322" s="710" t="s">
        <v>1421</v>
      </c>
      <c r="D322" s="712">
        <v>26</v>
      </c>
      <c r="E322" s="2270"/>
      <c r="F322" s="728">
        <f t="shared" si="23"/>
        <v>0</v>
      </c>
    </row>
    <row r="323" spans="1:6">
      <c r="A323" s="710"/>
      <c r="B323" s="711"/>
      <c r="C323" s="710"/>
      <c r="D323" s="712"/>
      <c r="E323" s="2270"/>
      <c r="F323" s="728"/>
    </row>
    <row r="324" spans="1:6" ht="41.4">
      <c r="A324" s="710" t="s">
        <v>33</v>
      </c>
      <c r="B324" s="711" t="s">
        <v>1525</v>
      </c>
      <c r="C324" s="710" t="s">
        <v>1421</v>
      </c>
      <c r="D324" s="712">
        <v>26</v>
      </c>
      <c r="E324" s="2270"/>
      <c r="F324" s="728">
        <f t="shared" si="23"/>
        <v>0</v>
      </c>
    </row>
    <row r="325" spans="1:6">
      <c r="A325" s="710"/>
      <c r="B325" s="711"/>
      <c r="C325" s="710"/>
      <c r="D325" s="712"/>
      <c r="E325" s="2270"/>
      <c r="F325" s="728"/>
    </row>
    <row r="326" spans="1:6">
      <c r="A326" s="710" t="s">
        <v>34</v>
      </c>
      <c r="B326" s="711" t="s">
        <v>1526</v>
      </c>
      <c r="C326" s="710" t="s">
        <v>1421</v>
      </c>
      <c r="D326" s="712">
        <v>0</v>
      </c>
      <c r="E326" s="2270"/>
      <c r="F326" s="728">
        <f t="shared" si="23"/>
        <v>0</v>
      </c>
    </row>
    <row r="327" spans="1:6">
      <c r="A327" s="710"/>
      <c r="B327" s="711"/>
      <c r="C327" s="710"/>
      <c r="D327" s="712"/>
      <c r="E327" s="2270"/>
      <c r="F327" s="728"/>
    </row>
    <row r="328" spans="1:6" ht="27.6">
      <c r="A328" s="710" t="s">
        <v>35</v>
      </c>
      <c r="B328" s="711" t="s">
        <v>1527</v>
      </c>
      <c r="C328" s="710" t="s">
        <v>1421</v>
      </c>
      <c r="D328" s="712">
        <v>14</v>
      </c>
      <c r="E328" s="2270"/>
      <c r="F328" s="728">
        <f t="shared" si="23"/>
        <v>0</v>
      </c>
    </row>
    <row r="329" spans="1:6">
      <c r="A329" s="710"/>
      <c r="B329" s="711"/>
      <c r="C329" s="710"/>
      <c r="D329" s="712"/>
      <c r="E329" s="2270"/>
      <c r="F329" s="728"/>
    </row>
    <row r="330" spans="1:6">
      <c r="A330" s="710"/>
      <c r="B330" s="711"/>
      <c r="C330" s="710"/>
      <c r="D330" s="712"/>
      <c r="E330" s="2270"/>
      <c r="F330" s="728"/>
    </row>
    <row r="331" spans="1:6">
      <c r="A331" s="710"/>
      <c r="B331" s="711"/>
      <c r="C331" s="710"/>
      <c r="D331" s="712"/>
      <c r="E331" s="2270"/>
      <c r="F331" s="728"/>
    </row>
    <row r="332" spans="1:6">
      <c r="A332" s="710"/>
      <c r="B332" s="711"/>
      <c r="C332" s="710"/>
      <c r="D332" s="712"/>
      <c r="E332" s="2270"/>
      <c r="F332" s="728"/>
    </row>
    <row r="333" spans="1:6">
      <c r="A333" s="710"/>
      <c r="B333" s="711"/>
      <c r="C333" s="710"/>
      <c r="D333" s="712"/>
      <c r="E333" s="2270"/>
      <c r="F333" s="716"/>
    </row>
    <row r="334" spans="1:6">
      <c r="A334" s="586"/>
      <c r="B334" s="735" t="s">
        <v>599</v>
      </c>
      <c r="C334" s="522"/>
      <c r="D334" s="736"/>
      <c r="E334" s="2257"/>
      <c r="F334" s="737">
        <f>SUM(F316:F333)</f>
        <v>0</v>
      </c>
    </row>
    <row r="335" spans="1:6">
      <c r="A335" s="710"/>
      <c r="B335" s="757"/>
      <c r="C335" s="710"/>
      <c r="D335" s="712"/>
      <c r="E335" s="2270"/>
      <c r="F335" s="731"/>
    </row>
    <row r="336" spans="1:6">
      <c r="A336" s="710"/>
      <c r="B336" s="757"/>
      <c r="C336" s="710"/>
      <c r="D336" s="712"/>
      <c r="E336" s="2270"/>
      <c r="F336" s="731"/>
    </row>
    <row r="337" spans="1:6">
      <c r="A337" s="710"/>
      <c r="B337" s="757"/>
      <c r="C337" s="710"/>
      <c r="D337" s="712"/>
      <c r="E337" s="2270"/>
      <c r="F337" s="731"/>
    </row>
    <row r="338" spans="1:6">
      <c r="A338" s="710"/>
      <c r="B338" s="757"/>
      <c r="C338" s="710"/>
      <c r="D338" s="712"/>
      <c r="E338" s="2270"/>
      <c r="F338" s="731"/>
    </row>
    <row r="339" spans="1:6">
      <c r="A339" s="710"/>
      <c r="B339" s="757"/>
      <c r="C339" s="710"/>
      <c r="D339" s="712"/>
      <c r="E339" s="2270"/>
      <c r="F339" s="731"/>
    </row>
    <row r="340" spans="1:6">
      <c r="A340" s="710"/>
      <c r="B340" s="757"/>
      <c r="C340" s="710"/>
      <c r="D340" s="712"/>
      <c r="E340" s="2270"/>
      <c r="F340" s="731"/>
    </row>
    <row r="341" spans="1:6">
      <c r="A341" s="710"/>
      <c r="B341" s="757"/>
      <c r="C341" s="710"/>
      <c r="D341" s="712"/>
      <c r="E341" s="2270"/>
      <c r="F341" s="731"/>
    </row>
    <row r="342" spans="1:6">
      <c r="A342" s="710"/>
      <c r="B342" s="757"/>
      <c r="C342" s="710"/>
      <c r="D342" s="712"/>
      <c r="E342" s="2270"/>
      <c r="F342" s="731"/>
    </row>
    <row r="343" spans="1:6">
      <c r="A343" s="710"/>
      <c r="B343" s="757"/>
      <c r="C343" s="710"/>
      <c r="D343" s="712"/>
      <c r="E343" s="2270"/>
      <c r="F343" s="731"/>
    </row>
    <row r="344" spans="1:6">
      <c r="A344" s="710"/>
      <c r="B344" s="757"/>
      <c r="C344" s="710"/>
      <c r="D344" s="712"/>
      <c r="E344" s="2270"/>
      <c r="F344" s="731"/>
    </row>
    <row r="345" spans="1:6">
      <c r="A345" s="710"/>
      <c r="B345" s="757"/>
      <c r="C345" s="710"/>
      <c r="D345" s="712"/>
      <c r="E345" s="2270"/>
      <c r="F345" s="731"/>
    </row>
    <row r="346" spans="1:6">
      <c r="A346" s="710"/>
      <c r="B346" s="711"/>
      <c r="C346" s="710"/>
      <c r="D346" s="712"/>
      <c r="E346" s="2270"/>
      <c r="F346" s="731"/>
    </row>
    <row r="347" spans="1:6">
      <c r="A347" s="39"/>
      <c r="B347" s="738" t="s">
        <v>45</v>
      </c>
      <c r="C347" s="56"/>
      <c r="D347" s="411"/>
      <c r="E347" s="454"/>
      <c r="F347" s="345"/>
    </row>
    <row r="348" spans="1:6">
      <c r="A348" s="39"/>
      <c r="B348" s="738"/>
      <c r="C348" s="56"/>
      <c r="D348" s="411"/>
      <c r="E348" s="454"/>
      <c r="F348" s="345"/>
    </row>
    <row r="349" spans="1:6">
      <c r="A349" s="39"/>
      <c r="B349" s="739" t="s">
        <v>552</v>
      </c>
      <c r="C349" s="56"/>
      <c r="D349" s="411"/>
      <c r="E349" s="454"/>
      <c r="F349" s="345">
        <f>F314</f>
        <v>0</v>
      </c>
    </row>
    <row r="350" spans="1:6">
      <c r="A350" s="39"/>
      <c r="B350" s="739"/>
      <c r="C350" s="56"/>
      <c r="D350" s="411"/>
      <c r="E350" s="454"/>
      <c r="F350" s="345"/>
    </row>
    <row r="351" spans="1:6">
      <c r="A351" s="39"/>
      <c r="B351" s="739" t="s">
        <v>1352</v>
      </c>
      <c r="C351" s="56"/>
      <c r="D351" s="411"/>
      <c r="E351" s="454"/>
      <c r="F351" s="345">
        <f>F334</f>
        <v>0</v>
      </c>
    </row>
    <row r="352" spans="1:6">
      <c r="A352" s="39"/>
      <c r="B352" s="739"/>
      <c r="C352" s="56"/>
      <c r="D352" s="411"/>
      <c r="E352" s="454"/>
      <c r="F352" s="345"/>
    </row>
    <row r="353" spans="1:6">
      <c r="A353" s="39"/>
      <c r="B353" s="739"/>
      <c r="C353" s="56"/>
      <c r="D353" s="411"/>
      <c r="E353" s="454"/>
      <c r="F353" s="345"/>
    </row>
    <row r="354" spans="1:6">
      <c r="A354" s="39"/>
      <c r="B354" s="739"/>
      <c r="C354" s="56"/>
      <c r="D354" s="411"/>
      <c r="E354" s="454"/>
      <c r="F354" s="345"/>
    </row>
    <row r="355" spans="1:6" ht="14.4" customHeight="1">
      <c r="A355" s="48"/>
      <c r="B355" s="2568" t="s">
        <v>1528</v>
      </c>
      <c r="C355" s="47"/>
      <c r="D355" s="718"/>
      <c r="E355" s="2014"/>
      <c r="F355" s="351"/>
    </row>
    <row r="356" spans="1:6" ht="14.4" thickBot="1">
      <c r="A356" s="66"/>
      <c r="B356" s="2569"/>
      <c r="C356" s="65"/>
      <c r="D356" s="720"/>
      <c r="E356" s="2022"/>
      <c r="F356" s="393">
        <f>SUM(F347:F354)</f>
        <v>0</v>
      </c>
    </row>
    <row r="357" spans="1:6" s="40" customFormat="1" ht="14.4" thickTop="1">
      <c r="A357" s="227"/>
      <c r="B357" s="721"/>
      <c r="C357" s="30"/>
      <c r="D357" s="722"/>
      <c r="E357" s="2010"/>
      <c r="F357" s="392"/>
    </row>
    <row r="358" spans="1:6" s="40" customFormat="1">
      <c r="A358" s="227"/>
      <c r="B358" s="628" t="s">
        <v>1529</v>
      </c>
      <c r="C358" s="30"/>
      <c r="D358" s="722"/>
      <c r="E358" s="2010"/>
      <c r="F358" s="392"/>
    </row>
    <row r="359" spans="1:6" s="40" customFormat="1">
      <c r="A359" s="227"/>
      <c r="B359" s="721"/>
      <c r="C359" s="30"/>
      <c r="D359" s="722"/>
      <c r="E359" s="2010"/>
      <c r="F359" s="392"/>
    </row>
    <row r="360" spans="1:6">
      <c r="A360" s="748"/>
      <c r="B360" s="758" t="s">
        <v>1530</v>
      </c>
      <c r="C360" s="710"/>
      <c r="D360" s="712"/>
      <c r="E360" s="2271"/>
      <c r="F360" s="728"/>
    </row>
    <row r="361" spans="1:6">
      <c r="A361" s="748"/>
      <c r="B361" s="758"/>
      <c r="C361" s="710"/>
      <c r="D361" s="712"/>
      <c r="E361" s="2271"/>
      <c r="F361" s="728"/>
    </row>
    <row r="362" spans="1:6">
      <c r="A362" s="714"/>
      <c r="B362" s="758" t="s">
        <v>1531</v>
      </c>
      <c r="C362" s="710"/>
      <c r="D362" s="712"/>
      <c r="E362" s="2271"/>
      <c r="F362" s="728"/>
    </row>
    <row r="363" spans="1:6" ht="110.4">
      <c r="A363" s="710" t="s">
        <v>28</v>
      </c>
      <c r="B363" s="711" t="s">
        <v>1532</v>
      </c>
      <c r="C363" s="710" t="s">
        <v>1421</v>
      </c>
      <c r="D363" s="744">
        <v>2</v>
      </c>
      <c r="E363" s="2273"/>
      <c r="F363" s="728">
        <f t="shared" ref="F363:F366" si="24">D363*E363</f>
        <v>0</v>
      </c>
    </row>
    <row r="364" spans="1:6" ht="96.6">
      <c r="A364" s="710" t="s">
        <v>30</v>
      </c>
      <c r="B364" s="711" t="s">
        <v>1533</v>
      </c>
      <c r="C364" s="710" t="s">
        <v>1421</v>
      </c>
      <c r="D364" s="744">
        <v>2</v>
      </c>
      <c r="E364" s="2273"/>
      <c r="F364" s="728">
        <f t="shared" si="24"/>
        <v>0</v>
      </c>
    </row>
    <row r="365" spans="1:6">
      <c r="A365" s="710"/>
      <c r="B365" s="711"/>
      <c r="C365" s="710"/>
      <c r="D365" s="712"/>
      <c r="E365" s="2273"/>
      <c r="F365" s="728"/>
    </row>
    <row r="366" spans="1:6" ht="27.6">
      <c r="A366" s="759" t="s">
        <v>31</v>
      </c>
      <c r="B366" s="747" t="s">
        <v>1534</v>
      </c>
      <c r="C366" s="710" t="s">
        <v>1421</v>
      </c>
      <c r="D366" s="744">
        <v>1</v>
      </c>
      <c r="E366" s="2273"/>
      <c r="F366" s="728">
        <f t="shared" si="24"/>
        <v>0</v>
      </c>
    </row>
    <row r="367" spans="1:6">
      <c r="A367" s="710"/>
      <c r="B367" s="711"/>
      <c r="C367" s="710"/>
      <c r="D367" s="712"/>
      <c r="E367" s="2270"/>
      <c r="F367" s="728"/>
    </row>
    <row r="368" spans="1:6">
      <c r="A368" s="710"/>
      <c r="B368" s="711"/>
      <c r="C368" s="710"/>
      <c r="D368" s="744"/>
      <c r="E368" s="2273"/>
      <c r="F368" s="728"/>
    </row>
    <row r="369" spans="1:6">
      <c r="A369" s="710"/>
      <c r="B369" s="747"/>
      <c r="C369" s="710"/>
      <c r="D369" s="712"/>
      <c r="E369" s="2281"/>
      <c r="F369" s="728"/>
    </row>
    <row r="370" spans="1:6">
      <c r="A370" s="710"/>
      <c r="B370" s="711"/>
      <c r="C370" s="710"/>
      <c r="D370" s="744"/>
      <c r="E370" s="2273"/>
      <c r="F370" s="728"/>
    </row>
    <row r="371" spans="1:6">
      <c r="A371" s="729"/>
      <c r="B371" s="747"/>
      <c r="C371" s="710"/>
      <c r="D371" s="712"/>
      <c r="E371" s="2281"/>
      <c r="F371" s="728"/>
    </row>
    <row r="372" spans="1:6">
      <c r="A372" s="710"/>
      <c r="B372" s="747"/>
      <c r="C372" s="710"/>
      <c r="D372" s="712"/>
      <c r="E372" s="2281"/>
      <c r="F372" s="728"/>
    </row>
    <row r="373" spans="1:6">
      <c r="A373" s="729"/>
      <c r="B373" s="747"/>
      <c r="C373" s="710"/>
      <c r="D373" s="712"/>
      <c r="E373" s="2271"/>
      <c r="F373" s="760"/>
    </row>
    <row r="374" spans="1:6">
      <c r="A374" s="729"/>
      <c r="B374" s="747"/>
      <c r="C374" s="714"/>
      <c r="D374" s="742"/>
      <c r="E374" s="2275"/>
      <c r="F374" s="728"/>
    </row>
    <row r="375" spans="1:6">
      <c r="A375" s="710"/>
      <c r="B375" s="747"/>
      <c r="C375" s="710"/>
      <c r="D375" s="712"/>
      <c r="E375" s="2271"/>
      <c r="F375" s="728"/>
    </row>
    <row r="376" spans="1:6">
      <c r="A376" s="710"/>
      <c r="B376" s="747"/>
      <c r="C376" s="710"/>
      <c r="D376" s="712"/>
      <c r="E376" s="2271"/>
      <c r="F376" s="728"/>
    </row>
    <row r="377" spans="1:6">
      <c r="A377" s="710"/>
      <c r="B377" s="747"/>
      <c r="C377" s="710"/>
      <c r="D377" s="712"/>
      <c r="E377" s="2271"/>
      <c r="F377" s="728"/>
    </row>
    <row r="378" spans="1:6">
      <c r="A378" s="710"/>
      <c r="B378" s="747"/>
      <c r="C378" s="710"/>
      <c r="D378" s="712"/>
      <c r="E378" s="2271"/>
      <c r="F378" s="728"/>
    </row>
    <row r="379" spans="1:6">
      <c r="A379" s="710"/>
      <c r="B379" s="747"/>
      <c r="C379" s="710"/>
      <c r="D379" s="712"/>
      <c r="E379" s="2271"/>
      <c r="F379" s="728"/>
    </row>
    <row r="380" spans="1:6">
      <c r="A380" s="710"/>
      <c r="B380" s="747"/>
      <c r="C380" s="710"/>
      <c r="D380" s="712"/>
      <c r="E380" s="2271"/>
      <c r="F380" s="728"/>
    </row>
    <row r="381" spans="1:6">
      <c r="A381" s="710"/>
      <c r="B381" s="747"/>
      <c r="C381" s="710"/>
      <c r="D381" s="712"/>
      <c r="E381" s="2271"/>
      <c r="F381" s="728"/>
    </row>
    <row r="382" spans="1:6">
      <c r="A382" s="710"/>
      <c r="B382" s="747"/>
      <c r="C382" s="710"/>
      <c r="D382" s="712"/>
      <c r="E382" s="2271"/>
      <c r="F382" s="728"/>
    </row>
    <row r="383" spans="1:6">
      <c r="A383" s="710"/>
      <c r="B383" s="747"/>
      <c r="C383" s="710"/>
      <c r="D383" s="712"/>
      <c r="E383" s="2271"/>
      <c r="F383" s="728"/>
    </row>
    <row r="384" spans="1:6">
      <c r="A384" s="710"/>
      <c r="B384" s="747"/>
      <c r="C384" s="710"/>
      <c r="D384" s="712"/>
      <c r="E384" s="2271"/>
      <c r="F384" s="728"/>
    </row>
    <row r="385" spans="1:6">
      <c r="A385" s="710"/>
      <c r="B385" s="747"/>
      <c r="C385" s="710"/>
      <c r="D385" s="712"/>
      <c r="E385" s="2271"/>
      <c r="F385" s="728"/>
    </row>
    <row r="386" spans="1:6">
      <c r="A386" s="710"/>
      <c r="B386" s="747"/>
      <c r="C386" s="710"/>
      <c r="D386" s="712"/>
      <c r="E386" s="2271"/>
      <c r="F386" s="728"/>
    </row>
    <row r="387" spans="1:6">
      <c r="A387" s="710"/>
      <c r="B387" s="747"/>
      <c r="C387" s="710"/>
      <c r="D387" s="712"/>
      <c r="E387" s="2271"/>
      <c r="F387" s="728"/>
    </row>
    <row r="388" spans="1:6">
      <c r="A388" s="710"/>
      <c r="B388" s="747"/>
      <c r="C388" s="710"/>
      <c r="D388" s="712"/>
      <c r="E388" s="2271"/>
      <c r="F388" s="728"/>
    </row>
    <row r="389" spans="1:6">
      <c r="A389" s="710"/>
      <c r="B389" s="747"/>
      <c r="C389" s="710"/>
      <c r="D389" s="712"/>
      <c r="E389" s="2271"/>
      <c r="F389" s="728"/>
    </row>
    <row r="390" spans="1:6">
      <c r="A390" s="710"/>
      <c r="B390" s="747"/>
      <c r="C390" s="710"/>
      <c r="D390" s="712"/>
      <c r="E390" s="2271"/>
      <c r="F390" s="728"/>
    </row>
    <row r="391" spans="1:6">
      <c r="A391" s="710"/>
      <c r="B391" s="747"/>
      <c r="C391" s="710"/>
      <c r="D391" s="712"/>
      <c r="E391" s="2271"/>
      <c r="F391" s="728"/>
    </row>
    <row r="392" spans="1:6">
      <c r="A392" s="48"/>
      <c r="B392" s="717"/>
      <c r="C392" s="47"/>
      <c r="D392" s="718"/>
      <c r="E392" s="2014"/>
      <c r="F392" s="351"/>
    </row>
    <row r="393" spans="1:6" ht="14.4" thickBot="1">
      <c r="A393" s="66"/>
      <c r="B393" s="719" t="s">
        <v>1535</v>
      </c>
      <c r="C393" s="65"/>
      <c r="D393" s="720"/>
      <c r="E393" s="2022"/>
      <c r="F393" s="393">
        <f>SUM(F362:F379)</f>
        <v>0</v>
      </c>
    </row>
    <row r="394" spans="1:6" ht="14.4" thickTop="1">
      <c r="A394" s="658"/>
      <c r="B394" s="761"/>
      <c r="C394" s="657"/>
      <c r="D394" s="762"/>
      <c r="E394" s="659"/>
      <c r="F394" s="660"/>
    </row>
    <row r="395" spans="1:6">
      <c r="A395" s="35"/>
      <c r="B395" s="628" t="s">
        <v>1075</v>
      </c>
      <c r="C395" s="34"/>
      <c r="D395" s="709"/>
      <c r="E395" s="480"/>
      <c r="F395" s="349"/>
    </row>
    <row r="396" spans="1:6">
      <c r="A396" s="35"/>
      <c r="B396" s="628"/>
      <c r="C396" s="34"/>
      <c r="D396" s="709"/>
      <c r="E396" s="480"/>
      <c r="F396" s="349"/>
    </row>
    <row r="397" spans="1:6">
      <c r="A397" s="35"/>
      <c r="B397" s="628" t="s">
        <v>1536</v>
      </c>
      <c r="C397" s="34"/>
      <c r="D397" s="709"/>
      <c r="E397" s="480"/>
      <c r="F397" s="349"/>
    </row>
    <row r="398" spans="1:6">
      <c r="A398" s="35"/>
      <c r="B398" s="628"/>
      <c r="C398" s="34"/>
      <c r="D398" s="709"/>
      <c r="E398" s="480"/>
      <c r="F398" s="349"/>
    </row>
    <row r="399" spans="1:6">
      <c r="A399" s="35">
        <v>1</v>
      </c>
      <c r="B399" s="763" t="s">
        <v>1537</v>
      </c>
      <c r="C399" s="34" t="s">
        <v>1323</v>
      </c>
      <c r="D399" s="709">
        <v>4</v>
      </c>
      <c r="E399" s="480"/>
      <c r="F399" s="349">
        <f>F50</f>
        <v>0</v>
      </c>
    </row>
    <row r="400" spans="1:6">
      <c r="A400" s="35"/>
      <c r="B400" s="628"/>
      <c r="C400" s="34"/>
      <c r="D400" s="709"/>
      <c r="E400" s="480"/>
      <c r="F400" s="349"/>
    </row>
    <row r="401" spans="1:6">
      <c r="A401" s="35">
        <v>2</v>
      </c>
      <c r="B401" s="747" t="s">
        <v>1538</v>
      </c>
      <c r="C401" s="34" t="s">
        <v>1323</v>
      </c>
      <c r="D401" s="709">
        <v>5</v>
      </c>
      <c r="E401" s="480"/>
      <c r="F401" s="349">
        <f>F141</f>
        <v>0</v>
      </c>
    </row>
    <row r="402" spans="1:6">
      <c r="A402" s="35"/>
      <c r="B402" s="747"/>
      <c r="C402" s="34"/>
      <c r="D402" s="709"/>
      <c r="E402" s="480"/>
      <c r="F402" s="349"/>
    </row>
    <row r="403" spans="1:6">
      <c r="A403" s="35">
        <v>3</v>
      </c>
      <c r="B403" s="747" t="s">
        <v>1539</v>
      </c>
      <c r="C403" s="34" t="s">
        <v>1323</v>
      </c>
      <c r="D403" s="709">
        <v>6</v>
      </c>
      <c r="E403" s="480"/>
      <c r="F403" s="349">
        <f>F271</f>
        <v>0</v>
      </c>
    </row>
    <row r="404" spans="1:6">
      <c r="A404" s="35"/>
      <c r="B404" s="747"/>
      <c r="C404" s="34"/>
      <c r="D404" s="709"/>
      <c r="E404" s="480"/>
      <c r="F404" s="349"/>
    </row>
    <row r="405" spans="1:6">
      <c r="A405" s="35">
        <v>4</v>
      </c>
      <c r="B405" s="747" t="s">
        <v>1540</v>
      </c>
      <c r="C405" s="34" t="s">
        <v>1323</v>
      </c>
      <c r="D405" s="709">
        <v>7</v>
      </c>
      <c r="E405" s="480"/>
      <c r="F405" s="349">
        <f>F356</f>
        <v>0</v>
      </c>
    </row>
    <row r="406" spans="1:6">
      <c r="A406" s="35"/>
      <c r="B406" s="747"/>
      <c r="C406" s="34"/>
      <c r="D406" s="709"/>
      <c r="E406" s="480"/>
      <c r="F406" s="349"/>
    </row>
    <row r="407" spans="1:6">
      <c r="A407" s="35">
        <v>5</v>
      </c>
      <c r="B407" s="747" t="s">
        <v>1541</v>
      </c>
      <c r="C407" s="34" t="s">
        <v>1323</v>
      </c>
      <c r="D407" s="709">
        <v>8</v>
      </c>
      <c r="E407" s="480"/>
      <c r="F407" s="349">
        <f>F393</f>
        <v>0</v>
      </c>
    </row>
    <row r="408" spans="1:6">
      <c r="A408" s="35"/>
      <c r="B408" s="747"/>
      <c r="C408" s="34"/>
      <c r="D408" s="709"/>
      <c r="E408" s="480"/>
      <c r="F408" s="349"/>
    </row>
    <row r="409" spans="1:6">
      <c r="A409" s="35"/>
      <c r="B409" s="763"/>
      <c r="C409" s="34"/>
      <c r="D409" s="709"/>
      <c r="E409" s="480"/>
      <c r="F409" s="349"/>
    </row>
    <row r="410" spans="1:6">
      <c r="A410" s="35"/>
      <c r="B410" s="763"/>
      <c r="C410" s="34"/>
      <c r="D410" s="709"/>
      <c r="E410" s="480"/>
      <c r="F410" s="349"/>
    </row>
    <row r="411" spans="1:6">
      <c r="A411" s="35"/>
      <c r="B411" s="763"/>
      <c r="C411" s="34"/>
      <c r="D411" s="709"/>
      <c r="E411" s="480"/>
      <c r="F411" s="349"/>
    </row>
    <row r="412" spans="1:6">
      <c r="A412" s="35"/>
      <c r="B412" s="628"/>
      <c r="C412" s="34"/>
      <c r="D412" s="709"/>
      <c r="E412" s="480"/>
      <c r="F412" s="349"/>
    </row>
    <row r="413" spans="1:6">
      <c r="A413" s="35"/>
      <c r="B413" s="763"/>
      <c r="C413" s="34"/>
      <c r="D413" s="709"/>
      <c r="E413" s="480"/>
      <c r="F413" s="349"/>
    </row>
    <row r="414" spans="1:6">
      <c r="A414" s="35"/>
      <c r="B414" s="763"/>
      <c r="C414" s="34"/>
      <c r="D414" s="709"/>
      <c r="E414" s="480"/>
      <c r="F414" s="349"/>
    </row>
    <row r="415" spans="1:6">
      <c r="A415" s="35"/>
      <c r="B415" s="763"/>
      <c r="C415" s="34"/>
      <c r="D415" s="709"/>
      <c r="E415" s="480"/>
      <c r="F415" s="349"/>
    </row>
    <row r="416" spans="1:6">
      <c r="A416" s="35"/>
      <c r="B416" s="763"/>
      <c r="C416" s="34"/>
      <c r="D416" s="709"/>
      <c r="E416" s="480"/>
      <c r="F416" s="349"/>
    </row>
    <row r="417" spans="1:6">
      <c r="A417" s="35"/>
      <c r="B417" s="763"/>
      <c r="C417" s="34"/>
      <c r="D417" s="709"/>
      <c r="E417" s="480"/>
      <c r="F417" s="349"/>
    </row>
    <row r="418" spans="1:6">
      <c r="A418" s="35"/>
      <c r="B418" s="763"/>
      <c r="C418" s="34"/>
      <c r="D418" s="709"/>
      <c r="E418" s="480"/>
      <c r="F418" s="349"/>
    </row>
    <row r="419" spans="1:6">
      <c r="A419" s="35"/>
      <c r="B419" s="763"/>
      <c r="C419" s="34"/>
      <c r="D419" s="709"/>
      <c r="E419" s="480"/>
      <c r="F419" s="349"/>
    </row>
    <row r="420" spans="1:6">
      <c r="A420" s="35"/>
      <c r="B420" s="763"/>
      <c r="C420" s="34"/>
      <c r="D420" s="709"/>
      <c r="E420" s="480"/>
      <c r="F420" s="349"/>
    </row>
    <row r="421" spans="1:6">
      <c r="A421" s="35"/>
      <c r="B421" s="763"/>
      <c r="C421" s="34"/>
      <c r="D421" s="709"/>
      <c r="E421" s="480"/>
      <c r="F421" s="349"/>
    </row>
    <row r="422" spans="1:6">
      <c r="A422" s="35"/>
      <c r="B422" s="763"/>
      <c r="C422" s="34"/>
      <c r="D422" s="709"/>
      <c r="E422" s="480"/>
      <c r="F422" s="349"/>
    </row>
    <row r="423" spans="1:6">
      <c r="A423" s="35"/>
      <c r="B423" s="763"/>
      <c r="C423" s="34"/>
      <c r="D423" s="709"/>
      <c r="E423" s="480"/>
      <c r="F423" s="349"/>
    </row>
    <row r="424" spans="1:6">
      <c r="A424" s="35"/>
      <c r="B424" s="763"/>
      <c r="C424" s="34"/>
      <c r="D424" s="709"/>
      <c r="E424" s="480"/>
      <c r="F424" s="349"/>
    </row>
    <row r="425" spans="1:6">
      <c r="A425" s="35"/>
      <c r="B425" s="763"/>
      <c r="C425" s="34"/>
      <c r="D425" s="709"/>
      <c r="E425" s="480"/>
      <c r="F425" s="349"/>
    </row>
    <row r="426" spans="1:6">
      <c r="A426" s="35"/>
      <c r="B426" s="763"/>
      <c r="C426" s="34"/>
      <c r="D426" s="709"/>
      <c r="E426" s="480"/>
      <c r="F426" s="349"/>
    </row>
    <row r="427" spans="1:6">
      <c r="A427" s="35"/>
      <c r="B427" s="763"/>
      <c r="C427" s="34"/>
      <c r="D427" s="709"/>
      <c r="E427" s="480"/>
      <c r="F427" s="349"/>
    </row>
    <row r="428" spans="1:6">
      <c r="A428" s="35"/>
      <c r="B428" s="763"/>
      <c r="C428" s="34"/>
      <c r="D428" s="709"/>
      <c r="E428" s="480"/>
      <c r="F428" s="349"/>
    </row>
    <row r="429" spans="1:6">
      <c r="A429" s="35"/>
      <c r="B429" s="763"/>
      <c r="C429" s="34"/>
      <c r="D429" s="709"/>
      <c r="E429" s="480"/>
      <c r="F429" s="349"/>
    </row>
    <row r="430" spans="1:6">
      <c r="A430" s="35"/>
      <c r="B430" s="763"/>
      <c r="C430" s="34"/>
      <c r="D430" s="709"/>
      <c r="E430" s="480"/>
      <c r="F430" s="349"/>
    </row>
    <row r="431" spans="1:6">
      <c r="A431" s="35"/>
      <c r="B431" s="763"/>
      <c r="C431" s="34"/>
      <c r="D431" s="709"/>
      <c r="E431" s="480"/>
      <c r="F431" s="349"/>
    </row>
    <row r="432" spans="1:6">
      <c r="A432" s="35"/>
      <c r="B432" s="763"/>
      <c r="C432" s="34"/>
      <c r="D432" s="709"/>
      <c r="E432" s="480"/>
      <c r="F432" s="349"/>
    </row>
    <row r="433" spans="1:6">
      <c r="A433" s="35"/>
      <c r="B433" s="763"/>
      <c r="C433" s="34"/>
      <c r="D433" s="709"/>
      <c r="E433" s="480"/>
      <c r="F433" s="349"/>
    </row>
    <row r="434" spans="1:6">
      <c r="A434" s="35"/>
      <c r="B434" s="763"/>
      <c r="C434" s="34"/>
      <c r="D434" s="709"/>
      <c r="E434" s="480"/>
      <c r="F434" s="349"/>
    </row>
    <row r="435" spans="1:6">
      <c r="A435" s="35"/>
      <c r="B435" s="763"/>
      <c r="C435" s="34"/>
      <c r="D435" s="709"/>
      <c r="E435" s="480"/>
      <c r="F435" s="349"/>
    </row>
    <row r="436" spans="1:6">
      <c r="A436" s="35"/>
      <c r="B436" s="763"/>
      <c r="C436" s="34"/>
      <c r="D436" s="709"/>
      <c r="E436" s="480"/>
      <c r="F436" s="349"/>
    </row>
    <row r="437" spans="1:6">
      <c r="A437" s="35"/>
      <c r="B437" s="763"/>
      <c r="C437" s="34"/>
      <c r="D437" s="709"/>
      <c r="E437" s="480"/>
      <c r="F437" s="349"/>
    </row>
    <row r="438" spans="1:6">
      <c r="A438" s="35"/>
      <c r="B438" s="763"/>
      <c r="C438" s="34"/>
      <c r="D438" s="709"/>
      <c r="E438" s="480"/>
      <c r="F438" s="349"/>
    </row>
    <row r="439" spans="1:6">
      <c r="A439" s="35"/>
      <c r="B439" s="763"/>
      <c r="C439" s="34"/>
      <c r="D439" s="709"/>
      <c r="E439" s="480"/>
      <c r="F439" s="349"/>
    </row>
    <row r="440" spans="1:6">
      <c r="A440" s="35"/>
      <c r="B440" s="763"/>
      <c r="C440" s="34"/>
      <c r="D440" s="709"/>
      <c r="E440" s="480"/>
      <c r="F440" s="349"/>
    </row>
    <row r="441" spans="1:6">
      <c r="A441" s="35"/>
      <c r="B441" s="763"/>
      <c r="C441" s="34"/>
      <c r="D441" s="709"/>
      <c r="E441" s="480"/>
      <c r="F441" s="349"/>
    </row>
    <row r="442" spans="1:6">
      <c r="A442" s="35"/>
      <c r="B442" s="763"/>
      <c r="C442" s="34"/>
      <c r="D442" s="709"/>
      <c r="E442" s="480"/>
      <c r="F442" s="349"/>
    </row>
    <row r="443" spans="1:6" ht="14.4" customHeight="1">
      <c r="A443" s="48"/>
      <c r="B443" s="2568" t="s">
        <v>1542</v>
      </c>
      <c r="C443" s="47"/>
      <c r="D443" s="718"/>
      <c r="E443" s="2014"/>
      <c r="F443" s="351"/>
    </row>
    <row r="444" spans="1:6" ht="14.4" thickBot="1">
      <c r="A444" s="664"/>
      <c r="B444" s="2569"/>
      <c r="C444" s="764"/>
      <c r="D444" s="765"/>
      <c r="E444" s="2181"/>
      <c r="F444" s="393">
        <f>SUM(F395:F442)</f>
        <v>0</v>
      </c>
    </row>
    <row r="445" spans="1:6" ht="14.4" thickTop="1">
      <c r="A445" s="31"/>
      <c r="B445" s="707"/>
      <c r="C445" s="30"/>
      <c r="D445" s="708"/>
      <c r="E445" s="2010"/>
      <c r="F445" s="392"/>
    </row>
    <row r="446" spans="1:6" ht="27.6">
      <c r="A446" s="35"/>
      <c r="B446" s="628" t="s">
        <v>1543</v>
      </c>
      <c r="C446" s="34"/>
      <c r="D446" s="709"/>
      <c r="E446" s="480"/>
      <c r="F446" s="482"/>
    </row>
    <row r="447" spans="1:6">
      <c r="A447" s="35"/>
      <c r="B447" s="628"/>
      <c r="C447" s="34"/>
      <c r="D447" s="709"/>
      <c r="E447" s="480"/>
      <c r="F447" s="349"/>
    </row>
    <row r="448" spans="1:6">
      <c r="A448" s="35"/>
      <c r="B448" s="628" t="s">
        <v>1397</v>
      </c>
      <c r="C448" s="34"/>
      <c r="D448" s="709"/>
      <c r="E448" s="480"/>
      <c r="F448" s="482"/>
    </row>
    <row r="449" spans="1:6">
      <c r="A449" s="31"/>
      <c r="B449" s="707"/>
      <c r="C449" s="30"/>
      <c r="D449" s="708"/>
      <c r="E449" s="2010"/>
      <c r="F449" s="392"/>
    </row>
    <row r="450" spans="1:6">
      <c r="A450" s="35" t="s">
        <v>28</v>
      </c>
      <c r="B450" s="763" t="s">
        <v>1399</v>
      </c>
      <c r="C450" s="34" t="s">
        <v>58</v>
      </c>
      <c r="D450" s="709"/>
      <c r="E450" s="480"/>
      <c r="F450" s="728">
        <f>E450</f>
        <v>0</v>
      </c>
    </row>
    <row r="451" spans="1:6">
      <c r="A451" s="710"/>
      <c r="B451" s="711"/>
      <c r="C451" s="710"/>
      <c r="D451" s="712"/>
      <c r="E451" s="2269"/>
      <c r="F451" s="713"/>
    </row>
    <row r="452" spans="1:6" ht="27.6">
      <c r="A452" s="710" t="s">
        <v>30</v>
      </c>
      <c r="B452" s="766" t="s">
        <v>1401</v>
      </c>
      <c r="C452" s="710"/>
      <c r="D452" s="712"/>
      <c r="E452" s="2269"/>
      <c r="F452" s="713"/>
    </row>
    <row r="453" spans="1:6">
      <c r="A453" s="710"/>
      <c r="B453" s="711" t="s">
        <v>1402</v>
      </c>
      <c r="C453" s="710" t="s">
        <v>58</v>
      </c>
      <c r="D453" s="712"/>
      <c r="E453" s="2269"/>
      <c r="F453" s="728">
        <f t="shared" ref="F453:F455" si="25">E453</f>
        <v>0</v>
      </c>
    </row>
    <row r="454" spans="1:6">
      <c r="A454" s="710"/>
      <c r="B454" s="711" t="s">
        <v>1403</v>
      </c>
      <c r="C454" s="710" t="s">
        <v>58</v>
      </c>
      <c r="D454" s="712"/>
      <c r="E454" s="2269"/>
      <c r="F454" s="728">
        <f t="shared" si="25"/>
        <v>0</v>
      </c>
    </row>
    <row r="455" spans="1:6">
      <c r="A455" s="710"/>
      <c r="B455" s="711" t="s">
        <v>1404</v>
      </c>
      <c r="C455" s="710" t="s">
        <v>58</v>
      </c>
      <c r="D455" s="712"/>
      <c r="E455" s="2269"/>
      <c r="F455" s="728">
        <f t="shared" si="25"/>
        <v>0</v>
      </c>
    </row>
    <row r="456" spans="1:6">
      <c r="A456" s="710"/>
      <c r="B456" s="711"/>
      <c r="C456" s="710"/>
      <c r="D456" s="712"/>
      <c r="E456" s="2269"/>
      <c r="F456" s="713"/>
    </row>
    <row r="457" spans="1:6">
      <c r="A457" s="710" t="s">
        <v>31</v>
      </c>
      <c r="B457" s="711" t="s">
        <v>1405</v>
      </c>
      <c r="C457" s="710" t="s">
        <v>58</v>
      </c>
      <c r="D457" s="712"/>
      <c r="E457" s="2269"/>
      <c r="F457" s="728">
        <f>E457</f>
        <v>0</v>
      </c>
    </row>
    <row r="458" spans="1:6">
      <c r="A458" s="710"/>
      <c r="B458" s="711"/>
      <c r="C458" s="710"/>
      <c r="D458" s="712"/>
      <c r="E458" s="2269"/>
      <c r="F458" s="713"/>
    </row>
    <row r="459" spans="1:6" ht="27.6">
      <c r="A459" s="710" t="s">
        <v>32</v>
      </c>
      <c r="B459" s="711" t="s">
        <v>1406</v>
      </c>
      <c r="C459" s="710" t="s">
        <v>58</v>
      </c>
      <c r="D459" s="712"/>
      <c r="E459" s="2269"/>
      <c r="F459" s="728">
        <f>E459</f>
        <v>0</v>
      </c>
    </row>
    <row r="460" spans="1:6">
      <c r="A460" s="710"/>
      <c r="B460" s="711"/>
      <c r="C460" s="710"/>
      <c r="D460" s="712"/>
      <c r="E460" s="2269"/>
      <c r="F460" s="713"/>
    </row>
    <row r="461" spans="1:6">
      <c r="A461" s="710"/>
      <c r="B461" s="711"/>
      <c r="C461" s="710"/>
      <c r="D461" s="712"/>
      <c r="E461" s="2270"/>
      <c r="F461" s="713"/>
    </row>
    <row r="462" spans="1:6">
      <c r="A462" s="710"/>
      <c r="B462" s="711"/>
      <c r="C462" s="710"/>
      <c r="D462" s="712"/>
      <c r="E462" s="2270"/>
      <c r="F462" s="716"/>
    </row>
    <row r="463" spans="1:6">
      <c r="A463" s="710"/>
      <c r="B463" s="711"/>
      <c r="C463" s="710"/>
      <c r="D463" s="712"/>
      <c r="E463" s="2270"/>
      <c r="F463" s="716"/>
    </row>
    <row r="464" spans="1:6">
      <c r="A464" s="710"/>
      <c r="B464" s="711"/>
      <c r="C464" s="710"/>
      <c r="D464" s="712"/>
      <c r="E464" s="2269"/>
      <c r="F464" s="713"/>
    </row>
    <row r="465" spans="1:6">
      <c r="A465" s="710"/>
      <c r="B465" s="711"/>
      <c r="C465" s="710"/>
      <c r="D465" s="712"/>
      <c r="E465" s="2269"/>
      <c r="F465" s="713"/>
    </row>
    <row r="466" spans="1:6">
      <c r="A466" s="710"/>
      <c r="B466" s="711"/>
      <c r="C466" s="710"/>
      <c r="D466" s="712"/>
      <c r="E466" s="2269"/>
      <c r="F466" s="713"/>
    </row>
    <row r="467" spans="1:6">
      <c r="A467" s="710"/>
      <c r="B467" s="711"/>
      <c r="C467" s="710"/>
      <c r="D467" s="712"/>
      <c r="E467" s="2269"/>
      <c r="F467" s="713"/>
    </row>
    <row r="468" spans="1:6">
      <c r="A468" s="710"/>
      <c r="B468" s="711"/>
      <c r="C468" s="710"/>
      <c r="D468" s="712"/>
      <c r="E468" s="2269"/>
      <c r="F468" s="713"/>
    </row>
    <row r="469" spans="1:6">
      <c r="A469" s="710"/>
      <c r="B469" s="711"/>
      <c r="C469" s="710"/>
      <c r="D469" s="712"/>
      <c r="E469" s="2269"/>
      <c r="F469" s="713"/>
    </row>
    <row r="470" spans="1:6">
      <c r="A470" s="710"/>
      <c r="B470" s="711"/>
      <c r="C470" s="710"/>
      <c r="D470" s="712"/>
      <c r="E470" s="2269"/>
      <c r="F470" s="713"/>
    </row>
    <row r="471" spans="1:6">
      <c r="A471" s="710"/>
      <c r="B471" s="711"/>
      <c r="C471" s="710"/>
      <c r="D471" s="712"/>
      <c r="E471" s="2269"/>
      <c r="F471" s="713"/>
    </row>
    <row r="472" spans="1:6">
      <c r="A472" s="710"/>
      <c r="B472" s="711"/>
      <c r="C472" s="710"/>
      <c r="D472" s="712"/>
      <c r="E472" s="2269"/>
      <c r="F472" s="713"/>
    </row>
    <row r="473" spans="1:6">
      <c r="A473" s="710"/>
      <c r="B473" s="711"/>
      <c r="C473" s="710"/>
      <c r="D473" s="712"/>
      <c r="E473" s="2269"/>
      <c r="F473" s="713"/>
    </row>
    <row r="474" spans="1:6">
      <c r="A474" s="710"/>
      <c r="B474" s="711"/>
      <c r="C474" s="710"/>
      <c r="D474" s="712"/>
      <c r="E474" s="2269"/>
      <c r="F474" s="713"/>
    </row>
    <row r="475" spans="1:6">
      <c r="A475" s="710"/>
      <c r="B475" s="711"/>
      <c r="C475" s="710"/>
      <c r="D475" s="712"/>
      <c r="E475" s="2269"/>
      <c r="F475" s="713"/>
    </row>
    <row r="476" spans="1:6">
      <c r="A476" s="710"/>
      <c r="B476" s="711"/>
      <c r="C476" s="710"/>
      <c r="D476" s="712"/>
      <c r="E476" s="2269"/>
      <c r="F476" s="713"/>
    </row>
    <row r="477" spans="1:6">
      <c r="A477" s="710"/>
      <c r="B477" s="711"/>
      <c r="C477" s="710"/>
      <c r="D477" s="712"/>
      <c r="E477" s="2269"/>
      <c r="F477" s="713"/>
    </row>
    <row r="478" spans="1:6">
      <c r="A478" s="710"/>
      <c r="B478" s="711"/>
      <c r="C478" s="710"/>
      <c r="D478" s="712"/>
      <c r="E478" s="2269"/>
      <c r="F478" s="713"/>
    </row>
    <row r="479" spans="1:6">
      <c r="A479" s="710"/>
      <c r="B479" s="711"/>
      <c r="C479" s="710"/>
      <c r="D479" s="712"/>
      <c r="E479" s="2269"/>
      <c r="F479" s="713"/>
    </row>
    <row r="480" spans="1:6">
      <c r="A480" s="710"/>
      <c r="B480" s="711"/>
      <c r="C480" s="710"/>
      <c r="D480" s="712"/>
      <c r="E480" s="2269"/>
      <c r="F480" s="713"/>
    </row>
    <row r="481" spans="1:6">
      <c r="A481" s="710"/>
      <c r="B481" s="711"/>
      <c r="C481" s="710"/>
      <c r="D481" s="712"/>
      <c r="E481" s="2269"/>
      <c r="F481" s="713"/>
    </row>
    <row r="482" spans="1:6">
      <c r="A482" s="710"/>
      <c r="B482" s="711"/>
      <c r="C482" s="710"/>
      <c r="D482" s="712"/>
      <c r="E482" s="2269"/>
      <c r="F482" s="713"/>
    </row>
    <row r="483" spans="1:6">
      <c r="A483" s="710"/>
      <c r="B483" s="711"/>
      <c r="C483" s="710"/>
      <c r="D483" s="712"/>
      <c r="E483" s="2269"/>
      <c r="F483" s="713"/>
    </row>
    <row r="484" spans="1:6">
      <c r="A484" s="710"/>
      <c r="B484" s="711"/>
      <c r="C484" s="710"/>
      <c r="D484" s="712"/>
      <c r="E484" s="2269"/>
      <c r="F484" s="713"/>
    </row>
    <row r="485" spans="1:6">
      <c r="A485" s="710"/>
      <c r="B485" s="711"/>
      <c r="C485" s="710"/>
      <c r="D485" s="712"/>
      <c r="E485" s="2269"/>
      <c r="F485" s="713"/>
    </row>
    <row r="486" spans="1:6">
      <c r="A486" s="710"/>
      <c r="B486" s="711"/>
      <c r="C486" s="710"/>
      <c r="D486" s="712"/>
      <c r="E486" s="2269"/>
      <c r="F486" s="713"/>
    </row>
    <row r="487" spans="1:6">
      <c r="A487" s="710"/>
      <c r="B487" s="711"/>
      <c r="C487" s="710"/>
      <c r="D487" s="712"/>
      <c r="E487" s="2269"/>
      <c r="F487" s="713"/>
    </row>
    <row r="488" spans="1:6">
      <c r="A488" s="710"/>
      <c r="B488" s="711"/>
      <c r="C488" s="710"/>
      <c r="D488" s="712"/>
      <c r="E488" s="2269"/>
      <c r="F488" s="713"/>
    </row>
    <row r="489" spans="1:6">
      <c r="A489" s="710"/>
      <c r="B489" s="711"/>
      <c r="C489" s="710"/>
      <c r="D489" s="712"/>
      <c r="E489" s="2269"/>
      <c r="F489" s="713"/>
    </row>
    <row r="490" spans="1:6">
      <c r="A490" s="710"/>
      <c r="B490" s="711"/>
      <c r="C490" s="710"/>
      <c r="D490" s="712"/>
      <c r="E490" s="2269"/>
      <c r="F490" s="713"/>
    </row>
    <row r="491" spans="1:6" ht="14.4" customHeight="1">
      <c r="A491" s="48"/>
      <c r="B491" s="2568" t="s">
        <v>1544</v>
      </c>
      <c r="C491" s="47"/>
      <c r="D491" s="718"/>
      <c r="E491" s="2014"/>
      <c r="F491" s="351"/>
    </row>
    <row r="492" spans="1:6" ht="14.4" thickBot="1">
      <c r="A492" s="66"/>
      <c r="B492" s="2569"/>
      <c r="C492" s="65"/>
      <c r="D492" s="720"/>
      <c r="E492" s="2022"/>
      <c r="F492" s="393">
        <f>SUM(F447:F490)</f>
        <v>0</v>
      </c>
    </row>
    <row r="493" spans="1:6" ht="14.4" thickTop="1">
      <c r="A493" s="227"/>
      <c r="B493" s="767"/>
      <c r="C493" s="30"/>
      <c r="D493" s="722"/>
      <c r="E493" s="2010"/>
      <c r="F493" s="392"/>
    </row>
    <row r="494" spans="1:6">
      <c r="A494" s="227"/>
      <c r="B494" s="667" t="s">
        <v>1321</v>
      </c>
      <c r="C494" s="30"/>
      <c r="D494" s="722"/>
      <c r="E494" s="2010"/>
      <c r="F494" s="392"/>
    </row>
    <row r="495" spans="1:6">
      <c r="A495" s="710"/>
      <c r="B495" s="711"/>
      <c r="C495" s="710"/>
      <c r="D495" s="712"/>
      <c r="E495" s="2269"/>
      <c r="F495" s="713"/>
    </row>
    <row r="496" spans="1:6" s="40" customFormat="1">
      <c r="A496" s="227"/>
      <c r="B496" s="628" t="s">
        <v>1545</v>
      </c>
      <c r="C496" s="30"/>
      <c r="D496" s="722"/>
      <c r="E496" s="2010"/>
      <c r="F496" s="392"/>
    </row>
    <row r="497" spans="1:6" s="40" customFormat="1">
      <c r="A497" s="227"/>
      <c r="B497" s="721"/>
      <c r="C497" s="30"/>
      <c r="D497" s="722"/>
      <c r="E497" s="2010"/>
      <c r="F497" s="392"/>
    </row>
    <row r="498" spans="1:6">
      <c r="A498" s="710"/>
      <c r="B498" s="715" t="s">
        <v>1546</v>
      </c>
      <c r="C498" s="710"/>
      <c r="D498" s="712"/>
      <c r="E498" s="2269"/>
      <c r="F498" s="713"/>
    </row>
    <row r="499" spans="1:6">
      <c r="A499" s="710"/>
      <c r="B499" s="715" t="s">
        <v>1547</v>
      </c>
      <c r="C499" s="710"/>
      <c r="D499" s="712"/>
      <c r="E499" s="2269"/>
      <c r="F499" s="713"/>
    </row>
    <row r="500" spans="1:6">
      <c r="A500" s="710"/>
      <c r="B500" s="711"/>
      <c r="C500" s="710"/>
      <c r="D500" s="712"/>
      <c r="E500" s="2269"/>
      <c r="F500" s="713"/>
    </row>
    <row r="501" spans="1:6" ht="41.4">
      <c r="A501" s="710"/>
      <c r="B501" s="715" t="s">
        <v>1548</v>
      </c>
      <c r="C501" s="710"/>
      <c r="D501" s="712"/>
      <c r="E501" s="2269"/>
      <c r="F501" s="713"/>
    </row>
    <row r="502" spans="1:6" ht="13.8" customHeight="1">
      <c r="A502" s="710"/>
      <c r="B502" s="766"/>
      <c r="C502" s="710"/>
      <c r="D502" s="712"/>
      <c r="E502" s="2269"/>
      <c r="F502" s="713"/>
    </row>
    <row r="503" spans="1:6" ht="96.6">
      <c r="A503" s="710"/>
      <c r="B503" s="711" t="s">
        <v>1549</v>
      </c>
      <c r="C503" s="710"/>
      <c r="D503" s="712"/>
      <c r="E503" s="2269"/>
      <c r="F503" s="713"/>
    </row>
    <row r="504" spans="1:6" ht="13.8" customHeight="1">
      <c r="A504" s="710"/>
      <c r="B504" s="711"/>
      <c r="C504" s="710"/>
      <c r="D504" s="712"/>
      <c r="E504" s="2269"/>
      <c r="F504" s="713"/>
    </row>
    <row r="505" spans="1:6">
      <c r="A505" s="710"/>
      <c r="B505" s="715" t="s">
        <v>1550</v>
      </c>
      <c r="C505" s="710"/>
      <c r="D505" s="712"/>
      <c r="E505" s="2269"/>
      <c r="F505" s="713"/>
    </row>
    <row r="506" spans="1:6" ht="210" customHeight="1">
      <c r="A506" s="710" t="s">
        <v>28</v>
      </c>
      <c r="B506" s="711" t="s">
        <v>1551</v>
      </c>
      <c r="C506" s="710" t="s">
        <v>1552</v>
      </c>
      <c r="D506" s="712">
        <v>1</v>
      </c>
      <c r="E506" s="2269"/>
      <c r="F506" s="713">
        <f>D506*E506</f>
        <v>0</v>
      </c>
    </row>
    <row r="507" spans="1:6" ht="13.8" customHeight="1">
      <c r="A507" s="710"/>
      <c r="B507" s="711"/>
      <c r="C507" s="710"/>
      <c r="D507" s="712"/>
      <c r="E507" s="2269"/>
      <c r="F507" s="713"/>
    </row>
    <row r="508" spans="1:6">
      <c r="A508" s="710" t="s">
        <v>30</v>
      </c>
      <c r="B508" s="711" t="s">
        <v>1553</v>
      </c>
      <c r="C508" s="710" t="s">
        <v>1421</v>
      </c>
      <c r="D508" s="712">
        <v>1</v>
      </c>
      <c r="E508" s="2269"/>
      <c r="F508" s="713">
        <f>D508*E508</f>
        <v>0</v>
      </c>
    </row>
    <row r="509" spans="1:6" ht="13.8" customHeight="1">
      <c r="A509" s="710"/>
      <c r="B509" s="711"/>
      <c r="C509" s="710"/>
      <c r="D509" s="712"/>
      <c r="E509" s="2269"/>
      <c r="F509" s="713"/>
    </row>
    <row r="510" spans="1:6">
      <c r="A510" s="710"/>
      <c r="B510" s="741"/>
      <c r="C510" s="710"/>
      <c r="D510" s="712"/>
      <c r="E510" s="2282"/>
      <c r="F510" s="713"/>
    </row>
    <row r="511" spans="1:6">
      <c r="A511" s="710"/>
      <c r="B511" s="711"/>
      <c r="C511" s="710"/>
      <c r="D511" s="712"/>
      <c r="E511" s="2282"/>
      <c r="F511" s="713"/>
    </row>
    <row r="512" spans="1:6" ht="13.8" customHeight="1">
      <c r="A512" s="768"/>
      <c r="B512" s="711"/>
      <c r="C512" s="710"/>
      <c r="D512" s="712"/>
      <c r="E512" s="2282"/>
      <c r="F512" s="713"/>
    </row>
    <row r="513" spans="1:6">
      <c r="A513" s="710"/>
      <c r="B513" s="741"/>
      <c r="C513" s="710"/>
      <c r="D513" s="712"/>
      <c r="E513" s="2282"/>
      <c r="F513" s="713"/>
    </row>
    <row r="514" spans="1:6" ht="13.8" customHeight="1">
      <c r="A514" s="710"/>
      <c r="B514" s="711"/>
      <c r="C514" s="710"/>
      <c r="D514" s="712"/>
      <c r="E514" s="2282"/>
      <c r="F514" s="713"/>
    </row>
    <row r="515" spans="1:6">
      <c r="A515" s="768"/>
      <c r="B515" s="711"/>
      <c r="C515" s="710"/>
      <c r="D515" s="712"/>
      <c r="E515" s="2282"/>
      <c r="F515" s="713"/>
    </row>
    <row r="516" spans="1:6">
      <c r="A516" s="768"/>
      <c r="B516" s="711"/>
      <c r="C516" s="710"/>
      <c r="D516" s="712"/>
      <c r="E516" s="2282"/>
      <c r="F516" s="713"/>
    </row>
    <row r="517" spans="1:6" ht="13.8" customHeight="1">
      <c r="A517" s="768"/>
      <c r="B517" s="711"/>
      <c r="C517" s="710"/>
      <c r="D517" s="712"/>
      <c r="E517" s="2282"/>
      <c r="F517" s="713"/>
    </row>
    <row r="518" spans="1:6">
      <c r="A518" s="710"/>
      <c r="B518" s="711"/>
      <c r="C518" s="710"/>
      <c r="D518" s="712"/>
      <c r="E518" s="2282"/>
      <c r="F518" s="713"/>
    </row>
    <row r="519" spans="1:6">
      <c r="A519" s="710"/>
      <c r="B519" s="711"/>
      <c r="C519" s="710"/>
      <c r="D519" s="712"/>
      <c r="E519" s="2282"/>
      <c r="F519" s="713"/>
    </row>
    <row r="520" spans="1:6">
      <c r="A520" s="48"/>
      <c r="B520" s="717"/>
      <c r="C520" s="47"/>
      <c r="D520" s="718"/>
      <c r="E520" s="2014"/>
      <c r="F520" s="351"/>
    </row>
    <row r="521" spans="1:6" ht="13.8" customHeight="1" thickBot="1">
      <c r="A521" s="66"/>
      <c r="B521" s="734" t="s">
        <v>400</v>
      </c>
      <c r="C521" s="65"/>
      <c r="D521" s="720"/>
      <c r="E521" s="2022"/>
      <c r="F521" s="393">
        <f>SUM(F496:F512)</f>
        <v>0</v>
      </c>
    </row>
    <row r="522" spans="1:6" ht="13.8" customHeight="1" thickTop="1">
      <c r="A522" s="227"/>
      <c r="B522" s="769"/>
      <c r="C522" s="30"/>
      <c r="D522" s="722"/>
      <c r="E522" s="2010"/>
      <c r="F522" s="392"/>
    </row>
    <row r="523" spans="1:6">
      <c r="A523" s="710"/>
      <c r="B523" s="741" t="s">
        <v>1554</v>
      </c>
      <c r="C523" s="710"/>
      <c r="D523" s="712"/>
      <c r="E523" s="2282"/>
      <c r="F523" s="713"/>
    </row>
    <row r="524" spans="1:6" ht="55.2">
      <c r="A524" s="710" t="s">
        <v>28</v>
      </c>
      <c r="B524" s="711" t="s">
        <v>1555</v>
      </c>
      <c r="C524" s="710" t="s">
        <v>46</v>
      </c>
      <c r="D524" s="712">
        <v>210</v>
      </c>
      <c r="E524" s="2282"/>
      <c r="F524" s="713">
        <f>D524*E524</f>
        <v>0</v>
      </c>
    </row>
    <row r="525" spans="1:6" ht="13.8" customHeight="1">
      <c r="A525" s="768"/>
      <c r="B525" s="711"/>
      <c r="C525" s="710"/>
      <c r="D525" s="712"/>
      <c r="E525" s="2282"/>
      <c r="F525" s="713"/>
    </row>
    <row r="526" spans="1:6">
      <c r="A526" s="710"/>
      <c r="B526" s="741" t="s">
        <v>1556</v>
      </c>
      <c r="C526" s="710"/>
      <c r="D526" s="712"/>
      <c r="E526" s="2282"/>
      <c r="F526" s="713"/>
    </row>
    <row r="527" spans="1:6" ht="13.8" customHeight="1">
      <c r="A527" s="710"/>
      <c r="B527" s="711"/>
      <c r="C527" s="710"/>
      <c r="D527" s="712"/>
      <c r="E527" s="2282"/>
      <c r="F527" s="713"/>
    </row>
    <row r="528" spans="1:6">
      <c r="A528" s="768" t="s">
        <v>30</v>
      </c>
      <c r="B528" s="711" t="s">
        <v>1557</v>
      </c>
      <c r="C528" s="710"/>
      <c r="D528" s="712"/>
      <c r="E528" s="2282"/>
      <c r="F528" s="713"/>
    </row>
    <row r="529" spans="1:6">
      <c r="A529" s="768"/>
      <c r="B529" s="711" t="s">
        <v>1558</v>
      </c>
      <c r="C529" s="710" t="s">
        <v>46</v>
      </c>
      <c r="D529" s="712">
        <v>70</v>
      </c>
      <c r="E529" s="2282"/>
      <c r="F529" s="713">
        <f t="shared" ref="F529" si="26">D529*E529</f>
        <v>0</v>
      </c>
    </row>
    <row r="530" spans="1:6" ht="13.8" customHeight="1">
      <c r="A530" s="768"/>
      <c r="B530" s="711"/>
      <c r="C530" s="710"/>
      <c r="D530" s="712"/>
      <c r="E530" s="2282"/>
      <c r="F530" s="713"/>
    </row>
    <row r="531" spans="1:6" ht="27.6">
      <c r="A531" s="710" t="s">
        <v>31</v>
      </c>
      <c r="B531" s="711" t="s">
        <v>1559</v>
      </c>
      <c r="C531" s="710" t="s">
        <v>7</v>
      </c>
      <c r="D531" s="712">
        <v>1</v>
      </c>
      <c r="E531" s="2282"/>
      <c r="F531" s="713">
        <f t="shared" ref="F531" si="27">D531*E531</f>
        <v>0</v>
      </c>
    </row>
    <row r="532" spans="1:6">
      <c r="A532" s="710"/>
      <c r="B532" s="711"/>
      <c r="C532" s="710"/>
      <c r="D532" s="712"/>
      <c r="E532" s="2282"/>
      <c r="F532" s="713"/>
    </row>
    <row r="533" spans="1:6">
      <c r="A533" s="710"/>
      <c r="B533" s="711"/>
      <c r="C533" s="710"/>
      <c r="D533" s="712"/>
      <c r="E533" s="2282"/>
      <c r="F533" s="713"/>
    </row>
    <row r="534" spans="1:6">
      <c r="A534" s="710"/>
      <c r="B534" s="711"/>
      <c r="C534" s="710"/>
      <c r="D534" s="712"/>
      <c r="E534" s="2269"/>
      <c r="F534" s="713"/>
    </row>
    <row r="535" spans="1:6">
      <c r="A535" s="586"/>
      <c r="B535" s="735" t="s">
        <v>599</v>
      </c>
      <c r="C535" s="522"/>
      <c r="D535" s="736"/>
      <c r="E535" s="2257"/>
      <c r="F535" s="737">
        <f>SUM(F524:F534)</f>
        <v>0</v>
      </c>
    </row>
    <row r="536" spans="1:6">
      <c r="A536" s="710"/>
      <c r="B536" s="757"/>
      <c r="C536" s="710"/>
      <c r="D536" s="712"/>
      <c r="E536" s="2270"/>
      <c r="F536" s="731"/>
    </row>
    <row r="537" spans="1:6">
      <c r="A537" s="710"/>
      <c r="B537" s="757"/>
      <c r="C537" s="710"/>
      <c r="D537" s="712"/>
      <c r="E537" s="2270"/>
      <c r="F537" s="731"/>
    </row>
    <row r="538" spans="1:6">
      <c r="A538" s="710"/>
      <c r="B538" s="757"/>
      <c r="C538" s="710"/>
      <c r="D538" s="712"/>
      <c r="E538" s="2270"/>
      <c r="F538" s="731"/>
    </row>
    <row r="539" spans="1:6">
      <c r="A539" s="710"/>
      <c r="B539" s="757"/>
      <c r="C539" s="710"/>
      <c r="D539" s="712"/>
      <c r="E539" s="2270"/>
      <c r="F539" s="731"/>
    </row>
    <row r="540" spans="1:6">
      <c r="A540" s="710"/>
      <c r="B540" s="757"/>
      <c r="C540" s="710"/>
      <c r="D540" s="712"/>
      <c r="E540" s="2270"/>
      <c r="F540" s="731"/>
    </row>
    <row r="541" spans="1:6">
      <c r="A541" s="710"/>
      <c r="B541" s="757"/>
      <c r="C541" s="710"/>
      <c r="D541" s="712"/>
      <c r="E541" s="2270"/>
      <c r="F541" s="731"/>
    </row>
    <row r="542" spans="1:6">
      <c r="A542" s="710"/>
      <c r="B542" s="757"/>
      <c r="C542" s="710"/>
      <c r="D542" s="712"/>
      <c r="E542" s="2270"/>
      <c r="F542" s="731"/>
    </row>
    <row r="543" spans="1:6">
      <c r="A543" s="710"/>
      <c r="B543" s="757"/>
      <c r="C543" s="710"/>
      <c r="D543" s="712"/>
      <c r="E543" s="2270"/>
      <c r="F543" s="731"/>
    </row>
    <row r="544" spans="1:6">
      <c r="A544" s="710"/>
      <c r="B544" s="757"/>
      <c r="C544" s="710"/>
      <c r="D544" s="712"/>
      <c r="E544" s="2270"/>
      <c r="F544" s="731"/>
    </row>
    <row r="545" spans="1:6">
      <c r="A545" s="710"/>
      <c r="B545" s="757"/>
      <c r="C545" s="710"/>
      <c r="D545" s="712"/>
      <c r="E545" s="2270"/>
      <c r="F545" s="731"/>
    </row>
    <row r="546" spans="1:6">
      <c r="A546" s="710"/>
      <c r="B546" s="757"/>
      <c r="C546" s="710"/>
      <c r="D546" s="712"/>
      <c r="E546" s="2270"/>
      <c r="F546" s="731"/>
    </row>
    <row r="547" spans="1:6">
      <c r="A547" s="710"/>
      <c r="B547" s="757"/>
      <c r="C547" s="710"/>
      <c r="D547" s="712"/>
      <c r="E547" s="2270"/>
      <c r="F547" s="731"/>
    </row>
    <row r="548" spans="1:6">
      <c r="A548" s="710"/>
      <c r="B548" s="757"/>
      <c r="C548" s="710"/>
      <c r="D548" s="712"/>
      <c r="E548" s="2270"/>
      <c r="F548" s="731"/>
    </row>
    <row r="549" spans="1:6">
      <c r="A549" s="710"/>
      <c r="B549" s="757"/>
      <c r="C549" s="710"/>
      <c r="D549" s="712"/>
      <c r="E549" s="2270"/>
      <c r="F549" s="731"/>
    </row>
    <row r="550" spans="1:6">
      <c r="A550" s="710"/>
      <c r="B550" s="757"/>
      <c r="C550" s="710"/>
      <c r="D550" s="712"/>
      <c r="E550" s="2270"/>
      <c r="F550" s="731"/>
    </row>
    <row r="551" spans="1:6">
      <c r="A551" s="710"/>
      <c r="B551" s="757"/>
      <c r="C551" s="710"/>
      <c r="D551" s="712"/>
      <c r="E551" s="2270"/>
      <c r="F551" s="731"/>
    </row>
    <row r="552" spans="1:6">
      <c r="A552" s="710"/>
      <c r="B552" s="757"/>
      <c r="C552" s="710"/>
      <c r="D552" s="712"/>
      <c r="E552" s="2270"/>
      <c r="F552" s="731"/>
    </row>
    <row r="553" spans="1:6">
      <c r="A553" s="710"/>
      <c r="B553" s="757"/>
      <c r="C553" s="710"/>
      <c r="D553" s="712"/>
      <c r="E553" s="2270"/>
      <c r="F553" s="731"/>
    </row>
    <row r="554" spans="1:6">
      <c r="A554" s="710"/>
      <c r="B554" s="757"/>
      <c r="C554" s="710"/>
      <c r="D554" s="712"/>
      <c r="E554" s="2270"/>
      <c r="F554" s="731"/>
    </row>
    <row r="555" spans="1:6">
      <c r="A555" s="710"/>
      <c r="B555" s="757"/>
      <c r="C555" s="710"/>
      <c r="D555" s="712"/>
      <c r="E555" s="2270"/>
      <c r="F555" s="731"/>
    </row>
    <row r="556" spans="1:6">
      <c r="A556" s="710"/>
      <c r="B556" s="711"/>
      <c r="C556" s="710"/>
      <c r="D556" s="712"/>
      <c r="E556" s="2270"/>
      <c r="F556" s="731"/>
    </row>
    <row r="557" spans="1:6">
      <c r="A557" s="39"/>
      <c r="B557" s="738" t="s">
        <v>45</v>
      </c>
      <c r="C557" s="56"/>
      <c r="D557" s="411"/>
      <c r="E557" s="454"/>
      <c r="F557" s="345"/>
    </row>
    <row r="558" spans="1:6">
      <c r="A558" s="39"/>
      <c r="B558" s="738"/>
      <c r="C558" s="56"/>
      <c r="D558" s="411"/>
      <c r="E558" s="454"/>
      <c r="F558" s="345"/>
    </row>
    <row r="559" spans="1:6">
      <c r="A559" s="39"/>
      <c r="B559" s="739" t="s">
        <v>552</v>
      </c>
      <c r="C559" s="56"/>
      <c r="D559" s="411"/>
      <c r="E559" s="454"/>
      <c r="F559" s="345">
        <f>F521</f>
        <v>0</v>
      </c>
    </row>
    <row r="560" spans="1:6">
      <c r="A560" s="39"/>
      <c r="B560" s="739"/>
      <c r="C560" s="56"/>
      <c r="D560" s="411"/>
      <c r="E560" s="454"/>
      <c r="F560" s="345"/>
    </row>
    <row r="561" spans="1:6">
      <c r="A561" s="39"/>
      <c r="B561" s="739" t="s">
        <v>1352</v>
      </c>
      <c r="C561" s="56"/>
      <c r="D561" s="411"/>
      <c r="E561" s="454"/>
      <c r="F561" s="345">
        <f>F535</f>
        <v>0</v>
      </c>
    </row>
    <row r="562" spans="1:6">
      <c r="A562" s="39"/>
      <c r="B562" s="739"/>
      <c r="C562" s="56"/>
      <c r="D562" s="411"/>
      <c r="E562" s="454"/>
      <c r="F562" s="345"/>
    </row>
    <row r="563" spans="1:6">
      <c r="A563" s="39"/>
      <c r="B563" s="739"/>
      <c r="C563" s="56"/>
      <c r="D563" s="411"/>
      <c r="E563" s="454"/>
      <c r="F563" s="345"/>
    </row>
    <row r="564" spans="1:6">
      <c r="A564" s="39"/>
      <c r="B564" s="739"/>
      <c r="C564" s="56"/>
      <c r="D564" s="411"/>
      <c r="E564" s="454"/>
      <c r="F564" s="345"/>
    </row>
    <row r="565" spans="1:6">
      <c r="A565" s="39"/>
      <c r="B565" s="739"/>
      <c r="C565" s="56"/>
      <c r="D565" s="411"/>
      <c r="E565" s="454"/>
      <c r="F565" s="345"/>
    </row>
    <row r="566" spans="1:6">
      <c r="A566" s="39"/>
      <c r="B566" s="739"/>
      <c r="C566" s="56"/>
      <c r="D566" s="411"/>
      <c r="E566" s="454"/>
      <c r="F566" s="345"/>
    </row>
    <row r="567" spans="1:6" ht="14.4" customHeight="1">
      <c r="A567" s="48"/>
      <c r="B567" s="2568" t="s">
        <v>1560</v>
      </c>
      <c r="C567" s="47"/>
      <c r="D567" s="718"/>
      <c r="E567" s="2014"/>
      <c r="F567" s="351"/>
    </row>
    <row r="568" spans="1:6" ht="14.4" thickBot="1">
      <c r="A568" s="66"/>
      <c r="B568" s="2569"/>
      <c r="C568" s="65"/>
      <c r="D568" s="720"/>
      <c r="E568" s="2022"/>
      <c r="F568" s="393">
        <f>SUM(F557:F566)</f>
        <v>0</v>
      </c>
    </row>
    <row r="569" spans="1:6" ht="14.4" thickTop="1">
      <c r="A569" s="710"/>
      <c r="B569" s="711"/>
      <c r="C569" s="710"/>
      <c r="D569" s="712"/>
      <c r="E569" s="2269"/>
      <c r="F569" s="713"/>
    </row>
    <row r="570" spans="1:6" s="40" customFormat="1">
      <c r="A570" s="227"/>
      <c r="B570" s="628" t="s">
        <v>1408</v>
      </c>
      <c r="C570" s="30"/>
      <c r="D570" s="722"/>
      <c r="E570" s="2010"/>
      <c r="F570" s="392"/>
    </row>
    <row r="571" spans="1:6" s="40" customFormat="1">
      <c r="A571" s="227"/>
      <c r="B571" s="721"/>
      <c r="C571" s="30"/>
      <c r="D571" s="722"/>
      <c r="E571" s="2010"/>
      <c r="F571" s="392"/>
    </row>
    <row r="572" spans="1:6">
      <c r="A572" s="710"/>
      <c r="B572" s="715" t="s">
        <v>1561</v>
      </c>
      <c r="C572" s="710"/>
      <c r="D572" s="712"/>
      <c r="E572" s="2269"/>
      <c r="F572" s="713"/>
    </row>
    <row r="573" spans="1:6">
      <c r="A573" s="710"/>
      <c r="B573" s="711"/>
      <c r="C573" s="710"/>
      <c r="D573" s="712"/>
      <c r="E573" s="2269"/>
      <c r="F573" s="713"/>
    </row>
    <row r="574" spans="1:6" ht="151.80000000000001">
      <c r="A574" s="710"/>
      <c r="B574" s="715" t="s">
        <v>1562</v>
      </c>
      <c r="C574" s="710"/>
      <c r="D574" s="712"/>
      <c r="E574" s="2269"/>
      <c r="F574" s="713"/>
    </row>
    <row r="575" spans="1:6" ht="13.8" customHeight="1">
      <c r="A575" s="710"/>
      <c r="B575" s="766"/>
      <c r="C575" s="710"/>
      <c r="D575" s="712"/>
      <c r="E575" s="2269"/>
      <c r="F575" s="713"/>
    </row>
    <row r="576" spans="1:6" ht="55.2">
      <c r="A576" s="710" t="s">
        <v>28</v>
      </c>
      <c r="B576" s="711" t="s">
        <v>1563</v>
      </c>
      <c r="C576" s="710" t="s">
        <v>1421</v>
      </c>
      <c r="D576" s="712">
        <v>1</v>
      </c>
      <c r="E576" s="2269"/>
      <c r="F576" s="713">
        <f t="shared" ref="F576" si="28">D576*E576</f>
        <v>0</v>
      </c>
    </row>
    <row r="577" spans="1:6" ht="13.8" customHeight="1">
      <c r="A577" s="710"/>
      <c r="B577" s="711"/>
      <c r="C577" s="710"/>
      <c r="D577" s="712"/>
      <c r="E577" s="2269"/>
      <c r="F577" s="713"/>
    </row>
    <row r="578" spans="1:6" ht="55.2">
      <c r="A578" s="710" t="s">
        <v>30</v>
      </c>
      <c r="B578" s="711" t="s">
        <v>1564</v>
      </c>
      <c r="C578" s="710" t="s">
        <v>1421</v>
      </c>
      <c r="D578" s="712">
        <v>2</v>
      </c>
      <c r="E578" s="2269"/>
      <c r="F578" s="713">
        <f t="shared" ref="F578" si="29">D578*E578</f>
        <v>0</v>
      </c>
    </row>
    <row r="579" spans="1:6">
      <c r="A579" s="710"/>
      <c r="B579" s="711"/>
      <c r="C579" s="710"/>
      <c r="D579" s="712"/>
      <c r="E579" s="2269"/>
      <c r="F579" s="713"/>
    </row>
    <row r="580" spans="1:6" ht="55.2">
      <c r="A580" s="710" t="s">
        <v>31</v>
      </c>
      <c r="B580" s="711" t="s">
        <v>1565</v>
      </c>
      <c r="C580" s="710" t="s">
        <v>1421</v>
      </c>
      <c r="D580" s="712">
        <v>13</v>
      </c>
      <c r="E580" s="2269"/>
      <c r="F580" s="713">
        <f>D580*E580</f>
        <v>0</v>
      </c>
    </row>
    <row r="581" spans="1:6" ht="13.8" customHeight="1">
      <c r="A581" s="710"/>
      <c r="B581" s="711"/>
      <c r="C581" s="710"/>
      <c r="D581" s="712"/>
      <c r="E581" s="2269"/>
      <c r="F581" s="713"/>
    </row>
    <row r="582" spans="1:6">
      <c r="A582" s="710"/>
      <c r="B582" s="711"/>
      <c r="C582" s="710"/>
      <c r="D582" s="712"/>
      <c r="E582" s="2269"/>
      <c r="F582" s="713"/>
    </row>
    <row r="583" spans="1:6" ht="13.8" customHeight="1">
      <c r="A583" s="710"/>
      <c r="B583" s="711"/>
      <c r="C583" s="710"/>
      <c r="D583" s="712"/>
      <c r="E583" s="2269"/>
      <c r="F583" s="713"/>
    </row>
    <row r="584" spans="1:6">
      <c r="A584" s="710"/>
      <c r="B584" s="741"/>
      <c r="C584" s="710"/>
      <c r="D584" s="712"/>
      <c r="E584" s="2282"/>
      <c r="F584" s="713"/>
    </row>
    <row r="585" spans="1:6">
      <c r="A585" s="710"/>
      <c r="B585" s="711"/>
      <c r="C585" s="710"/>
      <c r="D585" s="712"/>
      <c r="E585" s="2282"/>
      <c r="F585" s="713"/>
    </row>
    <row r="586" spans="1:6" ht="13.8" customHeight="1">
      <c r="A586" s="768"/>
      <c r="B586" s="711"/>
      <c r="C586" s="710"/>
      <c r="D586" s="712"/>
      <c r="E586" s="2282"/>
      <c r="F586" s="713"/>
    </row>
    <row r="587" spans="1:6">
      <c r="A587" s="710"/>
      <c r="B587" s="741"/>
      <c r="C587" s="710"/>
      <c r="D587" s="712"/>
      <c r="E587" s="2282"/>
      <c r="F587" s="713"/>
    </row>
    <row r="588" spans="1:6" ht="13.8" customHeight="1">
      <c r="A588" s="710"/>
      <c r="B588" s="711"/>
      <c r="C588" s="710"/>
      <c r="D588" s="712"/>
      <c r="E588" s="2282"/>
      <c r="F588" s="713"/>
    </row>
    <row r="589" spans="1:6">
      <c r="A589" s="768"/>
      <c r="B589" s="711"/>
      <c r="C589" s="710"/>
      <c r="D589" s="712"/>
      <c r="E589" s="2282"/>
      <c r="F589" s="713"/>
    </row>
    <row r="590" spans="1:6">
      <c r="A590" s="768"/>
      <c r="B590" s="711"/>
      <c r="C590" s="710"/>
      <c r="D590" s="712"/>
      <c r="E590" s="2282"/>
      <c r="F590" s="713"/>
    </row>
    <row r="591" spans="1:6">
      <c r="A591" s="768"/>
      <c r="B591" s="711"/>
      <c r="C591" s="710"/>
      <c r="D591" s="712"/>
      <c r="E591" s="2282"/>
      <c r="F591" s="713"/>
    </row>
    <row r="592" spans="1:6">
      <c r="A592" s="768"/>
      <c r="B592" s="711"/>
      <c r="C592" s="710"/>
      <c r="D592" s="712"/>
      <c r="E592" s="2282"/>
      <c r="F592" s="713"/>
    </row>
    <row r="593" spans="1:6">
      <c r="A593" s="768"/>
      <c r="B593" s="711"/>
      <c r="C593" s="710"/>
      <c r="D593" s="712"/>
      <c r="E593" s="2282"/>
      <c r="F593" s="713"/>
    </row>
    <row r="594" spans="1:6">
      <c r="A594" s="768"/>
      <c r="B594" s="711"/>
      <c r="C594" s="710"/>
      <c r="D594" s="712"/>
      <c r="E594" s="2282"/>
      <c r="F594" s="713"/>
    </row>
    <row r="595" spans="1:6">
      <c r="A595" s="768"/>
      <c r="B595" s="711"/>
      <c r="C595" s="710"/>
      <c r="D595" s="712"/>
      <c r="E595" s="2282"/>
      <c r="F595" s="713"/>
    </row>
    <row r="596" spans="1:6">
      <c r="A596" s="768"/>
      <c r="B596" s="711"/>
      <c r="C596" s="710"/>
      <c r="D596" s="712"/>
      <c r="E596" s="2282"/>
      <c r="F596" s="713"/>
    </row>
    <row r="597" spans="1:6" ht="13.8" customHeight="1">
      <c r="A597" s="768"/>
      <c r="B597" s="711"/>
      <c r="C597" s="710"/>
      <c r="D597" s="712"/>
      <c r="E597" s="2282"/>
      <c r="F597" s="713"/>
    </row>
    <row r="598" spans="1:6">
      <c r="A598" s="710"/>
      <c r="B598" s="711"/>
      <c r="C598" s="710"/>
      <c r="D598" s="712"/>
      <c r="E598" s="2282"/>
      <c r="F598" s="713"/>
    </row>
    <row r="599" spans="1:6" ht="14.4" customHeight="1">
      <c r="A599" s="48"/>
      <c r="B599" s="2568" t="s">
        <v>1566</v>
      </c>
      <c r="C599" s="47"/>
      <c r="D599" s="718"/>
      <c r="E599" s="2014"/>
      <c r="F599" s="351"/>
    </row>
    <row r="600" spans="1:6" ht="14.4" thickBot="1">
      <c r="A600" s="66"/>
      <c r="B600" s="2569"/>
      <c r="C600" s="65"/>
      <c r="D600" s="720"/>
      <c r="E600" s="2022"/>
      <c r="F600" s="393">
        <f>SUM(F575:F598)</f>
        <v>0</v>
      </c>
    </row>
    <row r="601" spans="1:6" ht="14.4" thickTop="1">
      <c r="A601" s="710"/>
      <c r="B601" s="711"/>
      <c r="C601" s="710"/>
      <c r="D601" s="712"/>
      <c r="E601" s="2269"/>
      <c r="F601" s="713"/>
    </row>
    <row r="602" spans="1:6" s="40" customFormat="1">
      <c r="A602" s="227"/>
      <c r="B602" s="628" t="s">
        <v>1436</v>
      </c>
      <c r="C602" s="30"/>
      <c r="D602" s="722"/>
      <c r="E602" s="2010"/>
      <c r="F602" s="392"/>
    </row>
    <row r="603" spans="1:6" s="40" customFormat="1">
      <c r="A603" s="227"/>
      <c r="B603" s="721"/>
      <c r="C603" s="30"/>
      <c r="D603" s="722"/>
      <c r="E603" s="2010"/>
      <c r="F603" s="392"/>
    </row>
    <row r="604" spans="1:6">
      <c r="A604" s="710"/>
      <c r="B604" s="715" t="s">
        <v>1567</v>
      </c>
      <c r="C604" s="710"/>
      <c r="D604" s="712"/>
      <c r="E604" s="2269"/>
      <c r="F604" s="713"/>
    </row>
    <row r="605" spans="1:6">
      <c r="A605" s="710"/>
      <c r="B605" s="711"/>
      <c r="C605" s="710"/>
      <c r="D605" s="712"/>
      <c r="E605" s="2269"/>
      <c r="F605" s="713"/>
    </row>
    <row r="606" spans="1:6" ht="13.8" customHeight="1">
      <c r="A606" s="710"/>
      <c r="B606" s="741" t="s">
        <v>1568</v>
      </c>
      <c r="C606" s="710"/>
      <c r="D606" s="712"/>
      <c r="E606" s="2282"/>
      <c r="F606" s="770"/>
    </row>
    <row r="607" spans="1:6" ht="69">
      <c r="A607" s="710" t="s">
        <v>28</v>
      </c>
      <c r="B607" s="711" t="s">
        <v>1569</v>
      </c>
      <c r="C607" s="710" t="s">
        <v>46</v>
      </c>
      <c r="D607" s="712">
        <v>240</v>
      </c>
      <c r="E607" s="2282"/>
      <c r="F607" s="713">
        <f t="shared" ref="F607:F622" si="30">D607*E607</f>
        <v>0</v>
      </c>
    </row>
    <row r="608" spans="1:6" ht="13.8" customHeight="1">
      <c r="A608" s="710"/>
      <c r="B608" s="711"/>
      <c r="C608" s="710"/>
      <c r="D608" s="712"/>
      <c r="E608" s="2282"/>
      <c r="F608" s="713"/>
    </row>
    <row r="609" spans="1:6">
      <c r="A609" s="710"/>
      <c r="B609" s="741" t="s">
        <v>1556</v>
      </c>
      <c r="C609" s="710"/>
      <c r="D609" s="712"/>
      <c r="E609" s="2282"/>
      <c r="F609" s="713"/>
    </row>
    <row r="610" spans="1:6">
      <c r="A610" s="710"/>
      <c r="B610" s="711"/>
      <c r="C610" s="710"/>
      <c r="D610" s="712"/>
      <c r="E610" s="2282"/>
      <c r="F610" s="713"/>
    </row>
    <row r="611" spans="1:6" ht="27.6">
      <c r="A611" s="710" t="s">
        <v>30</v>
      </c>
      <c r="B611" s="711" t="s">
        <v>1570</v>
      </c>
      <c r="C611" s="710" t="s">
        <v>46</v>
      </c>
      <c r="D611" s="712">
        <v>80</v>
      </c>
      <c r="E611" s="2282"/>
      <c r="F611" s="713">
        <f t="shared" si="30"/>
        <v>0</v>
      </c>
    </row>
    <row r="612" spans="1:6" ht="13.8" customHeight="1">
      <c r="A612" s="710"/>
      <c r="B612" s="711"/>
      <c r="C612" s="710"/>
      <c r="D612" s="712"/>
      <c r="E612" s="2282"/>
      <c r="F612" s="713"/>
    </row>
    <row r="613" spans="1:6">
      <c r="A613" s="710"/>
      <c r="B613" s="741" t="s">
        <v>1571</v>
      </c>
      <c r="C613" s="710"/>
      <c r="D613" s="712"/>
      <c r="E613" s="2282"/>
      <c r="F613" s="713"/>
    </row>
    <row r="614" spans="1:6" ht="13.8" customHeight="1">
      <c r="A614" s="710" t="s">
        <v>31</v>
      </c>
      <c r="B614" s="711" t="s">
        <v>1572</v>
      </c>
      <c r="C614" s="710" t="s">
        <v>7</v>
      </c>
      <c r="D614" s="712">
        <v>1</v>
      </c>
      <c r="E614" s="2282"/>
      <c r="F614" s="713">
        <f t="shared" si="30"/>
        <v>0</v>
      </c>
    </row>
    <row r="615" spans="1:6">
      <c r="A615" s="710"/>
      <c r="B615" s="741"/>
      <c r="C615" s="710"/>
      <c r="D615" s="712"/>
      <c r="E615" s="2282"/>
      <c r="F615" s="713"/>
    </row>
    <row r="616" spans="1:6">
      <c r="A616" s="710"/>
      <c r="B616" s="741" t="s">
        <v>1573</v>
      </c>
      <c r="C616" s="710"/>
      <c r="D616" s="712"/>
      <c r="E616" s="2282"/>
      <c r="F616" s="713"/>
    </row>
    <row r="617" spans="1:6" ht="13.8" customHeight="1">
      <c r="A617" s="768" t="s">
        <v>32</v>
      </c>
      <c r="B617" s="711" t="s">
        <v>1574</v>
      </c>
      <c r="C617" s="710" t="s">
        <v>29</v>
      </c>
      <c r="D617" s="712">
        <v>64</v>
      </c>
      <c r="E617" s="2269"/>
      <c r="F617" s="713">
        <f t="shared" si="30"/>
        <v>0</v>
      </c>
    </row>
    <row r="618" spans="1:6" ht="13.8" customHeight="1">
      <c r="A618" s="768"/>
      <c r="B618" s="711"/>
      <c r="C618" s="710"/>
      <c r="D618" s="712"/>
      <c r="E618" s="2269"/>
      <c r="F618" s="713"/>
    </row>
    <row r="619" spans="1:6">
      <c r="A619" s="768"/>
      <c r="B619" s="741" t="s">
        <v>1575</v>
      </c>
      <c r="C619" s="710"/>
      <c r="D619" s="712"/>
      <c r="E619" s="2283"/>
      <c r="F619" s="713"/>
    </row>
    <row r="620" spans="1:6" ht="13.8" customHeight="1">
      <c r="A620" s="768" t="s">
        <v>33</v>
      </c>
      <c r="B620" s="711" t="s">
        <v>1576</v>
      </c>
      <c r="C620" s="710" t="s">
        <v>44</v>
      </c>
      <c r="D620" s="712">
        <v>36</v>
      </c>
      <c r="E620" s="2283"/>
      <c r="F620" s="713">
        <f t="shared" si="30"/>
        <v>0</v>
      </c>
    </row>
    <row r="621" spans="1:6">
      <c r="A621" s="710"/>
      <c r="B621" s="711"/>
      <c r="C621" s="710"/>
      <c r="D621" s="712"/>
      <c r="E621" s="2282"/>
      <c r="F621" s="713"/>
    </row>
    <row r="622" spans="1:6" ht="82.8">
      <c r="A622" s="768" t="s">
        <v>34</v>
      </c>
      <c r="B622" s="711" t="s">
        <v>1577</v>
      </c>
      <c r="C622" s="710" t="s">
        <v>44</v>
      </c>
      <c r="D622" s="712">
        <v>2</v>
      </c>
      <c r="E622" s="2282"/>
      <c r="F622" s="713">
        <f t="shared" si="30"/>
        <v>0</v>
      </c>
    </row>
    <row r="623" spans="1:6">
      <c r="A623" s="710"/>
      <c r="B623" s="711"/>
      <c r="C623" s="710"/>
      <c r="D623" s="712"/>
      <c r="E623" s="2282"/>
      <c r="F623" s="713"/>
    </row>
    <row r="624" spans="1:6">
      <c r="A624" s="710"/>
      <c r="B624" s="711"/>
      <c r="C624" s="710"/>
      <c r="D624" s="712"/>
      <c r="E624" s="2282"/>
      <c r="F624" s="713"/>
    </row>
    <row r="625" spans="1:6">
      <c r="A625" s="710"/>
      <c r="B625" s="711"/>
      <c r="C625" s="710"/>
      <c r="D625" s="712"/>
      <c r="E625" s="2282"/>
      <c r="F625" s="713"/>
    </row>
    <row r="626" spans="1:6">
      <c r="A626" s="710"/>
      <c r="B626" s="711"/>
      <c r="C626" s="710"/>
      <c r="D626" s="712"/>
      <c r="E626" s="2282"/>
      <c r="F626" s="713"/>
    </row>
    <row r="627" spans="1:6">
      <c r="A627" s="710"/>
      <c r="B627" s="711"/>
      <c r="C627" s="710"/>
      <c r="D627" s="712"/>
      <c r="E627" s="2282"/>
      <c r="F627" s="713"/>
    </row>
    <row r="628" spans="1:6">
      <c r="A628" s="710"/>
      <c r="B628" s="711"/>
      <c r="C628" s="710"/>
      <c r="D628" s="712"/>
      <c r="E628" s="2282"/>
      <c r="F628" s="713"/>
    </row>
    <row r="629" spans="1:6">
      <c r="A629" s="710"/>
      <c r="B629" s="711"/>
      <c r="C629" s="710"/>
      <c r="D629" s="712"/>
      <c r="E629" s="2282"/>
      <c r="F629" s="713"/>
    </row>
    <row r="630" spans="1:6">
      <c r="A630" s="710"/>
      <c r="B630" s="711"/>
      <c r="C630" s="710"/>
      <c r="D630" s="712"/>
      <c r="E630" s="2282"/>
      <c r="F630" s="713"/>
    </row>
    <row r="631" spans="1:6">
      <c r="A631" s="710"/>
      <c r="B631" s="711"/>
      <c r="C631" s="710"/>
      <c r="D631" s="712"/>
      <c r="E631" s="2282"/>
      <c r="F631" s="713"/>
    </row>
    <row r="632" spans="1:6">
      <c r="A632" s="710"/>
      <c r="B632" s="711"/>
      <c r="C632" s="710"/>
      <c r="D632" s="712"/>
      <c r="E632" s="2282"/>
      <c r="F632" s="713"/>
    </row>
    <row r="633" spans="1:6">
      <c r="A633" s="710"/>
      <c r="B633" s="711"/>
      <c r="C633" s="710"/>
      <c r="D633" s="712"/>
      <c r="E633" s="2282"/>
      <c r="F633" s="713"/>
    </row>
    <row r="634" spans="1:6">
      <c r="A634" s="710"/>
      <c r="B634" s="711"/>
      <c r="C634" s="710"/>
      <c r="D634" s="712"/>
      <c r="E634" s="2282"/>
      <c r="F634" s="713"/>
    </row>
    <row r="635" spans="1:6">
      <c r="A635" s="710"/>
      <c r="B635" s="711"/>
      <c r="C635" s="710"/>
      <c r="D635" s="712"/>
      <c r="E635" s="2282"/>
      <c r="F635" s="713"/>
    </row>
    <row r="636" spans="1:6">
      <c r="A636" s="710"/>
      <c r="B636" s="711"/>
      <c r="C636" s="710"/>
      <c r="D636" s="712"/>
      <c r="E636" s="2282"/>
      <c r="F636" s="713"/>
    </row>
    <row r="637" spans="1:6">
      <c r="A637" s="710"/>
      <c r="B637" s="711"/>
      <c r="C637" s="710"/>
      <c r="D637" s="712"/>
      <c r="E637" s="2282"/>
      <c r="F637" s="713"/>
    </row>
    <row r="638" spans="1:6">
      <c r="A638" s="710"/>
      <c r="B638" s="711"/>
      <c r="C638" s="710"/>
      <c r="D638" s="712"/>
      <c r="E638" s="2282"/>
      <c r="F638" s="713"/>
    </row>
    <row r="639" spans="1:6">
      <c r="A639" s="710"/>
      <c r="B639" s="711"/>
      <c r="C639" s="710"/>
      <c r="D639" s="712"/>
      <c r="E639" s="2282"/>
      <c r="F639" s="770"/>
    </row>
    <row r="640" spans="1:6">
      <c r="A640" s="48"/>
      <c r="B640" s="2568" t="s">
        <v>1578</v>
      </c>
      <c r="C640" s="47"/>
      <c r="D640" s="718"/>
      <c r="E640" s="2014"/>
      <c r="F640" s="351"/>
    </row>
    <row r="641" spans="1:6" ht="14.4" thickBot="1">
      <c r="A641" s="66"/>
      <c r="B641" s="2569"/>
      <c r="C641" s="65"/>
      <c r="D641" s="720"/>
      <c r="E641" s="2022"/>
      <c r="F641" s="393">
        <f>SUM(F602:F639)</f>
        <v>0</v>
      </c>
    </row>
    <row r="642" spans="1:6" ht="14.4" thickTop="1">
      <c r="A642" s="227"/>
      <c r="B642" s="767"/>
      <c r="C642" s="30"/>
      <c r="D642" s="722"/>
      <c r="E642" s="2010"/>
      <c r="F642" s="392"/>
    </row>
    <row r="643" spans="1:6">
      <c r="A643" s="227"/>
      <c r="B643" s="628" t="s">
        <v>1494</v>
      </c>
      <c r="C643" s="30"/>
      <c r="D643" s="722"/>
      <c r="E643" s="2010"/>
      <c r="F643" s="392"/>
    </row>
    <row r="644" spans="1:6">
      <c r="A644" s="227"/>
      <c r="B644" s="628"/>
      <c r="C644" s="30"/>
      <c r="D644" s="722"/>
      <c r="E644" s="2010"/>
      <c r="F644" s="392"/>
    </row>
    <row r="645" spans="1:6" s="776" customFormat="1">
      <c r="A645" s="771"/>
      <c r="B645" s="772" t="s">
        <v>1579</v>
      </c>
      <c r="C645" s="773"/>
      <c r="D645" s="774"/>
      <c r="E645" s="2284"/>
      <c r="F645" s="775"/>
    </row>
    <row r="646" spans="1:6" s="776" customFormat="1">
      <c r="A646" s="771"/>
      <c r="B646" s="772"/>
      <c r="C646" s="773"/>
      <c r="D646" s="774"/>
      <c r="E646" s="2284"/>
      <c r="F646" s="775"/>
    </row>
    <row r="647" spans="1:6" s="776" customFormat="1">
      <c r="A647" s="771"/>
      <c r="B647" s="772" t="s">
        <v>1580</v>
      </c>
      <c r="C647" s="773"/>
      <c r="D647" s="774"/>
      <c r="E647" s="2284"/>
      <c r="F647" s="775"/>
    </row>
    <row r="648" spans="1:6" s="776" customFormat="1">
      <c r="A648" s="771"/>
      <c r="B648" s="772"/>
      <c r="C648" s="773"/>
      <c r="D648" s="774"/>
      <c r="E648" s="2284"/>
      <c r="F648" s="775"/>
    </row>
    <row r="649" spans="1:6" s="40" customFormat="1">
      <c r="A649" s="777"/>
      <c r="B649" s="778" t="s">
        <v>1581</v>
      </c>
      <c r="C649" s="208"/>
      <c r="D649" s="779"/>
      <c r="E649" s="796"/>
      <c r="F649" s="780"/>
    </row>
    <row r="650" spans="1:6" s="40" customFormat="1" ht="55.2">
      <c r="A650" s="777" t="s">
        <v>28</v>
      </c>
      <c r="B650" s="781" t="s">
        <v>1582</v>
      </c>
      <c r="C650" s="208" t="s">
        <v>1456</v>
      </c>
      <c r="D650" s="779">
        <v>1</v>
      </c>
      <c r="E650" s="796"/>
      <c r="F650" s="713">
        <f t="shared" ref="F650" si="31">D650*E650</f>
        <v>0</v>
      </c>
    </row>
    <row r="651" spans="1:6" s="40" customFormat="1">
      <c r="A651" s="777"/>
      <c r="B651" s="781"/>
      <c r="C651" s="208"/>
      <c r="D651" s="779"/>
      <c r="E651" s="796"/>
      <c r="F651" s="780"/>
    </row>
    <row r="652" spans="1:6" s="40" customFormat="1">
      <c r="A652" s="777"/>
      <c r="B652" s="782" t="s">
        <v>1575</v>
      </c>
      <c r="C652" s="208"/>
      <c r="D652" s="779"/>
      <c r="E652" s="796"/>
      <c r="F652" s="780"/>
    </row>
    <row r="653" spans="1:6" s="40" customFormat="1" ht="111.75" customHeight="1">
      <c r="A653" s="777" t="s">
        <v>30</v>
      </c>
      <c r="B653" s="783" t="s">
        <v>1576</v>
      </c>
      <c r="C653" s="208" t="s">
        <v>44</v>
      </c>
      <c r="D653" s="779">
        <v>4</v>
      </c>
      <c r="E653" s="796"/>
      <c r="F653" s="713">
        <f t="shared" ref="F653" si="32">D653*E653</f>
        <v>0</v>
      </c>
    </row>
    <row r="654" spans="1:6" s="40" customFormat="1">
      <c r="A654" s="777"/>
      <c r="B654" s="783"/>
      <c r="C654" s="208"/>
      <c r="D654" s="779"/>
      <c r="E654" s="796"/>
      <c r="F654" s="780"/>
    </row>
    <row r="655" spans="1:6" s="40" customFormat="1">
      <c r="A655" s="777"/>
      <c r="B655" s="778" t="s">
        <v>1583</v>
      </c>
      <c r="C655" s="208"/>
      <c r="D655" s="779"/>
      <c r="E655" s="796"/>
      <c r="F655" s="780"/>
    </row>
    <row r="656" spans="1:6" s="40" customFormat="1">
      <c r="A656" s="777"/>
      <c r="B656" s="781"/>
      <c r="C656" s="208"/>
      <c r="D656" s="779"/>
      <c r="E656" s="796"/>
      <c r="F656" s="780"/>
    </row>
    <row r="657" spans="1:6" s="40" customFormat="1" ht="79.5" customHeight="1">
      <c r="A657" s="777" t="s">
        <v>31</v>
      </c>
      <c r="B657" s="781" t="s">
        <v>1584</v>
      </c>
      <c r="C657" s="208" t="s">
        <v>29</v>
      </c>
      <c r="D657" s="779">
        <v>40</v>
      </c>
      <c r="E657" s="796"/>
      <c r="F657" s="713">
        <f t="shared" ref="F657" si="33">D657*E657</f>
        <v>0</v>
      </c>
    </row>
    <row r="658" spans="1:6" s="40" customFormat="1">
      <c r="A658" s="777"/>
      <c r="B658" s="781"/>
      <c r="C658" s="208"/>
      <c r="D658" s="779"/>
      <c r="E658" s="796"/>
      <c r="F658" s="780"/>
    </row>
    <row r="659" spans="1:6" s="40" customFormat="1">
      <c r="A659" s="777" t="s">
        <v>32</v>
      </c>
      <c r="B659" s="778" t="s">
        <v>1585</v>
      </c>
      <c r="C659" s="208"/>
      <c r="D659" s="779"/>
      <c r="E659" s="796"/>
      <c r="F659" s="780"/>
    </row>
    <row r="660" spans="1:6" s="40" customFormat="1">
      <c r="A660" s="777" t="s">
        <v>1586</v>
      </c>
      <c r="B660" s="783" t="s">
        <v>1587</v>
      </c>
      <c r="C660" s="208" t="s">
        <v>46</v>
      </c>
      <c r="D660" s="779"/>
      <c r="E660" s="796"/>
      <c r="F660" s="713">
        <f t="shared" ref="F660:F663" si="34">D660*E660</f>
        <v>0</v>
      </c>
    </row>
    <row r="661" spans="1:6" s="40" customFormat="1">
      <c r="A661" s="777" t="s">
        <v>1588</v>
      </c>
      <c r="B661" s="784" t="s">
        <v>1589</v>
      </c>
      <c r="C661" s="208" t="s">
        <v>46</v>
      </c>
      <c r="D661" s="779">
        <v>4</v>
      </c>
      <c r="E661" s="796"/>
      <c r="F661" s="713">
        <f t="shared" si="34"/>
        <v>0</v>
      </c>
    </row>
    <row r="662" spans="1:6" s="40" customFormat="1">
      <c r="A662" s="777" t="s">
        <v>1590</v>
      </c>
      <c r="B662" s="784" t="s">
        <v>1591</v>
      </c>
      <c r="C662" s="208" t="s">
        <v>46</v>
      </c>
      <c r="D662" s="779">
        <v>0</v>
      </c>
      <c r="E662" s="796"/>
      <c r="F662" s="713">
        <f t="shared" si="34"/>
        <v>0</v>
      </c>
    </row>
    <row r="663" spans="1:6" s="776" customFormat="1" ht="17.399999999999999" customHeight="1">
      <c r="A663" s="785" t="s">
        <v>33</v>
      </c>
      <c r="B663" s="784" t="s">
        <v>1592</v>
      </c>
      <c r="C663" s="786" t="s">
        <v>809</v>
      </c>
      <c r="D663" s="787">
        <v>1</v>
      </c>
      <c r="E663" s="792"/>
      <c r="F663" s="713">
        <f t="shared" si="34"/>
        <v>0</v>
      </c>
    </row>
    <row r="664" spans="1:6" s="776" customFormat="1">
      <c r="A664" s="785"/>
      <c r="B664" s="784"/>
      <c r="C664" s="786"/>
      <c r="D664" s="787"/>
      <c r="E664" s="792"/>
      <c r="F664" s="713"/>
    </row>
    <row r="665" spans="1:6" s="776" customFormat="1">
      <c r="A665" s="785"/>
      <c r="B665" s="784"/>
      <c r="C665" s="786"/>
      <c r="D665" s="787"/>
      <c r="E665" s="792"/>
      <c r="F665" s="713"/>
    </row>
    <row r="666" spans="1:6" s="776" customFormat="1">
      <c r="A666" s="785"/>
      <c r="B666" s="784"/>
      <c r="C666" s="786"/>
      <c r="D666" s="787"/>
      <c r="E666" s="792"/>
      <c r="F666" s="713"/>
    </row>
    <row r="667" spans="1:6" s="776" customFormat="1">
      <c r="A667" s="785"/>
      <c r="B667" s="784"/>
      <c r="C667" s="786"/>
      <c r="D667" s="787"/>
      <c r="E667" s="792"/>
      <c r="F667" s="713"/>
    </row>
    <row r="668" spans="1:6" s="776" customFormat="1">
      <c r="A668" s="785"/>
      <c r="B668" s="784"/>
      <c r="C668" s="786"/>
      <c r="D668" s="787"/>
      <c r="E668" s="792"/>
      <c r="F668" s="713"/>
    </row>
    <row r="669" spans="1:6" s="776" customFormat="1">
      <c r="A669" s="785"/>
      <c r="B669" s="784"/>
      <c r="C669" s="786"/>
      <c r="D669" s="787"/>
      <c r="E669" s="792"/>
      <c r="F669" s="713"/>
    </row>
    <row r="670" spans="1:6" s="776" customFormat="1">
      <c r="A670" s="785"/>
      <c r="B670" s="784"/>
      <c r="C670" s="786"/>
      <c r="D670" s="787"/>
      <c r="E670" s="792"/>
      <c r="F670" s="713"/>
    </row>
    <row r="671" spans="1:6" s="776" customFormat="1">
      <c r="A671" s="785"/>
      <c r="B671" s="784"/>
      <c r="C671" s="786"/>
      <c r="D671" s="787"/>
      <c r="E671" s="792"/>
      <c r="F671" s="713"/>
    </row>
    <row r="672" spans="1:6" s="776" customFormat="1">
      <c r="A672" s="785"/>
      <c r="B672" s="784"/>
      <c r="C672" s="786"/>
      <c r="D672" s="787"/>
      <c r="E672" s="792"/>
      <c r="F672" s="713"/>
    </row>
    <row r="673" spans="1:6" s="776" customFormat="1">
      <c r="A673" s="785"/>
      <c r="B673" s="784"/>
      <c r="C673" s="786"/>
      <c r="D673" s="787"/>
      <c r="E673" s="792"/>
      <c r="F673" s="713"/>
    </row>
    <row r="674" spans="1:6" s="776" customFormat="1">
      <c r="A674" s="786"/>
      <c r="B674" s="784"/>
      <c r="C674" s="786"/>
      <c r="D674" s="787"/>
      <c r="E674" s="792"/>
      <c r="F674" s="788"/>
    </row>
    <row r="675" spans="1:6" s="776" customFormat="1" ht="20.100000000000001" customHeight="1">
      <c r="A675" s="48"/>
      <c r="B675" s="2568" t="s">
        <v>1593</v>
      </c>
      <c r="C675" s="47"/>
      <c r="D675" s="718"/>
      <c r="E675" s="2014"/>
      <c r="F675" s="351"/>
    </row>
    <row r="676" spans="1:6" s="776" customFormat="1" ht="19.5" customHeight="1" thickBot="1">
      <c r="A676" s="66"/>
      <c r="B676" s="2569"/>
      <c r="C676" s="65"/>
      <c r="D676" s="720"/>
      <c r="E676" s="2022"/>
      <c r="F676" s="393">
        <f>SUM(F644:F674)</f>
        <v>0</v>
      </c>
    </row>
    <row r="677" spans="1:6" ht="14.4" thickTop="1">
      <c r="A677" s="227"/>
      <c r="B677" s="767"/>
      <c r="C677" s="30"/>
      <c r="D677" s="722"/>
      <c r="E677" s="2010"/>
      <c r="F677" s="392"/>
    </row>
    <row r="678" spans="1:6">
      <c r="A678" s="227"/>
      <c r="B678" s="628" t="s">
        <v>1529</v>
      </c>
      <c r="C678" s="30"/>
      <c r="D678" s="722"/>
      <c r="E678" s="2010"/>
      <c r="F678" s="392"/>
    </row>
    <row r="679" spans="1:6">
      <c r="A679" s="227"/>
      <c r="B679" s="628"/>
      <c r="C679" s="30"/>
      <c r="D679" s="722"/>
      <c r="E679" s="2010"/>
      <c r="F679" s="392"/>
    </row>
    <row r="680" spans="1:6" s="40" customFormat="1">
      <c r="A680" s="789"/>
      <c r="B680" s="790" t="s">
        <v>1594</v>
      </c>
      <c r="C680" s="208"/>
      <c r="D680" s="779"/>
      <c r="E680" s="2285"/>
      <c r="F680" s="780"/>
    </row>
    <row r="681" spans="1:6" s="40" customFormat="1">
      <c r="A681" s="789"/>
      <c r="B681" s="790" t="s">
        <v>1595</v>
      </c>
      <c r="C681" s="208"/>
      <c r="D681" s="779"/>
      <c r="E681" s="2285"/>
      <c r="F681" s="780"/>
    </row>
    <row r="682" spans="1:6" s="40" customFormat="1">
      <c r="A682" s="789"/>
      <c r="B682" s="790"/>
      <c r="C682" s="208"/>
      <c r="D682" s="779"/>
      <c r="E682" s="2285"/>
      <c r="F682" s="780"/>
    </row>
    <row r="683" spans="1:6" s="40" customFormat="1">
      <c r="A683" s="777"/>
      <c r="B683" s="778" t="s">
        <v>1596</v>
      </c>
      <c r="C683" s="208"/>
      <c r="D683" s="779"/>
      <c r="E683" s="2285"/>
      <c r="F683" s="780"/>
    </row>
    <row r="684" spans="1:6" s="40" customFormat="1" ht="17.25" customHeight="1">
      <c r="A684" s="777"/>
      <c r="B684" s="781"/>
      <c r="C684" s="208"/>
      <c r="D684" s="779"/>
      <c r="E684" s="2285"/>
      <c r="F684" s="780"/>
    </row>
    <row r="685" spans="1:6" s="776" customFormat="1" ht="41.4">
      <c r="A685" s="785" t="s">
        <v>28</v>
      </c>
      <c r="B685" s="784" t="s">
        <v>1597</v>
      </c>
      <c r="C685" s="786" t="s">
        <v>809</v>
      </c>
      <c r="D685" s="787">
        <v>15</v>
      </c>
      <c r="E685" s="2286"/>
      <c r="F685" s="713">
        <f t="shared" ref="F685:F687" si="35">D685*E685</f>
        <v>0</v>
      </c>
    </row>
    <row r="686" spans="1:6" s="776" customFormat="1">
      <c r="A686" s="785"/>
      <c r="B686" s="784"/>
      <c r="C686" s="786"/>
      <c r="D686" s="787"/>
      <c r="E686" s="2286"/>
      <c r="F686" s="713"/>
    </row>
    <row r="687" spans="1:6" s="776" customFormat="1" ht="41.4">
      <c r="A687" s="785" t="s">
        <v>30</v>
      </c>
      <c r="B687" s="781" t="s">
        <v>1598</v>
      </c>
      <c r="C687" s="786" t="s">
        <v>809</v>
      </c>
      <c r="D687" s="787">
        <v>30</v>
      </c>
      <c r="E687" s="2286"/>
      <c r="F687" s="713">
        <f t="shared" si="35"/>
        <v>0</v>
      </c>
    </row>
    <row r="688" spans="1:6" s="776" customFormat="1" ht="16.5" customHeight="1">
      <c r="A688" s="785"/>
      <c r="B688" s="784"/>
      <c r="C688" s="786"/>
      <c r="D688" s="787"/>
      <c r="E688" s="2286"/>
      <c r="F688" s="788"/>
    </row>
    <row r="689" spans="1:6" s="776" customFormat="1" ht="17.399999999999999" customHeight="1">
      <c r="A689" s="785" t="s">
        <v>31</v>
      </c>
      <c r="B689" s="784" t="s">
        <v>1599</v>
      </c>
      <c r="C689" s="786" t="s">
        <v>809</v>
      </c>
      <c r="D689" s="787">
        <v>15</v>
      </c>
      <c r="E689" s="2286"/>
      <c r="F689" s="713">
        <f t="shared" ref="F689" si="36">D689*E689</f>
        <v>0</v>
      </c>
    </row>
    <row r="690" spans="1:6" s="40" customFormat="1">
      <c r="A690" s="777"/>
      <c r="B690" s="783"/>
      <c r="C690" s="208"/>
      <c r="D690" s="779"/>
      <c r="E690" s="2285"/>
      <c r="F690" s="788">
        <v>0</v>
      </c>
    </row>
    <row r="691" spans="1:6" s="40" customFormat="1">
      <c r="A691" s="777"/>
      <c r="B691" s="778" t="s">
        <v>1600</v>
      </c>
      <c r="C691" s="208"/>
      <c r="D691" s="779"/>
      <c r="E691" s="2287"/>
      <c r="F691" s="788">
        <v>0</v>
      </c>
    </row>
    <row r="692" spans="1:6" s="40" customFormat="1" ht="55.2">
      <c r="A692" s="777" t="s">
        <v>32</v>
      </c>
      <c r="B692" s="781" t="s">
        <v>1584</v>
      </c>
      <c r="C692" s="208" t="s">
        <v>29</v>
      </c>
      <c r="D692" s="779">
        <v>90</v>
      </c>
      <c r="E692" s="2287"/>
      <c r="F692" s="713">
        <f t="shared" ref="F692" si="37">D692*E692</f>
        <v>0</v>
      </c>
    </row>
    <row r="693" spans="1:6" s="40" customFormat="1">
      <c r="A693" s="777"/>
      <c r="B693" s="781"/>
      <c r="C693" s="208"/>
      <c r="D693" s="779"/>
      <c r="E693" s="2287"/>
      <c r="F693" s="780"/>
    </row>
    <row r="694" spans="1:6" s="40" customFormat="1">
      <c r="A694" s="777" t="s">
        <v>33</v>
      </c>
      <c r="B694" s="778" t="s">
        <v>1601</v>
      </c>
      <c r="C694" s="208"/>
      <c r="D694" s="779"/>
      <c r="E694" s="2287"/>
      <c r="F694" s="780"/>
    </row>
    <row r="695" spans="1:6" s="40" customFormat="1">
      <c r="A695" s="777" t="s">
        <v>1586</v>
      </c>
      <c r="B695" s="783" t="s">
        <v>1587</v>
      </c>
      <c r="C695" s="208" t="s">
        <v>46</v>
      </c>
      <c r="D695" s="779">
        <v>0</v>
      </c>
      <c r="E695" s="2285"/>
      <c r="F695" s="713">
        <f t="shared" ref="F695:F696" si="38">D695*E695</f>
        <v>0</v>
      </c>
    </row>
    <row r="696" spans="1:6" s="40" customFormat="1">
      <c r="A696" s="777" t="s">
        <v>1588</v>
      </c>
      <c r="B696" s="784" t="s">
        <v>1589</v>
      </c>
      <c r="C696" s="208" t="s">
        <v>46</v>
      </c>
      <c r="D696" s="779">
        <v>0</v>
      </c>
      <c r="E696" s="2285"/>
      <c r="F696" s="713">
        <f t="shared" si="38"/>
        <v>0</v>
      </c>
    </row>
    <row r="697" spans="1:6" s="40" customFormat="1">
      <c r="A697" s="777" t="s">
        <v>1590</v>
      </c>
      <c r="B697" s="784" t="s">
        <v>1591</v>
      </c>
      <c r="C697" s="208" t="s">
        <v>46</v>
      </c>
      <c r="D697" s="779">
        <v>12</v>
      </c>
      <c r="E697" s="2285"/>
      <c r="F697" s="713">
        <f>D697*E697</f>
        <v>0</v>
      </c>
    </row>
    <row r="698" spans="1:6" s="40" customFormat="1">
      <c r="A698" s="777"/>
      <c r="B698" s="784"/>
      <c r="C698" s="208"/>
      <c r="D698" s="779"/>
      <c r="E698" s="2287"/>
      <c r="F698" s="780"/>
    </row>
    <row r="699" spans="1:6" s="40" customFormat="1">
      <c r="A699" s="777"/>
      <c r="B699" s="784"/>
      <c r="C699" s="208"/>
      <c r="D699" s="779"/>
      <c r="E699" s="2287"/>
      <c r="F699" s="780"/>
    </row>
    <row r="700" spans="1:6" s="40" customFormat="1">
      <c r="A700" s="777"/>
      <c r="B700" s="784"/>
      <c r="C700" s="208"/>
      <c r="D700" s="779"/>
      <c r="E700" s="2287"/>
      <c r="F700" s="780"/>
    </row>
    <row r="701" spans="1:6" s="40" customFormat="1">
      <c r="A701" s="777"/>
      <c r="B701" s="784"/>
      <c r="C701" s="208"/>
      <c r="D701" s="779"/>
      <c r="E701" s="2287"/>
      <c r="F701" s="780"/>
    </row>
    <row r="702" spans="1:6" s="40" customFormat="1">
      <c r="A702" s="777"/>
      <c r="B702" s="784"/>
      <c r="C702" s="208"/>
      <c r="D702" s="779"/>
      <c r="E702" s="2287"/>
      <c r="F702" s="780"/>
    </row>
    <row r="703" spans="1:6" s="40" customFormat="1">
      <c r="A703" s="777"/>
      <c r="B703" s="784"/>
      <c r="C703" s="208"/>
      <c r="D703" s="779"/>
      <c r="E703" s="2287"/>
      <c r="F703" s="780"/>
    </row>
    <row r="704" spans="1:6" s="40" customFormat="1">
      <c r="A704" s="777"/>
      <c r="B704" s="784"/>
      <c r="C704" s="208"/>
      <c r="D704" s="779"/>
      <c r="E704" s="2287"/>
      <c r="F704" s="780"/>
    </row>
    <row r="705" spans="1:6" s="40" customFormat="1">
      <c r="A705" s="777"/>
      <c r="B705" s="784"/>
      <c r="C705" s="208"/>
      <c r="D705" s="779"/>
      <c r="E705" s="2287"/>
      <c r="F705" s="780"/>
    </row>
    <row r="706" spans="1:6" s="40" customFormat="1">
      <c r="A706" s="777"/>
      <c r="B706" s="784"/>
      <c r="C706" s="208"/>
      <c r="D706" s="779"/>
      <c r="E706" s="2287"/>
      <c r="F706" s="780"/>
    </row>
    <row r="707" spans="1:6" s="40" customFormat="1">
      <c r="A707" s="777"/>
      <c r="B707" s="784"/>
      <c r="C707" s="208"/>
      <c r="D707" s="779"/>
      <c r="E707" s="2287"/>
      <c r="F707" s="780"/>
    </row>
    <row r="708" spans="1:6" s="40" customFormat="1">
      <c r="A708" s="777"/>
      <c r="B708" s="784"/>
      <c r="C708" s="208"/>
      <c r="D708" s="779"/>
      <c r="E708" s="2287"/>
      <c r="F708" s="780"/>
    </row>
    <row r="709" spans="1:6" s="40" customFormat="1">
      <c r="A709" s="777"/>
      <c r="B709" s="784"/>
      <c r="C709" s="208"/>
      <c r="D709" s="779"/>
      <c r="E709" s="2287"/>
      <c r="F709" s="780"/>
    </row>
    <row r="710" spans="1:6" s="40" customFormat="1">
      <c r="A710" s="777"/>
      <c r="B710" s="784"/>
      <c r="C710" s="208"/>
      <c r="D710" s="779"/>
      <c r="E710" s="2287"/>
      <c r="F710" s="780"/>
    </row>
    <row r="711" spans="1:6" s="40" customFormat="1">
      <c r="A711" s="777"/>
      <c r="B711" s="784"/>
      <c r="C711" s="208"/>
      <c r="D711" s="779"/>
      <c r="E711" s="2287"/>
      <c r="F711" s="780"/>
    </row>
    <row r="712" spans="1:6" s="40" customFormat="1">
      <c r="A712" s="777"/>
      <c r="B712" s="784"/>
      <c r="C712" s="208"/>
      <c r="D712" s="779"/>
      <c r="E712" s="2287"/>
      <c r="F712" s="780"/>
    </row>
    <row r="713" spans="1:6" s="40" customFormat="1">
      <c r="A713" s="777"/>
      <c r="B713" s="784"/>
      <c r="C713" s="208"/>
      <c r="D713" s="779"/>
      <c r="E713" s="2287"/>
      <c r="F713" s="780"/>
    </row>
    <row r="714" spans="1:6" s="40" customFormat="1">
      <c r="A714" s="777"/>
      <c r="B714" s="784"/>
      <c r="C714" s="208"/>
      <c r="D714" s="779"/>
      <c r="E714" s="2287"/>
      <c r="F714" s="780"/>
    </row>
    <row r="715" spans="1:6" s="776" customFormat="1" ht="15.75" customHeight="1">
      <c r="A715" s="785"/>
      <c r="B715" s="784"/>
      <c r="C715" s="786"/>
      <c r="D715" s="787"/>
      <c r="E715" s="2288"/>
      <c r="F715" s="788"/>
    </row>
    <row r="716" spans="1:6" s="40" customFormat="1">
      <c r="A716" s="777"/>
      <c r="B716" s="783"/>
      <c r="C716" s="208"/>
      <c r="D716" s="779"/>
      <c r="E716" s="2285"/>
      <c r="F716" s="780"/>
    </row>
    <row r="717" spans="1:6" s="776" customFormat="1" ht="20.100000000000001" customHeight="1">
      <c r="A717" s="48"/>
      <c r="B717" s="2568" t="s">
        <v>1602</v>
      </c>
      <c r="C717" s="47"/>
      <c r="D717" s="718"/>
      <c r="E717" s="2014"/>
      <c r="F717" s="351"/>
    </row>
    <row r="718" spans="1:6" s="776" customFormat="1" ht="20.100000000000001" customHeight="1" thickBot="1">
      <c r="A718" s="66"/>
      <c r="B718" s="2569"/>
      <c r="C718" s="65"/>
      <c r="D718" s="720"/>
      <c r="E718" s="2022"/>
      <c r="F718" s="393">
        <f>SUM(F683:F716)</f>
        <v>0</v>
      </c>
    </row>
    <row r="719" spans="1:6" ht="14.4" thickTop="1">
      <c r="A719" s="227"/>
      <c r="B719" s="767"/>
      <c r="C719" s="30"/>
      <c r="D719" s="722"/>
      <c r="E719" s="2010"/>
      <c r="F719" s="392"/>
    </row>
    <row r="720" spans="1:6">
      <c r="A720" s="227"/>
      <c r="B720" s="628" t="s">
        <v>1529</v>
      </c>
      <c r="C720" s="30"/>
      <c r="D720" s="722"/>
      <c r="E720" s="2010"/>
      <c r="F720" s="392"/>
    </row>
    <row r="721" spans="1:7">
      <c r="A721" s="227"/>
      <c r="B721" s="628"/>
      <c r="C721" s="30"/>
      <c r="D721" s="722"/>
      <c r="E721" s="2010"/>
      <c r="F721" s="392"/>
    </row>
    <row r="722" spans="1:7" s="776" customFormat="1" ht="19.5" customHeight="1">
      <c r="A722" s="773"/>
      <c r="B722" s="772" t="s">
        <v>1603</v>
      </c>
      <c r="C722" s="773"/>
      <c r="D722" s="774"/>
      <c r="E722" s="2289"/>
      <c r="F722" s="788"/>
    </row>
    <row r="723" spans="1:7" s="776" customFormat="1" ht="19.5" customHeight="1">
      <c r="A723" s="773"/>
      <c r="B723" s="772"/>
      <c r="C723" s="773"/>
      <c r="D723" s="774"/>
      <c r="E723" s="2289"/>
      <c r="F723" s="788"/>
    </row>
    <row r="724" spans="1:7">
      <c r="A724" s="771"/>
      <c r="B724" s="791" t="s">
        <v>1604</v>
      </c>
      <c r="C724" s="786"/>
      <c r="D724" s="787"/>
      <c r="E724" s="792"/>
      <c r="F724" s="793"/>
      <c r="G724" s="794"/>
    </row>
    <row r="725" spans="1:7" ht="55.2">
      <c r="A725" s="785" t="s">
        <v>28</v>
      </c>
      <c r="B725" s="795" t="s">
        <v>1605</v>
      </c>
      <c r="C725" s="786" t="s">
        <v>1421</v>
      </c>
      <c r="D725" s="787">
        <v>2</v>
      </c>
      <c r="E725" s="796"/>
      <c r="F725" s="713">
        <f t="shared" ref="F725" si="39">D725*E725</f>
        <v>0</v>
      </c>
      <c r="G725" s="794"/>
    </row>
    <row r="726" spans="1:7">
      <c r="A726" s="208"/>
      <c r="B726" s="735"/>
      <c r="C726" s="208"/>
      <c r="D726" s="779"/>
      <c r="E726" s="796"/>
      <c r="F726" s="797"/>
      <c r="G726" s="794"/>
    </row>
    <row r="727" spans="1:7">
      <c r="A727" s="771"/>
      <c r="B727" s="798" t="s">
        <v>1568</v>
      </c>
      <c r="C727" s="786"/>
      <c r="D727" s="787"/>
      <c r="E727" s="792"/>
      <c r="F727" s="793"/>
      <c r="G727" s="794"/>
    </row>
    <row r="728" spans="1:7" ht="60" customHeight="1">
      <c r="A728" s="785" t="s">
        <v>30</v>
      </c>
      <c r="B728" s="799" t="s">
        <v>1569</v>
      </c>
      <c r="C728" s="786" t="s">
        <v>46</v>
      </c>
      <c r="D728" s="787">
        <v>50</v>
      </c>
      <c r="E728" s="792"/>
      <c r="F728" s="713">
        <f t="shared" ref="F728" si="40">D728*E728</f>
        <v>0</v>
      </c>
      <c r="G728" s="794"/>
    </row>
    <row r="729" spans="1:7">
      <c r="A729" s="785"/>
      <c r="B729" s="799"/>
      <c r="C729" s="786"/>
      <c r="D729" s="787"/>
      <c r="E729" s="792"/>
      <c r="F729" s="793"/>
      <c r="G729" s="794"/>
    </row>
    <row r="730" spans="1:7">
      <c r="A730" s="771"/>
      <c r="B730" s="798" t="s">
        <v>1556</v>
      </c>
      <c r="C730" s="786"/>
      <c r="D730" s="787"/>
      <c r="E730" s="792"/>
      <c r="F730" s="793"/>
      <c r="G730" s="794"/>
    </row>
    <row r="731" spans="1:7">
      <c r="A731" s="785" t="s">
        <v>31</v>
      </c>
      <c r="B731" s="799" t="s">
        <v>1606</v>
      </c>
      <c r="C731" s="786"/>
      <c r="D731" s="787"/>
      <c r="E731" s="792"/>
      <c r="F731" s="793"/>
      <c r="G731" s="794"/>
    </row>
    <row r="732" spans="1:7">
      <c r="A732" s="785"/>
      <c r="B732" s="799" t="s">
        <v>1607</v>
      </c>
      <c r="C732" s="786" t="s">
        <v>7</v>
      </c>
      <c r="D732" s="787">
        <v>1</v>
      </c>
      <c r="E732" s="792"/>
      <c r="F732" s="713">
        <f t="shared" ref="F732" si="41">D732*E732</f>
        <v>0</v>
      </c>
      <c r="G732" s="794"/>
    </row>
    <row r="733" spans="1:7">
      <c r="A733" s="785"/>
      <c r="B733" s="799"/>
      <c r="C733" s="786"/>
      <c r="D733" s="787"/>
      <c r="E733" s="792"/>
      <c r="F733" s="793"/>
      <c r="G733" s="794"/>
    </row>
    <row r="734" spans="1:7">
      <c r="A734" s="785" t="s">
        <v>32</v>
      </c>
      <c r="B734" s="799" t="s">
        <v>1557</v>
      </c>
      <c r="C734" s="786"/>
      <c r="D734" s="787"/>
      <c r="E734" s="792"/>
      <c r="F734" s="793"/>
      <c r="G734" s="794"/>
    </row>
    <row r="735" spans="1:7">
      <c r="A735" s="785"/>
      <c r="B735" s="799" t="s">
        <v>1558</v>
      </c>
      <c r="C735" s="786" t="s">
        <v>46</v>
      </c>
      <c r="D735" s="787">
        <v>25</v>
      </c>
      <c r="E735" s="792"/>
      <c r="F735" s="713">
        <f t="shared" ref="F735" si="42">D735*E735</f>
        <v>0</v>
      </c>
      <c r="G735" s="794"/>
    </row>
    <row r="736" spans="1:7">
      <c r="A736" s="785"/>
      <c r="B736" s="799"/>
      <c r="C736" s="786"/>
      <c r="D736" s="787"/>
      <c r="E736" s="792"/>
      <c r="F736" s="793"/>
      <c r="G736" s="794"/>
    </row>
    <row r="737" spans="1:7">
      <c r="A737" s="785" t="s">
        <v>33</v>
      </c>
      <c r="B737" s="799" t="s">
        <v>1608</v>
      </c>
      <c r="C737" s="786" t="s">
        <v>1421</v>
      </c>
      <c r="D737" s="787">
        <v>1</v>
      </c>
      <c r="E737" s="792"/>
      <c r="F737" s="713">
        <f t="shared" ref="F737" si="43">D737*E737</f>
        <v>0</v>
      </c>
      <c r="G737" s="794"/>
    </row>
    <row r="738" spans="1:7">
      <c r="A738" s="785"/>
      <c r="B738" s="799"/>
      <c r="C738" s="786"/>
      <c r="D738" s="787"/>
      <c r="E738" s="792"/>
      <c r="F738" s="793"/>
      <c r="G738" s="794"/>
    </row>
    <row r="739" spans="1:7">
      <c r="A739" s="771"/>
      <c r="B739" s="798" t="s">
        <v>1571</v>
      </c>
      <c r="C739" s="786"/>
      <c r="D739" s="787"/>
      <c r="E739" s="792"/>
      <c r="F739" s="793"/>
      <c r="G739" s="794"/>
    </row>
    <row r="740" spans="1:7">
      <c r="A740" s="785" t="s">
        <v>34</v>
      </c>
      <c r="B740" s="799" t="s">
        <v>1609</v>
      </c>
      <c r="C740" s="786"/>
      <c r="D740" s="787"/>
      <c r="E740" s="792"/>
      <c r="F740" s="793"/>
      <c r="G740" s="794"/>
    </row>
    <row r="741" spans="1:7">
      <c r="A741" s="785"/>
      <c r="B741" s="799" t="s">
        <v>1610</v>
      </c>
      <c r="C741" s="786" t="s">
        <v>7</v>
      </c>
      <c r="D741" s="787">
        <v>1</v>
      </c>
      <c r="E741" s="792"/>
      <c r="F741" s="713">
        <f t="shared" ref="F741" si="44">D741*E741</f>
        <v>0</v>
      </c>
      <c r="G741" s="794"/>
    </row>
    <row r="742" spans="1:7">
      <c r="A742" s="785"/>
      <c r="B742" s="799"/>
      <c r="C742" s="786"/>
      <c r="D742" s="787"/>
      <c r="E742" s="792"/>
      <c r="F742" s="793"/>
      <c r="G742" s="794"/>
    </row>
    <row r="743" spans="1:7">
      <c r="A743" s="785"/>
      <c r="B743" s="799"/>
      <c r="C743" s="786"/>
      <c r="D743" s="787"/>
      <c r="E743" s="792"/>
      <c r="F743" s="793"/>
      <c r="G743" s="794"/>
    </row>
    <row r="744" spans="1:7">
      <c r="A744" s="785"/>
      <c r="B744" s="799"/>
      <c r="C744" s="786"/>
      <c r="D744" s="787"/>
      <c r="E744" s="792"/>
      <c r="F744" s="793"/>
      <c r="G744" s="794"/>
    </row>
    <row r="745" spans="1:7">
      <c r="A745" s="785"/>
      <c r="B745" s="799"/>
      <c r="C745" s="786"/>
      <c r="D745" s="787"/>
      <c r="E745" s="792"/>
      <c r="F745" s="793"/>
      <c r="G745" s="794"/>
    </row>
    <row r="746" spans="1:7">
      <c r="A746" s="785"/>
      <c r="B746" s="799"/>
      <c r="C746" s="786"/>
      <c r="D746" s="787"/>
      <c r="E746" s="792"/>
      <c r="F746" s="793"/>
      <c r="G746" s="794"/>
    </row>
    <row r="747" spans="1:7">
      <c r="A747" s="785"/>
      <c r="B747" s="799"/>
      <c r="C747" s="786"/>
      <c r="D747" s="787"/>
      <c r="E747" s="792"/>
      <c r="F747" s="793"/>
      <c r="G747" s="794"/>
    </row>
    <row r="748" spans="1:7">
      <c r="A748" s="785"/>
      <c r="B748" s="799"/>
      <c r="C748" s="786"/>
      <c r="D748" s="787"/>
      <c r="E748" s="792"/>
      <c r="F748" s="793"/>
      <c r="G748" s="794"/>
    </row>
    <row r="749" spans="1:7">
      <c r="A749" s="785"/>
      <c r="B749" s="799"/>
      <c r="C749" s="786"/>
      <c r="D749" s="787"/>
      <c r="E749" s="792"/>
      <c r="F749" s="793"/>
      <c r="G749" s="794"/>
    </row>
    <row r="750" spans="1:7">
      <c r="A750" s="785"/>
      <c r="B750" s="799"/>
      <c r="C750" s="786"/>
      <c r="D750" s="787"/>
      <c r="E750" s="792"/>
      <c r="F750" s="793"/>
      <c r="G750" s="794"/>
    </row>
    <row r="751" spans="1:7">
      <c r="A751" s="785"/>
      <c r="B751" s="799"/>
      <c r="C751" s="786"/>
      <c r="D751" s="787"/>
      <c r="E751" s="792"/>
      <c r="F751" s="793"/>
      <c r="G751" s="794"/>
    </row>
    <row r="752" spans="1:7">
      <c r="A752" s="785"/>
      <c r="B752" s="799"/>
      <c r="C752" s="786"/>
      <c r="D752" s="787"/>
      <c r="E752" s="792"/>
      <c r="F752" s="793"/>
      <c r="G752" s="794"/>
    </row>
    <row r="753" spans="1:7">
      <c r="A753" s="785"/>
      <c r="B753" s="799"/>
      <c r="C753" s="786"/>
      <c r="D753" s="787"/>
      <c r="E753" s="792"/>
      <c r="F753" s="793"/>
      <c r="G753" s="794"/>
    </row>
    <row r="754" spans="1:7">
      <c r="A754" s="785"/>
      <c r="B754" s="799"/>
      <c r="C754" s="786"/>
      <c r="D754" s="787"/>
      <c r="E754" s="792"/>
      <c r="F754" s="793"/>
      <c r="G754" s="794"/>
    </row>
    <row r="755" spans="1:7">
      <c r="A755" s="785"/>
      <c r="B755" s="799"/>
      <c r="C755" s="786"/>
      <c r="D755" s="787"/>
      <c r="E755" s="792"/>
      <c r="F755" s="793"/>
      <c r="G755" s="794"/>
    </row>
    <row r="756" spans="1:7">
      <c r="A756" s="785"/>
      <c r="B756" s="799"/>
      <c r="C756" s="786"/>
      <c r="D756" s="787"/>
      <c r="E756" s="792"/>
      <c r="F756" s="793"/>
      <c r="G756" s="794"/>
    </row>
    <row r="757" spans="1:7">
      <c r="A757" s="785"/>
      <c r="B757" s="799"/>
      <c r="C757" s="786"/>
      <c r="D757" s="787"/>
      <c r="E757" s="792"/>
      <c r="F757" s="793"/>
      <c r="G757" s="794"/>
    </row>
    <row r="758" spans="1:7">
      <c r="A758" s="785"/>
      <c r="B758" s="799"/>
      <c r="C758" s="786"/>
      <c r="D758" s="787"/>
      <c r="E758" s="792"/>
      <c r="F758" s="793"/>
      <c r="G758" s="794"/>
    </row>
    <row r="759" spans="1:7">
      <c r="A759" s="785"/>
      <c r="B759" s="799"/>
      <c r="C759" s="786"/>
      <c r="D759" s="787"/>
      <c r="E759" s="792"/>
      <c r="F759" s="793"/>
      <c r="G759" s="794"/>
    </row>
    <row r="760" spans="1:7">
      <c r="A760" s="785"/>
      <c r="B760" s="799"/>
      <c r="C760" s="786"/>
      <c r="D760" s="787"/>
      <c r="E760" s="792"/>
      <c r="F760" s="793"/>
      <c r="G760" s="794"/>
    </row>
    <row r="761" spans="1:7">
      <c r="A761" s="48"/>
      <c r="B761" s="2568" t="s">
        <v>1611</v>
      </c>
      <c r="C761" s="47"/>
      <c r="D761" s="718"/>
      <c r="E761" s="2014"/>
      <c r="F761" s="351"/>
      <c r="G761" s="794"/>
    </row>
    <row r="762" spans="1:7" ht="14.4" thickBot="1">
      <c r="A762" s="66"/>
      <c r="B762" s="2569"/>
      <c r="C762" s="65"/>
      <c r="D762" s="720"/>
      <c r="E762" s="2022"/>
      <c r="F762" s="393">
        <f>SUM(F725:F760)</f>
        <v>0</v>
      </c>
      <c r="G762" s="794"/>
    </row>
    <row r="763" spans="1:7" ht="14.4" thickTop="1">
      <c r="A763" s="227"/>
      <c r="B763" s="767"/>
      <c r="C763" s="30"/>
      <c r="D763" s="722"/>
      <c r="E763" s="2010"/>
      <c r="F763" s="392"/>
      <c r="G763" s="794"/>
    </row>
    <row r="764" spans="1:7">
      <c r="A764" s="227"/>
      <c r="B764" s="767"/>
      <c r="C764" s="30"/>
      <c r="D764" s="722"/>
      <c r="E764" s="2010"/>
      <c r="F764" s="392"/>
      <c r="G764" s="794"/>
    </row>
    <row r="765" spans="1:7" s="776" customFormat="1">
      <c r="A765" s="249"/>
      <c r="B765" s="628" t="s">
        <v>1612</v>
      </c>
      <c r="C765" s="249"/>
      <c r="D765" s="800"/>
      <c r="E765" s="2290"/>
      <c r="F765" s="801"/>
    </row>
    <row r="766" spans="1:7" s="776" customFormat="1">
      <c r="A766" s="208"/>
      <c r="B766" s="628"/>
      <c r="C766" s="580"/>
      <c r="D766" s="779"/>
      <c r="E766" s="2040"/>
      <c r="F766" s="780"/>
    </row>
    <row r="767" spans="1:7" s="776" customFormat="1">
      <c r="A767" s="208"/>
      <c r="B767" s="628" t="s">
        <v>1613</v>
      </c>
      <c r="C767" s="580"/>
      <c r="D767" s="779"/>
      <c r="E767" s="2040"/>
      <c r="F767" s="780"/>
    </row>
    <row r="768" spans="1:7" s="776" customFormat="1">
      <c r="A768" s="208"/>
      <c r="B768" s="802"/>
      <c r="C768" s="208"/>
      <c r="D768" s="779"/>
      <c r="E768" s="2040"/>
      <c r="F768" s="780"/>
    </row>
    <row r="769" spans="1:6" s="776" customFormat="1" ht="18" customHeight="1">
      <c r="A769" s="785"/>
      <c r="B769" s="803"/>
      <c r="C769" s="786"/>
      <c r="D769" s="787"/>
      <c r="E769" s="2285"/>
      <c r="F769" s="780"/>
    </row>
    <row r="770" spans="1:6" s="776" customFormat="1" ht="18" customHeight="1">
      <c r="A770" s="785" t="s">
        <v>1614</v>
      </c>
      <c r="B770" s="803" t="s">
        <v>1615</v>
      </c>
      <c r="C770" s="786"/>
      <c r="D770" s="787"/>
      <c r="E770" s="2285"/>
      <c r="F770" s="780">
        <f>F568</f>
        <v>0</v>
      </c>
    </row>
    <row r="771" spans="1:6" s="776" customFormat="1" ht="18" customHeight="1">
      <c r="A771" s="785"/>
      <c r="B771" s="803"/>
      <c r="C771" s="786"/>
      <c r="D771" s="787"/>
      <c r="E771" s="2285"/>
      <c r="F771" s="780"/>
    </row>
    <row r="772" spans="1:6" s="776" customFormat="1" ht="18" customHeight="1">
      <c r="A772" s="785" t="s">
        <v>1616</v>
      </c>
      <c r="B772" s="784" t="s">
        <v>1617</v>
      </c>
      <c r="C772" s="786"/>
      <c r="D772" s="787"/>
      <c r="E772" s="2291"/>
      <c r="F772" s="788">
        <f>F600</f>
        <v>0</v>
      </c>
    </row>
    <row r="773" spans="1:6" s="776" customFormat="1" ht="18" customHeight="1">
      <c r="A773" s="785"/>
      <c r="B773" s="784"/>
      <c r="C773" s="786"/>
      <c r="D773" s="787"/>
      <c r="E773" s="2291"/>
      <c r="F773" s="788"/>
    </row>
    <row r="774" spans="1:6" s="776" customFormat="1" ht="18" customHeight="1">
      <c r="A774" s="785" t="s">
        <v>1618</v>
      </c>
      <c r="B774" s="784" t="s">
        <v>1619</v>
      </c>
      <c r="C774" s="786"/>
      <c r="D774" s="787"/>
      <c r="E774" s="2291"/>
      <c r="F774" s="788">
        <f>F641</f>
        <v>0</v>
      </c>
    </row>
    <row r="775" spans="1:6" s="776" customFormat="1" ht="18" customHeight="1">
      <c r="A775" s="785"/>
      <c r="B775" s="784"/>
      <c r="C775" s="786"/>
      <c r="D775" s="787"/>
      <c r="E775" s="2291"/>
      <c r="F775" s="788"/>
    </row>
    <row r="776" spans="1:6" s="776" customFormat="1" ht="18" customHeight="1">
      <c r="A776" s="785" t="s">
        <v>1620</v>
      </c>
      <c r="B776" s="784" t="s">
        <v>1621</v>
      </c>
      <c r="C776" s="786"/>
      <c r="D776" s="787"/>
      <c r="E776" s="2291"/>
      <c r="F776" s="788">
        <f>F676</f>
        <v>0</v>
      </c>
    </row>
    <row r="777" spans="1:6" s="776" customFormat="1" ht="18" customHeight="1">
      <c r="A777" s="785"/>
      <c r="B777" s="784"/>
      <c r="C777" s="786"/>
      <c r="D777" s="787"/>
      <c r="E777" s="2291"/>
      <c r="F777" s="788"/>
    </row>
    <row r="778" spans="1:6" s="776" customFormat="1" ht="18" customHeight="1">
      <c r="A778" s="785" t="s">
        <v>1622</v>
      </c>
      <c r="B778" s="784" t="s">
        <v>1623</v>
      </c>
      <c r="C778" s="786"/>
      <c r="D778" s="787"/>
      <c r="E778" s="2291"/>
      <c r="F778" s="788">
        <f>F718</f>
        <v>0</v>
      </c>
    </row>
    <row r="779" spans="1:6" s="776" customFormat="1" ht="18" customHeight="1">
      <c r="A779" s="785"/>
      <c r="B779" s="784"/>
      <c r="C779" s="786"/>
      <c r="D779" s="787"/>
      <c r="E779" s="2291"/>
      <c r="F779" s="788"/>
    </row>
    <row r="780" spans="1:6" s="776" customFormat="1" ht="18" customHeight="1">
      <c r="A780" s="785" t="s">
        <v>1624</v>
      </c>
      <c r="B780" s="784" t="s">
        <v>1625</v>
      </c>
      <c r="C780" s="786"/>
      <c r="D780" s="787"/>
      <c r="E780" s="2291"/>
      <c r="F780" s="788">
        <f>F762</f>
        <v>0</v>
      </c>
    </row>
    <row r="781" spans="1:6" s="776" customFormat="1" ht="18" customHeight="1">
      <c r="A781" s="785"/>
      <c r="B781" s="784"/>
      <c r="C781" s="786"/>
      <c r="D781" s="787"/>
      <c r="E781" s="2291"/>
      <c r="F781" s="788"/>
    </row>
    <row r="782" spans="1:6" s="805" customFormat="1" ht="18" customHeight="1">
      <c r="A782" s="771"/>
      <c r="B782" s="804"/>
      <c r="C782" s="773"/>
      <c r="D782" s="774"/>
      <c r="E782" s="2289"/>
      <c r="F782" s="775"/>
    </row>
    <row r="783" spans="1:6" s="776" customFormat="1" ht="18" customHeight="1">
      <c r="A783" s="785"/>
      <c r="B783" s="784"/>
      <c r="C783" s="786"/>
      <c r="D783" s="787"/>
      <c r="E783" s="2291"/>
      <c r="F783" s="788"/>
    </row>
    <row r="784" spans="1:6" s="776" customFormat="1" ht="18" customHeight="1">
      <c r="A784" s="785"/>
      <c r="B784" s="784"/>
      <c r="C784" s="786"/>
      <c r="D784" s="787"/>
      <c r="E784" s="2291"/>
      <c r="F784" s="788"/>
    </row>
    <row r="785" spans="1:6" s="776" customFormat="1" ht="18" customHeight="1">
      <c r="A785" s="785"/>
      <c r="B785" s="784"/>
      <c r="C785" s="786"/>
      <c r="D785" s="787"/>
      <c r="E785" s="2291"/>
      <c r="F785" s="788"/>
    </row>
    <row r="786" spans="1:6" s="776" customFormat="1" ht="18" customHeight="1">
      <c r="A786" s="785"/>
      <c r="B786" s="784"/>
      <c r="C786" s="786"/>
      <c r="D786" s="787"/>
      <c r="E786" s="2291"/>
      <c r="F786" s="788"/>
    </row>
    <row r="787" spans="1:6" s="776" customFormat="1" ht="18" customHeight="1">
      <c r="A787" s="785"/>
      <c r="B787" s="784"/>
      <c r="C787" s="786"/>
      <c r="D787" s="787"/>
      <c r="E787" s="2291"/>
      <c r="F787" s="788"/>
    </row>
    <row r="788" spans="1:6" s="776" customFormat="1" ht="18" customHeight="1">
      <c r="A788" s="785"/>
      <c r="B788" s="784"/>
      <c r="C788" s="786"/>
      <c r="D788" s="787"/>
      <c r="E788" s="2291"/>
      <c r="F788" s="788"/>
    </row>
    <row r="789" spans="1:6" s="776" customFormat="1" ht="18" customHeight="1">
      <c r="A789" s="785"/>
      <c r="B789" s="784"/>
      <c r="C789" s="786"/>
      <c r="D789" s="787"/>
      <c r="E789" s="2291"/>
      <c r="F789" s="788"/>
    </row>
    <row r="790" spans="1:6" s="776" customFormat="1" ht="18" customHeight="1">
      <c r="A790" s="785"/>
      <c r="B790" s="784"/>
      <c r="C790" s="786"/>
      <c r="D790" s="787"/>
      <c r="E790" s="2291"/>
      <c r="F790" s="788"/>
    </row>
    <row r="791" spans="1:6" s="776" customFormat="1" ht="18" customHeight="1">
      <c r="A791" s="785"/>
      <c r="B791" s="784"/>
      <c r="C791" s="786"/>
      <c r="D791" s="787"/>
      <c r="E791" s="2291"/>
      <c r="F791" s="788"/>
    </row>
    <row r="792" spans="1:6" s="776" customFormat="1" ht="18" customHeight="1">
      <c r="A792" s="785"/>
      <c r="B792" s="784"/>
      <c r="C792" s="786"/>
      <c r="D792" s="787"/>
      <c r="E792" s="2291"/>
      <c r="F792" s="788"/>
    </row>
    <row r="793" spans="1:6" s="776" customFormat="1" ht="18" customHeight="1">
      <c r="A793" s="785"/>
      <c r="B793" s="784"/>
      <c r="C793" s="786"/>
      <c r="D793" s="787"/>
      <c r="E793" s="2291"/>
      <c r="F793" s="788"/>
    </row>
    <row r="794" spans="1:6" s="776" customFormat="1" ht="18" customHeight="1">
      <c r="A794" s="785"/>
      <c r="B794" s="784"/>
      <c r="C794" s="786"/>
      <c r="D794" s="787"/>
      <c r="E794" s="2291"/>
      <c r="F794" s="788"/>
    </row>
    <row r="795" spans="1:6" s="776" customFormat="1" ht="18" customHeight="1">
      <c r="A795" s="785"/>
      <c r="B795" s="784"/>
      <c r="C795" s="786"/>
      <c r="D795" s="787"/>
      <c r="E795" s="2291"/>
      <c r="F795" s="788"/>
    </row>
    <row r="796" spans="1:6" s="776" customFormat="1" ht="18" customHeight="1">
      <c r="A796" s="785"/>
      <c r="B796" s="784"/>
      <c r="C796" s="786"/>
      <c r="D796" s="787"/>
      <c r="E796" s="2291"/>
      <c r="F796" s="788"/>
    </row>
    <row r="797" spans="1:6" s="776" customFormat="1" ht="18" customHeight="1">
      <c r="A797" s="785"/>
      <c r="B797" s="784"/>
      <c r="C797" s="786"/>
      <c r="D797" s="787"/>
      <c r="E797" s="2291"/>
      <c r="F797" s="788"/>
    </row>
    <row r="798" spans="1:6" s="776" customFormat="1" ht="18" customHeight="1">
      <c r="A798" s="785"/>
      <c r="B798" s="784"/>
      <c r="C798" s="786"/>
      <c r="D798" s="787"/>
      <c r="E798" s="2291"/>
      <c r="F798" s="788"/>
    </row>
    <row r="799" spans="1:6" s="776" customFormat="1" ht="18" customHeight="1">
      <c r="A799" s="785"/>
      <c r="B799" s="784"/>
      <c r="C799" s="786"/>
      <c r="D799" s="787"/>
      <c r="E799" s="2291"/>
      <c r="F799" s="788"/>
    </row>
    <row r="800" spans="1:6" s="776" customFormat="1" ht="18" customHeight="1">
      <c r="A800" s="785"/>
      <c r="B800" s="784"/>
      <c r="C800" s="786"/>
      <c r="D800" s="787"/>
      <c r="E800" s="2291"/>
      <c r="F800" s="788"/>
    </row>
    <row r="801" spans="1:6">
      <c r="A801" s="35"/>
      <c r="B801" s="763"/>
      <c r="C801" s="34"/>
      <c r="D801" s="709"/>
      <c r="E801" s="480"/>
      <c r="F801" s="349"/>
    </row>
    <row r="802" spans="1:6" ht="14.4" customHeight="1">
      <c r="A802" s="48"/>
      <c r="B802" s="2568" t="s">
        <v>1626</v>
      </c>
      <c r="C802" s="47"/>
      <c r="D802" s="718"/>
      <c r="E802" s="2014"/>
      <c r="F802" s="351"/>
    </row>
    <row r="803" spans="1:6" ht="14.4" thickBot="1">
      <c r="A803" s="664"/>
      <c r="B803" s="2569"/>
      <c r="C803" s="764"/>
      <c r="D803" s="765"/>
      <c r="E803" s="2181"/>
      <c r="F803" s="393">
        <f>SUM(F768:F801)</f>
        <v>0</v>
      </c>
    </row>
    <row r="804" spans="1:6" ht="14.4" thickTop="1">
      <c r="A804" s="227"/>
      <c r="B804" s="767"/>
      <c r="C804" s="30"/>
      <c r="D804" s="722"/>
      <c r="E804" s="2010"/>
      <c r="F804" s="392"/>
    </row>
    <row r="805" spans="1:6">
      <c r="A805" s="227"/>
      <c r="B805" s="667" t="s">
        <v>1627</v>
      </c>
      <c r="C805" s="30"/>
      <c r="D805" s="722"/>
      <c r="E805" s="2010"/>
      <c r="F805" s="392"/>
    </row>
    <row r="806" spans="1:6">
      <c r="A806" s="710"/>
      <c r="B806" s="711"/>
      <c r="C806" s="710"/>
      <c r="D806" s="712"/>
      <c r="E806" s="2269"/>
      <c r="F806" s="713"/>
    </row>
    <row r="807" spans="1:6">
      <c r="A807" s="227"/>
      <c r="B807" s="628" t="s">
        <v>1545</v>
      </c>
      <c r="C807" s="30"/>
      <c r="D807" s="722"/>
      <c r="E807" s="2010"/>
      <c r="F807" s="392"/>
    </row>
    <row r="808" spans="1:6">
      <c r="A808" s="227"/>
      <c r="B808" s="721"/>
      <c r="C808" s="30"/>
      <c r="D808" s="722"/>
      <c r="E808" s="2010"/>
      <c r="F808" s="392"/>
    </row>
    <row r="809" spans="1:6">
      <c r="A809" s="710"/>
      <c r="B809" s="715" t="s">
        <v>1546</v>
      </c>
      <c r="C809" s="710"/>
      <c r="D809" s="712"/>
      <c r="E809" s="2269"/>
      <c r="F809" s="713"/>
    </row>
    <row r="810" spans="1:6">
      <c r="A810" s="710"/>
      <c r="B810" s="715" t="s">
        <v>1547</v>
      </c>
      <c r="C810" s="710"/>
      <c r="D810" s="712"/>
      <c r="E810" s="2269"/>
      <c r="F810" s="713"/>
    </row>
    <row r="811" spans="1:6">
      <c r="A811" s="710"/>
      <c r="B811" s="711"/>
      <c r="C811" s="710"/>
      <c r="D811" s="712"/>
      <c r="E811" s="2269"/>
      <c r="F811" s="713"/>
    </row>
    <row r="812" spans="1:6" ht="41.4">
      <c r="A812" s="710"/>
      <c r="B812" s="715" t="s">
        <v>1548</v>
      </c>
      <c r="C812" s="710"/>
      <c r="D812" s="712"/>
      <c r="E812" s="2269"/>
      <c r="F812" s="713"/>
    </row>
    <row r="813" spans="1:6">
      <c r="A813" s="710"/>
      <c r="B813" s="766"/>
      <c r="C813" s="710"/>
      <c r="D813" s="712"/>
      <c r="E813" s="2269"/>
      <c r="F813" s="713"/>
    </row>
    <row r="814" spans="1:6" ht="96.6">
      <c r="A814" s="710"/>
      <c r="B814" s="711" t="s">
        <v>1549</v>
      </c>
      <c r="C814" s="710"/>
      <c r="D814" s="712"/>
      <c r="E814" s="2269"/>
      <c r="F814" s="713"/>
    </row>
    <row r="815" spans="1:6">
      <c r="A815" s="710"/>
      <c r="B815" s="711"/>
      <c r="C815" s="710"/>
      <c r="D815" s="712"/>
      <c r="E815" s="2269"/>
      <c r="F815" s="713"/>
    </row>
    <row r="816" spans="1:6">
      <c r="A816" s="710"/>
      <c r="B816" s="715" t="s">
        <v>1550</v>
      </c>
      <c r="C816" s="710"/>
      <c r="D816" s="712"/>
      <c r="E816" s="2269"/>
      <c r="F816" s="713"/>
    </row>
    <row r="817" spans="1:6" ht="207">
      <c r="A817" s="710" t="s">
        <v>28</v>
      </c>
      <c r="B817" s="711" t="s">
        <v>1551</v>
      </c>
      <c r="C817" s="710" t="s">
        <v>1552</v>
      </c>
      <c r="D817" s="712">
        <v>1</v>
      </c>
      <c r="E817" s="2269"/>
      <c r="F817" s="713">
        <f>D817*E817</f>
        <v>0</v>
      </c>
    </row>
    <row r="818" spans="1:6">
      <c r="A818" s="710"/>
      <c r="B818" s="711"/>
      <c r="C818" s="710"/>
      <c r="D818" s="712"/>
      <c r="E818" s="2269"/>
      <c r="F818" s="713"/>
    </row>
    <row r="819" spans="1:6">
      <c r="A819" s="710" t="s">
        <v>30</v>
      </c>
      <c r="B819" s="711" t="s">
        <v>1553</v>
      </c>
      <c r="C819" s="710" t="s">
        <v>1421</v>
      </c>
      <c r="D819" s="712">
        <v>1</v>
      </c>
      <c r="E819" s="2269"/>
      <c r="F819" s="713">
        <f>D819*E819</f>
        <v>0</v>
      </c>
    </row>
    <row r="820" spans="1:6">
      <c r="A820" s="710"/>
      <c r="B820" s="711"/>
      <c r="C820" s="710"/>
      <c r="D820" s="712"/>
      <c r="E820" s="2269"/>
      <c r="F820" s="713"/>
    </row>
    <row r="821" spans="1:6">
      <c r="A821" s="710"/>
      <c r="B821" s="741"/>
      <c r="C821" s="710"/>
      <c r="D821" s="712"/>
      <c r="E821" s="2282"/>
      <c r="F821" s="713"/>
    </row>
    <row r="822" spans="1:6">
      <c r="A822" s="710"/>
      <c r="B822" s="711"/>
      <c r="C822" s="710"/>
      <c r="D822" s="712"/>
      <c r="E822" s="2282"/>
      <c r="F822" s="713"/>
    </row>
    <row r="823" spans="1:6">
      <c r="A823" s="768"/>
      <c r="B823" s="711"/>
      <c r="C823" s="710"/>
      <c r="D823" s="712"/>
      <c r="E823" s="2282"/>
      <c r="F823" s="713"/>
    </row>
    <row r="824" spans="1:6">
      <c r="A824" s="710"/>
      <c r="B824" s="741"/>
      <c r="C824" s="710"/>
      <c r="D824" s="712"/>
      <c r="E824" s="2282"/>
      <c r="F824" s="713"/>
    </row>
    <row r="825" spans="1:6">
      <c r="A825" s="710"/>
      <c r="B825" s="741"/>
      <c r="C825" s="710"/>
      <c r="D825" s="712"/>
      <c r="E825" s="2282"/>
      <c r="F825" s="713"/>
    </row>
    <row r="826" spans="1:6">
      <c r="A826" s="710"/>
      <c r="B826" s="711"/>
      <c r="C826" s="710"/>
      <c r="D826" s="712"/>
      <c r="E826" s="2282"/>
      <c r="F826" s="713"/>
    </row>
    <row r="827" spans="1:6">
      <c r="A827" s="768"/>
      <c r="B827" s="711"/>
      <c r="C827" s="710"/>
      <c r="D827" s="712"/>
      <c r="E827" s="2282"/>
      <c r="F827" s="713"/>
    </row>
    <row r="828" spans="1:6">
      <c r="A828" s="768"/>
      <c r="B828" s="711"/>
      <c r="C828" s="710"/>
      <c r="D828" s="712"/>
      <c r="E828" s="2282"/>
      <c r="F828" s="713"/>
    </row>
    <row r="829" spans="1:6">
      <c r="A829" s="768"/>
      <c r="B829" s="711"/>
      <c r="C829" s="710"/>
      <c r="D829" s="712"/>
      <c r="E829" s="2282"/>
      <c r="F829" s="713"/>
    </row>
    <row r="830" spans="1:6">
      <c r="A830" s="710"/>
      <c r="B830" s="711"/>
      <c r="C830" s="710"/>
      <c r="D830" s="712"/>
      <c r="E830" s="2282"/>
      <c r="F830" s="713"/>
    </row>
    <row r="831" spans="1:6">
      <c r="A831" s="48"/>
      <c r="B831" s="717"/>
      <c r="C831" s="47"/>
      <c r="D831" s="718"/>
      <c r="E831" s="2014"/>
      <c r="F831" s="351"/>
    </row>
    <row r="832" spans="1:6" ht="14.4" thickBot="1">
      <c r="A832" s="66"/>
      <c r="B832" s="734" t="s">
        <v>400</v>
      </c>
      <c r="C832" s="65"/>
      <c r="D832" s="720"/>
      <c r="E832" s="2022"/>
      <c r="F832" s="393">
        <f>SUM(F807:F823)</f>
        <v>0</v>
      </c>
    </row>
    <row r="833" spans="1:6" ht="14.4" thickTop="1">
      <c r="A833" s="227"/>
      <c r="B833" s="769"/>
      <c r="C833" s="30"/>
      <c r="D833" s="722"/>
      <c r="E833" s="2010"/>
      <c r="F833" s="392"/>
    </row>
    <row r="834" spans="1:6">
      <c r="A834" s="710"/>
      <c r="B834" s="741" t="s">
        <v>1554</v>
      </c>
      <c r="C834" s="710"/>
      <c r="D834" s="712"/>
      <c r="E834" s="2282"/>
      <c r="F834" s="713"/>
    </row>
    <row r="835" spans="1:6" ht="55.2">
      <c r="A835" s="710" t="s">
        <v>28</v>
      </c>
      <c r="B835" s="711" t="s">
        <v>1555</v>
      </c>
      <c r="C835" s="710" t="s">
        <v>46</v>
      </c>
      <c r="D835" s="712">
        <v>210</v>
      </c>
      <c r="E835" s="2282"/>
      <c r="F835" s="713">
        <f>D835*E835</f>
        <v>0</v>
      </c>
    </row>
    <row r="836" spans="1:6">
      <c r="A836" s="768"/>
      <c r="B836" s="711"/>
      <c r="C836" s="710"/>
      <c r="D836" s="712"/>
      <c r="E836" s="2282"/>
      <c r="F836" s="713"/>
    </row>
    <row r="837" spans="1:6">
      <c r="A837" s="710"/>
      <c r="B837" s="741" t="s">
        <v>1556</v>
      </c>
      <c r="C837" s="710"/>
      <c r="D837" s="712"/>
      <c r="E837" s="2282"/>
      <c r="F837" s="713"/>
    </row>
    <row r="838" spans="1:6">
      <c r="A838" s="710"/>
      <c r="B838" s="711"/>
      <c r="C838" s="710"/>
      <c r="D838" s="712"/>
      <c r="E838" s="2282"/>
      <c r="F838" s="713"/>
    </row>
    <row r="839" spans="1:6">
      <c r="A839" s="768" t="s">
        <v>30</v>
      </c>
      <c r="B839" s="711" t="s">
        <v>1557</v>
      </c>
      <c r="C839" s="710"/>
      <c r="D839" s="712"/>
      <c r="E839" s="2282"/>
      <c r="F839" s="713"/>
    </row>
    <row r="840" spans="1:6">
      <c r="A840" s="768"/>
      <c r="B840" s="711" t="s">
        <v>1558</v>
      </c>
      <c r="C840" s="710" t="s">
        <v>46</v>
      </c>
      <c r="D840" s="712">
        <v>70</v>
      </c>
      <c r="E840" s="2282"/>
      <c r="F840" s="713">
        <f t="shared" ref="F840" si="45">D840*E840</f>
        <v>0</v>
      </c>
    </row>
    <row r="841" spans="1:6">
      <c r="A841" s="768"/>
      <c r="B841" s="711"/>
      <c r="C841" s="710"/>
      <c r="D841" s="712"/>
      <c r="E841" s="2282"/>
      <c r="F841" s="713"/>
    </row>
    <row r="842" spans="1:6" ht="27.6">
      <c r="A842" s="710" t="s">
        <v>31</v>
      </c>
      <c r="B842" s="711" t="s">
        <v>1559</v>
      </c>
      <c r="C842" s="710" t="s">
        <v>7</v>
      </c>
      <c r="D842" s="712">
        <v>1</v>
      </c>
      <c r="E842" s="2282"/>
      <c r="F842" s="713">
        <f t="shared" ref="F842" si="46">D842*E842</f>
        <v>0</v>
      </c>
    </row>
    <row r="843" spans="1:6">
      <c r="A843" s="710"/>
      <c r="B843" s="711"/>
      <c r="C843" s="710"/>
      <c r="D843" s="712"/>
      <c r="E843" s="2282"/>
      <c r="F843" s="713"/>
    </row>
    <row r="844" spans="1:6">
      <c r="A844" s="710"/>
      <c r="B844" s="711"/>
      <c r="C844" s="710"/>
      <c r="D844" s="712"/>
      <c r="E844" s="2282"/>
      <c r="F844" s="713"/>
    </row>
    <row r="845" spans="1:6">
      <c r="A845" s="710"/>
      <c r="B845" s="711"/>
      <c r="C845" s="710"/>
      <c r="D845" s="712"/>
      <c r="E845" s="2269"/>
      <c r="F845" s="713"/>
    </row>
    <row r="846" spans="1:6">
      <c r="A846" s="586"/>
      <c r="B846" s="735" t="s">
        <v>599</v>
      </c>
      <c r="C846" s="522"/>
      <c r="D846" s="736"/>
      <c r="E846" s="2257"/>
      <c r="F846" s="737">
        <f>SUM(F835:F845)</f>
        <v>0</v>
      </c>
    </row>
    <row r="847" spans="1:6">
      <c r="A847" s="710"/>
      <c r="B847" s="757"/>
      <c r="C847" s="710"/>
      <c r="D847" s="712"/>
      <c r="E847" s="2270"/>
      <c r="F847" s="731"/>
    </row>
    <row r="848" spans="1:6">
      <c r="A848" s="710"/>
      <c r="B848" s="757"/>
      <c r="C848" s="710"/>
      <c r="D848" s="712"/>
      <c r="E848" s="2270"/>
      <c r="F848" s="731"/>
    </row>
    <row r="849" spans="1:6">
      <c r="A849" s="710"/>
      <c r="B849" s="757"/>
      <c r="C849" s="710"/>
      <c r="D849" s="712"/>
      <c r="E849" s="2270"/>
      <c r="F849" s="731"/>
    </row>
    <row r="850" spans="1:6">
      <c r="A850" s="710"/>
      <c r="B850" s="757"/>
      <c r="C850" s="710"/>
      <c r="D850" s="712"/>
      <c r="E850" s="2270"/>
      <c r="F850" s="731"/>
    </row>
    <row r="851" spans="1:6">
      <c r="A851" s="710"/>
      <c r="B851" s="757"/>
      <c r="C851" s="710"/>
      <c r="D851" s="712"/>
      <c r="E851" s="2270"/>
      <c r="F851" s="731"/>
    </row>
    <row r="852" spans="1:6">
      <c r="A852" s="710"/>
      <c r="B852" s="757"/>
      <c r="C852" s="710"/>
      <c r="D852" s="712"/>
      <c r="E852" s="2270"/>
      <c r="F852" s="731"/>
    </row>
    <row r="853" spans="1:6">
      <c r="A853" s="710"/>
      <c r="B853" s="757"/>
      <c r="C853" s="710"/>
      <c r="D853" s="712"/>
      <c r="E853" s="2270"/>
      <c r="F853" s="731"/>
    </row>
    <row r="854" spans="1:6">
      <c r="A854" s="710"/>
      <c r="B854" s="757"/>
      <c r="C854" s="710"/>
      <c r="D854" s="712"/>
      <c r="E854" s="2270"/>
      <c r="F854" s="731"/>
    </row>
    <row r="855" spans="1:6">
      <c r="A855" s="710"/>
      <c r="B855" s="757"/>
      <c r="C855" s="710"/>
      <c r="D855" s="712"/>
      <c r="E855" s="2270"/>
      <c r="F855" s="731"/>
    </row>
    <row r="856" spans="1:6">
      <c r="A856" s="710"/>
      <c r="B856" s="757"/>
      <c r="C856" s="710"/>
      <c r="D856" s="712"/>
      <c r="E856" s="2270"/>
      <c r="F856" s="731"/>
    </row>
    <row r="857" spans="1:6">
      <c r="A857" s="710"/>
      <c r="B857" s="757"/>
      <c r="C857" s="710"/>
      <c r="D857" s="712"/>
      <c r="E857" s="2270"/>
      <c r="F857" s="731"/>
    </row>
    <row r="858" spans="1:6">
      <c r="A858" s="710"/>
      <c r="B858" s="757"/>
      <c r="C858" s="710"/>
      <c r="D858" s="712"/>
      <c r="E858" s="2270"/>
      <c r="F858" s="731"/>
    </row>
    <row r="859" spans="1:6">
      <c r="A859" s="710"/>
      <c r="B859" s="757"/>
      <c r="C859" s="710"/>
      <c r="D859" s="712"/>
      <c r="E859" s="2270"/>
      <c r="F859" s="731"/>
    </row>
    <row r="860" spans="1:6">
      <c r="A860" s="710"/>
      <c r="B860" s="757"/>
      <c r="C860" s="710"/>
      <c r="D860" s="712"/>
      <c r="E860" s="2270"/>
      <c r="F860" s="731"/>
    </row>
    <row r="861" spans="1:6">
      <c r="A861" s="710"/>
      <c r="B861" s="757"/>
      <c r="C861" s="710"/>
      <c r="D861" s="712"/>
      <c r="E861" s="2270"/>
      <c r="F861" s="731"/>
    </row>
    <row r="862" spans="1:6">
      <c r="A862" s="710"/>
      <c r="B862" s="757"/>
      <c r="C862" s="710"/>
      <c r="D862" s="712"/>
      <c r="E862" s="2270"/>
      <c r="F862" s="731"/>
    </row>
    <row r="863" spans="1:6">
      <c r="A863" s="710"/>
      <c r="B863" s="757"/>
      <c r="C863" s="710"/>
      <c r="D863" s="712"/>
      <c r="E863" s="2270"/>
      <c r="F863" s="731"/>
    </row>
    <row r="864" spans="1:6">
      <c r="A864" s="710"/>
      <c r="B864" s="757"/>
      <c r="C864" s="710"/>
      <c r="D864" s="712"/>
      <c r="E864" s="2270"/>
      <c r="F864" s="731"/>
    </row>
    <row r="865" spans="1:6">
      <c r="A865" s="710"/>
      <c r="B865" s="757"/>
      <c r="C865" s="710"/>
      <c r="D865" s="712"/>
      <c r="E865" s="2270"/>
      <c r="F865" s="731"/>
    </row>
    <row r="866" spans="1:6">
      <c r="A866" s="710"/>
      <c r="B866" s="757"/>
      <c r="C866" s="710"/>
      <c r="D866" s="712"/>
      <c r="E866" s="2270"/>
      <c r="F866" s="731"/>
    </row>
    <row r="867" spans="1:6">
      <c r="A867" s="710"/>
      <c r="B867" s="711"/>
      <c r="C867" s="710"/>
      <c r="D867" s="712"/>
      <c r="E867" s="2270"/>
      <c r="F867" s="731"/>
    </row>
    <row r="868" spans="1:6">
      <c r="A868" s="39"/>
      <c r="B868" s="738" t="s">
        <v>45</v>
      </c>
      <c r="C868" s="56"/>
      <c r="D868" s="411"/>
      <c r="E868" s="454"/>
      <c r="F868" s="345"/>
    </row>
    <row r="869" spans="1:6">
      <c r="A869" s="39"/>
      <c r="B869" s="738"/>
      <c r="C869" s="56"/>
      <c r="D869" s="411"/>
      <c r="E869" s="454"/>
      <c r="F869" s="345"/>
    </row>
    <row r="870" spans="1:6">
      <c r="A870" s="39"/>
      <c r="B870" s="739" t="s">
        <v>552</v>
      </c>
      <c r="C870" s="56"/>
      <c r="D870" s="411"/>
      <c r="E870" s="454"/>
      <c r="F870" s="345">
        <f>F832</f>
        <v>0</v>
      </c>
    </row>
    <row r="871" spans="1:6">
      <c r="A871" s="39"/>
      <c r="B871" s="739"/>
      <c r="C871" s="56"/>
      <c r="D871" s="411"/>
      <c r="E871" s="454"/>
      <c r="F871" s="345"/>
    </row>
    <row r="872" spans="1:6">
      <c r="A872" s="39"/>
      <c r="B872" s="739" t="s">
        <v>1352</v>
      </c>
      <c r="C872" s="56"/>
      <c r="D872" s="411"/>
      <c r="E872" s="454"/>
      <c r="F872" s="345">
        <f>F846</f>
        <v>0</v>
      </c>
    </row>
    <row r="873" spans="1:6">
      <c r="A873" s="39"/>
      <c r="B873" s="739"/>
      <c r="C873" s="56"/>
      <c r="D873" s="411"/>
      <c r="E873" s="454"/>
      <c r="F873" s="345"/>
    </row>
    <row r="874" spans="1:6">
      <c r="A874" s="39"/>
      <c r="B874" s="739"/>
      <c r="C874" s="56"/>
      <c r="D874" s="411"/>
      <c r="E874" s="454"/>
      <c r="F874" s="345"/>
    </row>
    <row r="875" spans="1:6">
      <c r="A875" s="39"/>
      <c r="B875" s="739"/>
      <c r="C875" s="56"/>
      <c r="D875" s="411"/>
      <c r="E875" s="454"/>
      <c r="F875" s="345"/>
    </row>
    <row r="876" spans="1:6">
      <c r="A876" s="39"/>
      <c r="B876" s="739"/>
      <c r="C876" s="56"/>
      <c r="D876" s="411"/>
      <c r="E876" s="454"/>
      <c r="F876" s="345"/>
    </row>
    <row r="877" spans="1:6">
      <c r="A877" s="39"/>
      <c r="B877" s="739"/>
      <c r="C877" s="56"/>
      <c r="D877" s="411"/>
      <c r="E877" s="454"/>
      <c r="F877" s="345"/>
    </row>
    <row r="878" spans="1:6">
      <c r="A878" s="48"/>
      <c r="B878" s="2568" t="s">
        <v>1628</v>
      </c>
      <c r="C878" s="47"/>
      <c r="D878" s="718"/>
      <c r="E878" s="2014"/>
      <c r="F878" s="351"/>
    </row>
    <row r="879" spans="1:6" ht="14.4" thickBot="1">
      <c r="A879" s="66"/>
      <c r="B879" s="2569"/>
      <c r="C879" s="65"/>
      <c r="D879" s="720"/>
      <c r="E879" s="2022"/>
      <c r="F879" s="393">
        <f>SUM(F868:F877)</f>
        <v>0</v>
      </c>
    </row>
    <row r="880" spans="1:6" ht="14.4" thickTop="1">
      <c r="A880" s="710"/>
      <c r="B880" s="711"/>
      <c r="C880" s="710"/>
      <c r="D880" s="712"/>
      <c r="E880" s="2269"/>
      <c r="F880" s="713"/>
    </row>
    <row r="881" spans="1:6">
      <c r="A881" s="227"/>
      <c r="B881" s="628" t="s">
        <v>1408</v>
      </c>
      <c r="C881" s="30"/>
      <c r="D881" s="722"/>
      <c r="E881" s="2010"/>
      <c r="F881" s="392"/>
    </row>
    <row r="882" spans="1:6">
      <c r="A882" s="227"/>
      <c r="B882" s="721"/>
      <c r="C882" s="30"/>
      <c r="D882" s="722"/>
      <c r="E882" s="2010"/>
      <c r="F882" s="392"/>
    </row>
    <row r="883" spans="1:6">
      <c r="A883" s="710"/>
      <c r="B883" s="715" t="s">
        <v>1561</v>
      </c>
      <c r="C883" s="710"/>
      <c r="D883" s="712"/>
      <c r="E883" s="2269"/>
      <c r="F883" s="713"/>
    </row>
    <row r="884" spans="1:6">
      <c r="A884" s="710"/>
      <c r="B884" s="711"/>
      <c r="C884" s="710"/>
      <c r="D884" s="712"/>
      <c r="E884" s="2269"/>
      <c r="F884" s="713"/>
    </row>
    <row r="885" spans="1:6" ht="151.80000000000001">
      <c r="A885" s="710"/>
      <c r="B885" s="715" t="s">
        <v>1562</v>
      </c>
      <c r="C885" s="710"/>
      <c r="D885" s="712"/>
      <c r="E885" s="2269"/>
      <c r="F885" s="713"/>
    </row>
    <row r="886" spans="1:6">
      <c r="A886" s="710"/>
      <c r="B886" s="766"/>
      <c r="C886" s="710"/>
      <c r="D886" s="712"/>
      <c r="E886" s="2269"/>
      <c r="F886" s="713"/>
    </row>
    <row r="887" spans="1:6" ht="55.2">
      <c r="A887" s="710" t="s">
        <v>28</v>
      </c>
      <c r="B887" s="711" t="s">
        <v>1563</v>
      </c>
      <c r="C887" s="710" t="s">
        <v>1421</v>
      </c>
      <c r="D887" s="712">
        <v>1</v>
      </c>
      <c r="E887" s="2269"/>
      <c r="F887" s="713">
        <f t="shared" ref="F887" si="47">D887*E887</f>
        <v>0</v>
      </c>
    </row>
    <row r="888" spans="1:6">
      <c r="A888" s="710"/>
      <c r="B888" s="711"/>
      <c r="C888" s="710"/>
      <c r="D888" s="712"/>
      <c r="E888" s="2269"/>
      <c r="F888" s="713"/>
    </row>
    <row r="889" spans="1:6" ht="55.2">
      <c r="A889" s="710" t="s">
        <v>30</v>
      </c>
      <c r="B889" s="711" t="s">
        <v>1564</v>
      </c>
      <c r="C889" s="710" t="s">
        <v>1421</v>
      </c>
      <c r="D889" s="712">
        <v>0</v>
      </c>
      <c r="E889" s="2269"/>
      <c r="F889" s="713">
        <f t="shared" ref="F889" si="48">D889*E889</f>
        <v>0</v>
      </c>
    </row>
    <row r="890" spans="1:6">
      <c r="A890" s="710"/>
      <c r="B890" s="711"/>
      <c r="C890" s="710"/>
      <c r="D890" s="712"/>
      <c r="E890" s="2269"/>
      <c r="F890" s="713"/>
    </row>
    <row r="891" spans="1:6" ht="55.2">
      <c r="A891" s="710" t="s">
        <v>31</v>
      </c>
      <c r="B891" s="711" t="s">
        <v>1565</v>
      </c>
      <c r="C891" s="710" t="s">
        <v>1421</v>
      </c>
      <c r="D891" s="712">
        <v>17</v>
      </c>
      <c r="E891" s="2269"/>
      <c r="F891" s="713">
        <f>D891*E891</f>
        <v>0</v>
      </c>
    </row>
    <row r="892" spans="1:6">
      <c r="A892" s="710"/>
      <c r="B892" s="711"/>
      <c r="C892" s="710"/>
      <c r="D892" s="712"/>
      <c r="E892" s="2269"/>
      <c r="F892" s="713"/>
    </row>
    <row r="893" spans="1:6">
      <c r="A893" s="710"/>
      <c r="B893" s="711"/>
      <c r="C893" s="710"/>
      <c r="D893" s="712"/>
      <c r="E893" s="2269"/>
      <c r="F893" s="713"/>
    </row>
    <row r="894" spans="1:6">
      <c r="A894" s="710"/>
      <c r="B894" s="711"/>
      <c r="C894" s="710"/>
      <c r="D894" s="712"/>
      <c r="E894" s="2269"/>
      <c r="F894" s="713"/>
    </row>
    <row r="895" spans="1:6">
      <c r="A895" s="710"/>
      <c r="B895" s="741"/>
      <c r="C895" s="710"/>
      <c r="D895" s="712"/>
      <c r="E895" s="2282"/>
      <c r="F895" s="713"/>
    </row>
    <row r="896" spans="1:6">
      <c r="A896" s="710"/>
      <c r="B896" s="711"/>
      <c r="C896" s="710"/>
      <c r="D896" s="712"/>
      <c r="E896" s="2282"/>
      <c r="F896" s="713"/>
    </row>
    <row r="897" spans="1:6">
      <c r="A897" s="768"/>
      <c r="B897" s="711"/>
      <c r="C897" s="710"/>
      <c r="D897" s="712"/>
      <c r="E897" s="2282"/>
      <c r="F897" s="713"/>
    </row>
    <row r="898" spans="1:6">
      <c r="A898" s="710"/>
      <c r="B898" s="741"/>
      <c r="C898" s="710"/>
      <c r="D898" s="712"/>
      <c r="E898" s="2282"/>
      <c r="F898" s="713"/>
    </row>
    <row r="899" spans="1:6">
      <c r="A899" s="710"/>
      <c r="B899" s="711"/>
      <c r="C899" s="710"/>
      <c r="D899" s="712"/>
      <c r="E899" s="2282"/>
      <c r="F899" s="713"/>
    </row>
    <row r="900" spans="1:6">
      <c r="A900" s="768"/>
      <c r="B900" s="711"/>
      <c r="C900" s="710"/>
      <c r="D900" s="712"/>
      <c r="E900" s="2282"/>
      <c r="F900" s="713"/>
    </row>
    <row r="901" spans="1:6">
      <c r="A901" s="768"/>
      <c r="B901" s="711"/>
      <c r="C901" s="710"/>
      <c r="D901" s="712"/>
      <c r="E901" s="2282"/>
      <c r="F901" s="713"/>
    </row>
    <row r="902" spans="1:6">
      <c r="A902" s="768"/>
      <c r="B902" s="711"/>
      <c r="C902" s="710"/>
      <c r="D902" s="712"/>
      <c r="E902" s="2282"/>
      <c r="F902" s="713"/>
    </row>
    <row r="903" spans="1:6">
      <c r="A903" s="768"/>
      <c r="B903" s="711"/>
      <c r="C903" s="710"/>
      <c r="D903" s="712"/>
      <c r="E903" s="2282"/>
      <c r="F903" s="713"/>
    </row>
    <row r="904" spans="1:6">
      <c r="A904" s="768"/>
      <c r="B904" s="711"/>
      <c r="C904" s="710"/>
      <c r="D904" s="712"/>
      <c r="E904" s="2282"/>
      <c r="F904" s="713"/>
    </row>
    <row r="905" spans="1:6">
      <c r="A905" s="768"/>
      <c r="B905" s="711"/>
      <c r="C905" s="710"/>
      <c r="D905" s="712"/>
      <c r="E905" s="2282"/>
      <c r="F905" s="713"/>
    </row>
    <row r="906" spans="1:6">
      <c r="A906" s="768"/>
      <c r="B906" s="711"/>
      <c r="C906" s="710"/>
      <c r="D906" s="712"/>
      <c r="E906" s="2282"/>
      <c r="F906" s="713"/>
    </row>
    <row r="907" spans="1:6">
      <c r="A907" s="768"/>
      <c r="B907" s="711"/>
      <c r="C907" s="710"/>
      <c r="D907" s="712"/>
      <c r="E907" s="2282"/>
      <c r="F907" s="713"/>
    </row>
    <row r="908" spans="1:6">
      <c r="A908" s="768"/>
      <c r="B908" s="711"/>
      <c r="C908" s="710"/>
      <c r="D908" s="712"/>
      <c r="E908" s="2282"/>
      <c r="F908" s="713"/>
    </row>
    <row r="909" spans="1:6">
      <c r="A909" s="710"/>
      <c r="B909" s="711"/>
      <c r="C909" s="710"/>
      <c r="D909" s="712"/>
      <c r="E909" s="2282"/>
      <c r="F909" s="713"/>
    </row>
    <row r="910" spans="1:6">
      <c r="A910" s="48"/>
      <c r="B910" s="2568" t="s">
        <v>1629</v>
      </c>
      <c r="C910" s="47"/>
      <c r="D910" s="718"/>
      <c r="E910" s="2014"/>
      <c r="F910" s="351"/>
    </row>
    <row r="911" spans="1:6" ht="14.4" thickBot="1">
      <c r="A911" s="66"/>
      <c r="B911" s="2569"/>
      <c r="C911" s="65"/>
      <c r="D911" s="720"/>
      <c r="E911" s="2022"/>
      <c r="F911" s="393">
        <f>SUM(F886:F909)</f>
        <v>0</v>
      </c>
    </row>
    <row r="912" spans="1:6" ht="14.4" thickTop="1">
      <c r="A912" s="710"/>
      <c r="B912" s="711"/>
      <c r="C912" s="710"/>
      <c r="D912" s="712"/>
      <c r="E912" s="2269"/>
      <c r="F912" s="713"/>
    </row>
    <row r="913" spans="1:6">
      <c r="A913" s="227"/>
      <c r="B913" s="628" t="s">
        <v>1436</v>
      </c>
      <c r="C913" s="30"/>
      <c r="D913" s="722"/>
      <c r="E913" s="2010"/>
      <c r="F913" s="392"/>
    </row>
    <row r="914" spans="1:6">
      <c r="A914" s="227"/>
      <c r="B914" s="721"/>
      <c r="C914" s="30"/>
      <c r="D914" s="722"/>
      <c r="E914" s="2010"/>
      <c r="F914" s="392"/>
    </row>
    <row r="915" spans="1:6">
      <c r="A915" s="710"/>
      <c r="B915" s="715" t="s">
        <v>1567</v>
      </c>
      <c r="C915" s="710"/>
      <c r="D915" s="712"/>
      <c r="E915" s="2269"/>
      <c r="F915" s="713"/>
    </row>
    <row r="916" spans="1:6">
      <c r="A916" s="710"/>
      <c r="B916" s="711"/>
      <c r="C916" s="710"/>
      <c r="D916" s="712"/>
      <c r="E916" s="2269"/>
      <c r="F916" s="713"/>
    </row>
    <row r="917" spans="1:6">
      <c r="A917" s="710"/>
      <c r="B917" s="741" t="s">
        <v>1568</v>
      </c>
      <c r="C917" s="710"/>
      <c r="D917" s="712"/>
      <c r="E917" s="2282"/>
      <c r="F917" s="770"/>
    </row>
    <row r="918" spans="1:6" ht="69">
      <c r="A918" s="710" t="s">
        <v>28</v>
      </c>
      <c r="B918" s="711" t="s">
        <v>1569</v>
      </c>
      <c r="C918" s="710" t="s">
        <v>46</v>
      </c>
      <c r="D918" s="712">
        <v>270</v>
      </c>
      <c r="E918" s="2282"/>
      <c r="F918" s="713">
        <f t="shared" ref="F918" si="49">D918*E918</f>
        <v>0</v>
      </c>
    </row>
    <row r="919" spans="1:6">
      <c r="A919" s="710"/>
      <c r="B919" s="711"/>
      <c r="C919" s="710"/>
      <c r="D919" s="712"/>
      <c r="E919" s="2282"/>
      <c r="F919" s="713"/>
    </row>
    <row r="920" spans="1:6">
      <c r="A920" s="710"/>
      <c r="B920" s="741" t="s">
        <v>1556</v>
      </c>
      <c r="C920" s="710"/>
      <c r="D920" s="712"/>
      <c r="E920" s="2282"/>
      <c r="F920" s="713"/>
    </row>
    <row r="921" spans="1:6">
      <c r="A921" s="710"/>
      <c r="B921" s="711"/>
      <c r="C921" s="710"/>
      <c r="D921" s="712"/>
      <c r="E921" s="2282"/>
      <c r="F921" s="713"/>
    </row>
    <row r="922" spans="1:6" ht="27.6">
      <c r="A922" s="710" t="s">
        <v>30</v>
      </c>
      <c r="B922" s="711" t="s">
        <v>1570</v>
      </c>
      <c r="C922" s="710" t="s">
        <v>46</v>
      </c>
      <c r="D922" s="712">
        <v>90</v>
      </c>
      <c r="E922" s="2282"/>
      <c r="F922" s="713">
        <f t="shared" ref="F922" si="50">D922*E922</f>
        <v>0</v>
      </c>
    </row>
    <row r="923" spans="1:6">
      <c r="A923" s="710"/>
      <c r="B923" s="711"/>
      <c r="C923" s="710"/>
      <c r="D923" s="712"/>
      <c r="E923" s="2282"/>
      <c r="F923" s="713"/>
    </row>
    <row r="924" spans="1:6">
      <c r="A924" s="710"/>
      <c r="B924" s="741" t="s">
        <v>1571</v>
      </c>
      <c r="C924" s="710"/>
      <c r="D924" s="712"/>
      <c r="E924" s="2282"/>
      <c r="F924" s="713"/>
    </row>
    <row r="925" spans="1:6" ht="27.6">
      <c r="A925" s="710" t="s">
        <v>31</v>
      </c>
      <c r="B925" s="711" t="s">
        <v>1572</v>
      </c>
      <c r="C925" s="710" t="s">
        <v>7</v>
      </c>
      <c r="D925" s="712">
        <v>1</v>
      </c>
      <c r="E925" s="2282"/>
      <c r="F925" s="713">
        <f t="shared" ref="F925" si="51">D925*E925</f>
        <v>0</v>
      </c>
    </row>
    <row r="926" spans="1:6">
      <c r="A926" s="710"/>
      <c r="B926" s="741"/>
      <c r="C926" s="710"/>
      <c r="D926" s="712"/>
      <c r="E926" s="2282"/>
      <c r="F926" s="713"/>
    </row>
    <row r="927" spans="1:6">
      <c r="A927" s="710"/>
      <c r="B927" s="741" t="s">
        <v>1573</v>
      </c>
      <c r="C927" s="710"/>
      <c r="D927" s="712"/>
      <c r="E927" s="2282"/>
      <c r="F927" s="713"/>
    </row>
    <row r="928" spans="1:6" ht="55.2">
      <c r="A928" s="768" t="s">
        <v>32</v>
      </c>
      <c r="B928" s="711" t="s">
        <v>1574</v>
      </c>
      <c r="C928" s="710" t="s">
        <v>29</v>
      </c>
      <c r="D928" s="712">
        <v>72</v>
      </c>
      <c r="E928" s="2269"/>
      <c r="F928" s="713">
        <f t="shared" ref="F928" si="52">D928*E928</f>
        <v>0</v>
      </c>
    </row>
    <row r="929" spans="1:6">
      <c r="A929" s="768"/>
      <c r="B929" s="711"/>
      <c r="C929" s="710"/>
      <c r="D929" s="712"/>
      <c r="E929" s="2269"/>
      <c r="F929" s="713"/>
    </row>
    <row r="930" spans="1:6">
      <c r="A930" s="768"/>
      <c r="B930" s="741" t="s">
        <v>1575</v>
      </c>
      <c r="C930" s="710"/>
      <c r="D930" s="712"/>
      <c r="E930" s="2283"/>
      <c r="F930" s="713"/>
    </row>
    <row r="931" spans="1:6" ht="82.8">
      <c r="A931" s="768" t="s">
        <v>33</v>
      </c>
      <c r="B931" s="711" t="s">
        <v>1576</v>
      </c>
      <c r="C931" s="710" t="s">
        <v>44</v>
      </c>
      <c r="D931" s="712">
        <v>40</v>
      </c>
      <c r="E931" s="2283"/>
      <c r="F931" s="713">
        <f t="shared" ref="F931" si="53">D931*E931</f>
        <v>0</v>
      </c>
    </row>
    <row r="932" spans="1:6">
      <c r="A932" s="710"/>
      <c r="B932" s="711"/>
      <c r="C932" s="710"/>
      <c r="D932" s="712"/>
      <c r="E932" s="2282"/>
      <c r="F932" s="713"/>
    </row>
    <row r="933" spans="1:6" ht="82.8">
      <c r="A933" s="768" t="s">
        <v>34</v>
      </c>
      <c r="B933" s="711" t="s">
        <v>1577</v>
      </c>
      <c r="C933" s="710" t="s">
        <v>44</v>
      </c>
      <c r="D933" s="712">
        <v>2</v>
      </c>
      <c r="E933" s="2282"/>
      <c r="F933" s="713">
        <f t="shared" ref="F933" si="54">D933*E933</f>
        <v>0</v>
      </c>
    </row>
    <row r="934" spans="1:6">
      <c r="A934" s="710"/>
      <c r="B934" s="711"/>
      <c r="C934" s="710"/>
      <c r="D934" s="712"/>
      <c r="E934" s="2282"/>
      <c r="F934" s="713"/>
    </row>
    <row r="935" spans="1:6">
      <c r="A935" s="710"/>
      <c r="B935" s="711"/>
      <c r="C935" s="710"/>
      <c r="D935" s="712"/>
      <c r="E935" s="2282"/>
      <c r="F935" s="713"/>
    </row>
    <row r="936" spans="1:6">
      <c r="A936" s="710"/>
      <c r="B936" s="711"/>
      <c r="C936" s="710"/>
      <c r="D936" s="712"/>
      <c r="E936" s="2282"/>
      <c r="F936" s="713"/>
    </row>
    <row r="937" spans="1:6">
      <c r="A937" s="710"/>
      <c r="B937" s="711"/>
      <c r="C937" s="710"/>
      <c r="D937" s="712"/>
      <c r="E937" s="2282"/>
      <c r="F937" s="713"/>
    </row>
    <row r="938" spans="1:6">
      <c r="A938" s="710"/>
      <c r="B938" s="711"/>
      <c r="C938" s="710"/>
      <c r="D938" s="712"/>
      <c r="E938" s="2282"/>
      <c r="F938" s="713"/>
    </row>
    <row r="939" spans="1:6">
      <c r="A939" s="710"/>
      <c r="B939" s="711"/>
      <c r="C939" s="710"/>
      <c r="D939" s="712"/>
      <c r="E939" s="2282"/>
      <c r="F939" s="713"/>
    </row>
    <row r="940" spans="1:6">
      <c r="A940" s="710"/>
      <c r="B940" s="711"/>
      <c r="C940" s="710"/>
      <c r="D940" s="712"/>
      <c r="E940" s="2282"/>
      <c r="F940" s="713"/>
    </row>
    <row r="941" spans="1:6">
      <c r="A941" s="710"/>
      <c r="B941" s="711"/>
      <c r="C941" s="710"/>
      <c r="D941" s="712"/>
      <c r="E941" s="2282"/>
      <c r="F941" s="770"/>
    </row>
    <row r="942" spans="1:6">
      <c r="A942" s="48"/>
      <c r="B942" s="2568" t="s">
        <v>1630</v>
      </c>
      <c r="C942" s="47"/>
      <c r="D942" s="718"/>
      <c r="E942" s="2014"/>
      <c r="F942" s="351"/>
    </row>
    <row r="943" spans="1:6" ht="14.4" thickBot="1">
      <c r="A943" s="66"/>
      <c r="B943" s="2569"/>
      <c r="C943" s="65"/>
      <c r="D943" s="720"/>
      <c r="E943" s="2022"/>
      <c r="F943" s="393">
        <f>SUM(F913:F941)</f>
        <v>0</v>
      </c>
    </row>
    <row r="944" spans="1:6" ht="14.4" thickTop="1">
      <c r="A944" s="227"/>
      <c r="B944" s="767"/>
      <c r="C944" s="30"/>
      <c r="D944" s="722"/>
      <c r="E944" s="2010"/>
      <c r="F944" s="392"/>
    </row>
    <row r="945" spans="1:6">
      <c r="A945" s="227"/>
      <c r="B945" s="628" t="s">
        <v>1494</v>
      </c>
      <c r="C945" s="30"/>
      <c r="D945" s="722"/>
      <c r="E945" s="2010"/>
      <c r="F945" s="392"/>
    </row>
    <row r="946" spans="1:6">
      <c r="A946" s="227"/>
      <c r="B946" s="628"/>
      <c r="C946" s="30"/>
      <c r="D946" s="722"/>
      <c r="E946" s="2010"/>
      <c r="F946" s="392"/>
    </row>
    <row r="947" spans="1:6">
      <c r="A947" s="771"/>
      <c r="B947" s="772" t="s">
        <v>1579</v>
      </c>
      <c r="C947" s="773"/>
      <c r="D947" s="774"/>
      <c r="E947" s="2284"/>
      <c r="F947" s="775"/>
    </row>
    <row r="948" spans="1:6">
      <c r="A948" s="771"/>
      <c r="B948" s="772"/>
      <c r="C948" s="773"/>
      <c r="D948" s="774"/>
      <c r="E948" s="2284"/>
      <c r="F948" s="775"/>
    </row>
    <row r="949" spans="1:6">
      <c r="A949" s="771"/>
      <c r="B949" s="772" t="s">
        <v>1580</v>
      </c>
      <c r="C949" s="773"/>
      <c r="D949" s="774"/>
      <c r="E949" s="2284"/>
      <c r="F949" s="775"/>
    </row>
    <row r="950" spans="1:6">
      <c r="A950" s="771"/>
      <c r="B950" s="772"/>
      <c r="C950" s="773"/>
      <c r="D950" s="774"/>
      <c r="E950" s="2284"/>
      <c r="F950" s="775"/>
    </row>
    <row r="951" spans="1:6">
      <c r="A951" s="777"/>
      <c r="B951" s="778" t="s">
        <v>1581</v>
      </c>
      <c r="C951" s="208"/>
      <c r="D951" s="779"/>
      <c r="E951" s="796"/>
      <c r="F951" s="780"/>
    </row>
    <row r="952" spans="1:6" ht="55.2">
      <c r="A952" s="777" t="s">
        <v>28</v>
      </c>
      <c r="B952" s="781" t="s">
        <v>1582</v>
      </c>
      <c r="C952" s="208" t="s">
        <v>1456</v>
      </c>
      <c r="D952" s="779">
        <v>1</v>
      </c>
      <c r="E952" s="796"/>
      <c r="F952" s="713">
        <f t="shared" ref="F952" si="55">D952*E952</f>
        <v>0</v>
      </c>
    </row>
    <row r="953" spans="1:6">
      <c r="A953" s="777"/>
      <c r="B953" s="781"/>
      <c r="C953" s="208"/>
      <c r="D953" s="779"/>
      <c r="E953" s="796"/>
      <c r="F953" s="780"/>
    </row>
    <row r="954" spans="1:6">
      <c r="A954" s="777"/>
      <c r="B954" s="782" t="s">
        <v>1575</v>
      </c>
      <c r="C954" s="208"/>
      <c r="D954" s="779"/>
      <c r="E954" s="796"/>
      <c r="F954" s="780"/>
    </row>
    <row r="955" spans="1:6" ht="82.8">
      <c r="A955" s="777" t="s">
        <v>30</v>
      </c>
      <c r="B955" s="783" t="s">
        <v>1576</v>
      </c>
      <c r="C955" s="208" t="s">
        <v>44</v>
      </c>
      <c r="D955" s="779">
        <v>4</v>
      </c>
      <c r="E955" s="796"/>
      <c r="F955" s="713">
        <f t="shared" ref="F955" si="56">D955*E955</f>
        <v>0</v>
      </c>
    </row>
    <row r="956" spans="1:6">
      <c r="A956" s="777"/>
      <c r="B956" s="783"/>
      <c r="C956" s="208"/>
      <c r="D956" s="779"/>
      <c r="E956" s="796"/>
      <c r="F956" s="780"/>
    </row>
    <row r="957" spans="1:6">
      <c r="A957" s="777"/>
      <c r="B957" s="778" t="s">
        <v>1583</v>
      </c>
      <c r="C957" s="208"/>
      <c r="D957" s="779"/>
      <c r="E957" s="796"/>
      <c r="F957" s="780"/>
    </row>
    <row r="958" spans="1:6">
      <c r="A958" s="777"/>
      <c r="B958" s="781"/>
      <c r="C958" s="208"/>
      <c r="D958" s="779"/>
      <c r="E958" s="796"/>
      <c r="F958" s="780"/>
    </row>
    <row r="959" spans="1:6" ht="55.2">
      <c r="A959" s="777" t="s">
        <v>31</v>
      </c>
      <c r="B959" s="781" t="s">
        <v>1584</v>
      </c>
      <c r="C959" s="208" t="s">
        <v>29</v>
      </c>
      <c r="D959" s="779">
        <v>40</v>
      </c>
      <c r="E959" s="796"/>
      <c r="F959" s="713">
        <f t="shared" ref="F959" si="57">D959*E959</f>
        <v>0</v>
      </c>
    </row>
    <row r="960" spans="1:6">
      <c r="A960" s="777"/>
      <c r="B960" s="781"/>
      <c r="C960" s="208"/>
      <c r="D960" s="779"/>
      <c r="E960" s="796"/>
      <c r="F960" s="780"/>
    </row>
    <row r="961" spans="1:6">
      <c r="A961" s="777" t="s">
        <v>32</v>
      </c>
      <c r="B961" s="778" t="s">
        <v>1585</v>
      </c>
      <c r="C961" s="208"/>
      <c r="D961" s="779"/>
      <c r="E961" s="796"/>
      <c r="F961" s="780"/>
    </row>
    <row r="962" spans="1:6">
      <c r="A962" s="777" t="s">
        <v>1586</v>
      </c>
      <c r="B962" s="783" t="s">
        <v>1587</v>
      </c>
      <c r="C962" s="208" t="s">
        <v>46</v>
      </c>
      <c r="D962" s="779"/>
      <c r="E962" s="796"/>
      <c r="F962" s="713">
        <f t="shared" ref="F962:F965" si="58">D962*E962</f>
        <v>0</v>
      </c>
    </row>
    <row r="963" spans="1:6">
      <c r="A963" s="777" t="s">
        <v>1588</v>
      </c>
      <c r="B963" s="784" t="s">
        <v>1589</v>
      </c>
      <c r="C963" s="208" t="s">
        <v>46</v>
      </c>
      <c r="D963" s="779">
        <v>4</v>
      </c>
      <c r="E963" s="796"/>
      <c r="F963" s="713">
        <f t="shared" si="58"/>
        <v>0</v>
      </c>
    </row>
    <row r="964" spans="1:6">
      <c r="A964" s="777" t="s">
        <v>1590</v>
      </c>
      <c r="B964" s="784" t="s">
        <v>1591</v>
      </c>
      <c r="C964" s="208" t="s">
        <v>46</v>
      </c>
      <c r="D964" s="779">
        <v>0</v>
      </c>
      <c r="E964" s="796"/>
      <c r="F964" s="713">
        <f t="shared" si="58"/>
        <v>0</v>
      </c>
    </row>
    <row r="965" spans="1:6" ht="27.6">
      <c r="A965" s="785" t="s">
        <v>33</v>
      </c>
      <c r="B965" s="784" t="s">
        <v>1592</v>
      </c>
      <c r="C965" s="786" t="s">
        <v>809</v>
      </c>
      <c r="D965" s="787">
        <v>1</v>
      </c>
      <c r="E965" s="792"/>
      <c r="F965" s="713">
        <f t="shared" si="58"/>
        <v>0</v>
      </c>
    </row>
    <row r="966" spans="1:6">
      <c r="A966" s="785"/>
      <c r="B966" s="784"/>
      <c r="C966" s="786"/>
      <c r="D966" s="787"/>
      <c r="E966" s="792"/>
      <c r="F966" s="713"/>
    </row>
    <row r="967" spans="1:6">
      <c r="A967" s="785"/>
      <c r="B967" s="784"/>
      <c r="C967" s="786"/>
      <c r="D967" s="787"/>
      <c r="E967" s="792"/>
      <c r="F967" s="713"/>
    </row>
    <row r="968" spans="1:6">
      <c r="A968" s="785"/>
      <c r="B968" s="784"/>
      <c r="C968" s="786"/>
      <c r="D968" s="787"/>
      <c r="E968" s="792"/>
      <c r="F968" s="713"/>
    </row>
    <row r="969" spans="1:6">
      <c r="A969" s="785"/>
      <c r="B969" s="784"/>
      <c r="C969" s="786"/>
      <c r="D969" s="787"/>
      <c r="E969" s="792"/>
      <c r="F969" s="713"/>
    </row>
    <row r="970" spans="1:6">
      <c r="A970" s="785"/>
      <c r="B970" s="784"/>
      <c r="C970" s="786"/>
      <c r="D970" s="787"/>
      <c r="E970" s="792"/>
      <c r="F970" s="713"/>
    </row>
    <row r="971" spans="1:6">
      <c r="A971" s="785"/>
      <c r="B971" s="784"/>
      <c r="C971" s="786"/>
      <c r="D971" s="787"/>
      <c r="E971" s="792"/>
      <c r="F971" s="713"/>
    </row>
    <row r="972" spans="1:6">
      <c r="A972" s="785"/>
      <c r="B972" s="784"/>
      <c r="C972" s="786"/>
      <c r="D972" s="787"/>
      <c r="E972" s="792"/>
      <c r="F972" s="713"/>
    </row>
    <row r="973" spans="1:6">
      <c r="A973" s="785"/>
      <c r="B973" s="784"/>
      <c r="C973" s="786"/>
      <c r="D973" s="787"/>
      <c r="E973" s="792"/>
      <c r="F973" s="713"/>
    </row>
    <row r="974" spans="1:6">
      <c r="A974" s="785"/>
      <c r="B974" s="784"/>
      <c r="C974" s="786"/>
      <c r="D974" s="787"/>
      <c r="E974" s="792"/>
      <c r="F974" s="713"/>
    </row>
    <row r="975" spans="1:6">
      <c r="A975" s="785"/>
      <c r="B975" s="784"/>
      <c r="C975" s="786"/>
      <c r="D975" s="787"/>
      <c r="E975" s="792"/>
      <c r="F975" s="713"/>
    </row>
    <row r="976" spans="1:6">
      <c r="A976" s="785"/>
      <c r="B976" s="784"/>
      <c r="C976" s="786"/>
      <c r="D976" s="787"/>
      <c r="E976" s="792"/>
      <c r="F976" s="713"/>
    </row>
    <row r="977" spans="1:6">
      <c r="A977" s="785"/>
      <c r="B977" s="784"/>
      <c r="C977" s="786"/>
      <c r="D977" s="787"/>
      <c r="E977" s="792"/>
      <c r="F977" s="713"/>
    </row>
    <row r="978" spans="1:6">
      <c r="A978" s="785"/>
      <c r="B978" s="784"/>
      <c r="C978" s="786"/>
      <c r="D978" s="787"/>
      <c r="E978" s="792"/>
      <c r="F978" s="713"/>
    </row>
    <row r="979" spans="1:6">
      <c r="A979" s="785"/>
      <c r="B979" s="784"/>
      <c r="C979" s="786"/>
      <c r="D979" s="787"/>
      <c r="E979" s="792"/>
      <c r="F979" s="713"/>
    </row>
    <row r="980" spans="1:6">
      <c r="A980" s="786"/>
      <c r="B980" s="784"/>
      <c r="C980" s="786"/>
      <c r="D980" s="787"/>
      <c r="E980" s="792"/>
      <c r="F980" s="788"/>
    </row>
    <row r="981" spans="1:6">
      <c r="A981" s="48"/>
      <c r="B981" s="2568" t="s">
        <v>1631</v>
      </c>
      <c r="C981" s="47"/>
      <c r="D981" s="718"/>
      <c r="E981" s="2014"/>
      <c r="F981" s="351"/>
    </row>
    <row r="982" spans="1:6" ht="14.4" thickBot="1">
      <c r="A982" s="66"/>
      <c r="B982" s="2569"/>
      <c r="C982" s="65"/>
      <c r="D982" s="720"/>
      <c r="E982" s="2022"/>
      <c r="F982" s="393">
        <f>SUM(F946:F980)</f>
        <v>0</v>
      </c>
    </row>
    <row r="983" spans="1:6" ht="14.4" thickTop="1">
      <c r="A983" s="227"/>
      <c r="B983" s="767"/>
      <c r="C983" s="30"/>
      <c r="D983" s="722"/>
      <c r="E983" s="2010"/>
      <c r="F983" s="392"/>
    </row>
    <row r="984" spans="1:6">
      <c r="A984" s="227"/>
      <c r="B984" s="628" t="s">
        <v>1529</v>
      </c>
      <c r="C984" s="30"/>
      <c r="D984" s="722"/>
      <c r="E984" s="2010"/>
      <c r="F984" s="392"/>
    </row>
    <row r="985" spans="1:6">
      <c r="A985" s="227"/>
      <c r="B985" s="628"/>
      <c r="C985" s="30"/>
      <c r="D985" s="722"/>
      <c r="E985" s="2010"/>
      <c r="F985" s="392"/>
    </row>
    <row r="986" spans="1:6">
      <c r="A986" s="789"/>
      <c r="B986" s="790" t="s">
        <v>1594</v>
      </c>
      <c r="C986" s="208"/>
      <c r="D986" s="779"/>
      <c r="E986" s="2285"/>
      <c r="F986" s="780"/>
    </row>
    <row r="987" spans="1:6">
      <c r="A987" s="789"/>
      <c r="B987" s="790"/>
      <c r="C987" s="208"/>
      <c r="D987" s="779"/>
      <c r="E987" s="2285"/>
      <c r="F987" s="780"/>
    </row>
    <row r="988" spans="1:6">
      <c r="A988" s="789"/>
      <c r="B988" s="790" t="s">
        <v>1595</v>
      </c>
      <c r="C988" s="208"/>
      <c r="D988" s="779"/>
      <c r="E988" s="2285"/>
      <c r="F988" s="780"/>
    </row>
    <row r="989" spans="1:6">
      <c r="A989" s="789"/>
      <c r="B989" s="790"/>
      <c r="C989" s="208"/>
      <c r="D989" s="779"/>
      <c r="E989" s="2285"/>
      <c r="F989" s="780"/>
    </row>
    <row r="990" spans="1:6">
      <c r="A990" s="777"/>
      <c r="B990" s="778" t="s">
        <v>1596</v>
      </c>
      <c r="C990" s="208"/>
      <c r="D990" s="779"/>
      <c r="E990" s="2285"/>
      <c r="F990" s="780"/>
    </row>
    <row r="991" spans="1:6">
      <c r="A991" s="777"/>
      <c r="B991" s="781"/>
      <c r="C991" s="208"/>
      <c r="D991" s="779"/>
      <c r="E991" s="2285"/>
      <c r="F991" s="780"/>
    </row>
    <row r="992" spans="1:6" ht="41.4">
      <c r="A992" s="785" t="s">
        <v>28</v>
      </c>
      <c r="B992" s="784" t="s">
        <v>1597</v>
      </c>
      <c r="C992" s="786" t="s">
        <v>809</v>
      </c>
      <c r="D992" s="787">
        <v>18</v>
      </c>
      <c r="E992" s="2286"/>
      <c r="F992" s="713">
        <f t="shared" ref="F992" si="59">D992*E992</f>
        <v>0</v>
      </c>
    </row>
    <row r="993" spans="1:6">
      <c r="A993" s="785"/>
      <c r="B993" s="784"/>
      <c r="C993" s="786"/>
      <c r="D993" s="787"/>
      <c r="E993" s="2286"/>
      <c r="F993" s="713"/>
    </row>
    <row r="994" spans="1:6" ht="41.4">
      <c r="A994" s="785" t="s">
        <v>30</v>
      </c>
      <c r="B994" s="781" t="s">
        <v>1598</v>
      </c>
      <c r="C994" s="786" t="s">
        <v>809</v>
      </c>
      <c r="D994" s="787">
        <v>36</v>
      </c>
      <c r="E994" s="2286"/>
      <c r="F994" s="713">
        <f t="shared" ref="F994" si="60">D994*E994</f>
        <v>0</v>
      </c>
    </row>
    <row r="995" spans="1:6">
      <c r="A995" s="785"/>
      <c r="B995" s="784"/>
      <c r="C995" s="786"/>
      <c r="D995" s="787"/>
      <c r="E995" s="2286"/>
      <c r="F995" s="788"/>
    </row>
    <row r="996" spans="1:6" ht="27.6">
      <c r="A996" s="785" t="s">
        <v>31</v>
      </c>
      <c r="B996" s="784" t="s">
        <v>1599</v>
      </c>
      <c r="C996" s="786" t="s">
        <v>809</v>
      </c>
      <c r="D996" s="787">
        <v>18</v>
      </c>
      <c r="E996" s="2286"/>
      <c r="F996" s="713">
        <f t="shared" ref="F996" si="61">D996*E996</f>
        <v>0</v>
      </c>
    </row>
    <row r="997" spans="1:6">
      <c r="A997" s="777"/>
      <c r="B997" s="783"/>
      <c r="C997" s="208"/>
      <c r="D997" s="779"/>
      <c r="E997" s="2285"/>
      <c r="F997" s="788">
        <v>0</v>
      </c>
    </row>
    <row r="998" spans="1:6">
      <c r="A998" s="777"/>
      <c r="B998" s="778" t="s">
        <v>1600</v>
      </c>
      <c r="C998" s="208"/>
      <c r="D998" s="779"/>
      <c r="E998" s="2287"/>
      <c r="F998" s="788">
        <v>0</v>
      </c>
    </row>
    <row r="999" spans="1:6" ht="55.2">
      <c r="A999" s="777" t="s">
        <v>32</v>
      </c>
      <c r="B999" s="781" t="s">
        <v>1584</v>
      </c>
      <c r="C999" s="208" t="s">
        <v>29</v>
      </c>
      <c r="D999" s="779">
        <v>120</v>
      </c>
      <c r="E999" s="2287"/>
      <c r="F999" s="713">
        <f t="shared" ref="F999" si="62">D999*E999</f>
        <v>0</v>
      </c>
    </row>
    <row r="1000" spans="1:6">
      <c r="A1000" s="777"/>
      <c r="B1000" s="781"/>
      <c r="C1000" s="208"/>
      <c r="D1000" s="779"/>
      <c r="E1000" s="2287"/>
      <c r="F1000" s="780"/>
    </row>
    <row r="1001" spans="1:6">
      <c r="A1001" s="777" t="s">
        <v>33</v>
      </c>
      <c r="B1001" s="778" t="s">
        <v>1601</v>
      </c>
      <c r="C1001" s="208"/>
      <c r="D1001" s="779"/>
      <c r="E1001" s="2287"/>
      <c r="F1001" s="780"/>
    </row>
    <row r="1002" spans="1:6">
      <c r="A1002" s="777" t="s">
        <v>1586</v>
      </c>
      <c r="B1002" s="783" t="s">
        <v>1587</v>
      </c>
      <c r="C1002" s="208" t="s">
        <v>46</v>
      </c>
      <c r="D1002" s="779">
        <v>0</v>
      </c>
      <c r="E1002" s="2285"/>
      <c r="F1002" s="713">
        <f t="shared" ref="F1002:F1003" si="63">D1002*E1002</f>
        <v>0</v>
      </c>
    </row>
    <row r="1003" spans="1:6">
      <c r="A1003" s="777" t="s">
        <v>1588</v>
      </c>
      <c r="B1003" s="784" t="s">
        <v>1589</v>
      </c>
      <c r="C1003" s="208" t="s">
        <v>46</v>
      </c>
      <c r="D1003" s="779">
        <v>0</v>
      </c>
      <c r="E1003" s="2285"/>
      <c r="F1003" s="713">
        <f t="shared" si="63"/>
        <v>0</v>
      </c>
    </row>
    <row r="1004" spans="1:6">
      <c r="A1004" s="777" t="s">
        <v>1590</v>
      </c>
      <c r="B1004" s="784" t="s">
        <v>1591</v>
      </c>
      <c r="C1004" s="208" t="s">
        <v>46</v>
      </c>
      <c r="D1004" s="779">
        <v>12</v>
      </c>
      <c r="E1004" s="2285"/>
      <c r="F1004" s="713">
        <f>D1004*E1004</f>
        <v>0</v>
      </c>
    </row>
    <row r="1005" spans="1:6">
      <c r="A1005" s="777"/>
      <c r="B1005" s="784"/>
      <c r="C1005" s="208"/>
      <c r="D1005" s="779"/>
      <c r="E1005" s="2287"/>
      <c r="F1005" s="780"/>
    </row>
    <row r="1006" spans="1:6">
      <c r="A1006" s="777"/>
      <c r="B1006" s="784"/>
      <c r="C1006" s="208"/>
      <c r="D1006" s="779"/>
      <c r="E1006" s="2287"/>
      <c r="F1006" s="780"/>
    </row>
    <row r="1007" spans="1:6">
      <c r="A1007" s="777"/>
      <c r="B1007" s="784"/>
      <c r="C1007" s="208"/>
      <c r="D1007" s="779"/>
      <c r="E1007" s="2287"/>
      <c r="F1007" s="780"/>
    </row>
    <row r="1008" spans="1:6">
      <c r="A1008" s="777"/>
      <c r="B1008" s="784"/>
      <c r="C1008" s="208"/>
      <c r="D1008" s="779"/>
      <c r="E1008" s="2287"/>
      <c r="F1008" s="780"/>
    </row>
    <row r="1009" spans="1:6">
      <c r="A1009" s="777"/>
      <c r="B1009" s="784"/>
      <c r="C1009" s="208"/>
      <c r="D1009" s="779"/>
      <c r="E1009" s="2287"/>
      <c r="F1009" s="780"/>
    </row>
    <row r="1010" spans="1:6">
      <c r="A1010" s="777"/>
      <c r="B1010" s="784"/>
      <c r="C1010" s="208"/>
      <c r="D1010" s="779"/>
      <c r="E1010" s="2287"/>
      <c r="F1010" s="780"/>
    </row>
    <row r="1011" spans="1:6">
      <c r="A1011" s="777"/>
      <c r="B1011" s="784"/>
      <c r="C1011" s="208"/>
      <c r="D1011" s="779"/>
      <c r="E1011" s="2287"/>
      <c r="F1011" s="780"/>
    </row>
    <row r="1012" spans="1:6">
      <c r="A1012" s="777"/>
      <c r="B1012" s="784"/>
      <c r="C1012" s="208"/>
      <c r="D1012" s="779"/>
      <c r="E1012" s="2287"/>
      <c r="F1012" s="780"/>
    </row>
    <row r="1013" spans="1:6">
      <c r="A1013" s="777"/>
      <c r="B1013" s="784"/>
      <c r="C1013" s="208"/>
      <c r="D1013" s="779"/>
      <c r="E1013" s="2287"/>
      <c r="F1013" s="780"/>
    </row>
    <row r="1014" spans="1:6">
      <c r="A1014" s="777"/>
      <c r="B1014" s="784"/>
      <c r="C1014" s="208"/>
      <c r="D1014" s="779"/>
      <c r="E1014" s="2287"/>
      <c r="F1014" s="780"/>
    </row>
    <row r="1015" spans="1:6">
      <c r="A1015" s="777"/>
      <c r="B1015" s="784"/>
      <c r="C1015" s="208"/>
      <c r="D1015" s="779"/>
      <c r="E1015" s="2287"/>
      <c r="F1015" s="780"/>
    </row>
    <row r="1016" spans="1:6">
      <c r="A1016" s="777"/>
      <c r="B1016" s="784"/>
      <c r="C1016" s="208"/>
      <c r="D1016" s="779"/>
      <c r="E1016" s="2287"/>
      <c r="F1016" s="780"/>
    </row>
    <row r="1017" spans="1:6">
      <c r="A1017" s="777"/>
      <c r="B1017" s="784"/>
      <c r="C1017" s="208"/>
      <c r="D1017" s="779"/>
      <c r="E1017" s="2287"/>
      <c r="F1017" s="780"/>
    </row>
    <row r="1018" spans="1:6">
      <c r="A1018" s="777"/>
      <c r="B1018" s="784"/>
      <c r="C1018" s="208"/>
      <c r="D1018" s="779"/>
      <c r="E1018" s="2287"/>
      <c r="F1018" s="780"/>
    </row>
    <row r="1019" spans="1:6">
      <c r="A1019" s="777"/>
      <c r="B1019" s="784"/>
      <c r="C1019" s="208"/>
      <c r="D1019" s="779"/>
      <c r="E1019" s="2287"/>
      <c r="F1019" s="780"/>
    </row>
    <row r="1020" spans="1:6">
      <c r="A1020" s="777"/>
      <c r="B1020" s="784"/>
      <c r="C1020" s="208"/>
      <c r="D1020" s="779"/>
      <c r="E1020" s="2287"/>
      <c r="F1020" s="780"/>
    </row>
    <row r="1021" spans="1:6">
      <c r="A1021" s="777"/>
      <c r="B1021" s="784"/>
      <c r="C1021" s="208"/>
      <c r="D1021" s="779"/>
      <c r="E1021" s="2287"/>
      <c r="F1021" s="780"/>
    </row>
    <row r="1022" spans="1:6">
      <c r="A1022" s="777"/>
      <c r="B1022" s="784"/>
      <c r="C1022" s="208"/>
      <c r="D1022" s="779"/>
      <c r="E1022" s="2287"/>
      <c r="F1022" s="780"/>
    </row>
    <row r="1023" spans="1:6">
      <c r="A1023" s="777"/>
      <c r="B1023" s="784"/>
      <c r="C1023" s="208"/>
      <c r="D1023" s="779"/>
      <c r="E1023" s="2287"/>
      <c r="F1023" s="780"/>
    </row>
    <row r="1024" spans="1:6">
      <c r="A1024" s="48"/>
      <c r="B1024" s="2568" t="s">
        <v>1632</v>
      </c>
      <c r="C1024" s="47"/>
      <c r="D1024" s="718"/>
      <c r="E1024" s="2014"/>
      <c r="F1024" s="351"/>
    </row>
    <row r="1025" spans="1:6" ht="14.4" thickBot="1">
      <c r="A1025" s="66"/>
      <c r="B1025" s="2569"/>
      <c r="C1025" s="65"/>
      <c r="D1025" s="720"/>
      <c r="E1025" s="2022"/>
      <c r="F1025" s="393">
        <f>SUM(F990:F1023)</f>
        <v>0</v>
      </c>
    </row>
    <row r="1026" spans="1:6" ht="14.4" thickTop="1">
      <c r="A1026" s="227"/>
      <c r="B1026" s="767"/>
      <c r="C1026" s="30"/>
      <c r="D1026" s="722"/>
      <c r="E1026" s="2010"/>
      <c r="F1026" s="392"/>
    </row>
    <row r="1027" spans="1:6">
      <c r="A1027" s="227"/>
      <c r="B1027" s="628" t="s">
        <v>1529</v>
      </c>
      <c r="C1027" s="30"/>
      <c r="D1027" s="722"/>
      <c r="E1027" s="2010"/>
      <c r="F1027" s="392"/>
    </row>
    <row r="1028" spans="1:6">
      <c r="A1028" s="227"/>
      <c r="B1028" s="628"/>
      <c r="C1028" s="30"/>
      <c r="D1028" s="722"/>
      <c r="E1028" s="2010"/>
      <c r="F1028" s="392"/>
    </row>
    <row r="1029" spans="1:6">
      <c r="A1029" s="773"/>
      <c r="B1029" s="772" t="s">
        <v>1603</v>
      </c>
      <c r="C1029" s="773"/>
      <c r="D1029" s="774"/>
      <c r="E1029" s="2289"/>
      <c r="F1029" s="788"/>
    </row>
    <row r="1030" spans="1:6">
      <c r="A1030" s="773"/>
      <c r="B1030" s="772"/>
      <c r="C1030" s="773"/>
      <c r="D1030" s="774"/>
      <c r="E1030" s="2289"/>
      <c r="F1030" s="788"/>
    </row>
    <row r="1031" spans="1:6">
      <c r="A1031" s="771"/>
      <c r="B1031" s="791" t="s">
        <v>1604</v>
      </c>
      <c r="C1031" s="786"/>
      <c r="D1031" s="787"/>
      <c r="E1031" s="792"/>
      <c r="F1031" s="793"/>
    </row>
    <row r="1032" spans="1:6" ht="55.2">
      <c r="A1032" s="785" t="s">
        <v>28</v>
      </c>
      <c r="B1032" s="795" t="s">
        <v>1605</v>
      </c>
      <c r="C1032" s="786" t="s">
        <v>1421</v>
      </c>
      <c r="D1032" s="787">
        <v>2</v>
      </c>
      <c r="E1032" s="796"/>
      <c r="F1032" s="713">
        <f t="shared" ref="F1032" si="64">D1032*E1032</f>
        <v>0</v>
      </c>
    </row>
    <row r="1033" spans="1:6">
      <c r="A1033" s="208"/>
      <c r="B1033" s="735"/>
      <c r="C1033" s="208"/>
      <c r="D1033" s="779"/>
      <c r="E1033" s="796"/>
      <c r="F1033" s="797"/>
    </row>
    <row r="1034" spans="1:6">
      <c r="A1034" s="771"/>
      <c r="B1034" s="798" t="s">
        <v>1568</v>
      </c>
      <c r="C1034" s="786"/>
      <c r="D1034" s="787"/>
      <c r="E1034" s="792"/>
      <c r="F1034" s="793"/>
    </row>
    <row r="1035" spans="1:6" ht="69">
      <c r="A1035" s="785" t="s">
        <v>30</v>
      </c>
      <c r="B1035" s="799" t="s">
        <v>1569</v>
      </c>
      <c r="C1035" s="786" t="s">
        <v>46</v>
      </c>
      <c r="D1035" s="787">
        <v>50</v>
      </c>
      <c r="E1035" s="792"/>
      <c r="F1035" s="713">
        <f t="shared" ref="F1035" si="65">D1035*E1035</f>
        <v>0</v>
      </c>
    </row>
    <row r="1036" spans="1:6">
      <c r="A1036" s="785"/>
      <c r="B1036" s="799"/>
      <c r="C1036" s="786"/>
      <c r="D1036" s="787"/>
      <c r="E1036" s="792"/>
      <c r="F1036" s="793"/>
    </row>
    <row r="1037" spans="1:6">
      <c r="A1037" s="771"/>
      <c r="B1037" s="798" t="s">
        <v>1556</v>
      </c>
      <c r="C1037" s="786"/>
      <c r="D1037" s="787"/>
      <c r="E1037" s="792"/>
      <c r="F1037" s="793"/>
    </row>
    <row r="1038" spans="1:6">
      <c r="A1038" s="785" t="s">
        <v>31</v>
      </c>
      <c r="B1038" s="799" t="s">
        <v>1606</v>
      </c>
      <c r="C1038" s="786"/>
      <c r="D1038" s="787"/>
      <c r="E1038" s="792"/>
      <c r="F1038" s="793"/>
    </row>
    <row r="1039" spans="1:6">
      <c r="A1039" s="785"/>
      <c r="B1039" s="799" t="s">
        <v>1607</v>
      </c>
      <c r="C1039" s="786" t="s">
        <v>7</v>
      </c>
      <c r="D1039" s="787">
        <v>1</v>
      </c>
      <c r="E1039" s="792"/>
      <c r="F1039" s="713">
        <f t="shared" ref="F1039" si="66">D1039*E1039</f>
        <v>0</v>
      </c>
    </row>
    <row r="1040" spans="1:6">
      <c r="A1040" s="785"/>
      <c r="B1040" s="799"/>
      <c r="C1040" s="786"/>
      <c r="D1040" s="787"/>
      <c r="E1040" s="792"/>
      <c r="F1040" s="793"/>
    </row>
    <row r="1041" spans="1:6">
      <c r="A1041" s="785" t="s">
        <v>32</v>
      </c>
      <c r="B1041" s="799" t="s">
        <v>1557</v>
      </c>
      <c r="C1041" s="786"/>
      <c r="D1041" s="787"/>
      <c r="E1041" s="792"/>
      <c r="F1041" s="793"/>
    </row>
    <row r="1042" spans="1:6">
      <c r="A1042" s="785"/>
      <c r="B1042" s="799" t="s">
        <v>1558</v>
      </c>
      <c r="C1042" s="786" t="s">
        <v>46</v>
      </c>
      <c r="D1042" s="787">
        <v>25</v>
      </c>
      <c r="E1042" s="792"/>
      <c r="F1042" s="713">
        <f t="shared" ref="F1042" si="67">D1042*E1042</f>
        <v>0</v>
      </c>
    </row>
    <row r="1043" spans="1:6">
      <c r="A1043" s="785"/>
      <c r="B1043" s="799"/>
      <c r="C1043" s="786"/>
      <c r="D1043" s="787"/>
      <c r="E1043" s="792"/>
      <c r="F1043" s="793"/>
    </row>
    <row r="1044" spans="1:6">
      <c r="A1044" s="785" t="s">
        <v>33</v>
      </c>
      <c r="B1044" s="799" t="s">
        <v>1608</v>
      </c>
      <c r="C1044" s="786" t="s">
        <v>1421</v>
      </c>
      <c r="D1044" s="787">
        <v>1</v>
      </c>
      <c r="E1044" s="792"/>
      <c r="F1044" s="713">
        <f t="shared" ref="F1044" si="68">D1044*E1044</f>
        <v>0</v>
      </c>
    </row>
    <row r="1045" spans="1:6">
      <c r="A1045" s="785"/>
      <c r="B1045" s="799"/>
      <c r="C1045" s="786"/>
      <c r="D1045" s="787"/>
      <c r="E1045" s="792"/>
      <c r="F1045" s="793"/>
    </row>
    <row r="1046" spans="1:6">
      <c r="A1046" s="771"/>
      <c r="B1046" s="798" t="s">
        <v>1571</v>
      </c>
      <c r="C1046" s="786"/>
      <c r="D1046" s="787"/>
      <c r="E1046" s="792"/>
      <c r="F1046" s="793"/>
    </row>
    <row r="1047" spans="1:6">
      <c r="A1047" s="785" t="s">
        <v>34</v>
      </c>
      <c r="B1047" s="799" t="s">
        <v>1609</v>
      </c>
      <c r="C1047" s="786"/>
      <c r="D1047" s="787"/>
      <c r="E1047" s="792"/>
      <c r="F1047" s="793"/>
    </row>
    <row r="1048" spans="1:6">
      <c r="A1048" s="785"/>
      <c r="B1048" s="799" t="s">
        <v>1610</v>
      </c>
      <c r="C1048" s="786" t="s">
        <v>7</v>
      </c>
      <c r="D1048" s="787">
        <v>1</v>
      </c>
      <c r="E1048" s="792"/>
      <c r="F1048" s="713">
        <f t="shared" ref="F1048" si="69">D1048*E1048</f>
        <v>0</v>
      </c>
    </row>
    <row r="1049" spans="1:6">
      <c r="A1049" s="785"/>
      <c r="B1049" s="799"/>
      <c r="C1049" s="786"/>
      <c r="D1049" s="787"/>
      <c r="E1049" s="792"/>
      <c r="F1049" s="793"/>
    </row>
    <row r="1050" spans="1:6">
      <c r="A1050" s="785"/>
      <c r="B1050" s="799"/>
      <c r="C1050" s="786"/>
      <c r="D1050" s="787"/>
      <c r="E1050" s="792"/>
      <c r="F1050" s="793"/>
    </row>
    <row r="1051" spans="1:6">
      <c r="A1051" s="785"/>
      <c r="B1051" s="799"/>
      <c r="C1051" s="786"/>
      <c r="D1051" s="787"/>
      <c r="E1051" s="792"/>
      <c r="F1051" s="793"/>
    </row>
    <row r="1052" spans="1:6">
      <c r="A1052" s="785"/>
      <c r="B1052" s="799"/>
      <c r="C1052" s="786"/>
      <c r="D1052" s="787"/>
      <c r="E1052" s="792"/>
      <c r="F1052" s="793"/>
    </row>
    <row r="1053" spans="1:6">
      <c r="A1053" s="785"/>
      <c r="B1053" s="799"/>
      <c r="C1053" s="786"/>
      <c r="D1053" s="787"/>
      <c r="E1053" s="792"/>
      <c r="F1053" s="793"/>
    </row>
    <row r="1054" spans="1:6">
      <c r="A1054" s="785"/>
      <c r="B1054" s="799"/>
      <c r="C1054" s="786"/>
      <c r="D1054" s="787"/>
      <c r="E1054" s="792"/>
      <c r="F1054" s="793"/>
    </row>
    <row r="1055" spans="1:6">
      <c r="A1055" s="785"/>
      <c r="B1055" s="799"/>
      <c r="C1055" s="786"/>
      <c r="D1055" s="787"/>
      <c r="E1055" s="792"/>
      <c r="F1055" s="793"/>
    </row>
    <row r="1056" spans="1:6">
      <c r="A1056" s="785"/>
      <c r="B1056" s="799"/>
      <c r="C1056" s="786"/>
      <c r="D1056" s="787"/>
      <c r="E1056" s="792"/>
      <c r="F1056" s="793"/>
    </row>
    <row r="1057" spans="1:6">
      <c r="A1057" s="785"/>
      <c r="B1057" s="799"/>
      <c r="C1057" s="786"/>
      <c r="D1057" s="787"/>
      <c r="E1057" s="792"/>
      <c r="F1057" s="793"/>
    </row>
    <row r="1058" spans="1:6">
      <c r="A1058" s="785"/>
      <c r="B1058" s="799"/>
      <c r="C1058" s="786"/>
      <c r="D1058" s="787"/>
      <c r="E1058" s="792"/>
      <c r="F1058" s="793"/>
    </row>
    <row r="1059" spans="1:6">
      <c r="A1059" s="785"/>
      <c r="B1059" s="799"/>
      <c r="C1059" s="786"/>
      <c r="D1059" s="787"/>
      <c r="E1059" s="792"/>
      <c r="F1059" s="793"/>
    </row>
    <row r="1060" spans="1:6">
      <c r="A1060" s="785"/>
      <c r="B1060" s="799"/>
      <c r="C1060" s="786"/>
      <c r="D1060" s="787"/>
      <c r="E1060" s="792"/>
      <c r="F1060" s="793"/>
    </row>
    <row r="1061" spans="1:6">
      <c r="A1061" s="785"/>
      <c r="B1061" s="799"/>
      <c r="C1061" s="786"/>
      <c r="D1061" s="787"/>
      <c r="E1061" s="792"/>
      <c r="F1061" s="793"/>
    </row>
    <row r="1062" spans="1:6">
      <c r="A1062" s="785"/>
      <c r="B1062" s="799"/>
      <c r="C1062" s="786"/>
      <c r="D1062" s="787"/>
      <c r="E1062" s="792"/>
      <c r="F1062" s="793"/>
    </row>
    <row r="1063" spans="1:6">
      <c r="A1063" s="785"/>
      <c r="B1063" s="799"/>
      <c r="C1063" s="786"/>
      <c r="D1063" s="787"/>
      <c r="E1063" s="792"/>
      <c r="F1063" s="793"/>
    </row>
    <row r="1064" spans="1:6">
      <c r="A1064" s="785"/>
      <c r="B1064" s="799"/>
      <c r="C1064" s="786"/>
      <c r="D1064" s="787"/>
      <c r="E1064" s="792"/>
      <c r="F1064" s="793"/>
    </row>
    <row r="1065" spans="1:6">
      <c r="A1065" s="785"/>
      <c r="B1065" s="799"/>
      <c r="C1065" s="786"/>
      <c r="D1065" s="787"/>
      <c r="E1065" s="792"/>
      <c r="F1065" s="793"/>
    </row>
    <row r="1066" spans="1:6">
      <c r="A1066" s="785"/>
      <c r="B1066" s="799"/>
      <c r="C1066" s="786"/>
      <c r="D1066" s="787"/>
      <c r="E1066" s="792"/>
      <c r="F1066" s="793"/>
    </row>
    <row r="1067" spans="1:6">
      <c r="A1067" s="785"/>
      <c r="B1067" s="799"/>
      <c r="C1067" s="786"/>
      <c r="D1067" s="787"/>
      <c r="E1067" s="792"/>
      <c r="F1067" s="793"/>
    </row>
    <row r="1068" spans="1:6">
      <c r="A1068" s="48"/>
      <c r="B1068" s="2568" t="s">
        <v>1611</v>
      </c>
      <c r="C1068" s="47"/>
      <c r="D1068" s="718"/>
      <c r="E1068" s="2014"/>
      <c r="F1068" s="351"/>
    </row>
    <row r="1069" spans="1:6" ht="14.4" thickBot="1">
      <c r="A1069" s="66"/>
      <c r="B1069" s="2569"/>
      <c r="C1069" s="65"/>
      <c r="D1069" s="720"/>
      <c r="E1069" s="2022"/>
      <c r="F1069" s="393">
        <f>SUM(F1032:F1067)</f>
        <v>0</v>
      </c>
    </row>
    <row r="1070" spans="1:6" ht="14.4" thickTop="1">
      <c r="A1070" s="227"/>
      <c r="B1070" s="767"/>
      <c r="C1070" s="30"/>
      <c r="D1070" s="722"/>
      <c r="E1070" s="2010"/>
      <c r="F1070" s="392"/>
    </row>
    <row r="1071" spans="1:6">
      <c r="A1071" s="227"/>
      <c r="B1071" s="767"/>
      <c r="C1071" s="30"/>
      <c r="D1071" s="722"/>
      <c r="E1071" s="2010"/>
      <c r="F1071" s="392"/>
    </row>
    <row r="1072" spans="1:6">
      <c r="A1072" s="249"/>
      <c r="B1072" s="628" t="s">
        <v>1633</v>
      </c>
      <c r="C1072" s="249"/>
      <c r="D1072" s="800"/>
      <c r="E1072" s="2290"/>
      <c r="F1072" s="801"/>
    </row>
    <row r="1073" spans="1:6">
      <c r="A1073" s="208"/>
      <c r="B1073" s="628"/>
      <c r="C1073" s="580"/>
      <c r="D1073" s="779"/>
      <c r="E1073" s="2040"/>
      <c r="F1073" s="780"/>
    </row>
    <row r="1074" spans="1:6">
      <c r="A1074" s="208"/>
      <c r="B1074" s="628" t="s">
        <v>1613</v>
      </c>
      <c r="C1074" s="580"/>
      <c r="D1074" s="779"/>
      <c r="E1074" s="2040"/>
      <c r="F1074" s="780"/>
    </row>
    <row r="1075" spans="1:6">
      <c r="A1075" s="208"/>
      <c r="B1075" s="802"/>
      <c r="C1075" s="208"/>
      <c r="D1075" s="779"/>
      <c r="E1075" s="2040"/>
      <c r="F1075" s="780"/>
    </row>
    <row r="1076" spans="1:6">
      <c r="A1076" s="785"/>
      <c r="B1076" s="803"/>
      <c r="C1076" s="786"/>
      <c r="D1076" s="787"/>
      <c r="E1076" s="2285"/>
      <c r="F1076" s="780"/>
    </row>
    <row r="1077" spans="1:6">
      <c r="A1077" s="785" t="s">
        <v>1614</v>
      </c>
      <c r="B1077" s="803" t="s">
        <v>1615</v>
      </c>
      <c r="C1077" s="786"/>
      <c r="D1077" s="787"/>
      <c r="E1077" s="2285"/>
      <c r="F1077" s="780">
        <f>F879</f>
        <v>0</v>
      </c>
    </row>
    <row r="1078" spans="1:6">
      <c r="A1078" s="785"/>
      <c r="B1078" s="803"/>
      <c r="C1078" s="786"/>
      <c r="D1078" s="787"/>
      <c r="E1078" s="2285"/>
      <c r="F1078" s="780"/>
    </row>
    <row r="1079" spans="1:6">
      <c r="A1079" s="785" t="s">
        <v>1616</v>
      </c>
      <c r="B1079" s="784" t="s">
        <v>1617</v>
      </c>
      <c r="C1079" s="786"/>
      <c r="D1079" s="787"/>
      <c r="E1079" s="2291"/>
      <c r="F1079" s="788">
        <f>F911</f>
        <v>0</v>
      </c>
    </row>
    <row r="1080" spans="1:6">
      <c r="A1080" s="785"/>
      <c r="B1080" s="784"/>
      <c r="C1080" s="786"/>
      <c r="D1080" s="787"/>
      <c r="E1080" s="2291"/>
      <c r="F1080" s="788"/>
    </row>
    <row r="1081" spans="1:6">
      <c r="A1081" s="785" t="s">
        <v>1618</v>
      </c>
      <c r="B1081" s="784" t="s">
        <v>1619</v>
      </c>
      <c r="C1081" s="786"/>
      <c r="D1081" s="787"/>
      <c r="E1081" s="2291"/>
      <c r="F1081" s="788">
        <f>F943</f>
        <v>0</v>
      </c>
    </row>
    <row r="1082" spans="1:6">
      <c r="A1082" s="785"/>
      <c r="B1082" s="784"/>
      <c r="C1082" s="786"/>
      <c r="D1082" s="787"/>
      <c r="E1082" s="2291"/>
      <c r="F1082" s="788"/>
    </row>
    <row r="1083" spans="1:6">
      <c r="A1083" s="785" t="s">
        <v>1620</v>
      </c>
      <c r="B1083" s="784" t="s">
        <v>1621</v>
      </c>
      <c r="C1083" s="786"/>
      <c r="D1083" s="787"/>
      <c r="E1083" s="2291"/>
      <c r="F1083" s="788">
        <f>F982</f>
        <v>0</v>
      </c>
    </row>
    <row r="1084" spans="1:6">
      <c r="A1084" s="785"/>
      <c r="B1084" s="784"/>
      <c r="C1084" s="786"/>
      <c r="D1084" s="787"/>
      <c r="E1084" s="2291"/>
      <c r="F1084" s="788"/>
    </row>
    <row r="1085" spans="1:6">
      <c r="A1085" s="785" t="s">
        <v>1622</v>
      </c>
      <c r="B1085" s="784" t="s">
        <v>1623</v>
      </c>
      <c r="C1085" s="786"/>
      <c r="D1085" s="787"/>
      <c r="E1085" s="2291"/>
      <c r="F1085" s="788">
        <f>F1025</f>
        <v>0</v>
      </c>
    </row>
    <row r="1086" spans="1:6">
      <c r="A1086" s="785"/>
      <c r="B1086" s="784"/>
      <c r="C1086" s="786"/>
      <c r="D1086" s="787"/>
      <c r="E1086" s="2291"/>
      <c r="F1086" s="788"/>
    </row>
    <row r="1087" spans="1:6">
      <c r="A1087" s="785" t="s">
        <v>1624</v>
      </c>
      <c r="B1087" s="784" t="s">
        <v>1625</v>
      </c>
      <c r="C1087" s="786"/>
      <c r="D1087" s="787"/>
      <c r="E1087" s="2291"/>
      <c r="F1087" s="788">
        <f>F1069</f>
        <v>0</v>
      </c>
    </row>
    <row r="1088" spans="1:6">
      <c r="A1088" s="785"/>
      <c r="B1088" s="784"/>
      <c r="C1088" s="786"/>
      <c r="D1088" s="787"/>
      <c r="E1088" s="2291"/>
      <c r="F1088" s="788"/>
    </row>
    <row r="1089" spans="1:6">
      <c r="A1089" s="771"/>
      <c r="B1089" s="804"/>
      <c r="C1089" s="773"/>
      <c r="D1089" s="774"/>
      <c r="E1089" s="2289"/>
      <c r="F1089" s="775"/>
    </row>
    <row r="1090" spans="1:6">
      <c r="A1090" s="785"/>
      <c r="B1090" s="784"/>
      <c r="C1090" s="786"/>
      <c r="D1090" s="787"/>
      <c r="E1090" s="2291"/>
      <c r="F1090" s="788"/>
    </row>
    <row r="1091" spans="1:6">
      <c r="A1091" s="785"/>
      <c r="B1091" s="784"/>
      <c r="C1091" s="786"/>
      <c r="D1091" s="787"/>
      <c r="E1091" s="2291"/>
      <c r="F1091" s="788"/>
    </row>
    <row r="1092" spans="1:6">
      <c r="A1092" s="785"/>
      <c r="B1092" s="784"/>
      <c r="C1092" s="786"/>
      <c r="D1092" s="787"/>
      <c r="E1092" s="2291"/>
      <c r="F1092" s="788"/>
    </row>
    <row r="1093" spans="1:6">
      <c r="A1093" s="785"/>
      <c r="B1093" s="784"/>
      <c r="C1093" s="786"/>
      <c r="D1093" s="787"/>
      <c r="E1093" s="2291"/>
      <c r="F1093" s="788"/>
    </row>
    <row r="1094" spans="1:6">
      <c r="A1094" s="785"/>
      <c r="B1094" s="784"/>
      <c r="C1094" s="786"/>
      <c r="D1094" s="787"/>
      <c r="E1094" s="2291"/>
      <c r="F1094" s="788"/>
    </row>
    <row r="1095" spans="1:6">
      <c r="A1095" s="785"/>
      <c r="B1095" s="784"/>
      <c r="C1095" s="786"/>
      <c r="D1095" s="787"/>
      <c r="E1095" s="2291"/>
      <c r="F1095" s="788"/>
    </row>
    <row r="1096" spans="1:6">
      <c r="A1096" s="785"/>
      <c r="B1096" s="784"/>
      <c r="C1096" s="786"/>
      <c r="D1096" s="787"/>
      <c r="E1096" s="2291"/>
      <c r="F1096" s="788"/>
    </row>
    <row r="1097" spans="1:6">
      <c r="A1097" s="785"/>
      <c r="B1097" s="784"/>
      <c r="C1097" s="786"/>
      <c r="D1097" s="787"/>
      <c r="E1097" s="2291"/>
      <c r="F1097" s="788"/>
    </row>
    <row r="1098" spans="1:6">
      <c r="A1098" s="785"/>
      <c r="B1098" s="784"/>
      <c r="C1098" s="786"/>
      <c r="D1098" s="787"/>
      <c r="E1098" s="2291"/>
      <c r="F1098" s="788"/>
    </row>
    <row r="1099" spans="1:6">
      <c r="A1099" s="785"/>
      <c r="B1099" s="784"/>
      <c r="C1099" s="786"/>
      <c r="D1099" s="787"/>
      <c r="E1099" s="2291"/>
      <c r="F1099" s="788"/>
    </row>
    <row r="1100" spans="1:6">
      <c r="A1100" s="785"/>
      <c r="B1100" s="784"/>
      <c r="C1100" s="786"/>
      <c r="D1100" s="787"/>
      <c r="E1100" s="2291"/>
      <c r="F1100" s="788"/>
    </row>
    <row r="1101" spans="1:6">
      <c r="A1101" s="785"/>
      <c r="B1101" s="784"/>
      <c r="C1101" s="786"/>
      <c r="D1101" s="787"/>
      <c r="E1101" s="2291"/>
      <c r="F1101" s="788"/>
    </row>
    <row r="1102" spans="1:6">
      <c r="A1102" s="785"/>
      <c r="B1102" s="784"/>
      <c r="C1102" s="786"/>
      <c r="D1102" s="787"/>
      <c r="E1102" s="2291"/>
      <c r="F1102" s="788"/>
    </row>
    <row r="1103" spans="1:6">
      <c r="A1103" s="785"/>
      <c r="B1103" s="784"/>
      <c r="C1103" s="786"/>
      <c r="D1103" s="787"/>
      <c r="E1103" s="2291"/>
      <c r="F1103" s="788"/>
    </row>
    <row r="1104" spans="1:6">
      <c r="A1104" s="785"/>
      <c r="B1104" s="784"/>
      <c r="C1104" s="786"/>
      <c r="D1104" s="787"/>
      <c r="E1104" s="2291"/>
      <c r="F1104" s="788"/>
    </row>
    <row r="1105" spans="1:6">
      <c r="A1105" s="785"/>
      <c r="B1105" s="784"/>
      <c r="C1105" s="786"/>
      <c r="D1105" s="787"/>
      <c r="E1105" s="2291"/>
      <c r="F1105" s="788"/>
    </row>
    <row r="1106" spans="1:6">
      <c r="A1106" s="785"/>
      <c r="B1106" s="784"/>
      <c r="C1106" s="786"/>
      <c r="D1106" s="787"/>
      <c r="E1106" s="2291"/>
      <c r="F1106" s="788"/>
    </row>
    <row r="1107" spans="1:6">
      <c r="A1107" s="785"/>
      <c r="B1107" s="784"/>
      <c r="C1107" s="786"/>
      <c r="D1107" s="787"/>
      <c r="E1107" s="2291"/>
      <c r="F1107" s="788"/>
    </row>
    <row r="1108" spans="1:6">
      <c r="A1108" s="785"/>
      <c r="B1108" s="784"/>
      <c r="C1108" s="786"/>
      <c r="D1108" s="787"/>
      <c r="E1108" s="2291"/>
      <c r="F1108" s="788"/>
    </row>
    <row r="1109" spans="1:6">
      <c r="A1109" s="785"/>
      <c r="B1109" s="784"/>
      <c r="C1109" s="786"/>
      <c r="D1109" s="787"/>
      <c r="E1109" s="2291"/>
      <c r="F1109" s="788"/>
    </row>
    <row r="1110" spans="1:6">
      <c r="A1110" s="785"/>
      <c r="B1110" s="784"/>
      <c r="C1110" s="786"/>
      <c r="D1110" s="787"/>
      <c r="E1110" s="2291"/>
      <c r="F1110" s="788"/>
    </row>
    <row r="1111" spans="1:6">
      <c r="A1111" s="785"/>
      <c r="B1111" s="784"/>
      <c r="C1111" s="786"/>
      <c r="D1111" s="787"/>
      <c r="E1111" s="2291"/>
      <c r="F1111" s="788"/>
    </row>
    <row r="1112" spans="1:6">
      <c r="A1112" s="785"/>
      <c r="B1112" s="784"/>
      <c r="C1112" s="786"/>
      <c r="D1112" s="787"/>
      <c r="E1112" s="2291"/>
      <c r="F1112" s="788"/>
    </row>
    <row r="1113" spans="1:6">
      <c r="A1113" s="785"/>
      <c r="B1113" s="784"/>
      <c r="C1113" s="786"/>
      <c r="D1113" s="787"/>
      <c r="E1113" s="2291"/>
      <c r="F1113" s="788"/>
    </row>
    <row r="1114" spans="1:6">
      <c r="A1114" s="785"/>
      <c r="B1114" s="784"/>
      <c r="C1114" s="786"/>
      <c r="D1114" s="787"/>
      <c r="E1114" s="2291"/>
      <c r="F1114" s="788"/>
    </row>
    <row r="1115" spans="1:6">
      <c r="A1115" s="785"/>
      <c r="B1115" s="784"/>
      <c r="C1115" s="786"/>
      <c r="D1115" s="787"/>
      <c r="E1115" s="2291"/>
      <c r="F1115" s="788"/>
    </row>
    <row r="1116" spans="1:6">
      <c r="A1116" s="785"/>
      <c r="B1116" s="784"/>
      <c r="C1116" s="786"/>
      <c r="D1116" s="787"/>
      <c r="E1116" s="2291"/>
      <c r="F1116" s="788"/>
    </row>
    <row r="1117" spans="1:6">
      <c r="A1117" s="785"/>
      <c r="B1117" s="784"/>
      <c r="C1117" s="786"/>
      <c r="D1117" s="787"/>
      <c r="E1117" s="2291"/>
      <c r="F1117" s="788"/>
    </row>
    <row r="1118" spans="1:6">
      <c r="A1118" s="35"/>
      <c r="B1118" s="763"/>
      <c r="C1118" s="34"/>
      <c r="D1118" s="709"/>
      <c r="E1118" s="480"/>
      <c r="F1118" s="349"/>
    </row>
    <row r="1119" spans="1:6">
      <c r="A1119" s="48"/>
      <c r="B1119" s="2568" t="s">
        <v>1634</v>
      </c>
      <c r="C1119" s="47"/>
      <c r="D1119" s="718"/>
      <c r="E1119" s="2014"/>
      <c r="F1119" s="351"/>
    </row>
    <row r="1120" spans="1:6" ht="14.4" thickBot="1">
      <c r="A1120" s="664"/>
      <c r="B1120" s="2569"/>
      <c r="C1120" s="764"/>
      <c r="D1120" s="765"/>
      <c r="E1120" s="2181"/>
      <c r="F1120" s="393">
        <f>SUM(F1075:F1118)</f>
        <v>0</v>
      </c>
    </row>
    <row r="1121" spans="1:6" ht="14.4" thickTop="1">
      <c r="A1121" s="35"/>
      <c r="B1121" s="767"/>
      <c r="C1121" s="34"/>
      <c r="D1121" s="709"/>
      <c r="E1121" s="480"/>
      <c r="F1121" s="392"/>
    </row>
    <row r="1122" spans="1:6">
      <c r="A1122" s="35"/>
      <c r="B1122" s="628" t="s">
        <v>1075</v>
      </c>
      <c r="C1122" s="34"/>
      <c r="D1122" s="709"/>
      <c r="E1122" s="480"/>
      <c r="F1122" s="349"/>
    </row>
    <row r="1123" spans="1:6">
      <c r="A1123" s="35"/>
      <c r="B1123" s="628"/>
      <c r="C1123" s="34"/>
      <c r="D1123" s="709"/>
      <c r="E1123" s="480"/>
      <c r="F1123" s="349"/>
    </row>
    <row r="1124" spans="1:6">
      <c r="A1124" s="35"/>
      <c r="B1124" s="628" t="s">
        <v>1635</v>
      </c>
      <c r="C1124" s="34"/>
      <c r="D1124" s="709"/>
      <c r="E1124" s="480"/>
      <c r="F1124" s="349"/>
    </row>
    <row r="1125" spans="1:6">
      <c r="A1125" s="35"/>
      <c r="B1125" s="628"/>
      <c r="C1125" s="34"/>
      <c r="D1125" s="709"/>
      <c r="E1125" s="480"/>
      <c r="F1125" s="349"/>
    </row>
    <row r="1126" spans="1:6">
      <c r="A1126" s="35">
        <v>1</v>
      </c>
      <c r="B1126" s="763" t="s">
        <v>1636</v>
      </c>
      <c r="C1126" s="34" t="s">
        <v>1323</v>
      </c>
      <c r="D1126" s="709">
        <v>12</v>
      </c>
      <c r="E1126" s="480"/>
      <c r="F1126" s="349">
        <f>F492</f>
        <v>0</v>
      </c>
    </row>
    <row r="1127" spans="1:6">
      <c r="A1127" s="35"/>
      <c r="B1127" s="747"/>
      <c r="C1127" s="34"/>
      <c r="D1127" s="709"/>
      <c r="E1127" s="480"/>
      <c r="F1127" s="349"/>
    </row>
    <row r="1128" spans="1:6">
      <c r="A1128" s="35">
        <v>2</v>
      </c>
      <c r="B1128" s="747" t="s">
        <v>76</v>
      </c>
      <c r="C1128" s="34" t="s">
        <v>1323</v>
      </c>
      <c r="D1128" s="709">
        <v>20</v>
      </c>
      <c r="E1128" s="480"/>
      <c r="F1128" s="349">
        <f>F803</f>
        <v>0</v>
      </c>
    </row>
    <row r="1129" spans="1:6">
      <c r="A1129" s="35"/>
      <c r="B1129" s="747"/>
      <c r="C1129" s="34"/>
      <c r="D1129" s="709"/>
      <c r="E1129" s="480"/>
      <c r="F1129" s="349"/>
    </row>
    <row r="1130" spans="1:6">
      <c r="A1130" s="35">
        <v>3</v>
      </c>
      <c r="B1130" s="747" t="s">
        <v>611</v>
      </c>
      <c r="C1130" s="34" t="s">
        <v>1323</v>
      </c>
      <c r="D1130" s="709">
        <v>28</v>
      </c>
      <c r="E1130" s="480"/>
      <c r="F1130" s="349">
        <f>F1120</f>
        <v>0</v>
      </c>
    </row>
    <row r="1131" spans="1:6">
      <c r="A1131" s="35"/>
      <c r="B1131" s="747"/>
      <c r="C1131" s="34"/>
      <c r="D1131" s="709"/>
      <c r="E1131" s="480"/>
      <c r="F1131" s="349"/>
    </row>
    <row r="1132" spans="1:6">
      <c r="A1132" s="35"/>
      <c r="B1132" s="763"/>
      <c r="C1132" s="34"/>
      <c r="D1132" s="709"/>
      <c r="E1132" s="480"/>
      <c r="F1132" s="349"/>
    </row>
    <row r="1133" spans="1:6">
      <c r="A1133" s="35"/>
      <c r="B1133" s="763"/>
      <c r="C1133" s="34"/>
      <c r="D1133" s="709"/>
      <c r="E1133" s="480"/>
      <c r="F1133" s="349"/>
    </row>
    <row r="1134" spans="1:6">
      <c r="A1134" s="35"/>
      <c r="B1134" s="763"/>
      <c r="C1134" s="34"/>
      <c r="D1134" s="709"/>
      <c r="E1134" s="480"/>
      <c r="F1134" s="349"/>
    </row>
    <row r="1135" spans="1:6">
      <c r="A1135" s="35"/>
      <c r="B1135" s="628"/>
      <c r="C1135" s="34"/>
      <c r="D1135" s="709"/>
      <c r="E1135" s="480"/>
      <c r="F1135" s="349"/>
    </row>
    <row r="1136" spans="1:6">
      <c r="A1136" s="35"/>
      <c r="B1136" s="763"/>
      <c r="C1136" s="34"/>
      <c r="D1136" s="709"/>
      <c r="E1136" s="480"/>
      <c r="F1136" s="349"/>
    </row>
    <row r="1137" spans="1:6">
      <c r="A1137" s="35"/>
      <c r="B1137" s="763"/>
      <c r="C1137" s="34"/>
      <c r="D1137" s="709"/>
      <c r="E1137" s="480"/>
      <c r="F1137" s="349"/>
    </row>
    <row r="1138" spans="1:6">
      <c r="A1138" s="35"/>
      <c r="B1138" s="763"/>
      <c r="C1138" s="34"/>
      <c r="D1138" s="709"/>
      <c r="E1138" s="480"/>
      <c r="F1138" s="349"/>
    </row>
    <row r="1139" spans="1:6">
      <c r="A1139" s="35"/>
      <c r="B1139" s="763"/>
      <c r="C1139" s="34"/>
      <c r="D1139" s="709"/>
      <c r="E1139" s="480"/>
      <c r="F1139" s="349"/>
    </row>
    <row r="1140" spans="1:6">
      <c r="A1140" s="35"/>
      <c r="B1140" s="763"/>
      <c r="C1140" s="34"/>
      <c r="D1140" s="709"/>
      <c r="E1140" s="480"/>
      <c r="F1140" s="349"/>
    </row>
    <row r="1141" spans="1:6">
      <c r="A1141" s="35"/>
      <c r="B1141" s="763"/>
      <c r="C1141" s="34"/>
      <c r="D1141" s="709"/>
      <c r="E1141" s="480"/>
      <c r="F1141" s="349"/>
    </row>
    <row r="1142" spans="1:6">
      <c r="A1142" s="35"/>
      <c r="B1142" s="763"/>
      <c r="C1142" s="34"/>
      <c r="D1142" s="709"/>
      <c r="E1142" s="480"/>
      <c r="F1142" s="349"/>
    </row>
    <row r="1143" spans="1:6">
      <c r="A1143" s="35"/>
      <c r="B1143" s="763"/>
      <c r="C1143" s="34"/>
      <c r="D1143" s="709"/>
      <c r="E1143" s="480"/>
      <c r="F1143" s="349"/>
    </row>
    <row r="1144" spans="1:6">
      <c r="A1144" s="35"/>
      <c r="B1144" s="763"/>
      <c r="C1144" s="34"/>
      <c r="D1144" s="709"/>
      <c r="E1144" s="480"/>
      <c r="F1144" s="349"/>
    </row>
    <row r="1145" spans="1:6">
      <c r="A1145" s="35"/>
      <c r="B1145" s="763"/>
      <c r="C1145" s="34"/>
      <c r="D1145" s="709"/>
      <c r="E1145" s="480"/>
      <c r="F1145" s="349"/>
    </row>
    <row r="1146" spans="1:6">
      <c r="A1146" s="35"/>
      <c r="B1146" s="763"/>
      <c r="C1146" s="34"/>
      <c r="D1146" s="709"/>
      <c r="E1146" s="480"/>
      <c r="F1146" s="349"/>
    </row>
    <row r="1147" spans="1:6">
      <c r="A1147" s="35"/>
      <c r="B1147" s="763"/>
      <c r="C1147" s="34"/>
      <c r="D1147" s="709"/>
      <c r="E1147" s="480"/>
      <c r="F1147" s="349"/>
    </row>
    <row r="1148" spans="1:6">
      <c r="A1148" s="35"/>
      <c r="B1148" s="763"/>
      <c r="C1148" s="34"/>
      <c r="D1148" s="709"/>
      <c r="E1148" s="480"/>
      <c r="F1148" s="349"/>
    </row>
    <row r="1149" spans="1:6">
      <c r="A1149" s="35"/>
      <c r="B1149" s="763"/>
      <c r="C1149" s="34"/>
      <c r="D1149" s="709"/>
      <c r="E1149" s="480"/>
      <c r="F1149" s="349"/>
    </row>
    <row r="1150" spans="1:6">
      <c r="A1150" s="35"/>
      <c r="B1150" s="763"/>
      <c r="C1150" s="34"/>
      <c r="D1150" s="709"/>
      <c r="E1150" s="480"/>
      <c r="F1150" s="349"/>
    </row>
    <row r="1151" spans="1:6">
      <c r="A1151" s="35"/>
      <c r="B1151" s="763"/>
      <c r="C1151" s="34"/>
      <c r="D1151" s="709"/>
      <c r="E1151" s="480"/>
      <c r="F1151" s="349"/>
    </row>
    <row r="1152" spans="1:6">
      <c r="A1152" s="35"/>
      <c r="B1152" s="763"/>
      <c r="C1152" s="34"/>
      <c r="D1152" s="709"/>
      <c r="E1152" s="480"/>
      <c r="F1152" s="349"/>
    </row>
    <row r="1153" spans="1:6">
      <c r="A1153" s="35"/>
      <c r="B1153" s="763"/>
      <c r="C1153" s="34"/>
      <c r="D1153" s="709"/>
      <c r="E1153" s="480"/>
      <c r="F1153" s="349"/>
    </row>
    <row r="1154" spans="1:6">
      <c r="A1154" s="35"/>
      <c r="B1154" s="763"/>
      <c r="C1154" s="34"/>
      <c r="D1154" s="709"/>
      <c r="E1154" s="480"/>
      <c r="F1154" s="349"/>
    </row>
    <row r="1155" spans="1:6">
      <c r="A1155" s="35"/>
      <c r="B1155" s="763"/>
      <c r="C1155" s="34"/>
      <c r="D1155" s="709"/>
      <c r="E1155" s="480"/>
      <c r="F1155" s="349"/>
    </row>
    <row r="1156" spans="1:6">
      <c r="A1156" s="35"/>
      <c r="B1156" s="763"/>
      <c r="C1156" s="34"/>
      <c r="D1156" s="709"/>
      <c r="E1156" s="480"/>
      <c r="F1156" s="349"/>
    </row>
    <row r="1157" spans="1:6">
      <c r="A1157" s="35"/>
      <c r="B1157" s="763"/>
      <c r="C1157" s="34"/>
      <c r="D1157" s="709"/>
      <c r="E1157" s="480"/>
      <c r="F1157" s="349"/>
    </row>
    <row r="1158" spans="1:6">
      <c r="A1158" s="35"/>
      <c r="B1158" s="763"/>
      <c r="C1158" s="34"/>
      <c r="D1158" s="709"/>
      <c r="E1158" s="480"/>
      <c r="F1158" s="349"/>
    </row>
    <row r="1159" spans="1:6">
      <c r="A1159" s="35"/>
      <c r="B1159" s="763"/>
      <c r="C1159" s="34"/>
      <c r="D1159" s="709"/>
      <c r="E1159" s="480"/>
      <c r="F1159" s="349"/>
    </row>
    <row r="1160" spans="1:6">
      <c r="A1160" s="35"/>
      <c r="B1160" s="763"/>
      <c r="C1160" s="34"/>
      <c r="D1160" s="709"/>
      <c r="E1160" s="480"/>
      <c r="F1160" s="349"/>
    </row>
    <row r="1161" spans="1:6">
      <c r="A1161" s="35"/>
      <c r="B1161" s="763"/>
      <c r="C1161" s="34"/>
      <c r="D1161" s="709"/>
      <c r="E1161" s="480"/>
      <c r="F1161" s="349"/>
    </row>
    <row r="1162" spans="1:6">
      <c r="A1162" s="35"/>
      <c r="B1162" s="763"/>
      <c r="C1162" s="34"/>
      <c r="D1162" s="709"/>
      <c r="E1162" s="480"/>
      <c r="F1162" s="349"/>
    </row>
    <row r="1163" spans="1:6">
      <c r="A1163" s="35"/>
      <c r="B1163" s="763"/>
      <c r="C1163" s="34"/>
      <c r="D1163" s="709"/>
      <c r="E1163" s="480"/>
      <c r="F1163" s="349"/>
    </row>
    <row r="1164" spans="1:6">
      <c r="A1164" s="35"/>
      <c r="B1164" s="763"/>
      <c r="C1164" s="34"/>
      <c r="D1164" s="709"/>
      <c r="E1164" s="480"/>
      <c r="F1164" s="349"/>
    </row>
    <row r="1165" spans="1:6">
      <c r="A1165" s="35"/>
      <c r="B1165" s="763"/>
      <c r="C1165" s="34"/>
      <c r="D1165" s="709"/>
      <c r="E1165" s="480"/>
      <c r="F1165" s="349"/>
    </row>
    <row r="1166" spans="1:6">
      <c r="A1166" s="35"/>
      <c r="B1166" s="763"/>
      <c r="C1166" s="34"/>
      <c r="D1166" s="709"/>
      <c r="E1166" s="480"/>
      <c r="F1166" s="349"/>
    </row>
    <row r="1167" spans="1:6">
      <c r="A1167" s="35"/>
      <c r="B1167" s="763"/>
      <c r="C1167" s="34"/>
      <c r="D1167" s="709"/>
      <c r="E1167" s="480"/>
      <c r="F1167" s="349"/>
    </row>
    <row r="1168" spans="1:6">
      <c r="A1168" s="35"/>
      <c r="B1168" s="763"/>
      <c r="C1168" s="34"/>
      <c r="D1168" s="709"/>
      <c r="E1168" s="480"/>
      <c r="F1168" s="349"/>
    </row>
    <row r="1169" spans="1:6">
      <c r="A1169" s="35"/>
      <c r="B1169" s="763"/>
      <c r="C1169" s="34"/>
      <c r="D1169" s="709"/>
      <c r="E1169" s="480"/>
      <c r="F1169" s="349"/>
    </row>
    <row r="1170" spans="1:6" ht="14.4" customHeight="1">
      <c r="A1170" s="48"/>
      <c r="B1170" s="2568" t="s">
        <v>1637</v>
      </c>
      <c r="C1170" s="47"/>
      <c r="D1170" s="718"/>
      <c r="E1170" s="2014"/>
      <c r="F1170" s="351"/>
    </row>
    <row r="1171" spans="1:6" ht="14.4" thickBot="1">
      <c r="A1171" s="664"/>
      <c r="B1171" s="2569"/>
      <c r="C1171" s="764"/>
      <c r="D1171" s="765"/>
      <c r="E1171" s="2181"/>
      <c r="F1171" s="393">
        <f>SUM(F1122:F1169)</f>
        <v>0</v>
      </c>
    </row>
    <row r="1172" spans="1:6" ht="14.4" thickTop="1">
      <c r="A1172" s="31"/>
      <c r="B1172" s="707"/>
      <c r="C1172" s="30"/>
      <c r="D1172" s="708"/>
      <c r="E1172" s="2010"/>
      <c r="F1172" s="392"/>
    </row>
    <row r="1173" spans="1:6">
      <c r="A1173" s="35"/>
      <c r="B1173" s="628" t="s">
        <v>1638</v>
      </c>
      <c r="C1173" s="34"/>
      <c r="D1173" s="709"/>
      <c r="E1173" s="480"/>
      <c r="F1173" s="482"/>
    </row>
    <row r="1174" spans="1:6">
      <c r="A1174" s="31"/>
      <c r="B1174" s="707"/>
      <c r="C1174" s="30"/>
      <c r="D1174" s="708"/>
      <c r="E1174" s="2010"/>
      <c r="F1174" s="392"/>
    </row>
    <row r="1175" spans="1:6">
      <c r="A1175" s="35"/>
      <c r="B1175" s="628" t="s">
        <v>13</v>
      </c>
      <c r="C1175" s="34"/>
      <c r="D1175" s="709"/>
      <c r="E1175" s="480"/>
      <c r="F1175" s="349"/>
    </row>
    <row r="1176" spans="1:6">
      <c r="A1176" s="710"/>
      <c r="B1176" s="711"/>
      <c r="C1176" s="710"/>
      <c r="D1176" s="712"/>
      <c r="E1176" s="2269"/>
      <c r="F1176" s="713"/>
    </row>
    <row r="1177" spans="1:6">
      <c r="A1177" s="714"/>
      <c r="B1177" s="715" t="s">
        <v>1397</v>
      </c>
      <c r="C1177" s="710"/>
      <c r="D1177" s="712"/>
      <c r="E1177" s="2269"/>
      <c r="F1177" s="713"/>
    </row>
    <row r="1178" spans="1:6">
      <c r="A1178" s="710"/>
      <c r="B1178" s="711"/>
      <c r="C1178" s="710"/>
      <c r="D1178" s="712"/>
      <c r="E1178" s="2269"/>
      <c r="F1178" s="713"/>
    </row>
    <row r="1179" spans="1:6">
      <c r="A1179" s="710" t="s">
        <v>1639</v>
      </c>
      <c r="B1179" s="711" t="s">
        <v>1399</v>
      </c>
      <c r="C1179" s="710" t="s">
        <v>58</v>
      </c>
      <c r="D1179" s="712"/>
      <c r="E1179" s="2269"/>
      <c r="F1179" s="713">
        <f>E1179</f>
        <v>0</v>
      </c>
    </row>
    <row r="1180" spans="1:6">
      <c r="A1180" s="710"/>
      <c r="B1180" s="711"/>
      <c r="C1180" s="710"/>
      <c r="D1180" s="712"/>
      <c r="E1180" s="2269"/>
      <c r="F1180" s="713"/>
    </row>
    <row r="1181" spans="1:6" ht="27.6">
      <c r="A1181" s="710" t="s">
        <v>1640</v>
      </c>
      <c r="B1181" s="711" t="s">
        <v>1401</v>
      </c>
      <c r="C1181" s="710"/>
      <c r="D1181" s="712"/>
      <c r="E1181" s="2269"/>
      <c r="F1181" s="713">
        <f t="shared" ref="F1181:F1188" si="70">E1181</f>
        <v>0</v>
      </c>
    </row>
    <row r="1182" spans="1:6">
      <c r="A1182" s="710"/>
      <c r="B1182" s="711" t="s">
        <v>1402</v>
      </c>
      <c r="C1182" s="710" t="s">
        <v>58</v>
      </c>
      <c r="D1182" s="712"/>
      <c r="E1182" s="2269"/>
      <c r="F1182" s="713">
        <f t="shared" si="70"/>
        <v>0</v>
      </c>
    </row>
    <row r="1183" spans="1:6">
      <c r="A1183" s="710"/>
      <c r="B1183" s="711" t="s">
        <v>1403</v>
      </c>
      <c r="C1183" s="710" t="s">
        <v>58</v>
      </c>
      <c r="D1183" s="712"/>
      <c r="E1183" s="2269"/>
      <c r="F1183" s="713">
        <f t="shared" si="70"/>
        <v>0</v>
      </c>
    </row>
    <row r="1184" spans="1:6">
      <c r="A1184" s="710"/>
      <c r="B1184" s="711" t="s">
        <v>1641</v>
      </c>
      <c r="C1184" s="710" t="s">
        <v>58</v>
      </c>
      <c r="D1184" s="712"/>
      <c r="E1184" s="2269"/>
      <c r="F1184" s="713"/>
    </row>
    <row r="1185" spans="1:6">
      <c r="A1185" s="710"/>
      <c r="B1185" s="711"/>
      <c r="C1185" s="710"/>
      <c r="D1185" s="712"/>
      <c r="E1185" s="2269"/>
      <c r="F1185" s="713"/>
    </row>
    <row r="1186" spans="1:6">
      <c r="A1186" s="710" t="s">
        <v>31</v>
      </c>
      <c r="B1186" s="711" t="s">
        <v>1405</v>
      </c>
      <c r="C1186" s="710" t="s">
        <v>58</v>
      </c>
      <c r="D1186" s="712"/>
      <c r="E1186" s="2270"/>
      <c r="F1186" s="713">
        <f t="shared" si="70"/>
        <v>0</v>
      </c>
    </row>
    <row r="1187" spans="1:6">
      <c r="A1187" s="710"/>
      <c r="B1187" s="711"/>
      <c r="C1187" s="710"/>
      <c r="D1187" s="712"/>
      <c r="E1187" s="2270"/>
      <c r="F1187" s="713"/>
    </row>
    <row r="1188" spans="1:6" ht="27.6">
      <c r="A1188" s="710" t="s">
        <v>32</v>
      </c>
      <c r="B1188" s="711" t="s">
        <v>1406</v>
      </c>
      <c r="C1188" s="710" t="s">
        <v>58</v>
      </c>
      <c r="D1188" s="712"/>
      <c r="E1188" s="2270"/>
      <c r="F1188" s="713">
        <f t="shared" si="70"/>
        <v>0</v>
      </c>
    </row>
    <row r="1189" spans="1:6">
      <c r="A1189" s="710"/>
      <c r="B1189" s="711"/>
      <c r="C1189" s="710"/>
      <c r="D1189" s="712"/>
      <c r="E1189" s="2269"/>
      <c r="F1189" s="713"/>
    </row>
    <row r="1190" spans="1:6">
      <c r="A1190" s="710"/>
      <c r="B1190" s="711"/>
      <c r="C1190" s="710"/>
      <c r="D1190" s="712"/>
      <c r="E1190" s="2269"/>
      <c r="F1190" s="713"/>
    </row>
    <row r="1191" spans="1:6">
      <c r="A1191" s="710"/>
      <c r="B1191" s="711"/>
      <c r="C1191" s="710"/>
      <c r="D1191" s="712"/>
      <c r="E1191" s="2269"/>
      <c r="F1191" s="713"/>
    </row>
    <row r="1192" spans="1:6">
      <c r="A1192" s="710"/>
      <c r="B1192" s="711"/>
      <c r="C1192" s="710"/>
      <c r="D1192" s="712"/>
      <c r="E1192" s="2269"/>
      <c r="F1192" s="713"/>
    </row>
    <row r="1193" spans="1:6">
      <c r="A1193" s="710"/>
      <c r="B1193" s="711"/>
      <c r="C1193" s="710"/>
      <c r="D1193" s="712"/>
      <c r="E1193" s="2269"/>
      <c r="F1193" s="713"/>
    </row>
    <row r="1194" spans="1:6">
      <c r="A1194" s="710"/>
      <c r="B1194" s="711"/>
      <c r="C1194" s="710"/>
      <c r="D1194" s="712"/>
      <c r="E1194" s="2269"/>
      <c r="F1194" s="713"/>
    </row>
    <row r="1195" spans="1:6">
      <c r="A1195" s="710"/>
      <c r="B1195" s="711"/>
      <c r="C1195" s="710"/>
      <c r="D1195" s="712"/>
      <c r="E1195" s="2269"/>
      <c r="F1195" s="713"/>
    </row>
    <row r="1196" spans="1:6">
      <c r="A1196" s="710"/>
      <c r="B1196" s="711"/>
      <c r="C1196" s="710"/>
      <c r="D1196" s="712"/>
      <c r="E1196" s="2269"/>
      <c r="F1196" s="713"/>
    </row>
    <row r="1197" spans="1:6">
      <c r="A1197" s="710"/>
      <c r="B1197" s="711"/>
      <c r="C1197" s="710"/>
      <c r="D1197" s="712"/>
      <c r="E1197" s="2269"/>
      <c r="F1197" s="713"/>
    </row>
    <row r="1198" spans="1:6">
      <c r="A1198" s="710"/>
      <c r="B1198" s="711"/>
      <c r="C1198" s="710"/>
      <c r="D1198" s="712"/>
      <c r="E1198" s="2269"/>
      <c r="F1198" s="713"/>
    </row>
    <row r="1199" spans="1:6">
      <c r="A1199" s="710"/>
      <c r="B1199" s="711"/>
      <c r="C1199" s="710"/>
      <c r="D1199" s="712"/>
      <c r="E1199" s="2269"/>
      <c r="F1199" s="713"/>
    </row>
    <row r="1200" spans="1:6">
      <c r="A1200" s="710"/>
      <c r="B1200" s="711"/>
      <c r="C1200" s="710"/>
      <c r="D1200" s="712"/>
      <c r="E1200" s="2269"/>
      <c r="F1200" s="713"/>
    </row>
    <row r="1201" spans="1:6">
      <c r="A1201" s="710"/>
      <c r="B1201" s="711"/>
      <c r="C1201" s="710"/>
      <c r="D1201" s="712"/>
      <c r="E1201" s="2269"/>
      <c r="F1201" s="713"/>
    </row>
    <row r="1202" spans="1:6">
      <c r="A1202" s="710"/>
      <c r="B1202" s="711"/>
      <c r="C1202" s="710"/>
      <c r="D1202" s="712"/>
      <c r="E1202" s="2269"/>
      <c r="F1202" s="713"/>
    </row>
    <row r="1203" spans="1:6">
      <c r="A1203" s="710"/>
      <c r="B1203" s="711"/>
      <c r="C1203" s="710"/>
      <c r="D1203" s="712"/>
      <c r="E1203" s="2269"/>
      <c r="F1203" s="713"/>
    </row>
    <row r="1204" spans="1:6">
      <c r="A1204" s="710"/>
      <c r="B1204" s="711"/>
      <c r="C1204" s="710"/>
      <c r="D1204" s="712"/>
      <c r="E1204" s="2269"/>
      <c r="F1204" s="713"/>
    </row>
    <row r="1205" spans="1:6">
      <c r="A1205" s="710"/>
      <c r="B1205" s="711"/>
      <c r="C1205" s="710"/>
      <c r="D1205" s="712"/>
      <c r="E1205" s="2269"/>
      <c r="F1205" s="713"/>
    </row>
    <row r="1206" spans="1:6">
      <c r="A1206" s="710"/>
      <c r="B1206" s="711"/>
      <c r="C1206" s="710"/>
      <c r="D1206" s="712"/>
      <c r="E1206" s="2269"/>
      <c r="F1206" s="713"/>
    </row>
    <row r="1207" spans="1:6">
      <c r="A1207" s="710"/>
      <c r="B1207" s="711"/>
      <c r="C1207" s="710"/>
      <c r="D1207" s="712"/>
      <c r="E1207" s="2269"/>
      <c r="F1207" s="713"/>
    </row>
    <row r="1208" spans="1:6">
      <c r="A1208" s="710"/>
      <c r="B1208" s="711"/>
      <c r="C1208" s="710"/>
      <c r="D1208" s="712"/>
      <c r="E1208" s="2269"/>
      <c r="F1208" s="713"/>
    </row>
    <row r="1209" spans="1:6">
      <c r="A1209" s="710"/>
      <c r="B1209" s="711"/>
      <c r="C1209" s="710"/>
      <c r="D1209" s="712"/>
      <c r="E1209" s="2269"/>
      <c r="F1209" s="713"/>
    </row>
    <row r="1210" spans="1:6">
      <c r="A1210" s="710"/>
      <c r="B1210" s="711"/>
      <c r="C1210" s="710"/>
      <c r="D1210" s="712"/>
      <c r="E1210" s="2269"/>
      <c r="F1210" s="713"/>
    </row>
    <row r="1211" spans="1:6">
      <c r="A1211" s="710"/>
      <c r="B1211" s="711"/>
      <c r="C1211" s="710"/>
      <c r="D1211" s="712"/>
      <c r="E1211" s="2269"/>
      <c r="F1211" s="713"/>
    </row>
    <row r="1212" spans="1:6">
      <c r="A1212" s="710"/>
      <c r="B1212" s="711"/>
      <c r="C1212" s="710"/>
      <c r="D1212" s="712"/>
      <c r="E1212" s="2269"/>
      <c r="F1212" s="713"/>
    </row>
    <row r="1213" spans="1:6">
      <c r="A1213" s="710"/>
      <c r="B1213" s="711"/>
      <c r="C1213" s="710"/>
      <c r="D1213" s="712"/>
      <c r="E1213" s="2269"/>
      <c r="F1213" s="713"/>
    </row>
    <row r="1214" spans="1:6">
      <c r="A1214" s="710"/>
      <c r="B1214" s="711"/>
      <c r="C1214" s="710"/>
      <c r="D1214" s="712"/>
      <c r="E1214" s="2269"/>
      <c r="F1214" s="713"/>
    </row>
    <row r="1215" spans="1:6">
      <c r="A1215" s="710"/>
      <c r="B1215" s="711"/>
      <c r="C1215" s="710"/>
      <c r="D1215" s="712"/>
      <c r="E1215" s="2269"/>
      <c r="F1215" s="713"/>
    </row>
    <row r="1216" spans="1:6">
      <c r="A1216" s="710"/>
      <c r="B1216" s="711"/>
      <c r="C1216" s="710"/>
      <c r="D1216" s="712"/>
      <c r="E1216" s="2269"/>
      <c r="F1216" s="713"/>
    </row>
    <row r="1217" spans="1:6">
      <c r="A1217" s="710"/>
      <c r="B1217" s="711"/>
      <c r="C1217" s="710"/>
      <c r="D1217" s="712"/>
      <c r="E1217" s="2269"/>
      <c r="F1217" s="713"/>
    </row>
    <row r="1218" spans="1:6">
      <c r="A1218" s="710"/>
      <c r="B1218" s="711"/>
      <c r="C1218" s="710"/>
      <c r="D1218" s="712"/>
      <c r="E1218" s="2269"/>
      <c r="F1218" s="713"/>
    </row>
    <row r="1219" spans="1:6">
      <c r="A1219" s="48"/>
      <c r="B1219" s="717"/>
      <c r="C1219" s="47"/>
      <c r="D1219" s="718"/>
      <c r="E1219" s="2014"/>
      <c r="F1219" s="351"/>
    </row>
    <row r="1220" spans="1:6" ht="14.4" thickBot="1">
      <c r="A1220" s="66"/>
      <c r="B1220" s="719" t="s">
        <v>1407</v>
      </c>
      <c r="C1220" s="65"/>
      <c r="D1220" s="720"/>
      <c r="E1220" s="2022"/>
      <c r="F1220" s="393">
        <f>SUM(F1172:F1218)</f>
        <v>0</v>
      </c>
    </row>
    <row r="1221" spans="1:6" ht="14.4" thickTop="1">
      <c r="A1221" s="31"/>
      <c r="B1221" s="707"/>
      <c r="C1221" s="30"/>
      <c r="D1221" s="708"/>
      <c r="E1221" s="2010"/>
      <c r="F1221" s="392"/>
    </row>
    <row r="1222" spans="1:6">
      <c r="A1222" s="35"/>
      <c r="B1222" s="628" t="s">
        <v>1642</v>
      </c>
      <c r="C1222" s="34"/>
      <c r="D1222" s="709"/>
      <c r="E1222" s="480"/>
      <c r="F1222" s="349"/>
    </row>
    <row r="1223" spans="1:6">
      <c r="A1223" s="710"/>
      <c r="B1223" s="711"/>
      <c r="C1223" s="710"/>
      <c r="D1223" s="712"/>
      <c r="E1223" s="2269"/>
      <c r="F1223" s="713"/>
    </row>
    <row r="1224" spans="1:6">
      <c r="A1224" s="714"/>
      <c r="B1224" s="715" t="s">
        <v>1643</v>
      </c>
      <c r="C1224" s="710"/>
      <c r="D1224" s="712"/>
      <c r="E1224" s="2269"/>
      <c r="F1224" s="713"/>
    </row>
    <row r="1225" spans="1:6">
      <c r="A1225" s="710"/>
      <c r="B1225" s="711"/>
      <c r="C1225" s="710"/>
      <c r="D1225" s="712"/>
      <c r="E1225" s="2269"/>
      <c r="F1225" s="713"/>
    </row>
    <row r="1226" spans="1:6" ht="55.2">
      <c r="A1226" s="710"/>
      <c r="B1226" s="715" t="s">
        <v>1644</v>
      </c>
      <c r="C1226" s="710"/>
      <c r="D1226" s="712"/>
      <c r="E1226" s="2269"/>
      <c r="F1226" s="713"/>
    </row>
    <row r="1227" spans="1:6">
      <c r="A1227" s="710"/>
      <c r="B1227" s="711"/>
      <c r="C1227" s="710"/>
      <c r="D1227" s="712"/>
      <c r="E1227" s="2269"/>
      <c r="F1227" s="713"/>
    </row>
    <row r="1228" spans="1:6" ht="55.2">
      <c r="A1228" s="710"/>
      <c r="B1228" s="711" t="s">
        <v>1645</v>
      </c>
      <c r="C1228" s="710"/>
      <c r="D1228" s="712"/>
      <c r="E1228" s="2269"/>
      <c r="F1228" s="713"/>
    </row>
    <row r="1229" spans="1:6">
      <c r="A1229" s="710"/>
      <c r="B1229" s="711"/>
      <c r="C1229" s="710"/>
      <c r="D1229" s="712"/>
      <c r="E1229" s="2269"/>
      <c r="F1229" s="713"/>
    </row>
    <row r="1230" spans="1:6" ht="97.2" customHeight="1">
      <c r="A1230" s="710"/>
      <c r="B1230" s="711" t="s">
        <v>1646</v>
      </c>
      <c r="C1230" s="710"/>
      <c r="D1230" s="712"/>
      <c r="E1230" s="2269"/>
      <c r="F1230" s="713"/>
    </row>
    <row r="1231" spans="1:6">
      <c r="A1231" s="710"/>
      <c r="B1231" s="711"/>
      <c r="C1231" s="710"/>
      <c r="D1231" s="712"/>
      <c r="E1231" s="2269"/>
      <c r="F1231" s="713"/>
    </row>
    <row r="1232" spans="1:6">
      <c r="A1232" s="710" t="s">
        <v>28</v>
      </c>
      <c r="B1232" s="711" t="s">
        <v>1647</v>
      </c>
      <c r="C1232" s="710" t="s">
        <v>46</v>
      </c>
      <c r="D1232" s="712">
        <v>0</v>
      </c>
      <c r="E1232" s="2269"/>
      <c r="F1232" s="713">
        <f t="shared" ref="F1232:F1233" si="71">D1232*E1232</f>
        <v>0</v>
      </c>
    </row>
    <row r="1233" spans="1:6">
      <c r="A1233" s="710" t="s">
        <v>30</v>
      </c>
      <c r="B1233" s="711" t="s">
        <v>1648</v>
      </c>
      <c r="C1233" s="710" t="s">
        <v>46</v>
      </c>
      <c r="D1233" s="712">
        <v>270</v>
      </c>
      <c r="E1233" s="2269"/>
      <c r="F1233" s="713">
        <f t="shared" si="71"/>
        <v>0</v>
      </c>
    </row>
    <row r="1234" spans="1:6">
      <c r="A1234" s="710"/>
      <c r="B1234" s="711"/>
      <c r="C1234" s="710"/>
      <c r="D1234" s="712"/>
      <c r="E1234" s="2269"/>
      <c r="F1234" s="713"/>
    </row>
    <row r="1235" spans="1:6">
      <c r="A1235" s="710"/>
      <c r="B1235" s="711"/>
      <c r="C1235" s="710"/>
      <c r="D1235" s="712"/>
      <c r="E1235" s="2269"/>
      <c r="F1235" s="713"/>
    </row>
    <row r="1236" spans="1:6" ht="27.6">
      <c r="A1236" s="710"/>
      <c r="B1236" s="715" t="s">
        <v>1649</v>
      </c>
      <c r="C1236" s="710"/>
      <c r="D1236" s="712"/>
      <c r="E1236" s="2270"/>
      <c r="F1236" s="713"/>
    </row>
    <row r="1237" spans="1:6">
      <c r="A1237" s="710"/>
      <c r="B1237" s="711"/>
      <c r="C1237" s="710"/>
      <c r="D1237" s="712"/>
      <c r="E1237" s="2270"/>
      <c r="F1237" s="713"/>
    </row>
    <row r="1238" spans="1:6">
      <c r="A1238" s="710" t="s">
        <v>31</v>
      </c>
      <c r="B1238" s="711" t="s">
        <v>1650</v>
      </c>
      <c r="C1238" s="710" t="s">
        <v>1421</v>
      </c>
      <c r="D1238" s="712">
        <v>0</v>
      </c>
      <c r="E1238" s="2270"/>
      <c r="F1238" s="713">
        <f t="shared" ref="F1238:F1239" si="72">D1238*E1238</f>
        <v>0</v>
      </c>
    </row>
    <row r="1239" spans="1:6">
      <c r="A1239" s="710" t="s">
        <v>32</v>
      </c>
      <c r="B1239" s="711" t="s">
        <v>1648</v>
      </c>
      <c r="C1239" s="710" t="s">
        <v>1421</v>
      </c>
      <c r="D1239" s="712">
        <v>45</v>
      </c>
      <c r="E1239" s="2269"/>
      <c r="F1239" s="713">
        <f t="shared" si="72"/>
        <v>0</v>
      </c>
    </row>
    <row r="1240" spans="1:6">
      <c r="A1240" s="710"/>
      <c r="B1240" s="711"/>
      <c r="C1240" s="710"/>
      <c r="D1240" s="712"/>
      <c r="E1240" s="2269"/>
      <c r="F1240" s="713"/>
    </row>
    <row r="1241" spans="1:6">
      <c r="A1241" s="710"/>
      <c r="B1241" s="711"/>
      <c r="C1241" s="710"/>
      <c r="D1241" s="712"/>
      <c r="E1241" s="2269"/>
      <c r="F1241" s="713"/>
    </row>
    <row r="1242" spans="1:6">
      <c r="A1242" s="710" t="s">
        <v>33</v>
      </c>
      <c r="B1242" s="711" t="s">
        <v>1651</v>
      </c>
      <c r="C1242" s="710" t="s">
        <v>1421</v>
      </c>
      <c r="D1242" s="712">
        <v>0</v>
      </c>
      <c r="E1242" s="2269"/>
      <c r="F1242" s="713">
        <f t="shared" ref="F1242:F1243" si="73">D1242*E1242</f>
        <v>0</v>
      </c>
    </row>
    <row r="1243" spans="1:6">
      <c r="A1243" s="710" t="s">
        <v>34</v>
      </c>
      <c r="B1243" s="711" t="s">
        <v>1648</v>
      </c>
      <c r="C1243" s="710" t="s">
        <v>1421</v>
      </c>
      <c r="D1243" s="712">
        <v>9</v>
      </c>
      <c r="E1243" s="2269"/>
      <c r="F1243" s="713">
        <f t="shared" si="73"/>
        <v>0</v>
      </c>
    </row>
    <row r="1244" spans="1:6">
      <c r="A1244" s="710"/>
      <c r="B1244" s="711"/>
      <c r="C1244" s="710"/>
      <c r="D1244" s="712"/>
      <c r="E1244" s="2269"/>
      <c r="F1244" s="713"/>
    </row>
    <row r="1245" spans="1:6">
      <c r="A1245" s="710" t="s">
        <v>35</v>
      </c>
      <c r="B1245" s="711" t="s">
        <v>1652</v>
      </c>
      <c r="C1245" s="710" t="s">
        <v>1421</v>
      </c>
      <c r="D1245" s="712">
        <v>12</v>
      </c>
      <c r="E1245" s="2269"/>
      <c r="F1245" s="713">
        <f t="shared" ref="F1245" si="74">D1245*E1245</f>
        <v>0</v>
      </c>
    </row>
    <row r="1246" spans="1:6">
      <c r="A1246" s="710"/>
      <c r="B1246" s="711"/>
      <c r="C1246" s="710"/>
      <c r="D1246" s="712"/>
      <c r="E1246" s="2269"/>
      <c r="F1246" s="713"/>
    </row>
    <row r="1247" spans="1:6">
      <c r="A1247" s="710"/>
      <c r="B1247" s="711"/>
      <c r="C1247" s="710"/>
      <c r="D1247" s="712"/>
      <c r="E1247" s="2269"/>
      <c r="F1247" s="713"/>
    </row>
    <row r="1248" spans="1:6">
      <c r="A1248" s="710"/>
      <c r="B1248" s="711"/>
      <c r="C1248" s="710"/>
      <c r="D1248" s="712"/>
      <c r="E1248" s="2269"/>
      <c r="F1248" s="713"/>
    </row>
    <row r="1249" spans="1:6">
      <c r="A1249" s="710"/>
      <c r="B1249" s="711"/>
      <c r="C1249" s="710"/>
      <c r="D1249" s="712"/>
      <c r="E1249" s="2269"/>
      <c r="F1249" s="713"/>
    </row>
    <row r="1250" spans="1:6">
      <c r="A1250" s="710"/>
      <c r="B1250" s="711"/>
      <c r="C1250" s="710"/>
      <c r="D1250" s="712"/>
      <c r="E1250" s="2269"/>
      <c r="F1250" s="713"/>
    </row>
    <row r="1251" spans="1:6">
      <c r="A1251" s="710"/>
      <c r="B1251" s="711"/>
      <c r="C1251" s="710"/>
      <c r="D1251" s="712"/>
      <c r="E1251" s="2269"/>
      <c r="F1251" s="713"/>
    </row>
    <row r="1252" spans="1:6">
      <c r="A1252" s="710"/>
      <c r="B1252" s="711"/>
      <c r="C1252" s="710"/>
      <c r="D1252" s="712"/>
      <c r="E1252" s="2269"/>
      <c r="F1252" s="713"/>
    </row>
    <row r="1253" spans="1:6">
      <c r="A1253" s="710"/>
      <c r="B1253" s="711"/>
      <c r="C1253" s="710"/>
      <c r="D1253" s="712"/>
      <c r="E1253" s="2269"/>
      <c r="F1253" s="713"/>
    </row>
    <row r="1254" spans="1:6">
      <c r="A1254" s="710"/>
      <c r="B1254" s="711"/>
      <c r="C1254" s="710"/>
      <c r="D1254" s="712"/>
      <c r="E1254" s="2269"/>
      <c r="F1254" s="713"/>
    </row>
    <row r="1255" spans="1:6">
      <c r="A1255" s="710"/>
      <c r="B1255" s="711"/>
      <c r="C1255" s="710"/>
      <c r="D1255" s="712"/>
      <c r="E1255" s="2269"/>
      <c r="F1255" s="713"/>
    </row>
    <row r="1256" spans="1:6">
      <c r="A1256" s="710"/>
      <c r="B1256" s="711"/>
      <c r="C1256" s="710"/>
      <c r="D1256" s="712"/>
      <c r="E1256" s="2269"/>
      <c r="F1256" s="713"/>
    </row>
    <row r="1257" spans="1:6" ht="14.4" customHeight="1">
      <c r="A1257" s="48"/>
      <c r="B1257" s="2570" t="s">
        <v>1653</v>
      </c>
      <c r="C1257" s="47"/>
      <c r="D1257" s="718"/>
      <c r="E1257" s="2014"/>
      <c r="F1257" s="351"/>
    </row>
    <row r="1258" spans="1:6" ht="14.4" thickBot="1">
      <c r="A1258" s="66"/>
      <c r="B1258" s="2571"/>
      <c r="C1258" s="65"/>
      <c r="D1258" s="720"/>
      <c r="E1258" s="2022"/>
      <c r="F1258" s="393">
        <f>SUM(F1223:F1256)</f>
        <v>0</v>
      </c>
    </row>
    <row r="1259" spans="1:6" ht="14.4" thickTop="1">
      <c r="A1259" s="31"/>
      <c r="B1259" s="707"/>
      <c r="C1259" s="30"/>
      <c r="D1259" s="708"/>
      <c r="E1259" s="2010"/>
      <c r="F1259" s="392"/>
    </row>
    <row r="1260" spans="1:6">
      <c r="A1260" s="35"/>
      <c r="B1260" s="628" t="s">
        <v>1654</v>
      </c>
      <c r="C1260" s="34"/>
      <c r="D1260" s="709"/>
      <c r="E1260" s="480"/>
      <c r="F1260" s="349"/>
    </row>
    <row r="1261" spans="1:6">
      <c r="A1261" s="710"/>
      <c r="B1261" s="711"/>
      <c r="C1261" s="710"/>
      <c r="D1261" s="712"/>
      <c r="E1261" s="2269"/>
      <c r="F1261" s="713"/>
    </row>
    <row r="1262" spans="1:6">
      <c r="A1262" s="714"/>
      <c r="B1262" s="715" t="s">
        <v>1655</v>
      </c>
      <c r="C1262" s="710"/>
      <c r="D1262" s="712"/>
      <c r="E1262" s="2269"/>
      <c r="F1262" s="713"/>
    </row>
    <row r="1263" spans="1:6">
      <c r="A1263" s="710"/>
      <c r="B1263" s="711"/>
      <c r="C1263" s="710"/>
      <c r="D1263" s="712"/>
      <c r="E1263" s="2269"/>
      <c r="F1263" s="713"/>
    </row>
    <row r="1264" spans="1:6" ht="55.2">
      <c r="A1264" s="710"/>
      <c r="B1264" s="715" t="s">
        <v>1644</v>
      </c>
      <c r="C1264" s="710"/>
      <c r="D1264" s="712"/>
      <c r="E1264" s="2269"/>
      <c r="F1264" s="713"/>
    </row>
    <row r="1265" spans="1:6" ht="55.2">
      <c r="A1265" s="710"/>
      <c r="B1265" s="711" t="s">
        <v>1645</v>
      </c>
      <c r="C1265" s="710"/>
      <c r="D1265" s="712"/>
      <c r="E1265" s="2269"/>
      <c r="F1265" s="713"/>
    </row>
    <row r="1266" spans="1:6">
      <c r="A1266" s="710"/>
      <c r="B1266" s="711"/>
      <c r="C1266" s="710"/>
      <c r="D1266" s="712"/>
      <c r="E1266" s="2269"/>
      <c r="F1266" s="713"/>
    </row>
    <row r="1267" spans="1:6" ht="97.8" customHeight="1">
      <c r="A1267" s="710"/>
      <c r="B1267" s="711" t="s">
        <v>1646</v>
      </c>
      <c r="C1267" s="710"/>
      <c r="D1267" s="712"/>
      <c r="E1267" s="2269"/>
      <c r="F1267" s="713"/>
    </row>
    <row r="1268" spans="1:6">
      <c r="A1268" s="710"/>
      <c r="B1268" s="711"/>
      <c r="C1268" s="710"/>
      <c r="D1268" s="712"/>
      <c r="E1268" s="2269"/>
      <c r="F1268" s="713"/>
    </row>
    <row r="1269" spans="1:6">
      <c r="A1269" s="710" t="s">
        <v>28</v>
      </c>
      <c r="B1269" s="711" t="s">
        <v>1647</v>
      </c>
      <c r="C1269" s="710" t="s">
        <v>46</v>
      </c>
      <c r="D1269" s="712">
        <v>320</v>
      </c>
      <c r="E1269" s="2269"/>
      <c r="F1269" s="713">
        <f t="shared" ref="F1269:F1270" si="75">D1269*E1269</f>
        <v>0</v>
      </c>
    </row>
    <row r="1270" spans="1:6">
      <c r="A1270" s="710" t="s">
        <v>30</v>
      </c>
      <c r="B1270" s="711" t="s">
        <v>1648</v>
      </c>
      <c r="C1270" s="710" t="s">
        <v>46</v>
      </c>
      <c r="D1270" s="712">
        <v>90</v>
      </c>
      <c r="E1270" s="2269"/>
      <c r="F1270" s="713">
        <f t="shared" si="75"/>
        <v>0</v>
      </c>
    </row>
    <row r="1271" spans="1:6">
      <c r="A1271" s="710"/>
      <c r="B1271" s="711"/>
      <c r="C1271" s="710"/>
      <c r="D1271" s="712"/>
      <c r="E1271" s="2269"/>
      <c r="F1271" s="713"/>
    </row>
    <row r="1272" spans="1:6" ht="27.6">
      <c r="A1272" s="710"/>
      <c r="B1272" s="715" t="s">
        <v>1649</v>
      </c>
      <c r="C1272" s="710"/>
      <c r="D1272" s="712"/>
      <c r="E1272" s="2270"/>
      <c r="F1272" s="713"/>
    </row>
    <row r="1273" spans="1:6">
      <c r="A1273" s="710"/>
      <c r="B1273" s="711"/>
      <c r="C1273" s="710"/>
      <c r="D1273" s="712"/>
      <c r="E1273" s="2270"/>
      <c r="F1273" s="713"/>
    </row>
    <row r="1274" spans="1:6">
      <c r="A1274" s="710" t="s">
        <v>31</v>
      </c>
      <c r="B1274" s="711" t="s">
        <v>1650</v>
      </c>
      <c r="C1274" s="710" t="s">
        <v>1421</v>
      </c>
      <c r="D1274" s="712">
        <v>70</v>
      </c>
      <c r="E1274" s="2270"/>
      <c r="F1274" s="713">
        <f t="shared" ref="F1274:F1275" si="76">D1274*E1274</f>
        <v>0</v>
      </c>
    </row>
    <row r="1275" spans="1:6">
      <c r="A1275" s="710" t="s">
        <v>32</v>
      </c>
      <c r="B1275" s="711" t="s">
        <v>1648</v>
      </c>
      <c r="C1275" s="710" t="s">
        <v>1421</v>
      </c>
      <c r="D1275" s="712">
        <v>35</v>
      </c>
      <c r="E1275" s="2269"/>
      <c r="F1275" s="713">
        <f t="shared" si="76"/>
        <v>0</v>
      </c>
    </row>
    <row r="1276" spans="1:6">
      <c r="A1276" s="710"/>
      <c r="B1276" s="711"/>
      <c r="C1276" s="710"/>
      <c r="D1276" s="712"/>
      <c r="E1276" s="2269"/>
      <c r="F1276" s="713"/>
    </row>
    <row r="1277" spans="1:6">
      <c r="A1277" s="710"/>
      <c r="B1277" s="711"/>
      <c r="C1277" s="710"/>
      <c r="D1277" s="712"/>
      <c r="E1277" s="2269"/>
      <c r="F1277" s="713"/>
    </row>
    <row r="1278" spans="1:6">
      <c r="A1278" s="710" t="s">
        <v>33</v>
      </c>
      <c r="B1278" s="711" t="s">
        <v>1651</v>
      </c>
      <c r="C1278" s="710" t="s">
        <v>1421</v>
      </c>
      <c r="D1278" s="712">
        <v>18</v>
      </c>
      <c r="E1278" s="2269"/>
      <c r="F1278" s="713">
        <f t="shared" ref="F1278:F1279" si="77">D1278*E1278</f>
        <v>0</v>
      </c>
    </row>
    <row r="1279" spans="1:6">
      <c r="A1279" s="710" t="s">
        <v>34</v>
      </c>
      <c r="B1279" s="711" t="s">
        <v>1648</v>
      </c>
      <c r="C1279" s="710" t="s">
        <v>1421</v>
      </c>
      <c r="D1279" s="712">
        <v>9</v>
      </c>
      <c r="E1279" s="2269"/>
      <c r="F1279" s="713">
        <f t="shared" si="77"/>
        <v>0</v>
      </c>
    </row>
    <row r="1280" spans="1:6">
      <c r="A1280" s="710"/>
      <c r="B1280" s="711"/>
      <c r="C1280" s="710"/>
      <c r="D1280" s="712"/>
      <c r="E1280" s="2269"/>
      <c r="F1280" s="713"/>
    </row>
    <row r="1281" spans="1:6">
      <c r="A1281" s="710" t="s">
        <v>35</v>
      </c>
      <c r="B1281" s="711" t="s">
        <v>1652</v>
      </c>
      <c r="C1281" s="710" t="s">
        <v>1421</v>
      </c>
      <c r="D1281" s="712">
        <v>18</v>
      </c>
      <c r="E1281" s="2269"/>
      <c r="F1281" s="713">
        <f t="shared" ref="F1281" si="78">D1281*E1281</f>
        <v>0</v>
      </c>
    </row>
    <row r="1282" spans="1:6">
      <c r="A1282" s="710"/>
      <c r="B1282" s="711"/>
      <c r="C1282" s="710"/>
      <c r="D1282" s="712"/>
      <c r="E1282" s="2269"/>
      <c r="F1282" s="713"/>
    </row>
    <row r="1283" spans="1:6">
      <c r="A1283" s="710"/>
      <c r="B1283" s="711"/>
      <c r="C1283" s="710"/>
      <c r="D1283" s="712"/>
      <c r="E1283" s="2269"/>
      <c r="F1283" s="713"/>
    </row>
    <row r="1284" spans="1:6">
      <c r="A1284" s="710"/>
      <c r="B1284" s="711"/>
      <c r="C1284" s="710"/>
      <c r="D1284" s="712"/>
      <c r="E1284" s="2269"/>
      <c r="F1284" s="713"/>
    </row>
    <row r="1285" spans="1:6">
      <c r="A1285" s="710"/>
      <c r="B1285" s="711"/>
      <c r="C1285" s="710"/>
      <c r="D1285" s="712"/>
      <c r="E1285" s="2269"/>
      <c r="F1285" s="713"/>
    </row>
    <row r="1286" spans="1:6">
      <c r="A1286" s="710"/>
      <c r="B1286" s="711"/>
      <c r="C1286" s="710"/>
      <c r="D1286" s="712"/>
      <c r="E1286" s="2269"/>
      <c r="F1286" s="713"/>
    </row>
    <row r="1287" spans="1:6">
      <c r="A1287" s="710"/>
      <c r="B1287" s="711"/>
      <c r="C1287" s="710"/>
      <c r="D1287" s="712"/>
      <c r="E1287" s="2269"/>
      <c r="F1287" s="713"/>
    </row>
    <row r="1288" spans="1:6">
      <c r="A1288" s="710"/>
      <c r="B1288" s="711"/>
      <c r="C1288" s="710"/>
      <c r="D1288" s="712"/>
      <c r="E1288" s="2269"/>
      <c r="F1288" s="713"/>
    </row>
    <row r="1289" spans="1:6">
      <c r="A1289" s="710"/>
      <c r="B1289" s="711"/>
      <c r="C1289" s="710"/>
      <c r="D1289" s="712"/>
      <c r="E1289" s="2269"/>
      <c r="F1289" s="713"/>
    </row>
    <row r="1290" spans="1:6">
      <c r="A1290" s="710"/>
      <c r="B1290" s="711"/>
      <c r="C1290" s="710"/>
      <c r="D1290" s="712"/>
      <c r="E1290" s="2269"/>
      <c r="F1290" s="713"/>
    </row>
    <row r="1291" spans="1:6">
      <c r="A1291" s="710"/>
      <c r="B1291" s="711"/>
      <c r="C1291" s="710"/>
      <c r="D1291" s="712"/>
      <c r="E1291" s="2269"/>
      <c r="F1291" s="713"/>
    </row>
    <row r="1292" spans="1:6">
      <c r="A1292" s="710"/>
      <c r="B1292" s="711"/>
      <c r="C1292" s="710"/>
      <c r="D1292" s="712"/>
      <c r="E1292" s="2269"/>
      <c r="F1292" s="713"/>
    </row>
    <row r="1293" spans="1:6">
      <c r="A1293" s="710"/>
      <c r="B1293" s="711"/>
      <c r="C1293" s="710"/>
      <c r="D1293" s="712"/>
      <c r="E1293" s="2269"/>
      <c r="F1293" s="713"/>
    </row>
    <row r="1294" spans="1:6">
      <c r="A1294" s="710"/>
      <c r="B1294" s="711"/>
      <c r="C1294" s="710"/>
      <c r="D1294" s="712"/>
      <c r="E1294" s="2269"/>
      <c r="F1294" s="713"/>
    </row>
    <row r="1295" spans="1:6">
      <c r="A1295" s="48"/>
      <c r="B1295" s="2570" t="s">
        <v>1656</v>
      </c>
      <c r="C1295" s="47"/>
      <c r="D1295" s="718"/>
      <c r="E1295" s="2014"/>
      <c r="F1295" s="351"/>
    </row>
    <row r="1296" spans="1:6" ht="14.4" thickBot="1">
      <c r="A1296" s="66"/>
      <c r="B1296" s="2571"/>
      <c r="C1296" s="65"/>
      <c r="D1296" s="720"/>
      <c r="E1296" s="2022"/>
      <c r="F1296" s="393">
        <f>SUM(F1261:F1294)</f>
        <v>0</v>
      </c>
    </row>
    <row r="1297" spans="1:6" ht="14.4" thickTop="1">
      <c r="A1297" s="31"/>
      <c r="B1297" s="707"/>
      <c r="C1297" s="30"/>
      <c r="D1297" s="708"/>
      <c r="E1297" s="2010"/>
      <c r="F1297" s="392"/>
    </row>
    <row r="1298" spans="1:6">
      <c r="A1298" s="35"/>
      <c r="B1298" s="628" t="s">
        <v>1657</v>
      </c>
      <c r="C1298" s="34"/>
      <c r="D1298" s="709"/>
      <c r="E1298" s="480"/>
      <c r="F1298" s="349"/>
    </row>
    <row r="1299" spans="1:6">
      <c r="A1299" s="710"/>
      <c r="B1299" s="711"/>
      <c r="C1299" s="710"/>
      <c r="D1299" s="712"/>
      <c r="E1299" s="2269"/>
      <c r="F1299" s="713"/>
    </row>
    <row r="1300" spans="1:6">
      <c r="A1300" s="714"/>
      <c r="B1300" s="715" t="s">
        <v>1658</v>
      </c>
      <c r="C1300" s="710"/>
      <c r="D1300" s="712"/>
      <c r="E1300" s="2269"/>
      <c r="F1300" s="713"/>
    </row>
    <row r="1301" spans="1:6">
      <c r="A1301" s="710"/>
      <c r="B1301" s="711"/>
      <c r="C1301" s="710"/>
      <c r="D1301" s="712"/>
      <c r="E1301" s="2269"/>
      <c r="F1301" s="713"/>
    </row>
    <row r="1302" spans="1:6">
      <c r="A1302" s="710">
        <v>3.1</v>
      </c>
      <c r="B1302" s="715" t="s">
        <v>1659</v>
      </c>
      <c r="C1302" s="710"/>
      <c r="D1302" s="712"/>
      <c r="E1302" s="2269"/>
      <c r="F1302" s="713"/>
    </row>
    <row r="1303" spans="1:6" ht="55.2">
      <c r="A1303" s="710"/>
      <c r="B1303" s="715" t="s">
        <v>1644</v>
      </c>
      <c r="C1303" s="710"/>
      <c r="D1303" s="712"/>
      <c r="E1303" s="2269"/>
      <c r="F1303" s="713"/>
    </row>
    <row r="1304" spans="1:6">
      <c r="A1304" s="710"/>
      <c r="B1304" s="711"/>
      <c r="C1304" s="710"/>
      <c r="D1304" s="712"/>
      <c r="E1304" s="2269"/>
      <c r="F1304" s="713"/>
    </row>
    <row r="1305" spans="1:6" ht="84" customHeight="1">
      <c r="A1305" s="710" t="s">
        <v>28</v>
      </c>
      <c r="B1305" s="711" t="s">
        <v>1660</v>
      </c>
      <c r="C1305" s="710" t="s">
        <v>1421</v>
      </c>
      <c r="D1305" s="712">
        <v>0</v>
      </c>
      <c r="E1305" s="2269"/>
      <c r="F1305" s="713">
        <f t="shared" ref="F1305" si="79">D1305*E1305</f>
        <v>0</v>
      </c>
    </row>
    <row r="1306" spans="1:6">
      <c r="A1306" s="710"/>
      <c r="B1306" s="711"/>
      <c r="C1306" s="710"/>
      <c r="D1306" s="712"/>
      <c r="E1306" s="2269"/>
      <c r="F1306" s="713"/>
    </row>
    <row r="1307" spans="1:6" ht="41.4">
      <c r="A1307" s="710" t="s">
        <v>30</v>
      </c>
      <c r="B1307" s="711" t="s">
        <v>1661</v>
      </c>
      <c r="C1307" s="710"/>
      <c r="D1307" s="712"/>
      <c r="E1307" s="2269"/>
      <c r="F1307" s="713"/>
    </row>
    <row r="1308" spans="1:6">
      <c r="A1308" s="710"/>
      <c r="B1308" s="711"/>
      <c r="C1308" s="710"/>
      <c r="D1308" s="712"/>
      <c r="E1308" s="2269"/>
      <c r="F1308" s="713"/>
    </row>
    <row r="1309" spans="1:6">
      <c r="A1309" s="710"/>
      <c r="B1309" s="711" t="s">
        <v>1662</v>
      </c>
      <c r="C1309" s="710" t="s">
        <v>1421</v>
      </c>
      <c r="D1309" s="712">
        <v>46</v>
      </c>
      <c r="E1309" s="2269"/>
      <c r="F1309" s="713">
        <f t="shared" ref="F1309:F1311" si="80">D1309*E1309</f>
        <v>0</v>
      </c>
    </row>
    <row r="1310" spans="1:6">
      <c r="A1310" s="710"/>
      <c r="B1310" s="711" t="s">
        <v>1663</v>
      </c>
      <c r="C1310" s="710" t="s">
        <v>1421</v>
      </c>
      <c r="D1310" s="712">
        <v>46</v>
      </c>
      <c r="E1310" s="2269"/>
      <c r="F1310" s="713">
        <f t="shared" si="80"/>
        <v>0</v>
      </c>
    </row>
    <row r="1311" spans="1:6">
      <c r="A1311" s="710"/>
      <c r="B1311" s="711" t="s">
        <v>1664</v>
      </c>
      <c r="C1311" s="710" t="s">
        <v>1421</v>
      </c>
      <c r="D1311" s="712">
        <v>46</v>
      </c>
      <c r="E1311" s="2270"/>
      <c r="F1311" s="713">
        <f t="shared" si="80"/>
        <v>0</v>
      </c>
    </row>
    <row r="1312" spans="1:6">
      <c r="A1312" s="710"/>
      <c r="B1312" s="711"/>
      <c r="C1312" s="710"/>
      <c r="D1312" s="712"/>
      <c r="E1312" s="2270"/>
      <c r="F1312" s="713"/>
    </row>
    <row r="1313" spans="1:6" ht="41.4">
      <c r="A1313" s="710" t="s">
        <v>31</v>
      </c>
      <c r="B1313" s="711" t="s">
        <v>1665</v>
      </c>
      <c r="C1313" s="710" t="s">
        <v>1421</v>
      </c>
      <c r="D1313" s="712">
        <v>0</v>
      </c>
      <c r="E1313" s="2270"/>
      <c r="F1313" s="713">
        <f t="shared" ref="F1313" si="81">D1313*E1313</f>
        <v>0</v>
      </c>
    </row>
    <row r="1314" spans="1:6">
      <c r="A1314" s="710"/>
      <c r="B1314" s="711"/>
      <c r="C1314" s="710"/>
      <c r="D1314" s="712"/>
      <c r="E1314" s="2269"/>
      <c r="F1314" s="713"/>
    </row>
    <row r="1315" spans="1:6" ht="27.6">
      <c r="A1315" s="710" t="s">
        <v>32</v>
      </c>
      <c r="B1315" s="711" t="s">
        <v>1666</v>
      </c>
      <c r="C1315" s="710" t="s">
        <v>1421</v>
      </c>
      <c r="D1315" s="712">
        <v>23</v>
      </c>
      <c r="E1315" s="2269"/>
      <c r="F1315" s="713">
        <f t="shared" ref="F1315" si="82">D1315*E1315</f>
        <v>0</v>
      </c>
    </row>
    <row r="1316" spans="1:6">
      <c r="A1316" s="710"/>
      <c r="B1316" s="711"/>
      <c r="C1316" s="710"/>
      <c r="D1316" s="712"/>
      <c r="E1316" s="2269"/>
      <c r="F1316" s="713"/>
    </row>
    <row r="1317" spans="1:6">
      <c r="A1317" s="710"/>
      <c r="B1317" s="741" t="s">
        <v>1667</v>
      </c>
      <c r="C1317" s="710"/>
      <c r="D1317" s="712"/>
      <c r="E1317" s="2269"/>
      <c r="F1317" s="713"/>
    </row>
    <row r="1318" spans="1:6" ht="86.4" customHeight="1">
      <c r="A1318" s="710" t="s">
        <v>33</v>
      </c>
      <c r="B1318" s="711" t="s">
        <v>1668</v>
      </c>
      <c r="C1318" s="710" t="s">
        <v>1421</v>
      </c>
      <c r="D1318" s="712">
        <v>0</v>
      </c>
      <c r="E1318" s="2269"/>
      <c r="F1318" s="713">
        <f t="shared" ref="F1318" si="83">D1318*E1318</f>
        <v>0</v>
      </c>
    </row>
    <row r="1319" spans="1:6">
      <c r="A1319" s="710"/>
      <c r="B1319" s="711"/>
      <c r="C1319" s="710"/>
      <c r="D1319" s="712"/>
      <c r="E1319" s="2269"/>
      <c r="F1319" s="713"/>
    </row>
    <row r="1320" spans="1:6">
      <c r="A1320" s="710"/>
      <c r="B1320" s="741" t="s">
        <v>1669</v>
      </c>
      <c r="C1320" s="710"/>
      <c r="D1320" s="712"/>
      <c r="E1320" s="2269"/>
      <c r="F1320" s="713"/>
    </row>
    <row r="1321" spans="1:6" ht="69">
      <c r="A1321" s="710" t="s">
        <v>34</v>
      </c>
      <c r="B1321" s="711" t="s">
        <v>1670</v>
      </c>
      <c r="C1321" s="710" t="s">
        <v>1421</v>
      </c>
      <c r="D1321" s="712">
        <v>1</v>
      </c>
      <c r="E1321" s="2269"/>
      <c r="F1321" s="713">
        <f t="shared" ref="F1321" si="84">D1321*E1321</f>
        <v>0</v>
      </c>
    </row>
    <row r="1322" spans="1:6">
      <c r="A1322" s="710"/>
      <c r="B1322" s="711"/>
      <c r="C1322" s="710"/>
      <c r="D1322" s="712"/>
      <c r="E1322" s="2269"/>
      <c r="F1322" s="713"/>
    </row>
    <row r="1323" spans="1:6">
      <c r="A1323" s="710"/>
      <c r="B1323" s="711"/>
      <c r="C1323" s="710"/>
      <c r="D1323" s="712"/>
      <c r="E1323" s="2269"/>
      <c r="F1323" s="713"/>
    </row>
    <row r="1324" spans="1:6">
      <c r="A1324" s="48"/>
      <c r="B1324" s="2570" t="s">
        <v>1671</v>
      </c>
      <c r="C1324" s="47"/>
      <c r="D1324" s="718"/>
      <c r="E1324" s="2014"/>
      <c r="F1324" s="351"/>
    </row>
    <row r="1325" spans="1:6" ht="14.4" thickBot="1">
      <c r="A1325" s="66"/>
      <c r="B1325" s="2571"/>
      <c r="C1325" s="65"/>
      <c r="D1325" s="720"/>
      <c r="E1325" s="2022"/>
      <c r="F1325" s="393">
        <f>SUM(F1299:F1323)</f>
        <v>0</v>
      </c>
    </row>
    <row r="1326" spans="1:6" ht="14.4" thickTop="1">
      <c r="A1326" s="35"/>
      <c r="B1326" s="767"/>
      <c r="C1326" s="34"/>
      <c r="D1326" s="709"/>
      <c r="E1326" s="480"/>
      <c r="F1326" s="392"/>
    </row>
    <row r="1327" spans="1:6">
      <c r="A1327" s="35"/>
      <c r="B1327" s="628" t="s">
        <v>1075</v>
      </c>
      <c r="C1327" s="34"/>
      <c r="D1327" s="709"/>
      <c r="E1327" s="480"/>
      <c r="F1327" s="349"/>
    </row>
    <row r="1328" spans="1:6">
      <c r="A1328" s="35"/>
      <c r="B1328" s="628"/>
      <c r="C1328" s="34"/>
      <c r="D1328" s="709"/>
      <c r="E1328" s="480"/>
      <c r="F1328" s="349"/>
    </row>
    <row r="1329" spans="1:6">
      <c r="A1329" s="35"/>
      <c r="B1329" s="628" t="s">
        <v>1672</v>
      </c>
      <c r="C1329" s="34"/>
      <c r="D1329" s="709"/>
      <c r="E1329" s="480"/>
      <c r="F1329" s="349"/>
    </row>
    <row r="1330" spans="1:6">
      <c r="A1330" s="35"/>
      <c r="B1330" s="628"/>
      <c r="C1330" s="34"/>
      <c r="D1330" s="709"/>
      <c r="E1330" s="480"/>
      <c r="F1330" s="349"/>
    </row>
    <row r="1331" spans="1:6">
      <c r="A1331" s="35">
        <v>1</v>
      </c>
      <c r="B1331" s="763" t="s">
        <v>1636</v>
      </c>
      <c r="C1331" s="34" t="s">
        <v>1323</v>
      </c>
      <c r="D1331" s="709">
        <v>30</v>
      </c>
      <c r="E1331" s="480"/>
      <c r="F1331" s="349">
        <f>F1220</f>
        <v>0</v>
      </c>
    </row>
    <row r="1332" spans="1:6">
      <c r="A1332" s="35"/>
      <c r="B1332" s="747"/>
      <c r="C1332" s="34"/>
      <c r="D1332" s="709"/>
      <c r="E1332" s="480"/>
      <c r="F1332" s="349"/>
    </row>
    <row r="1333" spans="1:6">
      <c r="A1333" s="35">
        <v>2</v>
      </c>
      <c r="B1333" s="747" t="s">
        <v>1673</v>
      </c>
      <c r="C1333" s="34" t="s">
        <v>1323</v>
      </c>
      <c r="D1333" s="709">
        <v>31</v>
      </c>
      <c r="E1333" s="480"/>
      <c r="F1333" s="349">
        <f>F1258</f>
        <v>0</v>
      </c>
    </row>
    <row r="1334" spans="1:6">
      <c r="A1334" s="35"/>
      <c r="B1334" s="747"/>
      <c r="C1334" s="34"/>
      <c r="D1334" s="709"/>
      <c r="E1334" s="480"/>
      <c r="F1334" s="349"/>
    </row>
    <row r="1335" spans="1:6">
      <c r="A1335" s="35">
        <v>3</v>
      </c>
      <c r="B1335" s="747" t="s">
        <v>1674</v>
      </c>
      <c r="C1335" s="34" t="s">
        <v>1323</v>
      </c>
      <c r="D1335" s="709">
        <v>32</v>
      </c>
      <c r="E1335" s="480"/>
      <c r="F1335" s="349">
        <f>F1296</f>
        <v>0</v>
      </c>
    </row>
    <row r="1336" spans="1:6">
      <c r="A1336" s="35"/>
      <c r="B1336" s="747"/>
      <c r="C1336" s="34"/>
      <c r="D1336" s="709"/>
      <c r="E1336" s="480"/>
      <c r="F1336" s="349"/>
    </row>
    <row r="1337" spans="1:6">
      <c r="A1337" s="35">
        <v>4</v>
      </c>
      <c r="B1337" s="763" t="s">
        <v>1675</v>
      </c>
      <c r="C1337" s="34" t="s">
        <v>1323</v>
      </c>
      <c r="D1337" s="709">
        <v>33</v>
      </c>
      <c r="E1337" s="480"/>
      <c r="F1337" s="349">
        <f>F1325</f>
        <v>0</v>
      </c>
    </row>
    <row r="1338" spans="1:6">
      <c r="A1338" s="35"/>
      <c r="B1338" s="763"/>
      <c r="C1338" s="34"/>
      <c r="D1338" s="709"/>
      <c r="E1338" s="480"/>
      <c r="F1338" s="349"/>
    </row>
    <row r="1339" spans="1:6">
      <c r="A1339" s="35"/>
      <c r="B1339" s="763"/>
      <c r="C1339" s="34"/>
      <c r="D1339" s="709"/>
      <c r="E1339" s="480"/>
      <c r="F1339" s="349"/>
    </row>
    <row r="1340" spans="1:6">
      <c r="A1340" s="35"/>
      <c r="B1340" s="628"/>
      <c r="C1340" s="34"/>
      <c r="D1340" s="709"/>
      <c r="E1340" s="480"/>
      <c r="F1340" s="349"/>
    </row>
    <row r="1341" spans="1:6">
      <c r="A1341" s="35"/>
      <c r="B1341" s="763"/>
      <c r="C1341" s="34"/>
      <c r="D1341" s="709"/>
      <c r="E1341" s="480"/>
      <c r="F1341" s="349"/>
    </row>
    <row r="1342" spans="1:6">
      <c r="A1342" s="35"/>
      <c r="B1342" s="763"/>
      <c r="C1342" s="34"/>
      <c r="D1342" s="709"/>
      <c r="E1342" s="480"/>
      <c r="F1342" s="349"/>
    </row>
    <row r="1343" spans="1:6">
      <c r="A1343" s="35"/>
      <c r="B1343" s="763"/>
      <c r="C1343" s="34"/>
      <c r="D1343" s="709"/>
      <c r="E1343" s="480"/>
      <c r="F1343" s="349"/>
    </row>
    <row r="1344" spans="1:6">
      <c r="A1344" s="35"/>
      <c r="B1344" s="763"/>
      <c r="C1344" s="34"/>
      <c r="D1344" s="709"/>
      <c r="E1344" s="480"/>
      <c r="F1344" s="349"/>
    </row>
    <row r="1345" spans="1:6">
      <c r="A1345" s="35"/>
      <c r="B1345" s="763"/>
      <c r="C1345" s="34"/>
      <c r="D1345" s="709"/>
      <c r="E1345" s="480"/>
      <c r="F1345" s="349"/>
    </row>
    <row r="1346" spans="1:6">
      <c r="A1346" s="35"/>
      <c r="B1346" s="763"/>
      <c r="C1346" s="34"/>
      <c r="D1346" s="709"/>
      <c r="E1346" s="480"/>
      <c r="F1346" s="349"/>
    </row>
    <row r="1347" spans="1:6">
      <c r="A1347" s="35"/>
      <c r="B1347" s="763"/>
      <c r="C1347" s="34"/>
      <c r="D1347" s="709"/>
      <c r="E1347" s="480"/>
      <c r="F1347" s="349"/>
    </row>
    <row r="1348" spans="1:6">
      <c r="A1348" s="35"/>
      <c r="B1348" s="763"/>
      <c r="C1348" s="34"/>
      <c r="D1348" s="709"/>
      <c r="E1348" s="480"/>
      <c r="F1348" s="349"/>
    </row>
    <row r="1349" spans="1:6">
      <c r="A1349" s="35"/>
      <c r="B1349" s="763"/>
      <c r="C1349" s="34"/>
      <c r="D1349" s="709"/>
      <c r="E1349" s="480"/>
      <c r="F1349" s="349"/>
    </row>
    <row r="1350" spans="1:6">
      <c r="A1350" s="35"/>
      <c r="B1350" s="763"/>
      <c r="C1350" s="34"/>
      <c r="D1350" s="709"/>
      <c r="E1350" s="480"/>
      <c r="F1350" s="349"/>
    </row>
    <row r="1351" spans="1:6">
      <c r="A1351" s="35"/>
      <c r="B1351" s="763"/>
      <c r="C1351" s="34"/>
      <c r="D1351" s="709"/>
      <c r="E1351" s="480"/>
      <c r="F1351" s="349"/>
    </row>
    <row r="1352" spans="1:6">
      <c r="A1352" s="35"/>
      <c r="B1352" s="763"/>
      <c r="C1352" s="34"/>
      <c r="D1352" s="709"/>
      <c r="E1352" s="480"/>
      <c r="F1352" s="349"/>
    </row>
    <row r="1353" spans="1:6">
      <c r="A1353" s="35"/>
      <c r="B1353" s="763"/>
      <c r="C1353" s="34"/>
      <c r="D1353" s="709"/>
      <c r="E1353" s="480"/>
      <c r="F1353" s="349"/>
    </row>
    <row r="1354" spans="1:6">
      <c r="A1354" s="35"/>
      <c r="B1354" s="763"/>
      <c r="C1354" s="34"/>
      <c r="D1354" s="709"/>
      <c r="E1354" s="480"/>
      <c r="F1354" s="349"/>
    </row>
    <row r="1355" spans="1:6">
      <c r="A1355" s="35"/>
      <c r="B1355" s="763"/>
      <c r="C1355" s="34"/>
      <c r="D1355" s="709"/>
      <c r="E1355" s="480"/>
      <c r="F1355" s="349"/>
    </row>
    <row r="1356" spans="1:6">
      <c r="A1356" s="35"/>
      <c r="B1356" s="763"/>
      <c r="C1356" s="34"/>
      <c r="D1356" s="709"/>
      <c r="E1356" s="480"/>
      <c r="F1356" s="349"/>
    </row>
    <row r="1357" spans="1:6">
      <c r="A1357" s="35"/>
      <c r="B1357" s="763"/>
      <c r="C1357" s="34"/>
      <c r="D1357" s="709"/>
      <c r="E1357" s="480"/>
      <c r="F1357" s="349"/>
    </row>
    <row r="1358" spans="1:6">
      <c r="A1358" s="35"/>
      <c r="B1358" s="763"/>
      <c r="C1358" s="34"/>
      <c r="D1358" s="709"/>
      <c r="E1358" s="480"/>
      <c r="F1358" s="349"/>
    </row>
    <row r="1359" spans="1:6">
      <c r="A1359" s="35"/>
      <c r="B1359" s="763"/>
      <c r="C1359" s="34"/>
      <c r="D1359" s="709"/>
      <c r="E1359" s="480"/>
      <c r="F1359" s="349"/>
    </row>
    <row r="1360" spans="1:6">
      <c r="A1360" s="35"/>
      <c r="B1360" s="763"/>
      <c r="C1360" s="34"/>
      <c r="D1360" s="709"/>
      <c r="E1360" s="480"/>
      <c r="F1360" s="349"/>
    </row>
    <row r="1361" spans="1:6">
      <c r="A1361" s="35"/>
      <c r="B1361" s="763"/>
      <c r="C1361" s="34"/>
      <c r="D1361" s="709"/>
      <c r="E1361" s="480"/>
      <c r="F1361" s="349"/>
    </row>
    <row r="1362" spans="1:6">
      <c r="A1362" s="35"/>
      <c r="B1362" s="763"/>
      <c r="C1362" s="34"/>
      <c r="D1362" s="709"/>
      <c r="E1362" s="480"/>
      <c r="F1362" s="349"/>
    </row>
    <row r="1363" spans="1:6">
      <c r="A1363" s="35"/>
      <c r="B1363" s="763"/>
      <c r="C1363" s="34"/>
      <c r="D1363" s="709"/>
      <c r="E1363" s="480"/>
      <c r="F1363" s="349"/>
    </row>
    <row r="1364" spans="1:6">
      <c r="A1364" s="35"/>
      <c r="B1364" s="763"/>
      <c r="C1364" s="34"/>
      <c r="D1364" s="709"/>
      <c r="E1364" s="480"/>
      <c r="F1364" s="349"/>
    </row>
    <row r="1365" spans="1:6">
      <c r="A1365" s="35"/>
      <c r="B1365" s="763"/>
      <c r="C1365" s="34"/>
      <c r="D1365" s="709"/>
      <c r="E1365" s="480"/>
      <c r="F1365" s="349"/>
    </row>
    <row r="1366" spans="1:6">
      <c r="A1366" s="35"/>
      <c r="B1366" s="763"/>
      <c r="C1366" s="34"/>
      <c r="D1366" s="709"/>
      <c r="E1366" s="480"/>
      <c r="F1366" s="349"/>
    </row>
    <row r="1367" spans="1:6">
      <c r="A1367" s="35"/>
      <c r="B1367" s="763"/>
      <c r="C1367" s="34"/>
      <c r="D1367" s="709"/>
      <c r="E1367" s="480"/>
      <c r="F1367" s="349"/>
    </row>
    <row r="1368" spans="1:6">
      <c r="A1368" s="35"/>
      <c r="B1368" s="763"/>
      <c r="C1368" s="34"/>
      <c r="D1368" s="709"/>
      <c r="E1368" s="480"/>
      <c r="F1368" s="349"/>
    </row>
    <row r="1369" spans="1:6">
      <c r="A1369" s="35"/>
      <c r="B1369" s="763"/>
      <c r="C1369" s="34"/>
      <c r="D1369" s="709"/>
      <c r="E1369" s="480"/>
      <c r="F1369" s="349"/>
    </row>
    <row r="1370" spans="1:6">
      <c r="A1370" s="35"/>
      <c r="B1370" s="763"/>
      <c r="C1370" s="34"/>
      <c r="D1370" s="709"/>
      <c r="E1370" s="480"/>
      <c r="F1370" s="349"/>
    </row>
    <row r="1371" spans="1:6">
      <c r="A1371" s="35"/>
      <c r="B1371" s="763"/>
      <c r="C1371" s="34"/>
      <c r="D1371" s="709"/>
      <c r="E1371" s="480"/>
      <c r="F1371" s="349"/>
    </row>
    <row r="1372" spans="1:6">
      <c r="A1372" s="35"/>
      <c r="B1372" s="763"/>
      <c r="C1372" s="34"/>
      <c r="D1372" s="709"/>
      <c r="E1372" s="480"/>
      <c r="F1372" s="349"/>
    </row>
    <row r="1373" spans="1:6">
      <c r="A1373" s="35"/>
      <c r="B1373" s="763"/>
      <c r="C1373" s="34"/>
      <c r="D1373" s="709"/>
      <c r="E1373" s="480"/>
      <c r="F1373" s="349"/>
    </row>
    <row r="1374" spans="1:6">
      <c r="A1374" s="35"/>
      <c r="B1374" s="763"/>
      <c r="C1374" s="34"/>
      <c r="D1374" s="709"/>
      <c r="E1374" s="480"/>
      <c r="F1374" s="349"/>
    </row>
    <row r="1375" spans="1:6" ht="14.4" customHeight="1">
      <c r="A1375" s="48"/>
      <c r="B1375" s="2568" t="s">
        <v>1676</v>
      </c>
      <c r="C1375" s="47"/>
      <c r="D1375" s="718"/>
      <c r="E1375" s="2014"/>
      <c r="F1375" s="351"/>
    </row>
    <row r="1376" spans="1:6" ht="14.4" thickBot="1">
      <c r="A1376" s="664"/>
      <c r="B1376" s="2569"/>
      <c r="C1376" s="764"/>
      <c r="D1376" s="765"/>
      <c r="E1376" s="2181"/>
      <c r="F1376" s="393">
        <f>SUM(F1327:F1374)</f>
        <v>0</v>
      </c>
    </row>
    <row r="1377" spans="1:6" ht="14.4" thickTop="1">
      <c r="A1377" s="35"/>
      <c r="B1377" s="767"/>
      <c r="C1377" s="34"/>
      <c r="D1377" s="709"/>
      <c r="E1377" s="480"/>
      <c r="F1377" s="392"/>
    </row>
    <row r="1378" spans="1:6">
      <c r="A1378" s="35"/>
      <c r="B1378" s="628" t="s">
        <v>417</v>
      </c>
      <c r="C1378" s="34"/>
      <c r="D1378" s="709"/>
      <c r="E1378" s="480"/>
      <c r="F1378" s="349"/>
    </row>
    <row r="1379" spans="1:6">
      <c r="A1379" s="35"/>
      <c r="B1379" s="628"/>
      <c r="C1379" s="34"/>
      <c r="D1379" s="709"/>
      <c r="E1379" s="480"/>
      <c r="F1379" s="349"/>
    </row>
    <row r="1380" spans="1:6">
      <c r="A1380" s="35"/>
      <c r="B1380" s="628" t="s">
        <v>1677</v>
      </c>
      <c r="C1380" s="34"/>
      <c r="D1380" s="709"/>
      <c r="E1380" s="480"/>
      <c r="F1380" s="349"/>
    </row>
    <row r="1381" spans="1:6">
      <c r="A1381" s="35"/>
      <c r="B1381" s="628"/>
      <c r="C1381" s="34"/>
      <c r="D1381" s="709"/>
      <c r="E1381" s="480"/>
      <c r="F1381" s="349"/>
    </row>
    <row r="1382" spans="1:6">
      <c r="A1382" s="35">
        <v>1</v>
      </c>
      <c r="B1382" s="747" t="s">
        <v>1613</v>
      </c>
      <c r="C1382" s="34" t="s">
        <v>1323</v>
      </c>
      <c r="D1382" s="709">
        <v>11</v>
      </c>
      <c r="E1382" s="480"/>
      <c r="F1382" s="349">
        <f>F444</f>
        <v>0</v>
      </c>
    </row>
    <row r="1383" spans="1:6">
      <c r="A1383" s="35"/>
      <c r="B1383" s="747"/>
      <c r="C1383" s="34"/>
      <c r="D1383" s="709"/>
      <c r="E1383" s="480"/>
      <c r="F1383" s="349"/>
    </row>
    <row r="1384" spans="1:6">
      <c r="A1384" s="35">
        <v>2</v>
      </c>
      <c r="B1384" s="747" t="s">
        <v>1678</v>
      </c>
      <c r="C1384" s="34" t="s">
        <v>1323</v>
      </c>
      <c r="D1384" s="709">
        <v>29</v>
      </c>
      <c r="E1384" s="480"/>
      <c r="F1384" s="349">
        <f>F1171</f>
        <v>0</v>
      </c>
    </row>
    <row r="1385" spans="1:6">
      <c r="A1385" s="35"/>
      <c r="B1385" s="747"/>
      <c r="C1385" s="34"/>
      <c r="D1385" s="709"/>
      <c r="E1385" s="480"/>
      <c r="F1385" s="349"/>
    </row>
    <row r="1386" spans="1:6">
      <c r="A1386" s="35">
        <v>3</v>
      </c>
      <c r="B1386" s="763" t="s">
        <v>1679</v>
      </c>
      <c r="C1386" s="34" t="s">
        <v>1323</v>
      </c>
      <c r="D1386" s="709">
        <v>34</v>
      </c>
      <c r="E1386" s="480"/>
      <c r="F1386" s="349">
        <f>F1376</f>
        <v>0</v>
      </c>
    </row>
    <row r="1387" spans="1:6">
      <c r="A1387" s="35"/>
      <c r="B1387" s="747"/>
      <c r="C1387" s="34"/>
      <c r="D1387" s="709"/>
      <c r="E1387" s="480"/>
      <c r="F1387" s="349"/>
    </row>
    <row r="1388" spans="1:6">
      <c r="A1388" s="35"/>
      <c r="B1388" s="763"/>
      <c r="C1388" s="34"/>
      <c r="D1388" s="709"/>
      <c r="E1388" s="480"/>
      <c r="F1388" s="349"/>
    </row>
    <row r="1389" spans="1:6">
      <c r="A1389" s="35"/>
      <c r="B1389" s="763"/>
      <c r="C1389" s="34"/>
      <c r="D1389" s="709"/>
      <c r="E1389" s="480"/>
      <c r="F1389" s="349"/>
    </row>
    <row r="1390" spans="1:6">
      <c r="A1390" s="35"/>
      <c r="B1390" s="763"/>
      <c r="C1390" s="34"/>
      <c r="D1390" s="709"/>
      <c r="E1390" s="480"/>
      <c r="F1390" s="349"/>
    </row>
    <row r="1391" spans="1:6">
      <c r="A1391" s="35"/>
      <c r="B1391" s="628"/>
      <c r="C1391" s="34"/>
      <c r="D1391" s="709"/>
      <c r="E1391" s="480"/>
      <c r="F1391" s="349"/>
    </row>
    <row r="1392" spans="1:6">
      <c r="A1392" s="35"/>
      <c r="B1392" s="763"/>
      <c r="C1392" s="34"/>
      <c r="D1392" s="709"/>
      <c r="E1392" s="480"/>
      <c r="F1392" s="349"/>
    </row>
    <row r="1393" spans="1:6">
      <c r="A1393" s="35"/>
      <c r="B1393" s="763"/>
      <c r="C1393" s="34"/>
      <c r="D1393" s="709"/>
      <c r="E1393" s="480"/>
      <c r="F1393" s="349"/>
    </row>
    <row r="1394" spans="1:6">
      <c r="A1394" s="35"/>
      <c r="B1394" s="763"/>
      <c r="C1394" s="34"/>
      <c r="D1394" s="709"/>
      <c r="E1394" s="480"/>
      <c r="F1394" s="349"/>
    </row>
    <row r="1395" spans="1:6">
      <c r="A1395" s="35"/>
      <c r="B1395" s="763"/>
      <c r="C1395" s="34"/>
      <c r="D1395" s="709"/>
      <c r="E1395" s="480"/>
      <c r="F1395" s="349"/>
    </row>
    <row r="1396" spans="1:6">
      <c r="A1396" s="35"/>
      <c r="B1396" s="763"/>
      <c r="C1396" s="34"/>
      <c r="D1396" s="709"/>
      <c r="E1396" s="480"/>
      <c r="F1396" s="349"/>
    </row>
    <row r="1397" spans="1:6">
      <c r="A1397" s="35"/>
      <c r="B1397" s="763"/>
      <c r="C1397" s="34"/>
      <c r="D1397" s="709"/>
      <c r="E1397" s="480"/>
      <c r="F1397" s="349"/>
    </row>
    <row r="1398" spans="1:6">
      <c r="A1398" s="35"/>
      <c r="B1398" s="763"/>
      <c r="C1398" s="34"/>
      <c r="D1398" s="709"/>
      <c r="E1398" s="480"/>
      <c r="F1398" s="349"/>
    </row>
    <row r="1399" spans="1:6">
      <c r="A1399" s="35"/>
      <c r="B1399" s="763"/>
      <c r="C1399" s="34"/>
      <c r="D1399" s="709"/>
      <c r="E1399" s="480"/>
      <c r="F1399" s="349"/>
    </row>
    <row r="1400" spans="1:6">
      <c r="A1400" s="35"/>
      <c r="B1400" s="763"/>
      <c r="C1400" s="34"/>
      <c r="D1400" s="709"/>
      <c r="E1400" s="480"/>
      <c r="F1400" s="349"/>
    </row>
    <row r="1401" spans="1:6">
      <c r="A1401" s="35"/>
      <c r="B1401" s="763"/>
      <c r="C1401" s="34"/>
      <c r="D1401" s="709"/>
      <c r="E1401" s="480"/>
      <c r="F1401" s="349"/>
    </row>
    <row r="1402" spans="1:6">
      <c r="A1402" s="35"/>
      <c r="B1402" s="763"/>
      <c r="C1402" s="34"/>
      <c r="D1402" s="709"/>
      <c r="E1402" s="480"/>
      <c r="F1402" s="349"/>
    </row>
    <row r="1403" spans="1:6">
      <c r="A1403" s="35"/>
      <c r="B1403" s="763"/>
      <c r="C1403" s="34"/>
      <c r="D1403" s="709"/>
      <c r="E1403" s="480"/>
      <c r="F1403" s="349"/>
    </row>
    <row r="1404" spans="1:6">
      <c r="A1404" s="35"/>
      <c r="B1404" s="763"/>
      <c r="C1404" s="34"/>
      <c r="D1404" s="709"/>
      <c r="E1404" s="480"/>
      <c r="F1404" s="349"/>
    </row>
    <row r="1405" spans="1:6">
      <c r="A1405" s="35"/>
      <c r="B1405" s="763"/>
      <c r="C1405" s="34"/>
      <c r="D1405" s="709"/>
      <c r="E1405" s="480"/>
      <c r="F1405" s="349"/>
    </row>
    <row r="1406" spans="1:6">
      <c r="A1406" s="35"/>
      <c r="B1406" s="763"/>
      <c r="C1406" s="34"/>
      <c r="D1406" s="709"/>
      <c r="E1406" s="480"/>
      <c r="F1406" s="349"/>
    </row>
    <row r="1407" spans="1:6">
      <c r="A1407" s="35"/>
      <c r="B1407" s="763"/>
      <c r="C1407" s="34"/>
      <c r="D1407" s="709"/>
      <c r="E1407" s="480"/>
      <c r="F1407" s="349"/>
    </row>
    <row r="1408" spans="1:6">
      <c r="A1408" s="35"/>
      <c r="B1408" s="763"/>
      <c r="C1408" s="34"/>
      <c r="D1408" s="709"/>
      <c r="E1408" s="480"/>
      <c r="F1408" s="349"/>
    </row>
    <row r="1409" spans="1:6">
      <c r="A1409" s="35"/>
      <c r="B1409" s="763"/>
      <c r="C1409" s="34"/>
      <c r="D1409" s="709"/>
      <c r="E1409" s="480"/>
      <c r="F1409" s="349"/>
    </row>
    <row r="1410" spans="1:6">
      <c r="A1410" s="35"/>
      <c r="B1410" s="763"/>
      <c r="C1410" s="34"/>
      <c r="D1410" s="709"/>
      <c r="E1410" s="480"/>
      <c r="F1410" s="349"/>
    </row>
    <row r="1411" spans="1:6">
      <c r="A1411" s="35"/>
      <c r="B1411" s="763"/>
      <c r="C1411" s="34"/>
      <c r="D1411" s="709"/>
      <c r="E1411" s="480"/>
      <c r="F1411" s="349"/>
    </row>
    <row r="1412" spans="1:6">
      <c r="A1412" s="35"/>
      <c r="B1412" s="763"/>
      <c r="C1412" s="34"/>
      <c r="D1412" s="709"/>
      <c r="E1412" s="480"/>
      <c r="F1412" s="349"/>
    </row>
    <row r="1413" spans="1:6">
      <c r="A1413" s="35"/>
      <c r="B1413" s="763"/>
      <c r="C1413" s="34"/>
      <c r="D1413" s="709"/>
      <c r="E1413" s="480"/>
      <c r="F1413" s="349"/>
    </row>
    <row r="1414" spans="1:6">
      <c r="A1414" s="35"/>
      <c r="B1414" s="763"/>
      <c r="C1414" s="34"/>
      <c r="D1414" s="709"/>
      <c r="E1414" s="480"/>
      <c r="F1414" s="349"/>
    </row>
    <row r="1415" spans="1:6">
      <c r="A1415" s="35"/>
      <c r="B1415" s="763"/>
      <c r="C1415" s="34"/>
      <c r="D1415" s="709"/>
      <c r="E1415" s="480"/>
      <c r="F1415" s="349"/>
    </row>
    <row r="1416" spans="1:6">
      <c r="A1416" s="35"/>
      <c r="B1416" s="763"/>
      <c r="C1416" s="34"/>
      <c r="D1416" s="709"/>
      <c r="E1416" s="480"/>
      <c r="F1416" s="349"/>
    </row>
    <row r="1417" spans="1:6">
      <c r="A1417" s="35"/>
      <c r="B1417" s="763"/>
      <c r="C1417" s="34"/>
      <c r="D1417" s="709"/>
      <c r="E1417" s="480"/>
      <c r="F1417" s="349"/>
    </row>
    <row r="1418" spans="1:6">
      <c r="A1418" s="35"/>
      <c r="B1418" s="763"/>
      <c r="C1418" s="34"/>
      <c r="D1418" s="709"/>
      <c r="E1418" s="480"/>
      <c r="F1418" s="349"/>
    </row>
    <row r="1419" spans="1:6">
      <c r="A1419" s="35"/>
      <c r="B1419" s="763"/>
      <c r="C1419" s="34"/>
      <c r="D1419" s="709"/>
      <c r="E1419" s="480"/>
      <c r="F1419" s="349"/>
    </row>
    <row r="1420" spans="1:6">
      <c r="A1420" s="35"/>
      <c r="B1420" s="763"/>
      <c r="C1420" s="34"/>
      <c r="D1420" s="709"/>
      <c r="E1420" s="480"/>
      <c r="F1420" s="349"/>
    </row>
    <row r="1421" spans="1:6">
      <c r="A1421" s="35"/>
      <c r="B1421" s="763"/>
      <c r="C1421" s="34"/>
      <c r="D1421" s="709"/>
      <c r="E1421" s="480"/>
      <c r="F1421" s="349"/>
    </row>
    <row r="1422" spans="1:6">
      <c r="A1422" s="35"/>
      <c r="B1422" s="763"/>
      <c r="C1422" s="34"/>
      <c r="D1422" s="709"/>
      <c r="E1422" s="480"/>
      <c r="F1422" s="349"/>
    </row>
    <row r="1423" spans="1:6">
      <c r="A1423" s="35"/>
      <c r="B1423" s="763"/>
      <c r="C1423" s="34"/>
      <c r="D1423" s="709"/>
      <c r="E1423" s="480"/>
      <c r="F1423" s="349"/>
    </row>
    <row r="1424" spans="1:6">
      <c r="A1424" s="35"/>
      <c r="B1424" s="763"/>
      <c r="C1424" s="34"/>
      <c r="D1424" s="709"/>
      <c r="E1424" s="480"/>
      <c r="F1424" s="349"/>
    </row>
    <row r="1425" spans="1:6">
      <c r="A1425" s="48"/>
      <c r="B1425" s="2568" t="s">
        <v>1680</v>
      </c>
      <c r="C1425" s="47"/>
      <c r="D1425" s="718"/>
      <c r="E1425" s="2014"/>
      <c r="F1425" s="351"/>
    </row>
    <row r="1426" spans="1:6" ht="14.4" thickBot="1">
      <c r="A1426" s="664"/>
      <c r="B1426" s="2569"/>
      <c r="C1426" s="764"/>
      <c r="D1426" s="765"/>
      <c r="E1426" s="2181"/>
      <c r="F1426" s="393">
        <f>SUM(F1378:F1424)</f>
        <v>0</v>
      </c>
    </row>
    <row r="1427" spans="1:6" ht="14.4" thickTop="1"/>
  </sheetData>
  <sheetProtection algorithmName="SHA-512" hashValue="ZdQwbQqViVEkqMYuXn1doLHwLeADO9qpyAFFpYnboZQuPcoeULvmRafEkJN21xTsoaSW0Z7mnRcNia8qGhpB9w==" saltValue="Tp4+ZTMUS3VsFw122JVCTw==" spinCount="100000" sheet="1" objects="1" scenarios="1"/>
  <mergeCells count="23">
    <mergeCell ref="B1257:B1258"/>
    <mergeCell ref="B1295:B1296"/>
    <mergeCell ref="B1324:B1325"/>
    <mergeCell ref="B1375:B1376"/>
    <mergeCell ref="B1425:B1426"/>
    <mergeCell ref="B1170:B1171"/>
    <mergeCell ref="B675:B676"/>
    <mergeCell ref="B717:B718"/>
    <mergeCell ref="B761:B762"/>
    <mergeCell ref="B802:B803"/>
    <mergeCell ref="B878:B879"/>
    <mergeCell ref="B910:B911"/>
    <mergeCell ref="B942:B943"/>
    <mergeCell ref="B981:B982"/>
    <mergeCell ref="B1024:B1025"/>
    <mergeCell ref="B1068:B1069"/>
    <mergeCell ref="B1119:B1120"/>
    <mergeCell ref="B640:B641"/>
    <mergeCell ref="B355:B356"/>
    <mergeCell ref="B443:B444"/>
    <mergeCell ref="B491:B492"/>
    <mergeCell ref="B567:B568"/>
    <mergeCell ref="B599:B600"/>
  </mergeCells>
  <printOptions horizontalCentered="1"/>
  <pageMargins left="0.25" right="0.25" top="0.75" bottom="0.75" header="0.3" footer="0.3"/>
  <pageSetup paperSize="9" orientation="portrait" r:id="rId1"/>
  <headerFooter>
    <oddFooter>&amp;LEAST WING B - MECHANICAL SERVICES&amp;CBILL 3.2&amp;RPage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45CE-8737-4455-A111-AFA7FEB2FE8E}">
  <dimension ref="B19:J633"/>
  <sheetViews>
    <sheetView view="pageBreakPreview" zoomScale="60" zoomScaleNormal="100" workbookViewId="0">
      <selection activeCell="E23" sqref="E23"/>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1394</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0BD9-BAF9-4E9F-936D-ADB22567801E}">
  <dimension ref="A1:AL2080"/>
  <sheetViews>
    <sheetView tabSelected="1" view="pageBreakPreview" topLeftCell="A2001" zoomScale="115" zoomScaleNormal="90" zoomScaleSheetLayoutView="115" workbookViewId="0">
      <selection activeCell="E1994" sqref="E1994"/>
    </sheetView>
  </sheetViews>
  <sheetFormatPr defaultRowHeight="14.4"/>
  <cols>
    <col min="1" max="1" width="5.33203125" style="2469" customWidth="1"/>
    <col min="2" max="2" width="49.21875" customWidth="1"/>
    <col min="3" max="3" width="7.88671875" style="2469" customWidth="1"/>
    <col min="4" max="4" width="9.109375" style="810" customWidth="1"/>
    <col min="5" max="5" width="11.88671875" style="2470" customWidth="1"/>
    <col min="6" max="6" width="14.88671875" style="2471" customWidth="1"/>
  </cols>
  <sheetData>
    <row r="1" spans="1:38">
      <c r="A1" s="27" t="s">
        <v>7</v>
      </c>
      <c r="B1" s="705" t="s">
        <v>8</v>
      </c>
      <c r="C1" s="26" t="s">
        <v>9</v>
      </c>
      <c r="D1" s="706" t="s">
        <v>10</v>
      </c>
      <c r="E1" s="2006" t="s">
        <v>11</v>
      </c>
      <c r="F1" s="1713" t="s">
        <v>12</v>
      </c>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row>
    <row r="2" spans="1:38">
      <c r="A2" s="1962"/>
      <c r="B2" s="707"/>
      <c r="C2" s="1759"/>
      <c r="D2" s="708"/>
      <c r="E2" s="2173"/>
      <c r="F2" s="1725"/>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row>
    <row r="3" spans="1:38" s="29" customFormat="1" ht="13.8">
      <c r="A3" s="1962"/>
      <c r="B3" s="2459" t="s">
        <v>2025</v>
      </c>
      <c r="C3" s="1759"/>
      <c r="D3" s="2460"/>
      <c r="E3" s="2447"/>
      <c r="F3" s="1725"/>
      <c r="G3" s="523"/>
      <c r="H3" s="523"/>
      <c r="I3" s="523"/>
      <c r="J3" s="523"/>
      <c r="K3" s="523"/>
      <c r="L3" s="523"/>
      <c r="M3" s="523"/>
      <c r="N3" s="523"/>
    </row>
    <row r="4" spans="1:38">
      <c r="A4" s="1962"/>
      <c r="B4" s="707"/>
      <c r="C4" s="1759"/>
      <c r="D4" s="708"/>
      <c r="E4" s="2173"/>
      <c r="F4" s="1725"/>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row>
    <row r="5" spans="1:38">
      <c r="A5" s="1696"/>
      <c r="B5" s="628" t="s">
        <v>1682</v>
      </c>
      <c r="C5" s="1709"/>
      <c r="D5" s="709"/>
      <c r="E5" s="2177"/>
      <c r="F5" s="1719"/>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row>
    <row r="6" spans="1:38">
      <c r="A6" s="1962"/>
      <c r="B6" s="707"/>
      <c r="C6" s="1759"/>
      <c r="D6" s="708"/>
      <c r="E6" s="2173"/>
      <c r="F6" s="1725"/>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row>
    <row r="7" spans="1:38">
      <c r="A7" s="1696"/>
      <c r="B7" s="628" t="s">
        <v>13</v>
      </c>
      <c r="C7" s="1709"/>
      <c r="D7" s="709"/>
      <c r="E7" s="2177"/>
      <c r="F7" s="661"/>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row>
    <row r="8" spans="1:38">
      <c r="A8" s="1728"/>
      <c r="B8" s="711"/>
      <c r="C8" s="1728"/>
      <c r="D8" s="712"/>
      <c r="E8" s="2448"/>
      <c r="F8" s="1719"/>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row>
    <row r="9" spans="1:38">
      <c r="A9" s="2440"/>
      <c r="B9" s="715" t="s">
        <v>1397</v>
      </c>
      <c r="C9" s="1728"/>
      <c r="D9" s="712"/>
      <c r="E9" s="2448"/>
      <c r="F9" s="1719"/>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row>
    <row r="10" spans="1:38">
      <c r="A10" s="1728"/>
      <c r="B10" s="711"/>
      <c r="C10" s="1728"/>
      <c r="D10" s="712"/>
      <c r="E10" s="2448"/>
      <c r="F10" s="1719"/>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row>
    <row r="11" spans="1:38">
      <c r="A11" s="1728" t="s">
        <v>28</v>
      </c>
      <c r="B11" s="711" t="s">
        <v>1399</v>
      </c>
      <c r="C11" s="1728" t="s">
        <v>58</v>
      </c>
      <c r="D11" s="712"/>
      <c r="E11" s="2448"/>
      <c r="F11" s="1719"/>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row>
    <row r="12" spans="1:38">
      <c r="A12" s="1728"/>
      <c r="B12" s="711"/>
      <c r="C12" s="1728"/>
      <c r="D12" s="712"/>
      <c r="E12" s="2448"/>
      <c r="F12" s="1719"/>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row>
    <row r="13" spans="1:38" ht="27.6">
      <c r="A13" s="1728" t="s">
        <v>30</v>
      </c>
      <c r="B13" s="711" t="s">
        <v>1401</v>
      </c>
      <c r="C13" s="1728"/>
      <c r="D13" s="712"/>
      <c r="E13" s="2448"/>
      <c r="F13" s="1719"/>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row>
    <row r="14" spans="1:38">
      <c r="A14" s="1728"/>
      <c r="B14" s="711" t="s">
        <v>1402</v>
      </c>
      <c r="C14" s="1728" t="s">
        <v>58</v>
      </c>
      <c r="D14" s="712"/>
      <c r="E14" s="2448"/>
      <c r="F14" s="1719"/>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row>
    <row r="15" spans="1:38">
      <c r="A15" s="1728"/>
      <c r="B15" s="711" t="s">
        <v>1683</v>
      </c>
      <c r="C15" s="1728" t="s">
        <v>58</v>
      </c>
      <c r="D15" s="712"/>
      <c r="E15" s="2448"/>
      <c r="F15" s="1719"/>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row>
    <row r="16" spans="1:38">
      <c r="A16" s="1728"/>
      <c r="B16" s="711" t="s">
        <v>1404</v>
      </c>
      <c r="C16" s="1728" t="s">
        <v>58</v>
      </c>
      <c r="D16" s="712"/>
      <c r="E16" s="2448"/>
      <c r="F16" s="1719"/>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row>
    <row r="17" spans="1:38">
      <c r="A17" s="1728"/>
      <c r="B17" s="711"/>
      <c r="C17" s="1728"/>
      <c r="D17" s="712"/>
      <c r="E17" s="2448"/>
      <c r="F17" s="1719"/>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row>
    <row r="18" spans="1:38">
      <c r="A18" s="1728" t="s">
        <v>31</v>
      </c>
      <c r="B18" s="711" t="s">
        <v>1684</v>
      </c>
      <c r="C18" s="1728" t="s">
        <v>58</v>
      </c>
      <c r="D18" s="712"/>
      <c r="E18" s="2176"/>
      <c r="F18" s="1719"/>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row>
    <row r="19" spans="1:38">
      <c r="A19" s="1728"/>
      <c r="B19" s="711"/>
      <c r="C19" s="1728"/>
      <c r="D19" s="712"/>
      <c r="E19" s="2448"/>
      <c r="F19" s="1719"/>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row>
    <row r="20" spans="1:38" ht="27.6">
      <c r="A20" s="1728" t="s">
        <v>32</v>
      </c>
      <c r="B20" s="711" t="s">
        <v>1406</v>
      </c>
      <c r="C20" s="1728" t="s">
        <v>58</v>
      </c>
      <c r="D20" s="712"/>
      <c r="E20" s="2448"/>
      <c r="F20" s="1719"/>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row>
    <row r="21" spans="1:38">
      <c r="A21" s="1728"/>
      <c r="B21" s="711"/>
      <c r="C21" s="1728"/>
      <c r="D21" s="712"/>
      <c r="E21" s="2448"/>
      <c r="F21" s="1719"/>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row>
    <row r="22" spans="1:38">
      <c r="A22" s="1728"/>
      <c r="B22" s="711"/>
      <c r="C22" s="1728"/>
      <c r="D22" s="712"/>
      <c r="E22" s="2448"/>
      <c r="F22" s="1719"/>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row>
    <row r="23" spans="1:38">
      <c r="A23" s="1728"/>
      <c r="B23" s="711"/>
      <c r="C23" s="1728"/>
      <c r="D23" s="712"/>
      <c r="E23" s="2448"/>
      <c r="F23" s="1719"/>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row>
    <row r="24" spans="1:38">
      <c r="A24" s="1728"/>
      <c r="B24" s="711"/>
      <c r="C24" s="1728"/>
      <c r="D24" s="712"/>
      <c r="E24" s="2448"/>
      <c r="F24" s="1719"/>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row>
    <row r="25" spans="1:38">
      <c r="A25" s="1728"/>
      <c r="B25" s="711"/>
      <c r="C25" s="1728"/>
      <c r="D25" s="712"/>
      <c r="E25" s="2448"/>
      <c r="F25" s="1719"/>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row>
    <row r="26" spans="1:38">
      <c r="A26" s="1728"/>
      <c r="B26" s="711"/>
      <c r="C26" s="1728"/>
      <c r="D26" s="712"/>
      <c r="E26" s="2448"/>
      <c r="F26" s="1719"/>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row>
    <row r="27" spans="1:38">
      <c r="A27" s="1728"/>
      <c r="B27" s="711"/>
      <c r="C27" s="1728"/>
      <c r="D27" s="712"/>
      <c r="E27" s="2448"/>
      <c r="F27" s="1719"/>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row>
    <row r="28" spans="1:38">
      <c r="A28" s="1728"/>
      <c r="B28" s="711"/>
      <c r="C28" s="1728"/>
      <c r="D28" s="712"/>
      <c r="E28" s="2448"/>
      <c r="F28" s="1719"/>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row>
    <row r="29" spans="1:38">
      <c r="A29" s="1728"/>
      <c r="B29" s="711"/>
      <c r="C29" s="1728"/>
      <c r="D29" s="712"/>
      <c r="E29" s="2448"/>
      <c r="F29" s="1719"/>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row>
    <row r="30" spans="1:38">
      <c r="A30" s="1728"/>
      <c r="B30" s="711"/>
      <c r="C30" s="1728"/>
      <c r="D30" s="712"/>
      <c r="E30" s="2448"/>
      <c r="F30" s="1719"/>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row>
    <row r="31" spans="1:38">
      <c r="A31" s="1728"/>
      <c r="B31" s="711"/>
      <c r="C31" s="1728"/>
      <c r="D31" s="712"/>
      <c r="E31" s="2448"/>
      <c r="F31" s="1719"/>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row>
    <row r="32" spans="1:38">
      <c r="A32" s="1728"/>
      <c r="B32" s="711"/>
      <c r="C32" s="1728"/>
      <c r="D32" s="712"/>
      <c r="E32" s="2448"/>
      <c r="F32" s="1719"/>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row>
    <row r="33" spans="1:38">
      <c r="A33" s="1728"/>
      <c r="B33" s="711"/>
      <c r="C33" s="1728"/>
      <c r="D33" s="712"/>
      <c r="E33" s="2448"/>
      <c r="F33" s="1719"/>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row>
    <row r="34" spans="1:38">
      <c r="A34" s="1728"/>
      <c r="B34" s="711"/>
      <c r="C34" s="1728"/>
      <c r="D34" s="712"/>
      <c r="E34" s="2448"/>
      <c r="F34" s="1719"/>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row>
    <row r="35" spans="1:38">
      <c r="A35" s="1728"/>
      <c r="B35" s="711"/>
      <c r="C35" s="1728"/>
      <c r="D35" s="712"/>
      <c r="E35" s="2448"/>
      <c r="F35" s="1719"/>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row>
    <row r="36" spans="1:38">
      <c r="A36" s="1728"/>
      <c r="B36" s="711"/>
      <c r="C36" s="1728"/>
      <c r="D36" s="712"/>
      <c r="E36" s="2448"/>
      <c r="F36" s="1719"/>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row>
    <row r="37" spans="1:38">
      <c r="A37" s="1728"/>
      <c r="B37" s="711"/>
      <c r="C37" s="1728"/>
      <c r="D37" s="712"/>
      <c r="E37" s="2448"/>
      <c r="F37" s="1719"/>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row>
    <row r="38" spans="1:38">
      <c r="A38" s="1728"/>
      <c r="B38" s="711"/>
      <c r="C38" s="1728"/>
      <c r="D38" s="712"/>
      <c r="E38" s="2448"/>
      <c r="F38" s="1719"/>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row>
    <row r="39" spans="1:38">
      <c r="A39" s="1728"/>
      <c r="B39" s="711"/>
      <c r="C39" s="1728"/>
      <c r="D39" s="712"/>
      <c r="E39" s="2448"/>
      <c r="F39" s="1719"/>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row>
    <row r="40" spans="1:38">
      <c r="A40" s="1728"/>
      <c r="B40" s="711"/>
      <c r="C40" s="1728"/>
      <c r="D40" s="712"/>
      <c r="E40" s="2448"/>
      <c r="F40" s="1719"/>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row>
    <row r="41" spans="1:38">
      <c r="A41" s="1728"/>
      <c r="B41" s="711"/>
      <c r="C41" s="1728"/>
      <c r="D41" s="712"/>
      <c r="E41" s="2448"/>
      <c r="F41" s="1719"/>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row>
    <row r="42" spans="1:38">
      <c r="A42" s="1728"/>
      <c r="B42" s="711"/>
      <c r="C42" s="1728"/>
      <c r="D42" s="712"/>
      <c r="E42" s="2448"/>
      <c r="F42" s="1719"/>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row>
    <row r="43" spans="1:38">
      <c r="A43" s="1728"/>
      <c r="B43" s="711"/>
      <c r="C43" s="1728"/>
      <c r="D43" s="712"/>
      <c r="E43" s="2448"/>
      <c r="F43" s="1719"/>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row>
    <row r="44" spans="1:38">
      <c r="A44" s="1728"/>
      <c r="B44" s="711"/>
      <c r="C44" s="1728"/>
      <c r="D44" s="712"/>
      <c r="E44" s="2448"/>
      <c r="F44" s="1719"/>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row>
    <row r="45" spans="1:38">
      <c r="A45" s="1728"/>
      <c r="B45" s="711"/>
      <c r="C45" s="1728"/>
      <c r="D45" s="712"/>
      <c r="E45" s="2448"/>
      <c r="F45" s="1719"/>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row>
    <row r="46" spans="1:38">
      <c r="A46" s="1728"/>
      <c r="B46" s="711"/>
      <c r="C46" s="1728"/>
      <c r="D46" s="712"/>
      <c r="E46" s="2448"/>
      <c r="F46" s="1719"/>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row>
    <row r="47" spans="1:38">
      <c r="A47" s="48"/>
      <c r="B47" s="2623" t="s">
        <v>1685</v>
      </c>
      <c r="C47" s="47"/>
      <c r="D47" s="718"/>
      <c r="E47" s="2014"/>
      <c r="F47" s="2461"/>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row>
    <row r="48" spans="1:38" ht="15" thickBot="1">
      <c r="A48" s="66"/>
      <c r="B48" s="2624"/>
      <c r="C48" s="65"/>
      <c r="D48" s="720"/>
      <c r="E48" s="2022"/>
      <c r="F48" s="2462">
        <f>SUM(F6:F46)</f>
        <v>0</v>
      </c>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row>
    <row r="49" spans="1:38" ht="15" thickTop="1">
      <c r="A49" s="1962"/>
      <c r="B49" s="707"/>
      <c r="C49" s="1759"/>
      <c r="D49" s="708"/>
      <c r="E49" s="2173"/>
      <c r="F49" s="1725"/>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row>
    <row r="50" spans="1:38">
      <c r="A50" s="1696"/>
      <c r="B50" s="628" t="s">
        <v>1408</v>
      </c>
      <c r="C50" s="1709"/>
      <c r="D50" s="709"/>
      <c r="E50" s="2177"/>
      <c r="F50" s="661"/>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row>
    <row r="51" spans="1:38">
      <c r="A51" s="1696"/>
      <c r="B51" s="628"/>
      <c r="C51" s="1709"/>
      <c r="D51" s="709"/>
      <c r="E51" s="2177"/>
      <c r="F51" s="661"/>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row>
    <row r="52" spans="1:38">
      <c r="A52" s="1728"/>
      <c r="B52" s="715" t="s">
        <v>1686</v>
      </c>
      <c r="C52" s="1728"/>
      <c r="D52" s="712"/>
      <c r="E52" s="2448"/>
      <c r="F52" s="1719"/>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row>
    <row r="53" spans="1:38">
      <c r="A53" s="1728"/>
      <c r="B53" s="711"/>
      <c r="C53" s="1728"/>
      <c r="D53" s="712"/>
      <c r="E53" s="2448"/>
      <c r="F53" s="1719"/>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row>
    <row r="54" spans="1:38">
      <c r="A54" s="1728"/>
      <c r="B54" s="715" t="s">
        <v>76</v>
      </c>
      <c r="C54" s="1728"/>
      <c r="D54" s="712"/>
      <c r="E54" s="2448"/>
      <c r="F54" s="1719"/>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row>
    <row r="55" spans="1:38">
      <c r="A55" s="1728"/>
      <c r="B55" s="711"/>
      <c r="C55" s="1728"/>
      <c r="D55" s="712"/>
      <c r="E55" s="2448"/>
      <c r="F55" s="1719"/>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row>
    <row r="56" spans="1:38">
      <c r="A56" s="2440"/>
      <c r="B56" s="715" t="s">
        <v>1687</v>
      </c>
      <c r="C56" s="1728"/>
      <c r="D56" s="712"/>
      <c r="E56" s="2448"/>
      <c r="F56" s="1719"/>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row>
    <row r="57" spans="1:38" ht="82.8">
      <c r="A57" s="1728" t="s">
        <v>28</v>
      </c>
      <c r="B57" s="711" t="s">
        <v>1688</v>
      </c>
      <c r="C57" s="1728" t="s">
        <v>1421</v>
      </c>
      <c r="D57" s="712">
        <v>1</v>
      </c>
      <c r="E57" s="2448"/>
      <c r="F57" s="1719">
        <f>D57*E57</f>
        <v>0</v>
      </c>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row>
    <row r="58" spans="1:38">
      <c r="A58" s="1728"/>
      <c r="B58" s="711"/>
      <c r="C58" s="1728"/>
      <c r="D58" s="712"/>
      <c r="E58" s="2448"/>
      <c r="F58" s="1719"/>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row>
    <row r="59" spans="1:38">
      <c r="A59" s="1728"/>
      <c r="B59" s="741" t="s">
        <v>1689</v>
      </c>
      <c r="C59" s="1728"/>
      <c r="D59" s="712"/>
      <c r="E59" s="2448"/>
      <c r="F59" s="1719"/>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row>
    <row r="60" spans="1:38" ht="69">
      <c r="A60" s="1728" t="s">
        <v>30</v>
      </c>
      <c r="B60" s="711" t="s">
        <v>1690</v>
      </c>
      <c r="C60" s="1728" t="s">
        <v>1421</v>
      </c>
      <c r="D60" s="712">
        <v>1</v>
      </c>
      <c r="E60" s="2448"/>
      <c r="F60" s="1719">
        <f>D60*E60</f>
        <v>0</v>
      </c>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row>
    <row r="61" spans="1:38">
      <c r="A61" s="1728"/>
      <c r="B61" s="711"/>
      <c r="C61" s="1728"/>
      <c r="D61" s="712"/>
      <c r="E61" s="2448"/>
      <c r="F61" s="1719"/>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row>
    <row r="62" spans="1:38">
      <c r="A62" s="1728"/>
      <c r="B62" s="741" t="s">
        <v>1691</v>
      </c>
      <c r="C62" s="1728"/>
      <c r="D62" s="712"/>
      <c r="E62" s="2448"/>
      <c r="F62" s="1719"/>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row>
    <row r="63" spans="1:38" ht="55.2">
      <c r="A63" s="1728" t="s">
        <v>31</v>
      </c>
      <c r="B63" s="711" t="s">
        <v>1692</v>
      </c>
      <c r="C63" s="1728" t="s">
        <v>1421</v>
      </c>
      <c r="D63" s="712">
        <v>1</v>
      </c>
      <c r="E63" s="2448"/>
      <c r="F63" s="1719">
        <f>D63*E63</f>
        <v>0</v>
      </c>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row>
    <row r="64" spans="1:38">
      <c r="A64" s="1728"/>
      <c r="B64" s="711"/>
      <c r="C64" s="1728"/>
      <c r="D64" s="712"/>
      <c r="E64" s="2448"/>
      <c r="F64" s="1719"/>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row>
    <row r="65" spans="1:38">
      <c r="A65" s="1728" t="s">
        <v>32</v>
      </c>
      <c r="B65" s="711" t="s">
        <v>1693</v>
      </c>
      <c r="C65" s="1728" t="s">
        <v>1421</v>
      </c>
      <c r="D65" s="712">
        <v>10</v>
      </c>
      <c r="E65" s="2448"/>
      <c r="F65" s="1719">
        <f t="shared" ref="F65:F71" si="0">D65*E65</f>
        <v>0</v>
      </c>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row>
    <row r="66" spans="1:38">
      <c r="A66" s="1728" t="s">
        <v>33</v>
      </c>
      <c r="B66" s="711" t="s">
        <v>1694</v>
      </c>
      <c r="C66" s="1728" t="s">
        <v>1421</v>
      </c>
      <c r="D66" s="712">
        <v>10</v>
      </c>
      <c r="E66" s="2176"/>
      <c r="F66" s="1719">
        <f t="shared" si="0"/>
        <v>0</v>
      </c>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row>
    <row r="67" spans="1:38">
      <c r="A67" s="1728"/>
      <c r="B67" s="711" t="s">
        <v>1695</v>
      </c>
      <c r="C67" s="1728" t="s">
        <v>1421</v>
      </c>
      <c r="D67" s="712">
        <v>10</v>
      </c>
      <c r="E67" s="2176"/>
      <c r="F67" s="1719">
        <f t="shared" si="0"/>
        <v>0</v>
      </c>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row>
    <row r="68" spans="1:38">
      <c r="A68" s="1728" t="s">
        <v>34</v>
      </c>
      <c r="B68" s="711" t="s">
        <v>1696</v>
      </c>
      <c r="C68" s="1728" t="s">
        <v>1421</v>
      </c>
      <c r="D68" s="712">
        <v>10</v>
      </c>
      <c r="E68" s="2176"/>
      <c r="F68" s="1719">
        <f t="shared" si="0"/>
        <v>0</v>
      </c>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row>
    <row r="69" spans="1:38">
      <c r="A69" s="1728"/>
      <c r="B69" s="711" t="s">
        <v>1697</v>
      </c>
      <c r="C69" s="1728" t="s">
        <v>1421</v>
      </c>
      <c r="D69" s="712">
        <v>10</v>
      </c>
      <c r="E69" s="2448"/>
      <c r="F69" s="1719">
        <f t="shared" si="0"/>
        <v>0</v>
      </c>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row>
    <row r="70" spans="1:38">
      <c r="A70" s="1728" t="s">
        <v>35</v>
      </c>
      <c r="B70" s="711" t="s">
        <v>1698</v>
      </c>
      <c r="C70" s="1728" t="s">
        <v>1421</v>
      </c>
      <c r="D70" s="712">
        <v>10</v>
      </c>
      <c r="E70" s="2448"/>
      <c r="F70" s="1719">
        <f t="shared" si="0"/>
        <v>0</v>
      </c>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row>
    <row r="71" spans="1:38">
      <c r="A71" s="1728"/>
      <c r="B71" s="711" t="s">
        <v>1699</v>
      </c>
      <c r="C71" s="1728" t="s">
        <v>1421</v>
      </c>
      <c r="D71" s="712">
        <v>10</v>
      </c>
      <c r="E71" s="2448"/>
      <c r="F71" s="1719">
        <f t="shared" si="0"/>
        <v>0</v>
      </c>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row>
    <row r="72" spans="1:38">
      <c r="A72" s="1728"/>
      <c r="B72" s="711"/>
      <c r="C72" s="1728"/>
      <c r="D72" s="712"/>
      <c r="E72" s="2448"/>
      <c r="F72" s="1719"/>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row>
    <row r="73" spans="1:38">
      <c r="A73" s="1728"/>
      <c r="B73" s="711"/>
      <c r="C73" s="1728"/>
      <c r="D73" s="712"/>
      <c r="E73" s="2448"/>
      <c r="F73" s="1719"/>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row>
    <row r="74" spans="1:38">
      <c r="A74" s="1728"/>
      <c r="B74" s="711"/>
      <c r="C74" s="1728"/>
      <c r="D74" s="712"/>
      <c r="E74" s="2448"/>
      <c r="F74" s="1719"/>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row>
    <row r="75" spans="1:38">
      <c r="A75" s="1728"/>
      <c r="B75" s="711"/>
      <c r="C75" s="1728"/>
      <c r="D75" s="712"/>
      <c r="E75" s="2448"/>
      <c r="F75" s="171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row>
    <row r="76" spans="1:38">
      <c r="A76" s="1728"/>
      <c r="B76" s="711"/>
      <c r="C76" s="1728"/>
      <c r="D76" s="712"/>
      <c r="E76" s="2448"/>
      <c r="F76" s="1719"/>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row>
    <row r="77" spans="1:38">
      <c r="A77" s="1728"/>
      <c r="B77" s="711"/>
      <c r="C77" s="1728"/>
      <c r="D77" s="712"/>
      <c r="E77" s="2448"/>
      <c r="F77" s="1719"/>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row>
    <row r="78" spans="1:38">
      <c r="A78" s="1728"/>
      <c r="B78" s="711"/>
      <c r="C78" s="1728"/>
      <c r="D78" s="712"/>
      <c r="E78" s="2448"/>
      <c r="F78" s="1719"/>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row>
    <row r="79" spans="1:38">
      <c r="A79" s="1728"/>
      <c r="B79" s="711"/>
      <c r="C79" s="1728"/>
      <c r="D79" s="712"/>
      <c r="E79" s="2448"/>
      <c r="F79" s="1719"/>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row>
    <row r="80" spans="1:38">
      <c r="A80" s="1728"/>
      <c r="B80" s="711"/>
      <c r="C80" s="1728"/>
      <c r="D80" s="712"/>
      <c r="E80" s="2448"/>
      <c r="F80" s="1719"/>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row>
    <row r="81" spans="1:38">
      <c r="A81" s="1728"/>
      <c r="B81" s="711"/>
      <c r="C81" s="1728"/>
      <c r="D81" s="712"/>
      <c r="E81" s="2448"/>
      <c r="F81" s="1719"/>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row>
    <row r="82" spans="1:38">
      <c r="A82" s="1728"/>
      <c r="B82" s="711"/>
      <c r="C82" s="1728"/>
      <c r="D82" s="712"/>
      <c r="E82" s="2448"/>
      <c r="F82" s="1719"/>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row>
    <row r="83" spans="1:38">
      <c r="A83" s="1728"/>
      <c r="B83" s="711"/>
      <c r="C83" s="1728"/>
      <c r="D83" s="712"/>
      <c r="E83" s="2448"/>
      <c r="F83" s="1719"/>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row>
    <row r="84" spans="1:38">
      <c r="A84" s="1728"/>
      <c r="B84" s="711"/>
      <c r="C84" s="1728"/>
      <c r="D84" s="712"/>
      <c r="E84" s="2448"/>
      <c r="F84" s="1719"/>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row>
    <row r="85" spans="1:38">
      <c r="A85" s="48"/>
      <c r="B85" s="1826"/>
      <c r="C85" s="47"/>
      <c r="D85" s="718"/>
      <c r="E85" s="2014"/>
      <c r="F85" s="2461"/>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row>
    <row r="86" spans="1:38" ht="15" thickBot="1">
      <c r="A86" s="66"/>
      <c r="B86" s="734" t="s">
        <v>400</v>
      </c>
      <c r="C86" s="65"/>
      <c r="D86" s="720"/>
      <c r="E86" s="2022"/>
      <c r="F86" s="2462">
        <f>SUM(F52:F83)</f>
        <v>0</v>
      </c>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row>
    <row r="87" spans="1:38" ht="15" thickTop="1">
      <c r="A87" s="1696"/>
      <c r="B87" s="807"/>
      <c r="C87" s="1759"/>
      <c r="D87" s="722"/>
      <c r="E87" s="2173"/>
      <c r="F87" s="1725"/>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row>
    <row r="88" spans="1:38">
      <c r="A88" s="1696"/>
      <c r="B88" s="667" t="s">
        <v>611</v>
      </c>
      <c r="C88" s="1759"/>
      <c r="D88" s="722"/>
      <c r="E88" s="2173"/>
      <c r="F88" s="1725"/>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row>
    <row r="89" spans="1:38">
      <c r="A89" s="1696"/>
      <c r="B89" s="767" t="s">
        <v>1689</v>
      </c>
      <c r="C89" s="1759"/>
      <c r="D89" s="722"/>
      <c r="E89" s="2173"/>
      <c r="F89" s="1725"/>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row>
    <row r="90" spans="1:38" ht="69">
      <c r="A90" s="1696" t="s">
        <v>28</v>
      </c>
      <c r="B90" s="808" t="s">
        <v>1690</v>
      </c>
      <c r="C90" s="1709" t="s">
        <v>1421</v>
      </c>
      <c r="D90" s="709">
        <v>1</v>
      </c>
      <c r="E90" s="2177"/>
      <c r="F90" s="1719">
        <f>D90*E90</f>
        <v>0</v>
      </c>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row>
    <row r="91" spans="1:38">
      <c r="A91" s="1696"/>
      <c r="B91" s="808"/>
      <c r="C91" s="1709"/>
      <c r="D91" s="709"/>
      <c r="E91" s="2177"/>
      <c r="F91" s="661"/>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row>
    <row r="92" spans="1:38">
      <c r="A92" s="1696"/>
      <c r="B92" s="767" t="s">
        <v>1691</v>
      </c>
      <c r="C92" s="1709"/>
      <c r="D92" s="709"/>
      <c r="E92" s="2177"/>
      <c r="F92" s="661"/>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row>
    <row r="93" spans="1:38" ht="55.2">
      <c r="A93" s="1696" t="s">
        <v>30</v>
      </c>
      <c r="B93" s="808" t="s">
        <v>1692</v>
      </c>
      <c r="C93" s="1709" t="s">
        <v>1421</v>
      </c>
      <c r="D93" s="709">
        <v>1</v>
      </c>
      <c r="E93" s="2177"/>
      <c r="F93" s="1719">
        <f>D93*E93</f>
        <v>0</v>
      </c>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row>
    <row r="94" spans="1:38">
      <c r="A94" s="1696"/>
      <c r="B94" s="808"/>
      <c r="C94" s="1709"/>
      <c r="D94" s="709"/>
      <c r="E94" s="2177"/>
      <c r="F94" s="661"/>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row>
    <row r="95" spans="1:38">
      <c r="A95" s="1696" t="s">
        <v>31</v>
      </c>
      <c r="B95" s="808" t="s">
        <v>1693</v>
      </c>
      <c r="C95" s="1709" t="s">
        <v>1421</v>
      </c>
      <c r="D95" s="709">
        <v>13</v>
      </c>
      <c r="E95" s="2177"/>
      <c r="F95" s="1719">
        <f t="shared" ref="F95:F101" si="1">D95*E95</f>
        <v>0</v>
      </c>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row>
    <row r="96" spans="1:38">
      <c r="A96" s="1696" t="s">
        <v>32</v>
      </c>
      <c r="B96" s="808" t="s">
        <v>1694</v>
      </c>
      <c r="C96" s="1709" t="s">
        <v>1421</v>
      </c>
      <c r="D96" s="709">
        <v>13</v>
      </c>
      <c r="E96" s="2177"/>
      <c r="F96" s="1719">
        <f t="shared" si="1"/>
        <v>0</v>
      </c>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row>
    <row r="97" spans="1:38">
      <c r="A97" s="1696" t="s">
        <v>33</v>
      </c>
      <c r="B97" s="808" t="s">
        <v>1695</v>
      </c>
      <c r="C97" s="1709" t="s">
        <v>1421</v>
      </c>
      <c r="D97" s="709">
        <v>13</v>
      </c>
      <c r="E97" s="2177"/>
      <c r="F97" s="1719">
        <f t="shared" si="1"/>
        <v>0</v>
      </c>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row>
    <row r="98" spans="1:38">
      <c r="A98" s="1696" t="s">
        <v>34</v>
      </c>
      <c r="B98" s="808" t="s">
        <v>1696</v>
      </c>
      <c r="C98" s="1709" t="s">
        <v>1421</v>
      </c>
      <c r="D98" s="709">
        <v>13</v>
      </c>
      <c r="E98" s="2177"/>
      <c r="F98" s="1719">
        <f t="shared" si="1"/>
        <v>0</v>
      </c>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row>
    <row r="99" spans="1:38">
      <c r="A99" s="1696" t="s">
        <v>35</v>
      </c>
      <c r="B99" s="808" t="s">
        <v>1697</v>
      </c>
      <c r="C99" s="1709" t="s">
        <v>1421</v>
      </c>
      <c r="D99" s="709">
        <v>13</v>
      </c>
      <c r="E99" s="2177"/>
      <c r="F99" s="1719">
        <f t="shared" si="1"/>
        <v>0</v>
      </c>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row>
    <row r="100" spans="1:38">
      <c r="A100" s="1696" t="s">
        <v>36</v>
      </c>
      <c r="B100" s="808" t="s">
        <v>1698</v>
      </c>
      <c r="C100" s="1709" t="s">
        <v>1421</v>
      </c>
      <c r="D100" s="709">
        <v>13</v>
      </c>
      <c r="E100" s="2177"/>
      <c r="F100" s="1719">
        <f t="shared" si="1"/>
        <v>0</v>
      </c>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row>
    <row r="101" spans="1:38">
      <c r="A101" s="1696" t="s">
        <v>74</v>
      </c>
      <c r="B101" s="808" t="s">
        <v>1699</v>
      </c>
      <c r="C101" s="1709" t="s">
        <v>1421</v>
      </c>
      <c r="D101" s="709">
        <v>13</v>
      </c>
      <c r="E101" s="2177"/>
      <c r="F101" s="1719">
        <f t="shared" si="1"/>
        <v>0</v>
      </c>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row>
    <row r="102" spans="1:38">
      <c r="A102" s="1696"/>
      <c r="B102" s="808"/>
      <c r="C102" s="1709"/>
      <c r="D102" s="709"/>
      <c r="E102" s="2177"/>
      <c r="F102" s="661"/>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row>
    <row r="103" spans="1:38" ht="27.6">
      <c r="A103" s="1696" t="s">
        <v>38</v>
      </c>
      <c r="B103" s="808" t="s">
        <v>1700</v>
      </c>
      <c r="C103" s="1709" t="s">
        <v>1701</v>
      </c>
      <c r="D103" s="709"/>
      <c r="E103" s="2177"/>
      <c r="F103" s="661">
        <f>E103</f>
        <v>0</v>
      </c>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row>
    <row r="104" spans="1:38">
      <c r="A104" s="1696"/>
      <c r="B104" s="808"/>
      <c r="C104" s="1709"/>
      <c r="D104" s="709"/>
      <c r="E104" s="2177"/>
      <c r="F104" s="661">
        <f t="shared" ref="F104:F115" si="2">E104</f>
        <v>0</v>
      </c>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row>
    <row r="105" spans="1:38" ht="27.6">
      <c r="A105" s="1696" t="s">
        <v>39</v>
      </c>
      <c r="B105" s="808" t="s">
        <v>1702</v>
      </c>
      <c r="C105" s="1709" t="s">
        <v>1701</v>
      </c>
      <c r="D105" s="709"/>
      <c r="E105" s="2177"/>
      <c r="F105" s="661">
        <f t="shared" si="2"/>
        <v>0</v>
      </c>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row>
    <row r="106" spans="1:38">
      <c r="A106" s="1696"/>
      <c r="B106" s="808"/>
      <c r="C106" s="1709"/>
      <c r="D106" s="709"/>
      <c r="E106" s="2177"/>
      <c r="F106" s="661">
        <f t="shared" si="2"/>
        <v>0</v>
      </c>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row>
    <row r="107" spans="1:38" ht="41.4">
      <c r="A107" s="1696" t="s">
        <v>40</v>
      </c>
      <c r="B107" s="808" t="s">
        <v>1703</v>
      </c>
      <c r="C107" s="1709" t="s">
        <v>1701</v>
      </c>
      <c r="D107" s="709"/>
      <c r="E107" s="2177"/>
      <c r="F107" s="661">
        <f t="shared" si="2"/>
        <v>0</v>
      </c>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row>
    <row r="108" spans="1:38">
      <c r="A108" s="1696"/>
      <c r="B108" s="808"/>
      <c r="C108" s="1709"/>
      <c r="D108" s="709"/>
      <c r="E108" s="2177"/>
      <c r="F108" s="661">
        <f t="shared" si="2"/>
        <v>0</v>
      </c>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row>
    <row r="109" spans="1:38">
      <c r="A109" s="1696" t="s">
        <v>42</v>
      </c>
      <c r="B109" s="808" t="s">
        <v>1704</v>
      </c>
      <c r="C109" s="1709" t="s">
        <v>58</v>
      </c>
      <c r="D109" s="709"/>
      <c r="E109" s="2177"/>
      <c r="F109" s="661">
        <f t="shared" si="2"/>
        <v>0</v>
      </c>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row>
    <row r="110" spans="1:38">
      <c r="A110" s="1696"/>
      <c r="B110" s="808"/>
      <c r="C110" s="1709"/>
      <c r="D110" s="709"/>
      <c r="E110" s="2177"/>
      <c r="F110" s="661">
        <f t="shared" si="2"/>
        <v>0</v>
      </c>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row>
    <row r="111" spans="1:38" ht="27.6">
      <c r="A111" s="1696" t="s">
        <v>43</v>
      </c>
      <c r="B111" s="808" t="s">
        <v>1705</v>
      </c>
      <c r="C111" s="1709" t="s">
        <v>58</v>
      </c>
      <c r="D111" s="709"/>
      <c r="E111" s="2177"/>
      <c r="F111" s="661">
        <f t="shared" si="2"/>
        <v>0</v>
      </c>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row>
    <row r="112" spans="1:38">
      <c r="A112" s="1696"/>
      <c r="B112" s="808"/>
      <c r="C112" s="1709"/>
      <c r="D112" s="709"/>
      <c r="E112" s="2177"/>
      <c r="F112" s="661">
        <f t="shared" si="2"/>
        <v>0</v>
      </c>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row>
    <row r="113" spans="1:38" ht="27.6">
      <c r="A113" s="1696"/>
      <c r="B113" s="808" t="s">
        <v>1706</v>
      </c>
      <c r="C113" s="1709"/>
      <c r="D113" s="709"/>
      <c r="E113" s="2177"/>
      <c r="F113" s="661">
        <f t="shared" si="2"/>
        <v>0</v>
      </c>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row>
    <row r="114" spans="1:38" ht="27.6">
      <c r="A114" s="1696" t="s">
        <v>613</v>
      </c>
      <c r="B114" s="808" t="s">
        <v>1707</v>
      </c>
      <c r="C114" s="1709" t="s">
        <v>1701</v>
      </c>
      <c r="D114" s="709"/>
      <c r="E114" s="2177"/>
      <c r="F114" s="661">
        <f t="shared" si="2"/>
        <v>0</v>
      </c>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row>
    <row r="115" spans="1:38">
      <c r="A115" s="1696"/>
      <c r="B115" s="808"/>
      <c r="C115" s="1709"/>
      <c r="D115" s="709"/>
      <c r="E115" s="2177"/>
      <c r="F115" s="661">
        <f t="shared" si="2"/>
        <v>0</v>
      </c>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row>
    <row r="116" spans="1:38">
      <c r="A116" s="1696"/>
      <c r="B116" s="808"/>
      <c r="C116" s="1709"/>
      <c r="D116" s="709"/>
      <c r="E116" s="2177"/>
      <c r="F116" s="661"/>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row>
    <row r="117" spans="1:38">
      <c r="A117" s="1696"/>
      <c r="B117" s="808"/>
      <c r="C117" s="1709"/>
      <c r="D117" s="709"/>
      <c r="E117" s="2177"/>
      <c r="F117" s="661"/>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row>
    <row r="118" spans="1:38">
      <c r="A118" s="1696"/>
      <c r="B118" s="808"/>
      <c r="C118" s="1709"/>
      <c r="D118" s="709"/>
      <c r="E118" s="2177"/>
      <c r="F118" s="661"/>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row>
    <row r="119" spans="1:38">
      <c r="A119" s="1696"/>
      <c r="B119" s="808"/>
      <c r="C119" s="1709"/>
      <c r="D119" s="709"/>
      <c r="E119" s="2177"/>
      <c r="F119" s="661"/>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row>
    <row r="120" spans="1:38">
      <c r="A120" s="1696"/>
      <c r="B120" s="808"/>
      <c r="C120" s="1709"/>
      <c r="D120" s="709"/>
      <c r="E120" s="2177"/>
      <c r="F120" s="661"/>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row>
    <row r="121" spans="1:38" ht="14.4" customHeight="1">
      <c r="A121" s="48"/>
      <c r="B121" s="1826"/>
      <c r="C121" s="47"/>
      <c r="D121" s="718"/>
      <c r="E121" s="2014"/>
      <c r="F121" s="2461"/>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row>
    <row r="122" spans="1:38" ht="15" thickBot="1">
      <c r="A122" s="66"/>
      <c r="B122" s="734" t="s">
        <v>400</v>
      </c>
      <c r="C122" s="65"/>
      <c r="D122" s="720"/>
      <c r="E122" s="2022"/>
      <c r="F122" s="2462">
        <f>SUM(F89:F120)</f>
        <v>0</v>
      </c>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row>
    <row r="123" spans="1:38" ht="15" thickTop="1">
      <c r="A123" s="1722"/>
      <c r="B123" s="807"/>
      <c r="C123" s="1759"/>
      <c r="D123" s="722"/>
      <c r="E123" s="2173"/>
      <c r="F123" s="1725"/>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row>
    <row r="124" spans="1:38">
      <c r="A124" s="1722"/>
      <c r="B124" s="738" t="s">
        <v>45</v>
      </c>
      <c r="C124" s="1701"/>
      <c r="D124" s="411"/>
      <c r="E124" s="1731"/>
      <c r="F124" s="2463"/>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row>
    <row r="125" spans="1:38">
      <c r="A125" s="1722"/>
      <c r="B125" s="738"/>
      <c r="C125" s="1701"/>
      <c r="D125" s="411"/>
      <c r="E125" s="1731"/>
      <c r="F125" s="2463"/>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row>
    <row r="126" spans="1:38">
      <c r="A126" s="1722"/>
      <c r="B126" s="739" t="s">
        <v>568</v>
      </c>
      <c r="C126" s="1701"/>
      <c r="D126" s="411"/>
      <c r="E126" s="1731"/>
      <c r="F126" s="2463">
        <f>F86</f>
        <v>0</v>
      </c>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c r="A127" s="1722"/>
      <c r="B127" s="739"/>
      <c r="C127" s="1701"/>
      <c r="D127" s="411"/>
      <c r="E127" s="1731"/>
      <c r="F127" s="2463"/>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c r="A128" s="1722"/>
      <c r="B128" s="739" t="s">
        <v>559</v>
      </c>
      <c r="C128" s="1701"/>
      <c r="D128" s="411"/>
      <c r="E128" s="1731"/>
      <c r="F128" s="2463">
        <f>F122</f>
        <v>0</v>
      </c>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row>
    <row r="129" spans="1:38">
      <c r="A129" s="1722"/>
      <c r="B129" s="739"/>
      <c r="C129" s="1701"/>
      <c r="D129" s="411"/>
      <c r="E129" s="1731"/>
      <c r="F129" s="2463"/>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row>
    <row r="130" spans="1:38">
      <c r="A130" s="1722"/>
      <c r="B130" s="807"/>
      <c r="C130" s="1759"/>
      <c r="D130" s="722"/>
      <c r="E130" s="2173"/>
      <c r="F130" s="1725"/>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row>
    <row r="131" spans="1:38">
      <c r="A131" s="1722"/>
      <c r="B131" s="807"/>
      <c r="C131" s="1759"/>
      <c r="D131" s="722"/>
      <c r="E131" s="2173"/>
      <c r="F131" s="1725"/>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row>
    <row r="132" spans="1:38">
      <c r="A132" s="1722"/>
      <c r="B132" s="807"/>
      <c r="C132" s="1759"/>
      <c r="D132" s="722"/>
      <c r="E132" s="2173"/>
      <c r="F132" s="1725"/>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row>
    <row r="133" spans="1:38">
      <c r="A133" s="1722"/>
      <c r="B133" s="807"/>
      <c r="C133" s="1759"/>
      <c r="D133" s="722"/>
      <c r="E133" s="2173"/>
      <c r="F133" s="1725"/>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row>
    <row r="134" spans="1:38">
      <c r="A134" s="1722"/>
      <c r="B134" s="807"/>
      <c r="C134" s="1759"/>
      <c r="D134" s="722"/>
      <c r="E134" s="2173"/>
      <c r="F134" s="1725"/>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row>
    <row r="135" spans="1:38">
      <c r="A135" s="1722"/>
      <c r="B135" s="807"/>
      <c r="C135" s="1759"/>
      <c r="D135" s="722"/>
      <c r="E135" s="2173"/>
      <c r="F135" s="1725"/>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row>
    <row r="136" spans="1:38">
      <c r="A136" s="1722"/>
      <c r="B136" s="807"/>
      <c r="C136" s="1759"/>
      <c r="D136" s="722"/>
      <c r="E136" s="2173"/>
      <c r="F136" s="1725"/>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c r="A137" s="1722"/>
      <c r="B137" s="807"/>
      <c r="C137" s="1759"/>
      <c r="D137" s="722"/>
      <c r="E137" s="2173"/>
      <c r="F137" s="1725"/>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row>
    <row r="138" spans="1:38">
      <c r="A138" s="1722"/>
      <c r="B138" s="807"/>
      <c r="C138" s="1759"/>
      <c r="D138" s="722"/>
      <c r="E138" s="2173"/>
      <c r="F138" s="1725"/>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row>
    <row r="139" spans="1:38">
      <c r="A139" s="1722"/>
      <c r="B139" s="807"/>
      <c r="C139" s="1759"/>
      <c r="D139" s="722"/>
      <c r="E139" s="2173"/>
      <c r="F139" s="1725"/>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row>
    <row r="140" spans="1:38">
      <c r="A140" s="1722"/>
      <c r="B140" s="807"/>
      <c r="C140" s="1759"/>
      <c r="D140" s="722"/>
      <c r="E140" s="2173"/>
      <c r="F140" s="1725"/>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row>
    <row r="141" spans="1:38">
      <c r="A141" s="1722"/>
      <c r="B141" s="807"/>
      <c r="C141" s="1759"/>
      <c r="D141" s="722"/>
      <c r="E141" s="2173"/>
      <c r="F141" s="1725"/>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row>
    <row r="142" spans="1:38">
      <c r="A142" s="1722"/>
      <c r="B142" s="807"/>
      <c r="C142" s="1759"/>
      <c r="D142" s="722"/>
      <c r="E142" s="2173"/>
      <c r="F142" s="1725"/>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row>
    <row r="143" spans="1:38">
      <c r="A143" s="1722"/>
      <c r="B143" s="807"/>
      <c r="C143" s="1759"/>
      <c r="D143" s="722"/>
      <c r="E143" s="2173"/>
      <c r="F143" s="1725"/>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row>
    <row r="144" spans="1:38">
      <c r="A144" s="1722"/>
      <c r="B144" s="807"/>
      <c r="C144" s="1759"/>
      <c r="D144" s="722"/>
      <c r="E144" s="2173"/>
      <c r="F144" s="1725"/>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row>
    <row r="145" spans="1:38">
      <c r="A145" s="1722"/>
      <c r="B145" s="807"/>
      <c r="C145" s="1759"/>
      <c r="D145" s="722"/>
      <c r="E145" s="2173"/>
      <c r="F145" s="1725"/>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row>
    <row r="146" spans="1:38">
      <c r="A146" s="1722"/>
      <c r="B146" s="807"/>
      <c r="C146" s="1759"/>
      <c r="D146" s="722"/>
      <c r="E146" s="2173"/>
      <c r="F146" s="1725"/>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row>
    <row r="147" spans="1:38">
      <c r="A147" s="1722"/>
      <c r="B147" s="807"/>
      <c r="C147" s="1759"/>
      <c r="D147" s="722"/>
      <c r="E147" s="2173"/>
      <c r="F147" s="1725"/>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row>
    <row r="148" spans="1:38">
      <c r="A148" s="1722"/>
      <c r="B148" s="807"/>
      <c r="C148" s="1759"/>
      <c r="D148" s="722"/>
      <c r="E148" s="2173"/>
      <c r="F148" s="1725"/>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row>
    <row r="149" spans="1:38">
      <c r="A149" s="1722"/>
      <c r="B149" s="807"/>
      <c r="C149" s="1759"/>
      <c r="D149" s="722"/>
      <c r="E149" s="2173"/>
      <c r="F149" s="1725"/>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row>
    <row r="150" spans="1:38">
      <c r="A150" s="1722"/>
      <c r="B150" s="807"/>
      <c r="C150" s="1759"/>
      <c r="D150" s="722"/>
      <c r="E150" s="2173"/>
      <c r="F150" s="1725"/>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38">
      <c r="A151" s="1722"/>
      <c r="B151" s="807"/>
      <c r="C151" s="1759"/>
      <c r="D151" s="722"/>
      <c r="E151" s="2173"/>
      <c r="F151" s="1725"/>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38">
      <c r="A152" s="1722"/>
      <c r="B152" s="807"/>
      <c r="C152" s="1759"/>
      <c r="D152" s="722"/>
      <c r="E152" s="2173"/>
      <c r="F152" s="1725"/>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38">
      <c r="A153" s="1722"/>
      <c r="B153" s="807"/>
      <c r="C153" s="1759"/>
      <c r="D153" s="722"/>
      <c r="E153" s="2173"/>
      <c r="F153" s="1725"/>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38">
      <c r="A154" s="1722"/>
      <c r="B154" s="807"/>
      <c r="C154" s="1759"/>
      <c r="D154" s="722"/>
      <c r="E154" s="2173"/>
      <c r="F154" s="1725"/>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c r="A155" s="1722"/>
      <c r="B155" s="807"/>
      <c r="C155" s="1759"/>
      <c r="D155" s="722"/>
      <c r="E155" s="2173"/>
      <c r="F155" s="1725"/>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c r="A156" s="1722"/>
      <c r="B156" s="807"/>
      <c r="C156" s="1759"/>
      <c r="D156" s="722"/>
      <c r="E156" s="2173"/>
      <c r="F156" s="1725"/>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c r="A157" s="1722"/>
      <c r="B157" s="807"/>
      <c r="C157" s="1759"/>
      <c r="D157" s="722"/>
      <c r="E157" s="2173"/>
      <c r="F157" s="1725"/>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c r="A158" s="1722"/>
      <c r="B158" s="807"/>
      <c r="C158" s="1759"/>
      <c r="D158" s="722"/>
      <c r="E158" s="2173"/>
      <c r="F158" s="1725"/>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row>
    <row r="159" spans="1:38">
      <c r="A159" s="1722"/>
      <c r="B159" s="807"/>
      <c r="C159" s="1759"/>
      <c r="D159" s="722"/>
      <c r="E159" s="2173"/>
      <c r="F159" s="1725"/>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row>
    <row r="160" spans="1:38">
      <c r="A160" s="1722"/>
      <c r="B160" s="807"/>
      <c r="C160" s="1759"/>
      <c r="D160" s="722"/>
      <c r="E160" s="2173"/>
      <c r="F160" s="1725"/>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row>
    <row r="161" spans="1:38">
      <c r="A161" s="1722"/>
      <c r="B161" s="807"/>
      <c r="C161" s="1759"/>
      <c r="D161" s="722"/>
      <c r="E161" s="2173"/>
      <c r="F161" s="1725"/>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row>
    <row r="162" spans="1:38">
      <c r="A162" s="1722"/>
      <c r="B162" s="807"/>
      <c r="C162" s="1759"/>
      <c r="D162" s="722"/>
      <c r="E162" s="2173"/>
      <c r="F162" s="1725"/>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row>
    <row r="163" spans="1:38">
      <c r="A163" s="1722"/>
      <c r="B163" s="807"/>
      <c r="C163" s="1759"/>
      <c r="D163" s="722"/>
      <c r="E163" s="2173"/>
      <c r="F163" s="1725"/>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row>
    <row r="164" spans="1:38">
      <c r="A164" s="1722"/>
      <c r="B164" s="807"/>
      <c r="C164" s="1759"/>
      <c r="D164" s="722"/>
      <c r="E164" s="2173"/>
      <c r="F164" s="1725"/>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row>
    <row r="165" spans="1:38">
      <c r="A165" s="1722"/>
      <c r="B165" s="807"/>
      <c r="C165" s="1759"/>
      <c r="D165" s="722"/>
      <c r="E165" s="2173"/>
      <c r="F165" s="1725"/>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row>
    <row r="166" spans="1:38">
      <c r="A166" s="1722"/>
      <c r="B166" s="807"/>
      <c r="C166" s="1759"/>
      <c r="D166" s="722"/>
      <c r="E166" s="2173"/>
      <c r="F166" s="1725"/>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row>
    <row r="167" spans="1:38">
      <c r="A167" s="1722"/>
      <c r="B167" s="807"/>
      <c r="C167" s="1759"/>
      <c r="D167" s="722"/>
      <c r="E167" s="2173"/>
      <c r="F167" s="1725"/>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row>
    <row r="168" spans="1:38">
      <c r="A168" s="1722"/>
      <c r="B168" s="807"/>
      <c r="C168" s="1759"/>
      <c r="D168" s="722"/>
      <c r="E168" s="2173"/>
      <c r="F168" s="1725"/>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row>
    <row r="169" spans="1:38">
      <c r="A169" s="1722"/>
      <c r="B169" s="807"/>
      <c r="C169" s="1759"/>
      <c r="D169" s="722"/>
      <c r="E169" s="2173"/>
      <c r="F169" s="1725"/>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row>
    <row r="170" spans="1:38" ht="14.4" customHeight="1">
      <c r="A170" s="48"/>
      <c r="B170" s="1826"/>
      <c r="C170" s="47"/>
      <c r="D170" s="718"/>
      <c r="E170" s="2014"/>
      <c r="F170" s="2461"/>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row>
    <row r="171" spans="1:38" ht="15" thickBot="1">
      <c r="A171" s="66"/>
      <c r="B171" s="1827" t="s">
        <v>1708</v>
      </c>
      <c r="C171" s="65"/>
      <c r="D171" s="720"/>
      <c r="E171" s="2022"/>
      <c r="F171" s="2462">
        <f>SUM(F124:F136)</f>
        <v>0</v>
      </c>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row>
    <row r="172" spans="1:38" ht="15" thickTop="1">
      <c r="A172" s="1722"/>
      <c r="B172" s="807"/>
      <c r="C172" s="1759"/>
      <c r="D172" s="722"/>
      <c r="E172" s="2173"/>
      <c r="F172" s="1725"/>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row>
    <row r="173" spans="1:38">
      <c r="A173" s="1722"/>
      <c r="B173" s="628" t="s">
        <v>1436</v>
      </c>
      <c r="C173" s="1759"/>
      <c r="D173" s="722"/>
      <c r="E173" s="2173"/>
      <c r="F173" s="1725"/>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row>
    <row r="174" spans="1:38">
      <c r="A174" s="1722"/>
      <c r="B174" s="628"/>
      <c r="C174" s="1759"/>
      <c r="D174" s="722"/>
      <c r="E174" s="2173"/>
      <c r="F174" s="1725"/>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row>
    <row r="175" spans="1:38">
      <c r="A175" s="1722"/>
      <c r="B175" s="715" t="s">
        <v>1709</v>
      </c>
      <c r="C175" s="1759"/>
      <c r="D175" s="722"/>
      <c r="E175" s="2173"/>
      <c r="F175" s="1725"/>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row>
    <row r="176" spans="1:38">
      <c r="A176" s="1722"/>
      <c r="B176" s="807"/>
      <c r="C176" s="1759"/>
      <c r="D176" s="722"/>
      <c r="E176" s="2173"/>
      <c r="F176" s="1725"/>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row>
    <row r="177" spans="1:38" ht="41.4">
      <c r="A177" s="1696"/>
      <c r="B177" s="809" t="s">
        <v>1710</v>
      </c>
      <c r="C177" s="1709"/>
      <c r="D177" s="709"/>
      <c r="E177" s="2177"/>
      <c r="F177" s="1719"/>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row>
    <row r="178" spans="1:38" ht="41.4">
      <c r="A178" s="1696" t="s">
        <v>28</v>
      </c>
      <c r="B178" s="808" t="s">
        <v>1711</v>
      </c>
      <c r="C178" s="1709"/>
      <c r="D178" s="709"/>
      <c r="E178" s="2177"/>
      <c r="F178" s="661"/>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row>
    <row r="179" spans="1:38">
      <c r="A179" s="1696"/>
      <c r="B179" s="808" t="s">
        <v>1712</v>
      </c>
      <c r="C179" s="1709" t="s">
        <v>1421</v>
      </c>
      <c r="D179" s="709">
        <v>9</v>
      </c>
      <c r="E179" s="2177"/>
      <c r="F179" s="1719">
        <f t="shared" ref="F179:F180" si="3">D179*E179</f>
        <v>0</v>
      </c>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row>
    <row r="180" spans="1:38">
      <c r="A180" s="1696"/>
      <c r="B180" s="808" t="s">
        <v>1713</v>
      </c>
      <c r="C180" s="1709" t="s">
        <v>1421</v>
      </c>
      <c r="D180" s="709">
        <v>9</v>
      </c>
      <c r="E180" s="2177"/>
      <c r="F180" s="1719">
        <f t="shared" si="3"/>
        <v>0</v>
      </c>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row>
    <row r="181" spans="1:38">
      <c r="A181" s="1696"/>
      <c r="B181" s="808"/>
      <c r="C181" s="1709"/>
      <c r="D181" s="709"/>
      <c r="E181" s="2177"/>
      <c r="F181" s="661"/>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row>
    <row r="182" spans="1:38" ht="41.4">
      <c r="A182" s="1696" t="s">
        <v>30</v>
      </c>
      <c r="B182" s="808" t="s">
        <v>1714</v>
      </c>
      <c r="C182" s="1709" t="s">
        <v>1421</v>
      </c>
      <c r="D182" s="709">
        <v>2</v>
      </c>
      <c r="E182" s="2177"/>
      <c r="F182" s="1719">
        <f t="shared" ref="F182" si="4">D182*E182</f>
        <v>0</v>
      </c>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row>
    <row r="183" spans="1:38">
      <c r="A183" s="1696"/>
      <c r="B183" s="808"/>
      <c r="C183" s="1709"/>
      <c r="D183" s="709"/>
      <c r="E183" s="2177"/>
      <c r="F183" s="1719"/>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row>
    <row r="184" spans="1:38" ht="27.6">
      <c r="A184" s="1696" t="s">
        <v>31</v>
      </c>
      <c r="B184" s="808" t="s">
        <v>1700</v>
      </c>
      <c r="C184" s="1709" t="s">
        <v>1701</v>
      </c>
      <c r="D184" s="709"/>
      <c r="E184" s="2177"/>
      <c r="F184" s="1719">
        <f>E184</f>
        <v>0</v>
      </c>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row>
    <row r="185" spans="1:38">
      <c r="A185" s="1696"/>
      <c r="B185" s="808"/>
      <c r="C185" s="1709"/>
      <c r="D185" s="709"/>
      <c r="E185" s="2177"/>
      <c r="F185" s="1719">
        <f t="shared" ref="F185:F195" si="5">E185</f>
        <v>0</v>
      </c>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row>
    <row r="186" spans="1:38" ht="27.6">
      <c r="A186" s="1696" t="s">
        <v>32</v>
      </c>
      <c r="B186" s="808" t="s">
        <v>1715</v>
      </c>
      <c r="C186" s="1709" t="s">
        <v>1701</v>
      </c>
      <c r="D186" s="709"/>
      <c r="E186" s="2177"/>
      <c r="F186" s="1719">
        <f t="shared" si="5"/>
        <v>0</v>
      </c>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row>
    <row r="187" spans="1:38">
      <c r="A187" s="1696"/>
      <c r="B187" s="808"/>
      <c r="C187" s="1709"/>
      <c r="D187" s="709"/>
      <c r="E187" s="2177"/>
      <c r="F187" s="1719">
        <f t="shared" si="5"/>
        <v>0</v>
      </c>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row>
    <row r="188" spans="1:38">
      <c r="A188" s="1696" t="s">
        <v>33</v>
      </c>
      <c r="B188" s="808" t="s">
        <v>1716</v>
      </c>
      <c r="C188" s="1709" t="s">
        <v>58</v>
      </c>
      <c r="D188" s="709"/>
      <c r="E188" s="2177"/>
      <c r="F188" s="1719">
        <f t="shared" si="5"/>
        <v>0</v>
      </c>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row>
    <row r="189" spans="1:38">
      <c r="A189" s="1696"/>
      <c r="B189" s="808"/>
      <c r="C189" s="1709"/>
      <c r="D189" s="709"/>
      <c r="E189" s="2177"/>
      <c r="F189" s="1719">
        <f t="shared" si="5"/>
        <v>0</v>
      </c>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row>
    <row r="190" spans="1:38" ht="27.6">
      <c r="A190" s="1696" t="s">
        <v>34</v>
      </c>
      <c r="B190" s="808" t="s">
        <v>1717</v>
      </c>
      <c r="C190" s="1709" t="s">
        <v>58</v>
      </c>
      <c r="D190" s="709"/>
      <c r="E190" s="2177"/>
      <c r="F190" s="1719">
        <f t="shared" si="5"/>
        <v>0</v>
      </c>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row>
    <row r="191" spans="1:38">
      <c r="A191" s="1696"/>
      <c r="B191" s="808"/>
      <c r="C191" s="1709"/>
      <c r="D191" s="709"/>
      <c r="E191" s="2177"/>
      <c r="F191" s="1719">
        <f t="shared" si="5"/>
        <v>0</v>
      </c>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row>
    <row r="192" spans="1:38" ht="27.6">
      <c r="A192" s="1696"/>
      <c r="B192" s="808" t="s">
        <v>1706</v>
      </c>
      <c r="C192" s="1709"/>
      <c r="D192" s="709"/>
      <c r="E192" s="2177"/>
      <c r="F192" s="1719">
        <f t="shared" si="5"/>
        <v>0</v>
      </c>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row>
    <row r="193" spans="1:38" ht="27.6">
      <c r="A193" s="1696" t="s">
        <v>35</v>
      </c>
      <c r="B193" s="808" t="s">
        <v>1707</v>
      </c>
      <c r="C193" s="1709" t="s">
        <v>1701</v>
      </c>
      <c r="D193" s="709"/>
      <c r="E193" s="2177"/>
      <c r="F193" s="1719">
        <f t="shared" si="5"/>
        <v>0</v>
      </c>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row>
    <row r="194" spans="1:38">
      <c r="A194" s="1696"/>
      <c r="B194" s="808"/>
      <c r="C194" s="1709"/>
      <c r="D194" s="709"/>
      <c r="E194" s="2177"/>
      <c r="F194" s="1719">
        <f t="shared" si="5"/>
        <v>0</v>
      </c>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row>
    <row r="195" spans="1:38">
      <c r="A195" s="1696"/>
      <c r="B195" s="808"/>
      <c r="C195" s="1709"/>
      <c r="D195" s="709"/>
      <c r="E195" s="2177"/>
      <c r="F195" s="1719">
        <f t="shared" si="5"/>
        <v>0</v>
      </c>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row>
    <row r="196" spans="1:38">
      <c r="A196" s="1696"/>
      <c r="B196" s="808"/>
      <c r="C196" s="1709"/>
      <c r="D196" s="709"/>
      <c r="E196" s="2177"/>
      <c r="F196" s="661"/>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row>
    <row r="197" spans="1:38">
      <c r="A197" s="1696"/>
      <c r="B197" s="808"/>
      <c r="C197" s="1709"/>
      <c r="D197" s="709"/>
      <c r="E197" s="2177"/>
      <c r="F197" s="661"/>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row>
    <row r="198" spans="1:38">
      <c r="A198" s="1696"/>
      <c r="B198" s="808"/>
      <c r="C198" s="1709"/>
      <c r="D198" s="709"/>
      <c r="E198" s="2177"/>
      <c r="F198" s="661"/>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row>
    <row r="199" spans="1:38">
      <c r="A199" s="1696"/>
      <c r="B199" s="808"/>
      <c r="C199" s="1709"/>
      <c r="D199" s="709"/>
      <c r="E199" s="2177"/>
      <c r="F199" s="661"/>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row>
    <row r="200" spans="1:38">
      <c r="A200" s="1696"/>
      <c r="B200" s="808"/>
      <c r="C200" s="1709"/>
      <c r="D200" s="709"/>
      <c r="E200" s="2177"/>
      <c r="F200" s="661"/>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row>
    <row r="201" spans="1:38">
      <c r="A201" s="1696"/>
      <c r="B201" s="808"/>
      <c r="C201" s="1709"/>
      <c r="D201" s="709"/>
      <c r="E201" s="2177"/>
      <c r="F201" s="661"/>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row>
    <row r="202" spans="1:38">
      <c r="A202" s="1696"/>
      <c r="B202" s="808"/>
      <c r="C202" s="1709"/>
      <c r="D202" s="709"/>
      <c r="E202" s="2177"/>
      <c r="F202" s="661"/>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row>
    <row r="203" spans="1:38">
      <c r="A203" s="1696"/>
      <c r="B203" s="808"/>
      <c r="C203" s="1709"/>
      <c r="D203" s="709"/>
      <c r="E203" s="2177"/>
      <c r="F203" s="661"/>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row>
    <row r="204" spans="1:38">
      <c r="A204" s="1696"/>
      <c r="B204" s="808"/>
      <c r="C204" s="1709"/>
      <c r="D204" s="709"/>
      <c r="E204" s="2177"/>
      <c r="F204" s="661"/>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row>
    <row r="205" spans="1:38">
      <c r="A205" s="1696"/>
      <c r="B205" s="808"/>
      <c r="C205" s="1709"/>
      <c r="D205" s="709"/>
      <c r="E205" s="2177"/>
      <c r="F205" s="661"/>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row>
    <row r="206" spans="1:38">
      <c r="A206" s="1696"/>
      <c r="B206" s="808"/>
      <c r="C206" s="1709"/>
      <c r="D206" s="709"/>
      <c r="E206" s="2177"/>
      <c r="F206" s="661"/>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row>
    <row r="207" spans="1:38">
      <c r="A207" s="1696"/>
      <c r="B207" s="808"/>
      <c r="C207" s="1709"/>
      <c r="D207" s="709"/>
      <c r="E207" s="2177"/>
      <c r="F207" s="661"/>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row>
    <row r="208" spans="1:38" ht="10.199999999999999" customHeight="1">
      <c r="A208" s="1722"/>
      <c r="B208" s="807"/>
      <c r="C208" s="1759"/>
      <c r="D208" s="722"/>
      <c r="E208" s="2173"/>
      <c r="F208" s="1725"/>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row>
    <row r="209" spans="1:38">
      <c r="A209" s="48"/>
      <c r="B209" s="2625" t="s">
        <v>1718</v>
      </c>
      <c r="C209" s="47"/>
      <c r="D209" s="718"/>
      <c r="E209" s="2014"/>
      <c r="F209" s="2461"/>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row>
    <row r="210" spans="1:38" ht="15" thickBot="1">
      <c r="A210" s="66"/>
      <c r="B210" s="2626"/>
      <c r="C210" s="65"/>
      <c r="D210" s="720"/>
      <c r="E210" s="2022"/>
      <c r="F210" s="2462">
        <f>SUM(F176:F207)</f>
        <v>0</v>
      </c>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row>
    <row r="211" spans="1:38" ht="15" thickTop="1">
      <c r="A211" s="1696"/>
      <c r="B211" s="767"/>
      <c r="C211" s="1709"/>
      <c r="D211" s="709"/>
      <c r="E211" s="2177"/>
      <c r="F211" s="1725"/>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row>
    <row r="212" spans="1:38">
      <c r="A212" s="1696"/>
      <c r="B212" s="628" t="s">
        <v>1075</v>
      </c>
      <c r="C212" s="1709"/>
      <c r="D212" s="709"/>
      <c r="E212" s="2177"/>
      <c r="F212" s="661"/>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row>
    <row r="213" spans="1:38">
      <c r="A213" s="1696"/>
      <c r="B213" s="628"/>
      <c r="C213" s="1709"/>
      <c r="D213" s="709"/>
      <c r="E213" s="2177"/>
      <c r="F213" s="661"/>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row>
    <row r="214" spans="1:38">
      <c r="A214" s="1696"/>
      <c r="B214" s="628" t="s">
        <v>1719</v>
      </c>
      <c r="C214" s="1709"/>
      <c r="D214" s="709"/>
      <c r="E214" s="2177"/>
      <c r="F214" s="661"/>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row>
    <row r="215" spans="1:38">
      <c r="A215" s="1696"/>
      <c r="B215" s="628"/>
      <c r="C215" s="1709"/>
      <c r="D215" s="709"/>
      <c r="E215" s="2177"/>
      <c r="F215" s="661"/>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row>
    <row r="216" spans="1:38">
      <c r="A216" s="1696" t="s">
        <v>28</v>
      </c>
      <c r="B216" s="763" t="s">
        <v>1636</v>
      </c>
      <c r="C216" s="1709" t="s">
        <v>1323</v>
      </c>
      <c r="D216" s="709">
        <v>1</v>
      </c>
      <c r="E216" s="2177"/>
      <c r="F216" s="661">
        <f>F48</f>
        <v>0</v>
      </c>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row>
    <row r="217" spans="1:38">
      <c r="A217" s="1696"/>
      <c r="B217" s="747"/>
      <c r="C217" s="1709"/>
      <c r="D217" s="709"/>
      <c r="E217" s="2177"/>
      <c r="F217" s="661"/>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row>
    <row r="218" spans="1:38">
      <c r="A218" s="1696" t="s">
        <v>30</v>
      </c>
      <c r="B218" s="747" t="s">
        <v>1720</v>
      </c>
      <c r="C218" s="1709" t="s">
        <v>1323</v>
      </c>
      <c r="D218" s="709">
        <v>4</v>
      </c>
      <c r="E218" s="2177"/>
      <c r="F218" s="661">
        <f>F171</f>
        <v>0</v>
      </c>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row>
    <row r="219" spans="1:38">
      <c r="A219" s="1696"/>
      <c r="B219" s="747"/>
      <c r="C219" s="1709"/>
      <c r="D219" s="709"/>
      <c r="E219" s="2177"/>
      <c r="F219" s="661"/>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row>
    <row r="220" spans="1:38">
      <c r="A220" s="1696" t="s">
        <v>31</v>
      </c>
      <c r="B220" s="747" t="s">
        <v>1721</v>
      </c>
      <c r="C220" s="1709" t="s">
        <v>1323</v>
      </c>
      <c r="D220" s="709">
        <v>5</v>
      </c>
      <c r="E220" s="2177"/>
      <c r="F220" s="661">
        <f>F210</f>
        <v>0</v>
      </c>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row>
    <row r="221" spans="1:38">
      <c r="A221" s="1696"/>
      <c r="B221" s="747"/>
      <c r="C221" s="1709"/>
      <c r="D221" s="709"/>
      <c r="E221" s="2177"/>
      <c r="F221" s="661"/>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row>
    <row r="222" spans="1:38">
      <c r="A222" s="1696"/>
      <c r="B222" s="763"/>
      <c r="C222" s="1709"/>
      <c r="D222" s="709"/>
      <c r="E222" s="2177"/>
      <c r="F222" s="661"/>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row>
    <row r="223" spans="1:38">
      <c r="A223" s="1696"/>
      <c r="B223" s="763"/>
      <c r="C223" s="1709"/>
      <c r="D223" s="709"/>
      <c r="E223" s="2177"/>
      <c r="F223" s="661"/>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row>
    <row r="224" spans="1:38">
      <c r="A224" s="1696"/>
      <c r="B224" s="763"/>
      <c r="C224" s="1709"/>
      <c r="D224" s="709"/>
      <c r="E224" s="2177"/>
      <c r="F224" s="661"/>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row>
    <row r="225" spans="1:38">
      <c r="A225" s="1696"/>
      <c r="B225" s="628"/>
      <c r="C225" s="1709"/>
      <c r="D225" s="709"/>
      <c r="E225" s="2177"/>
      <c r="F225" s="661"/>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row>
    <row r="226" spans="1:38">
      <c r="A226" s="1696"/>
      <c r="B226" s="763"/>
      <c r="C226" s="1709"/>
      <c r="D226" s="709"/>
      <c r="E226" s="2177"/>
      <c r="F226" s="661"/>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row>
    <row r="227" spans="1:38">
      <c r="A227" s="1696"/>
      <c r="B227" s="763"/>
      <c r="C227" s="1709"/>
      <c r="D227" s="709"/>
      <c r="E227" s="2177"/>
      <c r="F227" s="661"/>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row>
    <row r="228" spans="1:38">
      <c r="A228" s="1696"/>
      <c r="B228" s="763"/>
      <c r="C228" s="1709"/>
      <c r="D228" s="709"/>
      <c r="E228" s="2177"/>
      <c r="F228" s="661"/>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row>
    <row r="229" spans="1:38">
      <c r="A229" s="1696"/>
      <c r="B229" s="763"/>
      <c r="C229" s="1709"/>
      <c r="D229" s="709"/>
      <c r="E229" s="2177"/>
      <c r="F229" s="661"/>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row>
    <row r="230" spans="1:38">
      <c r="A230" s="1696"/>
      <c r="B230" s="763"/>
      <c r="C230" s="1709"/>
      <c r="D230" s="709"/>
      <c r="E230" s="2177"/>
      <c r="F230" s="661"/>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row>
    <row r="231" spans="1:38">
      <c r="A231" s="1696"/>
      <c r="B231" s="763"/>
      <c r="C231" s="1709"/>
      <c r="D231" s="709"/>
      <c r="E231" s="2177"/>
      <c r="F231" s="661"/>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row>
    <row r="232" spans="1:38">
      <c r="A232" s="1696"/>
      <c r="B232" s="763"/>
      <c r="C232" s="1709"/>
      <c r="D232" s="709"/>
      <c r="E232" s="2177"/>
      <c r="F232" s="661"/>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row>
    <row r="233" spans="1:38">
      <c r="A233" s="1696"/>
      <c r="B233" s="763"/>
      <c r="C233" s="1709"/>
      <c r="D233" s="709"/>
      <c r="E233" s="2177"/>
      <c r="F233" s="661"/>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row>
    <row r="234" spans="1:38">
      <c r="A234" s="1696"/>
      <c r="B234" s="763"/>
      <c r="C234" s="1709"/>
      <c r="D234" s="709"/>
      <c r="E234" s="2177"/>
      <c r="F234" s="661"/>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row>
    <row r="235" spans="1:38">
      <c r="A235" s="1696"/>
      <c r="B235" s="763"/>
      <c r="C235" s="1709"/>
      <c r="D235" s="709"/>
      <c r="E235" s="2177"/>
      <c r="F235" s="661"/>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row>
    <row r="236" spans="1:38">
      <c r="A236" s="1696"/>
      <c r="B236" s="763"/>
      <c r="C236" s="1709"/>
      <c r="D236" s="709"/>
      <c r="E236" s="2177"/>
      <c r="F236" s="661"/>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row>
    <row r="237" spans="1:38">
      <c r="A237" s="1696"/>
      <c r="B237" s="763"/>
      <c r="C237" s="1709"/>
      <c r="D237" s="709"/>
      <c r="E237" s="2177"/>
      <c r="F237" s="661"/>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row>
    <row r="238" spans="1:38">
      <c r="A238" s="1696"/>
      <c r="B238" s="763"/>
      <c r="C238" s="1709"/>
      <c r="D238" s="709"/>
      <c r="E238" s="2177"/>
      <c r="F238" s="661"/>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row>
    <row r="239" spans="1:38">
      <c r="A239" s="1696"/>
      <c r="B239" s="763"/>
      <c r="C239" s="1709"/>
      <c r="D239" s="709"/>
      <c r="E239" s="2177"/>
      <c r="F239" s="661"/>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row>
    <row r="240" spans="1:38">
      <c r="A240" s="1696"/>
      <c r="B240" s="763"/>
      <c r="C240" s="1709"/>
      <c r="D240" s="709"/>
      <c r="E240" s="2177"/>
      <c r="F240" s="661"/>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row>
    <row r="241" spans="1:38">
      <c r="A241" s="1696"/>
      <c r="B241" s="763"/>
      <c r="C241" s="1709"/>
      <c r="D241" s="709"/>
      <c r="E241" s="2177"/>
      <c r="F241" s="661"/>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row>
    <row r="242" spans="1:38">
      <c r="A242" s="1696"/>
      <c r="B242" s="763"/>
      <c r="C242" s="1709"/>
      <c r="D242" s="709"/>
      <c r="E242" s="2177"/>
      <c r="F242" s="661"/>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row>
    <row r="243" spans="1:38">
      <c r="A243" s="1696"/>
      <c r="B243" s="763"/>
      <c r="C243" s="1709"/>
      <c r="D243" s="709"/>
      <c r="E243" s="2177"/>
      <c r="F243" s="661"/>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row>
    <row r="244" spans="1:38">
      <c r="A244" s="1696"/>
      <c r="B244" s="763"/>
      <c r="C244" s="1709"/>
      <c r="D244" s="709"/>
      <c r="E244" s="2177"/>
      <c r="F244" s="661"/>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row>
    <row r="245" spans="1:38">
      <c r="A245" s="1696"/>
      <c r="B245" s="763"/>
      <c r="C245" s="1709"/>
      <c r="D245" s="709"/>
      <c r="E245" s="2177"/>
      <c r="F245" s="661"/>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row>
    <row r="246" spans="1:38">
      <c r="A246" s="1696"/>
      <c r="B246" s="763"/>
      <c r="C246" s="1709"/>
      <c r="D246" s="709"/>
      <c r="E246" s="2177"/>
      <c r="F246" s="661"/>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row>
    <row r="247" spans="1:38">
      <c r="A247" s="1696"/>
      <c r="B247" s="763"/>
      <c r="C247" s="1709"/>
      <c r="D247" s="709"/>
      <c r="E247" s="2177"/>
      <c r="F247" s="661"/>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row>
    <row r="248" spans="1:38">
      <c r="A248" s="1696"/>
      <c r="B248" s="763"/>
      <c r="C248" s="1709"/>
      <c r="D248" s="709"/>
      <c r="E248" s="2177"/>
      <c r="F248" s="661"/>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row>
    <row r="249" spans="1:38">
      <c r="A249" s="1696"/>
      <c r="B249" s="763"/>
      <c r="C249" s="1709"/>
      <c r="D249" s="709"/>
      <c r="E249" s="2177"/>
      <c r="F249" s="661"/>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row>
    <row r="250" spans="1:38">
      <c r="A250" s="1696"/>
      <c r="B250" s="763"/>
      <c r="C250" s="1709"/>
      <c r="D250" s="709"/>
      <c r="E250" s="2177"/>
      <c r="F250" s="661"/>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row>
    <row r="251" spans="1:38">
      <c r="A251" s="1696"/>
      <c r="B251" s="763"/>
      <c r="C251" s="1709"/>
      <c r="D251" s="709"/>
      <c r="E251" s="2177"/>
      <c r="F251" s="661"/>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row>
    <row r="252" spans="1:38">
      <c r="A252" s="1696"/>
      <c r="B252" s="763"/>
      <c r="C252" s="1709"/>
      <c r="D252" s="709"/>
      <c r="E252" s="2177"/>
      <c r="F252" s="661"/>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row>
    <row r="253" spans="1:38">
      <c r="A253" s="1696"/>
      <c r="B253" s="763"/>
      <c r="C253" s="1709"/>
      <c r="D253" s="709"/>
      <c r="E253" s="2177"/>
      <c r="F253" s="661"/>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row>
    <row r="254" spans="1:38">
      <c r="A254" s="1696"/>
      <c r="B254" s="763"/>
      <c r="C254" s="1709"/>
      <c r="D254" s="709"/>
      <c r="E254" s="2177"/>
      <c r="F254" s="661"/>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row>
    <row r="255" spans="1:38">
      <c r="A255" s="1696"/>
      <c r="B255" s="763"/>
      <c r="C255" s="1709"/>
      <c r="D255" s="709"/>
      <c r="E255" s="2177"/>
      <c r="F255" s="661"/>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row>
    <row r="256" spans="1:38">
      <c r="A256" s="1696"/>
      <c r="B256" s="763"/>
      <c r="C256" s="1709"/>
      <c r="D256" s="709"/>
      <c r="E256" s="2177"/>
      <c r="F256" s="661"/>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row>
    <row r="257" spans="1:38">
      <c r="A257" s="1696"/>
      <c r="B257" s="763"/>
      <c r="C257" s="1709"/>
      <c r="D257" s="709"/>
      <c r="E257" s="2177"/>
      <c r="F257" s="661"/>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row>
    <row r="258" spans="1:38">
      <c r="A258" s="48"/>
      <c r="B258" s="2568" t="s">
        <v>1722</v>
      </c>
      <c r="C258" s="47"/>
      <c r="D258" s="718"/>
      <c r="E258" s="2014"/>
      <c r="F258" s="2461"/>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row>
    <row r="259" spans="1:38" ht="15" thickBot="1">
      <c r="A259" s="664"/>
      <c r="B259" s="2569"/>
      <c r="C259" s="764"/>
      <c r="D259" s="765"/>
      <c r="E259" s="2181"/>
      <c r="F259" s="2462">
        <f>SUM(F212:F257)</f>
        <v>0</v>
      </c>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row>
    <row r="260" spans="1:38" ht="15" thickTop="1">
      <c r="A260" s="1962"/>
      <c r="B260" s="707"/>
      <c r="C260" s="1759"/>
      <c r="D260" s="708"/>
      <c r="E260" s="2173"/>
      <c r="F260" s="1725"/>
    </row>
    <row r="261" spans="1:38">
      <c r="A261" s="1696"/>
      <c r="B261" s="628" t="s">
        <v>1723</v>
      </c>
      <c r="C261" s="1709"/>
      <c r="D261" s="709"/>
      <c r="E261" s="2177"/>
      <c r="F261" s="1719"/>
    </row>
    <row r="262" spans="1:38">
      <c r="A262" s="1962"/>
      <c r="B262" s="707"/>
      <c r="C262" s="1759"/>
      <c r="D262" s="708"/>
      <c r="E262" s="2173"/>
      <c r="F262" s="1725"/>
    </row>
    <row r="263" spans="1:38">
      <c r="A263" s="1696"/>
      <c r="B263" s="628" t="s">
        <v>13</v>
      </c>
      <c r="C263" s="1709"/>
      <c r="D263" s="709"/>
      <c r="E263" s="2177"/>
      <c r="F263" s="661"/>
    </row>
    <row r="264" spans="1:38">
      <c r="A264" s="1728"/>
      <c r="B264" s="711"/>
      <c r="C264" s="1728"/>
      <c r="D264" s="712"/>
      <c r="E264" s="2448"/>
      <c r="F264" s="1719"/>
    </row>
    <row r="265" spans="1:38">
      <c r="A265" s="2440"/>
      <c r="B265" s="715" t="s">
        <v>1397</v>
      </c>
      <c r="C265" s="1728"/>
      <c r="D265" s="712"/>
      <c r="E265" s="2448"/>
      <c r="F265" s="1719"/>
    </row>
    <row r="266" spans="1:38">
      <c r="A266" s="1728"/>
      <c r="B266" s="711"/>
      <c r="C266" s="1728"/>
      <c r="D266" s="712"/>
      <c r="E266" s="2448"/>
      <c r="F266" s="1719"/>
    </row>
    <row r="267" spans="1:38">
      <c r="A267" s="1728" t="s">
        <v>28</v>
      </c>
      <c r="B267" s="711" t="s">
        <v>1399</v>
      </c>
      <c r="C267" s="1728" t="s">
        <v>58</v>
      </c>
      <c r="D267" s="712"/>
      <c r="E267" s="2448"/>
      <c r="F267" s="1719">
        <f>E267</f>
        <v>0</v>
      </c>
    </row>
    <row r="268" spans="1:38">
      <c r="A268" s="1728"/>
      <c r="B268" s="711"/>
      <c r="C268" s="1728"/>
      <c r="D268" s="712"/>
      <c r="E268" s="2448"/>
      <c r="F268" s="1719">
        <f t="shared" ref="F268:F284" si="6">E268</f>
        <v>0</v>
      </c>
    </row>
    <row r="269" spans="1:38" ht="27.6">
      <c r="A269" s="1728" t="s">
        <v>30</v>
      </c>
      <c r="B269" s="711" t="s">
        <v>1401</v>
      </c>
      <c r="C269" s="1728"/>
      <c r="D269" s="712"/>
      <c r="E269" s="2448"/>
      <c r="F269" s="1719">
        <f t="shared" si="6"/>
        <v>0</v>
      </c>
    </row>
    <row r="270" spans="1:38">
      <c r="A270" s="1728"/>
      <c r="B270" s="711" t="s">
        <v>1402</v>
      </c>
      <c r="C270" s="1728" t="s">
        <v>58</v>
      </c>
      <c r="D270" s="712"/>
      <c r="E270" s="2448"/>
      <c r="F270" s="1719">
        <f t="shared" si="6"/>
        <v>0</v>
      </c>
    </row>
    <row r="271" spans="1:38">
      <c r="A271" s="1728"/>
      <c r="B271" s="711" t="s">
        <v>1683</v>
      </c>
      <c r="C271" s="1728" t="s">
        <v>58</v>
      </c>
      <c r="D271" s="712"/>
      <c r="E271" s="2448"/>
      <c r="F271" s="1719">
        <f t="shared" si="6"/>
        <v>0</v>
      </c>
    </row>
    <row r="272" spans="1:38">
      <c r="A272" s="1728"/>
      <c r="B272" s="711" t="s">
        <v>1404</v>
      </c>
      <c r="C272" s="1728" t="s">
        <v>58</v>
      </c>
      <c r="D272" s="712"/>
      <c r="E272" s="2448"/>
      <c r="F272" s="1719">
        <f t="shared" si="6"/>
        <v>0</v>
      </c>
    </row>
    <row r="273" spans="1:6">
      <c r="A273" s="1728"/>
      <c r="B273" s="711"/>
      <c r="C273" s="1728"/>
      <c r="D273" s="712"/>
      <c r="E273" s="2448"/>
      <c r="F273" s="1719">
        <f t="shared" si="6"/>
        <v>0</v>
      </c>
    </row>
    <row r="274" spans="1:6" ht="27.6">
      <c r="A274" s="1728" t="s">
        <v>31</v>
      </c>
      <c r="B274" s="711" t="s">
        <v>1724</v>
      </c>
      <c r="C274" s="1728" t="s">
        <v>58</v>
      </c>
      <c r="D274" s="712"/>
      <c r="E274" s="2176"/>
      <c r="F274" s="1719">
        <f t="shared" si="6"/>
        <v>0</v>
      </c>
    </row>
    <row r="275" spans="1:6">
      <c r="A275" s="1728"/>
      <c r="B275" s="711"/>
      <c r="C275" s="1728"/>
      <c r="D275" s="712"/>
      <c r="E275" s="2448"/>
      <c r="F275" s="1719">
        <f t="shared" si="6"/>
        <v>0</v>
      </c>
    </row>
    <row r="276" spans="1:6">
      <c r="A276" s="1728" t="s">
        <v>32</v>
      </c>
      <c r="B276" s="711" t="s">
        <v>1684</v>
      </c>
      <c r="C276" s="1728" t="s">
        <v>58</v>
      </c>
      <c r="D276" s="712"/>
      <c r="E276" s="2448"/>
      <c r="F276" s="1719">
        <f t="shared" si="6"/>
        <v>0</v>
      </c>
    </row>
    <row r="277" spans="1:6">
      <c r="A277" s="1728"/>
      <c r="B277" s="711"/>
      <c r="C277" s="1728"/>
      <c r="D277" s="712"/>
      <c r="E277" s="2448"/>
      <c r="F277" s="1719">
        <f t="shared" si="6"/>
        <v>0</v>
      </c>
    </row>
    <row r="278" spans="1:6" ht="27.6">
      <c r="A278" s="1728" t="s">
        <v>33</v>
      </c>
      <c r="B278" s="711" t="s">
        <v>1406</v>
      </c>
      <c r="C278" s="1728" t="s">
        <v>58</v>
      </c>
      <c r="D278" s="712"/>
      <c r="E278" s="2448"/>
      <c r="F278" s="1719">
        <f t="shared" si="6"/>
        <v>0</v>
      </c>
    </row>
    <row r="279" spans="1:6">
      <c r="A279" s="1728"/>
      <c r="B279" s="711"/>
      <c r="C279" s="1728"/>
      <c r="D279" s="712"/>
      <c r="E279" s="2448"/>
      <c r="F279" s="1719">
        <f t="shared" si="6"/>
        <v>0</v>
      </c>
    </row>
    <row r="280" spans="1:6">
      <c r="A280" s="1728"/>
      <c r="B280" s="711"/>
      <c r="C280" s="1728"/>
      <c r="D280" s="712"/>
      <c r="E280" s="2448"/>
      <c r="F280" s="1719">
        <f t="shared" si="6"/>
        <v>0</v>
      </c>
    </row>
    <row r="281" spans="1:6">
      <c r="A281" s="1728"/>
      <c r="B281" s="711"/>
      <c r="C281" s="1728"/>
      <c r="D281" s="712"/>
      <c r="E281" s="2448"/>
      <c r="F281" s="1719">
        <f t="shared" si="6"/>
        <v>0</v>
      </c>
    </row>
    <row r="282" spans="1:6">
      <c r="A282" s="1728"/>
      <c r="B282" s="711"/>
      <c r="C282" s="1728"/>
      <c r="D282" s="712"/>
      <c r="E282" s="2448"/>
      <c r="F282" s="1719">
        <f t="shared" si="6"/>
        <v>0</v>
      </c>
    </row>
    <row r="283" spans="1:6">
      <c r="A283" s="1728"/>
      <c r="B283" s="711"/>
      <c r="C283" s="1728"/>
      <c r="D283" s="712"/>
      <c r="E283" s="2448"/>
      <c r="F283" s="1719">
        <f t="shared" si="6"/>
        <v>0</v>
      </c>
    </row>
    <row r="284" spans="1:6">
      <c r="A284" s="1728"/>
      <c r="B284" s="711"/>
      <c r="C284" s="1728"/>
      <c r="D284" s="712"/>
      <c r="E284" s="2448"/>
      <c r="F284" s="1719">
        <f t="shared" si="6"/>
        <v>0</v>
      </c>
    </row>
    <row r="285" spans="1:6">
      <c r="A285" s="1728"/>
      <c r="B285" s="711"/>
      <c r="C285" s="1728"/>
      <c r="D285" s="712"/>
      <c r="E285" s="2448"/>
      <c r="F285" s="1719"/>
    </row>
    <row r="286" spans="1:6">
      <c r="A286" s="1728"/>
      <c r="B286" s="711"/>
      <c r="C286" s="1728"/>
      <c r="D286" s="712"/>
      <c r="E286" s="2448"/>
      <c r="F286" s="1719"/>
    </row>
    <row r="287" spans="1:6">
      <c r="A287" s="1728"/>
      <c r="B287" s="711"/>
      <c r="C287" s="1728"/>
      <c r="D287" s="712"/>
      <c r="E287" s="2448"/>
      <c r="F287" s="1719"/>
    </row>
    <row r="288" spans="1:6">
      <c r="A288" s="1728"/>
      <c r="B288" s="711"/>
      <c r="C288" s="1728"/>
      <c r="D288" s="712"/>
      <c r="E288" s="2448"/>
      <c r="F288" s="1719"/>
    </row>
    <row r="289" spans="1:6">
      <c r="A289" s="1728"/>
      <c r="B289" s="711"/>
      <c r="C289" s="1728"/>
      <c r="D289" s="712"/>
      <c r="E289" s="2448"/>
      <c r="F289" s="1719"/>
    </row>
    <row r="290" spans="1:6">
      <c r="A290" s="1728"/>
      <c r="B290" s="711"/>
      <c r="C290" s="1728"/>
      <c r="D290" s="712"/>
      <c r="E290" s="2448"/>
      <c r="F290" s="1719"/>
    </row>
    <row r="291" spans="1:6">
      <c r="A291" s="1728"/>
      <c r="B291" s="711"/>
      <c r="C291" s="1728"/>
      <c r="D291" s="712"/>
      <c r="E291" s="2448"/>
      <c r="F291" s="1719"/>
    </row>
    <row r="292" spans="1:6">
      <c r="A292" s="1728"/>
      <c r="B292" s="711"/>
      <c r="C292" s="1728"/>
      <c r="D292" s="712"/>
      <c r="E292" s="2448"/>
      <c r="F292" s="1719"/>
    </row>
    <row r="293" spans="1:6">
      <c r="A293" s="1728"/>
      <c r="B293" s="711"/>
      <c r="C293" s="1728"/>
      <c r="D293" s="712"/>
      <c r="E293" s="2448"/>
      <c r="F293" s="1719"/>
    </row>
    <row r="294" spans="1:6">
      <c r="A294" s="1728"/>
      <c r="B294" s="711"/>
      <c r="C294" s="1728"/>
      <c r="D294" s="712"/>
      <c r="E294" s="2448"/>
      <c r="F294" s="1719"/>
    </row>
    <row r="295" spans="1:6">
      <c r="A295" s="1728"/>
      <c r="B295" s="711"/>
      <c r="C295" s="1728"/>
      <c r="D295" s="712"/>
      <c r="E295" s="2448"/>
      <c r="F295" s="1719"/>
    </row>
    <row r="296" spans="1:6">
      <c r="A296" s="1728"/>
      <c r="B296" s="711"/>
      <c r="C296" s="1728"/>
      <c r="D296" s="712"/>
      <c r="E296" s="2448"/>
      <c r="F296" s="1719"/>
    </row>
    <row r="297" spans="1:6">
      <c r="A297" s="1728"/>
      <c r="B297" s="711"/>
      <c r="C297" s="1728"/>
      <c r="D297" s="712"/>
      <c r="E297" s="2448"/>
      <c r="F297" s="1719"/>
    </row>
    <row r="298" spans="1:6">
      <c r="A298" s="1728"/>
      <c r="B298" s="711"/>
      <c r="C298" s="1728"/>
      <c r="D298" s="712"/>
      <c r="E298" s="2448"/>
      <c r="F298" s="1719"/>
    </row>
    <row r="299" spans="1:6">
      <c r="A299" s="1728"/>
      <c r="B299" s="711"/>
      <c r="C299" s="1728"/>
      <c r="D299" s="712"/>
      <c r="E299" s="2448"/>
      <c r="F299" s="1719"/>
    </row>
    <row r="300" spans="1:6">
      <c r="A300" s="1728"/>
      <c r="B300" s="711"/>
      <c r="C300" s="1728"/>
      <c r="D300" s="712"/>
      <c r="E300" s="2448"/>
      <c r="F300" s="1719"/>
    </row>
    <row r="301" spans="1:6">
      <c r="A301" s="1728"/>
      <c r="B301" s="711"/>
      <c r="C301" s="1728"/>
      <c r="D301" s="712"/>
      <c r="E301" s="2448"/>
      <c r="F301" s="1719"/>
    </row>
    <row r="302" spans="1:6">
      <c r="A302" s="1728"/>
      <c r="B302" s="711"/>
      <c r="C302" s="1728"/>
      <c r="D302" s="712"/>
      <c r="E302" s="2448"/>
      <c r="F302" s="1719"/>
    </row>
    <row r="303" spans="1:6">
      <c r="A303" s="1728"/>
      <c r="B303" s="711"/>
      <c r="C303" s="1728"/>
      <c r="D303" s="712"/>
      <c r="E303" s="2448"/>
      <c r="F303" s="1719"/>
    </row>
    <row r="304" spans="1:6">
      <c r="A304" s="48"/>
      <c r="B304" s="2623" t="s">
        <v>1725</v>
      </c>
      <c r="C304" s="47"/>
      <c r="D304" s="718"/>
      <c r="E304" s="2014"/>
      <c r="F304" s="2461"/>
    </row>
    <row r="305" spans="1:6" ht="15" thickBot="1">
      <c r="A305" s="66"/>
      <c r="B305" s="2624"/>
      <c r="C305" s="65"/>
      <c r="D305" s="720"/>
      <c r="E305" s="2022"/>
      <c r="F305" s="2462">
        <f>SUM(F262:F303)</f>
        <v>0</v>
      </c>
    </row>
    <row r="306" spans="1:6" ht="15" thickTop="1">
      <c r="A306" s="1962"/>
      <c r="B306" s="707"/>
      <c r="C306" s="1759"/>
      <c r="D306" s="708"/>
      <c r="E306" s="2173"/>
      <c r="F306" s="1725"/>
    </row>
    <row r="307" spans="1:6">
      <c r="A307" s="1696"/>
      <c r="B307" s="628" t="s">
        <v>1408</v>
      </c>
      <c r="C307" s="1709"/>
      <c r="D307" s="709"/>
      <c r="E307" s="2177"/>
      <c r="F307" s="661"/>
    </row>
    <row r="308" spans="1:6">
      <c r="A308" s="1696"/>
      <c r="B308" s="628"/>
      <c r="C308" s="1709"/>
      <c r="D308" s="709"/>
      <c r="E308" s="2177"/>
      <c r="F308" s="661"/>
    </row>
    <row r="309" spans="1:6">
      <c r="A309" s="1696"/>
      <c r="B309" s="628" t="s">
        <v>1726</v>
      </c>
      <c r="C309" s="1709"/>
      <c r="D309" s="709"/>
      <c r="E309" s="2177"/>
      <c r="F309" s="661"/>
    </row>
    <row r="310" spans="1:6">
      <c r="A310" s="1728"/>
      <c r="B310" s="711"/>
      <c r="C310" s="1728"/>
      <c r="D310" s="712"/>
      <c r="E310" s="2448"/>
      <c r="F310" s="1719"/>
    </row>
    <row r="311" spans="1:6">
      <c r="A311" s="2440"/>
      <c r="B311" s="715" t="s">
        <v>1727</v>
      </c>
      <c r="C311" s="1728"/>
      <c r="D311" s="712"/>
      <c r="E311" s="2448"/>
      <c r="F311" s="1719"/>
    </row>
    <row r="312" spans="1:6">
      <c r="A312" s="1728"/>
      <c r="B312" s="711"/>
      <c r="C312" s="1728"/>
      <c r="D312" s="712"/>
      <c r="E312" s="2448"/>
      <c r="F312" s="1719"/>
    </row>
    <row r="313" spans="1:6" ht="55.2">
      <c r="A313" s="1728"/>
      <c r="B313" s="766" t="s">
        <v>1728</v>
      </c>
      <c r="C313" s="1728"/>
      <c r="D313" s="712"/>
      <c r="E313" s="2448"/>
      <c r="F313" s="1719"/>
    </row>
    <row r="314" spans="1:6">
      <c r="A314" s="1728"/>
      <c r="B314" s="766"/>
      <c r="C314" s="1728"/>
      <c r="D314" s="712"/>
      <c r="E314" s="2448"/>
      <c r="F314" s="1719"/>
    </row>
    <row r="315" spans="1:6" ht="82.8">
      <c r="A315" s="1728" t="s">
        <v>28</v>
      </c>
      <c r="B315" s="711" t="s">
        <v>1729</v>
      </c>
      <c r="C315" s="1728" t="s">
        <v>1421</v>
      </c>
      <c r="D315" s="712">
        <v>1</v>
      </c>
      <c r="E315" s="2448"/>
      <c r="F315" s="1719">
        <f>D315*E315</f>
        <v>0</v>
      </c>
    </row>
    <row r="316" spans="1:6">
      <c r="A316" s="1728"/>
      <c r="B316" s="711"/>
      <c r="C316" s="1728"/>
      <c r="D316" s="712"/>
      <c r="E316" s="2448"/>
      <c r="F316" s="1719"/>
    </row>
    <row r="317" spans="1:6">
      <c r="A317" s="1728" t="s">
        <v>30</v>
      </c>
      <c r="B317" s="711" t="s">
        <v>1730</v>
      </c>
      <c r="C317" s="1728" t="s">
        <v>58</v>
      </c>
      <c r="D317" s="712"/>
      <c r="E317" s="2448"/>
      <c r="F317" s="1719">
        <f>E317</f>
        <v>0</v>
      </c>
    </row>
    <row r="318" spans="1:6">
      <c r="A318" s="1728"/>
      <c r="B318" s="711"/>
      <c r="C318" s="1728"/>
      <c r="D318" s="712"/>
      <c r="E318" s="2448"/>
      <c r="F318" s="1719"/>
    </row>
    <row r="319" spans="1:6" ht="55.2">
      <c r="A319" s="1728" t="s">
        <v>31</v>
      </c>
      <c r="B319" s="711" t="s">
        <v>1731</v>
      </c>
      <c r="C319" s="1728" t="s">
        <v>42</v>
      </c>
      <c r="D319" s="712">
        <v>70</v>
      </c>
      <c r="E319" s="2448"/>
      <c r="F319" s="1719" t="s">
        <v>1732</v>
      </c>
    </row>
    <row r="320" spans="1:6">
      <c r="A320" s="1728"/>
      <c r="B320" s="711"/>
      <c r="C320" s="1728"/>
      <c r="D320" s="712"/>
      <c r="E320" s="2448"/>
      <c r="F320" s="1719"/>
    </row>
    <row r="321" spans="1:6" ht="41.4">
      <c r="A321" s="1728" t="s">
        <v>32</v>
      </c>
      <c r="B321" s="711" t="s">
        <v>1733</v>
      </c>
      <c r="C321" s="1728"/>
      <c r="D321" s="712"/>
      <c r="E321" s="2448"/>
      <c r="F321" s="1719"/>
    </row>
    <row r="322" spans="1:6">
      <c r="A322" s="1728"/>
      <c r="B322" s="711" t="s">
        <v>1734</v>
      </c>
      <c r="C322" s="1728" t="s">
        <v>42</v>
      </c>
      <c r="D322" s="712">
        <v>30</v>
      </c>
      <c r="E322" s="2448"/>
      <c r="F322" s="1719">
        <f t="shared" ref="F322:F326" si="7">D322*E322</f>
        <v>0</v>
      </c>
    </row>
    <row r="323" spans="1:6">
      <c r="A323" s="1728"/>
      <c r="B323" s="711" t="s">
        <v>1735</v>
      </c>
      <c r="C323" s="1728" t="s">
        <v>42</v>
      </c>
      <c r="D323" s="712">
        <v>50</v>
      </c>
      <c r="E323" s="2176"/>
      <c r="F323" s="1719">
        <f t="shared" si="7"/>
        <v>0</v>
      </c>
    </row>
    <row r="324" spans="1:6">
      <c r="A324" s="1728"/>
      <c r="B324" s="711" t="s">
        <v>1736</v>
      </c>
      <c r="C324" s="1728" t="s">
        <v>42</v>
      </c>
      <c r="D324" s="712">
        <v>30</v>
      </c>
      <c r="E324" s="2176"/>
      <c r="F324" s="1719">
        <f t="shared" si="7"/>
        <v>0</v>
      </c>
    </row>
    <row r="325" spans="1:6">
      <c r="A325" s="1728"/>
      <c r="B325" s="711" t="s">
        <v>1737</v>
      </c>
      <c r="C325" s="1728" t="s">
        <v>42</v>
      </c>
      <c r="D325" s="712">
        <v>40</v>
      </c>
      <c r="E325" s="2176"/>
      <c r="F325" s="1719">
        <f t="shared" si="7"/>
        <v>0</v>
      </c>
    </row>
    <row r="326" spans="1:6">
      <c r="A326" s="1728"/>
      <c r="B326" s="711" t="s">
        <v>1738</v>
      </c>
      <c r="C326" s="1728" t="s">
        <v>42</v>
      </c>
      <c r="D326" s="712">
        <v>60</v>
      </c>
      <c r="E326" s="2448"/>
      <c r="F326" s="1719">
        <f t="shared" si="7"/>
        <v>0</v>
      </c>
    </row>
    <row r="327" spans="1:6">
      <c r="A327" s="1728"/>
      <c r="B327" s="711"/>
      <c r="C327" s="1728"/>
      <c r="D327" s="712"/>
      <c r="E327" s="2448"/>
      <c r="F327" s="1719"/>
    </row>
    <row r="328" spans="1:6" ht="41.4">
      <c r="A328" s="1728" t="s">
        <v>33</v>
      </c>
      <c r="B328" s="711" t="s">
        <v>1739</v>
      </c>
      <c r="C328" s="1728" t="s">
        <v>1421</v>
      </c>
      <c r="D328" s="712">
        <v>1</v>
      </c>
      <c r="E328" s="2448"/>
      <c r="F328" s="1719">
        <f>D328*E328</f>
        <v>0</v>
      </c>
    </row>
    <row r="329" spans="1:6">
      <c r="A329" s="1728"/>
      <c r="B329" s="711"/>
      <c r="C329" s="1728"/>
      <c r="D329" s="712"/>
      <c r="E329" s="2448"/>
      <c r="F329" s="1719"/>
    </row>
    <row r="330" spans="1:6" ht="41.4">
      <c r="A330" s="1728" t="s">
        <v>34</v>
      </c>
      <c r="B330" s="711" t="s">
        <v>1740</v>
      </c>
      <c r="C330" s="1728" t="s">
        <v>1421</v>
      </c>
      <c r="D330" s="712">
        <v>1</v>
      </c>
      <c r="E330" s="2448"/>
      <c r="F330" s="1719">
        <f>D330*E330</f>
        <v>0</v>
      </c>
    </row>
    <row r="331" spans="1:6">
      <c r="A331" s="1728"/>
      <c r="B331" s="711"/>
      <c r="C331" s="1728"/>
      <c r="D331" s="712"/>
      <c r="E331" s="2448"/>
      <c r="F331" s="1719"/>
    </row>
    <row r="332" spans="1:6">
      <c r="A332" s="1728"/>
      <c r="B332" s="711"/>
      <c r="C332" s="1728"/>
      <c r="D332" s="712"/>
      <c r="E332" s="2448"/>
      <c r="F332" s="1719"/>
    </row>
    <row r="333" spans="1:6">
      <c r="A333" s="1728"/>
      <c r="B333" s="711"/>
      <c r="C333" s="1728"/>
      <c r="D333" s="712"/>
      <c r="E333" s="2448"/>
      <c r="F333" s="1719"/>
    </row>
    <row r="334" spans="1:6">
      <c r="A334" s="1728"/>
      <c r="B334" s="711"/>
      <c r="C334" s="1728"/>
      <c r="D334" s="712"/>
      <c r="E334" s="2448"/>
      <c r="F334" s="1719"/>
    </row>
    <row r="335" spans="1:6">
      <c r="A335" s="1728"/>
      <c r="B335" s="711"/>
      <c r="C335" s="1728"/>
      <c r="D335" s="712"/>
      <c r="E335" s="2448"/>
      <c r="F335" s="1719"/>
    </row>
    <row r="336" spans="1:6">
      <c r="A336" s="1728"/>
      <c r="B336" s="711"/>
      <c r="C336" s="1728"/>
      <c r="D336" s="712"/>
      <c r="E336" s="2448"/>
      <c r="F336" s="1719"/>
    </row>
    <row r="337" spans="1:6">
      <c r="A337" s="48"/>
      <c r="B337" s="1826"/>
      <c r="C337" s="47"/>
      <c r="D337" s="718"/>
      <c r="E337" s="2014"/>
      <c r="F337" s="2461"/>
    </row>
    <row r="338" spans="1:6" ht="15" thickBot="1">
      <c r="A338" s="66"/>
      <c r="B338" s="734" t="s">
        <v>400</v>
      </c>
      <c r="C338" s="65"/>
      <c r="D338" s="720"/>
      <c r="E338" s="2022"/>
      <c r="F338" s="2462">
        <f>SUM(F313:F330)</f>
        <v>0</v>
      </c>
    </row>
    <row r="339" spans="1:6" ht="15" thickTop="1">
      <c r="A339" s="1722"/>
      <c r="B339" s="769"/>
      <c r="C339" s="1759"/>
      <c r="D339" s="722"/>
      <c r="E339" s="2173"/>
      <c r="F339" s="1725"/>
    </row>
    <row r="340" spans="1:6" ht="82.8">
      <c r="A340" s="1728" t="s">
        <v>28</v>
      </c>
      <c r="B340" s="711" t="s">
        <v>1741</v>
      </c>
      <c r="C340" s="1728" t="s">
        <v>1421</v>
      </c>
      <c r="D340" s="712">
        <v>2</v>
      </c>
      <c r="E340" s="2448"/>
      <c r="F340" s="1719">
        <f>D340*E340</f>
        <v>0</v>
      </c>
    </row>
    <row r="341" spans="1:6">
      <c r="A341" s="1728"/>
      <c r="B341" s="711"/>
      <c r="C341" s="1728"/>
      <c r="D341" s="712"/>
      <c r="E341" s="2448"/>
      <c r="F341" s="1719"/>
    </row>
    <row r="342" spans="1:6" ht="27.6">
      <c r="A342" s="1728" t="s">
        <v>30</v>
      </c>
      <c r="B342" s="711" t="s">
        <v>1742</v>
      </c>
      <c r="C342" s="1728" t="s">
        <v>58</v>
      </c>
      <c r="D342" s="712"/>
      <c r="E342" s="2448"/>
      <c r="F342" s="1719">
        <f>E342</f>
        <v>0</v>
      </c>
    </row>
    <row r="343" spans="1:6">
      <c r="A343" s="1728"/>
      <c r="B343" s="711"/>
      <c r="C343" s="1728"/>
      <c r="D343" s="712"/>
      <c r="E343" s="2448"/>
      <c r="F343" s="1719"/>
    </row>
    <row r="344" spans="1:6" s="72" customFormat="1" ht="13.8">
      <c r="A344" s="1728"/>
      <c r="B344" s="711"/>
      <c r="C344" s="1728"/>
      <c r="D344" s="712"/>
      <c r="E344" s="2448"/>
      <c r="F344" s="1719"/>
    </row>
    <row r="345" spans="1:6" s="72" customFormat="1" ht="13.8">
      <c r="A345" s="1774"/>
      <c r="B345" s="735" t="s">
        <v>599</v>
      </c>
      <c r="C345" s="1727"/>
      <c r="D345" s="736"/>
      <c r="E345" s="2175"/>
      <c r="F345" s="2464">
        <f>SUM(F340:F344)</f>
        <v>0</v>
      </c>
    </row>
    <row r="346" spans="1:6" s="72" customFormat="1" ht="13.8">
      <c r="A346" s="1728"/>
      <c r="B346" s="757"/>
      <c r="C346" s="1728"/>
      <c r="D346" s="712"/>
      <c r="E346" s="2176"/>
      <c r="F346" s="2465"/>
    </row>
    <row r="347" spans="1:6" s="72" customFormat="1" ht="13.8">
      <c r="A347" s="1728"/>
      <c r="B347" s="757"/>
      <c r="C347" s="1728"/>
      <c r="D347" s="712"/>
      <c r="E347" s="2176"/>
      <c r="F347" s="2465"/>
    </row>
    <row r="348" spans="1:6" s="72" customFormat="1" ht="13.8">
      <c r="A348" s="1728"/>
      <c r="B348" s="757"/>
      <c r="C348" s="1728"/>
      <c r="D348" s="712"/>
      <c r="E348" s="2176"/>
      <c r="F348" s="2465"/>
    </row>
    <row r="349" spans="1:6" s="72" customFormat="1" ht="13.8">
      <c r="A349" s="1728"/>
      <c r="B349" s="757"/>
      <c r="C349" s="1728"/>
      <c r="D349" s="712"/>
      <c r="E349" s="2176"/>
      <c r="F349" s="2465"/>
    </row>
    <row r="350" spans="1:6" s="72" customFormat="1" ht="13.8">
      <c r="A350" s="1728"/>
      <c r="B350" s="757"/>
      <c r="C350" s="1728"/>
      <c r="D350" s="712"/>
      <c r="E350" s="2176"/>
      <c r="F350" s="2465"/>
    </row>
    <row r="351" spans="1:6" s="72" customFormat="1" ht="13.8">
      <c r="A351" s="1728"/>
      <c r="B351" s="757"/>
      <c r="C351" s="1728"/>
      <c r="D351" s="712"/>
      <c r="E351" s="2176"/>
      <c r="F351" s="2465"/>
    </row>
    <row r="352" spans="1:6" s="72" customFormat="1" ht="13.8">
      <c r="A352" s="1728"/>
      <c r="B352" s="757"/>
      <c r="C352" s="1728"/>
      <c r="D352" s="712"/>
      <c r="E352" s="2176"/>
      <c r="F352" s="2465"/>
    </row>
    <row r="353" spans="1:6" s="72" customFormat="1" ht="13.8">
      <c r="A353" s="1728"/>
      <c r="B353" s="757"/>
      <c r="C353" s="1728"/>
      <c r="D353" s="712"/>
      <c r="E353" s="2176"/>
      <c r="F353" s="2465"/>
    </row>
    <row r="354" spans="1:6" s="72" customFormat="1" ht="13.8">
      <c r="A354" s="1728"/>
      <c r="B354" s="757"/>
      <c r="C354" s="1728"/>
      <c r="D354" s="712"/>
      <c r="E354" s="2176"/>
      <c r="F354" s="2465"/>
    </row>
    <row r="355" spans="1:6" s="72" customFormat="1" ht="13.8">
      <c r="A355" s="1728"/>
      <c r="B355" s="757"/>
      <c r="C355" s="1728"/>
      <c r="D355" s="712"/>
      <c r="E355" s="2176"/>
      <c r="F355" s="2465"/>
    </row>
    <row r="356" spans="1:6" s="72" customFormat="1" ht="13.8">
      <c r="A356" s="1728"/>
      <c r="B356" s="757"/>
      <c r="C356" s="1728"/>
      <c r="D356" s="712"/>
      <c r="E356" s="2176"/>
      <c r="F356" s="2465"/>
    </row>
    <row r="357" spans="1:6" s="72" customFormat="1" ht="13.8">
      <c r="A357" s="1728"/>
      <c r="B357" s="757"/>
      <c r="C357" s="1728"/>
      <c r="D357" s="712"/>
      <c r="E357" s="2176"/>
      <c r="F357" s="2465"/>
    </row>
    <row r="358" spans="1:6" s="72" customFormat="1" ht="13.8">
      <c r="A358" s="1728"/>
      <c r="B358" s="757"/>
      <c r="C358" s="1728"/>
      <c r="D358" s="712"/>
      <c r="E358" s="2176"/>
      <c r="F358" s="2465"/>
    </row>
    <row r="359" spans="1:6" s="72" customFormat="1" ht="13.8">
      <c r="A359" s="1728"/>
      <c r="B359" s="757"/>
      <c r="C359" s="1728"/>
      <c r="D359" s="712"/>
      <c r="E359" s="2176"/>
      <c r="F359" s="2465"/>
    </row>
    <row r="360" spans="1:6" s="72" customFormat="1" ht="13.8">
      <c r="A360" s="1728"/>
      <c r="B360" s="757"/>
      <c r="C360" s="1728"/>
      <c r="D360" s="712"/>
      <c r="E360" s="2176"/>
      <c r="F360" s="2465"/>
    </row>
    <row r="361" spans="1:6" s="72" customFormat="1" ht="13.8">
      <c r="A361" s="1728"/>
      <c r="B361" s="757"/>
      <c r="C361" s="1728"/>
      <c r="D361" s="712"/>
      <c r="E361" s="2176"/>
      <c r="F361" s="2465"/>
    </row>
    <row r="362" spans="1:6" s="72" customFormat="1" ht="13.8">
      <c r="A362" s="1728"/>
      <c r="B362" s="757"/>
      <c r="C362" s="1728"/>
      <c r="D362" s="712"/>
      <c r="E362" s="2176"/>
      <c r="F362" s="2465"/>
    </row>
    <row r="363" spans="1:6" s="72" customFormat="1" ht="13.8">
      <c r="A363" s="1728"/>
      <c r="B363" s="757"/>
      <c r="C363" s="1728"/>
      <c r="D363" s="712"/>
      <c r="E363" s="2176"/>
      <c r="F363" s="2465"/>
    </row>
    <row r="364" spans="1:6" s="72" customFormat="1" ht="13.8">
      <c r="A364" s="1728"/>
      <c r="B364" s="757"/>
      <c r="C364" s="1728"/>
      <c r="D364" s="712"/>
      <c r="E364" s="2176"/>
      <c r="F364" s="2465"/>
    </row>
    <row r="365" spans="1:6" s="72" customFormat="1" ht="13.8">
      <c r="A365" s="1728"/>
      <c r="B365" s="757"/>
      <c r="C365" s="1728"/>
      <c r="D365" s="712"/>
      <c r="E365" s="2176"/>
      <c r="F365" s="2465"/>
    </row>
    <row r="366" spans="1:6" s="72" customFormat="1" ht="13.8">
      <c r="A366" s="1728"/>
      <c r="B366" s="757"/>
      <c r="C366" s="1728"/>
      <c r="D366" s="712"/>
      <c r="E366" s="2176"/>
      <c r="F366" s="2465"/>
    </row>
    <row r="367" spans="1:6" s="72" customFormat="1" ht="13.8">
      <c r="A367" s="1728"/>
      <c r="B367" s="757"/>
      <c r="C367" s="1728"/>
      <c r="D367" s="712"/>
      <c r="E367" s="2176"/>
      <c r="F367" s="2465"/>
    </row>
    <row r="368" spans="1:6" s="72" customFormat="1" ht="13.8">
      <c r="A368" s="1728"/>
      <c r="B368" s="757"/>
      <c r="C368" s="1728"/>
      <c r="D368" s="712"/>
      <c r="E368" s="2176"/>
      <c r="F368" s="2465"/>
    </row>
    <row r="369" spans="1:6" s="72" customFormat="1" ht="13.8">
      <c r="A369" s="1728"/>
      <c r="B369" s="757"/>
      <c r="C369" s="1728"/>
      <c r="D369" s="712"/>
      <c r="E369" s="2176"/>
      <c r="F369" s="2465"/>
    </row>
    <row r="370" spans="1:6" s="72" customFormat="1" ht="13.8">
      <c r="A370" s="1728"/>
      <c r="B370" s="757"/>
      <c r="C370" s="1728"/>
      <c r="D370" s="712"/>
      <c r="E370" s="2176"/>
      <c r="F370" s="2465"/>
    </row>
    <row r="371" spans="1:6" s="72" customFormat="1" ht="13.8">
      <c r="A371" s="1728"/>
      <c r="B371" s="757"/>
      <c r="C371" s="1728"/>
      <c r="D371" s="712"/>
      <c r="E371" s="2176"/>
      <c r="F371" s="2465"/>
    </row>
    <row r="372" spans="1:6" s="72" customFormat="1" ht="13.8">
      <c r="A372" s="1728"/>
      <c r="B372" s="757"/>
      <c r="C372" s="1728"/>
      <c r="D372" s="712"/>
      <c r="E372" s="2176"/>
      <c r="F372" s="2465"/>
    </row>
    <row r="373" spans="1:6" s="72" customFormat="1" ht="13.8">
      <c r="A373" s="1728"/>
      <c r="B373" s="757"/>
      <c r="C373" s="1728"/>
      <c r="D373" s="712"/>
      <c r="E373" s="2176"/>
      <c r="F373" s="2465"/>
    </row>
    <row r="374" spans="1:6" s="72" customFormat="1" ht="13.8">
      <c r="A374" s="1728"/>
      <c r="B374" s="711"/>
      <c r="C374" s="1728"/>
      <c r="D374" s="712"/>
      <c r="E374" s="2176"/>
      <c r="F374" s="2465"/>
    </row>
    <row r="375" spans="1:6" s="72" customFormat="1" ht="13.8">
      <c r="A375" s="1700"/>
      <c r="B375" s="738" t="s">
        <v>45</v>
      </c>
      <c r="C375" s="1701"/>
      <c r="D375" s="411"/>
      <c r="E375" s="1731"/>
      <c r="F375" s="2463"/>
    </row>
    <row r="376" spans="1:6" s="72" customFormat="1" ht="13.8">
      <c r="A376" s="1700"/>
      <c r="B376" s="738"/>
      <c r="C376" s="1701"/>
      <c r="D376" s="411"/>
      <c r="E376" s="1731"/>
      <c r="F376" s="2463"/>
    </row>
    <row r="377" spans="1:6" s="72" customFormat="1" ht="13.8">
      <c r="A377" s="1700"/>
      <c r="B377" s="739" t="s">
        <v>552</v>
      </c>
      <c r="C377" s="1701"/>
      <c r="D377" s="411"/>
      <c r="E377" s="1731"/>
      <c r="F377" s="2463">
        <f>F338</f>
        <v>0</v>
      </c>
    </row>
    <row r="378" spans="1:6" s="72" customFormat="1" ht="13.8">
      <c r="A378" s="1700"/>
      <c r="B378" s="739"/>
      <c r="C378" s="1701"/>
      <c r="D378" s="411"/>
      <c r="E378" s="1731"/>
      <c r="F378" s="2463"/>
    </row>
    <row r="379" spans="1:6" s="72" customFormat="1" ht="13.8">
      <c r="A379" s="1700"/>
      <c r="B379" s="739" t="s">
        <v>1352</v>
      </c>
      <c r="C379" s="1701"/>
      <c r="D379" s="411"/>
      <c r="E379" s="1731"/>
      <c r="F379" s="2463">
        <f>F345</f>
        <v>0</v>
      </c>
    </row>
    <row r="380" spans="1:6" s="72" customFormat="1" ht="13.8">
      <c r="A380" s="1700"/>
      <c r="B380" s="739"/>
      <c r="C380" s="1701"/>
      <c r="D380" s="411"/>
      <c r="E380" s="1731"/>
      <c r="F380" s="2463"/>
    </row>
    <row r="381" spans="1:6" s="72" customFormat="1" ht="13.8">
      <c r="A381" s="1700"/>
      <c r="B381" s="739"/>
      <c r="C381" s="1701"/>
      <c r="D381" s="411"/>
      <c r="E381" s="1731"/>
      <c r="F381" s="2463"/>
    </row>
    <row r="382" spans="1:6" s="72" customFormat="1" ht="13.8" customHeight="1">
      <c r="A382" s="48"/>
      <c r="B382" s="2623" t="s">
        <v>1743</v>
      </c>
      <c r="C382" s="47"/>
      <c r="D382" s="718"/>
      <c r="E382" s="2014"/>
      <c r="F382" s="2461"/>
    </row>
    <row r="383" spans="1:6" s="72" customFormat="1" ht="15" customHeight="1" thickBot="1">
      <c r="A383" s="66"/>
      <c r="B383" s="2624"/>
      <c r="C383" s="65"/>
      <c r="D383" s="720"/>
      <c r="E383" s="2022"/>
      <c r="F383" s="2462">
        <f>SUM(F375:F381)</f>
        <v>0</v>
      </c>
    </row>
    <row r="384" spans="1:6" ht="15" thickTop="1">
      <c r="A384" s="1728"/>
      <c r="B384" s="711"/>
      <c r="C384" s="1728"/>
      <c r="D384" s="712"/>
      <c r="E384" s="2448"/>
      <c r="F384" s="1719"/>
    </row>
    <row r="385" spans="1:6" ht="27.6">
      <c r="A385" s="1728"/>
      <c r="B385" s="715" t="s">
        <v>1744</v>
      </c>
      <c r="C385" s="1728"/>
      <c r="D385" s="712"/>
      <c r="E385" s="2448"/>
      <c r="F385" s="1719"/>
    </row>
    <row r="386" spans="1:6">
      <c r="A386" s="1728"/>
      <c r="B386" s="711"/>
      <c r="C386" s="1728"/>
      <c r="D386" s="712"/>
      <c r="E386" s="2448"/>
      <c r="F386" s="1719"/>
    </row>
    <row r="387" spans="1:6" ht="41.4">
      <c r="A387" s="1728"/>
      <c r="B387" s="766" t="s">
        <v>1745</v>
      </c>
      <c r="C387" s="1728"/>
      <c r="D387" s="712"/>
      <c r="E387" s="2448"/>
      <c r="F387" s="1719"/>
    </row>
    <row r="388" spans="1:6">
      <c r="A388" s="1728"/>
      <c r="B388" s="766"/>
      <c r="C388" s="1728"/>
      <c r="D388" s="712"/>
      <c r="E388" s="2448"/>
      <c r="F388" s="1719"/>
    </row>
    <row r="389" spans="1:6" ht="41.4">
      <c r="A389" s="1728" t="s">
        <v>28</v>
      </c>
      <c r="B389" s="711" t="s">
        <v>1746</v>
      </c>
      <c r="C389" s="1728" t="s">
        <v>42</v>
      </c>
      <c r="D389" s="712">
        <v>30</v>
      </c>
      <c r="E389" s="2448"/>
      <c r="F389" s="1719">
        <f>D389*E389</f>
        <v>0</v>
      </c>
    </row>
    <row r="390" spans="1:6">
      <c r="A390" s="1728"/>
      <c r="B390" s="711"/>
      <c r="C390" s="1728"/>
      <c r="D390" s="712"/>
      <c r="E390" s="2448"/>
      <c r="F390" s="1719"/>
    </row>
    <row r="391" spans="1:6" ht="41.4">
      <c r="A391" s="1728" t="s">
        <v>30</v>
      </c>
      <c r="B391" s="711" t="s">
        <v>1747</v>
      </c>
      <c r="C391" s="1728" t="s">
        <v>42</v>
      </c>
      <c r="D391" s="712">
        <v>50</v>
      </c>
      <c r="E391" s="2448"/>
      <c r="F391" s="1719">
        <f>D391*E391</f>
        <v>0</v>
      </c>
    </row>
    <row r="392" spans="1:6">
      <c r="A392" s="1728"/>
      <c r="B392" s="711"/>
      <c r="C392" s="1728"/>
      <c r="D392" s="712"/>
      <c r="E392" s="2448"/>
      <c r="F392" s="1719"/>
    </row>
    <row r="393" spans="1:6" ht="41.4">
      <c r="A393" s="1728" t="s">
        <v>31</v>
      </c>
      <c r="B393" s="711" t="s">
        <v>1748</v>
      </c>
      <c r="C393" s="1728" t="s">
        <v>42</v>
      </c>
      <c r="D393" s="712">
        <v>30</v>
      </c>
      <c r="E393" s="2448"/>
      <c r="F393" s="1719">
        <f>D393*E393</f>
        <v>0</v>
      </c>
    </row>
    <row r="394" spans="1:6">
      <c r="A394" s="1728"/>
      <c r="B394" s="711"/>
      <c r="C394" s="1728"/>
      <c r="D394" s="712"/>
      <c r="E394" s="2448"/>
      <c r="F394" s="1719"/>
    </row>
    <row r="395" spans="1:6" ht="41.4">
      <c r="A395" s="1728" t="s">
        <v>32</v>
      </c>
      <c r="B395" s="711" t="s">
        <v>1749</v>
      </c>
      <c r="C395" s="1728"/>
      <c r="D395" s="712"/>
      <c r="E395" s="2448"/>
      <c r="F395" s="1719"/>
    </row>
    <row r="396" spans="1:6">
      <c r="A396" s="1728"/>
      <c r="B396" s="711" t="s">
        <v>1734</v>
      </c>
      <c r="C396" s="1728" t="s">
        <v>42</v>
      </c>
      <c r="D396" s="712">
        <v>30</v>
      </c>
      <c r="E396" s="2448"/>
      <c r="F396" s="1719">
        <f t="shared" ref="F396:F399" si="8">D396*E396</f>
        <v>0</v>
      </c>
    </row>
    <row r="397" spans="1:6">
      <c r="A397" s="1728"/>
      <c r="B397" s="711" t="s">
        <v>1735</v>
      </c>
      <c r="C397" s="1728" t="s">
        <v>42</v>
      </c>
      <c r="D397" s="712">
        <v>50</v>
      </c>
      <c r="E397" s="2176"/>
      <c r="F397" s="1719">
        <f t="shared" si="8"/>
        <v>0</v>
      </c>
    </row>
    <row r="398" spans="1:6">
      <c r="A398" s="1728"/>
      <c r="B398" s="711" t="s">
        <v>1737</v>
      </c>
      <c r="C398" s="1728" t="s">
        <v>42</v>
      </c>
      <c r="D398" s="712">
        <v>40</v>
      </c>
      <c r="E398" s="2176"/>
      <c r="F398" s="1719">
        <f t="shared" si="8"/>
        <v>0</v>
      </c>
    </row>
    <row r="399" spans="1:6">
      <c r="A399" s="1728"/>
      <c r="B399" s="711" t="s">
        <v>1738</v>
      </c>
      <c r="C399" s="1728" t="s">
        <v>42</v>
      </c>
      <c r="D399" s="712">
        <v>60</v>
      </c>
      <c r="E399" s="2176"/>
      <c r="F399" s="1719">
        <f t="shared" si="8"/>
        <v>0</v>
      </c>
    </row>
    <row r="400" spans="1:6">
      <c r="A400" s="1728"/>
      <c r="B400" s="711"/>
      <c r="C400" s="1728"/>
      <c r="D400" s="712"/>
      <c r="E400" s="2448"/>
      <c r="F400" s="1719"/>
    </row>
    <row r="401" spans="1:6" ht="55.2">
      <c r="A401" s="1728" t="s">
        <v>33</v>
      </c>
      <c r="B401" s="711" t="s">
        <v>1750</v>
      </c>
      <c r="C401" s="1728" t="s">
        <v>1421</v>
      </c>
      <c r="D401" s="712">
        <v>4</v>
      </c>
      <c r="E401" s="2448"/>
      <c r="F401" s="1719">
        <f>D401*E401</f>
        <v>0</v>
      </c>
    </row>
    <row r="402" spans="1:6">
      <c r="A402" s="1728"/>
      <c r="B402" s="711"/>
      <c r="C402" s="1728"/>
      <c r="D402" s="712"/>
      <c r="E402" s="2448"/>
      <c r="F402" s="1719"/>
    </row>
    <row r="403" spans="1:6" ht="27.6">
      <c r="A403" s="1728" t="s">
        <v>34</v>
      </c>
      <c r="B403" s="711" t="s">
        <v>1751</v>
      </c>
      <c r="C403" s="1728" t="s">
        <v>58</v>
      </c>
      <c r="D403" s="712"/>
      <c r="E403" s="2448"/>
      <c r="F403" s="1719">
        <f>E403</f>
        <v>0</v>
      </c>
    </row>
    <row r="404" spans="1:6">
      <c r="A404" s="1728"/>
      <c r="B404" s="711"/>
      <c r="C404" s="1728"/>
      <c r="D404" s="712"/>
      <c r="E404" s="2448"/>
      <c r="F404" s="1719"/>
    </row>
    <row r="405" spans="1:6" ht="27.6">
      <c r="A405" s="1728" t="s">
        <v>35</v>
      </c>
      <c r="B405" s="711" t="s">
        <v>1742</v>
      </c>
      <c r="C405" s="1728" t="s">
        <v>58</v>
      </c>
      <c r="D405" s="712"/>
      <c r="E405" s="2448"/>
      <c r="F405" s="1719">
        <f>E405</f>
        <v>0</v>
      </c>
    </row>
    <row r="406" spans="1:6">
      <c r="A406" s="1728"/>
      <c r="B406" s="711"/>
      <c r="C406" s="1728"/>
      <c r="D406" s="712"/>
      <c r="E406" s="2448"/>
      <c r="F406" s="1719"/>
    </row>
    <row r="407" spans="1:6">
      <c r="A407" s="1728"/>
      <c r="B407" s="711"/>
      <c r="C407" s="1728"/>
      <c r="D407" s="712"/>
      <c r="E407" s="2448"/>
      <c r="F407" s="1719"/>
    </row>
    <row r="408" spans="1:6">
      <c r="A408" s="1728"/>
      <c r="B408" s="711"/>
      <c r="C408" s="1728"/>
      <c r="D408" s="712"/>
      <c r="E408" s="2448"/>
      <c r="F408" s="1719"/>
    </row>
    <row r="409" spans="1:6">
      <c r="A409" s="1728"/>
      <c r="B409" s="711"/>
      <c r="C409" s="1728"/>
      <c r="D409" s="712"/>
      <c r="E409" s="2448"/>
      <c r="F409" s="1719"/>
    </row>
    <row r="410" spans="1:6">
      <c r="A410" s="1728"/>
      <c r="B410" s="711"/>
      <c r="C410" s="1728"/>
      <c r="D410" s="712"/>
      <c r="E410" s="2448"/>
      <c r="F410" s="1719"/>
    </row>
    <row r="411" spans="1:6">
      <c r="A411" s="1728"/>
      <c r="B411" s="711"/>
      <c r="C411" s="1728"/>
      <c r="D411" s="712"/>
      <c r="E411" s="2448"/>
      <c r="F411" s="1719"/>
    </row>
    <row r="412" spans="1:6">
      <c r="A412" s="1728"/>
      <c r="B412" s="711"/>
      <c r="C412" s="1728"/>
      <c r="D412" s="712"/>
      <c r="E412" s="2448"/>
      <c r="F412" s="1719"/>
    </row>
    <row r="413" spans="1:6">
      <c r="A413" s="1728"/>
      <c r="B413" s="711"/>
      <c r="C413" s="1728"/>
      <c r="D413" s="712"/>
      <c r="E413" s="2448"/>
      <c r="F413" s="1719"/>
    </row>
    <row r="414" spans="1:6">
      <c r="A414" s="1728"/>
      <c r="B414" s="711"/>
      <c r="C414" s="1728"/>
      <c r="D414" s="712"/>
      <c r="E414" s="2448"/>
      <c r="F414" s="1719"/>
    </row>
    <row r="415" spans="1:6">
      <c r="A415" s="1728"/>
      <c r="B415" s="711"/>
      <c r="C415" s="1728"/>
      <c r="D415" s="712"/>
      <c r="E415" s="2448"/>
      <c r="F415" s="1719"/>
    </row>
    <row r="416" spans="1:6">
      <c r="A416" s="48"/>
      <c r="B416" s="2623" t="s">
        <v>1752</v>
      </c>
      <c r="C416" s="47"/>
      <c r="D416" s="718"/>
      <c r="E416" s="2014"/>
      <c r="F416" s="2461"/>
    </row>
    <row r="417" spans="1:6" ht="15" thickBot="1">
      <c r="A417" s="66"/>
      <c r="B417" s="2624"/>
      <c r="C417" s="65"/>
      <c r="D417" s="720"/>
      <c r="E417" s="2022"/>
      <c r="F417" s="2462">
        <f>SUM(F387:F403)</f>
        <v>0</v>
      </c>
    </row>
    <row r="418" spans="1:6" ht="15" thickTop="1">
      <c r="A418" s="1728"/>
      <c r="B418" s="711"/>
      <c r="C418" s="1728"/>
      <c r="D418" s="712"/>
      <c r="E418" s="2448"/>
      <c r="F418" s="1719"/>
    </row>
    <row r="419" spans="1:6">
      <c r="A419" s="1728"/>
      <c r="B419" s="715" t="s">
        <v>1753</v>
      </c>
      <c r="C419" s="1728"/>
      <c r="D419" s="712"/>
      <c r="E419" s="2448"/>
      <c r="F419" s="1719"/>
    </row>
    <row r="420" spans="1:6">
      <c r="A420" s="1728"/>
      <c r="B420" s="711"/>
      <c r="C420" s="1728"/>
      <c r="D420" s="712"/>
      <c r="E420" s="2448"/>
      <c r="F420" s="1719"/>
    </row>
    <row r="421" spans="1:6" ht="41.4">
      <c r="A421" s="1728"/>
      <c r="B421" s="711" t="s">
        <v>1745</v>
      </c>
      <c r="C421" s="1728"/>
      <c r="D421" s="712"/>
      <c r="E421" s="2448"/>
      <c r="F421" s="1719"/>
    </row>
    <row r="422" spans="1:6" ht="41.4">
      <c r="A422" s="1728" t="s">
        <v>28</v>
      </c>
      <c r="B422" s="711" t="s">
        <v>1733</v>
      </c>
      <c r="C422" s="1728"/>
      <c r="D422" s="712"/>
      <c r="E422" s="2448"/>
      <c r="F422" s="1719"/>
    </row>
    <row r="423" spans="1:6">
      <c r="A423" s="1728"/>
      <c r="B423" s="711" t="s">
        <v>1736</v>
      </c>
      <c r="C423" s="1728" t="s">
        <v>42</v>
      </c>
      <c r="D423" s="712">
        <v>30</v>
      </c>
      <c r="E423" s="2448"/>
      <c r="F423" s="1719">
        <f t="shared" ref="F423" si="9">D423*E423</f>
        <v>0</v>
      </c>
    </row>
    <row r="424" spans="1:6">
      <c r="A424" s="1728"/>
      <c r="B424" s="711"/>
      <c r="C424" s="1728"/>
      <c r="D424" s="712"/>
      <c r="E424" s="2448"/>
      <c r="F424" s="1719"/>
    </row>
    <row r="425" spans="1:6" ht="27.6">
      <c r="A425" s="1728" t="s">
        <v>30</v>
      </c>
      <c r="B425" s="711" t="s">
        <v>1754</v>
      </c>
      <c r="C425" s="1728"/>
      <c r="D425" s="712"/>
      <c r="E425" s="2448"/>
      <c r="F425" s="1719"/>
    </row>
    <row r="426" spans="1:6">
      <c r="A426" s="1728"/>
      <c r="B426" s="711" t="s">
        <v>1755</v>
      </c>
      <c r="C426" s="1728" t="s">
        <v>42</v>
      </c>
      <c r="D426" s="712">
        <v>40</v>
      </c>
      <c r="E426" s="2448"/>
      <c r="F426" s="1719">
        <f t="shared" ref="F426:F431" si="10">D426*E426</f>
        <v>0</v>
      </c>
    </row>
    <row r="427" spans="1:6">
      <c r="A427" s="1728"/>
      <c r="B427" s="711" t="s">
        <v>1756</v>
      </c>
      <c r="C427" s="1728" t="s">
        <v>42</v>
      </c>
      <c r="D427" s="712">
        <v>32</v>
      </c>
      <c r="E427" s="2448"/>
      <c r="F427" s="1719">
        <f t="shared" si="10"/>
        <v>0</v>
      </c>
    </row>
    <row r="428" spans="1:6">
      <c r="A428" s="1728"/>
      <c r="B428" s="711" t="s">
        <v>1757</v>
      </c>
      <c r="C428" s="1728" t="s">
        <v>42</v>
      </c>
      <c r="D428" s="712">
        <v>40</v>
      </c>
      <c r="E428" s="2448"/>
      <c r="F428" s="1719">
        <f t="shared" si="10"/>
        <v>0</v>
      </c>
    </row>
    <row r="429" spans="1:6">
      <c r="A429" s="1728"/>
      <c r="B429" s="711" t="s">
        <v>1758</v>
      </c>
      <c r="C429" s="1728" t="s">
        <v>42</v>
      </c>
      <c r="D429" s="712">
        <v>32</v>
      </c>
      <c r="E429" s="2448"/>
      <c r="F429" s="1719">
        <f t="shared" si="10"/>
        <v>0</v>
      </c>
    </row>
    <row r="430" spans="1:6">
      <c r="A430" s="1728"/>
      <c r="B430" s="711" t="s">
        <v>1759</v>
      </c>
      <c r="C430" s="1728" t="s">
        <v>42</v>
      </c>
      <c r="D430" s="712">
        <v>40</v>
      </c>
      <c r="E430" s="2448"/>
      <c r="F430" s="1719">
        <f t="shared" si="10"/>
        <v>0</v>
      </c>
    </row>
    <row r="431" spans="1:6">
      <c r="A431" s="1728"/>
      <c r="B431" s="711" t="s">
        <v>1760</v>
      </c>
      <c r="C431" s="1728" t="s">
        <v>42</v>
      </c>
      <c r="D431" s="712">
        <v>32</v>
      </c>
      <c r="E431" s="2448"/>
      <c r="F431" s="1719">
        <f t="shared" si="10"/>
        <v>0</v>
      </c>
    </row>
    <row r="432" spans="1:6">
      <c r="A432" s="1728"/>
      <c r="B432" s="711"/>
      <c r="C432" s="1728"/>
      <c r="D432" s="712"/>
      <c r="E432" s="2448"/>
      <c r="F432" s="1719"/>
    </row>
    <row r="433" spans="1:6" ht="27.6">
      <c r="A433" s="1728" t="s">
        <v>31</v>
      </c>
      <c r="B433" s="711" t="s">
        <v>1761</v>
      </c>
      <c r="C433" s="1728"/>
      <c r="D433" s="712"/>
      <c r="E433" s="2448"/>
      <c r="F433" s="1719"/>
    </row>
    <row r="434" spans="1:6">
      <c r="A434" s="1728"/>
      <c r="B434" s="711" t="s">
        <v>1762</v>
      </c>
      <c r="C434" s="1728" t="s">
        <v>1421</v>
      </c>
      <c r="D434" s="712">
        <v>8</v>
      </c>
      <c r="E434" s="2448"/>
      <c r="F434" s="1719">
        <f t="shared" ref="F434" si="11">D434*E434</f>
        <v>0</v>
      </c>
    </row>
    <row r="435" spans="1:6">
      <c r="A435" s="1728"/>
      <c r="B435" s="711"/>
      <c r="C435" s="1728"/>
      <c r="D435" s="712"/>
      <c r="E435" s="2448"/>
      <c r="F435" s="1719"/>
    </row>
    <row r="436" spans="1:6">
      <c r="A436" s="1728" t="s">
        <v>36</v>
      </c>
      <c r="B436" s="711" t="s">
        <v>1763</v>
      </c>
      <c r="C436" s="1728" t="s">
        <v>58</v>
      </c>
      <c r="D436" s="712"/>
      <c r="E436" s="2448"/>
      <c r="F436" s="1719">
        <f>E436</f>
        <v>0</v>
      </c>
    </row>
    <row r="437" spans="1:6">
      <c r="A437" s="1728"/>
      <c r="B437" s="711"/>
      <c r="C437" s="1728"/>
      <c r="D437" s="712"/>
      <c r="E437" s="2448"/>
      <c r="F437" s="1719"/>
    </row>
    <row r="438" spans="1:6" ht="27.6">
      <c r="A438" s="1728" t="s">
        <v>74</v>
      </c>
      <c r="B438" s="711" t="s">
        <v>1751</v>
      </c>
      <c r="C438" s="1728" t="s">
        <v>58</v>
      </c>
      <c r="D438" s="712"/>
      <c r="E438" s="2448"/>
      <c r="F438" s="1719">
        <f>E438</f>
        <v>0</v>
      </c>
    </row>
    <row r="439" spans="1:6">
      <c r="A439" s="1728"/>
      <c r="B439" s="711"/>
      <c r="C439" s="1728"/>
      <c r="D439" s="712"/>
      <c r="E439" s="2448"/>
      <c r="F439" s="1719"/>
    </row>
    <row r="440" spans="1:6" ht="27.6">
      <c r="A440" s="1728" t="s">
        <v>38</v>
      </c>
      <c r="B440" s="711" t="s">
        <v>1742</v>
      </c>
      <c r="C440" s="1728" t="s">
        <v>58</v>
      </c>
      <c r="D440" s="712"/>
      <c r="E440" s="2448"/>
      <c r="F440" s="1719">
        <f>E440</f>
        <v>0</v>
      </c>
    </row>
    <row r="441" spans="1:6">
      <c r="A441" s="1728"/>
      <c r="B441" s="711"/>
      <c r="C441" s="1728"/>
      <c r="D441" s="712"/>
      <c r="E441" s="2448"/>
      <c r="F441" s="1719"/>
    </row>
    <row r="442" spans="1:6">
      <c r="A442" s="1728"/>
      <c r="B442" s="711"/>
      <c r="C442" s="1728"/>
      <c r="D442" s="712"/>
      <c r="E442" s="2448"/>
      <c r="F442" s="1719"/>
    </row>
    <row r="443" spans="1:6">
      <c r="A443" s="1728"/>
      <c r="B443" s="711"/>
      <c r="C443" s="1728"/>
      <c r="D443" s="712"/>
      <c r="E443" s="2448"/>
      <c r="F443" s="1719"/>
    </row>
    <row r="444" spans="1:6">
      <c r="A444" s="1728"/>
      <c r="B444" s="711"/>
      <c r="C444" s="1728"/>
      <c r="D444" s="712"/>
      <c r="E444" s="2448"/>
      <c r="F444" s="1719"/>
    </row>
    <row r="445" spans="1:6">
      <c r="A445" s="1728"/>
      <c r="B445" s="711"/>
      <c r="C445" s="1728"/>
      <c r="D445" s="712"/>
      <c r="E445" s="2448"/>
      <c r="F445" s="1719"/>
    </row>
    <row r="446" spans="1:6">
      <c r="A446" s="1728"/>
      <c r="B446" s="711"/>
      <c r="C446" s="1728"/>
      <c r="D446" s="712"/>
      <c r="E446" s="2448"/>
      <c r="F446" s="1719"/>
    </row>
    <row r="447" spans="1:6">
      <c r="A447" s="1728"/>
      <c r="B447" s="711"/>
      <c r="C447" s="1728"/>
      <c r="D447" s="712"/>
      <c r="E447" s="2448"/>
      <c r="F447" s="1719"/>
    </row>
    <row r="448" spans="1:6">
      <c r="A448" s="1728"/>
      <c r="B448" s="711"/>
      <c r="C448" s="1728"/>
      <c r="D448" s="712"/>
      <c r="E448" s="2448"/>
      <c r="F448" s="1719"/>
    </row>
    <row r="449" spans="1:6">
      <c r="A449" s="1728"/>
      <c r="B449" s="711"/>
      <c r="C449" s="1728"/>
      <c r="D449" s="712"/>
      <c r="E449" s="2448"/>
      <c r="F449" s="1719"/>
    </row>
    <row r="450" spans="1:6">
      <c r="A450" s="1728"/>
      <c r="B450" s="711"/>
      <c r="C450" s="1728"/>
      <c r="D450" s="712"/>
      <c r="E450" s="2448"/>
      <c r="F450" s="1719"/>
    </row>
    <row r="451" spans="1:6">
      <c r="A451" s="1728"/>
      <c r="B451" s="711"/>
      <c r="C451" s="1728"/>
      <c r="D451" s="712"/>
      <c r="E451" s="2448"/>
      <c r="F451" s="1719"/>
    </row>
    <row r="452" spans="1:6">
      <c r="A452" s="1728"/>
      <c r="B452" s="711"/>
      <c r="C452" s="1728"/>
      <c r="D452" s="712"/>
      <c r="E452" s="2448"/>
      <c r="F452" s="1719"/>
    </row>
    <row r="453" spans="1:6">
      <c r="A453" s="1728"/>
      <c r="B453" s="711"/>
      <c r="C453" s="1728"/>
      <c r="D453" s="712"/>
      <c r="E453" s="2448"/>
      <c r="F453" s="1719"/>
    </row>
    <row r="454" spans="1:6">
      <c r="A454" s="1728"/>
      <c r="B454" s="711"/>
      <c r="C454" s="1728"/>
      <c r="D454" s="712"/>
      <c r="E454" s="2448"/>
      <c r="F454" s="1719"/>
    </row>
    <row r="455" spans="1:6">
      <c r="A455" s="1728"/>
      <c r="B455" s="711"/>
      <c r="C455" s="1728"/>
      <c r="D455" s="712"/>
      <c r="E455" s="2448"/>
      <c r="F455" s="1719"/>
    </row>
    <row r="456" spans="1:6">
      <c r="A456" s="1728"/>
      <c r="B456" s="711"/>
      <c r="C456" s="1728"/>
      <c r="D456" s="712"/>
      <c r="E456" s="2448"/>
      <c r="F456" s="1719"/>
    </row>
    <row r="457" spans="1:6">
      <c r="A457" s="48"/>
      <c r="B457" s="2623" t="s">
        <v>1764</v>
      </c>
      <c r="C457" s="47"/>
      <c r="D457" s="718"/>
      <c r="E457" s="2014"/>
      <c r="F457" s="2461"/>
    </row>
    <row r="458" spans="1:6" ht="15" thickBot="1">
      <c r="A458" s="66"/>
      <c r="B458" s="2624"/>
      <c r="C458" s="65"/>
      <c r="D458" s="720"/>
      <c r="E458" s="2022"/>
      <c r="F458" s="2462">
        <f>SUM(F421:F447)</f>
        <v>0</v>
      </c>
    </row>
    <row r="459" spans="1:6" ht="15" thickTop="1">
      <c r="A459" s="1728"/>
      <c r="B459" s="711"/>
      <c r="C459" s="1728"/>
      <c r="D459" s="712"/>
      <c r="E459" s="2448"/>
      <c r="F459" s="1719"/>
    </row>
    <row r="460" spans="1:6" ht="27.6">
      <c r="A460" s="1728"/>
      <c r="B460" s="715" t="s">
        <v>1765</v>
      </c>
      <c r="C460" s="1728"/>
      <c r="D460" s="712"/>
      <c r="E460" s="2448"/>
      <c r="F460" s="1719"/>
    </row>
    <row r="461" spans="1:6">
      <c r="A461" s="1728"/>
      <c r="B461" s="711"/>
      <c r="C461" s="1728"/>
      <c r="D461" s="712"/>
      <c r="E461" s="2448"/>
      <c r="F461" s="1719"/>
    </row>
    <row r="462" spans="1:6" ht="41.4">
      <c r="A462" s="1728"/>
      <c r="B462" s="711" t="s">
        <v>1745</v>
      </c>
      <c r="C462" s="1728"/>
      <c r="D462" s="712"/>
      <c r="E462" s="2448"/>
      <c r="F462" s="1719"/>
    </row>
    <row r="463" spans="1:6">
      <c r="A463" s="1728" t="s">
        <v>28</v>
      </c>
      <c r="B463" s="715" t="s">
        <v>1766</v>
      </c>
      <c r="C463" s="1728"/>
      <c r="D463" s="712"/>
      <c r="E463" s="2448"/>
      <c r="F463" s="1719"/>
    </row>
    <row r="464" spans="1:6" ht="27.6">
      <c r="A464" s="1728"/>
      <c r="B464" s="711" t="s">
        <v>1767</v>
      </c>
      <c r="C464" s="1728" t="s">
        <v>1421</v>
      </c>
      <c r="D464" s="712">
        <v>6</v>
      </c>
      <c r="E464" s="2448"/>
      <c r="F464" s="1719">
        <f>D464*E464</f>
        <v>0</v>
      </c>
    </row>
    <row r="465" spans="1:6">
      <c r="A465" s="1728"/>
      <c r="B465" s="711"/>
      <c r="C465" s="1728"/>
      <c r="D465" s="712"/>
      <c r="E465" s="2448"/>
      <c r="F465" s="1719"/>
    </row>
    <row r="466" spans="1:6">
      <c r="A466" s="1728"/>
      <c r="B466" s="711"/>
      <c r="C466" s="1728"/>
      <c r="D466" s="712"/>
      <c r="E466" s="2448"/>
      <c r="F466" s="1719"/>
    </row>
    <row r="467" spans="1:6" ht="27.6">
      <c r="A467" s="1728" t="s">
        <v>30</v>
      </c>
      <c r="B467" s="711" t="s">
        <v>1742</v>
      </c>
      <c r="C467" s="1728" t="s">
        <v>58</v>
      </c>
      <c r="D467" s="712"/>
      <c r="E467" s="2448"/>
      <c r="F467" s="1719">
        <f>E467</f>
        <v>0</v>
      </c>
    </row>
    <row r="468" spans="1:6">
      <c r="A468" s="1728"/>
      <c r="B468" s="711"/>
      <c r="C468" s="1728"/>
      <c r="D468" s="712"/>
      <c r="E468" s="2448"/>
      <c r="F468" s="1719"/>
    </row>
    <row r="469" spans="1:6">
      <c r="A469" s="1728"/>
      <c r="B469" s="711"/>
      <c r="C469" s="1728"/>
      <c r="D469" s="712"/>
      <c r="E469" s="2448"/>
      <c r="F469" s="1719"/>
    </row>
    <row r="470" spans="1:6">
      <c r="A470" s="1728"/>
      <c r="B470" s="711"/>
      <c r="C470" s="1728"/>
      <c r="D470" s="712"/>
      <c r="E470" s="2448"/>
      <c r="F470" s="1719"/>
    </row>
    <row r="471" spans="1:6">
      <c r="A471" s="1728"/>
      <c r="B471" s="711"/>
      <c r="C471" s="1728"/>
      <c r="D471" s="712"/>
      <c r="E471" s="2448"/>
      <c r="F471" s="1719"/>
    </row>
    <row r="472" spans="1:6">
      <c r="A472" s="1728"/>
      <c r="B472" s="711"/>
      <c r="C472" s="1728"/>
      <c r="D472" s="712"/>
      <c r="E472" s="2448"/>
      <c r="F472" s="1719"/>
    </row>
    <row r="473" spans="1:6">
      <c r="A473" s="1728"/>
      <c r="B473" s="711"/>
      <c r="C473" s="1728"/>
      <c r="D473" s="712"/>
      <c r="E473" s="2448"/>
      <c r="F473" s="1719"/>
    </row>
    <row r="474" spans="1:6">
      <c r="A474" s="1728"/>
      <c r="B474" s="711"/>
      <c r="C474" s="1728"/>
      <c r="D474" s="712"/>
      <c r="E474" s="2448"/>
      <c r="F474" s="1719"/>
    </row>
    <row r="475" spans="1:6">
      <c r="A475" s="1728"/>
      <c r="B475" s="711"/>
      <c r="C475" s="1728"/>
      <c r="D475" s="712"/>
      <c r="E475" s="2448"/>
      <c r="F475" s="1719"/>
    </row>
    <row r="476" spans="1:6">
      <c r="A476" s="1728"/>
      <c r="B476" s="711"/>
      <c r="C476" s="1728"/>
      <c r="D476" s="712"/>
      <c r="E476" s="2448"/>
      <c r="F476" s="1719"/>
    </row>
    <row r="477" spans="1:6">
      <c r="A477" s="1728"/>
      <c r="B477" s="711"/>
      <c r="C477" s="1728"/>
      <c r="D477" s="712"/>
      <c r="E477" s="2448"/>
      <c r="F477" s="1719"/>
    </row>
    <row r="478" spans="1:6">
      <c r="A478" s="1728"/>
      <c r="B478" s="711"/>
      <c r="C478" s="1728"/>
      <c r="D478" s="712"/>
      <c r="E478" s="2448"/>
      <c r="F478" s="1719"/>
    </row>
    <row r="479" spans="1:6">
      <c r="A479" s="1728"/>
      <c r="B479" s="711"/>
      <c r="C479" s="1728"/>
      <c r="D479" s="712"/>
      <c r="E479" s="2448"/>
      <c r="F479" s="1719"/>
    </row>
    <row r="480" spans="1:6">
      <c r="A480" s="1728"/>
      <c r="B480" s="711"/>
      <c r="C480" s="1728"/>
      <c r="D480" s="712"/>
      <c r="E480" s="2448"/>
      <c r="F480" s="1719"/>
    </row>
    <row r="481" spans="1:6">
      <c r="A481" s="1728"/>
      <c r="B481" s="711"/>
      <c r="C481" s="1728"/>
      <c r="D481" s="712"/>
      <c r="E481" s="2448"/>
      <c r="F481" s="1719"/>
    </row>
    <row r="482" spans="1:6">
      <c r="A482" s="1728"/>
      <c r="B482" s="711"/>
      <c r="C482" s="1728"/>
      <c r="D482" s="712"/>
      <c r="E482" s="2448"/>
      <c r="F482" s="1719"/>
    </row>
    <row r="483" spans="1:6">
      <c r="A483" s="1728"/>
      <c r="B483" s="711"/>
      <c r="C483" s="1728"/>
      <c r="D483" s="712"/>
      <c r="E483" s="2448"/>
      <c r="F483" s="1719"/>
    </row>
    <row r="484" spans="1:6">
      <c r="A484" s="1728"/>
      <c r="B484" s="711"/>
      <c r="C484" s="1728"/>
      <c r="D484" s="712"/>
      <c r="E484" s="2448"/>
      <c r="F484" s="1719"/>
    </row>
    <row r="485" spans="1:6">
      <c r="A485" s="1728"/>
      <c r="B485" s="711"/>
      <c r="C485" s="1728"/>
      <c r="D485" s="712"/>
      <c r="E485" s="2448"/>
      <c r="F485" s="1719"/>
    </row>
    <row r="486" spans="1:6">
      <c r="A486" s="1728"/>
      <c r="B486" s="711"/>
      <c r="C486" s="1728"/>
      <c r="D486" s="712"/>
      <c r="E486" s="2448"/>
      <c r="F486" s="1719"/>
    </row>
    <row r="487" spans="1:6">
      <c r="A487" s="1728"/>
      <c r="B487" s="711"/>
      <c r="C487" s="1728"/>
      <c r="D487" s="712"/>
      <c r="E487" s="2448"/>
      <c r="F487" s="1719"/>
    </row>
    <row r="488" spans="1:6">
      <c r="A488" s="1728"/>
      <c r="B488" s="711"/>
      <c r="C488" s="1728"/>
      <c r="D488" s="712"/>
      <c r="E488" s="2448"/>
      <c r="F488" s="1719"/>
    </row>
    <row r="489" spans="1:6">
      <c r="A489" s="1728"/>
      <c r="B489" s="711"/>
      <c r="C489" s="1728"/>
      <c r="D489" s="712"/>
      <c r="E489" s="2448"/>
      <c r="F489" s="1719"/>
    </row>
    <row r="490" spans="1:6">
      <c r="A490" s="1728"/>
      <c r="B490" s="711"/>
      <c r="C490" s="1728"/>
      <c r="D490" s="712"/>
      <c r="E490" s="2448"/>
      <c r="F490" s="1719"/>
    </row>
    <row r="491" spans="1:6">
      <c r="A491" s="1728"/>
      <c r="B491" s="711"/>
      <c r="C491" s="1728"/>
      <c r="D491" s="712"/>
      <c r="E491" s="2448"/>
      <c r="F491" s="1719"/>
    </row>
    <row r="492" spans="1:6">
      <c r="A492" s="1728"/>
      <c r="B492" s="711"/>
      <c r="C492" s="1728"/>
      <c r="D492" s="712"/>
      <c r="E492" s="2448"/>
      <c r="F492" s="1719"/>
    </row>
    <row r="493" spans="1:6">
      <c r="A493" s="1728"/>
      <c r="B493" s="711"/>
      <c r="C493" s="1728"/>
      <c r="D493" s="712"/>
      <c r="E493" s="2448"/>
      <c r="F493" s="1719"/>
    </row>
    <row r="494" spans="1:6">
      <c r="A494" s="1728"/>
      <c r="B494" s="711"/>
      <c r="C494" s="1728"/>
      <c r="D494" s="712"/>
      <c r="E494" s="2448"/>
      <c r="F494" s="1719"/>
    </row>
    <row r="495" spans="1:6">
      <c r="A495" s="1728"/>
      <c r="B495" s="711"/>
      <c r="C495" s="1728"/>
      <c r="D495" s="712"/>
      <c r="E495" s="2448"/>
      <c r="F495" s="1719"/>
    </row>
    <row r="496" spans="1:6">
      <c r="A496" s="1728"/>
      <c r="B496" s="711"/>
      <c r="C496" s="1728"/>
      <c r="D496" s="712"/>
      <c r="E496" s="2448"/>
      <c r="F496" s="1719"/>
    </row>
    <row r="497" spans="1:6">
      <c r="A497" s="1728"/>
      <c r="B497" s="711"/>
      <c r="C497" s="1728"/>
      <c r="D497" s="712"/>
      <c r="E497" s="2448"/>
      <c r="F497" s="1719"/>
    </row>
    <row r="498" spans="1:6">
      <c r="A498" s="1728"/>
      <c r="B498" s="711"/>
      <c r="C498" s="1728"/>
      <c r="D498" s="712"/>
      <c r="E498" s="2448"/>
      <c r="F498" s="1719"/>
    </row>
    <row r="499" spans="1:6">
      <c r="A499" s="1728"/>
      <c r="B499" s="711"/>
      <c r="C499" s="1728"/>
      <c r="D499" s="712"/>
      <c r="E499" s="2448"/>
      <c r="F499" s="1719"/>
    </row>
    <row r="500" spans="1:6">
      <c r="A500" s="1728"/>
      <c r="B500" s="711"/>
      <c r="C500" s="1728"/>
      <c r="D500" s="712"/>
      <c r="E500" s="2448"/>
      <c r="F500" s="1719"/>
    </row>
    <row r="501" spans="1:6">
      <c r="A501" s="48"/>
      <c r="B501" s="2623" t="s">
        <v>1768</v>
      </c>
      <c r="C501" s="47"/>
      <c r="D501" s="718"/>
      <c r="E501" s="2014"/>
      <c r="F501" s="2461"/>
    </row>
    <row r="502" spans="1:6" ht="15" thickBot="1">
      <c r="A502" s="66"/>
      <c r="B502" s="2624"/>
      <c r="C502" s="65"/>
      <c r="D502" s="720"/>
      <c r="E502" s="2022"/>
      <c r="F502" s="2462">
        <f>SUM(F461:F481)</f>
        <v>0</v>
      </c>
    </row>
    <row r="503" spans="1:6" ht="15" thickTop="1">
      <c r="A503" s="1728"/>
      <c r="B503" s="711"/>
      <c r="C503" s="1728"/>
      <c r="D503" s="712"/>
      <c r="E503" s="2448"/>
      <c r="F503" s="1719"/>
    </row>
    <row r="504" spans="1:6" ht="27.6">
      <c r="A504" s="1728"/>
      <c r="B504" s="715" t="s">
        <v>1765</v>
      </c>
      <c r="C504" s="1728"/>
      <c r="D504" s="712"/>
      <c r="E504" s="2448"/>
      <c r="F504" s="1719"/>
    </row>
    <row r="505" spans="1:6">
      <c r="A505" s="1728"/>
      <c r="B505" s="711"/>
      <c r="C505" s="1728"/>
      <c r="D505" s="712"/>
      <c r="E505" s="2448"/>
      <c r="F505" s="1719"/>
    </row>
    <row r="506" spans="1:6" ht="55.2">
      <c r="A506" s="1728" t="s">
        <v>28</v>
      </c>
      <c r="B506" s="711" t="s">
        <v>1769</v>
      </c>
      <c r="C506" s="1728" t="s">
        <v>58</v>
      </c>
      <c r="D506" s="712"/>
      <c r="E506" s="2448"/>
      <c r="F506" s="1719">
        <f>E506</f>
        <v>0</v>
      </c>
    </row>
    <row r="507" spans="1:6">
      <c r="A507" s="1728"/>
      <c r="B507" s="711"/>
      <c r="C507" s="1728"/>
      <c r="D507" s="712"/>
      <c r="E507" s="2448"/>
      <c r="F507" s="1719"/>
    </row>
    <row r="508" spans="1:6">
      <c r="A508" s="1728"/>
      <c r="B508" s="715" t="s">
        <v>1770</v>
      </c>
      <c r="C508" s="1728"/>
      <c r="D508" s="712"/>
      <c r="E508" s="2448"/>
      <c r="F508" s="1719"/>
    </row>
    <row r="509" spans="1:6">
      <c r="A509" s="1728"/>
      <c r="B509" s="711"/>
      <c r="C509" s="1728"/>
      <c r="D509" s="712"/>
      <c r="E509" s="2448"/>
      <c r="F509" s="1719"/>
    </row>
    <row r="510" spans="1:6" ht="69">
      <c r="A510" s="1728" t="s">
        <v>30</v>
      </c>
      <c r="B510" s="711" t="s">
        <v>1771</v>
      </c>
      <c r="C510" s="1728" t="s">
        <v>1772</v>
      </c>
      <c r="D510" s="712">
        <v>1</v>
      </c>
      <c r="E510" s="2448"/>
      <c r="F510" s="1719">
        <f t="shared" ref="F510" si="12">D510*E510</f>
        <v>0</v>
      </c>
    </row>
    <row r="511" spans="1:6">
      <c r="A511" s="1728"/>
      <c r="B511" s="711"/>
      <c r="C511" s="1728"/>
      <c r="D511" s="712"/>
      <c r="E511" s="2448"/>
      <c r="F511" s="1719"/>
    </row>
    <row r="512" spans="1:6" ht="82.8">
      <c r="A512" s="1728"/>
      <c r="B512" s="711" t="s">
        <v>1773</v>
      </c>
      <c r="C512" s="1728" t="s">
        <v>1421</v>
      </c>
      <c r="D512" s="712">
        <v>1</v>
      </c>
      <c r="E512" s="2448"/>
      <c r="F512" s="1719">
        <f t="shared" ref="F512" si="13">D512*E512</f>
        <v>0</v>
      </c>
    </row>
    <row r="513" spans="1:6" ht="27.6">
      <c r="A513" s="1728"/>
      <c r="B513" s="715" t="s">
        <v>1774</v>
      </c>
      <c r="C513" s="1728"/>
      <c r="D513" s="712"/>
      <c r="E513" s="2448"/>
      <c r="F513" s="1719"/>
    </row>
    <row r="514" spans="1:6">
      <c r="A514" s="1728"/>
      <c r="B514" s="711"/>
      <c r="C514" s="1728"/>
      <c r="D514" s="712"/>
      <c r="E514" s="2448"/>
      <c r="F514" s="1719"/>
    </row>
    <row r="515" spans="1:6" ht="82.8">
      <c r="A515" s="1728" t="s">
        <v>31</v>
      </c>
      <c r="B515" s="711" t="s">
        <v>1773</v>
      </c>
      <c r="C515" s="1728" t="s">
        <v>1772</v>
      </c>
      <c r="D515" s="712">
        <v>1</v>
      </c>
      <c r="E515" s="2448"/>
      <c r="F515" s="1719">
        <f t="shared" ref="F515" si="14">D515*E515</f>
        <v>0</v>
      </c>
    </row>
    <row r="516" spans="1:6">
      <c r="A516" s="1728"/>
      <c r="B516" s="711"/>
      <c r="C516" s="1728"/>
      <c r="D516" s="712"/>
      <c r="E516" s="2448"/>
      <c r="F516" s="1719"/>
    </row>
    <row r="517" spans="1:6">
      <c r="A517" s="1728"/>
      <c r="B517" s="715" t="s">
        <v>1775</v>
      </c>
      <c r="C517" s="1728"/>
      <c r="D517" s="712"/>
      <c r="E517" s="2448"/>
      <c r="F517" s="1719"/>
    </row>
    <row r="518" spans="1:6" ht="82.8">
      <c r="A518" s="1728" t="s">
        <v>32</v>
      </c>
      <c r="B518" s="711" t="s">
        <v>1776</v>
      </c>
      <c r="C518" s="1728" t="s">
        <v>1772</v>
      </c>
      <c r="D518" s="712">
        <v>1</v>
      </c>
      <c r="E518" s="2448"/>
      <c r="F518" s="1719">
        <f t="shared" ref="F518" si="15">D518*E518</f>
        <v>0</v>
      </c>
    </row>
    <row r="519" spans="1:6">
      <c r="A519" s="1728"/>
      <c r="B519" s="711"/>
      <c r="C519" s="1728"/>
      <c r="D519" s="712"/>
      <c r="E519" s="2448"/>
      <c r="F519" s="1719"/>
    </row>
    <row r="520" spans="1:6">
      <c r="A520" s="1728"/>
      <c r="B520" s="711"/>
      <c r="C520" s="1728"/>
      <c r="D520" s="712"/>
      <c r="E520" s="2448"/>
      <c r="F520" s="1719"/>
    </row>
    <row r="521" spans="1:6">
      <c r="A521" s="1728"/>
      <c r="B521" s="711"/>
      <c r="C521" s="1728"/>
      <c r="D521" s="712"/>
      <c r="E521" s="2448"/>
      <c r="F521" s="1719"/>
    </row>
    <row r="522" spans="1:6">
      <c r="A522" s="1728"/>
      <c r="B522" s="711"/>
      <c r="C522" s="1728"/>
      <c r="D522" s="712"/>
      <c r="E522" s="2448"/>
      <c r="F522" s="1719"/>
    </row>
    <row r="523" spans="1:6" ht="14.4" customHeight="1">
      <c r="A523" s="1728"/>
      <c r="B523" s="711"/>
      <c r="C523" s="1728"/>
      <c r="D523" s="712"/>
      <c r="E523" s="2448"/>
      <c r="F523" s="1719"/>
    </row>
    <row r="524" spans="1:6">
      <c r="A524" s="1728"/>
      <c r="B524" s="711"/>
      <c r="C524" s="1728"/>
      <c r="D524" s="712"/>
      <c r="E524" s="2448"/>
      <c r="F524" s="1719"/>
    </row>
    <row r="525" spans="1:6">
      <c r="A525" s="1728"/>
      <c r="B525" s="711"/>
      <c r="C525" s="1728"/>
      <c r="D525" s="712"/>
      <c r="E525" s="2448"/>
      <c r="F525" s="1719"/>
    </row>
    <row r="526" spans="1:6">
      <c r="A526" s="1728"/>
      <c r="B526" s="711"/>
      <c r="C526" s="1728"/>
      <c r="D526" s="712"/>
      <c r="E526" s="2448"/>
      <c r="F526" s="1719"/>
    </row>
    <row r="527" spans="1:6">
      <c r="A527" s="48"/>
      <c r="B527" s="1826"/>
      <c r="C527" s="47"/>
      <c r="D527" s="718"/>
      <c r="E527" s="2014"/>
      <c r="F527" s="2461"/>
    </row>
    <row r="528" spans="1:6" ht="15" thickBot="1">
      <c r="A528" s="66"/>
      <c r="B528" s="734" t="s">
        <v>400</v>
      </c>
      <c r="C528" s="65"/>
      <c r="D528" s="720"/>
      <c r="E528" s="2022"/>
      <c r="F528" s="2462">
        <f>SUM(F508:F523)</f>
        <v>0</v>
      </c>
    </row>
    <row r="529" spans="1:6" ht="15" thickTop="1">
      <c r="A529" s="1722"/>
      <c r="B529" s="769"/>
      <c r="C529" s="1759"/>
      <c r="D529" s="722"/>
      <c r="E529" s="2173"/>
      <c r="F529" s="1725"/>
    </row>
    <row r="530" spans="1:6" ht="27.6">
      <c r="A530" s="1696" t="s">
        <v>28</v>
      </c>
      <c r="B530" s="628" t="s">
        <v>1777</v>
      </c>
      <c r="C530" s="1759"/>
      <c r="D530" s="722"/>
      <c r="E530" s="2173"/>
      <c r="F530" s="1725"/>
    </row>
    <row r="531" spans="1:6" ht="96.6">
      <c r="A531" s="1728"/>
      <c r="B531" s="711" t="s">
        <v>1778</v>
      </c>
      <c r="C531" s="1728" t="s">
        <v>1772</v>
      </c>
      <c r="D531" s="712">
        <v>1</v>
      </c>
      <c r="E531" s="2448"/>
      <c r="F531" s="1719">
        <f t="shared" ref="F531" si="16">D531*E531</f>
        <v>0</v>
      </c>
    </row>
    <row r="532" spans="1:6">
      <c r="A532" s="1728" t="s">
        <v>30</v>
      </c>
      <c r="B532" s="741" t="s">
        <v>1779</v>
      </c>
      <c r="C532" s="1728"/>
      <c r="D532" s="712"/>
      <c r="E532" s="2448"/>
      <c r="F532" s="1719"/>
    </row>
    <row r="533" spans="1:6">
      <c r="A533" s="1728"/>
      <c r="B533" s="711"/>
      <c r="C533" s="1728"/>
      <c r="D533" s="712"/>
      <c r="E533" s="2448"/>
      <c r="F533" s="1719"/>
    </row>
    <row r="534" spans="1:6" ht="69">
      <c r="A534" s="1728"/>
      <c r="B534" s="711" t="s">
        <v>1780</v>
      </c>
      <c r="C534" s="1728" t="s">
        <v>42</v>
      </c>
      <c r="D534" s="712">
        <v>20</v>
      </c>
      <c r="E534" s="2448"/>
      <c r="F534" s="1719">
        <f t="shared" ref="F534:F536" si="17">D534*E534</f>
        <v>0</v>
      </c>
    </row>
    <row r="535" spans="1:6" ht="55.2">
      <c r="A535" s="1728"/>
      <c r="B535" s="711" t="s">
        <v>1781</v>
      </c>
      <c r="C535" s="1728" t="s">
        <v>42</v>
      </c>
      <c r="D535" s="712">
        <v>20</v>
      </c>
      <c r="E535" s="2448"/>
      <c r="F535" s="1719">
        <f t="shared" si="17"/>
        <v>0</v>
      </c>
    </row>
    <row r="536" spans="1:6" ht="41.4">
      <c r="A536" s="1728"/>
      <c r="B536" s="711" t="s">
        <v>1782</v>
      </c>
      <c r="C536" s="1728" t="s">
        <v>1421</v>
      </c>
      <c r="D536" s="712">
        <v>2</v>
      </c>
      <c r="E536" s="2448"/>
      <c r="F536" s="1719">
        <f t="shared" si="17"/>
        <v>0</v>
      </c>
    </row>
    <row r="537" spans="1:6">
      <c r="A537" s="1728"/>
      <c r="B537" s="711"/>
      <c r="C537" s="1728"/>
      <c r="D537" s="712"/>
      <c r="E537" s="2448"/>
      <c r="F537" s="1719"/>
    </row>
    <row r="538" spans="1:6" ht="41.4">
      <c r="A538" s="1728"/>
      <c r="B538" s="711" t="s">
        <v>1783</v>
      </c>
      <c r="C538" s="1728"/>
      <c r="D538" s="712"/>
      <c r="E538" s="2448"/>
      <c r="F538" s="1719"/>
    </row>
    <row r="539" spans="1:6">
      <c r="A539" s="1728"/>
      <c r="B539" s="711"/>
      <c r="C539" s="1728"/>
      <c r="D539" s="712"/>
      <c r="E539" s="2448"/>
      <c r="F539" s="1719"/>
    </row>
    <row r="540" spans="1:6">
      <c r="A540" s="1774"/>
      <c r="B540" s="735" t="s">
        <v>599</v>
      </c>
      <c r="C540" s="1727"/>
      <c r="D540" s="736"/>
      <c r="E540" s="2175"/>
      <c r="F540" s="2464">
        <f>SUM(F531:F539)</f>
        <v>0</v>
      </c>
    </row>
    <row r="541" spans="1:6">
      <c r="A541" s="1728"/>
      <c r="B541" s="757"/>
      <c r="C541" s="1728"/>
      <c r="D541" s="712"/>
      <c r="E541" s="2176"/>
      <c r="F541" s="2465"/>
    </row>
    <row r="542" spans="1:6">
      <c r="A542" s="1728"/>
      <c r="B542" s="757"/>
      <c r="C542" s="1728"/>
      <c r="D542" s="712"/>
      <c r="E542" s="2176"/>
      <c r="F542" s="2465"/>
    </row>
    <row r="543" spans="1:6">
      <c r="A543" s="1728"/>
      <c r="B543" s="757"/>
      <c r="C543" s="1728"/>
      <c r="D543" s="712"/>
      <c r="E543" s="2176"/>
      <c r="F543" s="2465"/>
    </row>
    <row r="544" spans="1:6">
      <c r="A544" s="1728"/>
      <c r="B544" s="757"/>
      <c r="C544" s="1728"/>
      <c r="D544" s="712"/>
      <c r="E544" s="2176"/>
      <c r="F544" s="2465"/>
    </row>
    <row r="545" spans="1:6">
      <c r="A545" s="1728"/>
      <c r="B545" s="757"/>
      <c r="C545" s="1728"/>
      <c r="D545" s="712"/>
      <c r="E545" s="2176"/>
      <c r="F545" s="2465"/>
    </row>
    <row r="546" spans="1:6">
      <c r="A546" s="1728"/>
      <c r="B546" s="757"/>
      <c r="C546" s="1728"/>
      <c r="D546" s="712"/>
      <c r="E546" s="2176"/>
      <c r="F546" s="2465"/>
    </row>
    <row r="547" spans="1:6">
      <c r="A547" s="1728"/>
      <c r="B547" s="757"/>
      <c r="C547" s="1728"/>
      <c r="D547" s="712"/>
      <c r="E547" s="2176"/>
      <c r="F547" s="2465"/>
    </row>
    <row r="548" spans="1:6">
      <c r="A548" s="1728"/>
      <c r="B548" s="757"/>
      <c r="C548" s="1728"/>
      <c r="D548" s="712"/>
      <c r="E548" s="2176"/>
      <c r="F548" s="2465"/>
    </row>
    <row r="549" spans="1:6">
      <c r="A549" s="1728"/>
      <c r="B549" s="757"/>
      <c r="C549" s="1728"/>
      <c r="D549" s="712"/>
      <c r="E549" s="2176"/>
      <c r="F549" s="2465"/>
    </row>
    <row r="550" spans="1:6">
      <c r="A550" s="1728"/>
      <c r="B550" s="757"/>
      <c r="C550" s="1728"/>
      <c r="D550" s="712"/>
      <c r="E550" s="2176"/>
      <c r="F550" s="2465"/>
    </row>
    <row r="551" spans="1:6">
      <c r="A551" s="1728"/>
      <c r="B551" s="711"/>
      <c r="C551" s="1728"/>
      <c r="D551" s="712"/>
      <c r="E551" s="2176"/>
      <c r="F551" s="2465"/>
    </row>
    <row r="552" spans="1:6">
      <c r="A552" s="1700"/>
      <c r="B552" s="738" t="s">
        <v>45</v>
      </c>
      <c r="C552" s="1701"/>
      <c r="D552" s="411"/>
      <c r="E552" s="1731"/>
      <c r="F552" s="2463"/>
    </row>
    <row r="553" spans="1:6">
      <c r="A553" s="1700"/>
      <c r="B553" s="738"/>
      <c r="C553" s="1701"/>
      <c r="D553" s="411"/>
      <c r="E553" s="1731"/>
      <c r="F553" s="2463"/>
    </row>
    <row r="554" spans="1:6">
      <c r="A554" s="1700"/>
      <c r="B554" s="739" t="s">
        <v>986</v>
      </c>
      <c r="C554" s="1701"/>
      <c r="D554" s="411"/>
      <c r="E554" s="1731"/>
      <c r="F554" s="2463">
        <f>F528</f>
        <v>0</v>
      </c>
    </row>
    <row r="555" spans="1:6">
      <c r="A555" s="1700"/>
      <c r="B555" s="739"/>
      <c r="C555" s="1701"/>
      <c r="D555" s="411"/>
      <c r="E555" s="1731"/>
      <c r="F555" s="2463"/>
    </row>
    <row r="556" spans="1:6">
      <c r="A556" s="1700"/>
      <c r="B556" s="739" t="s">
        <v>1352</v>
      </c>
      <c r="C556" s="1701"/>
      <c r="D556" s="411"/>
      <c r="E556" s="1731"/>
      <c r="F556" s="2463">
        <f>F540</f>
        <v>0</v>
      </c>
    </row>
    <row r="557" spans="1:6">
      <c r="A557" s="1700"/>
      <c r="B557" s="739"/>
      <c r="C557" s="1701"/>
      <c r="D557" s="411"/>
      <c r="E557" s="1731"/>
      <c r="F557" s="2463"/>
    </row>
    <row r="558" spans="1:6">
      <c r="A558" s="1700"/>
      <c r="B558" s="739"/>
      <c r="C558" s="1701"/>
      <c r="D558" s="411"/>
      <c r="E558" s="1731"/>
      <c r="F558" s="2463"/>
    </row>
    <row r="559" spans="1:6">
      <c r="A559" s="48"/>
      <c r="B559" s="2623" t="s">
        <v>1784</v>
      </c>
      <c r="C559" s="47"/>
      <c r="D559" s="718"/>
      <c r="E559" s="2014"/>
      <c r="F559" s="2461"/>
    </row>
    <row r="560" spans="1:6" ht="15" thickBot="1">
      <c r="A560" s="66"/>
      <c r="B560" s="2624"/>
      <c r="C560" s="65"/>
      <c r="D560" s="720"/>
      <c r="E560" s="2022"/>
      <c r="F560" s="2462">
        <f>SUM(F552:F558)</f>
        <v>0</v>
      </c>
    </row>
    <row r="561" spans="1:6" ht="15" thickTop="1">
      <c r="A561" s="1722"/>
      <c r="B561" s="721"/>
      <c r="C561" s="1759"/>
      <c r="D561" s="722"/>
      <c r="E561" s="2173"/>
      <c r="F561" s="1725"/>
    </row>
    <row r="562" spans="1:6" s="72" customFormat="1" ht="13.8">
      <c r="A562" s="1714"/>
      <c r="B562" s="628" t="s">
        <v>1785</v>
      </c>
      <c r="C562" s="1714"/>
      <c r="D562" s="800"/>
      <c r="E562" s="2449"/>
      <c r="F562" s="1717"/>
    </row>
    <row r="563" spans="1:6" s="72" customFormat="1" ht="13.8">
      <c r="A563" s="1704"/>
      <c r="B563" s="628"/>
      <c r="C563" s="2443"/>
      <c r="D563" s="779"/>
      <c r="E563" s="2450"/>
      <c r="F563" s="1719"/>
    </row>
    <row r="564" spans="1:6" s="72" customFormat="1" ht="13.8">
      <c r="A564" s="1704"/>
      <c r="B564" s="628" t="s">
        <v>1726</v>
      </c>
      <c r="C564" s="2443"/>
      <c r="D564" s="779"/>
      <c r="E564" s="2450"/>
      <c r="F564" s="1719"/>
    </row>
    <row r="565" spans="1:6" s="72" customFormat="1" ht="13.8">
      <c r="A565" s="1704"/>
      <c r="B565" s="802"/>
      <c r="C565" s="1704"/>
      <c r="D565" s="779"/>
      <c r="E565" s="2450"/>
      <c r="F565" s="1719"/>
    </row>
    <row r="566" spans="1:6" s="72" customFormat="1" ht="13.8">
      <c r="A566" s="2441"/>
      <c r="B566" s="803"/>
      <c r="C566" s="2444"/>
      <c r="D566" s="787"/>
      <c r="E566" s="2451"/>
      <c r="F566" s="1719"/>
    </row>
    <row r="567" spans="1:6" s="72" customFormat="1" ht="13.8">
      <c r="A567" s="2441" t="s">
        <v>28</v>
      </c>
      <c r="B567" s="803" t="s">
        <v>1727</v>
      </c>
      <c r="C567" s="2444"/>
      <c r="D567" s="787"/>
      <c r="E567" s="2451"/>
      <c r="F567" s="1719">
        <f>F383</f>
        <v>0</v>
      </c>
    </row>
    <row r="568" spans="1:6" s="72" customFormat="1" ht="13.8">
      <c r="A568" s="2441"/>
      <c r="B568" s="803"/>
      <c r="C568" s="2444"/>
      <c r="D568" s="787"/>
      <c r="E568" s="2451"/>
      <c r="F568" s="1719"/>
    </row>
    <row r="569" spans="1:6" s="72" customFormat="1" ht="27.6">
      <c r="A569" s="2441" t="s">
        <v>30</v>
      </c>
      <c r="B569" s="784" t="s">
        <v>1744</v>
      </c>
      <c r="C569" s="2444"/>
      <c r="D569" s="787"/>
      <c r="E569" s="2452"/>
      <c r="F569" s="2466">
        <f>F417</f>
        <v>0</v>
      </c>
    </row>
    <row r="570" spans="1:6" s="72" customFormat="1" ht="13.8">
      <c r="A570" s="2441"/>
      <c r="B570" s="784"/>
      <c r="C570" s="2444"/>
      <c r="D570" s="787"/>
      <c r="E570" s="2452"/>
      <c r="F570" s="2466"/>
    </row>
    <row r="571" spans="1:6" s="72" customFormat="1" ht="13.8">
      <c r="A571" s="2441" t="s">
        <v>31</v>
      </c>
      <c r="B571" s="784" t="s">
        <v>1753</v>
      </c>
      <c r="C571" s="2444"/>
      <c r="D571" s="787"/>
      <c r="E571" s="2452"/>
      <c r="F571" s="2466">
        <f>F458</f>
        <v>0</v>
      </c>
    </row>
    <row r="572" spans="1:6" s="72" customFormat="1" ht="13.8">
      <c r="A572" s="2441"/>
      <c r="B572" s="784"/>
      <c r="C572" s="2444"/>
      <c r="D572" s="787"/>
      <c r="E572" s="2452"/>
      <c r="F572" s="2466"/>
    </row>
    <row r="573" spans="1:6" s="72" customFormat="1" ht="27.6">
      <c r="A573" s="2441" t="s">
        <v>32</v>
      </c>
      <c r="B573" s="784" t="s">
        <v>1765</v>
      </c>
      <c r="C573" s="2444"/>
      <c r="D573" s="787"/>
      <c r="E573" s="2452"/>
      <c r="F573" s="2466">
        <f>F502</f>
        <v>0</v>
      </c>
    </row>
    <row r="574" spans="1:6" s="72" customFormat="1" ht="13.8">
      <c r="A574" s="2441"/>
      <c r="B574" s="784"/>
      <c r="C574" s="2444"/>
      <c r="D574" s="787"/>
      <c r="E574" s="2452"/>
      <c r="F574" s="2466"/>
    </row>
    <row r="575" spans="1:6" s="72" customFormat="1" ht="27.6">
      <c r="A575" s="2441" t="s">
        <v>33</v>
      </c>
      <c r="B575" s="784" t="s">
        <v>1786</v>
      </c>
      <c r="C575" s="2444"/>
      <c r="D575" s="787"/>
      <c r="E575" s="2452"/>
      <c r="F575" s="2466">
        <f>F560</f>
        <v>0</v>
      </c>
    </row>
    <row r="576" spans="1:6" s="72" customFormat="1" ht="13.8">
      <c r="A576" s="2441"/>
      <c r="B576" s="784"/>
      <c r="C576" s="2444"/>
      <c r="D576" s="787"/>
      <c r="E576" s="2452"/>
      <c r="F576" s="2466"/>
    </row>
    <row r="577" spans="1:6" s="72" customFormat="1" ht="13.8">
      <c r="A577" s="2441"/>
      <c r="B577" s="784"/>
      <c r="C577" s="2444"/>
      <c r="D577" s="787"/>
      <c r="E577" s="2452"/>
      <c r="F577" s="2466"/>
    </row>
    <row r="578" spans="1:6" s="72" customFormat="1" ht="13.8">
      <c r="A578" s="2442"/>
      <c r="B578" s="804"/>
      <c r="C578" s="2445"/>
      <c r="D578" s="774"/>
      <c r="E578" s="2453"/>
      <c r="F578" s="2467"/>
    </row>
    <row r="579" spans="1:6" s="72" customFormat="1" ht="13.8">
      <c r="A579" s="2441"/>
      <c r="B579" s="784"/>
      <c r="C579" s="2444"/>
      <c r="D579" s="787"/>
      <c r="E579" s="2452"/>
      <c r="F579" s="2466"/>
    </row>
    <row r="580" spans="1:6" s="72" customFormat="1" ht="13.8">
      <c r="A580" s="2441"/>
      <c r="B580" s="784"/>
      <c r="C580" s="2444"/>
      <c r="D580" s="787"/>
      <c r="E580" s="2452"/>
      <c r="F580" s="2466"/>
    </row>
    <row r="581" spans="1:6" s="72" customFormat="1" ht="13.8">
      <c r="A581" s="2441"/>
      <c r="B581" s="784"/>
      <c r="C581" s="2444"/>
      <c r="D581" s="787"/>
      <c r="E581" s="2452"/>
      <c r="F581" s="2466"/>
    </row>
    <row r="582" spans="1:6" s="72" customFormat="1" ht="13.8">
      <c r="A582" s="2441"/>
      <c r="B582" s="784"/>
      <c r="C582" s="2444"/>
      <c r="D582" s="787"/>
      <c r="E582" s="2452"/>
      <c r="F582" s="2466"/>
    </row>
    <row r="583" spans="1:6" s="72" customFormat="1" ht="13.8">
      <c r="A583" s="2441"/>
      <c r="B583" s="784"/>
      <c r="C583" s="2444"/>
      <c r="D583" s="787"/>
      <c r="E583" s="2452"/>
      <c r="F583" s="2466"/>
    </row>
    <row r="584" spans="1:6" s="72" customFormat="1" ht="13.8">
      <c r="A584" s="2441"/>
      <c r="B584" s="784"/>
      <c r="C584" s="2444"/>
      <c r="D584" s="787"/>
      <c r="E584" s="2452"/>
      <c r="F584" s="2466"/>
    </row>
    <row r="585" spans="1:6" s="72" customFormat="1" ht="13.8">
      <c r="A585" s="2441"/>
      <c r="B585" s="784"/>
      <c r="C585" s="2444"/>
      <c r="D585" s="787"/>
      <c r="E585" s="2452"/>
      <c r="F585" s="2466"/>
    </row>
    <row r="586" spans="1:6" s="72" customFormat="1" ht="13.8">
      <c r="A586" s="2441"/>
      <c r="B586" s="784"/>
      <c r="C586" s="2444"/>
      <c r="D586" s="787"/>
      <c r="E586" s="2452"/>
      <c r="F586" s="2466"/>
    </row>
    <row r="587" spans="1:6" s="72" customFormat="1" ht="13.8">
      <c r="A587" s="2441"/>
      <c r="B587" s="784"/>
      <c r="C587" s="2444"/>
      <c r="D587" s="787"/>
      <c r="E587" s="2452"/>
      <c r="F587" s="2466"/>
    </row>
    <row r="588" spans="1:6" s="72" customFormat="1" ht="13.8">
      <c r="A588" s="2441"/>
      <c r="B588" s="784"/>
      <c r="C588" s="2444"/>
      <c r="D588" s="787"/>
      <c r="E588" s="2452"/>
      <c r="F588" s="2466"/>
    </row>
    <row r="589" spans="1:6" s="72" customFormat="1" ht="13.8">
      <c r="A589" s="2441"/>
      <c r="B589" s="784"/>
      <c r="C589" s="2444"/>
      <c r="D589" s="787"/>
      <c r="E589" s="2452"/>
      <c r="F589" s="2466"/>
    </row>
    <row r="590" spans="1:6" s="72" customFormat="1" ht="13.8">
      <c r="A590" s="2441"/>
      <c r="B590" s="784"/>
      <c r="C590" s="2444"/>
      <c r="D590" s="787"/>
      <c r="E590" s="2452"/>
      <c r="F590" s="2466"/>
    </row>
    <row r="591" spans="1:6" s="72" customFormat="1" ht="13.8">
      <c r="A591" s="2441"/>
      <c r="B591" s="784"/>
      <c r="C591" s="2444"/>
      <c r="D591" s="787"/>
      <c r="E591" s="2452"/>
      <c r="F591" s="2466"/>
    </row>
    <row r="592" spans="1:6" s="72" customFormat="1" ht="13.8">
      <c r="A592" s="2441"/>
      <c r="B592" s="784"/>
      <c r="C592" s="2444"/>
      <c r="D592" s="787"/>
      <c r="E592" s="2452"/>
      <c r="F592" s="2466"/>
    </row>
    <row r="593" spans="1:6" s="72" customFormat="1" ht="13.8">
      <c r="A593" s="2441"/>
      <c r="B593" s="784"/>
      <c r="C593" s="2444"/>
      <c r="D593" s="787"/>
      <c r="E593" s="2452"/>
      <c r="F593" s="2466"/>
    </row>
    <row r="594" spans="1:6" s="72" customFormat="1" ht="13.8">
      <c r="A594" s="2441"/>
      <c r="B594" s="784"/>
      <c r="C594" s="2444"/>
      <c r="D594" s="787"/>
      <c r="E594" s="2452"/>
      <c r="F594" s="2466"/>
    </row>
    <row r="595" spans="1:6" s="72" customFormat="1" ht="13.8">
      <c r="A595" s="2441"/>
      <c r="B595" s="784"/>
      <c r="C595" s="2444"/>
      <c r="D595" s="787"/>
      <c r="E595" s="2452"/>
      <c r="F595" s="2466"/>
    </row>
    <row r="596" spans="1:6" s="72" customFormat="1" ht="13.8">
      <c r="A596" s="2441"/>
      <c r="B596" s="784"/>
      <c r="C596" s="2444"/>
      <c r="D596" s="787"/>
      <c r="E596" s="2452"/>
      <c r="F596" s="2466"/>
    </row>
    <row r="597" spans="1:6" s="72" customFormat="1" ht="13.8">
      <c r="A597" s="2441"/>
      <c r="B597" s="784"/>
      <c r="C597" s="2444"/>
      <c r="D597" s="787"/>
      <c r="E597" s="2452"/>
      <c r="F597" s="2466"/>
    </row>
    <row r="598" spans="1:6" s="72" customFormat="1" ht="13.8">
      <c r="A598" s="2441"/>
      <c r="B598" s="784"/>
      <c r="C598" s="2444"/>
      <c r="D598" s="787"/>
      <c r="E598" s="2452"/>
      <c r="F598" s="2466"/>
    </row>
    <row r="599" spans="1:6" s="72" customFormat="1" ht="13.8">
      <c r="A599" s="2441"/>
      <c r="B599" s="784"/>
      <c r="C599" s="2444"/>
      <c r="D599" s="787"/>
      <c r="E599" s="2452"/>
      <c r="F599" s="2466"/>
    </row>
    <row r="600" spans="1:6" s="72" customFormat="1" ht="13.8">
      <c r="A600" s="2441"/>
      <c r="B600" s="784"/>
      <c r="C600" s="2444"/>
      <c r="D600" s="787"/>
      <c r="E600" s="2452"/>
      <c r="F600" s="2466"/>
    </row>
    <row r="601" spans="1:6" s="72" customFormat="1" ht="13.8">
      <c r="A601" s="2441"/>
      <c r="B601" s="784"/>
      <c r="C601" s="2444"/>
      <c r="D601" s="787"/>
      <c r="E601" s="2452"/>
      <c r="F601" s="2466"/>
    </row>
    <row r="602" spans="1:6" s="72" customFormat="1" ht="13.8">
      <c r="A602" s="2441"/>
      <c r="B602" s="784"/>
      <c r="C602" s="2444"/>
      <c r="D602" s="787"/>
      <c r="E602" s="2452"/>
      <c r="F602" s="2466"/>
    </row>
    <row r="603" spans="1:6" s="72" customFormat="1" ht="13.8">
      <c r="A603" s="2441"/>
      <c r="B603" s="784"/>
      <c r="C603" s="2444"/>
      <c r="D603" s="787"/>
      <c r="E603" s="2452"/>
      <c r="F603" s="2466"/>
    </row>
    <row r="604" spans="1:6" s="72" customFormat="1" ht="13.8">
      <c r="A604" s="2441"/>
      <c r="B604" s="784"/>
      <c r="C604" s="2444"/>
      <c r="D604" s="787"/>
      <c r="E604" s="2452"/>
      <c r="F604" s="2466"/>
    </row>
    <row r="605" spans="1:6" s="72" customFormat="1" ht="13.8">
      <c r="A605" s="2441"/>
      <c r="B605" s="784"/>
      <c r="C605" s="2444"/>
      <c r="D605" s="787"/>
      <c r="E605" s="2452"/>
      <c r="F605" s="2466"/>
    </row>
    <row r="606" spans="1:6" s="72" customFormat="1" ht="13.8">
      <c r="A606" s="2441"/>
      <c r="B606" s="784"/>
      <c r="C606" s="2444"/>
      <c r="D606" s="787"/>
      <c r="E606" s="2452"/>
      <c r="F606" s="2466"/>
    </row>
    <row r="607" spans="1:6" s="72" customFormat="1" ht="13.8">
      <c r="A607" s="48"/>
      <c r="B607" s="2568" t="s">
        <v>1787</v>
      </c>
      <c r="C607" s="47"/>
      <c r="D607" s="718"/>
      <c r="E607" s="2014"/>
      <c r="F607" s="2461"/>
    </row>
    <row r="608" spans="1:6" s="72" customFormat="1" thickBot="1">
      <c r="A608" s="664"/>
      <c r="B608" s="2569"/>
      <c r="C608" s="764"/>
      <c r="D608" s="765"/>
      <c r="E608" s="2181"/>
      <c r="F608" s="2462">
        <f>SUM(F565:F606)</f>
        <v>0</v>
      </c>
    </row>
    <row r="609" spans="1:6" s="72" customFormat="1" thickTop="1">
      <c r="A609" s="1696"/>
      <c r="B609" s="767"/>
      <c r="C609" s="1709"/>
      <c r="D609" s="709"/>
      <c r="E609" s="2177"/>
      <c r="F609" s="1725"/>
    </row>
    <row r="610" spans="1:6">
      <c r="A610" s="1696"/>
      <c r="B610" s="628" t="s">
        <v>1436</v>
      </c>
      <c r="C610" s="1709"/>
      <c r="D610" s="709"/>
      <c r="E610" s="2177"/>
      <c r="F610" s="661"/>
    </row>
    <row r="611" spans="1:6" ht="11.4" customHeight="1">
      <c r="A611" s="1728"/>
      <c r="B611" s="711"/>
      <c r="C611" s="1728"/>
      <c r="D611" s="712"/>
      <c r="E611" s="2448"/>
      <c r="F611" s="1719"/>
    </row>
    <row r="612" spans="1:6">
      <c r="A612" s="2440"/>
      <c r="B612" s="715" t="s">
        <v>1788</v>
      </c>
      <c r="C612" s="1728"/>
      <c r="D612" s="712"/>
      <c r="E612" s="2448"/>
      <c r="F612" s="1719"/>
    </row>
    <row r="613" spans="1:6" ht="9.6" customHeight="1">
      <c r="A613" s="1728"/>
      <c r="B613" s="711"/>
      <c r="C613" s="1728"/>
      <c r="D613" s="712"/>
      <c r="E613" s="2448"/>
      <c r="F613" s="1719"/>
    </row>
    <row r="614" spans="1:6">
      <c r="A614" s="1728"/>
      <c r="B614" s="715" t="s">
        <v>1321</v>
      </c>
      <c r="C614" s="1728"/>
      <c r="D614" s="712"/>
      <c r="E614" s="2454"/>
      <c r="F614" s="1719"/>
    </row>
    <row r="615" spans="1:6" ht="12" customHeight="1">
      <c r="A615" s="1728"/>
      <c r="B615" s="715"/>
      <c r="C615" s="1728"/>
      <c r="D615" s="712"/>
      <c r="E615" s="2454"/>
      <c r="F615" s="1719"/>
    </row>
    <row r="616" spans="1:6" ht="27.6">
      <c r="A616" s="1728"/>
      <c r="B616" s="711" t="s">
        <v>1789</v>
      </c>
      <c r="C616" s="1728"/>
      <c r="D616" s="712"/>
      <c r="E616" s="2454"/>
      <c r="F616" s="1719"/>
    </row>
    <row r="617" spans="1:6" ht="41.4">
      <c r="A617" s="1728" t="s">
        <v>28</v>
      </c>
      <c r="B617" s="711" t="s">
        <v>1790</v>
      </c>
      <c r="C617" s="1728" t="s">
        <v>1421</v>
      </c>
      <c r="D617" s="712">
        <v>366</v>
      </c>
      <c r="E617" s="2454"/>
      <c r="F617" s="1719">
        <f t="shared" ref="F617" si="18">D617*E617</f>
        <v>0</v>
      </c>
    </row>
    <row r="618" spans="1:6" ht="10.199999999999999" customHeight="1">
      <c r="A618" s="1728"/>
      <c r="B618" s="711"/>
      <c r="C618" s="1728"/>
      <c r="D618" s="712"/>
      <c r="E618" s="2454"/>
      <c r="F618" s="1719"/>
    </row>
    <row r="619" spans="1:6" ht="41.4">
      <c r="A619" s="1728" t="s">
        <v>30</v>
      </c>
      <c r="B619" s="741" t="s">
        <v>1791</v>
      </c>
      <c r="C619" s="1728"/>
      <c r="D619" s="712"/>
      <c r="E619" s="2454"/>
      <c r="F619" s="1719"/>
    </row>
    <row r="620" spans="1:6" ht="27.6">
      <c r="A620" s="1728"/>
      <c r="B620" s="711" t="s">
        <v>1792</v>
      </c>
      <c r="C620" s="1728" t="s">
        <v>1421</v>
      </c>
      <c r="D620" s="712">
        <v>15</v>
      </c>
      <c r="E620" s="2454"/>
      <c r="F620" s="1719">
        <f t="shared" ref="F620:F636" si="19">D620*E620</f>
        <v>0</v>
      </c>
    </row>
    <row r="621" spans="1:6">
      <c r="A621" s="1728"/>
      <c r="B621" s="711" t="s">
        <v>1793</v>
      </c>
      <c r="C621" s="1728" t="s">
        <v>1421</v>
      </c>
      <c r="D621" s="712">
        <v>25</v>
      </c>
      <c r="E621" s="2454"/>
      <c r="F621" s="1719">
        <f t="shared" si="19"/>
        <v>0</v>
      </c>
    </row>
    <row r="622" spans="1:6" ht="27.6">
      <c r="A622" s="1728"/>
      <c r="B622" s="711" t="s">
        <v>1794</v>
      </c>
      <c r="C622" s="1728" t="s">
        <v>1421</v>
      </c>
      <c r="D622" s="712">
        <v>10</v>
      </c>
      <c r="E622" s="2455"/>
      <c r="F622" s="1719">
        <f t="shared" si="19"/>
        <v>0</v>
      </c>
    </row>
    <row r="623" spans="1:6">
      <c r="A623" s="1728"/>
      <c r="B623" s="711" t="s">
        <v>1795</v>
      </c>
      <c r="C623" s="1728" t="s">
        <v>1421</v>
      </c>
      <c r="D623" s="712">
        <v>13</v>
      </c>
      <c r="E623" s="2455"/>
      <c r="F623" s="1719">
        <f t="shared" si="19"/>
        <v>0</v>
      </c>
    </row>
    <row r="624" spans="1:6" ht="27.6">
      <c r="A624" s="1728"/>
      <c r="B624" s="711" t="s">
        <v>1796</v>
      </c>
      <c r="C624" s="1728" t="s">
        <v>1421</v>
      </c>
      <c r="D624" s="712">
        <v>14</v>
      </c>
      <c r="E624" s="2455"/>
      <c r="F624" s="1719">
        <f t="shared" si="19"/>
        <v>0</v>
      </c>
    </row>
    <row r="625" spans="1:6">
      <c r="A625" s="1728"/>
      <c r="B625" s="711" t="s">
        <v>1797</v>
      </c>
      <c r="C625" s="1728" t="s">
        <v>1421</v>
      </c>
      <c r="D625" s="712">
        <v>10</v>
      </c>
      <c r="E625" s="2455"/>
      <c r="F625" s="1719">
        <f t="shared" si="19"/>
        <v>0</v>
      </c>
    </row>
    <row r="626" spans="1:6" ht="27.6">
      <c r="A626" s="1728"/>
      <c r="B626" s="711" t="s">
        <v>1798</v>
      </c>
      <c r="C626" s="1728" t="s">
        <v>1421</v>
      </c>
      <c r="D626" s="712">
        <v>16</v>
      </c>
      <c r="E626" s="2455"/>
      <c r="F626" s="1719">
        <f t="shared" si="19"/>
        <v>0</v>
      </c>
    </row>
    <row r="627" spans="1:6">
      <c r="A627" s="1728"/>
      <c r="B627" s="711" t="s">
        <v>1799</v>
      </c>
      <c r="C627" s="1728" t="s">
        <v>1421</v>
      </c>
      <c r="D627" s="712">
        <v>6</v>
      </c>
      <c r="E627" s="2454"/>
      <c r="F627" s="1719">
        <f t="shared" si="19"/>
        <v>0</v>
      </c>
    </row>
    <row r="628" spans="1:6" ht="27.6">
      <c r="A628" s="1728"/>
      <c r="B628" s="711" t="s">
        <v>1800</v>
      </c>
      <c r="C628" s="1728" t="s">
        <v>1421</v>
      </c>
      <c r="D628" s="712">
        <v>36</v>
      </c>
      <c r="E628" s="2454"/>
      <c r="F628" s="1719">
        <f t="shared" si="19"/>
        <v>0</v>
      </c>
    </row>
    <row r="629" spans="1:6" ht="27.6">
      <c r="A629" s="1728"/>
      <c r="B629" s="711" t="s">
        <v>1801</v>
      </c>
      <c r="C629" s="1728" t="s">
        <v>1421</v>
      </c>
      <c r="D629" s="712">
        <v>20</v>
      </c>
      <c r="E629" s="2454"/>
      <c r="F629" s="1719">
        <f t="shared" si="19"/>
        <v>0</v>
      </c>
    </row>
    <row r="630" spans="1:6" ht="27.6">
      <c r="A630" s="1728"/>
      <c r="B630" s="711" t="s">
        <v>1802</v>
      </c>
      <c r="C630" s="1728" t="s">
        <v>1421</v>
      </c>
      <c r="D630" s="712">
        <v>15</v>
      </c>
      <c r="E630" s="2454"/>
      <c r="F630" s="1719">
        <f t="shared" si="19"/>
        <v>0</v>
      </c>
    </row>
    <row r="631" spans="1:6">
      <c r="A631" s="1728"/>
      <c r="B631" s="711" t="s">
        <v>1803</v>
      </c>
      <c r="C631" s="1728" t="s">
        <v>1421</v>
      </c>
      <c r="D631" s="712">
        <v>7</v>
      </c>
      <c r="E631" s="2454"/>
      <c r="F631" s="1719">
        <f t="shared" si="19"/>
        <v>0</v>
      </c>
    </row>
    <row r="632" spans="1:6" ht="27.6">
      <c r="A632" s="1728"/>
      <c r="B632" s="711" t="s">
        <v>1804</v>
      </c>
      <c r="C632" s="1728" t="s">
        <v>1421</v>
      </c>
      <c r="D632" s="712">
        <v>25</v>
      </c>
      <c r="E632" s="2454"/>
      <c r="F632" s="1719">
        <f t="shared" si="19"/>
        <v>0</v>
      </c>
    </row>
    <row r="633" spans="1:6" ht="27.6">
      <c r="A633" s="1728"/>
      <c r="B633" s="711" t="s">
        <v>1805</v>
      </c>
      <c r="C633" s="1728" t="s">
        <v>1421</v>
      </c>
      <c r="D633" s="712">
        <v>25</v>
      </c>
      <c r="E633" s="2454"/>
      <c r="F633" s="1719">
        <f t="shared" si="19"/>
        <v>0</v>
      </c>
    </row>
    <row r="634" spans="1:6" ht="27.6">
      <c r="A634" s="1728"/>
      <c r="B634" s="711" t="s">
        <v>1806</v>
      </c>
      <c r="C634" s="1728" t="s">
        <v>1421</v>
      </c>
      <c r="D634" s="712">
        <v>18</v>
      </c>
      <c r="E634" s="2454"/>
      <c r="F634" s="1719">
        <f t="shared" si="19"/>
        <v>0</v>
      </c>
    </row>
    <row r="635" spans="1:6">
      <c r="A635" s="1728"/>
      <c r="B635" s="711" t="s">
        <v>1807</v>
      </c>
      <c r="C635" s="1728" t="s">
        <v>1421</v>
      </c>
      <c r="D635" s="712">
        <v>9</v>
      </c>
      <c r="E635" s="2454"/>
      <c r="F635" s="1719">
        <f t="shared" si="19"/>
        <v>0</v>
      </c>
    </row>
    <row r="636" spans="1:6" ht="16.2" customHeight="1">
      <c r="A636" s="1728"/>
      <c r="B636" s="711"/>
      <c r="C636" s="1728" t="s">
        <v>1421</v>
      </c>
      <c r="D636" s="712">
        <v>9</v>
      </c>
      <c r="E636" s="2454"/>
      <c r="F636" s="1719">
        <f t="shared" si="19"/>
        <v>0</v>
      </c>
    </row>
    <row r="637" spans="1:6" ht="27.6">
      <c r="A637" s="1728"/>
      <c r="B637" s="711" t="s">
        <v>1808</v>
      </c>
      <c r="C637" s="1728" t="s">
        <v>1421</v>
      </c>
      <c r="D637" s="712">
        <v>5</v>
      </c>
      <c r="E637" s="2454"/>
      <c r="F637" s="1719">
        <f>D637*E637</f>
        <v>0</v>
      </c>
    </row>
    <row r="638" spans="1:6">
      <c r="A638" s="1728"/>
      <c r="B638" s="711"/>
      <c r="C638" s="1728"/>
      <c r="D638" s="712"/>
      <c r="E638" s="2454"/>
      <c r="F638" s="1719"/>
    </row>
    <row r="639" spans="1:6">
      <c r="A639" s="1728"/>
      <c r="B639" s="711"/>
      <c r="C639" s="1728"/>
      <c r="D639" s="712"/>
      <c r="E639" s="2454"/>
      <c r="F639" s="1719"/>
    </row>
    <row r="640" spans="1:6">
      <c r="A640" s="1728"/>
      <c r="B640" s="711"/>
      <c r="C640" s="1728"/>
      <c r="D640" s="712"/>
      <c r="E640" s="2454"/>
      <c r="F640" s="1719"/>
    </row>
    <row r="641" spans="1:6">
      <c r="A641" s="1728"/>
      <c r="B641" s="711"/>
      <c r="C641" s="1728"/>
      <c r="D641" s="712"/>
      <c r="E641" s="2454"/>
      <c r="F641" s="1719"/>
    </row>
    <row r="642" spans="1:6">
      <c r="A642" s="48"/>
      <c r="B642" s="1826"/>
      <c r="C642" s="47"/>
      <c r="D642" s="718"/>
      <c r="E642" s="2014"/>
      <c r="F642" s="2461"/>
    </row>
    <row r="643" spans="1:6" ht="15" thickBot="1">
      <c r="A643" s="66"/>
      <c r="B643" s="734" t="s">
        <v>400</v>
      </c>
      <c r="C643" s="65"/>
      <c r="D643" s="720"/>
      <c r="E643" s="2022"/>
      <c r="F643" s="2462">
        <f>SUM(F614:F637)</f>
        <v>0</v>
      </c>
    </row>
    <row r="644" spans="1:6" ht="15" thickTop="1">
      <c r="A644" s="1728"/>
      <c r="B644" s="711"/>
      <c r="C644" s="1728"/>
      <c r="D644" s="712"/>
      <c r="E644" s="2454"/>
      <c r="F644" s="1719"/>
    </row>
    <row r="645" spans="1:6">
      <c r="A645" s="1728"/>
      <c r="B645" s="711" t="s">
        <v>1809</v>
      </c>
      <c r="C645" s="1728" t="s">
        <v>1421</v>
      </c>
      <c r="D645" s="712">
        <v>20</v>
      </c>
      <c r="E645" s="2454"/>
      <c r="F645" s="1719">
        <f t="shared" ref="F645:F651" si="20">D645*E645</f>
        <v>0</v>
      </c>
    </row>
    <row r="646" spans="1:6">
      <c r="A646" s="1728"/>
      <c r="B646" s="711" t="s">
        <v>1810</v>
      </c>
      <c r="C646" s="1728" t="s">
        <v>1421</v>
      </c>
      <c r="D646" s="712">
        <v>8</v>
      </c>
      <c r="E646" s="2454"/>
      <c r="F646" s="1719">
        <f t="shared" si="20"/>
        <v>0</v>
      </c>
    </row>
    <row r="647" spans="1:6">
      <c r="A647" s="1728"/>
      <c r="B647" s="711" t="s">
        <v>1810</v>
      </c>
      <c r="C647" s="1728" t="s">
        <v>1421</v>
      </c>
      <c r="D647" s="712">
        <v>7</v>
      </c>
      <c r="E647" s="2454"/>
      <c r="F647" s="1719">
        <f t="shared" si="20"/>
        <v>0</v>
      </c>
    </row>
    <row r="648" spans="1:6" ht="41.4">
      <c r="A648" s="1728"/>
      <c r="B648" s="711" t="s">
        <v>1811</v>
      </c>
      <c r="C648" s="1728" t="s">
        <v>1421</v>
      </c>
      <c r="D648" s="712">
        <v>2</v>
      </c>
      <c r="E648" s="2454"/>
      <c r="F648" s="1719">
        <f t="shared" si="20"/>
        <v>0</v>
      </c>
    </row>
    <row r="649" spans="1:6" ht="41.4">
      <c r="A649" s="1728"/>
      <c r="B649" s="711" t="s">
        <v>1812</v>
      </c>
      <c r="C649" s="1728" t="s">
        <v>1421</v>
      </c>
      <c r="D649" s="712">
        <v>2</v>
      </c>
      <c r="E649" s="2454"/>
      <c r="F649" s="1719">
        <f t="shared" si="20"/>
        <v>0</v>
      </c>
    </row>
    <row r="650" spans="1:6">
      <c r="A650" s="1728"/>
      <c r="B650" s="711" t="s">
        <v>1813</v>
      </c>
      <c r="C650" s="1728" t="s">
        <v>1421</v>
      </c>
      <c r="D650" s="712">
        <v>35</v>
      </c>
      <c r="E650" s="2454"/>
      <c r="F650" s="1719">
        <f t="shared" si="20"/>
        <v>0</v>
      </c>
    </row>
    <row r="651" spans="1:6" ht="27.6">
      <c r="A651" s="1728"/>
      <c r="B651" s="711" t="s">
        <v>1814</v>
      </c>
      <c r="C651" s="1728" t="s">
        <v>1421</v>
      </c>
      <c r="D651" s="712">
        <v>14</v>
      </c>
      <c r="E651" s="2454"/>
      <c r="F651" s="1719">
        <f t="shared" si="20"/>
        <v>0</v>
      </c>
    </row>
    <row r="652" spans="1:6" ht="10.199999999999999" customHeight="1">
      <c r="A652" s="1728"/>
      <c r="B652" s="711"/>
      <c r="C652" s="1728"/>
      <c r="D652" s="712"/>
      <c r="E652" s="2448"/>
      <c r="F652" s="1719"/>
    </row>
    <row r="653" spans="1:6">
      <c r="A653" s="1728" t="s">
        <v>28</v>
      </c>
      <c r="B653" s="711" t="s">
        <v>1815</v>
      </c>
      <c r="C653" s="1728"/>
      <c r="D653" s="712"/>
      <c r="E653" s="2454"/>
      <c r="F653" s="1719"/>
    </row>
    <row r="654" spans="1:6">
      <c r="A654" s="1728"/>
      <c r="B654" s="711" t="s">
        <v>1816</v>
      </c>
      <c r="C654" s="1728" t="s">
        <v>1421</v>
      </c>
      <c r="D654" s="712">
        <v>14</v>
      </c>
      <c r="E654" s="2454"/>
      <c r="F654" s="1719">
        <f t="shared" ref="F654:F659" si="21">D654*E654</f>
        <v>0</v>
      </c>
    </row>
    <row r="655" spans="1:6">
      <c r="A655" s="1728"/>
      <c r="B655" s="711" t="s">
        <v>1817</v>
      </c>
      <c r="C655" s="1728" t="s">
        <v>1421</v>
      </c>
      <c r="D655" s="712">
        <v>5</v>
      </c>
      <c r="E655" s="2454"/>
      <c r="F655" s="1719">
        <f t="shared" si="21"/>
        <v>0</v>
      </c>
    </row>
    <row r="656" spans="1:6">
      <c r="A656" s="1728"/>
      <c r="B656" s="711" t="s">
        <v>1818</v>
      </c>
      <c r="C656" s="1728" t="s">
        <v>1421</v>
      </c>
      <c r="D656" s="712">
        <v>18</v>
      </c>
      <c r="E656" s="2454"/>
      <c r="F656" s="1719">
        <f t="shared" si="21"/>
        <v>0</v>
      </c>
    </row>
    <row r="657" spans="1:6">
      <c r="A657" s="1728"/>
      <c r="B657" s="711" t="s">
        <v>1819</v>
      </c>
      <c r="C657" s="1728" t="s">
        <v>1421</v>
      </c>
      <c r="D657" s="712">
        <v>3</v>
      </c>
      <c r="E657" s="2454"/>
      <c r="F657" s="1719">
        <f t="shared" si="21"/>
        <v>0</v>
      </c>
    </row>
    <row r="658" spans="1:6">
      <c r="A658" s="1728"/>
      <c r="B658" s="711" t="s">
        <v>1820</v>
      </c>
      <c r="C658" s="1728" t="s">
        <v>1421</v>
      </c>
      <c r="D658" s="712">
        <v>4</v>
      </c>
      <c r="E658" s="2454"/>
      <c r="F658" s="1719">
        <f t="shared" si="21"/>
        <v>0</v>
      </c>
    </row>
    <row r="659" spans="1:6">
      <c r="A659" s="1728"/>
      <c r="B659" s="711" t="s">
        <v>1821</v>
      </c>
      <c r="C659" s="1728" t="s">
        <v>1421</v>
      </c>
      <c r="D659" s="712">
        <v>8</v>
      </c>
      <c r="E659" s="2454"/>
      <c r="F659" s="1719">
        <f t="shared" si="21"/>
        <v>0</v>
      </c>
    </row>
    <row r="660" spans="1:6" ht="9.6" customHeight="1">
      <c r="A660" s="1728"/>
      <c r="B660" s="711"/>
      <c r="C660" s="1728"/>
      <c r="D660" s="712"/>
      <c r="E660" s="2448"/>
      <c r="F660" s="1719"/>
    </row>
    <row r="661" spans="1:6" ht="27.6">
      <c r="A661" s="1728" t="s">
        <v>30</v>
      </c>
      <c r="B661" s="711" t="s">
        <v>1822</v>
      </c>
      <c r="C661" s="1728"/>
      <c r="D661" s="712"/>
      <c r="E661" s="2454"/>
      <c r="F661" s="1719"/>
    </row>
    <row r="662" spans="1:6" ht="9.6" customHeight="1">
      <c r="A662" s="1728"/>
      <c r="B662" s="711"/>
      <c r="C662" s="1728"/>
      <c r="D662" s="712"/>
      <c r="E662" s="2454"/>
      <c r="F662" s="1719"/>
    </row>
    <row r="663" spans="1:6">
      <c r="A663" s="1728"/>
      <c r="B663" s="711" t="s">
        <v>1823</v>
      </c>
      <c r="C663" s="1728" t="s">
        <v>1421</v>
      </c>
      <c r="D663" s="712">
        <v>10</v>
      </c>
      <c r="E663" s="2454"/>
      <c r="F663" s="1719">
        <f t="shared" ref="F663:F673" si="22">D663*E663</f>
        <v>0</v>
      </c>
    </row>
    <row r="664" spans="1:6" ht="18.600000000000001" customHeight="1">
      <c r="A664" s="1728"/>
      <c r="B664" s="711" t="s">
        <v>1824</v>
      </c>
      <c r="C664" s="1728" t="s">
        <v>1421</v>
      </c>
      <c r="D664" s="712">
        <v>70</v>
      </c>
      <c r="E664" s="2454"/>
      <c r="F664" s="1719">
        <f t="shared" si="22"/>
        <v>0</v>
      </c>
    </row>
    <row r="665" spans="1:6" ht="27.6">
      <c r="A665" s="1728"/>
      <c r="B665" s="711" t="s">
        <v>1825</v>
      </c>
      <c r="C665" s="1728" t="s">
        <v>1421</v>
      </c>
      <c r="D665" s="712">
        <v>10</v>
      </c>
      <c r="E665" s="2454"/>
      <c r="F665" s="1719">
        <f t="shared" si="22"/>
        <v>0</v>
      </c>
    </row>
    <row r="666" spans="1:6">
      <c r="A666" s="1728"/>
      <c r="B666" s="711" t="s">
        <v>1826</v>
      </c>
      <c r="C666" s="1728" t="s">
        <v>1421</v>
      </c>
      <c r="D666" s="712">
        <v>40</v>
      </c>
      <c r="E666" s="2454"/>
      <c r="F666" s="1719">
        <f t="shared" si="22"/>
        <v>0</v>
      </c>
    </row>
    <row r="667" spans="1:6">
      <c r="A667" s="1728"/>
      <c r="B667" s="711" t="s">
        <v>1827</v>
      </c>
      <c r="C667" s="1728" t="s">
        <v>1421</v>
      </c>
      <c r="D667" s="712">
        <v>5</v>
      </c>
      <c r="E667" s="2454"/>
      <c r="F667" s="1719">
        <f t="shared" si="22"/>
        <v>0</v>
      </c>
    </row>
    <row r="668" spans="1:6" ht="41.4">
      <c r="A668" s="1728"/>
      <c r="B668" s="711" t="s">
        <v>1828</v>
      </c>
      <c r="C668" s="1728" t="s">
        <v>1421</v>
      </c>
      <c r="D668" s="712">
        <v>2</v>
      </c>
      <c r="E668" s="2454"/>
      <c r="F668" s="1719">
        <f t="shared" si="22"/>
        <v>0</v>
      </c>
    </row>
    <row r="669" spans="1:6" ht="27.6">
      <c r="A669" s="1728"/>
      <c r="B669" s="711" t="s">
        <v>1829</v>
      </c>
      <c r="C669" s="1728" t="s">
        <v>1421</v>
      </c>
      <c r="D669" s="712">
        <v>10</v>
      </c>
      <c r="E669" s="2454"/>
      <c r="F669" s="1719">
        <f t="shared" si="22"/>
        <v>0</v>
      </c>
    </row>
    <row r="670" spans="1:6" ht="27.6">
      <c r="A670" s="1728"/>
      <c r="B670" s="711" t="s">
        <v>1830</v>
      </c>
      <c r="C670" s="1728" t="s">
        <v>1421</v>
      </c>
      <c r="D670" s="712">
        <v>20</v>
      </c>
      <c r="E670" s="2454"/>
      <c r="F670" s="1719">
        <f t="shared" si="22"/>
        <v>0</v>
      </c>
    </row>
    <row r="671" spans="1:6" ht="41.4">
      <c r="A671" s="1728"/>
      <c r="B671" s="711" t="s">
        <v>1831</v>
      </c>
      <c r="C671" s="1728" t="s">
        <v>1421</v>
      </c>
      <c r="D671" s="712">
        <v>20</v>
      </c>
      <c r="E671" s="2454"/>
      <c r="F671" s="1719">
        <f t="shared" si="22"/>
        <v>0</v>
      </c>
    </row>
    <row r="672" spans="1:6" ht="41.4">
      <c r="A672" s="1728"/>
      <c r="B672" s="711" t="s">
        <v>1832</v>
      </c>
      <c r="C672" s="1728" t="s">
        <v>1421</v>
      </c>
      <c r="D672" s="712">
        <v>5</v>
      </c>
      <c r="E672" s="2454"/>
      <c r="F672" s="1719">
        <f t="shared" si="22"/>
        <v>0</v>
      </c>
    </row>
    <row r="673" spans="1:6">
      <c r="A673" s="1728"/>
      <c r="B673" s="711" t="s">
        <v>1833</v>
      </c>
      <c r="C673" s="1728" t="s">
        <v>1421</v>
      </c>
      <c r="D673" s="712">
        <v>5</v>
      </c>
      <c r="E673" s="2454"/>
      <c r="F673" s="1719">
        <f t="shared" si="22"/>
        <v>0</v>
      </c>
    </row>
    <row r="674" spans="1:6">
      <c r="A674" s="1728"/>
      <c r="B674" s="711"/>
      <c r="C674" s="1728"/>
      <c r="D674" s="712"/>
      <c r="E674" s="2454"/>
      <c r="F674" s="1719"/>
    </row>
    <row r="675" spans="1:6">
      <c r="A675" s="1728"/>
      <c r="B675" s="711"/>
      <c r="C675" s="1728"/>
      <c r="D675" s="712"/>
      <c r="E675" s="2454"/>
      <c r="F675" s="1719"/>
    </row>
    <row r="676" spans="1:6">
      <c r="A676" s="1728"/>
      <c r="B676" s="711"/>
      <c r="C676" s="1728"/>
      <c r="D676" s="712"/>
      <c r="E676" s="2454"/>
      <c r="F676" s="1719"/>
    </row>
    <row r="677" spans="1:6">
      <c r="A677" s="1728"/>
      <c r="B677" s="711"/>
      <c r="C677" s="1728"/>
      <c r="D677" s="712"/>
      <c r="E677" s="2448"/>
      <c r="F677" s="1719"/>
    </row>
    <row r="678" spans="1:6">
      <c r="A678" s="48"/>
      <c r="B678" s="1826"/>
      <c r="C678" s="47"/>
      <c r="D678" s="718"/>
      <c r="E678" s="2014"/>
      <c r="F678" s="2461"/>
    </row>
    <row r="679" spans="1:6" ht="15" thickBot="1">
      <c r="A679" s="66"/>
      <c r="B679" s="734" t="s">
        <v>400</v>
      </c>
      <c r="C679" s="65"/>
      <c r="D679" s="720"/>
      <c r="E679" s="2022"/>
      <c r="F679" s="2462">
        <f>SUM(F645:F677)</f>
        <v>0</v>
      </c>
    </row>
    <row r="680" spans="1:6" ht="15" thickTop="1">
      <c r="A680" s="1728"/>
      <c r="B680" s="711"/>
      <c r="C680" s="1728"/>
      <c r="D680" s="712"/>
      <c r="E680" s="2448"/>
      <c r="F680" s="1719"/>
    </row>
    <row r="681" spans="1:6" ht="33.6" customHeight="1">
      <c r="A681" s="1728" t="s">
        <v>28</v>
      </c>
      <c r="B681" s="711" t="s">
        <v>1834</v>
      </c>
      <c r="C681" s="1728"/>
      <c r="D681" s="712"/>
      <c r="E681" s="2454"/>
      <c r="F681" s="1719"/>
    </row>
    <row r="682" spans="1:6">
      <c r="A682" s="1728"/>
      <c r="B682" s="711" t="s">
        <v>1835</v>
      </c>
      <c r="C682" s="1728" t="s">
        <v>1421</v>
      </c>
      <c r="D682" s="712">
        <v>50</v>
      </c>
      <c r="E682" s="2454"/>
      <c r="F682" s="1719">
        <f t="shared" ref="F682:F688" si="23">D682*E682</f>
        <v>0</v>
      </c>
    </row>
    <row r="683" spans="1:6">
      <c r="A683" s="1728"/>
      <c r="B683" s="711" t="s">
        <v>1836</v>
      </c>
      <c r="C683" s="1728" t="s">
        <v>1421</v>
      </c>
      <c r="D683" s="712">
        <v>5</v>
      </c>
      <c r="E683" s="2454"/>
      <c r="F683" s="1719">
        <f t="shared" si="23"/>
        <v>0</v>
      </c>
    </row>
    <row r="684" spans="1:6">
      <c r="A684" s="1728"/>
      <c r="B684" s="711" t="s">
        <v>1837</v>
      </c>
      <c r="C684" s="1728" t="s">
        <v>1421</v>
      </c>
      <c r="D684" s="712">
        <v>5</v>
      </c>
      <c r="E684" s="2454"/>
      <c r="F684" s="1719">
        <f t="shared" si="23"/>
        <v>0</v>
      </c>
    </row>
    <row r="685" spans="1:6">
      <c r="A685" s="1728"/>
      <c r="B685" s="711" t="s">
        <v>1838</v>
      </c>
      <c r="C685" s="1728" t="s">
        <v>1421</v>
      </c>
      <c r="D685" s="712">
        <v>15</v>
      </c>
      <c r="E685" s="2454"/>
      <c r="F685" s="1719">
        <f t="shared" si="23"/>
        <v>0</v>
      </c>
    </row>
    <row r="686" spans="1:6" ht="27.6">
      <c r="A686" s="1728"/>
      <c r="B686" s="711" t="s">
        <v>1839</v>
      </c>
      <c r="C686" s="1728" t="s">
        <v>1421</v>
      </c>
      <c r="D686" s="712">
        <v>15</v>
      </c>
      <c r="E686" s="2454"/>
      <c r="F686" s="1719">
        <f t="shared" si="23"/>
        <v>0</v>
      </c>
    </row>
    <row r="687" spans="1:6" ht="27.6">
      <c r="A687" s="1728"/>
      <c r="B687" s="711" t="s">
        <v>1840</v>
      </c>
      <c r="C687" s="1728" t="s">
        <v>1421</v>
      </c>
      <c r="D687" s="712">
        <v>8</v>
      </c>
      <c r="E687" s="2454"/>
      <c r="F687" s="1719">
        <f t="shared" si="23"/>
        <v>0</v>
      </c>
    </row>
    <row r="688" spans="1:6">
      <c r="A688" s="1728"/>
      <c r="B688" s="711" t="s">
        <v>1841</v>
      </c>
      <c r="C688" s="1728" t="s">
        <v>1421</v>
      </c>
      <c r="D688" s="712">
        <v>10</v>
      </c>
      <c r="E688" s="2454"/>
      <c r="F688" s="1719">
        <f t="shared" si="23"/>
        <v>0</v>
      </c>
    </row>
    <row r="689" spans="1:6">
      <c r="A689" s="1728"/>
      <c r="B689" s="711"/>
      <c r="C689" s="1728"/>
      <c r="D689" s="712"/>
      <c r="E689" s="2454"/>
      <c r="F689" s="1719"/>
    </row>
    <row r="690" spans="1:6" ht="27.6">
      <c r="A690" s="1728" t="s">
        <v>30</v>
      </c>
      <c r="B690" s="711" t="s">
        <v>1842</v>
      </c>
      <c r="C690" s="1728" t="s">
        <v>58</v>
      </c>
      <c r="D690" s="712"/>
      <c r="E690" s="2454"/>
      <c r="F690" s="1719">
        <f>E690</f>
        <v>0</v>
      </c>
    </row>
    <row r="691" spans="1:6">
      <c r="A691" s="1728"/>
      <c r="B691" s="711"/>
      <c r="C691" s="1728"/>
      <c r="D691" s="712"/>
      <c r="E691" s="2454"/>
      <c r="F691" s="1719"/>
    </row>
    <row r="692" spans="1:6">
      <c r="A692" s="1728"/>
      <c r="B692" s="711"/>
      <c r="C692" s="1728"/>
      <c r="D692" s="712"/>
      <c r="E692" s="2448"/>
      <c r="F692" s="1719"/>
    </row>
    <row r="693" spans="1:6">
      <c r="A693" s="1728"/>
      <c r="B693" s="711"/>
      <c r="C693" s="1728"/>
      <c r="D693" s="712"/>
      <c r="E693" s="2448"/>
      <c r="F693" s="1719"/>
    </row>
    <row r="694" spans="1:6">
      <c r="A694" s="1774"/>
      <c r="B694" s="735" t="s">
        <v>599</v>
      </c>
      <c r="C694" s="1727"/>
      <c r="D694" s="736"/>
      <c r="E694" s="2175"/>
      <c r="F694" s="2464">
        <f>SUM(F681:F690)</f>
        <v>0</v>
      </c>
    </row>
    <row r="695" spans="1:6">
      <c r="A695" s="1728"/>
      <c r="B695" s="757"/>
      <c r="C695" s="1728"/>
      <c r="D695" s="712"/>
      <c r="E695" s="2176"/>
      <c r="F695" s="2465"/>
    </row>
    <row r="696" spans="1:6">
      <c r="A696" s="1728"/>
      <c r="B696" s="757"/>
      <c r="C696" s="1728"/>
      <c r="D696" s="712"/>
      <c r="E696" s="2176"/>
      <c r="F696" s="2465"/>
    </row>
    <row r="697" spans="1:6">
      <c r="A697" s="1728"/>
      <c r="B697" s="757"/>
      <c r="C697" s="1728"/>
      <c r="D697" s="712"/>
      <c r="E697" s="2176"/>
      <c r="F697" s="2465"/>
    </row>
    <row r="698" spans="1:6">
      <c r="A698" s="1728"/>
      <c r="B698" s="757"/>
      <c r="C698" s="1728"/>
      <c r="D698" s="712"/>
      <c r="E698" s="2176"/>
      <c r="F698" s="2465"/>
    </row>
    <row r="699" spans="1:6">
      <c r="A699" s="1728"/>
      <c r="B699" s="757"/>
      <c r="C699" s="1728"/>
      <c r="D699" s="712"/>
      <c r="E699" s="2176"/>
      <c r="F699" s="2465"/>
    </row>
    <row r="700" spans="1:6">
      <c r="A700" s="1728"/>
      <c r="B700" s="757"/>
      <c r="C700" s="1728"/>
      <c r="D700" s="712"/>
      <c r="E700" s="2176"/>
      <c r="F700" s="2465"/>
    </row>
    <row r="701" spans="1:6">
      <c r="A701" s="1728"/>
      <c r="B701" s="757"/>
      <c r="C701" s="1728"/>
      <c r="D701" s="712"/>
      <c r="E701" s="2176"/>
      <c r="F701" s="2465"/>
    </row>
    <row r="702" spans="1:6">
      <c r="A702" s="1728"/>
      <c r="B702" s="757"/>
      <c r="C702" s="1728"/>
      <c r="D702" s="712"/>
      <c r="E702" s="2176"/>
      <c r="F702" s="2465"/>
    </row>
    <row r="703" spans="1:6">
      <c r="A703" s="1728"/>
      <c r="B703" s="757"/>
      <c r="C703" s="1728"/>
      <c r="D703" s="712"/>
      <c r="E703" s="2176"/>
      <c r="F703" s="2465"/>
    </row>
    <row r="704" spans="1:6">
      <c r="A704" s="1728"/>
      <c r="B704" s="757"/>
      <c r="C704" s="1728"/>
      <c r="D704" s="712"/>
      <c r="E704" s="2176"/>
      <c r="F704" s="2465"/>
    </row>
    <row r="705" spans="1:6">
      <c r="A705" s="1728"/>
      <c r="B705" s="757"/>
      <c r="C705" s="1728"/>
      <c r="D705" s="712"/>
      <c r="E705" s="2176"/>
      <c r="F705" s="2465"/>
    </row>
    <row r="706" spans="1:6">
      <c r="A706" s="1728"/>
      <c r="B706" s="757"/>
      <c r="C706" s="1728"/>
      <c r="D706" s="712"/>
      <c r="E706" s="2176"/>
      <c r="F706" s="2465"/>
    </row>
    <row r="707" spans="1:6">
      <c r="A707" s="1728"/>
      <c r="B707" s="757"/>
      <c r="C707" s="1728"/>
      <c r="D707" s="712"/>
      <c r="E707" s="2176"/>
      <c r="F707" s="2465"/>
    </row>
    <row r="708" spans="1:6">
      <c r="A708" s="1728"/>
      <c r="B708" s="757"/>
      <c r="C708" s="1728"/>
      <c r="D708" s="712"/>
      <c r="E708" s="2176"/>
      <c r="F708" s="2465"/>
    </row>
    <row r="709" spans="1:6">
      <c r="A709" s="1728"/>
      <c r="B709" s="757"/>
      <c r="C709" s="1728"/>
      <c r="D709" s="712"/>
      <c r="E709" s="2176"/>
      <c r="F709" s="2465"/>
    </row>
    <row r="710" spans="1:6">
      <c r="A710" s="1728"/>
      <c r="B710" s="757"/>
      <c r="C710" s="1728"/>
      <c r="D710" s="712"/>
      <c r="E710" s="2176"/>
      <c r="F710" s="2465"/>
    </row>
    <row r="711" spans="1:6">
      <c r="A711" s="1728"/>
      <c r="B711" s="757"/>
      <c r="C711" s="1728"/>
      <c r="D711" s="712"/>
      <c r="E711" s="2176"/>
      <c r="F711" s="2465"/>
    </row>
    <row r="712" spans="1:6">
      <c r="A712" s="1728"/>
      <c r="B712" s="757"/>
      <c r="C712" s="1728"/>
      <c r="D712" s="712"/>
      <c r="E712" s="2176"/>
      <c r="F712" s="2465"/>
    </row>
    <row r="713" spans="1:6">
      <c r="A713" s="1728"/>
      <c r="B713" s="711"/>
      <c r="C713" s="1728"/>
      <c r="D713" s="712"/>
      <c r="E713" s="2176"/>
      <c r="F713" s="2465"/>
    </row>
    <row r="714" spans="1:6">
      <c r="A714" s="1700"/>
      <c r="B714" s="738" t="s">
        <v>45</v>
      </c>
      <c r="C714" s="1701"/>
      <c r="D714" s="411"/>
      <c r="E714" s="1731"/>
      <c r="F714" s="2463"/>
    </row>
    <row r="715" spans="1:6">
      <c r="A715" s="1700"/>
      <c r="B715" s="738"/>
      <c r="C715" s="1701"/>
      <c r="D715" s="411"/>
      <c r="E715" s="1731"/>
      <c r="F715" s="2463"/>
    </row>
    <row r="716" spans="1:6">
      <c r="A716" s="1700"/>
      <c r="B716" s="739" t="s">
        <v>664</v>
      </c>
      <c r="C716" s="1701"/>
      <c r="D716" s="411"/>
      <c r="E716" s="1731"/>
      <c r="F716" s="2463">
        <f>F643</f>
        <v>0</v>
      </c>
    </row>
    <row r="717" spans="1:6">
      <c r="A717" s="1700"/>
      <c r="B717" s="738"/>
      <c r="C717" s="1701"/>
      <c r="D717" s="411"/>
      <c r="E717" s="1731"/>
      <c r="F717" s="2463"/>
    </row>
    <row r="718" spans="1:6">
      <c r="A718" s="1700"/>
      <c r="B718" s="739" t="s">
        <v>994</v>
      </c>
      <c r="C718" s="1701"/>
      <c r="D718" s="411"/>
      <c r="E718" s="1731"/>
      <c r="F718" s="2463">
        <f>F679</f>
        <v>0</v>
      </c>
    </row>
    <row r="719" spans="1:6">
      <c r="A719" s="1700"/>
      <c r="B719" s="739"/>
      <c r="C719" s="1701"/>
      <c r="D719" s="411"/>
      <c r="E719" s="1731"/>
      <c r="F719" s="2463"/>
    </row>
    <row r="720" spans="1:6">
      <c r="A720" s="1700"/>
      <c r="B720" s="739" t="s">
        <v>1352</v>
      </c>
      <c r="C720" s="1701"/>
      <c r="D720" s="411"/>
      <c r="E720" s="1731"/>
      <c r="F720" s="2463">
        <f>F694</f>
        <v>0</v>
      </c>
    </row>
    <row r="721" spans="1:6">
      <c r="A721" s="1700"/>
      <c r="B721" s="739"/>
      <c r="C721" s="1701"/>
      <c r="D721" s="411"/>
      <c r="E721" s="1731"/>
      <c r="F721" s="2463"/>
    </row>
    <row r="722" spans="1:6">
      <c r="A722" s="1700"/>
      <c r="B722" s="739"/>
      <c r="C722" s="1701"/>
      <c r="D722" s="411"/>
      <c r="E722" s="1731"/>
      <c r="F722" s="2463"/>
    </row>
    <row r="723" spans="1:6">
      <c r="A723" s="48"/>
      <c r="B723" s="2623" t="s">
        <v>1843</v>
      </c>
      <c r="C723" s="47"/>
      <c r="D723" s="718"/>
      <c r="E723" s="2014"/>
      <c r="F723" s="2461"/>
    </row>
    <row r="724" spans="1:6" ht="15" thickBot="1">
      <c r="A724" s="66"/>
      <c r="B724" s="2624"/>
      <c r="C724" s="65"/>
      <c r="D724" s="720"/>
      <c r="E724" s="2022"/>
      <c r="F724" s="2462">
        <f>SUM(F714:F722)</f>
        <v>0</v>
      </c>
    </row>
    <row r="725" spans="1:6" ht="15" thickTop="1">
      <c r="A725" s="1728"/>
      <c r="B725" s="711"/>
      <c r="C725" s="1728"/>
      <c r="D725" s="712"/>
      <c r="E725" s="2448"/>
      <c r="F725" s="1719"/>
    </row>
    <row r="726" spans="1:6">
      <c r="A726" s="1728"/>
      <c r="B726" s="715" t="s">
        <v>1627</v>
      </c>
      <c r="C726" s="1728"/>
      <c r="D726" s="712"/>
      <c r="E726" s="2454"/>
      <c r="F726" s="1719"/>
    </row>
    <row r="727" spans="1:6" ht="6.6" customHeight="1">
      <c r="A727" s="1728"/>
      <c r="B727" s="715"/>
      <c r="C727" s="1728"/>
      <c r="D727" s="712"/>
      <c r="E727" s="2454"/>
      <c r="F727" s="1719"/>
    </row>
    <row r="728" spans="1:6" ht="27.6">
      <c r="A728" s="1728"/>
      <c r="B728" s="711" t="s">
        <v>1789</v>
      </c>
      <c r="C728" s="1728"/>
      <c r="D728" s="712"/>
      <c r="E728" s="2454"/>
      <c r="F728" s="1719"/>
    </row>
    <row r="729" spans="1:6" ht="41.4">
      <c r="A729" s="1728" t="s">
        <v>28</v>
      </c>
      <c r="B729" s="711" t="s">
        <v>1790</v>
      </c>
      <c r="C729" s="1728" t="s">
        <v>1421</v>
      </c>
      <c r="D729" s="712">
        <v>281</v>
      </c>
      <c r="E729" s="2454"/>
      <c r="F729" s="1719">
        <f t="shared" ref="F729:F748" si="24">D729*E729</f>
        <v>0</v>
      </c>
    </row>
    <row r="730" spans="1:6" ht="10.199999999999999" customHeight="1">
      <c r="A730" s="1728"/>
      <c r="B730" s="711"/>
      <c r="C730" s="1728"/>
      <c r="D730" s="712"/>
      <c r="E730" s="2454"/>
      <c r="F730" s="1719"/>
    </row>
    <row r="731" spans="1:6" ht="41.4">
      <c r="A731" s="1728" t="s">
        <v>30</v>
      </c>
      <c r="B731" s="741" t="s">
        <v>1791</v>
      </c>
      <c r="C731" s="1728"/>
      <c r="D731" s="712"/>
      <c r="E731" s="2454"/>
      <c r="F731" s="1719"/>
    </row>
    <row r="732" spans="1:6" ht="27.6">
      <c r="A732" s="1728"/>
      <c r="B732" s="711" t="s">
        <v>1792</v>
      </c>
      <c r="C732" s="1728" t="s">
        <v>1421</v>
      </c>
      <c r="D732" s="712">
        <v>10</v>
      </c>
      <c r="E732" s="2454"/>
      <c r="F732" s="1719">
        <f t="shared" si="24"/>
        <v>0</v>
      </c>
    </row>
    <row r="733" spans="1:6">
      <c r="A733" s="1728"/>
      <c r="B733" s="711" t="s">
        <v>1793</v>
      </c>
      <c r="C733" s="1728" t="s">
        <v>1421</v>
      </c>
      <c r="D733" s="712">
        <v>25</v>
      </c>
      <c r="E733" s="2454"/>
      <c r="F733" s="1719">
        <f t="shared" si="24"/>
        <v>0</v>
      </c>
    </row>
    <row r="734" spans="1:6" ht="27.6">
      <c r="A734" s="1728"/>
      <c r="B734" s="711" t="s">
        <v>1794</v>
      </c>
      <c r="C734" s="1728" t="s">
        <v>1421</v>
      </c>
      <c r="D734" s="712">
        <v>10</v>
      </c>
      <c r="E734" s="2455"/>
      <c r="F734" s="1719">
        <f t="shared" si="24"/>
        <v>0</v>
      </c>
    </row>
    <row r="735" spans="1:6">
      <c r="A735" s="1728"/>
      <c r="B735" s="711" t="s">
        <v>1795</v>
      </c>
      <c r="C735" s="1728" t="s">
        <v>1421</v>
      </c>
      <c r="D735" s="712">
        <v>13</v>
      </c>
      <c r="E735" s="2455"/>
      <c r="F735" s="1719">
        <f t="shared" si="24"/>
        <v>0</v>
      </c>
    </row>
    <row r="736" spans="1:6" ht="27.6">
      <c r="A736" s="1728"/>
      <c r="B736" s="711" t="s">
        <v>1796</v>
      </c>
      <c r="C736" s="1728" t="s">
        <v>1421</v>
      </c>
      <c r="D736" s="712">
        <v>3</v>
      </c>
      <c r="E736" s="2455"/>
      <c r="F736" s="1719">
        <f t="shared" si="24"/>
        <v>0</v>
      </c>
    </row>
    <row r="737" spans="1:6">
      <c r="A737" s="1728"/>
      <c r="B737" s="711" t="s">
        <v>1797</v>
      </c>
      <c r="C737" s="1728" t="s">
        <v>1421</v>
      </c>
      <c r="D737" s="712">
        <v>2</v>
      </c>
      <c r="E737" s="2455"/>
      <c r="F737" s="1719">
        <f t="shared" si="24"/>
        <v>0</v>
      </c>
    </row>
    <row r="738" spans="1:6" ht="27.6">
      <c r="A738" s="1728"/>
      <c r="B738" s="711" t="s">
        <v>1798</v>
      </c>
      <c r="C738" s="1728" t="s">
        <v>1421</v>
      </c>
      <c r="D738" s="712">
        <v>16</v>
      </c>
      <c r="E738" s="2455"/>
      <c r="F738" s="1719">
        <f t="shared" si="24"/>
        <v>0</v>
      </c>
    </row>
    <row r="739" spans="1:6">
      <c r="A739" s="1728"/>
      <c r="B739" s="711" t="s">
        <v>1799</v>
      </c>
      <c r="C739" s="1728" t="s">
        <v>1421</v>
      </c>
      <c r="D739" s="712">
        <v>8</v>
      </c>
      <c r="E739" s="2454"/>
      <c r="F739" s="1719">
        <f t="shared" si="24"/>
        <v>0</v>
      </c>
    </row>
    <row r="740" spans="1:6" ht="27.6">
      <c r="A740" s="1728"/>
      <c r="B740" s="711" t="s">
        <v>1800</v>
      </c>
      <c r="C740" s="1728" t="s">
        <v>1421</v>
      </c>
      <c r="D740" s="712">
        <v>36</v>
      </c>
      <c r="E740" s="2454"/>
      <c r="F740" s="1719">
        <f t="shared" si="24"/>
        <v>0</v>
      </c>
    </row>
    <row r="741" spans="1:6" ht="27.6">
      <c r="A741" s="1728"/>
      <c r="B741" s="711" t="s">
        <v>1801</v>
      </c>
      <c r="C741" s="1728" t="s">
        <v>1421</v>
      </c>
      <c r="D741" s="712">
        <v>20</v>
      </c>
      <c r="E741" s="2454"/>
      <c r="F741" s="1719">
        <f t="shared" si="24"/>
        <v>0</v>
      </c>
    </row>
    <row r="742" spans="1:6" ht="27.6">
      <c r="A742" s="1728"/>
      <c r="B742" s="711" t="s">
        <v>1802</v>
      </c>
      <c r="C742" s="1728" t="s">
        <v>1421</v>
      </c>
      <c r="D742" s="712">
        <v>15</v>
      </c>
      <c r="E742" s="2454"/>
      <c r="F742" s="1719">
        <f t="shared" si="24"/>
        <v>0</v>
      </c>
    </row>
    <row r="743" spans="1:6">
      <c r="A743" s="1728"/>
      <c r="B743" s="711" t="s">
        <v>1803</v>
      </c>
      <c r="C743" s="1728" t="s">
        <v>1421</v>
      </c>
      <c r="D743" s="712">
        <v>7</v>
      </c>
      <c r="E743" s="2454"/>
      <c r="F743" s="1719">
        <f t="shared" si="24"/>
        <v>0</v>
      </c>
    </row>
    <row r="744" spans="1:6" ht="27.6">
      <c r="A744" s="1728"/>
      <c r="B744" s="711" t="s">
        <v>1804</v>
      </c>
      <c r="C744" s="1728" t="s">
        <v>1421</v>
      </c>
      <c r="D744" s="712">
        <v>14</v>
      </c>
      <c r="E744" s="2454"/>
      <c r="F744" s="1719">
        <f t="shared" si="24"/>
        <v>0</v>
      </c>
    </row>
    <row r="745" spans="1:6">
      <c r="A745" s="1728"/>
      <c r="B745" s="711" t="s">
        <v>1809</v>
      </c>
      <c r="C745" s="1728" t="s">
        <v>1421</v>
      </c>
      <c r="D745" s="712">
        <v>20</v>
      </c>
      <c r="E745" s="2454"/>
      <c r="F745" s="1719">
        <f t="shared" si="24"/>
        <v>0</v>
      </c>
    </row>
    <row r="746" spans="1:6" ht="27.6">
      <c r="A746" s="1728"/>
      <c r="B746" s="711" t="s">
        <v>1805</v>
      </c>
      <c r="C746" s="1728" t="s">
        <v>1421</v>
      </c>
      <c r="D746" s="712">
        <v>4</v>
      </c>
      <c r="E746" s="2454"/>
      <c r="F746" s="1719">
        <f t="shared" si="24"/>
        <v>0</v>
      </c>
    </row>
    <row r="747" spans="1:6" ht="27.6">
      <c r="A747" s="1728"/>
      <c r="B747" s="711" t="s">
        <v>1806</v>
      </c>
      <c r="C747" s="1728" t="s">
        <v>1421</v>
      </c>
      <c r="D747" s="712">
        <v>14</v>
      </c>
      <c r="E747" s="2454"/>
      <c r="F747" s="1719">
        <f t="shared" si="24"/>
        <v>0</v>
      </c>
    </row>
    <row r="748" spans="1:6">
      <c r="A748" s="1728"/>
      <c r="B748" s="711" t="s">
        <v>1810</v>
      </c>
      <c r="C748" s="1728" t="s">
        <v>1421</v>
      </c>
      <c r="D748" s="712">
        <v>15</v>
      </c>
      <c r="E748" s="2454"/>
      <c r="F748" s="1719">
        <f t="shared" si="24"/>
        <v>0</v>
      </c>
    </row>
    <row r="749" spans="1:6" ht="41.4">
      <c r="A749" s="1728"/>
      <c r="B749" s="711" t="s">
        <v>1812</v>
      </c>
      <c r="C749" s="1728" t="s">
        <v>1421</v>
      </c>
      <c r="D749" s="712">
        <v>2</v>
      </c>
      <c r="E749" s="2454"/>
      <c r="F749" s="1719">
        <f>D749*E749</f>
        <v>0</v>
      </c>
    </row>
    <row r="750" spans="1:6">
      <c r="A750" s="1728"/>
      <c r="B750" s="711" t="s">
        <v>1813</v>
      </c>
      <c r="C750" s="1728" t="s">
        <v>1421</v>
      </c>
      <c r="D750" s="712">
        <v>35</v>
      </c>
      <c r="E750" s="2454"/>
      <c r="F750" s="1719">
        <f t="shared" ref="F750:F751" si="25">D750*E750</f>
        <v>0</v>
      </c>
    </row>
    <row r="751" spans="1:6" ht="27.6">
      <c r="A751" s="1728"/>
      <c r="B751" s="711" t="s">
        <v>1814</v>
      </c>
      <c r="C751" s="1728" t="s">
        <v>1421</v>
      </c>
      <c r="D751" s="712">
        <v>12</v>
      </c>
      <c r="E751" s="2454"/>
      <c r="F751" s="1719">
        <f t="shared" si="25"/>
        <v>0</v>
      </c>
    </row>
    <row r="752" spans="1:6">
      <c r="A752" s="1728"/>
      <c r="B752" s="711"/>
      <c r="C752" s="1728"/>
      <c r="D752" s="712"/>
      <c r="E752" s="2454"/>
      <c r="F752" s="1719"/>
    </row>
    <row r="753" spans="1:6">
      <c r="A753" s="1728"/>
      <c r="B753" s="711"/>
      <c r="C753" s="1728"/>
      <c r="D753" s="712"/>
      <c r="E753" s="2454"/>
      <c r="F753" s="1719"/>
    </row>
    <row r="754" spans="1:6">
      <c r="A754" s="1728"/>
      <c r="B754" s="711"/>
      <c r="C754" s="1728"/>
      <c r="D754" s="712"/>
      <c r="E754" s="2454"/>
      <c r="F754" s="1719"/>
    </row>
    <row r="755" spans="1:6">
      <c r="A755" s="1728"/>
      <c r="B755" s="711"/>
      <c r="C755" s="1728"/>
      <c r="D755" s="712"/>
      <c r="E755" s="2454"/>
      <c r="F755" s="1719"/>
    </row>
    <row r="756" spans="1:6">
      <c r="A756" s="48"/>
      <c r="B756" s="1826"/>
      <c r="C756" s="47"/>
      <c r="D756" s="718"/>
      <c r="E756" s="2014"/>
      <c r="F756" s="2461"/>
    </row>
    <row r="757" spans="1:6" ht="15" thickBot="1">
      <c r="A757" s="66"/>
      <c r="B757" s="734" t="s">
        <v>400</v>
      </c>
      <c r="C757" s="65"/>
      <c r="D757" s="720"/>
      <c r="E757" s="2022"/>
      <c r="F757" s="2462">
        <f>SUM(F726:F751)</f>
        <v>0</v>
      </c>
    </row>
    <row r="758" spans="1:6" ht="15" thickTop="1">
      <c r="A758" s="1722"/>
      <c r="B758" s="769"/>
      <c r="C758" s="1759"/>
      <c r="D758" s="722"/>
      <c r="E758" s="2173"/>
      <c r="F758" s="1725"/>
    </row>
    <row r="759" spans="1:6">
      <c r="A759" s="1728" t="s">
        <v>28</v>
      </c>
      <c r="B759" s="711" t="s">
        <v>1815</v>
      </c>
      <c r="C759" s="1728"/>
      <c r="D759" s="712"/>
      <c r="E759" s="2454"/>
      <c r="F759" s="1719"/>
    </row>
    <row r="760" spans="1:6">
      <c r="A760" s="1728"/>
      <c r="B760" s="711" t="s">
        <v>1816</v>
      </c>
      <c r="C760" s="1728" t="s">
        <v>1421</v>
      </c>
      <c r="D760" s="712">
        <v>123</v>
      </c>
      <c r="E760" s="2454"/>
      <c r="F760" s="1719">
        <f t="shared" ref="F760:F765" si="26">D760*E760</f>
        <v>0</v>
      </c>
    </row>
    <row r="761" spans="1:6">
      <c r="A761" s="1728"/>
      <c r="B761" s="711" t="s">
        <v>1817</v>
      </c>
      <c r="C761" s="1728" t="s">
        <v>1421</v>
      </c>
      <c r="D761" s="712">
        <v>17</v>
      </c>
      <c r="E761" s="2454"/>
      <c r="F761" s="1719">
        <f t="shared" si="26"/>
        <v>0</v>
      </c>
    </row>
    <row r="762" spans="1:6">
      <c r="A762" s="1728"/>
      <c r="B762" s="711" t="s">
        <v>1818</v>
      </c>
      <c r="C762" s="1728" t="s">
        <v>1421</v>
      </c>
      <c r="D762" s="712">
        <v>4</v>
      </c>
      <c r="E762" s="2454"/>
      <c r="F762" s="1719">
        <f t="shared" si="26"/>
        <v>0</v>
      </c>
    </row>
    <row r="763" spans="1:6">
      <c r="A763" s="1728"/>
      <c r="B763" s="711" t="s">
        <v>1819</v>
      </c>
      <c r="C763" s="1728" t="s">
        <v>1421</v>
      </c>
      <c r="D763" s="712">
        <v>3</v>
      </c>
      <c r="E763" s="2454"/>
      <c r="F763" s="1719">
        <f t="shared" si="26"/>
        <v>0</v>
      </c>
    </row>
    <row r="764" spans="1:6">
      <c r="A764" s="1728"/>
      <c r="B764" s="711" t="s">
        <v>1820</v>
      </c>
      <c r="C764" s="1728" t="s">
        <v>1421</v>
      </c>
      <c r="D764" s="712">
        <v>4</v>
      </c>
      <c r="E764" s="2454"/>
      <c r="F764" s="1719">
        <f t="shared" si="26"/>
        <v>0</v>
      </c>
    </row>
    <row r="765" spans="1:6">
      <c r="A765" s="1728"/>
      <c r="B765" s="711" t="s">
        <v>1821</v>
      </c>
      <c r="C765" s="1728" t="s">
        <v>1421</v>
      </c>
      <c r="D765" s="712">
        <v>13</v>
      </c>
      <c r="E765" s="2454"/>
      <c r="F765" s="1719">
        <f t="shared" si="26"/>
        <v>0</v>
      </c>
    </row>
    <row r="766" spans="1:6">
      <c r="A766" s="1728"/>
      <c r="B766" s="711"/>
      <c r="C766" s="1728"/>
      <c r="D766" s="712"/>
      <c r="E766" s="2454"/>
      <c r="F766" s="1719"/>
    </row>
    <row r="767" spans="1:6">
      <c r="A767" s="1728"/>
      <c r="B767" s="711"/>
      <c r="C767" s="1728"/>
      <c r="D767" s="712"/>
      <c r="E767" s="2448"/>
      <c r="F767" s="1719"/>
    </row>
    <row r="768" spans="1:6" ht="27.6">
      <c r="A768" s="1728" t="s">
        <v>30</v>
      </c>
      <c r="B768" s="711" t="s">
        <v>1822</v>
      </c>
      <c r="C768" s="1728"/>
      <c r="D768" s="712"/>
      <c r="E768" s="2454"/>
      <c r="F768" s="1719"/>
    </row>
    <row r="769" spans="1:6">
      <c r="A769" s="1728"/>
      <c r="B769" s="711" t="s">
        <v>1823</v>
      </c>
      <c r="C769" s="1728" t="s">
        <v>1421</v>
      </c>
      <c r="D769" s="712">
        <v>10</v>
      </c>
      <c r="E769" s="2454"/>
      <c r="F769" s="1719">
        <f t="shared" ref="F769:F781" si="27">D769*E769</f>
        <v>0</v>
      </c>
    </row>
    <row r="770" spans="1:6" ht="27.6">
      <c r="A770" s="1728"/>
      <c r="B770" s="711" t="s">
        <v>1824</v>
      </c>
      <c r="C770" s="1728" t="s">
        <v>1421</v>
      </c>
      <c r="D770" s="712">
        <v>160</v>
      </c>
      <c r="E770" s="2454"/>
      <c r="F770" s="1719">
        <f t="shared" si="27"/>
        <v>0</v>
      </c>
    </row>
    <row r="771" spans="1:6" ht="27.6">
      <c r="A771" s="1728"/>
      <c r="B771" s="711" t="s">
        <v>1825</v>
      </c>
      <c r="C771" s="1728" t="s">
        <v>1421</v>
      </c>
      <c r="D771" s="712">
        <v>20</v>
      </c>
      <c r="E771" s="2454"/>
      <c r="F771" s="1719">
        <f t="shared" si="27"/>
        <v>0</v>
      </c>
    </row>
    <row r="772" spans="1:6">
      <c r="A772" s="1728"/>
      <c r="B772" s="711" t="s">
        <v>1826</v>
      </c>
      <c r="C772" s="1728" t="s">
        <v>1421</v>
      </c>
      <c r="D772" s="712">
        <v>70</v>
      </c>
      <c r="E772" s="2454"/>
      <c r="F772" s="1719">
        <f t="shared" si="27"/>
        <v>0</v>
      </c>
    </row>
    <row r="773" spans="1:6">
      <c r="A773" s="1728"/>
      <c r="B773" s="711" t="s">
        <v>1827</v>
      </c>
      <c r="C773" s="1728" t="s">
        <v>1421</v>
      </c>
      <c r="D773" s="712">
        <v>15</v>
      </c>
      <c r="E773" s="2454"/>
      <c r="F773" s="1719">
        <f t="shared" si="27"/>
        <v>0</v>
      </c>
    </row>
    <row r="774" spans="1:6" ht="27.6">
      <c r="A774" s="1728"/>
      <c r="B774" s="711" t="s">
        <v>1829</v>
      </c>
      <c r="C774" s="1728" t="s">
        <v>1421</v>
      </c>
      <c r="D774" s="712">
        <v>5</v>
      </c>
      <c r="E774" s="2454"/>
      <c r="F774" s="1719">
        <f t="shared" si="27"/>
        <v>0</v>
      </c>
    </row>
    <row r="775" spans="1:6" ht="41.4">
      <c r="A775" s="1728"/>
      <c r="B775" s="711" t="s">
        <v>1828</v>
      </c>
      <c r="C775" s="1728" t="s">
        <v>1421</v>
      </c>
      <c r="D775" s="712">
        <v>3</v>
      </c>
      <c r="E775" s="2454"/>
      <c r="F775" s="1719">
        <f t="shared" si="27"/>
        <v>0</v>
      </c>
    </row>
    <row r="776" spans="1:6" ht="27.6">
      <c r="A776" s="1728"/>
      <c r="B776" s="711" t="s">
        <v>1830</v>
      </c>
      <c r="C776" s="1728" t="s">
        <v>1421</v>
      </c>
      <c r="D776" s="712">
        <v>32</v>
      </c>
      <c r="E776" s="2454"/>
      <c r="F776" s="1719">
        <f t="shared" si="27"/>
        <v>0</v>
      </c>
    </row>
    <row r="777" spans="1:6" ht="41.4">
      <c r="A777" s="1728"/>
      <c r="B777" s="711" t="s">
        <v>1831</v>
      </c>
      <c r="C777" s="1728" t="s">
        <v>1421</v>
      </c>
      <c r="D777" s="712">
        <v>25</v>
      </c>
      <c r="E777" s="2454"/>
      <c r="F777" s="1719">
        <f t="shared" si="27"/>
        <v>0</v>
      </c>
    </row>
    <row r="778" spans="1:6">
      <c r="A778" s="1728"/>
      <c r="B778" s="711" t="s">
        <v>1844</v>
      </c>
      <c r="C778" s="1728" t="s">
        <v>1421</v>
      </c>
      <c r="D778" s="712">
        <v>4</v>
      </c>
      <c r="E778" s="2454"/>
      <c r="F778" s="1719">
        <f t="shared" si="27"/>
        <v>0</v>
      </c>
    </row>
    <row r="779" spans="1:6">
      <c r="A779" s="1728"/>
      <c r="B779" s="711" t="s">
        <v>1827</v>
      </c>
      <c r="C779" s="1728" t="s">
        <v>1421</v>
      </c>
      <c r="D779" s="712">
        <v>5</v>
      </c>
      <c r="E779" s="2454"/>
      <c r="F779" s="1719">
        <f t="shared" si="27"/>
        <v>0</v>
      </c>
    </row>
    <row r="780" spans="1:6" ht="41.4">
      <c r="A780" s="1728"/>
      <c r="B780" s="711" t="s">
        <v>1832</v>
      </c>
      <c r="C780" s="1728" t="s">
        <v>1421</v>
      </c>
      <c r="D780" s="712">
        <v>5</v>
      </c>
      <c r="E780" s="2454"/>
      <c r="F780" s="1719">
        <f t="shared" si="27"/>
        <v>0</v>
      </c>
    </row>
    <row r="781" spans="1:6">
      <c r="A781" s="1728"/>
      <c r="B781" s="711" t="s">
        <v>1833</v>
      </c>
      <c r="C781" s="1728" t="s">
        <v>1421</v>
      </c>
      <c r="D781" s="712">
        <v>2</v>
      </c>
      <c r="E781" s="2454"/>
      <c r="F781" s="1719">
        <f t="shared" si="27"/>
        <v>0</v>
      </c>
    </row>
    <row r="782" spans="1:6">
      <c r="A782" s="1728"/>
      <c r="B782" s="711"/>
      <c r="C782" s="1728"/>
      <c r="D782" s="712"/>
      <c r="E782" s="2454"/>
      <c r="F782" s="1719"/>
    </row>
    <row r="783" spans="1:6">
      <c r="A783" s="1728"/>
      <c r="B783" s="711"/>
      <c r="C783" s="1728"/>
      <c r="D783" s="712"/>
      <c r="E783" s="2454"/>
      <c r="F783" s="1719"/>
    </row>
    <row r="784" spans="1:6">
      <c r="A784" s="1728"/>
      <c r="B784" s="711"/>
      <c r="C784" s="1728"/>
      <c r="D784" s="712"/>
      <c r="E784" s="2454"/>
      <c r="F784" s="1719"/>
    </row>
    <row r="785" spans="1:6">
      <c r="A785" s="1728"/>
      <c r="B785" s="711"/>
      <c r="C785" s="1728"/>
      <c r="D785" s="712"/>
      <c r="E785" s="2454"/>
      <c r="F785" s="1719"/>
    </row>
    <row r="786" spans="1:6">
      <c r="A786" s="1728"/>
      <c r="B786" s="711"/>
      <c r="C786" s="1728"/>
      <c r="D786" s="712"/>
      <c r="E786" s="2454"/>
      <c r="F786" s="1719"/>
    </row>
    <row r="787" spans="1:6">
      <c r="A787" s="1728"/>
      <c r="B787" s="711"/>
      <c r="C787" s="1728"/>
      <c r="D787" s="712"/>
      <c r="E787" s="2454"/>
      <c r="F787" s="1719"/>
    </row>
    <row r="788" spans="1:6">
      <c r="A788" s="1728"/>
      <c r="B788" s="711"/>
      <c r="C788" s="1728"/>
      <c r="D788" s="712"/>
      <c r="E788" s="2454"/>
      <c r="F788" s="1719"/>
    </row>
    <row r="789" spans="1:6">
      <c r="A789" s="1728"/>
      <c r="B789" s="711"/>
      <c r="C789" s="1728"/>
      <c r="D789" s="712"/>
      <c r="E789" s="2454"/>
      <c r="F789" s="1719"/>
    </row>
    <row r="790" spans="1:6">
      <c r="A790" s="1728"/>
      <c r="B790" s="711"/>
      <c r="C790" s="1728"/>
      <c r="D790" s="712"/>
      <c r="E790" s="2454"/>
      <c r="F790" s="1719"/>
    </row>
    <row r="791" spans="1:6">
      <c r="A791" s="1728"/>
      <c r="B791" s="711"/>
      <c r="C791" s="1728"/>
      <c r="D791" s="712"/>
      <c r="E791" s="2454"/>
      <c r="F791" s="1719"/>
    </row>
    <row r="792" spans="1:6">
      <c r="A792" s="1728"/>
      <c r="B792" s="711"/>
      <c r="C792" s="1728"/>
      <c r="D792" s="712"/>
      <c r="E792" s="2454"/>
      <c r="F792" s="1719"/>
    </row>
    <row r="793" spans="1:6">
      <c r="A793" s="1728"/>
      <c r="B793" s="711"/>
      <c r="C793" s="1728"/>
      <c r="D793" s="712"/>
      <c r="E793" s="2454"/>
      <c r="F793" s="1719"/>
    </row>
    <row r="794" spans="1:6">
      <c r="A794" s="1728"/>
      <c r="B794" s="711"/>
      <c r="C794" s="1728"/>
      <c r="D794" s="712"/>
      <c r="E794" s="2448"/>
      <c r="F794" s="1719"/>
    </row>
    <row r="795" spans="1:6">
      <c r="A795" s="48"/>
      <c r="B795" s="1826"/>
      <c r="C795" s="47"/>
      <c r="D795" s="718"/>
      <c r="E795" s="2014"/>
      <c r="F795" s="2461"/>
    </row>
    <row r="796" spans="1:6" ht="15" thickBot="1">
      <c r="A796" s="66"/>
      <c r="B796" s="734" t="s">
        <v>400</v>
      </c>
      <c r="C796" s="65"/>
      <c r="D796" s="720"/>
      <c r="E796" s="2022"/>
      <c r="F796" s="2462">
        <f>SUM(F760:F794)</f>
        <v>0</v>
      </c>
    </row>
    <row r="797" spans="1:6" ht="15" thickTop="1">
      <c r="A797" s="1728"/>
      <c r="B797" s="711"/>
      <c r="C797" s="1728"/>
      <c r="D797" s="712"/>
      <c r="E797" s="2448"/>
      <c r="F797" s="1719"/>
    </row>
    <row r="798" spans="1:6" ht="27.6">
      <c r="A798" s="1728" t="s">
        <v>28</v>
      </c>
      <c r="B798" s="711" t="s">
        <v>1834</v>
      </c>
      <c r="C798" s="1728"/>
      <c r="D798" s="712"/>
      <c r="E798" s="2454"/>
      <c r="F798" s="1719"/>
    </row>
    <row r="799" spans="1:6">
      <c r="A799" s="1728"/>
      <c r="B799" s="711" t="s">
        <v>1835</v>
      </c>
      <c r="C799" s="1728" t="s">
        <v>1421</v>
      </c>
      <c r="D799" s="712">
        <v>75</v>
      </c>
      <c r="E799" s="2454"/>
      <c r="F799" s="1719">
        <f t="shared" ref="F799:F806" si="28">D799*E799</f>
        <v>0</v>
      </c>
    </row>
    <row r="800" spans="1:6">
      <c r="A800" s="1728"/>
      <c r="B800" s="711" t="s">
        <v>1836</v>
      </c>
      <c r="C800" s="1728" t="s">
        <v>1421</v>
      </c>
      <c r="D800" s="712">
        <v>4</v>
      </c>
      <c r="E800" s="2454"/>
      <c r="F800" s="1719">
        <f t="shared" si="28"/>
        <v>0</v>
      </c>
    </row>
    <row r="801" spans="1:6">
      <c r="A801" s="1728"/>
      <c r="B801" s="711" t="s">
        <v>1845</v>
      </c>
      <c r="C801" s="1728" t="s">
        <v>1421</v>
      </c>
      <c r="D801" s="712">
        <v>15</v>
      </c>
      <c r="E801" s="2454"/>
      <c r="F801" s="1719">
        <f t="shared" si="28"/>
        <v>0</v>
      </c>
    </row>
    <row r="802" spans="1:6">
      <c r="A802" s="1728"/>
      <c r="B802" s="711" t="s">
        <v>1837</v>
      </c>
      <c r="C802" s="1728" t="s">
        <v>1421</v>
      </c>
      <c r="D802" s="712">
        <v>2</v>
      </c>
      <c r="E802" s="2454"/>
      <c r="F802" s="1719">
        <f t="shared" si="28"/>
        <v>0</v>
      </c>
    </row>
    <row r="803" spans="1:6">
      <c r="A803" s="1728"/>
      <c r="B803" s="711" t="s">
        <v>1838</v>
      </c>
      <c r="C803" s="1728" t="s">
        <v>1421</v>
      </c>
      <c r="D803" s="712">
        <v>25</v>
      </c>
      <c r="E803" s="2454"/>
      <c r="F803" s="1719">
        <f t="shared" si="28"/>
        <v>0</v>
      </c>
    </row>
    <row r="804" spans="1:6" ht="27.6">
      <c r="A804" s="1728"/>
      <c r="B804" s="711" t="s">
        <v>1839</v>
      </c>
      <c r="C804" s="1728" t="s">
        <v>1421</v>
      </c>
      <c r="D804" s="712">
        <v>20</v>
      </c>
      <c r="E804" s="2454"/>
      <c r="F804" s="1719">
        <f t="shared" si="28"/>
        <v>0</v>
      </c>
    </row>
    <row r="805" spans="1:6" ht="27.6">
      <c r="A805" s="1728"/>
      <c r="B805" s="711" t="s">
        <v>1840</v>
      </c>
      <c r="C805" s="1728" t="s">
        <v>1421</v>
      </c>
      <c r="D805" s="712">
        <v>2</v>
      </c>
      <c r="E805" s="2454"/>
      <c r="F805" s="1719">
        <f t="shared" si="28"/>
        <v>0</v>
      </c>
    </row>
    <row r="806" spans="1:6">
      <c r="A806" s="1728"/>
      <c r="B806" s="711" t="s">
        <v>1841</v>
      </c>
      <c r="C806" s="1728" t="s">
        <v>1421</v>
      </c>
      <c r="D806" s="712">
        <v>10</v>
      </c>
      <c r="E806" s="2454"/>
      <c r="F806" s="1719">
        <f t="shared" si="28"/>
        <v>0</v>
      </c>
    </row>
    <row r="807" spans="1:6">
      <c r="A807" s="1728"/>
      <c r="B807" s="711"/>
      <c r="C807" s="1728"/>
      <c r="D807" s="712"/>
      <c r="E807" s="2454"/>
      <c r="F807" s="1719"/>
    </row>
    <row r="808" spans="1:6" ht="27.6">
      <c r="A808" s="1728" t="s">
        <v>30</v>
      </c>
      <c r="B808" s="711" t="s">
        <v>1842</v>
      </c>
      <c r="C808" s="1728" t="s">
        <v>58</v>
      </c>
      <c r="D808" s="712"/>
      <c r="E808" s="2454"/>
      <c r="F808" s="1719">
        <f>E808</f>
        <v>0</v>
      </c>
    </row>
    <row r="809" spans="1:6">
      <c r="A809" s="1728"/>
      <c r="B809" s="711"/>
      <c r="C809" s="1728"/>
      <c r="D809" s="712"/>
      <c r="E809" s="2448"/>
      <c r="F809" s="1719"/>
    </row>
    <row r="810" spans="1:6">
      <c r="A810" s="1728"/>
      <c r="B810" s="711"/>
      <c r="C810" s="1728"/>
      <c r="D810" s="712"/>
      <c r="E810" s="2448"/>
      <c r="F810" s="1719"/>
    </row>
    <row r="811" spans="1:6">
      <c r="A811" s="1774"/>
      <c r="B811" s="735" t="s">
        <v>599</v>
      </c>
      <c r="C811" s="1727"/>
      <c r="D811" s="736"/>
      <c r="E811" s="2175"/>
      <c r="F811" s="2464">
        <f>SUM(F798:F808)</f>
        <v>0</v>
      </c>
    </row>
    <row r="812" spans="1:6">
      <c r="A812" s="1728"/>
      <c r="B812" s="757"/>
      <c r="C812" s="1728"/>
      <c r="D812" s="712"/>
      <c r="E812" s="2176"/>
      <c r="F812" s="2465"/>
    </row>
    <row r="813" spans="1:6">
      <c r="A813" s="1728"/>
      <c r="B813" s="757"/>
      <c r="C813" s="1728"/>
      <c r="D813" s="712"/>
      <c r="E813" s="2176"/>
      <c r="F813" s="2465"/>
    </row>
    <row r="814" spans="1:6">
      <c r="A814" s="1728"/>
      <c r="B814" s="757"/>
      <c r="C814" s="1728"/>
      <c r="D814" s="712"/>
      <c r="E814" s="2176"/>
      <c r="F814" s="2465"/>
    </row>
    <row r="815" spans="1:6">
      <c r="A815" s="1728"/>
      <c r="B815" s="757"/>
      <c r="C815" s="1728"/>
      <c r="D815" s="712"/>
      <c r="E815" s="2176"/>
      <c r="F815" s="2465"/>
    </row>
    <row r="816" spans="1:6">
      <c r="A816" s="1728"/>
      <c r="B816" s="757"/>
      <c r="C816" s="1728"/>
      <c r="D816" s="712"/>
      <c r="E816" s="2176"/>
      <c r="F816" s="2465"/>
    </row>
    <row r="817" spans="1:6">
      <c r="A817" s="1728"/>
      <c r="B817" s="757"/>
      <c r="C817" s="1728"/>
      <c r="D817" s="712"/>
      <c r="E817" s="2176"/>
      <c r="F817" s="2465"/>
    </row>
    <row r="818" spans="1:6">
      <c r="A818" s="1728"/>
      <c r="B818" s="757"/>
      <c r="C818" s="1728"/>
      <c r="D818" s="712"/>
      <c r="E818" s="2176"/>
      <c r="F818" s="2465"/>
    </row>
    <row r="819" spans="1:6">
      <c r="A819" s="1728"/>
      <c r="B819" s="757"/>
      <c r="C819" s="1728"/>
      <c r="D819" s="712"/>
      <c r="E819" s="2176"/>
      <c r="F819" s="2465"/>
    </row>
    <row r="820" spans="1:6">
      <c r="A820" s="1728"/>
      <c r="B820" s="757"/>
      <c r="C820" s="1728"/>
      <c r="D820" s="712"/>
      <c r="E820" s="2176"/>
      <c r="F820" s="2465"/>
    </row>
    <row r="821" spans="1:6">
      <c r="A821" s="1728"/>
      <c r="B821" s="757"/>
      <c r="C821" s="1728"/>
      <c r="D821" s="712"/>
      <c r="E821" s="2176"/>
      <c r="F821" s="2465"/>
    </row>
    <row r="822" spans="1:6">
      <c r="A822" s="1728"/>
      <c r="B822" s="757"/>
      <c r="C822" s="1728"/>
      <c r="D822" s="712"/>
      <c r="E822" s="2176"/>
      <c r="F822" s="2465"/>
    </row>
    <row r="823" spans="1:6">
      <c r="A823" s="1728"/>
      <c r="B823" s="757"/>
      <c r="C823" s="1728"/>
      <c r="D823" s="712"/>
      <c r="E823" s="2176"/>
      <c r="F823" s="2465"/>
    </row>
    <row r="824" spans="1:6">
      <c r="A824" s="1728"/>
      <c r="B824" s="757"/>
      <c r="C824" s="1728"/>
      <c r="D824" s="712"/>
      <c r="E824" s="2176"/>
      <c r="F824" s="2465"/>
    </row>
    <row r="825" spans="1:6">
      <c r="A825" s="1728"/>
      <c r="B825" s="757"/>
      <c r="C825" s="1728"/>
      <c r="D825" s="712"/>
      <c r="E825" s="2176"/>
      <c r="F825" s="2465"/>
    </row>
    <row r="826" spans="1:6">
      <c r="A826" s="1728"/>
      <c r="B826" s="757"/>
      <c r="C826" s="1728"/>
      <c r="D826" s="712"/>
      <c r="E826" s="2176"/>
      <c r="F826" s="2465"/>
    </row>
    <row r="827" spans="1:6">
      <c r="A827" s="1728"/>
      <c r="B827" s="757"/>
      <c r="C827" s="1728"/>
      <c r="D827" s="712"/>
      <c r="E827" s="2176"/>
      <c r="F827" s="2465"/>
    </row>
    <row r="828" spans="1:6">
      <c r="A828" s="1728"/>
      <c r="B828" s="757"/>
      <c r="C828" s="1728"/>
      <c r="D828" s="712"/>
      <c r="E828" s="2176"/>
      <c r="F828" s="2465"/>
    </row>
    <row r="829" spans="1:6">
      <c r="A829" s="1728"/>
      <c r="B829" s="711"/>
      <c r="C829" s="1728"/>
      <c r="D829" s="712"/>
      <c r="E829" s="2176"/>
      <c r="F829" s="2465"/>
    </row>
    <row r="830" spans="1:6">
      <c r="A830" s="1700"/>
      <c r="B830" s="738" t="s">
        <v>45</v>
      </c>
      <c r="C830" s="1701"/>
      <c r="D830" s="411"/>
      <c r="E830" s="1731"/>
      <c r="F830" s="2463"/>
    </row>
    <row r="831" spans="1:6">
      <c r="A831" s="1700"/>
      <c r="B831" s="738"/>
      <c r="C831" s="1701"/>
      <c r="D831" s="411"/>
      <c r="E831" s="1731"/>
      <c r="F831" s="2463"/>
    </row>
    <row r="832" spans="1:6">
      <c r="A832" s="1700"/>
      <c r="B832" s="739" t="s">
        <v>1059</v>
      </c>
      <c r="C832" s="1701"/>
      <c r="D832" s="411"/>
      <c r="E832" s="1731"/>
      <c r="F832" s="2463">
        <f>F757</f>
        <v>0</v>
      </c>
    </row>
    <row r="833" spans="1:6">
      <c r="A833" s="1700"/>
      <c r="B833" s="738"/>
      <c r="C833" s="1701"/>
      <c r="D833" s="411"/>
      <c r="E833" s="1731"/>
      <c r="F833" s="2463"/>
    </row>
    <row r="834" spans="1:6">
      <c r="A834" s="1700"/>
      <c r="B834" s="739" t="s">
        <v>1060</v>
      </c>
      <c r="C834" s="1701"/>
      <c r="D834" s="411"/>
      <c r="E834" s="1731"/>
      <c r="F834" s="2463">
        <f>F796</f>
        <v>0</v>
      </c>
    </row>
    <row r="835" spans="1:6">
      <c r="A835" s="1700"/>
      <c r="B835" s="739"/>
      <c r="C835" s="1701"/>
      <c r="D835" s="411"/>
      <c r="E835" s="1731"/>
      <c r="F835" s="2463"/>
    </row>
    <row r="836" spans="1:6">
      <c r="A836" s="1700"/>
      <c r="B836" s="739" t="s">
        <v>1352</v>
      </c>
      <c r="C836" s="1701"/>
      <c r="D836" s="411"/>
      <c r="E836" s="1731"/>
      <c r="F836" s="2463">
        <f>F811</f>
        <v>0</v>
      </c>
    </row>
    <row r="837" spans="1:6">
      <c r="A837" s="1700"/>
      <c r="B837" s="739"/>
      <c r="C837" s="1701"/>
      <c r="D837" s="411"/>
      <c r="E837" s="1731"/>
      <c r="F837" s="2463"/>
    </row>
    <row r="838" spans="1:6">
      <c r="A838" s="1700"/>
      <c r="B838" s="739"/>
      <c r="C838" s="1701"/>
      <c r="D838" s="411"/>
      <c r="E838" s="1731"/>
      <c r="F838" s="2463"/>
    </row>
    <row r="839" spans="1:6">
      <c r="A839" s="1700"/>
      <c r="B839" s="739"/>
      <c r="C839" s="1701"/>
      <c r="D839" s="411"/>
      <c r="E839" s="1731"/>
      <c r="F839" s="2463"/>
    </row>
    <row r="840" spans="1:6">
      <c r="A840" s="48"/>
      <c r="B840" s="2623" t="s">
        <v>1846</v>
      </c>
      <c r="C840" s="47"/>
      <c r="D840" s="718"/>
      <c r="E840" s="2014"/>
      <c r="F840" s="2461"/>
    </row>
    <row r="841" spans="1:6" ht="15" thickBot="1">
      <c r="A841" s="66"/>
      <c r="B841" s="2624"/>
      <c r="C841" s="65"/>
      <c r="D841" s="720"/>
      <c r="E841" s="2022"/>
      <c r="F841" s="2462">
        <f>SUM(F830:F839)</f>
        <v>0</v>
      </c>
    </row>
    <row r="842" spans="1:6" ht="15" thickTop="1">
      <c r="A842" s="1722"/>
      <c r="B842" s="767"/>
      <c r="C842" s="1759"/>
      <c r="D842" s="722"/>
      <c r="E842" s="2173"/>
      <c r="F842" s="1725"/>
    </row>
    <row r="843" spans="1:6">
      <c r="A843" s="1714"/>
      <c r="B843" s="628" t="s">
        <v>1785</v>
      </c>
      <c r="C843" s="1714"/>
      <c r="D843" s="800"/>
      <c r="E843" s="2449"/>
      <c r="F843" s="1717"/>
    </row>
    <row r="844" spans="1:6">
      <c r="A844" s="1704"/>
      <c r="B844" s="628"/>
      <c r="C844" s="2443"/>
      <c r="D844" s="779"/>
      <c r="E844" s="2450"/>
      <c r="F844" s="1719"/>
    </row>
    <row r="845" spans="1:6">
      <c r="A845" s="1704"/>
      <c r="B845" s="628" t="s">
        <v>1788</v>
      </c>
      <c r="C845" s="2443"/>
      <c r="D845" s="779"/>
      <c r="E845" s="2450"/>
      <c r="F845" s="1719"/>
    </row>
    <row r="846" spans="1:6">
      <c r="A846" s="1704"/>
      <c r="B846" s="802"/>
      <c r="C846" s="1704"/>
      <c r="D846" s="779"/>
      <c r="E846" s="2450"/>
      <c r="F846" s="1719"/>
    </row>
    <row r="847" spans="1:6">
      <c r="A847" s="2441"/>
      <c r="B847" s="803"/>
      <c r="C847" s="2444"/>
      <c r="D847" s="787"/>
      <c r="E847" s="2451"/>
      <c r="F847" s="1719"/>
    </row>
    <row r="848" spans="1:6">
      <c r="A848" s="2441" t="s">
        <v>28</v>
      </c>
      <c r="B848" s="803" t="s">
        <v>1321</v>
      </c>
      <c r="C848" s="2444"/>
      <c r="D848" s="787"/>
      <c r="E848" s="2451"/>
      <c r="F848" s="1719">
        <f>F724</f>
        <v>0</v>
      </c>
    </row>
    <row r="849" spans="1:6">
      <c r="A849" s="2441"/>
      <c r="B849" s="803"/>
      <c r="C849" s="2444"/>
      <c r="D849" s="787"/>
      <c r="E849" s="2451"/>
      <c r="F849" s="1719"/>
    </row>
    <row r="850" spans="1:6">
      <c r="A850" s="2441" t="s">
        <v>30</v>
      </c>
      <c r="B850" s="784" t="s">
        <v>1627</v>
      </c>
      <c r="C850" s="2444"/>
      <c r="D850" s="787"/>
      <c r="E850" s="2452"/>
      <c r="F850" s="2466">
        <f>F841</f>
        <v>0</v>
      </c>
    </row>
    <row r="851" spans="1:6">
      <c r="A851" s="2441"/>
      <c r="B851" s="784"/>
      <c r="C851" s="2444"/>
      <c r="D851" s="787"/>
      <c r="E851" s="2452"/>
      <c r="F851" s="2466"/>
    </row>
    <row r="852" spans="1:6">
      <c r="A852" s="2441"/>
      <c r="B852" s="784"/>
      <c r="C852" s="2444"/>
      <c r="D852" s="787"/>
      <c r="E852" s="2452"/>
      <c r="F852" s="2466"/>
    </row>
    <row r="853" spans="1:6">
      <c r="A853" s="2441"/>
      <c r="B853" s="784"/>
      <c r="C853" s="2444"/>
      <c r="D853" s="787"/>
      <c r="E853" s="2452"/>
      <c r="F853" s="2466"/>
    </row>
    <row r="854" spans="1:6">
      <c r="A854" s="2441"/>
      <c r="B854" s="784"/>
      <c r="C854" s="2444"/>
      <c r="D854" s="787"/>
      <c r="E854" s="2452"/>
      <c r="F854" s="2466"/>
    </row>
    <row r="855" spans="1:6">
      <c r="A855" s="2441"/>
      <c r="B855" s="784"/>
      <c r="C855" s="2444"/>
      <c r="D855" s="787"/>
      <c r="E855" s="2452"/>
      <c r="F855" s="2466"/>
    </row>
    <row r="856" spans="1:6">
      <c r="A856" s="2441"/>
      <c r="B856" s="784"/>
      <c r="C856" s="2444"/>
      <c r="D856" s="787"/>
      <c r="E856" s="2452"/>
      <c r="F856" s="2466"/>
    </row>
    <row r="857" spans="1:6">
      <c r="A857" s="2441"/>
      <c r="B857" s="784"/>
      <c r="C857" s="2444"/>
      <c r="D857" s="787"/>
      <c r="E857" s="2452"/>
      <c r="F857" s="2466"/>
    </row>
    <row r="858" spans="1:6">
      <c r="A858" s="2441"/>
      <c r="B858" s="784"/>
      <c r="C858" s="2444"/>
      <c r="D858" s="787"/>
      <c r="E858" s="2452"/>
      <c r="F858" s="2466"/>
    </row>
    <row r="859" spans="1:6">
      <c r="A859" s="2442"/>
      <c r="B859" s="804"/>
      <c r="C859" s="2445"/>
      <c r="D859" s="774"/>
      <c r="E859" s="2453"/>
      <c r="F859" s="2467"/>
    </row>
    <row r="860" spans="1:6">
      <c r="A860" s="2441"/>
      <c r="B860" s="784"/>
      <c r="C860" s="2444"/>
      <c r="D860" s="787"/>
      <c r="E860" s="2452"/>
      <c r="F860" s="2466"/>
    </row>
    <row r="861" spans="1:6">
      <c r="A861" s="2441"/>
      <c r="B861" s="784"/>
      <c r="C861" s="2444"/>
      <c r="D861" s="787"/>
      <c r="E861" s="2452"/>
      <c r="F861" s="2466"/>
    </row>
    <row r="862" spans="1:6">
      <c r="A862" s="2441"/>
      <c r="B862" s="784"/>
      <c r="C862" s="2444"/>
      <c r="D862" s="787"/>
      <c r="E862" s="2452"/>
      <c r="F862" s="2466"/>
    </row>
    <row r="863" spans="1:6">
      <c r="A863" s="2441"/>
      <c r="B863" s="784"/>
      <c r="C863" s="2444"/>
      <c r="D863" s="787"/>
      <c r="E863" s="2452"/>
      <c r="F863" s="2466"/>
    </row>
    <row r="864" spans="1:6">
      <c r="A864" s="2441"/>
      <c r="B864" s="784"/>
      <c r="C864" s="2444"/>
      <c r="D864" s="787"/>
      <c r="E864" s="2452"/>
      <c r="F864" s="2466"/>
    </row>
    <row r="865" spans="1:6">
      <c r="A865" s="2441"/>
      <c r="B865" s="784"/>
      <c r="C865" s="2444"/>
      <c r="D865" s="787"/>
      <c r="E865" s="2452"/>
      <c r="F865" s="2466"/>
    </row>
    <row r="866" spans="1:6">
      <c r="A866" s="2441"/>
      <c r="B866" s="784"/>
      <c r="C866" s="2444"/>
      <c r="D866" s="787"/>
      <c r="E866" s="2452"/>
      <c r="F866" s="2466"/>
    </row>
    <row r="867" spans="1:6">
      <c r="A867" s="2441"/>
      <c r="B867" s="784"/>
      <c r="C867" s="2444"/>
      <c r="D867" s="787"/>
      <c r="E867" s="2452"/>
      <c r="F867" s="2466"/>
    </row>
    <row r="868" spans="1:6">
      <c r="A868" s="2441"/>
      <c r="B868" s="784"/>
      <c r="C868" s="2444"/>
      <c r="D868" s="787"/>
      <c r="E868" s="2452"/>
      <c r="F868" s="2466"/>
    </row>
    <row r="869" spans="1:6">
      <c r="A869" s="2441"/>
      <c r="B869" s="784"/>
      <c r="C869" s="2444"/>
      <c r="D869" s="787"/>
      <c r="E869" s="2452"/>
      <c r="F869" s="2466"/>
    </row>
    <row r="870" spans="1:6">
      <c r="A870" s="2441"/>
      <c r="B870" s="784"/>
      <c r="C870" s="2444"/>
      <c r="D870" s="787"/>
      <c r="E870" s="2452"/>
      <c r="F870" s="2466"/>
    </row>
    <row r="871" spans="1:6">
      <c r="A871" s="2441"/>
      <c r="B871" s="784"/>
      <c r="C871" s="2444"/>
      <c r="D871" s="787"/>
      <c r="E871" s="2452"/>
      <c r="F871" s="2466"/>
    </row>
    <row r="872" spans="1:6">
      <c r="A872" s="2441"/>
      <c r="B872" s="784"/>
      <c r="C872" s="2444"/>
      <c r="D872" s="787"/>
      <c r="E872" s="2452"/>
      <c r="F872" s="2466"/>
    </row>
    <row r="873" spans="1:6">
      <c r="A873" s="2441"/>
      <c r="B873" s="784"/>
      <c r="C873" s="2444"/>
      <c r="D873" s="787"/>
      <c r="E873" s="2452"/>
      <c r="F873" s="2466"/>
    </row>
    <row r="874" spans="1:6">
      <c r="A874" s="2441"/>
      <c r="B874" s="784"/>
      <c r="C874" s="2444"/>
      <c r="D874" s="787"/>
      <c r="E874" s="2452"/>
      <c r="F874" s="2466"/>
    </row>
    <row r="875" spans="1:6">
      <c r="A875" s="2441"/>
      <c r="B875" s="784"/>
      <c r="C875" s="2444"/>
      <c r="D875" s="787"/>
      <c r="E875" s="2452"/>
      <c r="F875" s="2466"/>
    </row>
    <row r="876" spans="1:6">
      <c r="A876" s="2441"/>
      <c r="B876" s="784"/>
      <c r="C876" s="2444"/>
      <c r="D876" s="787"/>
      <c r="E876" s="2452"/>
      <c r="F876" s="2466"/>
    </row>
    <row r="877" spans="1:6">
      <c r="A877" s="2441"/>
      <c r="B877" s="784"/>
      <c r="C877" s="2444"/>
      <c r="D877" s="787"/>
      <c r="E877" s="2452"/>
      <c r="F877" s="2466"/>
    </row>
    <row r="878" spans="1:6">
      <c r="A878" s="2441"/>
      <c r="B878" s="784"/>
      <c r="C878" s="2444"/>
      <c r="D878" s="787"/>
      <c r="E878" s="2452"/>
      <c r="F878" s="2466"/>
    </row>
    <row r="879" spans="1:6">
      <c r="A879" s="2441"/>
      <c r="B879" s="784"/>
      <c r="C879" s="2444"/>
      <c r="D879" s="787"/>
      <c r="E879" s="2452"/>
      <c r="F879" s="2466"/>
    </row>
    <row r="880" spans="1:6">
      <c r="A880" s="2441"/>
      <c r="B880" s="784"/>
      <c r="C880" s="2444"/>
      <c r="D880" s="787"/>
      <c r="E880" s="2452"/>
      <c r="F880" s="2466"/>
    </row>
    <row r="881" spans="1:6">
      <c r="A881" s="2441"/>
      <c r="B881" s="784"/>
      <c r="C881" s="2444"/>
      <c r="D881" s="787"/>
      <c r="E881" s="2452"/>
      <c r="F881" s="2466"/>
    </row>
    <row r="882" spans="1:6">
      <c r="A882" s="2441"/>
      <c r="B882" s="784"/>
      <c r="C882" s="2444"/>
      <c r="D882" s="787"/>
      <c r="E882" s="2452"/>
      <c r="F882" s="2466"/>
    </row>
    <row r="883" spans="1:6">
      <c r="A883" s="2441"/>
      <c r="B883" s="784"/>
      <c r="C883" s="2444"/>
      <c r="D883" s="787"/>
      <c r="E883" s="2452"/>
      <c r="F883" s="2466"/>
    </row>
    <row r="884" spans="1:6">
      <c r="A884" s="2441"/>
      <c r="B884" s="784"/>
      <c r="C884" s="2444"/>
      <c r="D884" s="787"/>
      <c r="E884" s="2452"/>
      <c r="F884" s="2466"/>
    </row>
    <row r="885" spans="1:6">
      <c r="A885" s="2441"/>
      <c r="B885" s="784"/>
      <c r="C885" s="2444"/>
      <c r="D885" s="787"/>
      <c r="E885" s="2452"/>
      <c r="F885" s="2466"/>
    </row>
    <row r="886" spans="1:6">
      <c r="A886" s="2441"/>
      <c r="B886" s="784"/>
      <c r="C886" s="2444"/>
      <c r="D886" s="787"/>
      <c r="E886" s="2452"/>
      <c r="F886" s="2466"/>
    </row>
    <row r="887" spans="1:6">
      <c r="A887" s="2441"/>
      <c r="B887" s="784"/>
      <c r="C887" s="2444"/>
      <c r="D887" s="787"/>
      <c r="E887" s="2452"/>
      <c r="F887" s="2466"/>
    </row>
    <row r="888" spans="1:6">
      <c r="A888" s="2441"/>
      <c r="B888" s="784"/>
      <c r="C888" s="2444"/>
      <c r="D888" s="787"/>
      <c r="E888" s="2452"/>
      <c r="F888" s="2466"/>
    </row>
    <row r="889" spans="1:6">
      <c r="A889" s="48"/>
      <c r="B889" s="2568" t="s">
        <v>1847</v>
      </c>
      <c r="C889" s="47"/>
      <c r="D889" s="718"/>
      <c r="E889" s="2014"/>
      <c r="F889" s="2461"/>
    </row>
    <row r="890" spans="1:6" ht="15" thickBot="1">
      <c r="A890" s="664"/>
      <c r="B890" s="2569"/>
      <c r="C890" s="764"/>
      <c r="D890" s="765"/>
      <c r="E890" s="2181"/>
      <c r="F890" s="2462">
        <f>SUM(F846:F888)</f>
        <v>0</v>
      </c>
    </row>
    <row r="891" spans="1:6" ht="15" thickTop="1">
      <c r="A891" s="1696"/>
      <c r="B891" s="767"/>
      <c r="C891" s="1709"/>
      <c r="D891" s="709"/>
      <c r="E891" s="2177"/>
      <c r="F891" s="1725"/>
    </row>
    <row r="892" spans="1:6">
      <c r="A892" s="1696"/>
      <c r="B892" s="628" t="s">
        <v>1494</v>
      </c>
      <c r="C892" s="1709"/>
      <c r="D892" s="709"/>
      <c r="E892" s="2177"/>
      <c r="F892" s="661"/>
    </row>
    <row r="893" spans="1:6">
      <c r="A893" s="1728"/>
      <c r="B893" s="711"/>
      <c r="C893" s="1728"/>
      <c r="D893" s="712"/>
      <c r="E893" s="2448"/>
      <c r="F893" s="1719"/>
    </row>
    <row r="894" spans="1:6">
      <c r="A894" s="2440"/>
      <c r="B894" s="715" t="s">
        <v>1848</v>
      </c>
      <c r="C894" s="1728"/>
      <c r="D894" s="712"/>
      <c r="E894" s="2448"/>
      <c r="F894" s="1719"/>
    </row>
    <row r="895" spans="1:6">
      <c r="A895" s="1728"/>
      <c r="B895" s="711"/>
      <c r="C895" s="1728"/>
      <c r="D895" s="712"/>
      <c r="E895" s="2448"/>
      <c r="F895" s="1719"/>
    </row>
    <row r="896" spans="1:6">
      <c r="A896" s="1728"/>
      <c r="B896" s="711" t="s">
        <v>1849</v>
      </c>
      <c r="C896" s="1728"/>
      <c r="D896" s="712"/>
      <c r="E896" s="2454"/>
      <c r="F896" s="1719"/>
    </row>
    <row r="897" spans="1:6">
      <c r="A897" s="1728"/>
      <c r="B897" s="711"/>
      <c r="C897" s="1728"/>
      <c r="D897" s="712"/>
      <c r="E897" s="2454"/>
      <c r="F897" s="1719"/>
    </row>
    <row r="898" spans="1:6" ht="41.4">
      <c r="A898" s="1728" t="s">
        <v>28</v>
      </c>
      <c r="B898" s="711" t="s">
        <v>1850</v>
      </c>
      <c r="C898" s="1728" t="s">
        <v>42</v>
      </c>
      <c r="D898" s="712">
        <v>20</v>
      </c>
      <c r="E898" s="2454"/>
      <c r="F898" s="1719">
        <f>D898*E898</f>
        <v>0</v>
      </c>
    </row>
    <row r="899" spans="1:6">
      <c r="A899" s="1728"/>
      <c r="B899" s="741"/>
      <c r="C899" s="1728"/>
      <c r="D899" s="712"/>
      <c r="E899" s="2454"/>
      <c r="F899" s="1719"/>
    </row>
    <row r="900" spans="1:6" ht="27.6">
      <c r="A900" s="1728" t="s">
        <v>30</v>
      </c>
      <c r="B900" s="711" t="s">
        <v>1851</v>
      </c>
      <c r="C900" s="1728" t="s">
        <v>42</v>
      </c>
      <c r="D900" s="712">
        <v>100</v>
      </c>
      <c r="E900" s="2454"/>
      <c r="F900" s="1719">
        <f>D900*E900</f>
        <v>0</v>
      </c>
    </row>
    <row r="901" spans="1:6">
      <c r="A901" s="1728"/>
      <c r="B901" s="711"/>
      <c r="C901" s="1728"/>
      <c r="D901" s="712"/>
      <c r="E901" s="2454"/>
      <c r="F901" s="1719"/>
    </row>
    <row r="902" spans="1:6" ht="27.6">
      <c r="A902" s="1728" t="s">
        <v>31</v>
      </c>
      <c r="B902" s="711" t="s">
        <v>1852</v>
      </c>
      <c r="C902" s="1728" t="s">
        <v>42</v>
      </c>
      <c r="D902" s="712">
        <v>50</v>
      </c>
      <c r="E902" s="2455"/>
      <c r="F902" s="1719">
        <f>D902*E902</f>
        <v>0</v>
      </c>
    </row>
    <row r="903" spans="1:6">
      <c r="A903" s="1728"/>
      <c r="B903" s="711"/>
      <c r="C903" s="1728"/>
      <c r="D903" s="712"/>
      <c r="E903" s="2455"/>
      <c r="F903" s="1719"/>
    </row>
    <row r="904" spans="1:6" ht="27.6">
      <c r="A904" s="1728" t="s">
        <v>32</v>
      </c>
      <c r="B904" s="711" t="s">
        <v>1853</v>
      </c>
      <c r="C904" s="1728" t="s">
        <v>42</v>
      </c>
      <c r="D904" s="712">
        <v>50</v>
      </c>
      <c r="E904" s="2455"/>
      <c r="F904" s="1719">
        <f>D904*E904</f>
        <v>0</v>
      </c>
    </row>
    <row r="905" spans="1:6">
      <c r="A905" s="1728"/>
      <c r="B905" s="711"/>
      <c r="C905" s="1728"/>
      <c r="D905" s="712"/>
      <c r="E905" s="2455"/>
      <c r="F905" s="1719"/>
    </row>
    <row r="906" spans="1:6">
      <c r="A906" s="1728" t="s">
        <v>33</v>
      </c>
      <c r="B906" s="711" t="s">
        <v>1854</v>
      </c>
      <c r="C906" s="1728" t="s">
        <v>42</v>
      </c>
      <c r="D906" s="712">
        <v>30</v>
      </c>
      <c r="E906" s="2455"/>
      <c r="F906" s="1719">
        <f>D906*E906</f>
        <v>0</v>
      </c>
    </row>
    <row r="907" spans="1:6">
      <c r="A907" s="1728"/>
      <c r="B907" s="711"/>
      <c r="C907" s="1728"/>
      <c r="D907" s="712"/>
      <c r="E907" s="2454"/>
      <c r="F907" s="1719"/>
    </row>
    <row r="908" spans="1:6">
      <c r="A908" s="1728" t="s">
        <v>34</v>
      </c>
      <c r="B908" s="711" t="s">
        <v>1855</v>
      </c>
      <c r="C908" s="1728" t="s">
        <v>42</v>
      </c>
      <c r="D908" s="712">
        <v>20</v>
      </c>
      <c r="E908" s="2454"/>
      <c r="F908" s="1719">
        <f>D908*E908</f>
        <v>0</v>
      </c>
    </row>
    <row r="909" spans="1:6">
      <c r="A909" s="1728"/>
      <c r="B909" s="711"/>
      <c r="C909" s="1728"/>
      <c r="D909" s="712"/>
      <c r="E909" s="2454"/>
      <c r="F909" s="1719"/>
    </row>
    <row r="910" spans="1:6">
      <c r="A910" s="1728" t="s">
        <v>35</v>
      </c>
      <c r="B910" s="711" t="s">
        <v>1856</v>
      </c>
      <c r="C910" s="1728" t="s">
        <v>42</v>
      </c>
      <c r="D910" s="712">
        <v>50</v>
      </c>
      <c r="E910" s="2454"/>
      <c r="F910" s="1719">
        <f>D910*E910</f>
        <v>0</v>
      </c>
    </row>
    <row r="911" spans="1:6">
      <c r="A911" s="1728"/>
      <c r="B911" s="711"/>
      <c r="C911" s="1728"/>
      <c r="D911" s="712"/>
      <c r="E911" s="2454"/>
      <c r="F911" s="1719"/>
    </row>
    <row r="912" spans="1:6">
      <c r="A912" s="1728" t="s">
        <v>36</v>
      </c>
      <c r="B912" s="711" t="s">
        <v>1857</v>
      </c>
      <c r="C912" s="1728" t="s">
        <v>42</v>
      </c>
      <c r="D912" s="712">
        <v>500</v>
      </c>
      <c r="E912" s="2454"/>
      <c r="F912" s="1719">
        <f>D912*E912</f>
        <v>0</v>
      </c>
    </row>
    <row r="913" spans="1:6">
      <c r="A913" s="1728"/>
      <c r="B913" s="711"/>
      <c r="C913" s="1728"/>
      <c r="D913" s="712"/>
      <c r="E913" s="2454"/>
      <c r="F913" s="1719"/>
    </row>
    <row r="914" spans="1:6">
      <c r="A914" s="1728" t="s">
        <v>74</v>
      </c>
      <c r="B914" s="711" t="s">
        <v>1858</v>
      </c>
      <c r="C914" s="1728" t="s">
        <v>42</v>
      </c>
      <c r="D914" s="712">
        <v>500</v>
      </c>
      <c r="E914" s="2454"/>
      <c r="F914" s="1719">
        <f>D914*E914</f>
        <v>0</v>
      </c>
    </row>
    <row r="915" spans="1:6">
      <c r="A915" s="1728"/>
      <c r="B915" s="711"/>
      <c r="C915" s="1728"/>
      <c r="D915" s="712"/>
      <c r="E915" s="2454"/>
      <c r="F915" s="1719"/>
    </row>
    <row r="916" spans="1:6" ht="27.6">
      <c r="A916" s="1728" t="s">
        <v>38</v>
      </c>
      <c r="B916" s="711" t="s">
        <v>1742</v>
      </c>
      <c r="C916" s="1728" t="s">
        <v>58</v>
      </c>
      <c r="D916" s="712"/>
      <c r="E916" s="2454"/>
      <c r="F916" s="1719"/>
    </row>
    <row r="917" spans="1:6">
      <c r="A917" s="1728"/>
      <c r="B917" s="711"/>
      <c r="C917" s="1728"/>
      <c r="D917" s="712"/>
      <c r="E917" s="2454"/>
      <c r="F917" s="1719"/>
    </row>
    <row r="918" spans="1:6">
      <c r="A918" s="1728"/>
      <c r="B918" s="711"/>
      <c r="C918" s="1728"/>
      <c r="D918" s="712"/>
      <c r="E918" s="2454"/>
      <c r="F918" s="1719"/>
    </row>
    <row r="919" spans="1:6">
      <c r="A919" s="1728"/>
      <c r="B919" s="711"/>
      <c r="C919" s="1728"/>
      <c r="D919" s="712"/>
      <c r="E919" s="2454"/>
      <c r="F919" s="1719"/>
    </row>
    <row r="920" spans="1:6">
      <c r="A920" s="1728"/>
      <c r="B920" s="711"/>
      <c r="C920" s="1728"/>
      <c r="D920" s="712"/>
      <c r="E920" s="2454"/>
      <c r="F920" s="1719"/>
    </row>
    <row r="921" spans="1:6">
      <c r="A921" s="1728"/>
      <c r="B921" s="711"/>
      <c r="C921" s="1728"/>
      <c r="D921" s="712"/>
      <c r="E921" s="2454"/>
      <c r="F921" s="1719"/>
    </row>
    <row r="922" spans="1:6">
      <c r="A922" s="1728"/>
      <c r="B922" s="711"/>
      <c r="C922" s="1728"/>
      <c r="D922" s="712"/>
      <c r="E922" s="2454"/>
      <c r="F922" s="1719"/>
    </row>
    <row r="923" spans="1:6">
      <c r="A923" s="1728"/>
      <c r="B923" s="711"/>
      <c r="C923" s="1728"/>
      <c r="D923" s="712"/>
      <c r="E923" s="2454"/>
      <c r="F923" s="1719"/>
    </row>
    <row r="924" spans="1:6">
      <c r="A924" s="1728"/>
      <c r="B924" s="711"/>
      <c r="C924" s="1728"/>
      <c r="D924" s="712"/>
      <c r="E924" s="2454"/>
      <c r="F924" s="1719"/>
    </row>
    <row r="925" spans="1:6">
      <c r="A925" s="1728"/>
      <c r="B925" s="711"/>
      <c r="C925" s="1728"/>
      <c r="D925" s="712"/>
      <c r="E925" s="2454"/>
      <c r="F925" s="1719"/>
    </row>
    <row r="926" spans="1:6">
      <c r="A926" s="1728"/>
      <c r="B926" s="711"/>
      <c r="C926" s="1728"/>
      <c r="D926" s="712"/>
      <c r="E926" s="2454"/>
      <c r="F926" s="1719"/>
    </row>
    <row r="927" spans="1:6">
      <c r="A927" s="1728"/>
      <c r="B927" s="711"/>
      <c r="C927" s="1728"/>
      <c r="D927" s="712"/>
      <c r="E927" s="2454"/>
      <c r="F927" s="1719"/>
    </row>
    <row r="928" spans="1:6">
      <c r="A928" s="1728"/>
      <c r="B928" s="711"/>
      <c r="C928" s="1728"/>
      <c r="D928" s="712"/>
      <c r="E928" s="2454"/>
      <c r="F928" s="1719"/>
    </row>
    <row r="929" spans="1:6">
      <c r="A929" s="1728"/>
      <c r="B929" s="711"/>
      <c r="C929" s="1728"/>
      <c r="D929" s="712"/>
      <c r="E929" s="2454"/>
      <c r="F929" s="1719"/>
    </row>
    <row r="930" spans="1:6">
      <c r="A930" s="1728"/>
      <c r="B930" s="711"/>
      <c r="C930" s="1728"/>
      <c r="D930" s="712"/>
      <c r="E930" s="2454"/>
      <c r="F930" s="1719"/>
    </row>
    <row r="931" spans="1:6">
      <c r="A931" s="1728"/>
      <c r="B931" s="711"/>
      <c r="C931" s="1728"/>
      <c r="D931" s="712"/>
      <c r="E931" s="2454"/>
      <c r="F931" s="1719"/>
    </row>
    <row r="932" spans="1:6">
      <c r="A932" s="48"/>
      <c r="B932" s="2568" t="s">
        <v>1859</v>
      </c>
      <c r="C932" s="47"/>
      <c r="D932" s="718"/>
      <c r="E932" s="2014"/>
      <c r="F932" s="2461"/>
    </row>
    <row r="933" spans="1:6" ht="15" thickBot="1">
      <c r="A933" s="66"/>
      <c r="B933" s="2569"/>
      <c r="C933" s="65"/>
      <c r="D933" s="720"/>
      <c r="E933" s="2022"/>
      <c r="F933" s="2462">
        <f>SUM(F896:F917)</f>
        <v>0</v>
      </c>
    </row>
    <row r="934" spans="1:6" ht="15" thickTop="1">
      <c r="A934" s="1696"/>
      <c r="B934" s="767"/>
      <c r="C934" s="1709"/>
      <c r="D934" s="709"/>
      <c r="E934" s="2177"/>
      <c r="F934" s="1725"/>
    </row>
    <row r="935" spans="1:6">
      <c r="A935" s="1696"/>
      <c r="B935" s="628" t="s">
        <v>1529</v>
      </c>
      <c r="C935" s="1709"/>
      <c r="D935" s="709"/>
      <c r="E935" s="2177"/>
      <c r="F935" s="661"/>
    </row>
    <row r="936" spans="1:6">
      <c r="A936" s="1728"/>
      <c r="B936" s="711"/>
      <c r="C936" s="1728"/>
      <c r="D936" s="712"/>
      <c r="E936" s="2448"/>
      <c r="F936" s="1719"/>
    </row>
    <row r="937" spans="1:6">
      <c r="A937" s="2440"/>
      <c r="B937" s="715" t="s">
        <v>1860</v>
      </c>
      <c r="C937" s="1728"/>
      <c r="D937" s="712"/>
      <c r="E937" s="2448"/>
      <c r="F937" s="1719"/>
    </row>
    <row r="938" spans="1:6">
      <c r="A938" s="1728"/>
      <c r="B938" s="711"/>
      <c r="C938" s="1728"/>
      <c r="D938" s="712"/>
      <c r="E938" s="2448"/>
      <c r="F938" s="1719"/>
    </row>
    <row r="939" spans="1:6" ht="41.4">
      <c r="A939" s="1728"/>
      <c r="B939" s="711" t="s">
        <v>1861</v>
      </c>
      <c r="C939" s="1728"/>
      <c r="D939" s="712"/>
      <c r="E939" s="2454"/>
      <c r="F939" s="1719"/>
    </row>
    <row r="940" spans="1:6">
      <c r="A940" s="1728"/>
      <c r="B940" s="711"/>
      <c r="C940" s="1728"/>
      <c r="D940" s="712"/>
      <c r="E940" s="2454"/>
      <c r="F940" s="1719"/>
    </row>
    <row r="941" spans="1:6" ht="27.6">
      <c r="A941" s="1728" t="s">
        <v>28</v>
      </c>
      <c r="B941" s="711" t="s">
        <v>1862</v>
      </c>
      <c r="C941" s="1728"/>
      <c r="D941" s="712"/>
      <c r="E941" s="2454"/>
      <c r="F941" s="1719"/>
    </row>
    <row r="942" spans="1:6" ht="27.6">
      <c r="A942" s="1728"/>
      <c r="B942" s="741" t="s">
        <v>1863</v>
      </c>
      <c r="C942" s="1728" t="s">
        <v>1421</v>
      </c>
      <c r="D942" s="712">
        <v>24</v>
      </c>
      <c r="E942" s="2454"/>
      <c r="F942" s="1719">
        <f>D942*E942</f>
        <v>0</v>
      </c>
    </row>
    <row r="943" spans="1:6">
      <c r="A943" s="1728"/>
      <c r="B943" s="711"/>
      <c r="C943" s="1728"/>
      <c r="D943" s="712"/>
      <c r="E943" s="2454"/>
      <c r="F943" s="1719"/>
    </row>
    <row r="944" spans="1:6" ht="27.6">
      <c r="A944" s="1728" t="s">
        <v>30</v>
      </c>
      <c r="B944" s="711" t="s">
        <v>1864</v>
      </c>
      <c r="C944" s="1728"/>
      <c r="D944" s="712"/>
      <c r="E944" s="2454"/>
      <c r="F944" s="1719"/>
    </row>
    <row r="945" spans="1:6">
      <c r="A945" s="1728"/>
      <c r="B945" s="711" t="s">
        <v>1865</v>
      </c>
      <c r="C945" s="1728" t="s">
        <v>42</v>
      </c>
      <c r="D945" s="712">
        <v>50</v>
      </c>
      <c r="E945" s="2455"/>
      <c r="F945" s="1719">
        <f>D945*E945</f>
        <v>0</v>
      </c>
    </row>
    <row r="946" spans="1:6">
      <c r="A946" s="1728"/>
      <c r="B946" s="711"/>
      <c r="C946" s="1728"/>
      <c r="D946" s="712"/>
      <c r="E946" s="2455"/>
      <c r="F946" s="1719"/>
    </row>
    <row r="947" spans="1:6" ht="27.6">
      <c r="A947" s="1728" t="s">
        <v>31</v>
      </c>
      <c r="B947" s="711" t="s">
        <v>1866</v>
      </c>
      <c r="C947" s="1728" t="s">
        <v>1421</v>
      </c>
      <c r="D947" s="712">
        <v>2</v>
      </c>
      <c r="E947" s="2455"/>
      <c r="F947" s="1719">
        <f>D947*E947</f>
        <v>0</v>
      </c>
    </row>
    <row r="948" spans="1:6">
      <c r="A948" s="1728"/>
      <c r="B948" s="711"/>
      <c r="C948" s="1728"/>
      <c r="D948" s="712"/>
      <c r="E948" s="2455"/>
      <c r="F948" s="1719"/>
    </row>
    <row r="949" spans="1:6" ht="27.6">
      <c r="A949" s="1728" t="s">
        <v>32</v>
      </c>
      <c r="B949" s="711" t="s">
        <v>1742</v>
      </c>
      <c r="C949" s="1728" t="s">
        <v>58</v>
      </c>
      <c r="D949" s="712"/>
      <c r="E949" s="2455"/>
      <c r="F949" s="1719">
        <f>E949</f>
        <v>0</v>
      </c>
    </row>
    <row r="950" spans="1:6">
      <c r="A950" s="1728"/>
      <c r="B950" s="711"/>
      <c r="C950" s="1728"/>
      <c r="D950" s="712"/>
      <c r="E950" s="2454"/>
      <c r="F950" s="1719"/>
    </row>
    <row r="951" spans="1:6">
      <c r="A951" s="1728"/>
      <c r="B951" s="711"/>
      <c r="C951" s="1728"/>
      <c r="D951" s="712"/>
      <c r="E951" s="2454"/>
      <c r="F951" s="1719"/>
    </row>
    <row r="952" spans="1:6">
      <c r="A952" s="1728"/>
      <c r="B952" s="711"/>
      <c r="C952" s="1728"/>
      <c r="D952" s="712"/>
      <c r="E952" s="2454"/>
      <c r="F952" s="1719"/>
    </row>
    <row r="953" spans="1:6">
      <c r="A953" s="1728"/>
      <c r="B953" s="711"/>
      <c r="C953" s="1728"/>
      <c r="D953" s="712"/>
      <c r="E953" s="2454"/>
      <c r="F953" s="1719"/>
    </row>
    <row r="954" spans="1:6">
      <c r="A954" s="1728"/>
      <c r="B954" s="711"/>
      <c r="C954" s="1728"/>
      <c r="D954" s="712"/>
      <c r="E954" s="2454"/>
      <c r="F954" s="1719"/>
    </row>
    <row r="955" spans="1:6">
      <c r="A955" s="1728"/>
      <c r="B955" s="711"/>
      <c r="C955" s="1728"/>
      <c r="D955" s="712"/>
      <c r="E955" s="2454"/>
      <c r="F955" s="1719"/>
    </row>
    <row r="956" spans="1:6">
      <c r="A956" s="1728"/>
      <c r="B956" s="711"/>
      <c r="C956" s="1728"/>
      <c r="D956" s="712"/>
      <c r="E956" s="2454"/>
      <c r="F956" s="1719"/>
    </row>
    <row r="957" spans="1:6">
      <c r="A957" s="1728"/>
      <c r="B957" s="711"/>
      <c r="C957" s="1728"/>
      <c r="D957" s="712"/>
      <c r="E957" s="2454"/>
      <c r="F957" s="1719"/>
    </row>
    <row r="958" spans="1:6">
      <c r="A958" s="1728"/>
      <c r="B958" s="711"/>
      <c r="C958" s="1728"/>
      <c r="D958" s="712"/>
      <c r="E958" s="2454"/>
      <c r="F958" s="1719"/>
    </row>
    <row r="959" spans="1:6">
      <c r="A959" s="1728"/>
      <c r="B959" s="711"/>
      <c r="C959" s="1728"/>
      <c r="D959" s="712"/>
      <c r="E959" s="2454"/>
      <c r="F959" s="1719"/>
    </row>
    <row r="960" spans="1:6">
      <c r="A960" s="1728"/>
      <c r="B960" s="711"/>
      <c r="C960" s="1728"/>
      <c r="D960" s="712"/>
      <c r="E960" s="2454"/>
      <c r="F960" s="1719"/>
    </row>
    <row r="961" spans="1:6">
      <c r="A961" s="1728"/>
      <c r="B961" s="711"/>
      <c r="C961" s="1728"/>
      <c r="D961" s="712"/>
      <c r="E961" s="2454"/>
      <c r="F961" s="1719"/>
    </row>
    <row r="962" spans="1:6">
      <c r="A962" s="1728"/>
      <c r="B962" s="711"/>
      <c r="C962" s="1728"/>
      <c r="D962" s="712"/>
      <c r="E962" s="2454"/>
      <c r="F962" s="1719"/>
    </row>
    <row r="963" spans="1:6">
      <c r="A963" s="1728"/>
      <c r="B963" s="711"/>
      <c r="C963" s="1728"/>
      <c r="D963" s="712"/>
      <c r="E963" s="2454"/>
      <c r="F963" s="1719"/>
    </row>
    <row r="964" spans="1:6">
      <c r="A964" s="1728"/>
      <c r="B964" s="711"/>
      <c r="C964" s="1728"/>
      <c r="D964" s="712"/>
      <c r="E964" s="2454"/>
      <c r="F964" s="1719"/>
    </row>
    <row r="965" spans="1:6">
      <c r="A965" s="1728"/>
      <c r="B965" s="711"/>
      <c r="C965" s="1728"/>
      <c r="D965" s="712"/>
      <c r="E965" s="2454"/>
      <c r="F965" s="1719"/>
    </row>
    <row r="966" spans="1:6">
      <c r="A966" s="1728"/>
      <c r="B966" s="711"/>
      <c r="C966" s="1728"/>
      <c r="D966" s="712"/>
      <c r="E966" s="2454"/>
      <c r="F966" s="1719"/>
    </row>
    <row r="967" spans="1:6">
      <c r="A967" s="1728"/>
      <c r="B967" s="711"/>
      <c r="C967" s="1728"/>
      <c r="D967" s="712"/>
      <c r="E967" s="2454"/>
      <c r="F967" s="1719"/>
    </row>
    <row r="968" spans="1:6">
      <c r="A968" s="1728"/>
      <c r="B968" s="711"/>
      <c r="C968" s="1728"/>
      <c r="D968" s="712"/>
      <c r="E968" s="2454"/>
      <c r="F968" s="1719"/>
    </row>
    <row r="969" spans="1:6">
      <c r="A969" s="1728"/>
      <c r="B969" s="711"/>
      <c r="C969" s="1728"/>
      <c r="D969" s="712"/>
      <c r="E969" s="2454"/>
      <c r="F969" s="1719"/>
    </row>
    <row r="970" spans="1:6">
      <c r="A970" s="1728"/>
      <c r="B970" s="711"/>
      <c r="C970" s="1728"/>
      <c r="D970" s="712"/>
      <c r="E970" s="2454"/>
      <c r="F970" s="1719"/>
    </row>
    <row r="971" spans="1:6">
      <c r="A971" s="1728"/>
      <c r="B971" s="711"/>
      <c r="C971" s="1728"/>
      <c r="D971" s="712"/>
      <c r="E971" s="2454"/>
      <c r="F971" s="1719"/>
    </row>
    <row r="972" spans="1:6">
      <c r="A972" s="1728"/>
      <c r="B972" s="711"/>
      <c r="C972" s="1728"/>
      <c r="D972" s="712"/>
      <c r="E972" s="2454"/>
      <c r="F972" s="1719"/>
    </row>
    <row r="973" spans="1:6">
      <c r="A973" s="1728"/>
      <c r="B973" s="711"/>
      <c r="C973" s="1728"/>
      <c r="D973" s="712"/>
      <c r="E973" s="2454"/>
      <c r="F973" s="1719"/>
    </row>
    <row r="974" spans="1:6">
      <c r="A974" s="48"/>
      <c r="B974" s="2568" t="s">
        <v>1867</v>
      </c>
      <c r="C974" s="47"/>
      <c r="D974" s="718"/>
      <c r="E974" s="2014"/>
      <c r="F974" s="2461"/>
    </row>
    <row r="975" spans="1:6" ht="15" thickBot="1">
      <c r="A975" s="66"/>
      <c r="B975" s="2569"/>
      <c r="C975" s="65"/>
      <c r="D975" s="720"/>
      <c r="E975" s="2022"/>
      <c r="F975" s="2462">
        <f>SUM(F939:F963)</f>
        <v>0</v>
      </c>
    </row>
    <row r="976" spans="1:6" ht="15" thickTop="1">
      <c r="A976" s="1696"/>
      <c r="B976" s="767"/>
      <c r="C976" s="1709"/>
      <c r="D976" s="709"/>
      <c r="E976" s="2177"/>
      <c r="F976" s="1725"/>
    </row>
    <row r="977" spans="1:6">
      <c r="A977" s="1696"/>
      <c r="B977" s="628" t="s">
        <v>1868</v>
      </c>
      <c r="C977" s="1709"/>
      <c r="D977" s="709"/>
      <c r="E977" s="2177"/>
      <c r="F977" s="661"/>
    </row>
    <row r="978" spans="1:6">
      <c r="A978" s="1728"/>
      <c r="B978" s="711"/>
      <c r="C978" s="1728"/>
      <c r="D978" s="712"/>
      <c r="E978" s="2448"/>
      <c r="F978" s="1719"/>
    </row>
    <row r="979" spans="1:6">
      <c r="A979" s="2440"/>
      <c r="B979" s="715" t="s">
        <v>1869</v>
      </c>
      <c r="C979" s="1728"/>
      <c r="D979" s="712"/>
      <c r="E979" s="2448"/>
      <c r="F979" s="1719"/>
    </row>
    <row r="980" spans="1:6" ht="12" customHeight="1">
      <c r="A980" s="1728"/>
      <c r="B980" s="711"/>
      <c r="C980" s="1728"/>
      <c r="D980" s="712"/>
      <c r="E980" s="2448"/>
      <c r="F980" s="1719"/>
    </row>
    <row r="981" spans="1:6" ht="41.4">
      <c r="A981" s="1728"/>
      <c r="B981" s="711" t="s">
        <v>1861</v>
      </c>
      <c r="C981" s="1728"/>
      <c r="D981" s="712"/>
      <c r="E981" s="2454"/>
      <c r="F981" s="1719"/>
    </row>
    <row r="982" spans="1:6" ht="110.4">
      <c r="A982" s="1728" t="s">
        <v>28</v>
      </c>
      <c r="B982" s="711" t="s">
        <v>1870</v>
      </c>
      <c r="C982" s="1728" t="s">
        <v>1421</v>
      </c>
      <c r="D982" s="712">
        <v>1</v>
      </c>
      <c r="E982" s="2454"/>
      <c r="F982" s="1719">
        <f>D982*E982</f>
        <v>0</v>
      </c>
    </row>
    <row r="983" spans="1:6" ht="11.4" customHeight="1">
      <c r="A983" s="1728"/>
      <c r="B983" s="711"/>
      <c r="C983" s="1728"/>
      <c r="D983" s="712"/>
      <c r="E983" s="2454"/>
      <c r="F983" s="1719"/>
    </row>
    <row r="984" spans="1:6" ht="55.2">
      <c r="A984" s="1728" t="s">
        <v>30</v>
      </c>
      <c r="B984" s="711" t="s">
        <v>1871</v>
      </c>
      <c r="C984" s="1728"/>
      <c r="D984" s="712"/>
      <c r="E984" s="2454"/>
      <c r="F984" s="1719"/>
    </row>
    <row r="985" spans="1:6">
      <c r="A985" s="1728"/>
      <c r="B985" s="711" t="s">
        <v>1872</v>
      </c>
      <c r="C985" s="1728" t="s">
        <v>1421</v>
      </c>
      <c r="D985" s="712">
        <v>25</v>
      </c>
      <c r="E985" s="2454"/>
      <c r="F985" s="1719">
        <f t="shared" ref="F985:F986" si="29">D985*E985</f>
        <v>0</v>
      </c>
    </row>
    <row r="986" spans="1:6">
      <c r="A986" s="1728"/>
      <c r="B986" s="711" t="s">
        <v>1873</v>
      </c>
      <c r="C986" s="1728" t="s">
        <v>1421</v>
      </c>
      <c r="D986" s="712">
        <v>25</v>
      </c>
      <c r="E986" s="2454"/>
      <c r="F986" s="1719">
        <f t="shared" si="29"/>
        <v>0</v>
      </c>
    </row>
    <row r="987" spans="1:6" ht="9.6" customHeight="1">
      <c r="A987" s="1728"/>
      <c r="B987" s="711"/>
      <c r="C987" s="1728"/>
      <c r="D987" s="712"/>
      <c r="E987" s="2455"/>
      <c r="F987" s="1719"/>
    </row>
    <row r="988" spans="1:6" ht="41.4">
      <c r="A988" s="1728" t="s">
        <v>31</v>
      </c>
      <c r="B988" s="711" t="s">
        <v>1874</v>
      </c>
      <c r="C988" s="1728"/>
      <c r="D988" s="712"/>
      <c r="E988" s="2455"/>
      <c r="F988" s="1719"/>
    </row>
    <row r="989" spans="1:6">
      <c r="A989" s="1728"/>
      <c r="B989" s="711" t="s">
        <v>1872</v>
      </c>
      <c r="C989" s="1728" t="s">
        <v>1421</v>
      </c>
      <c r="D989" s="712">
        <v>1</v>
      </c>
      <c r="E989" s="2455"/>
      <c r="F989" s="1719">
        <f t="shared" ref="F989:F990" si="30">D989*E989</f>
        <v>0</v>
      </c>
    </row>
    <row r="990" spans="1:6">
      <c r="A990" s="1728"/>
      <c r="B990" s="711" t="s">
        <v>1873</v>
      </c>
      <c r="C990" s="1728" t="s">
        <v>1421</v>
      </c>
      <c r="D990" s="712">
        <v>1</v>
      </c>
      <c r="E990" s="2455"/>
      <c r="F990" s="1719">
        <f t="shared" si="30"/>
        <v>0</v>
      </c>
    </row>
    <row r="991" spans="1:6" ht="12" customHeight="1">
      <c r="A991" s="1728"/>
      <c r="B991" s="711"/>
      <c r="C991" s="1728"/>
      <c r="D991" s="712"/>
      <c r="E991" s="2455"/>
      <c r="F991" s="1719"/>
    </row>
    <row r="992" spans="1:6" ht="41.4">
      <c r="A992" s="1728" t="s">
        <v>32</v>
      </c>
      <c r="B992" s="711" t="s">
        <v>1875</v>
      </c>
      <c r="C992" s="1728" t="s">
        <v>1421</v>
      </c>
      <c r="D992" s="712"/>
      <c r="E992" s="2454"/>
      <c r="F992" s="1719"/>
    </row>
    <row r="993" spans="1:6">
      <c r="A993" s="1728"/>
      <c r="B993" s="711" t="s">
        <v>1872</v>
      </c>
      <c r="C993" s="1728" t="s">
        <v>1421</v>
      </c>
      <c r="D993" s="712">
        <v>3</v>
      </c>
      <c r="E993" s="2454"/>
      <c r="F993" s="1719" t="s">
        <v>1876</v>
      </c>
    </row>
    <row r="994" spans="1:6">
      <c r="A994" s="1728"/>
      <c r="B994" s="711" t="s">
        <v>1873</v>
      </c>
      <c r="C994" s="1728" t="s">
        <v>1421</v>
      </c>
      <c r="D994" s="712">
        <v>3</v>
      </c>
      <c r="E994" s="2454"/>
      <c r="F994" s="1719" t="s">
        <v>1732</v>
      </c>
    </row>
    <row r="995" spans="1:6" ht="11.4" customHeight="1">
      <c r="A995" s="1728"/>
      <c r="B995" s="711"/>
      <c r="C995" s="1728"/>
      <c r="D995" s="712"/>
      <c r="E995" s="2454"/>
      <c r="F995" s="1719"/>
    </row>
    <row r="996" spans="1:6" ht="41.4">
      <c r="A996" s="1728" t="s">
        <v>33</v>
      </c>
      <c r="B996" s="711" t="s">
        <v>1877</v>
      </c>
      <c r="C996" s="1728" t="s">
        <v>1421</v>
      </c>
      <c r="D996" s="712"/>
      <c r="E996" s="2454"/>
      <c r="F996" s="1719"/>
    </row>
    <row r="997" spans="1:6">
      <c r="A997" s="1728"/>
      <c r="B997" s="711" t="s">
        <v>1872</v>
      </c>
      <c r="C997" s="1728" t="s">
        <v>1421</v>
      </c>
      <c r="D997" s="712">
        <v>3</v>
      </c>
      <c r="E997" s="2454"/>
      <c r="F997" s="1719">
        <f t="shared" ref="F997:F998" si="31">D997*E997</f>
        <v>0</v>
      </c>
    </row>
    <row r="998" spans="1:6">
      <c r="A998" s="1728"/>
      <c r="B998" s="711" t="s">
        <v>1873</v>
      </c>
      <c r="C998" s="1728" t="s">
        <v>1421</v>
      </c>
      <c r="D998" s="712">
        <v>3</v>
      </c>
      <c r="E998" s="2454"/>
      <c r="F998" s="1719">
        <f t="shared" si="31"/>
        <v>0</v>
      </c>
    </row>
    <row r="999" spans="1:6">
      <c r="A999" s="1728"/>
      <c r="B999" s="711"/>
      <c r="C999" s="1728"/>
      <c r="D999" s="712"/>
      <c r="E999" s="2454"/>
      <c r="F999" s="1719"/>
    </row>
    <row r="1000" spans="1:6">
      <c r="A1000" s="1728"/>
      <c r="B1000" s="711"/>
      <c r="C1000" s="1728"/>
      <c r="D1000" s="712"/>
      <c r="E1000" s="2454"/>
      <c r="F1000" s="1719"/>
    </row>
    <row r="1001" spans="1:6">
      <c r="A1001" s="1728"/>
      <c r="B1001" s="711"/>
      <c r="C1001" s="1728"/>
      <c r="D1001" s="712"/>
      <c r="E1001" s="2454"/>
      <c r="F1001" s="1719"/>
    </row>
    <row r="1002" spans="1:6">
      <c r="A1002" s="1728"/>
      <c r="B1002" s="711"/>
      <c r="C1002" s="1728"/>
      <c r="D1002" s="712"/>
      <c r="E1002" s="2454"/>
      <c r="F1002" s="1719"/>
    </row>
    <row r="1003" spans="1:6">
      <c r="A1003" s="1728"/>
      <c r="B1003" s="711"/>
      <c r="C1003" s="1728"/>
      <c r="D1003" s="712"/>
      <c r="E1003" s="2454"/>
      <c r="F1003" s="1719"/>
    </row>
    <row r="1004" spans="1:6">
      <c r="A1004" s="1728"/>
      <c r="B1004" s="711"/>
      <c r="C1004" s="1728"/>
      <c r="D1004" s="712"/>
      <c r="E1004" s="2454"/>
      <c r="F1004" s="1719"/>
    </row>
    <row r="1005" spans="1:6">
      <c r="A1005" s="1728"/>
      <c r="B1005" s="711"/>
      <c r="C1005" s="1728"/>
      <c r="D1005" s="712"/>
      <c r="E1005" s="2454"/>
      <c r="F1005" s="1719"/>
    </row>
    <row r="1006" spans="1:6">
      <c r="A1006" s="1728"/>
      <c r="B1006" s="711"/>
      <c r="C1006" s="1728"/>
      <c r="D1006" s="712"/>
      <c r="E1006" s="2454"/>
      <c r="F1006" s="1719"/>
    </row>
    <row r="1007" spans="1:6">
      <c r="A1007" s="48"/>
      <c r="B1007" s="1826"/>
      <c r="C1007" s="47"/>
      <c r="D1007" s="718"/>
      <c r="E1007" s="2014"/>
      <c r="F1007" s="2461"/>
    </row>
    <row r="1008" spans="1:6" ht="15" thickBot="1">
      <c r="A1008" s="66"/>
      <c r="B1008" s="734" t="s">
        <v>400</v>
      </c>
      <c r="C1008" s="65"/>
      <c r="D1008" s="720"/>
      <c r="E1008" s="2022"/>
      <c r="F1008" s="2462">
        <f>SUM(F979:F1006)</f>
        <v>0</v>
      </c>
    </row>
    <row r="1009" spans="1:6" ht="15" thickTop="1">
      <c r="A1009" s="1722"/>
      <c r="B1009" s="769"/>
      <c r="C1009" s="1759"/>
      <c r="D1009" s="722"/>
      <c r="E1009" s="2173"/>
      <c r="F1009" s="1725"/>
    </row>
    <row r="1010" spans="1:6" ht="41.4">
      <c r="A1010" s="1728" t="s">
        <v>28</v>
      </c>
      <c r="B1010" s="711" t="s">
        <v>1878</v>
      </c>
      <c r="C1010" s="1728"/>
      <c r="D1010" s="712"/>
      <c r="E1010" s="2454"/>
      <c r="F1010" s="1719"/>
    </row>
    <row r="1011" spans="1:6">
      <c r="A1011" s="1728"/>
      <c r="B1011" s="711" t="s">
        <v>1872</v>
      </c>
      <c r="C1011" s="1728" t="s">
        <v>1421</v>
      </c>
      <c r="D1011" s="712">
        <v>40</v>
      </c>
      <c r="E1011" s="2454"/>
      <c r="F1011" s="1719">
        <f t="shared" ref="F1011:F1012" si="32">D1011*E1011</f>
        <v>0</v>
      </c>
    </row>
    <row r="1012" spans="1:6">
      <c r="A1012" s="1728"/>
      <c r="B1012" s="711" t="s">
        <v>1873</v>
      </c>
      <c r="C1012" s="1728" t="s">
        <v>1421</v>
      </c>
      <c r="D1012" s="712">
        <v>40</v>
      </c>
      <c r="E1012" s="2454"/>
      <c r="F1012" s="1719">
        <f t="shared" si="32"/>
        <v>0</v>
      </c>
    </row>
    <row r="1013" spans="1:6">
      <c r="A1013" s="1728"/>
      <c r="B1013" s="711"/>
      <c r="C1013" s="1728"/>
      <c r="D1013" s="712"/>
      <c r="E1013" s="2454"/>
      <c r="F1013" s="1719"/>
    </row>
    <row r="1014" spans="1:6" ht="55.2">
      <c r="A1014" s="1728" t="s">
        <v>30</v>
      </c>
      <c r="B1014" s="711" t="s">
        <v>1879</v>
      </c>
      <c r="C1014" s="1728"/>
      <c r="D1014" s="712"/>
      <c r="E1014" s="2454"/>
      <c r="F1014" s="1719"/>
    </row>
    <row r="1015" spans="1:6">
      <c r="A1015" s="1728"/>
      <c r="B1015" s="711" t="s">
        <v>1872</v>
      </c>
      <c r="C1015" s="1728" t="s">
        <v>1421</v>
      </c>
      <c r="D1015" s="712">
        <v>3</v>
      </c>
      <c r="E1015" s="2454"/>
      <c r="F1015" s="1719">
        <f t="shared" ref="F1015:F1016" si="33">D1015*E1015</f>
        <v>0</v>
      </c>
    </row>
    <row r="1016" spans="1:6">
      <c r="A1016" s="1728"/>
      <c r="B1016" s="711" t="s">
        <v>1873</v>
      </c>
      <c r="C1016" s="1728" t="s">
        <v>1421</v>
      </c>
      <c r="D1016" s="712">
        <v>3</v>
      </c>
      <c r="E1016" s="2455"/>
      <c r="F1016" s="1719">
        <f t="shared" si="33"/>
        <v>0</v>
      </c>
    </row>
    <row r="1017" spans="1:6">
      <c r="A1017" s="1728"/>
      <c r="B1017" s="711"/>
      <c r="C1017" s="1728"/>
      <c r="D1017" s="712"/>
      <c r="E1017" s="2455"/>
      <c r="F1017" s="1719"/>
    </row>
    <row r="1018" spans="1:6" ht="69">
      <c r="A1018" s="1728" t="s">
        <v>31</v>
      </c>
      <c r="B1018" s="711" t="s">
        <v>1880</v>
      </c>
      <c r="C1018" s="1728"/>
      <c r="D1018" s="712"/>
      <c r="E1018" s="2455"/>
      <c r="F1018" s="1719"/>
    </row>
    <row r="1019" spans="1:6">
      <c r="A1019" s="1728"/>
      <c r="B1019" s="711" t="s">
        <v>1872</v>
      </c>
      <c r="C1019" s="1728" t="s">
        <v>1421</v>
      </c>
      <c r="D1019" s="712">
        <v>15</v>
      </c>
      <c r="E1019" s="2455"/>
      <c r="F1019" s="1719">
        <f t="shared" ref="F1019:F1021" si="34">D1019*E1019</f>
        <v>0</v>
      </c>
    </row>
    <row r="1020" spans="1:6">
      <c r="A1020" s="1728"/>
      <c r="B1020" s="711" t="s">
        <v>1873</v>
      </c>
      <c r="C1020" s="1728" t="s">
        <v>1421</v>
      </c>
      <c r="D1020" s="712">
        <v>15</v>
      </c>
      <c r="E1020" s="2455"/>
      <c r="F1020" s="1719">
        <f t="shared" si="34"/>
        <v>0</v>
      </c>
    </row>
    <row r="1021" spans="1:6">
      <c r="A1021" s="1728"/>
      <c r="B1021" s="711" t="s">
        <v>1881</v>
      </c>
      <c r="C1021" s="1728" t="s">
        <v>1421</v>
      </c>
      <c r="D1021" s="712">
        <v>5</v>
      </c>
      <c r="E1021" s="2454"/>
      <c r="F1021" s="1719">
        <f t="shared" si="34"/>
        <v>0</v>
      </c>
    </row>
    <row r="1022" spans="1:6">
      <c r="A1022" s="1728"/>
      <c r="B1022" s="711"/>
      <c r="C1022" s="1728"/>
      <c r="D1022" s="712"/>
      <c r="E1022" s="2454"/>
      <c r="F1022" s="1719"/>
    </row>
    <row r="1023" spans="1:6" ht="27.6">
      <c r="A1023" s="1728" t="s">
        <v>32</v>
      </c>
      <c r="B1023" s="711" t="s">
        <v>1882</v>
      </c>
      <c r="C1023" s="1728" t="s">
        <v>1421</v>
      </c>
      <c r="D1023" s="712">
        <v>12</v>
      </c>
      <c r="E1023" s="2454"/>
      <c r="F1023" s="1719">
        <f>D1023*E1023</f>
        <v>0</v>
      </c>
    </row>
    <row r="1024" spans="1:6">
      <c r="A1024" s="1728"/>
      <c r="B1024" s="711"/>
      <c r="C1024" s="1728"/>
      <c r="D1024" s="712"/>
      <c r="E1024" s="2454"/>
      <c r="F1024" s="1719"/>
    </row>
    <row r="1025" spans="1:6" ht="27.6">
      <c r="A1025" s="1728" t="s">
        <v>33</v>
      </c>
      <c r="B1025" s="711" t="s">
        <v>1883</v>
      </c>
      <c r="C1025" s="1728" t="s">
        <v>58</v>
      </c>
      <c r="D1025" s="712"/>
      <c r="E1025" s="2454"/>
      <c r="F1025" s="1719">
        <f>E1025</f>
        <v>0</v>
      </c>
    </row>
    <row r="1026" spans="1:6">
      <c r="A1026" s="1728"/>
      <c r="B1026" s="711"/>
      <c r="C1026" s="1728"/>
      <c r="D1026" s="712"/>
      <c r="E1026" s="2454"/>
      <c r="F1026" s="1719"/>
    </row>
    <row r="1027" spans="1:6" ht="82.8">
      <c r="A1027" s="1728" t="s">
        <v>34</v>
      </c>
      <c r="B1027" s="711" t="s">
        <v>1884</v>
      </c>
      <c r="C1027" s="1728" t="s">
        <v>1421</v>
      </c>
      <c r="D1027" s="712">
        <v>7</v>
      </c>
      <c r="E1027" s="2454"/>
      <c r="F1027" s="1719">
        <f>D1027*E1027</f>
        <v>0</v>
      </c>
    </row>
    <row r="1028" spans="1:6">
      <c r="A1028" s="1728"/>
      <c r="B1028" s="711"/>
      <c r="C1028" s="1728"/>
      <c r="D1028" s="712"/>
      <c r="E1028" s="2454"/>
      <c r="F1028" s="1719"/>
    </row>
    <row r="1029" spans="1:6" ht="27.6">
      <c r="A1029" s="1728" t="s">
        <v>35</v>
      </c>
      <c r="B1029" s="711" t="s">
        <v>1885</v>
      </c>
      <c r="C1029" s="1728" t="s">
        <v>58</v>
      </c>
      <c r="D1029" s="712"/>
      <c r="E1029" s="2454"/>
      <c r="F1029" s="1719">
        <f>E1029</f>
        <v>0</v>
      </c>
    </row>
    <row r="1030" spans="1:6">
      <c r="A1030" s="1728"/>
      <c r="B1030" s="711"/>
      <c r="C1030" s="1728"/>
      <c r="D1030" s="712"/>
      <c r="E1030" s="2454"/>
      <c r="F1030" s="1719"/>
    </row>
    <row r="1031" spans="1:6">
      <c r="A1031" s="1728"/>
      <c r="B1031" s="711"/>
      <c r="C1031" s="1728"/>
      <c r="D1031" s="712"/>
      <c r="E1031" s="2454"/>
      <c r="F1031" s="1719"/>
    </row>
    <row r="1032" spans="1:6">
      <c r="A1032" s="1728"/>
      <c r="B1032" s="711"/>
      <c r="C1032" s="1728"/>
      <c r="D1032" s="712"/>
      <c r="E1032" s="2454"/>
      <c r="F1032" s="1719"/>
    </row>
    <row r="1033" spans="1:6">
      <c r="A1033" s="1728"/>
      <c r="B1033" s="711"/>
      <c r="C1033" s="1728"/>
      <c r="D1033" s="712"/>
      <c r="E1033" s="2454"/>
      <c r="F1033" s="1719"/>
    </row>
    <row r="1034" spans="1:6">
      <c r="A1034" s="1728"/>
      <c r="B1034" s="711"/>
      <c r="C1034" s="1728"/>
      <c r="D1034" s="712"/>
      <c r="E1034" s="2454"/>
      <c r="F1034" s="1719"/>
    </row>
    <row r="1035" spans="1:6">
      <c r="A1035" s="1728"/>
      <c r="B1035" s="711"/>
      <c r="C1035" s="1728"/>
      <c r="D1035" s="712"/>
      <c r="E1035" s="2454"/>
      <c r="F1035" s="1719"/>
    </row>
    <row r="1036" spans="1:6">
      <c r="A1036" s="1728"/>
      <c r="B1036" s="711"/>
      <c r="C1036" s="1728"/>
      <c r="D1036" s="712"/>
      <c r="E1036" s="2454"/>
      <c r="F1036" s="1719"/>
    </row>
    <row r="1037" spans="1:6">
      <c r="A1037" s="1728"/>
      <c r="B1037" s="711"/>
      <c r="C1037" s="1728"/>
      <c r="D1037" s="712"/>
      <c r="E1037" s="2454"/>
      <c r="F1037" s="1719"/>
    </row>
    <row r="1038" spans="1:6">
      <c r="A1038" s="1728"/>
      <c r="B1038" s="711"/>
      <c r="C1038" s="1728"/>
      <c r="D1038" s="712"/>
      <c r="E1038" s="2454"/>
      <c r="F1038" s="1719"/>
    </row>
    <row r="1039" spans="1:6">
      <c r="A1039" s="1728"/>
      <c r="B1039" s="711"/>
      <c r="C1039" s="1728"/>
      <c r="D1039" s="712"/>
      <c r="E1039" s="2454"/>
      <c r="F1039" s="1719"/>
    </row>
    <row r="1040" spans="1:6">
      <c r="A1040" s="48"/>
      <c r="B1040" s="1826"/>
      <c r="C1040" s="47"/>
      <c r="D1040" s="718"/>
      <c r="E1040" s="2014"/>
      <c r="F1040" s="2461"/>
    </row>
    <row r="1041" spans="1:6" ht="15" thickBot="1">
      <c r="A1041" s="66"/>
      <c r="B1041" s="734" t="s">
        <v>400</v>
      </c>
      <c r="C1041" s="65"/>
      <c r="D1041" s="720"/>
      <c r="E1041" s="2022"/>
      <c r="F1041" s="2462">
        <f>SUM(F1010:F1039)</f>
        <v>0</v>
      </c>
    </row>
    <row r="1042" spans="1:6" ht="15" thickTop="1">
      <c r="A1042" s="1722"/>
      <c r="B1042" s="769"/>
      <c r="C1042" s="1759"/>
      <c r="D1042" s="722"/>
      <c r="E1042" s="2173"/>
      <c r="F1042" s="1725"/>
    </row>
    <row r="1043" spans="1:6">
      <c r="A1043" s="1700"/>
      <c r="B1043" s="738" t="s">
        <v>45</v>
      </c>
      <c r="C1043" s="1701"/>
      <c r="D1043" s="411"/>
      <c r="E1043" s="1731"/>
      <c r="F1043" s="2463"/>
    </row>
    <row r="1044" spans="1:6">
      <c r="A1044" s="1700"/>
      <c r="B1044" s="738"/>
      <c r="C1044" s="1701"/>
      <c r="D1044" s="411"/>
      <c r="E1044" s="1731"/>
      <c r="F1044" s="2463"/>
    </row>
    <row r="1045" spans="1:6">
      <c r="A1045" s="1700"/>
      <c r="B1045" s="739" t="s">
        <v>1351</v>
      </c>
      <c r="C1045" s="1701"/>
      <c r="D1045" s="411"/>
      <c r="E1045" s="1731"/>
      <c r="F1045" s="2463">
        <f>F1008</f>
        <v>0</v>
      </c>
    </row>
    <row r="1046" spans="1:6">
      <c r="A1046" s="1700"/>
      <c r="B1046" s="738"/>
      <c r="C1046" s="1701"/>
      <c r="D1046" s="411"/>
      <c r="E1046" s="1731"/>
      <c r="F1046" s="2463"/>
    </row>
    <row r="1047" spans="1:6">
      <c r="A1047" s="1700"/>
      <c r="B1047" s="739" t="s">
        <v>1886</v>
      </c>
      <c r="C1047" s="1701"/>
      <c r="D1047" s="411"/>
      <c r="E1047" s="1731"/>
      <c r="F1047" s="2463">
        <f>F1041</f>
        <v>0</v>
      </c>
    </row>
    <row r="1048" spans="1:6">
      <c r="A1048" s="1700"/>
      <c r="B1048" s="739"/>
      <c r="C1048" s="1701"/>
      <c r="D1048" s="411"/>
      <c r="E1048" s="1731"/>
      <c r="F1048" s="2463"/>
    </row>
    <row r="1049" spans="1:6">
      <c r="A1049" s="1700"/>
      <c r="B1049" s="739"/>
      <c r="C1049" s="1701"/>
      <c r="D1049" s="411"/>
      <c r="E1049" s="1731"/>
      <c r="F1049" s="2463"/>
    </row>
    <row r="1050" spans="1:6">
      <c r="A1050" s="1700"/>
      <c r="B1050" s="739"/>
      <c r="C1050" s="1701"/>
      <c r="D1050" s="411"/>
      <c r="E1050" s="1731"/>
      <c r="F1050" s="2463"/>
    </row>
    <row r="1051" spans="1:6">
      <c r="A1051" s="1700"/>
      <c r="B1051" s="739"/>
      <c r="C1051" s="1701"/>
      <c r="D1051" s="411"/>
      <c r="E1051" s="1731"/>
      <c r="F1051" s="2463"/>
    </row>
    <row r="1052" spans="1:6">
      <c r="A1052" s="1700"/>
      <c r="B1052" s="739"/>
      <c r="C1052" s="1701"/>
      <c r="D1052" s="411"/>
      <c r="E1052" s="1731"/>
      <c r="F1052" s="2463"/>
    </row>
    <row r="1053" spans="1:6" ht="18.600000000000001" customHeight="1">
      <c r="A1053" s="1700"/>
      <c r="B1053" s="739"/>
      <c r="C1053" s="1701"/>
      <c r="D1053" s="411"/>
      <c r="E1053" s="1731"/>
      <c r="F1053" s="2463"/>
    </row>
    <row r="1054" spans="1:6">
      <c r="A1054" s="1700"/>
      <c r="B1054" s="739"/>
      <c r="C1054" s="1701"/>
      <c r="D1054" s="411"/>
      <c r="E1054" s="1731"/>
      <c r="F1054" s="2463"/>
    </row>
    <row r="1055" spans="1:6">
      <c r="A1055" s="1700"/>
      <c r="B1055" s="739"/>
      <c r="C1055" s="1701"/>
      <c r="D1055" s="411"/>
      <c r="E1055" s="1731"/>
      <c r="F1055" s="2463"/>
    </row>
    <row r="1056" spans="1:6">
      <c r="A1056" s="1700"/>
      <c r="B1056" s="739"/>
      <c r="C1056" s="1701"/>
      <c r="D1056" s="411"/>
      <c r="E1056" s="1731"/>
      <c r="F1056" s="2463"/>
    </row>
    <row r="1057" spans="1:6">
      <c r="A1057" s="1700"/>
      <c r="B1057" s="739"/>
      <c r="C1057" s="1701"/>
      <c r="D1057" s="411"/>
      <c r="E1057" s="1731"/>
      <c r="F1057" s="2463"/>
    </row>
    <row r="1058" spans="1:6">
      <c r="A1058" s="1700"/>
      <c r="B1058" s="739"/>
      <c r="C1058" s="1701"/>
      <c r="D1058" s="411"/>
      <c r="E1058" s="1731"/>
      <c r="F1058" s="2463"/>
    </row>
    <row r="1059" spans="1:6">
      <c r="A1059" s="1700"/>
      <c r="B1059" s="739"/>
      <c r="C1059" s="1701"/>
      <c r="D1059" s="411"/>
      <c r="E1059" s="1731"/>
      <c r="F1059" s="2463"/>
    </row>
    <row r="1060" spans="1:6">
      <c r="A1060" s="1700"/>
      <c r="B1060" s="739"/>
      <c r="C1060" s="1701"/>
      <c r="D1060" s="411"/>
      <c r="E1060" s="1731"/>
      <c r="F1060" s="2463"/>
    </row>
    <row r="1061" spans="1:6">
      <c r="A1061" s="1700"/>
      <c r="B1061" s="739"/>
      <c r="C1061" s="1701"/>
      <c r="D1061" s="411"/>
      <c r="E1061" s="1731"/>
      <c r="F1061" s="2463"/>
    </row>
    <row r="1062" spans="1:6">
      <c r="A1062" s="1700"/>
      <c r="B1062" s="739"/>
      <c r="C1062" s="1701"/>
      <c r="D1062" s="411"/>
      <c r="E1062" s="1731"/>
      <c r="F1062" s="2463"/>
    </row>
    <row r="1063" spans="1:6">
      <c r="A1063" s="1700"/>
      <c r="B1063" s="739"/>
      <c r="C1063" s="1701"/>
      <c r="D1063" s="411"/>
      <c r="E1063" s="1731"/>
      <c r="F1063" s="2463"/>
    </row>
    <row r="1064" spans="1:6">
      <c r="A1064" s="1700"/>
      <c r="B1064" s="739"/>
      <c r="C1064" s="1701"/>
      <c r="D1064" s="411"/>
      <c r="E1064" s="1731"/>
      <c r="F1064" s="2463"/>
    </row>
    <row r="1065" spans="1:6">
      <c r="A1065" s="1700"/>
      <c r="B1065" s="739"/>
      <c r="C1065" s="1701"/>
      <c r="D1065" s="411"/>
      <c r="E1065" s="1731"/>
      <c r="F1065" s="2463"/>
    </row>
    <row r="1066" spans="1:6">
      <c r="A1066" s="1700"/>
      <c r="B1066" s="739"/>
      <c r="C1066" s="1701"/>
      <c r="D1066" s="411"/>
      <c r="E1066" s="1731"/>
      <c r="F1066" s="2463"/>
    </row>
    <row r="1067" spans="1:6">
      <c r="A1067" s="1700"/>
      <c r="B1067" s="739"/>
      <c r="C1067" s="1701"/>
      <c r="D1067" s="411"/>
      <c r="E1067" s="1731"/>
      <c r="F1067" s="2463"/>
    </row>
    <row r="1068" spans="1:6">
      <c r="A1068" s="1700"/>
      <c r="B1068" s="739"/>
      <c r="C1068" s="1701"/>
      <c r="D1068" s="411"/>
      <c r="E1068" s="1731"/>
      <c r="F1068" s="2463"/>
    </row>
    <row r="1069" spans="1:6">
      <c r="A1069" s="1700"/>
      <c r="B1069" s="739"/>
      <c r="C1069" s="1701"/>
      <c r="D1069" s="411"/>
      <c r="E1069" s="1731"/>
      <c r="F1069" s="2463"/>
    </row>
    <row r="1070" spans="1:6">
      <c r="A1070" s="1700"/>
      <c r="B1070" s="739"/>
      <c r="C1070" s="1701"/>
      <c r="D1070" s="411"/>
      <c r="E1070" s="1731"/>
      <c r="F1070" s="2463"/>
    </row>
    <row r="1071" spans="1:6">
      <c r="A1071" s="1700"/>
      <c r="B1071" s="739"/>
      <c r="C1071" s="1701"/>
      <c r="D1071" s="411"/>
      <c r="E1071" s="1731"/>
      <c r="F1071" s="2463"/>
    </row>
    <row r="1072" spans="1:6">
      <c r="A1072" s="1700"/>
      <c r="B1072" s="739"/>
      <c r="C1072" s="1701"/>
      <c r="D1072" s="411"/>
      <c r="E1072" s="1731"/>
      <c r="F1072" s="2463"/>
    </row>
    <row r="1073" spans="1:6">
      <c r="A1073" s="1700"/>
      <c r="B1073" s="739"/>
      <c r="C1073" s="1701"/>
      <c r="D1073" s="411"/>
      <c r="E1073" s="1731"/>
      <c r="F1073" s="2463"/>
    </row>
    <row r="1074" spans="1:6">
      <c r="A1074" s="1700"/>
      <c r="B1074" s="739"/>
      <c r="C1074" s="1701"/>
      <c r="D1074" s="411"/>
      <c r="E1074" s="1731"/>
      <c r="F1074" s="2463"/>
    </row>
    <row r="1075" spans="1:6">
      <c r="A1075" s="1700"/>
      <c r="B1075" s="739"/>
      <c r="C1075" s="1701"/>
      <c r="D1075" s="411"/>
      <c r="E1075" s="1731"/>
      <c r="F1075" s="2463"/>
    </row>
    <row r="1076" spans="1:6">
      <c r="A1076" s="1700"/>
      <c r="B1076" s="739"/>
      <c r="C1076" s="1701"/>
      <c r="D1076" s="411"/>
      <c r="E1076" s="1731"/>
      <c r="F1076" s="2463"/>
    </row>
    <row r="1077" spans="1:6">
      <c r="A1077" s="1700"/>
      <c r="B1077" s="739"/>
      <c r="C1077" s="1701"/>
      <c r="D1077" s="411"/>
      <c r="E1077" s="1731"/>
      <c r="F1077" s="2463"/>
    </row>
    <row r="1078" spans="1:6">
      <c r="A1078" s="1700"/>
      <c r="B1078" s="739"/>
      <c r="C1078" s="1701"/>
      <c r="D1078" s="411"/>
      <c r="E1078" s="1731"/>
      <c r="F1078" s="2463"/>
    </row>
    <row r="1079" spans="1:6">
      <c r="A1079" s="1700"/>
      <c r="B1079" s="739"/>
      <c r="C1079" s="1701"/>
      <c r="D1079" s="411"/>
      <c r="E1079" s="1731"/>
      <c r="F1079" s="2463"/>
    </row>
    <row r="1080" spans="1:6">
      <c r="A1080" s="1700"/>
      <c r="B1080" s="739"/>
      <c r="C1080" s="1701"/>
      <c r="D1080" s="411"/>
      <c r="E1080" s="1731"/>
      <c r="F1080" s="2463"/>
    </row>
    <row r="1081" spans="1:6">
      <c r="A1081" s="1700"/>
      <c r="B1081" s="739"/>
      <c r="C1081" s="1701"/>
      <c r="D1081" s="411"/>
      <c r="E1081" s="1731"/>
      <c r="F1081" s="2463"/>
    </row>
    <row r="1082" spans="1:6">
      <c r="A1082" s="1700"/>
      <c r="B1082" s="739"/>
      <c r="C1082" s="1701"/>
      <c r="D1082" s="411"/>
      <c r="E1082" s="1731"/>
      <c r="F1082" s="2463"/>
    </row>
    <row r="1083" spans="1:6">
      <c r="A1083" s="1700"/>
      <c r="B1083" s="739"/>
      <c r="C1083" s="1701"/>
      <c r="D1083" s="411"/>
      <c r="E1083" s="1731"/>
      <c r="F1083" s="2463"/>
    </row>
    <row r="1084" spans="1:6">
      <c r="A1084" s="1700"/>
      <c r="B1084" s="739"/>
      <c r="C1084" s="1701"/>
      <c r="D1084" s="411"/>
      <c r="E1084" s="1731"/>
      <c r="F1084" s="2463"/>
    </row>
    <row r="1085" spans="1:6">
      <c r="A1085" s="1700"/>
      <c r="B1085" s="739"/>
      <c r="C1085" s="1701"/>
      <c r="D1085" s="411"/>
      <c r="E1085" s="1731"/>
      <c r="F1085" s="2463"/>
    </row>
    <row r="1086" spans="1:6">
      <c r="A1086" s="1700"/>
      <c r="B1086" s="739"/>
      <c r="C1086" s="1701"/>
      <c r="D1086" s="411"/>
      <c r="E1086" s="1731"/>
      <c r="F1086" s="2463"/>
    </row>
    <row r="1087" spans="1:6">
      <c r="A1087" s="1700"/>
      <c r="B1087" s="739"/>
      <c r="C1087" s="1701"/>
      <c r="D1087" s="411"/>
      <c r="E1087" s="1731"/>
      <c r="F1087" s="2463"/>
    </row>
    <row r="1088" spans="1:6">
      <c r="A1088" s="1700"/>
      <c r="B1088" s="739"/>
      <c r="C1088" s="1701"/>
      <c r="D1088" s="411"/>
      <c r="E1088" s="1731"/>
      <c r="F1088" s="2463"/>
    </row>
    <row r="1089" spans="1:6" ht="14.4" customHeight="1">
      <c r="A1089" s="48"/>
      <c r="B1089" s="2568" t="s">
        <v>1887</v>
      </c>
      <c r="C1089" s="47"/>
      <c r="D1089" s="718"/>
      <c r="E1089" s="2014"/>
      <c r="F1089" s="2461"/>
    </row>
    <row r="1090" spans="1:6" ht="15" thickBot="1">
      <c r="A1090" s="66"/>
      <c r="B1090" s="2569"/>
      <c r="C1090" s="65"/>
      <c r="D1090" s="720"/>
      <c r="E1090" s="2022"/>
      <c r="F1090" s="2462">
        <f>SUM(F1043:F1066)</f>
        <v>0</v>
      </c>
    </row>
    <row r="1091" spans="1:6" ht="15" thickTop="1">
      <c r="A1091" s="1696"/>
      <c r="B1091" s="767"/>
      <c r="C1091" s="1709"/>
      <c r="D1091" s="709"/>
      <c r="E1091" s="2177"/>
      <c r="F1091" s="1725"/>
    </row>
    <row r="1092" spans="1:6">
      <c r="A1092" s="1696"/>
      <c r="B1092" s="628" t="s">
        <v>1888</v>
      </c>
      <c r="C1092" s="1709"/>
      <c r="D1092" s="709"/>
      <c r="E1092" s="2177"/>
      <c r="F1092" s="661"/>
    </row>
    <row r="1093" spans="1:6">
      <c r="A1093" s="1728"/>
      <c r="B1093" s="711"/>
      <c r="C1093" s="1728"/>
      <c r="D1093" s="712"/>
      <c r="E1093" s="2448"/>
      <c r="F1093" s="1719"/>
    </row>
    <row r="1094" spans="1:6">
      <c r="A1094" s="2440"/>
      <c r="B1094" s="715" t="s">
        <v>1889</v>
      </c>
      <c r="C1094" s="1728"/>
      <c r="D1094" s="712"/>
      <c r="E1094" s="2448"/>
      <c r="F1094" s="1719"/>
    </row>
    <row r="1095" spans="1:6">
      <c r="A1095" s="1728"/>
      <c r="B1095" s="711"/>
      <c r="C1095" s="1728"/>
      <c r="D1095" s="712"/>
      <c r="E1095" s="2448"/>
      <c r="F1095" s="1719"/>
    </row>
    <row r="1096" spans="1:6">
      <c r="A1096" s="1728"/>
      <c r="B1096" s="711" t="s">
        <v>1890</v>
      </c>
      <c r="C1096" s="1728"/>
      <c r="D1096" s="712"/>
      <c r="E1096" s="2454"/>
      <c r="F1096" s="1719"/>
    </row>
    <row r="1097" spans="1:6">
      <c r="A1097" s="1728"/>
      <c r="B1097" s="711"/>
      <c r="C1097" s="1728"/>
      <c r="D1097" s="712"/>
      <c r="E1097" s="2454"/>
      <c r="F1097" s="1719"/>
    </row>
    <row r="1098" spans="1:6" ht="110.4">
      <c r="A1098" s="1728" t="s">
        <v>28</v>
      </c>
      <c r="B1098" s="711" t="s">
        <v>1891</v>
      </c>
      <c r="C1098" s="1728" t="s">
        <v>1421</v>
      </c>
      <c r="D1098" s="712">
        <v>1</v>
      </c>
      <c r="E1098" s="2454"/>
      <c r="F1098" s="1719">
        <f>D1098*E1098</f>
        <v>0</v>
      </c>
    </row>
    <row r="1099" spans="1:6">
      <c r="A1099" s="1728"/>
      <c r="B1099" s="711"/>
      <c r="C1099" s="1728"/>
      <c r="D1099" s="712"/>
      <c r="E1099" s="2454"/>
      <c r="F1099" s="1719"/>
    </row>
    <row r="1100" spans="1:6">
      <c r="A1100" s="1728" t="s">
        <v>30</v>
      </c>
      <c r="B1100" s="711" t="s">
        <v>1892</v>
      </c>
      <c r="C1100" s="1728" t="s">
        <v>1701</v>
      </c>
      <c r="D1100" s="712"/>
      <c r="E1100" s="2454"/>
      <c r="F1100" s="1719">
        <f>E1100</f>
        <v>0</v>
      </c>
    </row>
    <row r="1101" spans="1:6">
      <c r="A1101" s="1728"/>
      <c r="B1101" s="711"/>
      <c r="C1101" s="1728"/>
      <c r="D1101" s="712"/>
      <c r="E1101" s="2454"/>
      <c r="F1101" s="1719">
        <f t="shared" ref="F1101:F1108" si="35">E1101</f>
        <v>0</v>
      </c>
    </row>
    <row r="1102" spans="1:6">
      <c r="A1102" s="1728" t="s">
        <v>31</v>
      </c>
      <c r="B1102" s="711" t="s">
        <v>1763</v>
      </c>
      <c r="C1102" s="1728" t="s">
        <v>58</v>
      </c>
      <c r="D1102" s="712"/>
      <c r="E1102" s="2455"/>
      <c r="F1102" s="1719">
        <f t="shared" si="35"/>
        <v>0</v>
      </c>
    </row>
    <row r="1103" spans="1:6">
      <c r="A1103" s="1728"/>
      <c r="B1103" s="711"/>
      <c r="C1103" s="1728"/>
      <c r="D1103" s="712"/>
      <c r="E1103" s="2455"/>
      <c r="F1103" s="1719">
        <f t="shared" si="35"/>
        <v>0</v>
      </c>
    </row>
    <row r="1104" spans="1:6" ht="41.4">
      <c r="A1104" s="1728" t="s">
        <v>32</v>
      </c>
      <c r="B1104" s="711" t="s">
        <v>1893</v>
      </c>
      <c r="C1104" s="1728" t="s">
        <v>1701</v>
      </c>
      <c r="D1104" s="712"/>
      <c r="E1104" s="2456"/>
      <c r="F1104" s="1719">
        <f t="shared" si="35"/>
        <v>0</v>
      </c>
    </row>
    <row r="1105" spans="1:6">
      <c r="A1105" s="1728"/>
      <c r="B1105" s="711"/>
      <c r="C1105" s="1728"/>
      <c r="D1105" s="712"/>
      <c r="E1105" s="2456"/>
      <c r="F1105" s="1719">
        <f t="shared" si="35"/>
        <v>0</v>
      </c>
    </row>
    <row r="1106" spans="1:6">
      <c r="A1106" s="1728" t="s">
        <v>33</v>
      </c>
      <c r="B1106" s="711" t="s">
        <v>1716</v>
      </c>
      <c r="C1106" s="1728" t="s">
        <v>58</v>
      </c>
      <c r="D1106" s="712"/>
      <c r="E1106" s="2456"/>
      <c r="F1106" s="1719">
        <f t="shared" si="35"/>
        <v>0</v>
      </c>
    </row>
    <row r="1107" spans="1:6">
      <c r="A1107" s="1728"/>
      <c r="B1107" s="711"/>
      <c r="C1107" s="1728"/>
      <c r="D1107" s="712"/>
      <c r="E1107" s="2457"/>
      <c r="F1107" s="1719">
        <f t="shared" si="35"/>
        <v>0</v>
      </c>
    </row>
    <row r="1108" spans="1:6" ht="27.6">
      <c r="A1108" s="1728" t="s">
        <v>34</v>
      </c>
      <c r="B1108" s="711" t="s">
        <v>1894</v>
      </c>
      <c r="C1108" s="1728"/>
      <c r="D1108" s="712"/>
      <c r="E1108" s="2457"/>
      <c r="F1108" s="1719">
        <f t="shared" si="35"/>
        <v>0</v>
      </c>
    </row>
    <row r="1109" spans="1:6">
      <c r="A1109" s="1728"/>
      <c r="B1109" s="711"/>
      <c r="C1109" s="1728"/>
      <c r="D1109" s="712"/>
      <c r="E1109" s="2457"/>
      <c r="F1109" s="1719"/>
    </row>
    <row r="1110" spans="1:6" ht="27.6">
      <c r="A1110" s="1728"/>
      <c r="B1110" s="711" t="s">
        <v>1706</v>
      </c>
      <c r="C1110" s="1728"/>
      <c r="D1110" s="712"/>
      <c r="E1110" s="2457"/>
      <c r="F1110" s="1719"/>
    </row>
    <row r="1111" spans="1:6" ht="27.6">
      <c r="A1111" s="1728" t="s">
        <v>35</v>
      </c>
      <c r="B1111" s="711" t="s">
        <v>1707</v>
      </c>
      <c r="C1111" s="1728" t="s">
        <v>1701</v>
      </c>
      <c r="D1111" s="712"/>
      <c r="E1111" s="2457"/>
      <c r="F1111" s="1719">
        <f>E1111</f>
        <v>0</v>
      </c>
    </row>
    <row r="1112" spans="1:6">
      <c r="A1112" s="1728"/>
      <c r="B1112" s="711"/>
      <c r="C1112" s="1728"/>
      <c r="D1112" s="712"/>
      <c r="E1112" s="2454"/>
      <c r="F1112" s="1719"/>
    </row>
    <row r="1113" spans="1:6">
      <c r="A1113" s="1728"/>
      <c r="B1113" s="711"/>
      <c r="C1113" s="1728"/>
      <c r="D1113" s="712"/>
      <c r="E1113" s="2454"/>
      <c r="F1113" s="1719"/>
    </row>
    <row r="1114" spans="1:6">
      <c r="A1114" s="1728"/>
      <c r="B1114" s="711"/>
      <c r="C1114" s="1728"/>
      <c r="D1114" s="712"/>
      <c r="E1114" s="2454"/>
      <c r="F1114" s="1719"/>
    </row>
    <row r="1115" spans="1:6">
      <c r="A1115" s="1728"/>
      <c r="B1115" s="711"/>
      <c r="C1115" s="1728"/>
      <c r="D1115" s="712"/>
      <c r="E1115" s="2454"/>
      <c r="F1115" s="1719"/>
    </row>
    <row r="1116" spans="1:6">
      <c r="A1116" s="1728"/>
      <c r="B1116" s="711"/>
      <c r="C1116" s="1728"/>
      <c r="D1116" s="712"/>
      <c r="E1116" s="2454"/>
      <c r="F1116" s="1719"/>
    </row>
    <row r="1117" spans="1:6">
      <c r="A1117" s="1728"/>
      <c r="B1117" s="711"/>
      <c r="C1117" s="1728"/>
      <c r="D1117" s="712"/>
      <c r="E1117" s="2454"/>
      <c r="F1117" s="1719"/>
    </row>
    <row r="1118" spans="1:6">
      <c r="A1118" s="1728"/>
      <c r="B1118" s="711"/>
      <c r="C1118" s="1728"/>
      <c r="D1118" s="712"/>
      <c r="E1118" s="2454"/>
      <c r="F1118" s="1719"/>
    </row>
    <row r="1119" spans="1:6">
      <c r="A1119" s="1728"/>
      <c r="B1119" s="711"/>
      <c r="C1119" s="1728"/>
      <c r="D1119" s="712"/>
      <c r="E1119" s="2454"/>
      <c r="F1119" s="1719"/>
    </row>
    <row r="1120" spans="1:6">
      <c r="A1120" s="1728"/>
      <c r="B1120" s="711"/>
      <c r="C1120" s="1728"/>
      <c r="D1120" s="712"/>
      <c r="E1120" s="2454"/>
      <c r="F1120" s="1719"/>
    </row>
    <row r="1121" spans="1:6">
      <c r="A1121" s="1728"/>
      <c r="B1121" s="711"/>
      <c r="C1121" s="1728"/>
      <c r="D1121" s="712"/>
      <c r="E1121" s="2454"/>
      <c r="F1121" s="1719"/>
    </row>
    <row r="1122" spans="1:6">
      <c r="A1122" s="1728"/>
      <c r="B1122" s="711"/>
      <c r="C1122" s="1728"/>
      <c r="D1122" s="712"/>
      <c r="E1122" s="2454"/>
      <c r="F1122" s="1719"/>
    </row>
    <row r="1123" spans="1:6">
      <c r="A1123" s="1728"/>
      <c r="B1123" s="711"/>
      <c r="C1123" s="1728"/>
      <c r="D1123" s="712"/>
      <c r="E1123" s="2454"/>
      <c r="F1123" s="1719"/>
    </row>
    <row r="1124" spans="1:6">
      <c r="A1124" s="1728"/>
      <c r="B1124" s="711"/>
      <c r="C1124" s="1728"/>
      <c r="D1124" s="712"/>
      <c r="E1124" s="2454"/>
      <c r="F1124" s="1719"/>
    </row>
    <row r="1125" spans="1:6">
      <c r="A1125" s="1728"/>
      <c r="B1125" s="711"/>
      <c r="C1125" s="1728"/>
      <c r="D1125" s="712"/>
      <c r="E1125" s="2454"/>
      <c r="F1125" s="1719"/>
    </row>
    <row r="1126" spans="1:6">
      <c r="A1126" s="1728"/>
      <c r="B1126" s="711"/>
      <c r="C1126" s="1728"/>
      <c r="D1126" s="712"/>
      <c r="E1126" s="2454"/>
      <c r="F1126" s="1719"/>
    </row>
    <row r="1127" spans="1:6">
      <c r="A1127" s="48"/>
      <c r="B1127" s="2568" t="s">
        <v>1895</v>
      </c>
      <c r="C1127" s="47"/>
      <c r="D1127" s="718"/>
      <c r="E1127" s="2014"/>
      <c r="F1127" s="2461"/>
    </row>
    <row r="1128" spans="1:6" ht="15" thickBot="1">
      <c r="A1128" s="66"/>
      <c r="B1128" s="2569"/>
      <c r="C1128" s="65"/>
      <c r="D1128" s="720"/>
      <c r="E1128" s="2022"/>
      <c r="F1128" s="2462">
        <f>SUM(F1092:F1115)</f>
        <v>0</v>
      </c>
    </row>
    <row r="1129" spans="1:6" ht="15" thickTop="1">
      <c r="A1129" s="1696"/>
      <c r="B1129" s="767"/>
      <c r="C1129" s="1709"/>
      <c r="D1129" s="709"/>
      <c r="E1129" s="2177"/>
      <c r="F1129" s="1725"/>
    </row>
    <row r="1130" spans="1:6">
      <c r="A1130" s="1696"/>
      <c r="B1130" s="628" t="s">
        <v>1075</v>
      </c>
      <c r="C1130" s="1709"/>
      <c r="D1130" s="709"/>
      <c r="E1130" s="2177"/>
      <c r="F1130" s="661"/>
    </row>
    <row r="1131" spans="1:6">
      <c r="A1131" s="1696"/>
      <c r="B1131" s="628"/>
      <c r="C1131" s="1709"/>
      <c r="D1131" s="709"/>
      <c r="E1131" s="2177"/>
      <c r="F1131" s="661"/>
    </row>
    <row r="1132" spans="1:6">
      <c r="A1132" s="1696"/>
      <c r="B1132" s="628" t="s">
        <v>1896</v>
      </c>
      <c r="C1132" s="1709"/>
      <c r="D1132" s="709"/>
      <c r="E1132" s="2177"/>
      <c r="F1132" s="661"/>
    </row>
    <row r="1133" spans="1:6">
      <c r="A1133" s="1696"/>
      <c r="B1133" s="628"/>
      <c r="C1133" s="1709"/>
      <c r="D1133" s="709"/>
      <c r="E1133" s="2177"/>
      <c r="F1133" s="661"/>
    </row>
    <row r="1134" spans="1:6">
      <c r="A1134" s="1696">
        <v>1</v>
      </c>
      <c r="B1134" s="763" t="s">
        <v>1897</v>
      </c>
      <c r="C1134" s="1709" t="s">
        <v>1323</v>
      </c>
      <c r="D1134" s="709">
        <v>7</v>
      </c>
      <c r="E1134" s="2177"/>
      <c r="F1134" s="661">
        <f>F305</f>
        <v>0</v>
      </c>
    </row>
    <row r="1135" spans="1:6">
      <c r="A1135" s="1696"/>
      <c r="B1135" s="747"/>
      <c r="C1135" s="1709"/>
      <c r="D1135" s="709"/>
      <c r="E1135" s="2177"/>
      <c r="F1135" s="661"/>
    </row>
    <row r="1136" spans="1:6">
      <c r="A1136" s="1696">
        <v>2</v>
      </c>
      <c r="B1136" s="747" t="s">
        <v>1898</v>
      </c>
      <c r="C1136" s="1709" t="s">
        <v>1323</v>
      </c>
      <c r="D1136" s="709">
        <v>15</v>
      </c>
      <c r="E1136" s="2177"/>
      <c r="F1136" s="661">
        <f>F608</f>
        <v>0</v>
      </c>
    </row>
    <row r="1137" spans="1:6">
      <c r="A1137" s="1696"/>
      <c r="B1137" s="747"/>
      <c r="C1137" s="1709"/>
      <c r="D1137" s="709"/>
      <c r="E1137" s="2177"/>
      <c r="F1137" s="661"/>
    </row>
    <row r="1138" spans="1:6">
      <c r="A1138" s="1696">
        <v>3</v>
      </c>
      <c r="B1138" s="747" t="s">
        <v>1899</v>
      </c>
      <c r="C1138" s="1709" t="s">
        <v>1323</v>
      </c>
      <c r="D1138" s="709">
        <v>22</v>
      </c>
      <c r="E1138" s="2177"/>
      <c r="F1138" s="661">
        <f>F890</f>
        <v>0</v>
      </c>
    </row>
    <row r="1139" spans="1:6">
      <c r="A1139" s="1696"/>
      <c r="B1139" s="747"/>
      <c r="C1139" s="1709"/>
      <c r="D1139" s="709"/>
      <c r="E1139" s="2177"/>
      <c r="F1139" s="661"/>
    </row>
    <row r="1140" spans="1:6">
      <c r="A1140" s="1696">
        <v>4</v>
      </c>
      <c r="B1140" s="763" t="s">
        <v>1900</v>
      </c>
      <c r="C1140" s="1709" t="s">
        <v>1323</v>
      </c>
      <c r="D1140" s="709">
        <v>23</v>
      </c>
      <c r="E1140" s="2177"/>
      <c r="F1140" s="661">
        <f>F933</f>
        <v>0</v>
      </c>
    </row>
    <row r="1141" spans="1:6">
      <c r="A1141" s="1696"/>
      <c r="B1141" s="763"/>
      <c r="C1141" s="1709"/>
      <c r="D1141" s="709"/>
      <c r="E1141" s="2177"/>
      <c r="F1141" s="661"/>
    </row>
    <row r="1142" spans="1:6">
      <c r="A1142" s="1696">
        <v>5</v>
      </c>
      <c r="B1142" s="763" t="s">
        <v>1901</v>
      </c>
      <c r="C1142" s="1709" t="s">
        <v>1323</v>
      </c>
      <c r="D1142" s="709">
        <v>24</v>
      </c>
      <c r="E1142" s="2177"/>
      <c r="F1142" s="661">
        <f>F975</f>
        <v>0</v>
      </c>
    </row>
    <row r="1143" spans="1:6">
      <c r="A1143" s="1696"/>
      <c r="B1143" s="628"/>
      <c r="C1143" s="1709"/>
      <c r="D1143" s="709"/>
      <c r="E1143" s="2177"/>
      <c r="F1143" s="661"/>
    </row>
    <row r="1144" spans="1:6">
      <c r="A1144" s="1696">
        <v>6</v>
      </c>
      <c r="B1144" s="763" t="s">
        <v>1902</v>
      </c>
      <c r="C1144" s="1709" t="s">
        <v>1323</v>
      </c>
      <c r="D1144" s="709">
        <v>27</v>
      </c>
      <c r="E1144" s="2177"/>
      <c r="F1144" s="661">
        <f>F1090</f>
        <v>0</v>
      </c>
    </row>
    <row r="1145" spans="1:6">
      <c r="A1145" s="1696"/>
      <c r="B1145" s="763"/>
      <c r="C1145" s="1709"/>
      <c r="D1145" s="709"/>
      <c r="E1145" s="2177"/>
      <c r="F1145" s="661"/>
    </row>
    <row r="1146" spans="1:6">
      <c r="A1146" s="1696">
        <v>7</v>
      </c>
      <c r="B1146" s="763" t="s">
        <v>1903</v>
      </c>
      <c r="C1146" s="1709" t="s">
        <v>1323</v>
      </c>
      <c r="D1146" s="709">
        <v>28</v>
      </c>
      <c r="E1146" s="2177"/>
      <c r="F1146" s="661">
        <f>F1128</f>
        <v>0</v>
      </c>
    </row>
    <row r="1147" spans="1:6">
      <c r="A1147" s="1696"/>
      <c r="B1147" s="763"/>
      <c r="C1147" s="1709"/>
      <c r="D1147" s="709"/>
      <c r="E1147" s="2177"/>
      <c r="F1147" s="661"/>
    </row>
    <row r="1148" spans="1:6">
      <c r="A1148" s="1696"/>
      <c r="B1148" s="763"/>
      <c r="C1148" s="1709"/>
      <c r="D1148" s="709"/>
      <c r="E1148" s="2177"/>
      <c r="F1148" s="661"/>
    </row>
    <row r="1149" spans="1:6">
      <c r="A1149" s="1696"/>
      <c r="B1149" s="763"/>
      <c r="C1149" s="1709"/>
      <c r="D1149" s="709"/>
      <c r="E1149" s="2177"/>
      <c r="F1149" s="661"/>
    </row>
    <row r="1150" spans="1:6">
      <c r="A1150" s="1696"/>
      <c r="B1150" s="763"/>
      <c r="C1150" s="1709"/>
      <c r="D1150" s="709"/>
      <c r="E1150" s="2177"/>
      <c r="F1150" s="661"/>
    </row>
    <row r="1151" spans="1:6">
      <c r="A1151" s="1696"/>
      <c r="B1151" s="763"/>
      <c r="C1151" s="1709"/>
      <c r="D1151" s="709"/>
      <c r="E1151" s="2177"/>
      <c r="F1151" s="661"/>
    </row>
    <row r="1152" spans="1:6">
      <c r="A1152" s="1696"/>
      <c r="B1152" s="763"/>
      <c r="C1152" s="1709"/>
      <c r="D1152" s="709"/>
      <c r="E1152" s="2177"/>
      <c r="F1152" s="661"/>
    </row>
    <row r="1153" spans="1:6">
      <c r="A1153" s="1696"/>
      <c r="B1153" s="763"/>
      <c r="C1153" s="1709"/>
      <c r="D1153" s="709"/>
      <c r="E1153" s="2177"/>
      <c r="F1153" s="661"/>
    </row>
    <row r="1154" spans="1:6">
      <c r="A1154" s="1696"/>
      <c r="B1154" s="763"/>
      <c r="C1154" s="1709"/>
      <c r="D1154" s="709"/>
      <c r="E1154" s="2177"/>
      <c r="F1154" s="661"/>
    </row>
    <row r="1155" spans="1:6">
      <c r="A1155" s="1696"/>
      <c r="B1155" s="763"/>
      <c r="C1155" s="1709"/>
      <c r="D1155" s="709"/>
      <c r="E1155" s="2177"/>
      <c r="F1155" s="661"/>
    </row>
    <row r="1156" spans="1:6">
      <c r="A1156" s="1696"/>
      <c r="B1156" s="763"/>
      <c r="C1156" s="1709"/>
      <c r="D1156" s="709"/>
      <c r="E1156" s="2177"/>
      <c r="F1156" s="661"/>
    </row>
    <row r="1157" spans="1:6">
      <c r="A1157" s="1696"/>
      <c r="B1157" s="763"/>
      <c r="C1157" s="1709"/>
      <c r="D1157" s="709"/>
      <c r="E1157" s="2177"/>
      <c r="F1157" s="661"/>
    </row>
    <row r="1158" spans="1:6">
      <c r="A1158" s="1696"/>
      <c r="B1158" s="763"/>
      <c r="C1158" s="1709"/>
      <c r="D1158" s="709"/>
      <c r="E1158" s="2177"/>
      <c r="F1158" s="661"/>
    </row>
    <row r="1159" spans="1:6">
      <c r="A1159" s="1696"/>
      <c r="B1159" s="763"/>
      <c r="C1159" s="1709"/>
      <c r="D1159" s="709"/>
      <c r="E1159" s="2177"/>
      <c r="F1159" s="661"/>
    </row>
    <row r="1160" spans="1:6">
      <c r="A1160" s="1696"/>
      <c r="B1160" s="763"/>
      <c r="C1160" s="1709"/>
      <c r="D1160" s="709"/>
      <c r="E1160" s="2177"/>
      <c r="F1160" s="661"/>
    </row>
    <row r="1161" spans="1:6">
      <c r="A1161" s="1696"/>
      <c r="B1161" s="763"/>
      <c r="C1161" s="1709"/>
      <c r="D1161" s="709"/>
      <c r="E1161" s="2177"/>
      <c r="F1161" s="661"/>
    </row>
    <row r="1162" spans="1:6">
      <c r="A1162" s="1696"/>
      <c r="B1162" s="763"/>
      <c r="C1162" s="1709"/>
      <c r="D1162" s="709"/>
      <c r="E1162" s="2177"/>
      <c r="F1162" s="661"/>
    </row>
    <row r="1163" spans="1:6">
      <c r="A1163" s="1696"/>
      <c r="B1163" s="763"/>
      <c r="C1163" s="1709"/>
      <c r="D1163" s="709"/>
      <c r="E1163" s="2177"/>
      <c r="F1163" s="661"/>
    </row>
    <row r="1164" spans="1:6">
      <c r="A1164" s="1696"/>
      <c r="B1164" s="763"/>
      <c r="C1164" s="1709"/>
      <c r="D1164" s="709"/>
      <c r="E1164" s="2177"/>
      <c r="F1164" s="661"/>
    </row>
    <row r="1165" spans="1:6">
      <c r="A1165" s="1696"/>
      <c r="B1165" s="763"/>
      <c r="C1165" s="1709"/>
      <c r="D1165" s="709"/>
      <c r="E1165" s="2177"/>
      <c r="F1165" s="661"/>
    </row>
    <row r="1166" spans="1:6">
      <c r="A1166" s="1696"/>
      <c r="B1166" s="763"/>
      <c r="C1166" s="1709"/>
      <c r="D1166" s="709"/>
      <c r="E1166" s="2177"/>
      <c r="F1166" s="661"/>
    </row>
    <row r="1167" spans="1:6">
      <c r="A1167" s="1696"/>
      <c r="B1167" s="763"/>
      <c r="C1167" s="1709"/>
      <c r="D1167" s="709"/>
      <c r="E1167" s="2177"/>
      <c r="F1167" s="661"/>
    </row>
    <row r="1168" spans="1:6">
      <c r="A1168" s="1696"/>
      <c r="B1168" s="763"/>
      <c r="C1168" s="1709"/>
      <c r="D1168" s="709"/>
      <c r="E1168" s="2177"/>
      <c r="F1168" s="661"/>
    </row>
    <row r="1169" spans="1:6">
      <c r="A1169" s="1696"/>
      <c r="B1169" s="763"/>
      <c r="C1169" s="1709"/>
      <c r="D1169" s="709"/>
      <c r="E1169" s="2177"/>
      <c r="F1169" s="661"/>
    </row>
    <row r="1170" spans="1:6">
      <c r="A1170" s="1696"/>
      <c r="B1170" s="763"/>
      <c r="C1170" s="1709"/>
      <c r="D1170" s="709"/>
      <c r="E1170" s="2177"/>
      <c r="F1170" s="661"/>
    </row>
    <row r="1171" spans="1:6">
      <c r="A1171" s="1696"/>
      <c r="B1171" s="763"/>
      <c r="C1171" s="1709"/>
      <c r="D1171" s="709"/>
      <c r="E1171" s="2177"/>
      <c r="F1171" s="661"/>
    </row>
    <row r="1172" spans="1:6">
      <c r="A1172" s="1696"/>
      <c r="B1172" s="763"/>
      <c r="C1172" s="1709"/>
      <c r="D1172" s="709"/>
      <c r="E1172" s="2177"/>
      <c r="F1172" s="661"/>
    </row>
    <row r="1173" spans="1:6">
      <c r="A1173" s="1696"/>
      <c r="B1173" s="763"/>
      <c r="C1173" s="1709"/>
      <c r="D1173" s="709"/>
      <c r="E1173" s="2177"/>
      <c r="F1173" s="661"/>
    </row>
    <row r="1174" spans="1:6">
      <c r="A1174" s="1696"/>
      <c r="B1174" s="763"/>
      <c r="C1174" s="1709"/>
      <c r="D1174" s="709"/>
      <c r="E1174" s="2177"/>
      <c r="F1174" s="661"/>
    </row>
    <row r="1175" spans="1:6">
      <c r="A1175" s="1696"/>
      <c r="B1175" s="763"/>
      <c r="C1175" s="1709"/>
      <c r="D1175" s="709"/>
      <c r="E1175" s="2177"/>
      <c r="F1175" s="661"/>
    </row>
    <row r="1176" spans="1:6">
      <c r="A1176" s="48"/>
      <c r="B1176" s="2568" t="s">
        <v>1904</v>
      </c>
      <c r="C1176" s="47"/>
      <c r="D1176" s="718"/>
      <c r="E1176" s="2014"/>
      <c r="F1176" s="2461"/>
    </row>
    <row r="1177" spans="1:6" ht="15" thickBot="1">
      <c r="A1177" s="664"/>
      <c r="B1177" s="2569"/>
      <c r="C1177" s="764"/>
      <c r="D1177" s="765"/>
      <c r="E1177" s="2181"/>
      <c r="F1177" s="2462">
        <f>SUM(F1130:F1153)</f>
        <v>0</v>
      </c>
    </row>
    <row r="1178" spans="1:6" ht="15" thickTop="1">
      <c r="A1178" s="1962"/>
      <c r="B1178" s="707"/>
      <c r="C1178" s="1759"/>
      <c r="D1178" s="708"/>
      <c r="E1178" s="2173"/>
      <c r="F1178" s="1725"/>
    </row>
    <row r="1179" spans="1:6">
      <c r="A1179" s="1696"/>
      <c r="B1179" s="628" t="s">
        <v>1905</v>
      </c>
      <c r="C1179" s="1709"/>
      <c r="D1179" s="709"/>
      <c r="E1179" s="2177"/>
      <c r="F1179" s="1719"/>
    </row>
    <row r="1180" spans="1:6">
      <c r="A1180" s="1962"/>
      <c r="B1180" s="707"/>
      <c r="C1180" s="1759"/>
      <c r="D1180" s="708"/>
      <c r="E1180" s="2173"/>
      <c r="F1180" s="1725"/>
    </row>
    <row r="1181" spans="1:6">
      <c r="A1181" s="1696"/>
      <c r="B1181" s="628" t="s">
        <v>13</v>
      </c>
      <c r="C1181" s="1709"/>
      <c r="D1181" s="709"/>
      <c r="E1181" s="2177"/>
      <c r="F1181" s="661"/>
    </row>
    <row r="1182" spans="1:6">
      <c r="A1182" s="1728"/>
      <c r="B1182" s="711"/>
      <c r="C1182" s="1728"/>
      <c r="D1182" s="712"/>
      <c r="E1182" s="2448"/>
      <c r="F1182" s="1719"/>
    </row>
    <row r="1183" spans="1:6">
      <c r="A1183" s="2440"/>
      <c r="B1183" s="715" t="s">
        <v>1397</v>
      </c>
      <c r="C1183" s="1728"/>
      <c r="D1183" s="712"/>
      <c r="E1183" s="2448"/>
      <c r="F1183" s="1719"/>
    </row>
    <row r="1184" spans="1:6">
      <c r="A1184" s="1728"/>
      <c r="B1184" s="711"/>
      <c r="C1184" s="1728"/>
      <c r="D1184" s="712"/>
      <c r="E1184" s="2448"/>
      <c r="F1184" s="1719"/>
    </row>
    <row r="1185" spans="1:6">
      <c r="A1185" s="1728" t="s">
        <v>28</v>
      </c>
      <c r="B1185" s="711" t="s">
        <v>1399</v>
      </c>
      <c r="C1185" s="1728" t="s">
        <v>58</v>
      </c>
      <c r="D1185" s="712"/>
      <c r="E1185" s="2448"/>
      <c r="F1185" s="1719">
        <f>E1185</f>
        <v>0</v>
      </c>
    </row>
    <row r="1186" spans="1:6">
      <c r="A1186" s="1728"/>
      <c r="B1186" s="711"/>
      <c r="C1186" s="1728"/>
      <c r="D1186" s="712"/>
      <c r="E1186" s="2448"/>
      <c r="F1186" s="1719">
        <f t="shared" ref="F1186:F1200" si="36">E1186</f>
        <v>0</v>
      </c>
    </row>
    <row r="1187" spans="1:6" ht="27.6">
      <c r="A1187" s="1728" t="s">
        <v>30</v>
      </c>
      <c r="B1187" s="711" t="s">
        <v>1401</v>
      </c>
      <c r="C1187" s="1728"/>
      <c r="D1187" s="712"/>
      <c r="E1187" s="2448"/>
      <c r="F1187" s="1719">
        <f t="shared" si="36"/>
        <v>0</v>
      </c>
    </row>
    <row r="1188" spans="1:6">
      <c r="A1188" s="1728"/>
      <c r="B1188" s="711" t="s">
        <v>1402</v>
      </c>
      <c r="C1188" s="1728" t="s">
        <v>58</v>
      </c>
      <c r="D1188" s="712"/>
      <c r="E1188" s="2448"/>
      <c r="F1188" s="1719">
        <f t="shared" si="36"/>
        <v>0</v>
      </c>
    </row>
    <row r="1189" spans="1:6">
      <c r="A1189" s="1728"/>
      <c r="B1189" s="711" t="s">
        <v>1683</v>
      </c>
      <c r="C1189" s="1728" t="s">
        <v>58</v>
      </c>
      <c r="D1189" s="712"/>
      <c r="E1189" s="2448"/>
      <c r="F1189" s="1719">
        <f t="shared" si="36"/>
        <v>0</v>
      </c>
    </row>
    <row r="1190" spans="1:6">
      <c r="A1190" s="1728"/>
      <c r="B1190" s="711" t="s">
        <v>1404</v>
      </c>
      <c r="C1190" s="1728" t="s">
        <v>58</v>
      </c>
      <c r="D1190" s="712"/>
      <c r="E1190" s="2448"/>
      <c r="F1190" s="1719">
        <f t="shared" si="36"/>
        <v>0</v>
      </c>
    </row>
    <row r="1191" spans="1:6">
      <c r="A1191" s="1728"/>
      <c r="B1191" s="711"/>
      <c r="C1191" s="1728"/>
      <c r="D1191" s="712"/>
      <c r="E1191" s="2448"/>
      <c r="F1191" s="1719">
        <f t="shared" si="36"/>
        <v>0</v>
      </c>
    </row>
    <row r="1192" spans="1:6">
      <c r="A1192" s="1728" t="s">
        <v>31</v>
      </c>
      <c r="B1192" s="711" t="s">
        <v>1684</v>
      </c>
      <c r="C1192" s="1728" t="s">
        <v>58</v>
      </c>
      <c r="D1192" s="712"/>
      <c r="E1192" s="2176"/>
      <c r="F1192" s="1719">
        <f t="shared" si="36"/>
        <v>0</v>
      </c>
    </row>
    <row r="1193" spans="1:6">
      <c r="A1193" s="1728"/>
      <c r="B1193" s="711"/>
      <c r="C1193" s="1728"/>
      <c r="D1193" s="712"/>
      <c r="E1193" s="2448"/>
      <c r="F1193" s="1719">
        <f t="shared" si="36"/>
        <v>0</v>
      </c>
    </row>
    <row r="1194" spans="1:6" ht="27.6">
      <c r="A1194" s="1728" t="s">
        <v>32</v>
      </c>
      <c r="B1194" s="711" t="s">
        <v>1406</v>
      </c>
      <c r="C1194" s="1728" t="s">
        <v>58</v>
      </c>
      <c r="D1194" s="712"/>
      <c r="E1194" s="2448"/>
      <c r="F1194" s="1719">
        <f t="shared" si="36"/>
        <v>0</v>
      </c>
    </row>
    <row r="1195" spans="1:6">
      <c r="A1195" s="1728"/>
      <c r="B1195" s="711"/>
      <c r="C1195" s="1728"/>
      <c r="D1195" s="712"/>
      <c r="E1195" s="2448"/>
      <c r="F1195" s="1719">
        <f t="shared" si="36"/>
        <v>0</v>
      </c>
    </row>
    <row r="1196" spans="1:6">
      <c r="A1196" s="1728"/>
      <c r="B1196" s="711"/>
      <c r="C1196" s="1728"/>
      <c r="D1196" s="712"/>
      <c r="E1196" s="2448"/>
      <c r="F1196" s="1719">
        <f t="shared" si="36"/>
        <v>0</v>
      </c>
    </row>
    <row r="1197" spans="1:6">
      <c r="A1197" s="1728"/>
      <c r="B1197" s="711"/>
      <c r="C1197" s="1728"/>
      <c r="D1197" s="712"/>
      <c r="E1197" s="2448"/>
      <c r="F1197" s="1719">
        <f t="shared" si="36"/>
        <v>0</v>
      </c>
    </row>
    <row r="1198" spans="1:6">
      <c r="A1198" s="1728"/>
      <c r="B1198" s="711"/>
      <c r="C1198" s="1728"/>
      <c r="D1198" s="712"/>
      <c r="E1198" s="2448"/>
      <c r="F1198" s="1719">
        <f t="shared" si="36"/>
        <v>0</v>
      </c>
    </row>
    <row r="1199" spans="1:6">
      <c r="A1199" s="1728"/>
      <c r="B1199" s="711"/>
      <c r="C1199" s="1728"/>
      <c r="D1199" s="712"/>
      <c r="E1199" s="2448"/>
      <c r="F1199" s="1719">
        <f t="shared" si="36"/>
        <v>0</v>
      </c>
    </row>
    <row r="1200" spans="1:6">
      <c r="A1200" s="1728"/>
      <c r="B1200" s="711"/>
      <c r="C1200" s="1728"/>
      <c r="D1200" s="712"/>
      <c r="E1200" s="2448"/>
      <c r="F1200" s="1719">
        <f t="shared" si="36"/>
        <v>0</v>
      </c>
    </row>
    <row r="1201" spans="1:6">
      <c r="A1201" s="1728"/>
      <c r="B1201" s="711"/>
      <c r="C1201" s="1728"/>
      <c r="D1201" s="712"/>
      <c r="E1201" s="2448"/>
      <c r="F1201" s="1719"/>
    </row>
    <row r="1202" spans="1:6">
      <c r="A1202" s="1728"/>
      <c r="B1202" s="711"/>
      <c r="C1202" s="1728"/>
      <c r="D1202" s="712"/>
      <c r="E1202" s="2448"/>
      <c r="F1202" s="1719"/>
    </row>
    <row r="1203" spans="1:6">
      <c r="A1203" s="1728"/>
      <c r="B1203" s="711"/>
      <c r="C1203" s="1728"/>
      <c r="D1203" s="712"/>
      <c r="E1203" s="2448"/>
      <c r="F1203" s="1719"/>
    </row>
    <row r="1204" spans="1:6">
      <c r="A1204" s="1728"/>
      <c r="B1204" s="711"/>
      <c r="C1204" s="1728"/>
      <c r="D1204" s="712"/>
      <c r="E1204" s="2448"/>
      <c r="F1204" s="1719"/>
    </row>
    <row r="1205" spans="1:6">
      <c r="A1205" s="1728"/>
      <c r="B1205" s="711"/>
      <c r="C1205" s="1728"/>
      <c r="D1205" s="712"/>
      <c r="E1205" s="2448"/>
      <c r="F1205" s="1719"/>
    </row>
    <row r="1206" spans="1:6">
      <c r="A1206" s="1728"/>
      <c r="B1206" s="711"/>
      <c r="C1206" s="1728"/>
      <c r="D1206" s="712"/>
      <c r="E1206" s="2448"/>
      <c r="F1206" s="1719"/>
    </row>
    <row r="1207" spans="1:6">
      <c r="A1207" s="1728"/>
      <c r="B1207" s="711"/>
      <c r="C1207" s="1728"/>
      <c r="D1207" s="712"/>
      <c r="E1207" s="2448"/>
      <c r="F1207" s="1719"/>
    </row>
    <row r="1208" spans="1:6">
      <c r="A1208" s="1728"/>
      <c r="B1208" s="711"/>
      <c r="C1208" s="1728"/>
      <c r="D1208" s="712"/>
      <c r="E1208" s="2448"/>
      <c r="F1208" s="1719"/>
    </row>
    <row r="1209" spans="1:6">
      <c r="A1209" s="1728"/>
      <c r="B1209" s="711"/>
      <c r="C1209" s="1728"/>
      <c r="D1209" s="712"/>
      <c r="E1209" s="2448"/>
      <c r="F1209" s="1719"/>
    </row>
    <row r="1210" spans="1:6">
      <c r="A1210" s="1728"/>
      <c r="B1210" s="711"/>
      <c r="C1210" s="1728"/>
      <c r="D1210" s="712"/>
      <c r="E1210" s="2448"/>
      <c r="F1210" s="1719"/>
    </row>
    <row r="1211" spans="1:6">
      <c r="A1211" s="1728"/>
      <c r="B1211" s="711"/>
      <c r="C1211" s="1728"/>
      <c r="D1211" s="712"/>
      <c r="E1211" s="2448"/>
      <c r="F1211" s="1719"/>
    </row>
    <row r="1212" spans="1:6">
      <c r="A1212" s="1728"/>
      <c r="B1212" s="711"/>
      <c r="C1212" s="1728"/>
      <c r="D1212" s="712"/>
      <c r="E1212" s="2448"/>
      <c r="F1212" s="1719"/>
    </row>
    <row r="1213" spans="1:6">
      <c r="A1213" s="1728"/>
      <c r="B1213" s="711"/>
      <c r="C1213" s="1728"/>
      <c r="D1213" s="712"/>
      <c r="E1213" s="2448"/>
      <c r="F1213" s="1719"/>
    </row>
    <row r="1214" spans="1:6">
      <c r="A1214" s="1728"/>
      <c r="B1214" s="711"/>
      <c r="C1214" s="1728"/>
      <c r="D1214" s="712"/>
      <c r="E1214" s="2448"/>
      <c r="F1214" s="1719"/>
    </row>
    <row r="1215" spans="1:6">
      <c r="A1215" s="1728"/>
      <c r="B1215" s="711"/>
      <c r="C1215" s="1728"/>
      <c r="D1215" s="712"/>
      <c r="E1215" s="2448"/>
      <c r="F1215" s="1719"/>
    </row>
    <row r="1216" spans="1:6">
      <c r="A1216" s="1728"/>
      <c r="B1216" s="711"/>
      <c r="C1216" s="1728"/>
      <c r="D1216" s="712"/>
      <c r="E1216" s="2448"/>
      <c r="F1216" s="1719"/>
    </row>
    <row r="1217" spans="1:6">
      <c r="A1217" s="1728"/>
      <c r="B1217" s="711"/>
      <c r="C1217" s="1728"/>
      <c r="D1217" s="712"/>
      <c r="E1217" s="2448"/>
      <c r="F1217" s="1719"/>
    </row>
    <row r="1218" spans="1:6">
      <c r="A1218" s="1728"/>
      <c r="B1218" s="711"/>
      <c r="C1218" s="1728"/>
      <c r="D1218" s="712"/>
      <c r="E1218" s="2448"/>
      <c r="F1218" s="1719"/>
    </row>
    <row r="1219" spans="1:6">
      <c r="A1219" s="1728"/>
      <c r="B1219" s="711"/>
      <c r="C1219" s="1728"/>
      <c r="D1219" s="712"/>
      <c r="E1219" s="2448"/>
      <c r="F1219" s="1719"/>
    </row>
    <row r="1220" spans="1:6">
      <c r="A1220" s="1728"/>
      <c r="B1220" s="711"/>
      <c r="C1220" s="1728"/>
      <c r="D1220" s="712"/>
      <c r="E1220" s="2448"/>
      <c r="F1220" s="1719"/>
    </row>
    <row r="1221" spans="1:6">
      <c r="A1221" s="1728"/>
      <c r="B1221" s="711"/>
      <c r="C1221" s="1728"/>
      <c r="D1221" s="712"/>
      <c r="E1221" s="2448"/>
      <c r="F1221" s="1719"/>
    </row>
    <row r="1222" spans="1:6">
      <c r="A1222" s="1728"/>
      <c r="B1222" s="711"/>
      <c r="C1222" s="1728"/>
      <c r="D1222" s="712"/>
      <c r="E1222" s="2448"/>
      <c r="F1222" s="1719"/>
    </row>
    <row r="1223" spans="1:6">
      <c r="A1223" s="48"/>
      <c r="B1223" s="2623" t="s">
        <v>1685</v>
      </c>
      <c r="C1223" s="47"/>
      <c r="D1223" s="718"/>
      <c r="E1223" s="2014"/>
      <c r="F1223" s="2461"/>
    </row>
    <row r="1224" spans="1:6" ht="15" thickBot="1">
      <c r="A1224" s="66"/>
      <c r="B1224" s="2624"/>
      <c r="C1224" s="65"/>
      <c r="D1224" s="720"/>
      <c r="E1224" s="2022"/>
      <c r="F1224" s="2462">
        <f>SUM(F1180:F1222)</f>
        <v>0</v>
      </c>
    </row>
    <row r="1225" spans="1:6" ht="15" thickTop="1">
      <c r="A1225" s="1962"/>
      <c r="B1225" s="707"/>
      <c r="C1225" s="1759"/>
      <c r="D1225" s="708"/>
      <c r="E1225" s="2173"/>
      <c r="F1225" s="1725"/>
    </row>
    <row r="1226" spans="1:6">
      <c r="A1226" s="1696"/>
      <c r="B1226" s="628" t="s">
        <v>1408</v>
      </c>
      <c r="C1226" s="1709"/>
      <c r="D1226" s="709"/>
      <c r="E1226" s="2177"/>
      <c r="F1226" s="661"/>
    </row>
    <row r="1227" spans="1:6">
      <c r="A1227" s="1696"/>
      <c r="B1227" s="628"/>
      <c r="C1227" s="1709"/>
      <c r="D1227" s="709"/>
      <c r="E1227" s="2177"/>
      <c r="F1227" s="661"/>
    </row>
    <row r="1228" spans="1:6">
      <c r="A1228" s="1728"/>
      <c r="B1228" s="715" t="s">
        <v>1906</v>
      </c>
      <c r="C1228" s="1728"/>
      <c r="D1228" s="712"/>
      <c r="E1228" s="2448"/>
      <c r="F1228" s="1719"/>
    </row>
    <row r="1229" spans="1:6">
      <c r="A1229" s="1728"/>
      <c r="B1229" s="711"/>
      <c r="C1229" s="1728"/>
      <c r="D1229" s="712"/>
      <c r="E1229" s="2448"/>
      <c r="F1229" s="1719"/>
    </row>
    <row r="1230" spans="1:6">
      <c r="A1230" s="1728"/>
      <c r="B1230" s="715" t="s">
        <v>76</v>
      </c>
      <c r="C1230" s="1728"/>
      <c r="D1230" s="712"/>
      <c r="E1230" s="2448"/>
      <c r="F1230" s="1719"/>
    </row>
    <row r="1231" spans="1:6">
      <c r="A1231" s="1728"/>
      <c r="B1231" s="711"/>
      <c r="C1231" s="1728"/>
      <c r="D1231" s="712"/>
      <c r="E1231" s="2448"/>
      <c r="F1231" s="1719"/>
    </row>
    <row r="1232" spans="1:6" ht="27.6">
      <c r="A1232" s="1728"/>
      <c r="B1232" s="711" t="s">
        <v>1907</v>
      </c>
      <c r="C1232" s="1728"/>
      <c r="D1232" s="712"/>
      <c r="E1232" s="2454"/>
      <c r="F1232" s="1719"/>
    </row>
    <row r="1233" spans="1:6" ht="55.2">
      <c r="A1233" s="1728" t="s">
        <v>28</v>
      </c>
      <c r="B1233" s="711" t="s">
        <v>1908</v>
      </c>
      <c r="C1233" s="1728"/>
      <c r="D1233" s="712"/>
      <c r="E1233" s="2454"/>
      <c r="F1233" s="1719"/>
    </row>
    <row r="1234" spans="1:6">
      <c r="A1234" s="1728"/>
      <c r="B1234" s="711" t="s">
        <v>1909</v>
      </c>
      <c r="C1234" s="1728" t="s">
        <v>1421</v>
      </c>
      <c r="D1234" s="712">
        <v>2</v>
      </c>
      <c r="E1234" s="2454"/>
      <c r="F1234" s="1719">
        <f>D1234*E1234</f>
        <v>0</v>
      </c>
    </row>
    <row r="1235" spans="1:6">
      <c r="A1235" s="1728"/>
      <c r="B1235" s="711"/>
      <c r="C1235" s="1728"/>
      <c r="D1235" s="712"/>
      <c r="E1235" s="2454"/>
      <c r="F1235" s="1719"/>
    </row>
    <row r="1236" spans="1:6" ht="69">
      <c r="A1236" s="1728" t="s">
        <v>30</v>
      </c>
      <c r="B1236" s="711" t="s">
        <v>1910</v>
      </c>
      <c r="C1236" s="1728" t="s">
        <v>1421</v>
      </c>
      <c r="D1236" s="712">
        <v>1</v>
      </c>
      <c r="E1236" s="2454"/>
      <c r="F1236" s="1719">
        <f>D1236*E1236</f>
        <v>0</v>
      </c>
    </row>
    <row r="1237" spans="1:6">
      <c r="A1237" s="1728"/>
      <c r="B1237" s="741"/>
      <c r="C1237" s="1728"/>
      <c r="D1237" s="712"/>
      <c r="E1237" s="2454"/>
      <c r="F1237" s="1719"/>
    </row>
    <row r="1238" spans="1:6" ht="55.2">
      <c r="A1238" s="1728" t="s">
        <v>31</v>
      </c>
      <c r="B1238" s="711" t="s">
        <v>1911</v>
      </c>
      <c r="C1238" s="1728"/>
      <c r="D1238" s="712"/>
      <c r="E1238" s="2454"/>
      <c r="F1238" s="1719"/>
    </row>
    <row r="1239" spans="1:6">
      <c r="A1239" s="1728"/>
      <c r="B1239" s="711" t="s">
        <v>1712</v>
      </c>
      <c r="C1239" s="1728" t="s">
        <v>1421</v>
      </c>
      <c r="D1239" s="712">
        <v>12</v>
      </c>
      <c r="E1239" s="2454"/>
      <c r="F1239" s="1719">
        <f t="shared" ref="F1239:F1240" si="37">D1239*E1239</f>
        <v>0</v>
      </c>
    </row>
    <row r="1240" spans="1:6">
      <c r="A1240" s="1728"/>
      <c r="B1240" s="711" t="s">
        <v>1713</v>
      </c>
      <c r="C1240" s="1728" t="s">
        <v>1421</v>
      </c>
      <c r="D1240" s="712">
        <v>12</v>
      </c>
      <c r="E1240" s="2454"/>
      <c r="F1240" s="1719">
        <f t="shared" si="37"/>
        <v>0</v>
      </c>
    </row>
    <row r="1241" spans="1:6">
      <c r="A1241" s="1728"/>
      <c r="B1241" s="711"/>
      <c r="C1241" s="1728"/>
      <c r="D1241" s="712"/>
      <c r="E1241" s="2455"/>
      <c r="F1241" s="1719"/>
    </row>
    <row r="1242" spans="1:6">
      <c r="A1242" s="1728"/>
      <c r="B1242" s="711"/>
      <c r="C1242" s="1728"/>
      <c r="D1242" s="712"/>
      <c r="E1242" s="2455"/>
      <c r="F1242" s="1719"/>
    </row>
    <row r="1243" spans="1:6">
      <c r="A1243" s="1728"/>
      <c r="B1243" s="711"/>
      <c r="C1243" s="1728"/>
      <c r="D1243" s="712"/>
      <c r="E1243" s="2455"/>
      <c r="F1243" s="1719"/>
    </row>
    <row r="1244" spans="1:6">
      <c r="A1244" s="1728"/>
      <c r="B1244" s="711"/>
      <c r="C1244" s="1728"/>
      <c r="D1244" s="712"/>
      <c r="E1244" s="2455"/>
      <c r="F1244" s="1719"/>
    </row>
    <row r="1245" spans="1:6">
      <c r="A1245" s="1728"/>
      <c r="B1245" s="711"/>
      <c r="C1245" s="1728"/>
      <c r="D1245" s="712"/>
      <c r="E1245" s="2455"/>
      <c r="F1245" s="1719"/>
    </row>
    <row r="1246" spans="1:6">
      <c r="A1246" s="1728"/>
      <c r="B1246" s="711"/>
      <c r="C1246" s="1728"/>
      <c r="D1246" s="712"/>
      <c r="E1246" s="2455"/>
      <c r="F1246" s="1719"/>
    </row>
    <row r="1247" spans="1:6">
      <c r="A1247" s="1728"/>
      <c r="B1247" s="711"/>
      <c r="C1247" s="1728"/>
      <c r="D1247" s="712"/>
      <c r="E1247" s="2455"/>
      <c r="F1247" s="1719"/>
    </row>
    <row r="1248" spans="1:6">
      <c r="A1248" s="1728"/>
      <c r="B1248" s="711"/>
      <c r="C1248" s="1728"/>
      <c r="D1248" s="712"/>
      <c r="E1248" s="2455"/>
      <c r="F1248" s="1719"/>
    </row>
    <row r="1249" spans="1:6">
      <c r="A1249" s="1728"/>
      <c r="B1249" s="711"/>
      <c r="C1249" s="1728"/>
      <c r="D1249" s="712"/>
      <c r="E1249" s="2455"/>
      <c r="F1249" s="1719"/>
    </row>
    <row r="1250" spans="1:6">
      <c r="A1250" s="1728"/>
      <c r="B1250" s="711"/>
      <c r="C1250" s="1728"/>
      <c r="D1250" s="712"/>
      <c r="E1250" s="2455"/>
      <c r="F1250" s="1719"/>
    </row>
    <row r="1251" spans="1:6">
      <c r="A1251" s="1728"/>
      <c r="B1251" s="711"/>
      <c r="C1251" s="1728"/>
      <c r="D1251" s="712"/>
      <c r="E1251" s="2455"/>
      <c r="F1251" s="1719"/>
    </row>
    <row r="1252" spans="1:6">
      <c r="A1252" s="1728"/>
      <c r="B1252" s="711"/>
      <c r="C1252" s="1728"/>
      <c r="D1252" s="712"/>
      <c r="E1252" s="2455"/>
      <c r="F1252" s="1719"/>
    </row>
    <row r="1253" spans="1:6">
      <c r="A1253" s="1728"/>
      <c r="B1253" s="711"/>
      <c r="C1253" s="1728"/>
      <c r="D1253" s="712"/>
      <c r="E1253" s="2455"/>
      <c r="F1253" s="1719"/>
    </row>
    <row r="1254" spans="1:6">
      <c r="A1254" s="1728"/>
      <c r="B1254" s="711"/>
      <c r="C1254" s="1728"/>
      <c r="D1254" s="712"/>
      <c r="E1254" s="2455"/>
      <c r="F1254" s="1719"/>
    </row>
    <row r="1255" spans="1:6">
      <c r="A1255" s="1728"/>
      <c r="B1255" s="711"/>
      <c r="C1255" s="1728"/>
      <c r="D1255" s="712"/>
      <c r="E1255" s="2455"/>
      <c r="F1255" s="1719"/>
    </row>
    <row r="1256" spans="1:6">
      <c r="A1256" s="1728"/>
      <c r="B1256" s="711"/>
      <c r="C1256" s="1728"/>
      <c r="D1256" s="712"/>
      <c r="E1256" s="2455"/>
      <c r="F1256" s="1719"/>
    </row>
    <row r="1257" spans="1:6">
      <c r="A1257" s="1728"/>
      <c r="B1257" s="711"/>
      <c r="C1257" s="1728"/>
      <c r="D1257" s="712"/>
      <c r="E1257" s="2455"/>
      <c r="F1257" s="1719"/>
    </row>
    <row r="1258" spans="1:6">
      <c r="A1258" s="1728"/>
      <c r="B1258" s="711"/>
      <c r="C1258" s="1728"/>
      <c r="D1258" s="712"/>
      <c r="E1258" s="2455"/>
      <c r="F1258" s="1719"/>
    </row>
    <row r="1259" spans="1:6">
      <c r="A1259" s="1728"/>
      <c r="B1259" s="711"/>
      <c r="C1259" s="1728"/>
      <c r="D1259" s="712"/>
      <c r="E1259" s="2455"/>
      <c r="F1259" s="1719"/>
    </row>
    <row r="1260" spans="1:6">
      <c r="A1260" s="1728"/>
      <c r="B1260" s="711"/>
      <c r="C1260" s="1728"/>
      <c r="D1260" s="712"/>
      <c r="E1260" s="2455"/>
      <c r="F1260" s="1719"/>
    </row>
    <row r="1261" spans="1:6">
      <c r="A1261" s="1728"/>
      <c r="B1261" s="711"/>
      <c r="C1261" s="1728"/>
      <c r="D1261" s="712"/>
      <c r="E1261" s="2455"/>
      <c r="F1261" s="1719"/>
    </row>
    <row r="1262" spans="1:6">
      <c r="A1262" s="48"/>
      <c r="B1262" s="1826"/>
      <c r="C1262" s="47"/>
      <c r="D1262" s="718"/>
      <c r="E1262" s="2014"/>
      <c r="F1262" s="2461"/>
    </row>
    <row r="1263" spans="1:6" ht="15" thickBot="1">
      <c r="A1263" s="66"/>
      <c r="B1263" s="734" t="s">
        <v>400</v>
      </c>
      <c r="C1263" s="65"/>
      <c r="D1263" s="720"/>
      <c r="E1263" s="2022"/>
      <c r="F1263" s="2462">
        <f>SUM(F1230:F1261)</f>
        <v>0</v>
      </c>
    </row>
    <row r="1264" spans="1:6" ht="15" thickTop="1">
      <c r="A1264" s="1728"/>
      <c r="B1264" s="711"/>
      <c r="C1264" s="1728"/>
      <c r="D1264" s="712"/>
      <c r="E1264" s="2455"/>
      <c r="F1264" s="1719"/>
    </row>
    <row r="1265" spans="1:6" ht="234.6">
      <c r="A1265" s="1728" t="s">
        <v>28</v>
      </c>
      <c r="B1265" s="711" t="s">
        <v>1912</v>
      </c>
      <c r="C1265" s="1728"/>
      <c r="D1265" s="712"/>
      <c r="E1265" s="2455"/>
      <c r="F1265" s="1719"/>
    </row>
    <row r="1266" spans="1:6">
      <c r="A1266" s="1728"/>
      <c r="B1266" s="711" t="s">
        <v>1712</v>
      </c>
      <c r="C1266" s="1728" t="s">
        <v>1421</v>
      </c>
      <c r="D1266" s="712">
        <v>1</v>
      </c>
      <c r="E1266" s="2455"/>
      <c r="F1266" s="1719">
        <f t="shared" ref="F1266:F1269" si="38">D1266*E1266</f>
        <v>0</v>
      </c>
    </row>
    <row r="1267" spans="1:6">
      <c r="A1267" s="1728"/>
      <c r="B1267" s="711" t="s">
        <v>1713</v>
      </c>
      <c r="C1267" s="1728" t="s">
        <v>1421</v>
      </c>
      <c r="D1267" s="712">
        <v>1</v>
      </c>
      <c r="E1267" s="2454"/>
      <c r="F1267" s="1719">
        <f t="shared" si="38"/>
        <v>0</v>
      </c>
    </row>
    <row r="1268" spans="1:6">
      <c r="A1268" s="1728"/>
      <c r="B1268" s="711"/>
      <c r="C1268" s="1728"/>
      <c r="D1268" s="712"/>
      <c r="E1268" s="2454"/>
      <c r="F1268" s="1719"/>
    </row>
    <row r="1269" spans="1:6" ht="27.6">
      <c r="A1269" s="1728" t="s">
        <v>30</v>
      </c>
      <c r="B1269" s="711" t="s">
        <v>1913</v>
      </c>
      <c r="C1269" s="1728" t="s">
        <v>1421</v>
      </c>
      <c r="D1269" s="712">
        <v>1</v>
      </c>
      <c r="E1269" s="2454"/>
      <c r="F1269" s="1719">
        <f t="shared" si="38"/>
        <v>0</v>
      </c>
    </row>
    <row r="1270" spans="1:6">
      <c r="A1270" s="1728"/>
      <c r="B1270" s="711"/>
      <c r="C1270" s="1728"/>
      <c r="D1270" s="712"/>
      <c r="E1270" s="2454"/>
      <c r="F1270" s="1719"/>
    </row>
    <row r="1271" spans="1:6" ht="27.6">
      <c r="A1271" s="1728" t="s">
        <v>31</v>
      </c>
      <c r="B1271" s="711" t="s">
        <v>1700</v>
      </c>
      <c r="C1271" s="1728" t="s">
        <v>1701</v>
      </c>
      <c r="D1271" s="712"/>
      <c r="E1271" s="2454"/>
      <c r="F1271" s="1719">
        <f>E1271</f>
        <v>0</v>
      </c>
    </row>
    <row r="1272" spans="1:6">
      <c r="A1272" s="1728"/>
      <c r="B1272" s="711"/>
      <c r="C1272" s="1728"/>
      <c r="D1272" s="712"/>
      <c r="E1272" s="2454"/>
      <c r="F1272" s="1719">
        <f t="shared" ref="F1272:F1274" si="39">E1272</f>
        <v>0</v>
      </c>
    </row>
    <row r="1273" spans="1:6" ht="27.6">
      <c r="A1273" s="1728"/>
      <c r="B1273" s="711" t="s">
        <v>1707</v>
      </c>
      <c r="C1273" s="1728" t="s">
        <v>58</v>
      </c>
      <c r="D1273" s="712"/>
      <c r="E1273" s="2454"/>
      <c r="F1273" s="1719">
        <f t="shared" si="39"/>
        <v>0</v>
      </c>
    </row>
    <row r="1274" spans="1:6">
      <c r="A1274" s="1728"/>
      <c r="B1274" s="711"/>
      <c r="C1274" s="1728"/>
      <c r="D1274" s="712"/>
      <c r="E1274" s="2448"/>
      <c r="F1274" s="1719">
        <f t="shared" si="39"/>
        <v>0</v>
      </c>
    </row>
    <row r="1275" spans="1:6">
      <c r="A1275" s="1728"/>
      <c r="B1275" s="711"/>
      <c r="C1275" s="1728"/>
      <c r="D1275" s="712"/>
      <c r="E1275" s="2448"/>
      <c r="F1275" s="1719"/>
    </row>
    <row r="1276" spans="1:6">
      <c r="A1276" s="1728"/>
      <c r="B1276" s="711"/>
      <c r="C1276" s="1728"/>
      <c r="D1276" s="712"/>
      <c r="E1276" s="2448"/>
      <c r="F1276" s="1719"/>
    </row>
    <row r="1277" spans="1:6">
      <c r="A1277" s="1728"/>
      <c r="B1277" s="711"/>
      <c r="C1277" s="1728"/>
      <c r="D1277" s="712"/>
      <c r="E1277" s="2448"/>
      <c r="F1277" s="1719"/>
    </row>
    <row r="1278" spans="1:6">
      <c r="A1278" s="1728"/>
      <c r="B1278" s="711"/>
      <c r="C1278" s="1728"/>
      <c r="D1278" s="712"/>
      <c r="E1278" s="2448"/>
      <c r="F1278" s="1719"/>
    </row>
    <row r="1279" spans="1:6">
      <c r="A1279" s="1728"/>
      <c r="B1279" s="711"/>
      <c r="C1279" s="1728"/>
      <c r="D1279" s="712"/>
      <c r="E1279" s="2448"/>
      <c r="F1279" s="1719"/>
    </row>
    <row r="1280" spans="1:6">
      <c r="A1280" s="1728"/>
      <c r="B1280" s="711"/>
      <c r="C1280" s="1728"/>
      <c r="D1280" s="712"/>
      <c r="E1280" s="2448"/>
      <c r="F1280" s="1719"/>
    </row>
    <row r="1281" spans="1:6">
      <c r="A1281" s="1728"/>
      <c r="B1281" s="711"/>
      <c r="C1281" s="1728"/>
      <c r="D1281" s="712"/>
      <c r="E1281" s="2448"/>
      <c r="F1281" s="1719"/>
    </row>
    <row r="1282" spans="1:6">
      <c r="A1282" s="1728"/>
      <c r="B1282" s="711"/>
      <c r="C1282" s="1728"/>
      <c r="D1282" s="712"/>
      <c r="E1282" s="2448"/>
      <c r="F1282" s="1719"/>
    </row>
    <row r="1283" spans="1:6">
      <c r="A1283" s="1728"/>
      <c r="B1283" s="711"/>
      <c r="C1283" s="1728"/>
      <c r="D1283" s="712"/>
      <c r="E1283" s="2448"/>
      <c r="F1283" s="1719"/>
    </row>
    <row r="1284" spans="1:6">
      <c r="A1284" s="1728"/>
      <c r="B1284" s="711"/>
      <c r="C1284" s="1728"/>
      <c r="D1284" s="712"/>
      <c r="E1284" s="2448"/>
      <c r="F1284" s="1719"/>
    </row>
    <row r="1285" spans="1:6">
      <c r="A1285" s="1728"/>
      <c r="B1285" s="711"/>
      <c r="C1285" s="1728"/>
      <c r="D1285" s="712"/>
      <c r="E1285" s="2448"/>
      <c r="F1285" s="1719"/>
    </row>
    <row r="1286" spans="1:6">
      <c r="A1286" s="1728"/>
      <c r="B1286" s="711"/>
      <c r="C1286" s="1728"/>
      <c r="D1286" s="712"/>
      <c r="E1286" s="2448"/>
      <c r="F1286" s="1719"/>
    </row>
    <row r="1287" spans="1:6">
      <c r="A1287" s="1728"/>
      <c r="B1287" s="711"/>
      <c r="C1287" s="1728"/>
      <c r="D1287" s="712"/>
      <c r="E1287" s="2448"/>
      <c r="F1287" s="1719"/>
    </row>
    <row r="1288" spans="1:6">
      <c r="A1288" s="1728"/>
      <c r="B1288" s="711"/>
      <c r="C1288" s="1728"/>
      <c r="D1288" s="712"/>
      <c r="E1288" s="2448"/>
      <c r="F1288" s="1719"/>
    </row>
    <row r="1289" spans="1:6">
      <c r="A1289" s="1728"/>
      <c r="B1289" s="711"/>
      <c r="C1289" s="1728"/>
      <c r="D1289" s="712"/>
      <c r="E1289" s="2448"/>
      <c r="F1289" s="1719"/>
    </row>
    <row r="1290" spans="1:6">
      <c r="A1290" s="1728"/>
      <c r="B1290" s="711"/>
      <c r="C1290" s="1728"/>
      <c r="D1290" s="712"/>
      <c r="E1290" s="2448"/>
      <c r="F1290" s="1719"/>
    </row>
    <row r="1291" spans="1:6">
      <c r="A1291" s="1728"/>
      <c r="B1291" s="711"/>
      <c r="C1291" s="1728"/>
      <c r="D1291" s="712"/>
      <c r="E1291" s="2448"/>
      <c r="F1291" s="1719"/>
    </row>
    <row r="1292" spans="1:6">
      <c r="A1292" s="1728"/>
      <c r="B1292" s="711"/>
      <c r="C1292" s="1728"/>
      <c r="D1292" s="712"/>
      <c r="E1292" s="2448"/>
      <c r="F1292" s="1719"/>
    </row>
    <row r="1293" spans="1:6">
      <c r="A1293" s="48"/>
      <c r="B1293" s="1826"/>
      <c r="C1293" s="47"/>
      <c r="D1293" s="718"/>
      <c r="E1293" s="2014"/>
      <c r="F1293" s="2461"/>
    </row>
    <row r="1294" spans="1:6" ht="15" thickBot="1">
      <c r="A1294" s="66"/>
      <c r="B1294" s="734" t="s">
        <v>400</v>
      </c>
      <c r="C1294" s="65"/>
      <c r="D1294" s="720"/>
      <c r="E1294" s="2022"/>
      <c r="F1294" s="2462">
        <f>SUM(F1265:F1291)</f>
        <v>0</v>
      </c>
    </row>
    <row r="1295" spans="1:6" ht="15" thickTop="1">
      <c r="A1295" s="1728"/>
      <c r="B1295" s="711"/>
      <c r="C1295" s="1728"/>
      <c r="D1295" s="712"/>
      <c r="E1295" s="2455"/>
      <c r="F1295" s="1719"/>
    </row>
    <row r="1296" spans="1:6" ht="27.6">
      <c r="A1296" s="1728" t="s">
        <v>28</v>
      </c>
      <c r="B1296" s="741" t="s">
        <v>1914</v>
      </c>
      <c r="C1296" s="1728"/>
      <c r="D1296" s="712"/>
      <c r="E1296" s="2455"/>
      <c r="F1296" s="1719"/>
    </row>
    <row r="1297" spans="1:6" ht="220.8">
      <c r="A1297" s="1728"/>
      <c r="B1297" s="711" t="s">
        <v>1915</v>
      </c>
      <c r="C1297" s="1728" t="s">
        <v>1421</v>
      </c>
      <c r="D1297" s="712">
        <v>41</v>
      </c>
      <c r="E1297" s="2455"/>
      <c r="F1297" s="1719">
        <f t="shared" ref="F1297:F1301" si="40">D1297*E1297</f>
        <v>0</v>
      </c>
    </row>
    <row r="1298" spans="1:6">
      <c r="A1298" s="1728"/>
      <c r="B1298" s="711" t="s">
        <v>1916</v>
      </c>
      <c r="C1298" s="1728" t="s">
        <v>1421</v>
      </c>
      <c r="D1298" s="712">
        <v>22</v>
      </c>
      <c r="E1298" s="2454"/>
      <c r="F1298" s="1719">
        <f t="shared" si="40"/>
        <v>0</v>
      </c>
    </row>
    <row r="1299" spans="1:6" ht="289.8">
      <c r="A1299" s="1728"/>
      <c r="B1299" s="711" t="s">
        <v>1917</v>
      </c>
      <c r="C1299" s="1728" t="s">
        <v>1421</v>
      </c>
      <c r="D1299" s="712">
        <v>2</v>
      </c>
      <c r="E1299" s="2454"/>
      <c r="F1299" s="1719">
        <f t="shared" si="40"/>
        <v>0</v>
      </c>
    </row>
    <row r="1300" spans="1:6">
      <c r="A1300" s="1728"/>
      <c r="B1300" s="711"/>
      <c r="C1300" s="1728"/>
      <c r="D1300" s="712"/>
      <c r="E1300" s="2454"/>
      <c r="F1300" s="1719"/>
    </row>
    <row r="1301" spans="1:6">
      <c r="A1301" s="1728" t="s">
        <v>30</v>
      </c>
      <c r="B1301" s="711" t="s">
        <v>1918</v>
      </c>
      <c r="C1301" s="1728" t="s">
        <v>1421</v>
      </c>
      <c r="D1301" s="712">
        <v>10</v>
      </c>
      <c r="E1301" s="2454"/>
      <c r="F1301" s="1719">
        <f t="shared" si="40"/>
        <v>0</v>
      </c>
    </row>
    <row r="1302" spans="1:6">
      <c r="A1302" s="1728"/>
      <c r="B1302" s="711"/>
      <c r="C1302" s="1728"/>
      <c r="D1302" s="712"/>
      <c r="E1302" s="2454"/>
      <c r="F1302" s="1719"/>
    </row>
    <row r="1303" spans="1:6">
      <c r="A1303" s="1728"/>
      <c r="B1303" s="711"/>
      <c r="C1303" s="1728"/>
      <c r="D1303" s="712"/>
      <c r="E1303" s="2454"/>
      <c r="F1303" s="1719"/>
    </row>
    <row r="1304" spans="1:6">
      <c r="A1304" s="1728"/>
      <c r="B1304" s="711"/>
      <c r="C1304" s="1728"/>
      <c r="D1304" s="712"/>
      <c r="E1304" s="2454"/>
      <c r="F1304" s="1719"/>
    </row>
    <row r="1305" spans="1:6">
      <c r="A1305" s="1728"/>
      <c r="B1305" s="711"/>
      <c r="C1305" s="1728"/>
      <c r="D1305" s="712"/>
      <c r="E1305" s="2454"/>
      <c r="F1305" s="1719"/>
    </row>
    <row r="1306" spans="1:6">
      <c r="A1306" s="1728"/>
      <c r="B1306" s="711"/>
      <c r="C1306" s="1728"/>
      <c r="D1306" s="712"/>
      <c r="E1306" s="2454"/>
      <c r="F1306" s="1719"/>
    </row>
    <row r="1307" spans="1:6">
      <c r="A1307" s="1728"/>
      <c r="B1307" s="711"/>
      <c r="C1307" s="1728"/>
      <c r="D1307" s="712"/>
      <c r="E1307" s="2454"/>
      <c r="F1307" s="1719"/>
    </row>
    <row r="1308" spans="1:6">
      <c r="A1308" s="48"/>
      <c r="B1308" s="1826"/>
      <c r="C1308" s="47"/>
      <c r="D1308" s="718"/>
      <c r="E1308" s="2014"/>
      <c r="F1308" s="2461"/>
    </row>
    <row r="1309" spans="1:6" ht="15" thickBot="1">
      <c r="A1309" s="66"/>
      <c r="B1309" s="734" t="s">
        <v>400</v>
      </c>
      <c r="C1309" s="65"/>
      <c r="D1309" s="720"/>
      <c r="E1309" s="2022"/>
      <c r="F1309" s="2462">
        <f>SUM(F1297:F1307)</f>
        <v>0</v>
      </c>
    </row>
    <row r="1310" spans="1:6" ht="15" thickTop="1">
      <c r="A1310" s="1728"/>
      <c r="B1310" s="711"/>
      <c r="C1310" s="1728"/>
      <c r="D1310" s="712"/>
      <c r="E1310" s="2454"/>
      <c r="F1310" s="1719"/>
    </row>
    <row r="1311" spans="1:6" ht="27.6">
      <c r="A1311" s="1728" t="s">
        <v>28</v>
      </c>
      <c r="B1311" s="711" t="s">
        <v>1919</v>
      </c>
      <c r="C1311" s="1728" t="s">
        <v>1701</v>
      </c>
      <c r="D1311" s="712"/>
      <c r="E1311" s="2454"/>
      <c r="F1311" s="1719">
        <f>E1311</f>
        <v>0</v>
      </c>
    </row>
    <row r="1312" spans="1:6">
      <c r="A1312" s="1728"/>
      <c r="B1312" s="711"/>
      <c r="C1312" s="1728"/>
      <c r="D1312" s="712"/>
      <c r="E1312" s="2454"/>
      <c r="F1312" s="1719">
        <f t="shared" ref="F1312:F1324" si="41">E1312</f>
        <v>0</v>
      </c>
    </row>
    <row r="1313" spans="1:6">
      <c r="A1313" s="1728" t="s">
        <v>30</v>
      </c>
      <c r="B1313" s="711" t="s">
        <v>1892</v>
      </c>
      <c r="C1313" s="1728" t="s">
        <v>1701</v>
      </c>
      <c r="D1313" s="712"/>
      <c r="E1313" s="2454"/>
      <c r="F1313" s="1719">
        <f t="shared" si="41"/>
        <v>0</v>
      </c>
    </row>
    <row r="1314" spans="1:6">
      <c r="A1314" s="1728"/>
      <c r="B1314" s="711"/>
      <c r="C1314" s="1728"/>
      <c r="D1314" s="712"/>
      <c r="E1314" s="2454"/>
      <c r="F1314" s="1719">
        <f t="shared" si="41"/>
        <v>0</v>
      </c>
    </row>
    <row r="1315" spans="1:6" ht="27.6">
      <c r="A1315" s="1728" t="s">
        <v>31</v>
      </c>
      <c r="B1315" s="711" t="s">
        <v>1920</v>
      </c>
      <c r="C1315" s="1728" t="s">
        <v>1701</v>
      </c>
      <c r="D1315" s="712"/>
      <c r="E1315" s="2454"/>
      <c r="F1315" s="1719">
        <f t="shared" si="41"/>
        <v>0</v>
      </c>
    </row>
    <row r="1316" spans="1:6">
      <c r="A1316" s="1728"/>
      <c r="B1316" s="711"/>
      <c r="C1316" s="1728"/>
      <c r="D1316" s="712"/>
      <c r="E1316" s="2454"/>
      <c r="F1316" s="1719">
        <f t="shared" si="41"/>
        <v>0</v>
      </c>
    </row>
    <row r="1317" spans="1:6">
      <c r="A1317" s="1728" t="s">
        <v>32</v>
      </c>
      <c r="B1317" s="711" t="s">
        <v>1716</v>
      </c>
      <c r="C1317" s="1728" t="s">
        <v>58</v>
      </c>
      <c r="D1317" s="712"/>
      <c r="E1317" s="2454"/>
      <c r="F1317" s="1719">
        <f t="shared" si="41"/>
        <v>0</v>
      </c>
    </row>
    <row r="1318" spans="1:6">
      <c r="A1318" s="1728"/>
      <c r="B1318" s="711"/>
      <c r="C1318" s="1728"/>
      <c r="D1318" s="712"/>
      <c r="E1318" s="2454"/>
      <c r="F1318" s="1719">
        <f t="shared" si="41"/>
        <v>0</v>
      </c>
    </row>
    <row r="1319" spans="1:6" ht="27.6">
      <c r="A1319" s="1728" t="s">
        <v>33</v>
      </c>
      <c r="B1319" s="711" t="s">
        <v>1894</v>
      </c>
      <c r="C1319" s="1728" t="s">
        <v>58</v>
      </c>
      <c r="D1319" s="712"/>
      <c r="E1319" s="2454"/>
      <c r="F1319" s="1719">
        <f t="shared" si="41"/>
        <v>0</v>
      </c>
    </row>
    <row r="1320" spans="1:6">
      <c r="A1320" s="1728"/>
      <c r="B1320" s="711"/>
      <c r="C1320" s="1728"/>
      <c r="D1320" s="712"/>
      <c r="E1320" s="2454"/>
      <c r="F1320" s="1719">
        <f t="shared" si="41"/>
        <v>0</v>
      </c>
    </row>
    <row r="1321" spans="1:6" ht="27.6">
      <c r="A1321" s="1728"/>
      <c r="B1321" s="711" t="s">
        <v>1706</v>
      </c>
      <c r="C1321" s="1728"/>
      <c r="D1321" s="712"/>
      <c r="E1321" s="2454"/>
      <c r="F1321" s="1719">
        <f t="shared" si="41"/>
        <v>0</v>
      </c>
    </row>
    <row r="1322" spans="1:6" ht="27.6">
      <c r="A1322" s="1728" t="s">
        <v>34</v>
      </c>
      <c r="B1322" s="711" t="s">
        <v>1707</v>
      </c>
      <c r="C1322" s="1728" t="s">
        <v>1701</v>
      </c>
      <c r="D1322" s="712"/>
      <c r="E1322" s="2454"/>
      <c r="F1322" s="1719">
        <f t="shared" si="41"/>
        <v>0</v>
      </c>
    </row>
    <row r="1323" spans="1:6">
      <c r="A1323" s="1728"/>
      <c r="B1323" s="711"/>
      <c r="C1323" s="1728"/>
      <c r="D1323" s="712"/>
      <c r="E1323" s="2454"/>
      <c r="F1323" s="1719">
        <f t="shared" si="41"/>
        <v>0</v>
      </c>
    </row>
    <row r="1324" spans="1:6" ht="27.6">
      <c r="A1324" s="1728" t="s">
        <v>35</v>
      </c>
      <c r="B1324" s="711" t="s">
        <v>1707</v>
      </c>
      <c r="C1324" s="1728" t="s">
        <v>58</v>
      </c>
      <c r="D1324" s="712"/>
      <c r="E1324" s="2454"/>
      <c r="F1324" s="1719">
        <f t="shared" si="41"/>
        <v>0</v>
      </c>
    </row>
    <row r="1325" spans="1:6">
      <c r="A1325" s="1728"/>
      <c r="B1325" s="711"/>
      <c r="C1325" s="1728"/>
      <c r="D1325" s="712"/>
      <c r="E1325" s="2454"/>
      <c r="F1325" s="1719"/>
    </row>
    <row r="1326" spans="1:6">
      <c r="A1326" s="1728"/>
      <c r="B1326" s="711"/>
      <c r="C1326" s="1728"/>
      <c r="D1326" s="712"/>
      <c r="E1326" s="2454"/>
      <c r="F1326" s="1719"/>
    </row>
    <row r="1327" spans="1:6">
      <c r="A1327" s="1728"/>
      <c r="B1327" s="711"/>
      <c r="C1327" s="1728"/>
      <c r="D1327" s="712"/>
      <c r="E1327" s="2454"/>
      <c r="F1327" s="1719"/>
    </row>
    <row r="1328" spans="1:6">
      <c r="A1328" s="1774"/>
      <c r="B1328" s="735" t="s">
        <v>599</v>
      </c>
      <c r="C1328" s="1727"/>
      <c r="D1328" s="736"/>
      <c r="E1328" s="2175"/>
      <c r="F1328" s="2464">
        <f>SUM(F1311:F1325)</f>
        <v>0</v>
      </c>
    </row>
    <row r="1329" spans="1:6">
      <c r="A1329" s="1728"/>
      <c r="B1329" s="757"/>
      <c r="C1329" s="1728"/>
      <c r="D1329" s="712"/>
      <c r="E1329" s="2176"/>
      <c r="F1329" s="2465"/>
    </row>
    <row r="1330" spans="1:6">
      <c r="A1330" s="1728"/>
      <c r="B1330" s="757"/>
      <c r="C1330" s="1728"/>
      <c r="D1330" s="712"/>
      <c r="E1330" s="2176"/>
      <c r="F1330" s="2465"/>
    </row>
    <row r="1331" spans="1:6">
      <c r="A1331" s="1728"/>
      <c r="B1331" s="757"/>
      <c r="C1331" s="1728"/>
      <c r="D1331" s="712"/>
      <c r="E1331" s="2176"/>
      <c r="F1331" s="2465"/>
    </row>
    <row r="1332" spans="1:6">
      <c r="A1332" s="1728"/>
      <c r="B1332" s="757"/>
      <c r="C1332" s="1728"/>
      <c r="D1332" s="712"/>
      <c r="E1332" s="2176"/>
      <c r="F1332" s="2465"/>
    </row>
    <row r="1333" spans="1:6">
      <c r="A1333" s="1728"/>
      <c r="B1333" s="757"/>
      <c r="C1333" s="1728"/>
      <c r="D1333" s="712"/>
      <c r="E1333" s="2176"/>
      <c r="F1333" s="2465"/>
    </row>
    <row r="1334" spans="1:6">
      <c r="A1334" s="1728"/>
      <c r="B1334" s="757"/>
      <c r="C1334" s="1728"/>
      <c r="D1334" s="712"/>
      <c r="E1334" s="2176"/>
      <c r="F1334" s="2465"/>
    </row>
    <row r="1335" spans="1:6">
      <c r="A1335" s="1728"/>
      <c r="B1335" s="757"/>
      <c r="C1335" s="1728"/>
      <c r="D1335" s="712"/>
      <c r="E1335" s="2176"/>
      <c r="F1335" s="2465"/>
    </row>
    <row r="1336" spans="1:6">
      <c r="A1336" s="1728"/>
      <c r="B1336" s="757"/>
      <c r="C1336" s="1728"/>
      <c r="D1336" s="712"/>
      <c r="E1336" s="2176"/>
      <c r="F1336" s="2465"/>
    </row>
    <row r="1337" spans="1:6">
      <c r="A1337" s="1728"/>
      <c r="B1337" s="757"/>
      <c r="C1337" s="1728"/>
      <c r="D1337" s="712"/>
      <c r="E1337" s="2176"/>
      <c r="F1337" s="2465"/>
    </row>
    <row r="1338" spans="1:6">
      <c r="A1338" s="1728"/>
      <c r="B1338" s="711"/>
      <c r="C1338" s="1728"/>
      <c r="D1338" s="712"/>
      <c r="E1338" s="2176"/>
      <c r="F1338" s="2465"/>
    </row>
    <row r="1339" spans="1:6">
      <c r="A1339" s="1700"/>
      <c r="B1339" s="738" t="s">
        <v>45</v>
      </c>
      <c r="C1339" s="1701"/>
      <c r="D1339" s="411"/>
      <c r="E1339" s="1731"/>
      <c r="F1339" s="2463"/>
    </row>
    <row r="1340" spans="1:6">
      <c r="A1340" s="1700"/>
      <c r="B1340" s="738"/>
      <c r="C1340" s="1701"/>
      <c r="D1340" s="411"/>
      <c r="E1340" s="1731"/>
      <c r="F1340" s="2463"/>
    </row>
    <row r="1341" spans="1:6">
      <c r="A1341" s="1700"/>
      <c r="B1341" s="739" t="s">
        <v>1921</v>
      </c>
      <c r="C1341" s="1701"/>
      <c r="D1341" s="411"/>
      <c r="E1341" s="1731"/>
      <c r="F1341" s="2463">
        <f>F1263</f>
        <v>0</v>
      </c>
    </row>
    <row r="1342" spans="1:6">
      <c r="A1342" s="1700"/>
      <c r="B1342" s="738"/>
      <c r="C1342" s="1701"/>
      <c r="D1342" s="411"/>
      <c r="E1342" s="1731"/>
      <c r="F1342" s="2463"/>
    </row>
    <row r="1343" spans="1:6">
      <c r="A1343" s="1700"/>
      <c r="B1343" s="739" t="s">
        <v>1922</v>
      </c>
      <c r="C1343" s="1701"/>
      <c r="D1343" s="411"/>
      <c r="E1343" s="1731"/>
      <c r="F1343" s="2463">
        <f>F1294</f>
        <v>0</v>
      </c>
    </row>
    <row r="1344" spans="1:6">
      <c r="A1344" s="1700"/>
      <c r="B1344" s="738"/>
      <c r="C1344" s="1701"/>
      <c r="D1344" s="411"/>
      <c r="E1344" s="1731"/>
      <c r="F1344" s="2463"/>
    </row>
    <row r="1345" spans="1:6">
      <c r="A1345" s="1700"/>
      <c r="B1345" s="739" t="s">
        <v>1923</v>
      </c>
      <c r="C1345" s="1701"/>
      <c r="D1345" s="411"/>
      <c r="E1345" s="1731"/>
      <c r="F1345" s="2463">
        <f>F1309</f>
        <v>0</v>
      </c>
    </row>
    <row r="1346" spans="1:6">
      <c r="A1346" s="1700"/>
      <c r="B1346" s="739"/>
      <c r="C1346" s="1701"/>
      <c r="D1346" s="411"/>
      <c r="E1346" s="1731"/>
      <c r="F1346" s="2463"/>
    </row>
    <row r="1347" spans="1:6">
      <c r="A1347" s="1700"/>
      <c r="B1347" s="739" t="s">
        <v>1352</v>
      </c>
      <c r="C1347" s="1701"/>
      <c r="D1347" s="411"/>
      <c r="E1347" s="1731"/>
      <c r="F1347" s="2463">
        <f>F1328</f>
        <v>0</v>
      </c>
    </row>
    <row r="1348" spans="1:6">
      <c r="A1348" s="1700"/>
      <c r="B1348" s="739"/>
      <c r="C1348" s="1701"/>
      <c r="D1348" s="411"/>
      <c r="E1348" s="1731"/>
      <c r="F1348" s="2463"/>
    </row>
    <row r="1349" spans="1:6">
      <c r="A1349" s="1700"/>
      <c r="B1349" s="739"/>
      <c r="C1349" s="1701"/>
      <c r="D1349" s="411"/>
      <c r="E1349" s="1731"/>
      <c r="F1349" s="2463"/>
    </row>
    <row r="1350" spans="1:6">
      <c r="A1350" s="1700"/>
      <c r="B1350" s="739"/>
      <c r="C1350" s="1701"/>
      <c r="D1350" s="411"/>
      <c r="E1350" s="1731"/>
      <c r="F1350" s="2463"/>
    </row>
    <row r="1351" spans="1:6">
      <c r="A1351" s="48"/>
      <c r="B1351" s="2623" t="s">
        <v>1924</v>
      </c>
      <c r="C1351" s="47"/>
      <c r="D1351" s="718"/>
      <c r="E1351" s="2014"/>
      <c r="F1351" s="2461"/>
    </row>
    <row r="1352" spans="1:6" ht="15" thickBot="1">
      <c r="A1352" s="66"/>
      <c r="B1352" s="2624"/>
      <c r="C1352" s="65"/>
      <c r="D1352" s="720"/>
      <c r="E1352" s="2022"/>
      <c r="F1352" s="2462">
        <f>SUM(F1337:F1350)</f>
        <v>0</v>
      </c>
    </row>
    <row r="1353" spans="1:6" ht="15" thickTop="1">
      <c r="A1353" s="1962"/>
      <c r="B1353" s="707"/>
      <c r="C1353" s="1759"/>
      <c r="D1353" s="708"/>
      <c r="E1353" s="2173"/>
      <c r="F1353" s="1725"/>
    </row>
    <row r="1354" spans="1:6">
      <c r="A1354" s="1696"/>
      <c r="B1354" s="628" t="s">
        <v>1436</v>
      </c>
      <c r="C1354" s="1709"/>
      <c r="D1354" s="709"/>
      <c r="E1354" s="2177"/>
      <c r="F1354" s="661"/>
    </row>
    <row r="1355" spans="1:6">
      <c r="A1355" s="1696"/>
      <c r="B1355" s="628"/>
      <c r="C1355" s="1709"/>
      <c r="D1355" s="709"/>
      <c r="E1355" s="2177"/>
      <c r="F1355" s="661"/>
    </row>
    <row r="1356" spans="1:6">
      <c r="A1356" s="1728"/>
      <c r="B1356" s="715" t="s">
        <v>1925</v>
      </c>
      <c r="C1356" s="1728"/>
      <c r="D1356" s="712"/>
      <c r="E1356" s="2448"/>
      <c r="F1356" s="1719"/>
    </row>
    <row r="1357" spans="1:6">
      <c r="A1357" s="1728"/>
      <c r="B1357" s="711"/>
      <c r="C1357" s="1728"/>
      <c r="D1357" s="712"/>
      <c r="E1357" s="2448"/>
      <c r="F1357" s="1719"/>
    </row>
    <row r="1358" spans="1:6">
      <c r="A1358" s="1728" t="s">
        <v>28</v>
      </c>
      <c r="B1358" s="715" t="s">
        <v>76</v>
      </c>
      <c r="C1358" s="1728"/>
      <c r="D1358" s="712"/>
      <c r="E1358" s="2454"/>
      <c r="F1358" s="1719"/>
    </row>
    <row r="1359" spans="1:6" ht="27.6">
      <c r="A1359" s="1728"/>
      <c r="B1359" s="711" t="s">
        <v>1926</v>
      </c>
      <c r="C1359" s="1728"/>
      <c r="D1359" s="712"/>
      <c r="E1359" s="2454"/>
      <c r="F1359" s="1719"/>
    </row>
    <row r="1360" spans="1:6">
      <c r="A1360" s="1728"/>
      <c r="B1360" s="711"/>
      <c r="C1360" s="1728"/>
      <c r="D1360" s="712"/>
      <c r="E1360" s="2454"/>
      <c r="F1360" s="1719"/>
    </row>
    <row r="1361" spans="1:6" ht="69">
      <c r="A1361" s="1728"/>
      <c r="B1361" s="711" t="s">
        <v>1927</v>
      </c>
      <c r="C1361" s="1728" t="s">
        <v>1421</v>
      </c>
      <c r="D1361" s="712">
        <v>1</v>
      </c>
      <c r="E1361" s="2454"/>
      <c r="F1361" s="1719" t="s">
        <v>1928</v>
      </c>
    </row>
    <row r="1362" spans="1:6">
      <c r="A1362" s="1728"/>
      <c r="B1362" s="711" t="s">
        <v>1929</v>
      </c>
      <c r="C1362" s="1728" t="s">
        <v>1421</v>
      </c>
      <c r="D1362" s="712">
        <v>5</v>
      </c>
      <c r="E1362" s="2454"/>
      <c r="F1362" s="1719">
        <f t="shared" ref="F1362:F1371" si="42">D1362*E1362</f>
        <v>0</v>
      </c>
    </row>
    <row r="1363" spans="1:6">
      <c r="A1363" s="1728"/>
      <c r="B1363" s="711" t="s">
        <v>1930</v>
      </c>
      <c r="C1363" s="1728" t="s">
        <v>1421</v>
      </c>
      <c r="D1363" s="712">
        <v>5</v>
      </c>
      <c r="E1363" s="2454"/>
      <c r="F1363" s="1719">
        <f t="shared" si="42"/>
        <v>0</v>
      </c>
    </row>
    <row r="1364" spans="1:6">
      <c r="A1364" s="1728"/>
      <c r="B1364" s="711" t="s">
        <v>1931</v>
      </c>
      <c r="C1364" s="1728" t="s">
        <v>1421</v>
      </c>
      <c r="D1364" s="712">
        <v>5</v>
      </c>
      <c r="E1364" s="2454"/>
      <c r="F1364" s="1719">
        <f t="shared" si="42"/>
        <v>0</v>
      </c>
    </row>
    <row r="1365" spans="1:6">
      <c r="A1365" s="1728"/>
      <c r="B1365" s="741" t="s">
        <v>1932</v>
      </c>
      <c r="C1365" s="1728" t="s">
        <v>1421</v>
      </c>
      <c r="D1365" s="712">
        <v>5</v>
      </c>
      <c r="E1365" s="2454"/>
      <c r="F1365" s="1719">
        <f t="shared" si="42"/>
        <v>0</v>
      </c>
    </row>
    <row r="1366" spans="1:6">
      <c r="A1366" s="1728"/>
      <c r="B1366" s="711" t="s">
        <v>1933</v>
      </c>
      <c r="C1366" s="1728" t="s">
        <v>1421</v>
      </c>
      <c r="D1366" s="712">
        <v>5</v>
      </c>
      <c r="E1366" s="2454"/>
      <c r="F1366" s="1719">
        <f t="shared" si="42"/>
        <v>0</v>
      </c>
    </row>
    <row r="1367" spans="1:6">
      <c r="A1367" s="1728"/>
      <c r="B1367" s="711" t="s">
        <v>1934</v>
      </c>
      <c r="C1367" s="1728" t="s">
        <v>1421</v>
      </c>
      <c r="D1367" s="712">
        <v>5</v>
      </c>
      <c r="E1367" s="2454"/>
      <c r="F1367" s="1719">
        <f t="shared" si="42"/>
        <v>0</v>
      </c>
    </row>
    <row r="1368" spans="1:6">
      <c r="A1368" s="1728"/>
      <c r="B1368" s="711" t="s">
        <v>1935</v>
      </c>
      <c r="C1368" s="1728" t="s">
        <v>1421</v>
      </c>
      <c r="D1368" s="712">
        <v>10</v>
      </c>
      <c r="E1368" s="2454"/>
      <c r="F1368" s="1719">
        <f t="shared" si="42"/>
        <v>0</v>
      </c>
    </row>
    <row r="1369" spans="1:6">
      <c r="A1369" s="1728"/>
      <c r="B1369" s="711" t="s">
        <v>1936</v>
      </c>
      <c r="C1369" s="1728" t="s">
        <v>1421</v>
      </c>
      <c r="D1369" s="712">
        <v>4</v>
      </c>
      <c r="E1369" s="2455"/>
      <c r="F1369" s="1719">
        <f t="shared" si="42"/>
        <v>0</v>
      </c>
    </row>
    <row r="1370" spans="1:6">
      <c r="A1370" s="1728"/>
      <c r="B1370" s="711" t="s">
        <v>1937</v>
      </c>
      <c r="C1370" s="1728" t="s">
        <v>1421</v>
      </c>
      <c r="D1370" s="712">
        <v>1</v>
      </c>
      <c r="E1370" s="2455"/>
      <c r="F1370" s="1719">
        <f t="shared" si="42"/>
        <v>0</v>
      </c>
    </row>
    <row r="1371" spans="1:6">
      <c r="A1371" s="1728"/>
      <c r="B1371" s="711" t="s">
        <v>1938</v>
      </c>
      <c r="C1371" s="1728" t="s">
        <v>1421</v>
      </c>
      <c r="D1371" s="712">
        <v>5</v>
      </c>
      <c r="E1371" s="2455"/>
      <c r="F1371" s="1719">
        <f t="shared" si="42"/>
        <v>0</v>
      </c>
    </row>
    <row r="1372" spans="1:6">
      <c r="A1372" s="1728"/>
      <c r="B1372" s="711"/>
      <c r="C1372" s="1728"/>
      <c r="D1372" s="712"/>
      <c r="E1372" s="2455"/>
      <c r="F1372" s="1719"/>
    </row>
    <row r="1373" spans="1:6">
      <c r="A1373" s="1728" t="s">
        <v>30</v>
      </c>
      <c r="B1373" s="711" t="s">
        <v>611</v>
      </c>
      <c r="C1373" s="1728"/>
      <c r="D1373" s="712"/>
      <c r="E1373" s="2455"/>
      <c r="F1373" s="1719"/>
    </row>
    <row r="1374" spans="1:6" ht="27.6">
      <c r="A1374" s="1728"/>
      <c r="B1374" s="711" t="s">
        <v>1926</v>
      </c>
      <c r="C1374" s="1728"/>
      <c r="D1374" s="712"/>
      <c r="E1374" s="2455"/>
      <c r="F1374" s="1719"/>
    </row>
    <row r="1375" spans="1:6">
      <c r="A1375" s="1728"/>
      <c r="B1375" s="711"/>
      <c r="C1375" s="1728"/>
      <c r="D1375" s="712"/>
      <c r="E1375" s="2455"/>
      <c r="F1375" s="1719"/>
    </row>
    <row r="1376" spans="1:6">
      <c r="A1376" s="1728"/>
      <c r="B1376" s="711" t="s">
        <v>1929</v>
      </c>
      <c r="C1376" s="1728" t="s">
        <v>1421</v>
      </c>
      <c r="D1376" s="712">
        <v>1</v>
      </c>
      <c r="E1376" s="2455"/>
      <c r="F1376" s="1719">
        <f t="shared" ref="F1376:F1384" si="43">D1376*E1376</f>
        <v>0</v>
      </c>
    </row>
    <row r="1377" spans="1:6">
      <c r="A1377" s="1728"/>
      <c r="B1377" s="711" t="s">
        <v>1930</v>
      </c>
      <c r="C1377" s="1728" t="s">
        <v>1421</v>
      </c>
      <c r="D1377" s="712">
        <v>1</v>
      </c>
      <c r="E1377" s="2455"/>
      <c r="F1377" s="1719">
        <f t="shared" si="43"/>
        <v>0</v>
      </c>
    </row>
    <row r="1378" spans="1:6">
      <c r="A1378" s="1728"/>
      <c r="B1378" s="711" t="s">
        <v>1931</v>
      </c>
      <c r="C1378" s="1728" t="s">
        <v>1421</v>
      </c>
      <c r="D1378" s="712">
        <v>1</v>
      </c>
      <c r="E1378" s="2455"/>
      <c r="F1378" s="1719">
        <f t="shared" si="43"/>
        <v>0</v>
      </c>
    </row>
    <row r="1379" spans="1:6">
      <c r="A1379" s="1728"/>
      <c r="B1379" s="711" t="s">
        <v>1932</v>
      </c>
      <c r="C1379" s="1728" t="s">
        <v>1421</v>
      </c>
      <c r="D1379" s="712">
        <v>1</v>
      </c>
      <c r="E1379" s="2455"/>
      <c r="F1379" s="1719">
        <f t="shared" si="43"/>
        <v>0</v>
      </c>
    </row>
    <row r="1380" spans="1:6">
      <c r="A1380" s="1728"/>
      <c r="B1380" s="711" t="s">
        <v>1933</v>
      </c>
      <c r="C1380" s="1728" t="s">
        <v>1421</v>
      </c>
      <c r="D1380" s="712">
        <v>1</v>
      </c>
      <c r="E1380" s="2455"/>
      <c r="F1380" s="1719">
        <f t="shared" si="43"/>
        <v>0</v>
      </c>
    </row>
    <row r="1381" spans="1:6">
      <c r="A1381" s="1728"/>
      <c r="B1381" s="711" t="s">
        <v>1934</v>
      </c>
      <c r="C1381" s="1728" t="s">
        <v>1421</v>
      </c>
      <c r="D1381" s="712">
        <v>1</v>
      </c>
      <c r="E1381" s="2455"/>
      <c r="F1381" s="1719">
        <f t="shared" si="43"/>
        <v>0</v>
      </c>
    </row>
    <row r="1382" spans="1:6">
      <c r="A1382" s="1728"/>
      <c r="B1382" s="711" t="s">
        <v>1935</v>
      </c>
      <c r="C1382" s="1728" t="s">
        <v>1421</v>
      </c>
      <c r="D1382" s="712">
        <v>1</v>
      </c>
      <c r="E1382" s="2455"/>
      <c r="F1382" s="1719">
        <f t="shared" si="43"/>
        <v>0</v>
      </c>
    </row>
    <row r="1383" spans="1:6">
      <c r="A1383" s="1728"/>
      <c r="B1383" s="711" t="s">
        <v>1936</v>
      </c>
      <c r="C1383" s="1728" t="s">
        <v>1421</v>
      </c>
      <c r="D1383" s="712">
        <v>1</v>
      </c>
      <c r="E1383" s="2455"/>
      <c r="F1383" s="1719">
        <f t="shared" si="43"/>
        <v>0</v>
      </c>
    </row>
    <row r="1384" spans="1:6">
      <c r="A1384" s="1728"/>
      <c r="B1384" s="711" t="s">
        <v>1938</v>
      </c>
      <c r="C1384" s="1728" t="s">
        <v>1421</v>
      </c>
      <c r="D1384" s="712">
        <v>1</v>
      </c>
      <c r="E1384" s="2455"/>
      <c r="F1384" s="1719">
        <f t="shared" si="43"/>
        <v>0</v>
      </c>
    </row>
    <row r="1385" spans="1:6">
      <c r="A1385" s="1728"/>
      <c r="B1385" s="711"/>
      <c r="C1385" s="1728"/>
      <c r="D1385" s="712"/>
      <c r="E1385" s="2455"/>
      <c r="F1385" s="1719"/>
    </row>
    <row r="1386" spans="1:6">
      <c r="A1386" s="1728"/>
      <c r="B1386" s="711"/>
      <c r="C1386" s="1728"/>
      <c r="D1386" s="712"/>
      <c r="E1386" s="2455"/>
      <c r="F1386" s="1719"/>
    </row>
    <row r="1387" spans="1:6">
      <c r="A1387" s="1728"/>
      <c r="B1387" s="711"/>
      <c r="C1387" s="1728"/>
      <c r="D1387" s="712"/>
      <c r="E1387" s="2455"/>
      <c r="F1387" s="1719"/>
    </row>
    <row r="1388" spans="1:6">
      <c r="A1388" s="1728"/>
      <c r="B1388" s="711"/>
      <c r="C1388" s="1728"/>
      <c r="D1388" s="712"/>
      <c r="E1388" s="2455"/>
      <c r="F1388" s="1719"/>
    </row>
    <row r="1389" spans="1:6">
      <c r="A1389" s="1728"/>
      <c r="B1389" s="711"/>
      <c r="C1389" s="1728"/>
      <c r="D1389" s="712"/>
      <c r="E1389" s="2455"/>
      <c r="F1389" s="1719"/>
    </row>
    <row r="1390" spans="1:6">
      <c r="A1390" s="1728"/>
      <c r="B1390" s="711"/>
      <c r="C1390" s="1728"/>
      <c r="D1390" s="712"/>
      <c r="E1390" s="2455"/>
      <c r="F1390" s="1719"/>
    </row>
    <row r="1391" spans="1:6">
      <c r="A1391" s="1728"/>
      <c r="B1391" s="711"/>
      <c r="C1391" s="1728"/>
      <c r="D1391" s="712"/>
      <c r="E1391" s="2455"/>
      <c r="F1391" s="1719"/>
    </row>
    <row r="1392" spans="1:6">
      <c r="A1392" s="1728"/>
      <c r="B1392" s="711"/>
      <c r="C1392" s="1728"/>
      <c r="D1392" s="712"/>
      <c r="E1392" s="2455"/>
      <c r="F1392" s="1719"/>
    </row>
    <row r="1393" spans="1:6">
      <c r="A1393" s="1728"/>
      <c r="B1393" s="711"/>
      <c r="C1393" s="1728"/>
      <c r="D1393" s="712"/>
      <c r="E1393" s="2455"/>
      <c r="F1393" s="1719"/>
    </row>
    <row r="1394" spans="1:6">
      <c r="A1394" s="48"/>
      <c r="B1394" s="1826"/>
      <c r="C1394" s="47"/>
      <c r="D1394" s="718"/>
      <c r="E1394" s="2014"/>
      <c r="F1394" s="2461"/>
    </row>
    <row r="1395" spans="1:6" ht="15" thickBot="1">
      <c r="A1395" s="66"/>
      <c r="B1395" s="734" t="s">
        <v>400</v>
      </c>
      <c r="C1395" s="65"/>
      <c r="D1395" s="720"/>
      <c r="E1395" s="2022"/>
      <c r="F1395" s="2462">
        <f>SUM(F1356:F1393)</f>
        <v>0</v>
      </c>
    </row>
    <row r="1396" spans="1:6" ht="15" thickTop="1">
      <c r="A1396" s="1728"/>
      <c r="B1396" s="711"/>
      <c r="C1396" s="1728"/>
      <c r="D1396" s="712"/>
      <c r="E1396" s="2455"/>
      <c r="F1396" s="1719"/>
    </row>
    <row r="1397" spans="1:6" ht="82.2" customHeight="1">
      <c r="A1397" s="1728" t="s">
        <v>28</v>
      </c>
      <c r="B1397" s="711" t="s">
        <v>1939</v>
      </c>
      <c r="C1397" s="1728" t="s">
        <v>1421</v>
      </c>
      <c r="D1397" s="712">
        <v>1</v>
      </c>
      <c r="E1397" s="2454"/>
      <c r="F1397" s="1719">
        <f t="shared" ref="F1397" si="44">D1397*E1397</f>
        <v>0</v>
      </c>
    </row>
    <row r="1398" spans="1:6">
      <c r="A1398" s="1728"/>
      <c r="B1398" s="711"/>
      <c r="C1398" s="1728"/>
      <c r="D1398" s="712"/>
      <c r="E1398" s="2454"/>
      <c r="F1398" s="1719"/>
    </row>
    <row r="1399" spans="1:6">
      <c r="A1399" s="1728" t="s">
        <v>30</v>
      </c>
      <c r="B1399" s="711" t="s">
        <v>1940</v>
      </c>
      <c r="C1399" s="1728" t="s">
        <v>58</v>
      </c>
      <c r="D1399" s="712"/>
      <c r="E1399" s="2454"/>
      <c r="F1399" s="1719">
        <f>E1399</f>
        <v>0</v>
      </c>
    </row>
    <row r="1400" spans="1:6">
      <c r="A1400" s="1728"/>
      <c r="B1400" s="711"/>
      <c r="C1400" s="1728"/>
      <c r="D1400" s="712"/>
      <c r="E1400" s="2454"/>
      <c r="F1400" s="1719"/>
    </row>
    <row r="1401" spans="1:6">
      <c r="A1401" s="1728" t="s">
        <v>31</v>
      </c>
      <c r="B1401" s="711" t="s">
        <v>1941</v>
      </c>
      <c r="C1401" s="1728" t="s">
        <v>1421</v>
      </c>
      <c r="D1401" s="712">
        <v>8</v>
      </c>
      <c r="E1401" s="2454"/>
      <c r="F1401" s="1719">
        <f t="shared" ref="F1401:F1414" si="45">D1401*E1401</f>
        <v>0</v>
      </c>
    </row>
    <row r="1402" spans="1:6">
      <c r="A1402" s="1728"/>
      <c r="B1402" s="711"/>
      <c r="C1402" s="1728"/>
      <c r="D1402" s="712"/>
      <c r="E1402" s="2454"/>
      <c r="F1402" s="1719"/>
    </row>
    <row r="1403" spans="1:6" ht="27.6">
      <c r="A1403" s="1728" t="s">
        <v>32</v>
      </c>
      <c r="B1403" s="711" t="s">
        <v>1700</v>
      </c>
      <c r="C1403" s="1728" t="s">
        <v>1701</v>
      </c>
      <c r="D1403" s="712"/>
      <c r="E1403" s="2454"/>
      <c r="F1403" s="1719">
        <f t="shared" si="45"/>
        <v>0</v>
      </c>
    </row>
    <row r="1404" spans="1:6">
      <c r="A1404" s="1728"/>
      <c r="B1404" s="711"/>
      <c r="C1404" s="1728"/>
      <c r="D1404" s="712"/>
      <c r="E1404" s="2454"/>
      <c r="F1404" s="1719"/>
    </row>
    <row r="1405" spans="1:6">
      <c r="A1405" s="1728" t="s">
        <v>33</v>
      </c>
      <c r="B1405" s="711" t="s">
        <v>1892</v>
      </c>
      <c r="C1405" s="1728" t="s">
        <v>1701</v>
      </c>
      <c r="D1405" s="712"/>
      <c r="E1405" s="2454"/>
      <c r="F1405" s="1719">
        <f t="shared" si="45"/>
        <v>0</v>
      </c>
    </row>
    <row r="1406" spans="1:6">
      <c r="A1406" s="1728"/>
      <c r="B1406" s="711"/>
      <c r="C1406" s="1728"/>
      <c r="D1406" s="712"/>
      <c r="E1406" s="2454"/>
      <c r="F1406" s="1719"/>
    </row>
    <row r="1407" spans="1:6" ht="41.4">
      <c r="A1407" s="1728" t="s">
        <v>36</v>
      </c>
      <c r="B1407" s="711" t="s">
        <v>1942</v>
      </c>
      <c r="C1407" s="1728" t="s">
        <v>1701</v>
      </c>
      <c r="D1407" s="712"/>
      <c r="E1407" s="2454"/>
      <c r="F1407" s="1719">
        <f t="shared" si="45"/>
        <v>0</v>
      </c>
    </row>
    <row r="1408" spans="1:6">
      <c r="A1408" s="1728"/>
      <c r="B1408" s="711"/>
      <c r="C1408" s="1728"/>
      <c r="D1408" s="712"/>
      <c r="E1408" s="2454"/>
      <c r="F1408" s="1719">
        <f t="shared" si="45"/>
        <v>0</v>
      </c>
    </row>
    <row r="1409" spans="1:6">
      <c r="A1409" s="1728" t="s">
        <v>74</v>
      </c>
      <c r="B1409" s="711" t="s">
        <v>1716</v>
      </c>
      <c r="C1409" s="1728" t="s">
        <v>58</v>
      </c>
      <c r="D1409" s="712"/>
      <c r="E1409" s="2454"/>
      <c r="F1409" s="1719">
        <f t="shared" si="45"/>
        <v>0</v>
      </c>
    </row>
    <row r="1410" spans="1:6">
      <c r="A1410" s="1728"/>
      <c r="B1410" s="711"/>
      <c r="C1410" s="1728"/>
      <c r="D1410" s="712"/>
      <c r="E1410" s="2454"/>
      <c r="F1410" s="1719">
        <f t="shared" si="45"/>
        <v>0</v>
      </c>
    </row>
    <row r="1411" spans="1:6" ht="27.6">
      <c r="A1411" s="1728" t="s">
        <v>38</v>
      </c>
      <c r="B1411" s="711" t="s">
        <v>1705</v>
      </c>
      <c r="C1411" s="1728" t="s">
        <v>58</v>
      </c>
      <c r="D1411" s="712"/>
      <c r="E1411" s="2454"/>
      <c r="F1411" s="1719">
        <f t="shared" si="45"/>
        <v>0</v>
      </c>
    </row>
    <row r="1412" spans="1:6">
      <c r="A1412" s="1728"/>
      <c r="B1412" s="711"/>
      <c r="C1412" s="1728"/>
      <c r="D1412" s="712"/>
      <c r="E1412" s="2455"/>
      <c r="F1412" s="1719">
        <f t="shared" si="45"/>
        <v>0</v>
      </c>
    </row>
    <row r="1413" spans="1:6" ht="27.6">
      <c r="A1413" s="1728"/>
      <c r="B1413" s="711" t="s">
        <v>1706</v>
      </c>
      <c r="C1413" s="1728"/>
      <c r="D1413" s="712"/>
      <c r="E1413" s="2455"/>
      <c r="F1413" s="1719">
        <f t="shared" si="45"/>
        <v>0</v>
      </c>
    </row>
    <row r="1414" spans="1:6" ht="27.6">
      <c r="A1414" s="1728" t="s">
        <v>42</v>
      </c>
      <c r="B1414" s="711" t="s">
        <v>1707</v>
      </c>
      <c r="C1414" s="1728" t="s">
        <v>1701</v>
      </c>
      <c r="D1414" s="712"/>
      <c r="E1414" s="2455"/>
      <c r="F1414" s="1719">
        <f t="shared" si="45"/>
        <v>0</v>
      </c>
    </row>
    <row r="1415" spans="1:6">
      <c r="A1415" s="1728"/>
      <c r="B1415" s="711"/>
      <c r="C1415" s="1728"/>
      <c r="D1415" s="712"/>
      <c r="E1415" s="2455"/>
      <c r="F1415" s="1719"/>
    </row>
    <row r="1416" spans="1:6">
      <c r="A1416" s="1774"/>
      <c r="B1416" s="735" t="s">
        <v>599</v>
      </c>
      <c r="C1416" s="1727"/>
      <c r="D1416" s="736"/>
      <c r="E1416" s="2175"/>
      <c r="F1416" s="2464">
        <f>SUM(F1397:F1414)</f>
        <v>0</v>
      </c>
    </row>
    <row r="1417" spans="1:6">
      <c r="A1417" s="1774"/>
      <c r="B1417" s="735"/>
      <c r="C1417" s="1727"/>
      <c r="D1417" s="736"/>
      <c r="E1417" s="2175"/>
      <c r="F1417" s="2468"/>
    </row>
    <row r="1418" spans="1:6">
      <c r="A1418" s="1774"/>
      <c r="B1418" s="735"/>
      <c r="C1418" s="1727"/>
      <c r="D1418" s="736"/>
      <c r="E1418" s="2175"/>
      <c r="F1418" s="2468"/>
    </row>
    <row r="1419" spans="1:6">
      <c r="A1419" s="1774"/>
      <c r="B1419" s="735"/>
      <c r="C1419" s="1727"/>
      <c r="D1419" s="736"/>
      <c r="E1419" s="2175"/>
      <c r="F1419" s="2468"/>
    </row>
    <row r="1420" spans="1:6">
      <c r="A1420" s="1774"/>
      <c r="B1420" s="735"/>
      <c r="C1420" s="1727"/>
      <c r="D1420" s="736"/>
      <c r="E1420" s="2175"/>
      <c r="F1420" s="2468"/>
    </row>
    <row r="1421" spans="1:6">
      <c r="A1421" s="1774"/>
      <c r="B1421" s="735"/>
      <c r="C1421" s="1727"/>
      <c r="D1421" s="736"/>
      <c r="E1421" s="2175"/>
      <c r="F1421" s="2468"/>
    </row>
    <row r="1422" spans="1:6">
      <c r="A1422" s="1774"/>
      <c r="B1422" s="735"/>
      <c r="C1422" s="1727"/>
      <c r="D1422" s="736"/>
      <c r="E1422" s="2175"/>
      <c r="F1422" s="2468"/>
    </row>
    <row r="1423" spans="1:6">
      <c r="A1423" s="1774"/>
      <c r="B1423" s="735"/>
      <c r="C1423" s="1727"/>
      <c r="D1423" s="736"/>
      <c r="E1423" s="2175"/>
      <c r="F1423" s="2468"/>
    </row>
    <row r="1424" spans="1:6">
      <c r="A1424" s="1774"/>
      <c r="B1424" s="735"/>
      <c r="C1424" s="1727"/>
      <c r="D1424" s="736"/>
      <c r="E1424" s="2175"/>
      <c r="F1424" s="2468"/>
    </row>
    <row r="1425" spans="1:6">
      <c r="A1425" s="1728"/>
      <c r="B1425" s="711"/>
      <c r="C1425" s="1728"/>
      <c r="D1425" s="712"/>
      <c r="E1425" s="2176"/>
      <c r="F1425" s="2465"/>
    </row>
    <row r="1426" spans="1:6">
      <c r="A1426" s="1700"/>
      <c r="B1426" s="738" t="s">
        <v>45</v>
      </c>
      <c r="C1426" s="1701"/>
      <c r="D1426" s="411"/>
      <c r="E1426" s="1731"/>
      <c r="F1426" s="2463"/>
    </row>
    <row r="1427" spans="1:6">
      <c r="A1427" s="1700"/>
      <c r="B1427" s="738"/>
      <c r="C1427" s="1701"/>
      <c r="D1427" s="411"/>
      <c r="E1427" s="1731"/>
      <c r="F1427" s="2463"/>
    </row>
    <row r="1428" spans="1:6">
      <c r="A1428" s="1700"/>
      <c r="B1428" s="739" t="s">
        <v>1943</v>
      </c>
      <c r="C1428" s="1701"/>
      <c r="D1428" s="411"/>
      <c r="E1428" s="1731"/>
      <c r="F1428" s="2463">
        <f>F1395</f>
        <v>0</v>
      </c>
    </row>
    <row r="1429" spans="1:6">
      <c r="A1429" s="1700"/>
      <c r="B1429" s="739"/>
      <c r="C1429" s="1701"/>
      <c r="D1429" s="411"/>
      <c r="E1429" s="1731"/>
      <c r="F1429" s="2463"/>
    </row>
    <row r="1430" spans="1:6">
      <c r="A1430" s="1700"/>
      <c r="B1430" s="739" t="s">
        <v>1352</v>
      </c>
      <c r="C1430" s="1701"/>
      <c r="D1430" s="411"/>
      <c r="E1430" s="1731"/>
      <c r="F1430" s="2463">
        <f>F1416</f>
        <v>0</v>
      </c>
    </row>
    <row r="1431" spans="1:6">
      <c r="A1431" s="1700"/>
      <c r="B1431" s="739"/>
      <c r="C1431" s="1701"/>
      <c r="D1431" s="411"/>
      <c r="E1431" s="1731"/>
      <c r="F1431" s="2463"/>
    </row>
    <row r="1432" spans="1:6">
      <c r="A1432" s="1700"/>
      <c r="B1432" s="739"/>
      <c r="C1432" s="1701"/>
      <c r="D1432" s="411"/>
      <c r="E1432" s="1731"/>
      <c r="F1432" s="2463"/>
    </row>
    <row r="1433" spans="1:6">
      <c r="A1433" s="48"/>
      <c r="B1433" s="2623" t="s">
        <v>1944</v>
      </c>
      <c r="C1433" s="47"/>
      <c r="D1433" s="718"/>
      <c r="E1433" s="2014"/>
      <c r="F1433" s="2461"/>
    </row>
    <row r="1434" spans="1:6" ht="15" thickBot="1">
      <c r="A1434" s="66"/>
      <c r="B1434" s="2624"/>
      <c r="C1434" s="65"/>
      <c r="D1434" s="720"/>
      <c r="E1434" s="2022"/>
      <c r="F1434" s="2462">
        <f>SUM(F1425:F1431)</f>
        <v>0</v>
      </c>
    </row>
    <row r="1435" spans="1:6" ht="15" thickTop="1">
      <c r="A1435" s="1696"/>
      <c r="B1435" s="767"/>
      <c r="C1435" s="1709"/>
      <c r="D1435" s="709"/>
      <c r="E1435" s="2177"/>
      <c r="F1435" s="1725"/>
    </row>
    <row r="1436" spans="1:6">
      <c r="A1436" s="1696"/>
      <c r="B1436" s="628" t="s">
        <v>1075</v>
      </c>
      <c r="C1436" s="1709"/>
      <c r="D1436" s="709"/>
      <c r="E1436" s="2177"/>
      <c r="F1436" s="661"/>
    </row>
    <row r="1437" spans="1:6">
      <c r="A1437" s="1696"/>
      <c r="B1437" s="628"/>
      <c r="C1437" s="1709"/>
      <c r="D1437" s="709"/>
      <c r="E1437" s="2177"/>
      <c r="F1437" s="661"/>
    </row>
    <row r="1438" spans="1:6">
      <c r="A1438" s="1696"/>
      <c r="B1438" s="628" t="s">
        <v>1945</v>
      </c>
      <c r="C1438" s="1709"/>
      <c r="D1438" s="709"/>
      <c r="E1438" s="2177"/>
      <c r="F1438" s="661"/>
    </row>
    <row r="1439" spans="1:6">
      <c r="A1439" s="1696"/>
      <c r="B1439" s="628"/>
      <c r="C1439" s="1709"/>
      <c r="D1439" s="709"/>
      <c r="E1439" s="2177"/>
      <c r="F1439" s="661"/>
    </row>
    <row r="1440" spans="1:6">
      <c r="A1440" s="1696">
        <v>1</v>
      </c>
      <c r="B1440" s="763" t="s">
        <v>1946</v>
      </c>
      <c r="C1440" s="1709" t="s">
        <v>1323</v>
      </c>
      <c r="D1440" s="709">
        <v>30</v>
      </c>
      <c r="E1440" s="2177"/>
      <c r="F1440" s="661">
        <f>F1224</f>
        <v>0</v>
      </c>
    </row>
    <row r="1441" spans="1:6">
      <c r="A1441" s="1696"/>
      <c r="B1441" s="747"/>
      <c r="C1441" s="1709"/>
      <c r="D1441" s="709"/>
      <c r="E1441" s="2177"/>
      <c r="F1441" s="661"/>
    </row>
    <row r="1442" spans="1:6">
      <c r="A1442" s="1696">
        <v>2</v>
      </c>
      <c r="B1442" s="747" t="s">
        <v>1947</v>
      </c>
      <c r="C1442" s="1709" t="s">
        <v>1323</v>
      </c>
      <c r="D1442" s="709">
        <v>34</v>
      </c>
      <c r="E1442" s="2177"/>
      <c r="F1442" s="661">
        <f>F1352</f>
        <v>0</v>
      </c>
    </row>
    <row r="1443" spans="1:6">
      <c r="A1443" s="1696"/>
      <c r="B1443" s="747"/>
      <c r="C1443" s="1709"/>
      <c r="D1443" s="709"/>
      <c r="E1443" s="2177"/>
      <c r="F1443" s="661"/>
    </row>
    <row r="1444" spans="1:6">
      <c r="A1444" s="1696">
        <v>3</v>
      </c>
      <c r="B1444" s="747" t="s">
        <v>1948</v>
      </c>
      <c r="C1444" s="1709" t="s">
        <v>1323</v>
      </c>
      <c r="D1444" s="709">
        <v>36</v>
      </c>
      <c r="E1444" s="2177"/>
      <c r="F1444" s="661">
        <f>F1434</f>
        <v>0</v>
      </c>
    </row>
    <row r="1445" spans="1:6">
      <c r="A1445" s="1696"/>
      <c r="B1445" s="747"/>
      <c r="C1445" s="1709"/>
      <c r="D1445" s="709"/>
      <c r="E1445" s="2177"/>
      <c r="F1445" s="661"/>
    </row>
    <row r="1446" spans="1:6">
      <c r="A1446" s="1696"/>
      <c r="B1446" s="763"/>
      <c r="C1446" s="1709"/>
      <c r="D1446" s="709"/>
      <c r="E1446" s="2177"/>
      <c r="F1446" s="661"/>
    </row>
    <row r="1447" spans="1:6">
      <c r="A1447" s="1696"/>
      <c r="B1447" s="763"/>
      <c r="C1447" s="1709"/>
      <c r="D1447" s="709"/>
      <c r="E1447" s="2177"/>
      <c r="F1447" s="661"/>
    </row>
    <row r="1448" spans="1:6">
      <c r="A1448" s="1696"/>
      <c r="B1448" s="763"/>
      <c r="C1448" s="1709"/>
      <c r="D1448" s="709"/>
      <c r="E1448" s="2177"/>
      <c r="F1448" s="661"/>
    </row>
    <row r="1449" spans="1:6">
      <c r="A1449" s="1696"/>
      <c r="B1449" s="628"/>
      <c r="C1449" s="1709"/>
      <c r="D1449" s="709"/>
      <c r="E1449" s="2177"/>
      <c r="F1449" s="661"/>
    </row>
    <row r="1450" spans="1:6">
      <c r="A1450" s="1696"/>
      <c r="B1450" s="763"/>
      <c r="C1450" s="1709"/>
      <c r="D1450" s="709"/>
      <c r="E1450" s="2177"/>
      <c r="F1450" s="661"/>
    </row>
    <row r="1451" spans="1:6">
      <c r="A1451" s="1696"/>
      <c r="B1451" s="763"/>
      <c r="C1451" s="1709"/>
      <c r="D1451" s="709"/>
      <c r="E1451" s="2177"/>
      <c r="F1451" s="661"/>
    </row>
    <row r="1452" spans="1:6">
      <c r="A1452" s="1696"/>
      <c r="B1452" s="763"/>
      <c r="C1452" s="1709"/>
      <c r="D1452" s="709"/>
      <c r="E1452" s="2177"/>
      <c r="F1452" s="661"/>
    </row>
    <row r="1453" spans="1:6">
      <c r="A1453" s="1696"/>
      <c r="B1453" s="763"/>
      <c r="C1453" s="1709"/>
      <c r="D1453" s="709"/>
      <c r="E1453" s="2177"/>
      <c r="F1453" s="661"/>
    </row>
    <row r="1454" spans="1:6">
      <c r="A1454" s="1696"/>
      <c r="B1454" s="763"/>
      <c r="C1454" s="1709"/>
      <c r="D1454" s="709"/>
      <c r="E1454" s="2177"/>
      <c r="F1454" s="661"/>
    </row>
    <row r="1455" spans="1:6">
      <c r="A1455" s="1696"/>
      <c r="B1455" s="763"/>
      <c r="C1455" s="1709"/>
      <c r="D1455" s="709"/>
      <c r="E1455" s="2177"/>
      <c r="F1455" s="661"/>
    </row>
    <row r="1456" spans="1:6">
      <c r="A1456" s="1696"/>
      <c r="B1456" s="763"/>
      <c r="C1456" s="1709"/>
      <c r="D1456" s="709"/>
      <c r="E1456" s="2177"/>
      <c r="F1456" s="661"/>
    </row>
    <row r="1457" spans="1:6">
      <c r="A1457" s="1696"/>
      <c r="B1457" s="763"/>
      <c r="C1457" s="1709"/>
      <c r="D1457" s="709"/>
      <c r="E1457" s="2177"/>
      <c r="F1457" s="661"/>
    </row>
    <row r="1458" spans="1:6">
      <c r="A1458" s="1696"/>
      <c r="B1458" s="763"/>
      <c r="C1458" s="1709"/>
      <c r="D1458" s="709"/>
      <c r="E1458" s="2177"/>
      <c r="F1458" s="661"/>
    </row>
    <row r="1459" spans="1:6">
      <c r="A1459" s="1696"/>
      <c r="B1459" s="763"/>
      <c r="C1459" s="1709"/>
      <c r="D1459" s="709"/>
      <c r="E1459" s="2177"/>
      <c r="F1459" s="661"/>
    </row>
    <row r="1460" spans="1:6">
      <c r="A1460" s="1696"/>
      <c r="B1460" s="763"/>
      <c r="C1460" s="1709"/>
      <c r="D1460" s="709"/>
      <c r="E1460" s="2177"/>
      <c r="F1460" s="661"/>
    </row>
    <row r="1461" spans="1:6">
      <c r="A1461" s="1696"/>
      <c r="B1461" s="763"/>
      <c r="C1461" s="1709"/>
      <c r="D1461" s="709"/>
      <c r="E1461" s="2177"/>
      <c r="F1461" s="661"/>
    </row>
    <row r="1462" spans="1:6">
      <c r="A1462" s="1696"/>
      <c r="B1462" s="763"/>
      <c r="C1462" s="1709"/>
      <c r="D1462" s="709"/>
      <c r="E1462" s="2177"/>
      <c r="F1462" s="661"/>
    </row>
    <row r="1463" spans="1:6">
      <c r="A1463" s="1696"/>
      <c r="B1463" s="763"/>
      <c r="C1463" s="1709"/>
      <c r="D1463" s="709"/>
      <c r="E1463" s="2177"/>
      <c r="F1463" s="661"/>
    </row>
    <row r="1464" spans="1:6">
      <c r="A1464" s="1696"/>
      <c r="B1464" s="763"/>
      <c r="C1464" s="1709"/>
      <c r="D1464" s="709"/>
      <c r="E1464" s="2177"/>
      <c r="F1464" s="661"/>
    </row>
    <row r="1465" spans="1:6">
      <c r="A1465" s="1696"/>
      <c r="B1465" s="763"/>
      <c r="C1465" s="1709"/>
      <c r="D1465" s="709"/>
      <c r="E1465" s="2177"/>
      <c r="F1465" s="661"/>
    </row>
    <row r="1466" spans="1:6">
      <c r="A1466" s="1696"/>
      <c r="B1466" s="763"/>
      <c r="C1466" s="1709"/>
      <c r="D1466" s="709"/>
      <c r="E1466" s="2177"/>
      <c r="F1466" s="661"/>
    </row>
    <row r="1467" spans="1:6">
      <c r="A1467" s="1696"/>
      <c r="B1467" s="763"/>
      <c r="C1467" s="1709"/>
      <c r="D1467" s="709"/>
      <c r="E1467" s="2177"/>
      <c r="F1467" s="661"/>
    </row>
    <row r="1468" spans="1:6">
      <c r="A1468" s="1696"/>
      <c r="B1468" s="763"/>
      <c r="C1468" s="1709"/>
      <c r="D1468" s="709"/>
      <c r="E1468" s="2177"/>
      <c r="F1468" s="661"/>
    </row>
    <row r="1469" spans="1:6">
      <c r="A1469" s="1696"/>
      <c r="B1469" s="763"/>
      <c r="C1469" s="1709"/>
      <c r="D1469" s="709"/>
      <c r="E1469" s="2177"/>
      <c r="F1469" s="661"/>
    </row>
    <row r="1470" spans="1:6">
      <c r="A1470" s="1696"/>
      <c r="B1470" s="763"/>
      <c r="C1470" s="1709"/>
      <c r="D1470" s="709"/>
      <c r="E1470" s="2177"/>
      <c r="F1470" s="661"/>
    </row>
    <row r="1471" spans="1:6">
      <c r="A1471" s="1696"/>
      <c r="B1471" s="763"/>
      <c r="C1471" s="1709"/>
      <c r="D1471" s="709"/>
      <c r="E1471" s="2177"/>
      <c r="F1471" s="661"/>
    </row>
    <row r="1472" spans="1:6">
      <c r="A1472" s="1696"/>
      <c r="B1472" s="763"/>
      <c r="C1472" s="1709"/>
      <c r="D1472" s="709"/>
      <c r="E1472" s="2177"/>
      <c r="F1472" s="661"/>
    </row>
    <row r="1473" spans="1:6">
      <c r="A1473" s="1696"/>
      <c r="B1473" s="763"/>
      <c r="C1473" s="1709"/>
      <c r="D1473" s="709"/>
      <c r="E1473" s="2177"/>
      <c r="F1473" s="661"/>
    </row>
    <row r="1474" spans="1:6">
      <c r="A1474" s="1696"/>
      <c r="B1474" s="763"/>
      <c r="C1474" s="1709"/>
      <c r="D1474" s="709"/>
      <c r="E1474" s="2177"/>
      <c r="F1474" s="661"/>
    </row>
    <row r="1475" spans="1:6">
      <c r="A1475" s="1696"/>
      <c r="B1475" s="763"/>
      <c r="C1475" s="1709"/>
      <c r="D1475" s="709"/>
      <c r="E1475" s="2177"/>
      <c r="F1475" s="661"/>
    </row>
    <row r="1476" spans="1:6">
      <c r="A1476" s="1696"/>
      <c r="B1476" s="763"/>
      <c r="C1476" s="1709"/>
      <c r="D1476" s="709"/>
      <c r="E1476" s="2177"/>
      <c r="F1476" s="661"/>
    </row>
    <row r="1477" spans="1:6">
      <c r="A1477" s="1696"/>
      <c r="B1477" s="763"/>
      <c r="C1477" s="1709"/>
      <c r="D1477" s="709"/>
      <c r="E1477" s="2177"/>
      <c r="F1477" s="661"/>
    </row>
    <row r="1478" spans="1:6">
      <c r="A1478" s="1696"/>
      <c r="B1478" s="763"/>
      <c r="C1478" s="1709"/>
      <c r="D1478" s="709"/>
      <c r="E1478" s="2177"/>
      <c r="F1478" s="661"/>
    </row>
    <row r="1479" spans="1:6">
      <c r="A1479" s="1696"/>
      <c r="B1479" s="763"/>
      <c r="C1479" s="1709"/>
      <c r="D1479" s="709"/>
      <c r="E1479" s="2177"/>
      <c r="F1479" s="661"/>
    </row>
    <row r="1480" spans="1:6">
      <c r="A1480" s="1696"/>
      <c r="B1480" s="763"/>
      <c r="C1480" s="1709"/>
      <c r="D1480" s="709"/>
      <c r="E1480" s="2177"/>
      <c r="F1480" s="661"/>
    </row>
    <row r="1481" spans="1:6">
      <c r="A1481" s="1696"/>
      <c r="B1481" s="763"/>
      <c r="C1481" s="1709"/>
      <c r="D1481" s="709"/>
      <c r="E1481" s="2177"/>
      <c r="F1481" s="661"/>
    </row>
    <row r="1482" spans="1:6">
      <c r="A1482" s="48"/>
      <c r="B1482" s="2568" t="s">
        <v>1949</v>
      </c>
      <c r="C1482" s="47"/>
      <c r="D1482" s="718"/>
      <c r="E1482" s="2014"/>
      <c r="F1482" s="2461"/>
    </row>
    <row r="1483" spans="1:6" ht="15" thickBot="1">
      <c r="A1483" s="664"/>
      <c r="B1483" s="2569"/>
      <c r="C1483" s="764"/>
      <c r="D1483" s="765"/>
      <c r="E1483" s="2181"/>
      <c r="F1483" s="2462">
        <f>SUM(F1436:F1459)</f>
        <v>0</v>
      </c>
    </row>
    <row r="1484" spans="1:6" ht="15" thickTop="1">
      <c r="A1484" s="1962"/>
      <c r="B1484" s="707"/>
      <c r="C1484" s="1759"/>
      <c r="D1484" s="708"/>
      <c r="E1484" s="2173"/>
      <c r="F1484" s="1725"/>
    </row>
    <row r="1485" spans="1:6">
      <c r="A1485" s="1696"/>
      <c r="B1485" s="628" t="s">
        <v>1950</v>
      </c>
      <c r="C1485" s="1709"/>
      <c r="D1485" s="709"/>
      <c r="E1485" s="2177"/>
      <c r="F1485" s="1719"/>
    </row>
    <row r="1486" spans="1:6">
      <c r="A1486" s="1962"/>
      <c r="B1486" s="707"/>
      <c r="C1486" s="1759"/>
      <c r="D1486" s="708"/>
      <c r="E1486" s="2173"/>
      <c r="F1486" s="1725"/>
    </row>
    <row r="1487" spans="1:6">
      <c r="A1487" s="1696"/>
      <c r="B1487" s="628" t="s">
        <v>13</v>
      </c>
      <c r="C1487" s="1709"/>
      <c r="D1487" s="709"/>
      <c r="E1487" s="2177"/>
      <c r="F1487" s="661"/>
    </row>
    <row r="1488" spans="1:6">
      <c r="A1488" s="1728"/>
      <c r="B1488" s="711"/>
      <c r="C1488" s="1728"/>
      <c r="D1488" s="712"/>
      <c r="E1488" s="2448"/>
      <c r="F1488" s="1719"/>
    </row>
    <row r="1489" spans="1:6">
      <c r="A1489" s="2440"/>
      <c r="B1489" s="715" t="s">
        <v>1397</v>
      </c>
      <c r="C1489" s="1728"/>
      <c r="D1489" s="712"/>
      <c r="E1489" s="2448"/>
      <c r="F1489" s="1719"/>
    </row>
    <row r="1490" spans="1:6">
      <c r="A1490" s="1728"/>
      <c r="B1490" s="711"/>
      <c r="C1490" s="1728"/>
      <c r="D1490" s="712"/>
      <c r="E1490" s="2448"/>
      <c r="F1490" s="1719"/>
    </row>
    <row r="1491" spans="1:6">
      <c r="A1491" s="1728" t="s">
        <v>28</v>
      </c>
      <c r="B1491" s="711" t="s">
        <v>1399</v>
      </c>
      <c r="C1491" s="1728" t="s">
        <v>58</v>
      </c>
      <c r="D1491" s="712"/>
      <c r="E1491" s="2448"/>
      <c r="F1491" s="1719">
        <f>E1491</f>
        <v>0</v>
      </c>
    </row>
    <row r="1492" spans="1:6">
      <c r="A1492" s="1728"/>
      <c r="B1492" s="711"/>
      <c r="C1492" s="1728"/>
      <c r="D1492" s="712"/>
      <c r="E1492" s="2448"/>
      <c r="F1492" s="1719"/>
    </row>
    <row r="1493" spans="1:6" ht="27.6">
      <c r="A1493" s="1728" t="s">
        <v>30</v>
      </c>
      <c r="B1493" s="711" t="s">
        <v>1401</v>
      </c>
      <c r="C1493" s="1728"/>
      <c r="D1493" s="712"/>
      <c r="E1493" s="2448"/>
      <c r="F1493" s="1719"/>
    </row>
    <row r="1494" spans="1:6">
      <c r="A1494" s="1728"/>
      <c r="B1494" s="711" t="s">
        <v>1402</v>
      </c>
      <c r="C1494" s="1728" t="s">
        <v>58</v>
      </c>
      <c r="D1494" s="712"/>
      <c r="E1494" s="2448"/>
      <c r="F1494" s="1719">
        <f>E1494</f>
        <v>0</v>
      </c>
    </row>
    <row r="1495" spans="1:6">
      <c r="A1495" s="1728"/>
      <c r="B1495" s="711" t="s">
        <v>1683</v>
      </c>
      <c r="C1495" s="1728" t="s">
        <v>58</v>
      </c>
      <c r="D1495" s="712"/>
      <c r="E1495" s="2448"/>
      <c r="F1495" s="1719">
        <f t="shared" ref="F1495:F1500" si="46">E1495</f>
        <v>0</v>
      </c>
    </row>
    <row r="1496" spans="1:6">
      <c r="A1496" s="1728"/>
      <c r="B1496" s="711" t="s">
        <v>1404</v>
      </c>
      <c r="C1496" s="1728" t="s">
        <v>58</v>
      </c>
      <c r="D1496" s="712"/>
      <c r="E1496" s="2448"/>
      <c r="F1496" s="1719">
        <f t="shared" si="46"/>
        <v>0</v>
      </c>
    </row>
    <row r="1497" spans="1:6">
      <c r="A1497" s="1728"/>
      <c r="B1497" s="711"/>
      <c r="C1497" s="1728"/>
      <c r="D1497" s="712"/>
      <c r="E1497" s="2448"/>
      <c r="F1497" s="1719">
        <f t="shared" si="46"/>
        <v>0</v>
      </c>
    </row>
    <row r="1498" spans="1:6">
      <c r="A1498" s="1728" t="s">
        <v>31</v>
      </c>
      <c r="B1498" s="711" t="s">
        <v>1684</v>
      </c>
      <c r="C1498" s="1728" t="s">
        <v>58</v>
      </c>
      <c r="D1498" s="712"/>
      <c r="E1498" s="2176"/>
      <c r="F1498" s="1719">
        <f t="shared" si="46"/>
        <v>0</v>
      </c>
    </row>
    <row r="1499" spans="1:6">
      <c r="A1499" s="1728"/>
      <c r="B1499" s="711"/>
      <c r="C1499" s="1728"/>
      <c r="D1499" s="712"/>
      <c r="E1499" s="2448"/>
      <c r="F1499" s="1719">
        <f t="shared" si="46"/>
        <v>0</v>
      </c>
    </row>
    <row r="1500" spans="1:6" ht="27.6">
      <c r="A1500" s="1728" t="s">
        <v>32</v>
      </c>
      <c r="B1500" s="711" t="s">
        <v>1406</v>
      </c>
      <c r="C1500" s="1728" t="s">
        <v>58</v>
      </c>
      <c r="D1500" s="712"/>
      <c r="E1500" s="2448"/>
      <c r="F1500" s="1719">
        <f t="shared" si="46"/>
        <v>0</v>
      </c>
    </row>
    <row r="1501" spans="1:6">
      <c r="A1501" s="1728"/>
      <c r="B1501" s="711"/>
      <c r="C1501" s="1728"/>
      <c r="D1501" s="712"/>
      <c r="E1501" s="2448"/>
      <c r="F1501" s="1719"/>
    </row>
    <row r="1502" spans="1:6">
      <c r="A1502" s="1728"/>
      <c r="B1502" s="711"/>
      <c r="C1502" s="1728"/>
      <c r="D1502" s="712"/>
      <c r="E1502" s="2448"/>
      <c r="F1502" s="1719"/>
    </row>
    <row r="1503" spans="1:6">
      <c r="A1503" s="1728"/>
      <c r="B1503" s="711"/>
      <c r="C1503" s="1728"/>
      <c r="D1503" s="712"/>
      <c r="E1503" s="2448"/>
      <c r="F1503" s="1719"/>
    </row>
    <row r="1504" spans="1:6">
      <c r="A1504" s="1728"/>
      <c r="B1504" s="711"/>
      <c r="C1504" s="1728"/>
      <c r="D1504" s="712"/>
      <c r="E1504" s="2448"/>
      <c r="F1504" s="1719"/>
    </row>
    <row r="1505" spans="1:6">
      <c r="A1505" s="1728"/>
      <c r="B1505" s="711"/>
      <c r="C1505" s="1728"/>
      <c r="D1505" s="712"/>
      <c r="E1505" s="2448"/>
      <c r="F1505" s="1719"/>
    </row>
    <row r="1506" spans="1:6">
      <c r="A1506" s="1728"/>
      <c r="B1506" s="711"/>
      <c r="C1506" s="1728"/>
      <c r="D1506" s="712"/>
      <c r="E1506" s="2448"/>
      <c r="F1506" s="1719"/>
    </row>
    <row r="1507" spans="1:6">
      <c r="A1507" s="1728"/>
      <c r="B1507" s="711"/>
      <c r="C1507" s="1728"/>
      <c r="D1507" s="712"/>
      <c r="E1507" s="2448"/>
      <c r="F1507" s="1719"/>
    </row>
    <row r="1508" spans="1:6">
      <c r="A1508" s="1728"/>
      <c r="B1508" s="711"/>
      <c r="C1508" s="1728"/>
      <c r="D1508" s="712"/>
      <c r="E1508" s="2448"/>
      <c r="F1508" s="1719"/>
    </row>
    <row r="1509" spans="1:6">
      <c r="A1509" s="1728"/>
      <c r="B1509" s="711"/>
      <c r="C1509" s="1728"/>
      <c r="D1509" s="712"/>
      <c r="E1509" s="2448"/>
      <c r="F1509" s="1719"/>
    </row>
    <row r="1510" spans="1:6">
      <c r="A1510" s="1728"/>
      <c r="B1510" s="711"/>
      <c r="C1510" s="1728"/>
      <c r="D1510" s="712"/>
      <c r="E1510" s="2448"/>
      <c r="F1510" s="1719"/>
    </row>
    <row r="1511" spans="1:6">
      <c r="A1511" s="1728"/>
      <c r="B1511" s="711"/>
      <c r="C1511" s="1728"/>
      <c r="D1511" s="712"/>
      <c r="E1511" s="2448"/>
      <c r="F1511" s="1719"/>
    </row>
    <row r="1512" spans="1:6">
      <c r="A1512" s="1728"/>
      <c r="B1512" s="711"/>
      <c r="C1512" s="1728"/>
      <c r="D1512" s="712"/>
      <c r="E1512" s="2448"/>
      <c r="F1512" s="1719"/>
    </row>
    <row r="1513" spans="1:6">
      <c r="A1513" s="1728"/>
      <c r="B1513" s="711"/>
      <c r="C1513" s="1728"/>
      <c r="D1513" s="712"/>
      <c r="E1513" s="2448"/>
      <c r="F1513" s="1719"/>
    </row>
    <row r="1514" spans="1:6">
      <c r="A1514" s="1728"/>
      <c r="B1514" s="711"/>
      <c r="C1514" s="1728"/>
      <c r="D1514" s="712"/>
      <c r="E1514" s="2448"/>
      <c r="F1514" s="1719"/>
    </row>
    <row r="1515" spans="1:6">
      <c r="A1515" s="1728"/>
      <c r="B1515" s="711"/>
      <c r="C1515" s="1728"/>
      <c r="D1515" s="712"/>
      <c r="E1515" s="2448"/>
      <c r="F1515" s="1719"/>
    </row>
    <row r="1516" spans="1:6">
      <c r="A1516" s="1728"/>
      <c r="B1516" s="711"/>
      <c r="C1516" s="1728"/>
      <c r="D1516" s="712"/>
      <c r="E1516" s="2448"/>
      <c r="F1516" s="1719"/>
    </row>
    <row r="1517" spans="1:6">
      <c r="A1517" s="1728"/>
      <c r="B1517" s="711"/>
      <c r="C1517" s="1728"/>
      <c r="D1517" s="712"/>
      <c r="E1517" s="2448"/>
      <c r="F1517" s="1719"/>
    </row>
    <row r="1518" spans="1:6">
      <c r="A1518" s="1728"/>
      <c r="B1518" s="711"/>
      <c r="C1518" s="1728"/>
      <c r="D1518" s="712"/>
      <c r="E1518" s="2448"/>
      <c r="F1518" s="1719"/>
    </row>
    <row r="1519" spans="1:6">
      <c r="A1519" s="1728"/>
      <c r="B1519" s="711"/>
      <c r="C1519" s="1728"/>
      <c r="D1519" s="712"/>
      <c r="E1519" s="2448"/>
      <c r="F1519" s="1719"/>
    </row>
    <row r="1520" spans="1:6">
      <c r="A1520" s="1728"/>
      <c r="B1520" s="711"/>
      <c r="C1520" s="1728"/>
      <c r="D1520" s="712"/>
      <c r="E1520" s="2448"/>
      <c r="F1520" s="1719"/>
    </row>
    <row r="1521" spans="1:6">
      <c r="A1521" s="1728"/>
      <c r="B1521" s="711"/>
      <c r="C1521" s="1728"/>
      <c r="D1521" s="712"/>
      <c r="E1521" s="2448"/>
      <c r="F1521" s="1719"/>
    </row>
    <row r="1522" spans="1:6">
      <c r="A1522" s="1728"/>
      <c r="B1522" s="711"/>
      <c r="C1522" s="1728"/>
      <c r="D1522" s="712"/>
      <c r="E1522" s="2448"/>
      <c r="F1522" s="1719"/>
    </row>
    <row r="1523" spans="1:6">
      <c r="A1523" s="1728"/>
      <c r="B1523" s="711"/>
      <c r="C1523" s="1728"/>
      <c r="D1523" s="712"/>
      <c r="E1523" s="2448"/>
      <c r="F1523" s="1719"/>
    </row>
    <row r="1524" spans="1:6">
      <c r="A1524" s="1728"/>
      <c r="B1524" s="711"/>
      <c r="C1524" s="1728"/>
      <c r="D1524" s="712"/>
      <c r="E1524" s="2448"/>
      <c r="F1524" s="1719"/>
    </row>
    <row r="1525" spans="1:6">
      <c r="A1525" s="1728"/>
      <c r="B1525" s="711"/>
      <c r="C1525" s="1728"/>
      <c r="D1525" s="712"/>
      <c r="E1525" s="2448"/>
      <c r="F1525" s="1719"/>
    </row>
    <row r="1526" spans="1:6">
      <c r="A1526" s="1728"/>
      <c r="B1526" s="711"/>
      <c r="C1526" s="1728"/>
      <c r="D1526" s="712"/>
      <c r="E1526" s="2448"/>
      <c r="F1526" s="1719"/>
    </row>
    <row r="1527" spans="1:6">
      <c r="A1527" s="1728"/>
      <c r="B1527" s="711"/>
      <c r="C1527" s="1728"/>
      <c r="D1527" s="712"/>
      <c r="E1527" s="2448"/>
      <c r="F1527" s="1719"/>
    </row>
    <row r="1528" spans="1:6">
      <c r="A1528" s="1728"/>
      <c r="B1528" s="711"/>
      <c r="C1528" s="1728"/>
      <c r="D1528" s="712"/>
      <c r="E1528" s="2448"/>
      <c r="F1528" s="1719"/>
    </row>
    <row r="1529" spans="1:6">
      <c r="A1529" s="48"/>
      <c r="B1529" s="2623" t="s">
        <v>1685</v>
      </c>
      <c r="C1529" s="47"/>
      <c r="D1529" s="718"/>
      <c r="E1529" s="2014"/>
      <c r="F1529" s="2461"/>
    </row>
    <row r="1530" spans="1:6" ht="15" thickBot="1">
      <c r="A1530" s="66"/>
      <c r="B1530" s="2624"/>
      <c r="C1530" s="65"/>
      <c r="D1530" s="720"/>
      <c r="E1530" s="2022"/>
      <c r="F1530" s="2462">
        <f>SUM(F1486:F1528)</f>
        <v>0</v>
      </c>
    </row>
    <row r="1531" spans="1:6" ht="15" thickTop="1">
      <c r="A1531" s="1962"/>
      <c r="B1531" s="707"/>
      <c r="C1531" s="1759"/>
      <c r="D1531" s="708"/>
      <c r="E1531" s="2173"/>
      <c r="F1531" s="1725"/>
    </row>
    <row r="1532" spans="1:6">
      <c r="A1532" s="1696"/>
      <c r="B1532" s="628" t="s">
        <v>1408</v>
      </c>
      <c r="C1532" s="1709"/>
      <c r="D1532" s="709"/>
      <c r="E1532" s="2177"/>
      <c r="F1532" s="661"/>
    </row>
    <row r="1533" spans="1:6">
      <c r="A1533" s="1696"/>
      <c r="B1533" s="628"/>
      <c r="C1533" s="1709"/>
      <c r="D1533" s="709"/>
      <c r="E1533" s="2177"/>
      <c r="F1533" s="661"/>
    </row>
    <row r="1534" spans="1:6">
      <c r="A1534" s="1728"/>
      <c r="B1534" s="715" t="s">
        <v>1951</v>
      </c>
      <c r="C1534" s="1728"/>
      <c r="D1534" s="712"/>
      <c r="E1534" s="2448"/>
      <c r="F1534" s="1719"/>
    </row>
    <row r="1535" spans="1:6">
      <c r="A1535" s="1728"/>
      <c r="B1535" s="711"/>
      <c r="C1535" s="1728"/>
      <c r="D1535" s="712"/>
      <c r="E1535" s="2448"/>
      <c r="F1535" s="1719"/>
    </row>
    <row r="1536" spans="1:6" ht="27.6">
      <c r="A1536" s="1728" t="s">
        <v>28</v>
      </c>
      <c r="B1536" s="711" t="s">
        <v>1952</v>
      </c>
      <c r="C1536" s="1728"/>
      <c r="D1536" s="712"/>
      <c r="E1536" s="2454"/>
      <c r="F1536" s="1719"/>
    </row>
    <row r="1537" spans="1:6">
      <c r="A1537" s="1728"/>
      <c r="B1537" s="711" t="s">
        <v>1953</v>
      </c>
      <c r="C1537" s="1728" t="s">
        <v>42</v>
      </c>
      <c r="D1537" s="712">
        <v>50</v>
      </c>
      <c r="E1537" s="2454"/>
      <c r="F1537" s="1719">
        <f t="shared" ref="F1537" si="47">D1537*E1537</f>
        <v>0</v>
      </c>
    </row>
    <row r="1538" spans="1:6">
      <c r="A1538" s="1728"/>
      <c r="B1538" s="711"/>
      <c r="C1538" s="1728"/>
      <c r="D1538" s="712"/>
      <c r="E1538" s="2454"/>
      <c r="F1538" s="1719"/>
    </row>
    <row r="1539" spans="1:6">
      <c r="A1539" s="1728" t="s">
        <v>30</v>
      </c>
      <c r="B1539" s="711" t="s">
        <v>1954</v>
      </c>
      <c r="C1539" s="1728" t="s">
        <v>58</v>
      </c>
      <c r="D1539" s="712"/>
      <c r="E1539" s="2454"/>
      <c r="F1539" s="1719">
        <f>E1539</f>
        <v>0</v>
      </c>
    </row>
    <row r="1540" spans="1:6">
      <c r="A1540" s="1728"/>
      <c r="B1540" s="711"/>
      <c r="C1540" s="1728"/>
      <c r="D1540" s="712"/>
      <c r="E1540" s="2454"/>
      <c r="F1540" s="1719">
        <f t="shared" ref="F1540:F1547" si="48">E1540</f>
        <v>0</v>
      </c>
    </row>
    <row r="1541" spans="1:6">
      <c r="A1541" s="1728" t="s">
        <v>31</v>
      </c>
      <c r="B1541" s="711" t="s">
        <v>1955</v>
      </c>
      <c r="C1541" s="1728" t="s">
        <v>58</v>
      </c>
      <c r="D1541" s="712"/>
      <c r="E1541" s="2454"/>
      <c r="F1541" s="1719">
        <f t="shared" si="48"/>
        <v>0</v>
      </c>
    </row>
    <row r="1542" spans="1:6">
      <c r="A1542" s="1728"/>
      <c r="B1542" s="711"/>
      <c r="C1542" s="1728"/>
      <c r="D1542" s="712"/>
      <c r="E1542" s="2454"/>
      <c r="F1542" s="1719">
        <f t="shared" si="48"/>
        <v>0</v>
      </c>
    </row>
    <row r="1543" spans="1:6">
      <c r="A1543" s="1728" t="s">
        <v>32</v>
      </c>
      <c r="B1543" s="711" t="s">
        <v>1956</v>
      </c>
      <c r="C1543" s="1728" t="s">
        <v>58</v>
      </c>
      <c r="D1543" s="712"/>
      <c r="E1543" s="2454"/>
      <c r="F1543" s="1719">
        <f t="shared" si="48"/>
        <v>0</v>
      </c>
    </row>
    <row r="1544" spans="1:6">
      <c r="A1544" s="1728"/>
      <c r="B1544" s="711"/>
      <c r="C1544" s="1728"/>
      <c r="D1544" s="712"/>
      <c r="E1544" s="2454"/>
      <c r="F1544" s="1719">
        <f t="shared" si="48"/>
        <v>0</v>
      </c>
    </row>
    <row r="1545" spans="1:6">
      <c r="A1545" s="1728" t="s">
        <v>33</v>
      </c>
      <c r="B1545" s="711" t="s">
        <v>1957</v>
      </c>
      <c r="C1545" s="1728" t="s">
        <v>58</v>
      </c>
      <c r="D1545" s="712"/>
      <c r="E1545" s="2455"/>
      <c r="F1545" s="1719">
        <f t="shared" si="48"/>
        <v>0</v>
      </c>
    </row>
    <row r="1546" spans="1:6">
      <c r="A1546" s="1728"/>
      <c r="B1546" s="711"/>
      <c r="C1546" s="1728"/>
      <c r="D1546" s="712"/>
      <c r="E1546" s="2455"/>
      <c r="F1546" s="1719">
        <f t="shared" si="48"/>
        <v>0</v>
      </c>
    </row>
    <row r="1547" spans="1:6">
      <c r="A1547" s="1728" t="s">
        <v>34</v>
      </c>
      <c r="B1547" s="711" t="s">
        <v>1958</v>
      </c>
      <c r="C1547" s="1728" t="s">
        <v>58</v>
      </c>
      <c r="D1547" s="712"/>
      <c r="E1547" s="2455"/>
      <c r="F1547" s="1719">
        <f t="shared" si="48"/>
        <v>0</v>
      </c>
    </row>
    <row r="1548" spans="1:6">
      <c r="A1548" s="1728"/>
      <c r="B1548" s="711"/>
      <c r="C1548" s="1728"/>
      <c r="D1548" s="712"/>
      <c r="E1548" s="2455"/>
      <c r="F1548" s="1719"/>
    </row>
    <row r="1549" spans="1:6" ht="27.6">
      <c r="A1549" s="1728" t="s">
        <v>35</v>
      </c>
      <c r="B1549" s="711" t="s">
        <v>1959</v>
      </c>
      <c r="C1549" s="1728"/>
      <c r="D1549" s="712"/>
      <c r="E1549" s="2458"/>
      <c r="F1549" s="1719"/>
    </row>
    <row r="1550" spans="1:6">
      <c r="A1550" s="1728"/>
      <c r="B1550" s="711" t="s">
        <v>1960</v>
      </c>
      <c r="C1550" s="1728" t="s">
        <v>42</v>
      </c>
      <c r="D1550" s="712">
        <v>20</v>
      </c>
      <c r="E1550" s="2455"/>
      <c r="F1550" s="1719">
        <f t="shared" ref="F1550:F1553" si="49">D1550*E1550</f>
        <v>0</v>
      </c>
    </row>
    <row r="1551" spans="1:6">
      <c r="A1551" s="1728"/>
      <c r="B1551" s="711" t="s">
        <v>1961</v>
      </c>
      <c r="C1551" s="1728" t="s">
        <v>42</v>
      </c>
      <c r="D1551" s="712">
        <v>30</v>
      </c>
      <c r="E1551" s="2455"/>
      <c r="F1551" s="1719">
        <f t="shared" si="49"/>
        <v>0</v>
      </c>
    </row>
    <row r="1552" spans="1:6">
      <c r="A1552" s="1728"/>
      <c r="B1552" s="711" t="s">
        <v>1962</v>
      </c>
      <c r="C1552" s="1728" t="s">
        <v>42</v>
      </c>
      <c r="D1552" s="712">
        <v>30</v>
      </c>
      <c r="E1552" s="2455"/>
      <c r="F1552" s="1719">
        <f t="shared" si="49"/>
        <v>0</v>
      </c>
    </row>
    <row r="1553" spans="1:6">
      <c r="A1553" s="1728"/>
      <c r="B1553" s="711" t="s">
        <v>1963</v>
      </c>
      <c r="C1553" s="1728" t="s">
        <v>42</v>
      </c>
      <c r="D1553" s="712">
        <v>40</v>
      </c>
      <c r="E1553" s="2455"/>
      <c r="F1553" s="1719">
        <f t="shared" si="49"/>
        <v>0</v>
      </c>
    </row>
    <row r="1554" spans="1:6">
      <c r="A1554" s="1728"/>
      <c r="B1554" s="711"/>
      <c r="C1554" s="1728"/>
      <c r="D1554" s="712"/>
      <c r="E1554" s="2455"/>
      <c r="F1554" s="1719"/>
    </row>
    <row r="1555" spans="1:6" ht="27.6">
      <c r="A1555" s="1728" t="s">
        <v>36</v>
      </c>
      <c r="B1555" s="711" t="s">
        <v>1964</v>
      </c>
      <c r="C1555" s="1728"/>
      <c r="D1555" s="712"/>
      <c r="E1555" s="2458"/>
      <c r="F1555" s="1719"/>
    </row>
    <row r="1556" spans="1:6">
      <c r="A1556" s="1728"/>
      <c r="B1556" s="711" t="s">
        <v>1960</v>
      </c>
      <c r="C1556" s="1728" t="s">
        <v>42</v>
      </c>
      <c r="D1556" s="712">
        <v>20</v>
      </c>
      <c r="E1556" s="2455"/>
      <c r="F1556" s="1719">
        <f t="shared" ref="F1556:F1559" si="50">D1556*E1556</f>
        <v>0</v>
      </c>
    </row>
    <row r="1557" spans="1:6">
      <c r="A1557" s="1728"/>
      <c r="B1557" s="711" t="s">
        <v>1961</v>
      </c>
      <c r="C1557" s="1728" t="s">
        <v>42</v>
      </c>
      <c r="D1557" s="712">
        <v>30</v>
      </c>
      <c r="E1557" s="2455"/>
      <c r="F1557" s="1719">
        <f t="shared" si="50"/>
        <v>0</v>
      </c>
    </row>
    <row r="1558" spans="1:6">
      <c r="A1558" s="1728"/>
      <c r="B1558" s="711" t="s">
        <v>1962</v>
      </c>
      <c r="C1558" s="1728" t="s">
        <v>42</v>
      </c>
      <c r="D1558" s="712">
        <v>30</v>
      </c>
      <c r="E1558" s="2455"/>
      <c r="F1558" s="1719">
        <f t="shared" si="50"/>
        <v>0</v>
      </c>
    </row>
    <row r="1559" spans="1:6">
      <c r="A1559" s="1728"/>
      <c r="B1559" s="711" t="s">
        <v>1963</v>
      </c>
      <c r="C1559" s="1728" t="s">
        <v>42</v>
      </c>
      <c r="D1559" s="712">
        <v>40</v>
      </c>
      <c r="E1559" s="2455"/>
      <c r="F1559" s="1719">
        <f t="shared" si="50"/>
        <v>0</v>
      </c>
    </row>
    <row r="1560" spans="1:6">
      <c r="A1560" s="1728"/>
      <c r="B1560" s="711"/>
      <c r="C1560" s="1728"/>
      <c r="D1560" s="712"/>
      <c r="E1560" s="2455"/>
      <c r="F1560" s="1719"/>
    </row>
    <row r="1561" spans="1:6" ht="27.6">
      <c r="A1561" s="1728" t="s">
        <v>74</v>
      </c>
      <c r="B1561" s="711" t="s">
        <v>1965</v>
      </c>
      <c r="C1561" s="1728" t="s">
        <v>7</v>
      </c>
      <c r="D1561" s="712">
        <v>1</v>
      </c>
      <c r="E1561" s="2455"/>
      <c r="F1561" s="1719">
        <f>D1561*E1561</f>
        <v>0</v>
      </c>
    </row>
    <row r="1562" spans="1:6">
      <c r="A1562" s="1728"/>
      <c r="B1562" s="711"/>
      <c r="C1562" s="1728"/>
      <c r="D1562" s="712"/>
      <c r="E1562" s="2455"/>
      <c r="F1562" s="1719"/>
    </row>
    <row r="1563" spans="1:6" ht="21" customHeight="1">
      <c r="A1563" s="1728" t="s">
        <v>38</v>
      </c>
      <c r="B1563" s="711" t="s">
        <v>1966</v>
      </c>
      <c r="C1563" s="1728" t="s">
        <v>58</v>
      </c>
      <c r="D1563" s="712"/>
      <c r="E1563" s="2458"/>
      <c r="F1563" s="1719">
        <f>E1563</f>
        <v>0</v>
      </c>
    </row>
    <row r="1564" spans="1:6">
      <c r="A1564" s="1728"/>
      <c r="B1564" s="711"/>
      <c r="C1564" s="1728"/>
      <c r="D1564" s="712"/>
      <c r="E1564" s="2458"/>
      <c r="F1564" s="1719"/>
    </row>
    <row r="1565" spans="1:6">
      <c r="A1565" s="1728"/>
      <c r="B1565" s="711"/>
      <c r="C1565" s="1728"/>
      <c r="D1565" s="712"/>
      <c r="E1565" s="2458"/>
      <c r="F1565" s="1719"/>
    </row>
    <row r="1566" spans="1:6">
      <c r="A1566" s="1728"/>
      <c r="B1566" s="711"/>
      <c r="C1566" s="1728"/>
      <c r="D1566" s="712"/>
      <c r="E1566" s="2458"/>
      <c r="F1566" s="1719"/>
    </row>
    <row r="1567" spans="1:6">
      <c r="A1567" s="1728"/>
      <c r="B1567" s="711"/>
      <c r="C1567" s="1728"/>
      <c r="D1567" s="712"/>
      <c r="E1567" s="2458"/>
      <c r="F1567" s="1719"/>
    </row>
    <row r="1568" spans="1:6">
      <c r="A1568" s="1728"/>
      <c r="B1568" s="711"/>
      <c r="C1568" s="1728"/>
      <c r="D1568" s="712"/>
      <c r="E1568" s="2458"/>
      <c r="F1568" s="1719"/>
    </row>
    <row r="1569" spans="1:6">
      <c r="A1569" s="1728"/>
      <c r="B1569" s="711"/>
      <c r="C1569" s="1728"/>
      <c r="D1569" s="712"/>
      <c r="E1569" s="2458"/>
      <c r="F1569" s="1719"/>
    </row>
    <row r="1570" spans="1:6">
      <c r="A1570" s="1728"/>
      <c r="B1570" s="711"/>
      <c r="C1570" s="1728"/>
      <c r="D1570" s="712"/>
      <c r="E1570" s="2458"/>
      <c r="F1570" s="1719"/>
    </row>
    <row r="1571" spans="1:6">
      <c r="A1571" s="1728"/>
      <c r="B1571" s="711"/>
      <c r="C1571" s="1728"/>
      <c r="D1571" s="712"/>
      <c r="E1571" s="2458"/>
      <c r="F1571" s="1719"/>
    </row>
    <row r="1572" spans="1:6">
      <c r="A1572" s="1728"/>
      <c r="B1572" s="711"/>
      <c r="C1572" s="1728"/>
      <c r="D1572" s="712"/>
      <c r="E1572" s="2458"/>
      <c r="F1572" s="1719"/>
    </row>
    <row r="1573" spans="1:6">
      <c r="A1573" s="1728"/>
      <c r="B1573" s="711"/>
      <c r="C1573" s="1728"/>
      <c r="D1573" s="712"/>
      <c r="E1573" s="2455"/>
      <c r="F1573" s="1719"/>
    </row>
    <row r="1574" spans="1:6">
      <c r="A1574" s="48"/>
      <c r="B1574" s="2623" t="s">
        <v>1967</v>
      </c>
      <c r="C1574" s="47"/>
      <c r="D1574" s="718"/>
      <c r="E1574" s="2014"/>
      <c r="F1574" s="2461"/>
    </row>
    <row r="1575" spans="1:6" ht="15" thickBot="1">
      <c r="A1575" s="66"/>
      <c r="B1575" s="2624"/>
      <c r="C1575" s="65"/>
      <c r="D1575" s="720"/>
      <c r="E1575" s="2022"/>
      <c r="F1575" s="2462">
        <f>SUM(F1536:F1572)</f>
        <v>0</v>
      </c>
    </row>
    <row r="1576" spans="1:6" ht="15" thickTop="1">
      <c r="A1576" s="1722"/>
      <c r="B1576" s="767"/>
      <c r="C1576" s="1759"/>
      <c r="D1576" s="722"/>
      <c r="E1576" s="2173"/>
      <c r="F1576" s="1725"/>
    </row>
    <row r="1577" spans="1:6" ht="15.6" customHeight="1">
      <c r="A1577" s="1728"/>
      <c r="B1577" s="628" t="s">
        <v>1436</v>
      </c>
      <c r="C1577" s="1728"/>
      <c r="D1577" s="712"/>
      <c r="E1577" s="2455"/>
      <c r="F1577" s="1719"/>
    </row>
    <row r="1578" spans="1:6" ht="15.6" customHeight="1">
      <c r="A1578" s="1728"/>
      <c r="B1578" s="628"/>
      <c r="C1578" s="1728"/>
      <c r="D1578" s="712"/>
      <c r="E1578" s="2455"/>
      <c r="F1578" s="1719"/>
    </row>
    <row r="1579" spans="1:6">
      <c r="A1579" s="1728"/>
      <c r="B1579" s="715" t="s">
        <v>1968</v>
      </c>
      <c r="C1579" s="1728"/>
      <c r="D1579" s="712"/>
      <c r="E1579" s="2448"/>
      <c r="F1579" s="1719"/>
    </row>
    <row r="1580" spans="1:6">
      <c r="A1580" s="1728"/>
      <c r="B1580" s="711"/>
      <c r="C1580" s="1728"/>
      <c r="D1580" s="712"/>
      <c r="E1580" s="2448"/>
      <c r="F1580" s="1719"/>
    </row>
    <row r="1581" spans="1:6">
      <c r="A1581" s="1728" t="s">
        <v>28</v>
      </c>
      <c r="B1581" s="711" t="s">
        <v>1969</v>
      </c>
      <c r="C1581" s="1728"/>
      <c r="D1581" s="712"/>
      <c r="E1581" s="2454"/>
      <c r="F1581" s="1719"/>
    </row>
    <row r="1582" spans="1:6">
      <c r="A1582" s="1728"/>
      <c r="B1582" s="711" t="s">
        <v>1712</v>
      </c>
      <c r="C1582" s="1728" t="s">
        <v>1772</v>
      </c>
      <c r="D1582" s="712">
        <v>30</v>
      </c>
      <c r="E1582" s="2454"/>
      <c r="F1582" s="1719">
        <f t="shared" ref="F1582:F1583" si="51">D1582*E1582</f>
        <v>0</v>
      </c>
    </row>
    <row r="1583" spans="1:6">
      <c r="A1583" s="1728"/>
      <c r="B1583" s="711" t="s">
        <v>1713</v>
      </c>
      <c r="C1583" s="1728" t="s">
        <v>1772</v>
      </c>
      <c r="D1583" s="712">
        <v>43</v>
      </c>
      <c r="E1583" s="2454"/>
      <c r="F1583" s="1719">
        <f t="shared" si="51"/>
        <v>0</v>
      </c>
    </row>
    <row r="1584" spans="1:6">
      <c r="A1584" s="1728"/>
      <c r="B1584" s="711"/>
      <c r="C1584" s="1728"/>
      <c r="D1584" s="712"/>
      <c r="E1584" s="2454"/>
      <c r="F1584" s="1719"/>
    </row>
    <row r="1585" spans="1:6">
      <c r="A1585" s="1728" t="s">
        <v>30</v>
      </c>
      <c r="B1585" s="711" t="s">
        <v>1970</v>
      </c>
      <c r="C1585" s="1728"/>
      <c r="D1585" s="712"/>
      <c r="E1585" s="2454"/>
      <c r="F1585" s="1719"/>
    </row>
    <row r="1586" spans="1:6">
      <c r="A1586" s="1728"/>
      <c r="B1586" s="711" t="s">
        <v>1971</v>
      </c>
      <c r="C1586" s="1728" t="s">
        <v>1972</v>
      </c>
      <c r="D1586" s="712"/>
      <c r="E1586" s="2454"/>
      <c r="F1586" s="1719"/>
    </row>
    <row r="1587" spans="1:6">
      <c r="A1587" s="1728"/>
      <c r="B1587" s="711" t="s">
        <v>1712</v>
      </c>
      <c r="C1587" s="1728" t="s">
        <v>1421</v>
      </c>
      <c r="D1587" s="712">
        <v>1</v>
      </c>
      <c r="E1587" s="2454"/>
      <c r="F1587" s="1719" t="s">
        <v>1876</v>
      </c>
    </row>
    <row r="1588" spans="1:6">
      <c r="A1588" s="1728"/>
      <c r="B1588" s="711" t="s">
        <v>1713</v>
      </c>
      <c r="C1588" s="1728" t="s">
        <v>1421</v>
      </c>
      <c r="D1588" s="712">
        <v>1</v>
      </c>
      <c r="E1588" s="2454"/>
      <c r="F1588" s="1719">
        <f t="shared" ref="F1588" si="52">D1588*E1588</f>
        <v>0</v>
      </c>
    </row>
    <row r="1589" spans="1:6">
      <c r="A1589" s="1728"/>
      <c r="B1589" s="711"/>
      <c r="C1589" s="1728"/>
      <c r="D1589" s="712"/>
      <c r="E1589" s="2454"/>
      <c r="F1589" s="1719"/>
    </row>
    <row r="1590" spans="1:6">
      <c r="A1590" s="1728" t="s">
        <v>31</v>
      </c>
      <c r="B1590" s="711" t="s">
        <v>1973</v>
      </c>
      <c r="C1590" s="1728"/>
      <c r="D1590" s="712"/>
      <c r="E1590" s="2455"/>
      <c r="F1590" s="1719"/>
    </row>
    <row r="1591" spans="1:6">
      <c r="A1591" s="1728"/>
      <c r="B1591" s="711" t="s">
        <v>1712</v>
      </c>
      <c r="C1591" s="1728" t="s">
        <v>1421</v>
      </c>
      <c r="D1591" s="712">
        <v>109</v>
      </c>
      <c r="E1591" s="2455"/>
      <c r="F1591" s="1719">
        <f t="shared" ref="F1591:F1592" si="53">D1591*E1591</f>
        <v>0</v>
      </c>
    </row>
    <row r="1592" spans="1:6">
      <c r="A1592" s="1728"/>
      <c r="B1592" s="711" t="s">
        <v>1713</v>
      </c>
      <c r="C1592" s="1728" t="s">
        <v>1421</v>
      </c>
      <c r="D1592" s="712">
        <v>104</v>
      </c>
      <c r="E1592" s="2455"/>
      <c r="F1592" s="1719">
        <f t="shared" si="53"/>
        <v>0</v>
      </c>
    </row>
    <row r="1593" spans="1:6">
      <c r="A1593" s="1728"/>
      <c r="B1593" s="711"/>
      <c r="C1593" s="1728"/>
      <c r="D1593" s="712"/>
      <c r="E1593" s="2455"/>
      <c r="F1593" s="1719"/>
    </row>
    <row r="1594" spans="1:6" ht="27.6">
      <c r="A1594" s="1728" t="s">
        <v>32</v>
      </c>
      <c r="B1594" s="711" t="s">
        <v>1974</v>
      </c>
      <c r="C1594" s="1728"/>
      <c r="D1594" s="712"/>
      <c r="E1594" s="2455"/>
      <c r="F1594" s="1719"/>
    </row>
    <row r="1595" spans="1:6">
      <c r="A1595" s="1728"/>
      <c r="B1595" s="711" t="s">
        <v>1712</v>
      </c>
      <c r="C1595" s="1728" t="s">
        <v>1421</v>
      </c>
      <c r="D1595" s="712">
        <v>75</v>
      </c>
      <c r="E1595" s="2455"/>
      <c r="F1595" s="1719">
        <f t="shared" ref="F1595:F1596" si="54">D1595*E1595</f>
        <v>0</v>
      </c>
    </row>
    <row r="1596" spans="1:6">
      <c r="A1596" s="1728"/>
      <c r="B1596" s="711" t="s">
        <v>1713</v>
      </c>
      <c r="C1596" s="1728" t="s">
        <v>1421</v>
      </c>
      <c r="D1596" s="712">
        <v>50</v>
      </c>
      <c r="E1596" s="2455"/>
      <c r="F1596" s="1719">
        <f t="shared" si="54"/>
        <v>0</v>
      </c>
    </row>
    <row r="1597" spans="1:6">
      <c r="A1597" s="1728"/>
      <c r="B1597" s="711"/>
      <c r="C1597" s="1728"/>
      <c r="D1597" s="712"/>
      <c r="E1597" s="2455"/>
      <c r="F1597" s="1719"/>
    </row>
    <row r="1598" spans="1:6">
      <c r="A1598" s="1728" t="s">
        <v>33</v>
      </c>
      <c r="B1598" s="711" t="s">
        <v>1975</v>
      </c>
      <c r="C1598" s="1728"/>
      <c r="D1598" s="712"/>
      <c r="E1598" s="2455"/>
      <c r="F1598" s="1719"/>
    </row>
    <row r="1599" spans="1:6">
      <c r="A1599" s="1728"/>
      <c r="B1599" s="711" t="s">
        <v>1712</v>
      </c>
      <c r="C1599" s="1728" t="s">
        <v>1421</v>
      </c>
      <c r="D1599" s="712">
        <v>5</v>
      </c>
      <c r="E1599" s="2455"/>
      <c r="F1599" s="1719">
        <f t="shared" ref="F1599:F1600" si="55">D1599*E1599</f>
        <v>0</v>
      </c>
    </row>
    <row r="1600" spans="1:6">
      <c r="A1600" s="1728"/>
      <c r="B1600" s="711" t="s">
        <v>1713</v>
      </c>
      <c r="C1600" s="1728" t="s">
        <v>1421</v>
      </c>
      <c r="D1600" s="712">
        <v>5</v>
      </c>
      <c r="E1600" s="2455"/>
      <c r="F1600" s="1719">
        <f t="shared" si="55"/>
        <v>0</v>
      </c>
    </row>
    <row r="1601" spans="1:6">
      <c r="A1601" s="1728"/>
      <c r="B1601" s="711"/>
      <c r="C1601" s="1728"/>
      <c r="D1601" s="712"/>
      <c r="E1601" s="2455"/>
      <c r="F1601" s="1719"/>
    </row>
    <row r="1602" spans="1:6">
      <c r="A1602" s="1728"/>
      <c r="B1602" s="711"/>
      <c r="C1602" s="1728"/>
      <c r="D1602" s="712"/>
      <c r="E1602" s="2455"/>
      <c r="F1602" s="1719"/>
    </row>
    <row r="1603" spans="1:6">
      <c r="A1603" s="1728"/>
      <c r="B1603" s="711"/>
      <c r="C1603" s="1728"/>
      <c r="D1603" s="712"/>
      <c r="E1603" s="2455"/>
      <c r="F1603" s="1719"/>
    </row>
    <row r="1604" spans="1:6">
      <c r="A1604" s="1728"/>
      <c r="B1604" s="711"/>
      <c r="C1604" s="1728"/>
      <c r="D1604" s="712"/>
      <c r="E1604" s="2455"/>
      <c r="F1604" s="1719"/>
    </row>
    <row r="1605" spans="1:6">
      <c r="A1605" s="1728"/>
      <c r="B1605" s="711"/>
      <c r="C1605" s="1728"/>
      <c r="D1605" s="712"/>
      <c r="E1605" s="2455"/>
      <c r="F1605" s="1719"/>
    </row>
    <row r="1606" spans="1:6">
      <c r="A1606" s="1728"/>
      <c r="B1606" s="711"/>
      <c r="C1606" s="1728"/>
      <c r="D1606" s="712"/>
      <c r="E1606" s="2455"/>
      <c r="F1606" s="1719"/>
    </row>
    <row r="1607" spans="1:6">
      <c r="A1607" s="1728"/>
      <c r="B1607" s="711"/>
      <c r="C1607" s="1728"/>
      <c r="D1607" s="712"/>
      <c r="E1607" s="2455"/>
      <c r="F1607" s="1719"/>
    </row>
    <row r="1608" spans="1:6">
      <c r="A1608" s="1728"/>
      <c r="B1608" s="711"/>
      <c r="C1608" s="1728"/>
      <c r="D1608" s="712"/>
      <c r="E1608" s="2458"/>
      <c r="F1608" s="1719"/>
    </row>
    <row r="1609" spans="1:6">
      <c r="A1609" s="1728"/>
      <c r="B1609" s="711"/>
      <c r="C1609" s="1728"/>
      <c r="D1609" s="712"/>
      <c r="E1609" s="2458"/>
      <c r="F1609" s="1719"/>
    </row>
    <row r="1610" spans="1:6">
      <c r="A1610" s="1728"/>
      <c r="B1610" s="711"/>
      <c r="C1610" s="1728"/>
      <c r="D1610" s="712"/>
      <c r="E1610" s="2458"/>
      <c r="F1610" s="1719"/>
    </row>
    <row r="1611" spans="1:6">
      <c r="A1611" s="1728"/>
      <c r="B1611" s="711"/>
      <c r="C1611" s="1728"/>
      <c r="D1611" s="712"/>
      <c r="E1611" s="2458"/>
      <c r="F1611" s="1719"/>
    </row>
    <row r="1612" spans="1:6">
      <c r="A1612" s="1728"/>
      <c r="B1612" s="711"/>
      <c r="C1612" s="1728"/>
      <c r="D1612" s="712"/>
      <c r="E1612" s="2458"/>
      <c r="F1612" s="1719"/>
    </row>
    <row r="1613" spans="1:6">
      <c r="A1613" s="1728"/>
      <c r="B1613" s="711"/>
      <c r="C1613" s="1728"/>
      <c r="D1613" s="712"/>
      <c r="E1613" s="2458"/>
      <c r="F1613" s="1719"/>
    </row>
    <row r="1614" spans="1:6">
      <c r="A1614" s="1728"/>
      <c r="B1614" s="711"/>
      <c r="C1614" s="1728"/>
      <c r="D1614" s="712"/>
      <c r="E1614" s="2458"/>
      <c r="F1614" s="1719"/>
    </row>
    <row r="1615" spans="1:6">
      <c r="A1615" s="1728"/>
      <c r="B1615" s="711"/>
      <c r="C1615" s="1728"/>
      <c r="D1615" s="712"/>
      <c r="E1615" s="2458"/>
      <c r="F1615" s="1719"/>
    </row>
    <row r="1616" spans="1:6">
      <c r="A1616" s="1728"/>
      <c r="B1616" s="711"/>
      <c r="C1616" s="1728"/>
      <c r="D1616" s="712"/>
      <c r="E1616" s="2458"/>
      <c r="F1616" s="1719"/>
    </row>
    <row r="1617" spans="1:6">
      <c r="A1617" s="1728"/>
      <c r="B1617" s="711"/>
      <c r="C1617" s="1728"/>
      <c r="D1617" s="712"/>
      <c r="E1617" s="2458"/>
      <c r="F1617" s="1719"/>
    </row>
    <row r="1618" spans="1:6">
      <c r="A1618" s="1728"/>
      <c r="B1618" s="711"/>
      <c r="C1618" s="1728"/>
      <c r="D1618" s="712"/>
      <c r="E1618" s="2458"/>
      <c r="F1618" s="1719"/>
    </row>
    <row r="1619" spans="1:6">
      <c r="A1619" s="1728"/>
      <c r="B1619" s="711"/>
      <c r="C1619" s="1728"/>
      <c r="D1619" s="712"/>
      <c r="E1619" s="2458"/>
      <c r="F1619" s="1719"/>
    </row>
    <row r="1620" spans="1:6">
      <c r="A1620" s="1728"/>
      <c r="B1620" s="711"/>
      <c r="C1620" s="1728"/>
      <c r="D1620" s="712"/>
      <c r="E1620" s="2458"/>
      <c r="F1620" s="1719"/>
    </row>
    <row r="1621" spans="1:6">
      <c r="A1621" s="1728"/>
      <c r="B1621" s="711"/>
      <c r="C1621" s="1728"/>
      <c r="D1621" s="712"/>
      <c r="E1621" s="2458"/>
      <c r="F1621" s="1719"/>
    </row>
    <row r="1622" spans="1:6">
      <c r="A1622" s="48"/>
      <c r="B1622" s="1826"/>
      <c r="C1622" s="47"/>
      <c r="D1622" s="718"/>
      <c r="E1622" s="2014"/>
      <c r="F1622" s="2461"/>
    </row>
    <row r="1623" spans="1:6" ht="15" thickBot="1">
      <c r="A1623" s="66"/>
      <c r="B1623" s="734" t="s">
        <v>400</v>
      </c>
      <c r="C1623" s="65"/>
      <c r="D1623" s="720"/>
      <c r="E1623" s="2022"/>
      <c r="F1623" s="2462">
        <f>SUM(F1579:F1621)</f>
        <v>0</v>
      </c>
    </row>
    <row r="1624" spans="1:6" ht="15" thickTop="1">
      <c r="A1624" s="1728"/>
      <c r="B1624" s="711"/>
      <c r="C1624" s="1728"/>
      <c r="D1624" s="712"/>
      <c r="E1624" s="2455"/>
      <c r="F1624" s="1719"/>
    </row>
    <row r="1625" spans="1:6">
      <c r="A1625" s="1728" t="s">
        <v>28</v>
      </c>
      <c r="B1625" s="711" t="s">
        <v>1976</v>
      </c>
      <c r="C1625" s="1728"/>
      <c r="D1625" s="712"/>
      <c r="E1625" s="2454"/>
      <c r="F1625" s="1719"/>
    </row>
    <row r="1626" spans="1:6">
      <c r="A1626" s="1728"/>
      <c r="B1626" s="711" t="s">
        <v>1712</v>
      </c>
      <c r="C1626" s="1728" t="s">
        <v>1421</v>
      </c>
      <c r="D1626" s="712">
        <v>4</v>
      </c>
      <c r="E1626" s="2454"/>
      <c r="F1626" s="1719">
        <f t="shared" ref="F1626:F1627" si="56">D1626*E1626</f>
        <v>0</v>
      </c>
    </row>
    <row r="1627" spans="1:6">
      <c r="A1627" s="1728"/>
      <c r="B1627" s="711" t="s">
        <v>1713</v>
      </c>
      <c r="C1627" s="1728" t="s">
        <v>1421</v>
      </c>
      <c r="D1627" s="712">
        <v>4</v>
      </c>
      <c r="E1627" s="2454"/>
      <c r="F1627" s="1719">
        <f t="shared" si="56"/>
        <v>0</v>
      </c>
    </row>
    <row r="1628" spans="1:6">
      <c r="A1628" s="1728"/>
      <c r="B1628" s="711"/>
      <c r="C1628" s="1728"/>
      <c r="D1628" s="712"/>
      <c r="E1628" s="2454"/>
      <c r="F1628" s="1719"/>
    </row>
    <row r="1629" spans="1:6" ht="41.4">
      <c r="A1629" s="1728" t="s">
        <v>30</v>
      </c>
      <c r="B1629" s="711" t="s">
        <v>1977</v>
      </c>
      <c r="C1629" s="1728"/>
      <c r="D1629" s="712"/>
      <c r="E1629" s="2454"/>
      <c r="F1629" s="1719"/>
    </row>
    <row r="1630" spans="1:6">
      <c r="A1630" s="1728"/>
      <c r="B1630" s="711" t="s">
        <v>1712</v>
      </c>
      <c r="C1630" s="1728" t="s">
        <v>1421</v>
      </c>
      <c r="D1630" s="712">
        <v>20</v>
      </c>
      <c r="E1630" s="2454"/>
      <c r="F1630" s="1719">
        <f t="shared" ref="F1630:F1631" si="57">D1630*E1630</f>
        <v>0</v>
      </c>
    </row>
    <row r="1631" spans="1:6">
      <c r="A1631" s="1728"/>
      <c r="B1631" s="741" t="s">
        <v>1713</v>
      </c>
      <c r="C1631" s="1728" t="s">
        <v>1421</v>
      </c>
      <c r="D1631" s="712">
        <v>20</v>
      </c>
      <c r="E1631" s="2454"/>
      <c r="F1631" s="1719">
        <f t="shared" si="57"/>
        <v>0</v>
      </c>
    </row>
    <row r="1632" spans="1:6">
      <c r="A1632" s="1728"/>
      <c r="B1632" s="711"/>
      <c r="C1632" s="1728"/>
      <c r="D1632" s="712"/>
      <c r="E1632" s="2454"/>
      <c r="F1632" s="1719"/>
    </row>
    <row r="1633" spans="1:6" ht="41.4">
      <c r="A1633" s="1728" t="s">
        <v>31</v>
      </c>
      <c r="B1633" s="711" t="s">
        <v>1978</v>
      </c>
      <c r="C1633" s="1728"/>
      <c r="D1633" s="712"/>
      <c r="E1633" s="2454"/>
      <c r="F1633" s="1719"/>
    </row>
    <row r="1634" spans="1:6">
      <c r="A1634" s="1728"/>
      <c r="B1634" s="711" t="s">
        <v>1712</v>
      </c>
      <c r="C1634" s="1728" t="s">
        <v>1421</v>
      </c>
      <c r="D1634" s="712">
        <v>15</v>
      </c>
      <c r="E1634" s="2454"/>
      <c r="F1634" s="1719">
        <f t="shared" ref="F1634:F1635" si="58">D1634*E1634</f>
        <v>0</v>
      </c>
    </row>
    <row r="1635" spans="1:6">
      <c r="A1635" s="1728"/>
      <c r="B1635" s="711" t="s">
        <v>1713</v>
      </c>
      <c r="C1635" s="1728" t="s">
        <v>1421</v>
      </c>
      <c r="D1635" s="712">
        <v>15</v>
      </c>
      <c r="E1635" s="2455"/>
      <c r="F1635" s="1719">
        <f t="shared" si="58"/>
        <v>0</v>
      </c>
    </row>
    <row r="1636" spans="1:6">
      <c r="A1636" s="1728"/>
      <c r="B1636" s="711"/>
      <c r="C1636" s="1728"/>
      <c r="D1636" s="712"/>
      <c r="E1636" s="2455"/>
      <c r="F1636" s="1719"/>
    </row>
    <row r="1637" spans="1:6" ht="41.4">
      <c r="A1637" s="1728" t="s">
        <v>32</v>
      </c>
      <c r="B1637" s="711" t="s">
        <v>1979</v>
      </c>
      <c r="C1637" s="1728"/>
      <c r="D1637" s="712"/>
      <c r="E1637" s="2455"/>
      <c r="F1637" s="1719"/>
    </row>
    <row r="1638" spans="1:6">
      <c r="A1638" s="1728"/>
      <c r="B1638" s="711" t="s">
        <v>1712</v>
      </c>
      <c r="C1638" s="1728" t="s">
        <v>1421</v>
      </c>
      <c r="D1638" s="712">
        <v>15</v>
      </c>
      <c r="E1638" s="2455"/>
      <c r="F1638" s="1719">
        <f t="shared" ref="F1638:F1639" si="59">D1638*E1638</f>
        <v>0</v>
      </c>
    </row>
    <row r="1639" spans="1:6">
      <c r="A1639" s="1774"/>
      <c r="B1639" s="811" t="s">
        <v>1713</v>
      </c>
      <c r="C1639" s="2446" t="s">
        <v>1421</v>
      </c>
      <c r="D1639" s="812">
        <v>15</v>
      </c>
      <c r="E1639" s="2178"/>
      <c r="F1639" s="1719">
        <f t="shared" si="59"/>
        <v>0</v>
      </c>
    </row>
    <row r="1640" spans="1:6">
      <c r="A1640" s="1728"/>
      <c r="B1640" s="757"/>
      <c r="C1640" s="1728"/>
      <c r="D1640" s="712"/>
      <c r="E1640" s="2176"/>
      <c r="F1640" s="1719"/>
    </row>
    <row r="1641" spans="1:6">
      <c r="A1641" s="1728"/>
      <c r="B1641" s="757"/>
      <c r="C1641" s="1728"/>
      <c r="D1641" s="712"/>
      <c r="E1641" s="2176"/>
      <c r="F1641" s="1719"/>
    </row>
    <row r="1642" spans="1:6">
      <c r="A1642" s="1728"/>
      <c r="B1642" s="757"/>
      <c r="C1642" s="1728"/>
      <c r="D1642" s="712"/>
      <c r="E1642" s="2176"/>
      <c r="F1642" s="1719"/>
    </row>
    <row r="1643" spans="1:6">
      <c r="A1643" s="1728"/>
      <c r="B1643" s="757"/>
      <c r="C1643" s="1728"/>
      <c r="D1643" s="712"/>
      <c r="E1643" s="2176"/>
      <c r="F1643" s="1719"/>
    </row>
    <row r="1644" spans="1:6">
      <c r="A1644" s="1728"/>
      <c r="B1644" s="757"/>
      <c r="C1644" s="1728"/>
      <c r="D1644" s="712"/>
      <c r="E1644" s="2176"/>
      <c r="F1644" s="1719"/>
    </row>
    <row r="1645" spans="1:6">
      <c r="A1645" s="1728"/>
      <c r="B1645" s="757"/>
      <c r="C1645" s="1728"/>
      <c r="D1645" s="712"/>
      <c r="E1645" s="2176"/>
      <c r="F1645" s="1719"/>
    </row>
    <row r="1646" spans="1:6">
      <c r="A1646" s="1728"/>
      <c r="B1646" s="757"/>
      <c r="C1646" s="1728"/>
      <c r="D1646" s="712"/>
      <c r="E1646" s="2176"/>
      <c r="F1646" s="1719"/>
    </row>
    <row r="1647" spans="1:6">
      <c r="A1647" s="1728"/>
      <c r="B1647" s="757"/>
      <c r="C1647" s="1728"/>
      <c r="D1647" s="712"/>
      <c r="E1647" s="2176"/>
      <c r="F1647" s="1719"/>
    </row>
    <row r="1648" spans="1:6">
      <c r="A1648" s="1728"/>
      <c r="B1648" s="757"/>
      <c r="C1648" s="1728"/>
      <c r="D1648" s="712"/>
      <c r="E1648" s="2176"/>
      <c r="F1648" s="1719"/>
    </row>
    <row r="1649" spans="1:6">
      <c r="A1649" s="1728"/>
      <c r="B1649" s="757"/>
      <c r="C1649" s="1728"/>
      <c r="D1649" s="712"/>
      <c r="E1649" s="2176"/>
      <c r="F1649" s="1719"/>
    </row>
    <row r="1650" spans="1:6">
      <c r="A1650" s="1728"/>
      <c r="B1650" s="757"/>
      <c r="C1650" s="1728"/>
      <c r="D1650" s="712"/>
      <c r="E1650" s="2176"/>
      <c r="F1650" s="1719"/>
    </row>
    <row r="1651" spans="1:6">
      <c r="A1651" s="1728"/>
      <c r="B1651" s="757"/>
      <c r="C1651" s="1728"/>
      <c r="D1651" s="712"/>
      <c r="E1651" s="2176"/>
      <c r="F1651" s="1719"/>
    </row>
    <row r="1652" spans="1:6">
      <c r="A1652" s="1728"/>
      <c r="B1652" s="757"/>
      <c r="C1652" s="1728"/>
      <c r="D1652" s="712"/>
      <c r="E1652" s="2176"/>
      <c r="F1652" s="1719"/>
    </row>
    <row r="1653" spans="1:6">
      <c r="A1653" s="1728"/>
      <c r="B1653" s="757"/>
      <c r="C1653" s="1728"/>
      <c r="D1653" s="712"/>
      <c r="E1653" s="2176"/>
      <c r="F1653" s="1719"/>
    </row>
    <row r="1654" spans="1:6">
      <c r="A1654" s="1728"/>
      <c r="B1654" s="757"/>
      <c r="C1654" s="1728"/>
      <c r="D1654" s="712"/>
      <c r="E1654" s="2176"/>
      <c r="F1654" s="1719"/>
    </row>
    <row r="1655" spans="1:6">
      <c r="A1655" s="1728"/>
      <c r="B1655" s="757"/>
      <c r="C1655" s="1728"/>
      <c r="D1655" s="712"/>
      <c r="E1655" s="2176"/>
      <c r="F1655" s="1719"/>
    </row>
    <row r="1656" spans="1:6">
      <c r="A1656" s="1728"/>
      <c r="B1656" s="757"/>
      <c r="C1656" s="1728"/>
      <c r="D1656" s="712"/>
      <c r="E1656" s="2176"/>
      <c r="F1656" s="1719"/>
    </row>
    <row r="1657" spans="1:6">
      <c r="A1657" s="1728"/>
      <c r="B1657" s="757"/>
      <c r="C1657" s="1728"/>
      <c r="D1657" s="712"/>
      <c r="E1657" s="2176"/>
      <c r="F1657" s="1719"/>
    </row>
    <row r="1658" spans="1:6">
      <c r="A1658" s="1728"/>
      <c r="B1658" s="757"/>
      <c r="C1658" s="1728"/>
      <c r="D1658" s="712"/>
      <c r="E1658" s="2176"/>
      <c r="F1658" s="1719"/>
    </row>
    <row r="1659" spans="1:6">
      <c r="A1659" s="1728"/>
      <c r="B1659" s="757"/>
      <c r="C1659" s="1728"/>
      <c r="D1659" s="712"/>
      <c r="E1659" s="2176"/>
      <c r="F1659" s="1719"/>
    </row>
    <row r="1660" spans="1:6">
      <c r="A1660" s="1728"/>
      <c r="B1660" s="757"/>
      <c r="C1660" s="1728"/>
      <c r="D1660" s="712"/>
      <c r="E1660" s="2176"/>
      <c r="F1660" s="1719"/>
    </row>
    <row r="1661" spans="1:6">
      <c r="A1661" s="1728"/>
      <c r="B1661" s="757"/>
      <c r="C1661" s="1728"/>
      <c r="D1661" s="712"/>
      <c r="E1661" s="2176"/>
      <c r="F1661" s="1719"/>
    </row>
    <row r="1662" spans="1:6">
      <c r="A1662" s="1728"/>
      <c r="B1662" s="757"/>
      <c r="C1662" s="1728"/>
      <c r="D1662" s="712"/>
      <c r="E1662" s="2176"/>
      <c r="F1662" s="1719"/>
    </row>
    <row r="1663" spans="1:6">
      <c r="A1663" s="1728"/>
      <c r="B1663" s="757"/>
      <c r="C1663" s="1728"/>
      <c r="D1663" s="712"/>
      <c r="E1663" s="2176"/>
      <c r="F1663" s="1719"/>
    </row>
    <row r="1664" spans="1:6">
      <c r="A1664" s="1728"/>
      <c r="B1664" s="757"/>
      <c r="C1664" s="1728"/>
      <c r="D1664" s="712"/>
      <c r="E1664" s="2176"/>
      <c r="F1664" s="1719"/>
    </row>
    <row r="1665" spans="1:6">
      <c r="A1665" s="48"/>
      <c r="B1665" s="1826"/>
      <c r="C1665" s="47"/>
      <c r="D1665" s="718"/>
      <c r="E1665" s="2014"/>
      <c r="F1665" s="2461"/>
    </row>
    <row r="1666" spans="1:6" ht="15" thickBot="1">
      <c r="A1666" s="66"/>
      <c r="B1666" s="734" t="s">
        <v>400</v>
      </c>
      <c r="C1666" s="65"/>
      <c r="D1666" s="720"/>
      <c r="E1666" s="2022"/>
      <c r="F1666" s="2462">
        <f>SUM(F1625:F1664)</f>
        <v>0</v>
      </c>
    </row>
    <row r="1667" spans="1:6" ht="15" thickTop="1">
      <c r="A1667" s="1728"/>
      <c r="B1667" s="757"/>
      <c r="C1667" s="1728"/>
      <c r="D1667" s="712"/>
      <c r="E1667" s="2176"/>
      <c r="F1667" s="2465"/>
    </row>
    <row r="1668" spans="1:6" ht="41.4">
      <c r="A1668" s="1728" t="s">
        <v>28</v>
      </c>
      <c r="B1668" s="757" t="s">
        <v>1980</v>
      </c>
      <c r="C1668" s="1728"/>
      <c r="D1668" s="712"/>
      <c r="E1668" s="2176"/>
      <c r="F1668" s="2465"/>
    </row>
    <row r="1669" spans="1:6">
      <c r="A1669" s="1728"/>
      <c r="B1669" s="757" t="s">
        <v>1712</v>
      </c>
      <c r="C1669" s="1728" t="s">
        <v>1421</v>
      </c>
      <c r="D1669" s="712">
        <v>10</v>
      </c>
      <c r="E1669" s="2176"/>
      <c r="F1669" s="1719">
        <f t="shared" ref="F1669:F1670" si="60">D1669*E1669</f>
        <v>0</v>
      </c>
    </row>
    <row r="1670" spans="1:6">
      <c r="A1670" s="1728"/>
      <c r="B1670" s="757" t="s">
        <v>1713</v>
      </c>
      <c r="C1670" s="1728" t="s">
        <v>1421</v>
      </c>
      <c r="D1670" s="712">
        <v>10</v>
      </c>
      <c r="E1670" s="2176"/>
      <c r="F1670" s="1719">
        <f t="shared" si="60"/>
        <v>0</v>
      </c>
    </row>
    <row r="1671" spans="1:6">
      <c r="A1671" s="1728"/>
      <c r="B1671" s="757"/>
      <c r="C1671" s="1728"/>
      <c r="D1671" s="712"/>
      <c r="E1671" s="2176"/>
      <c r="F1671" s="2465"/>
    </row>
    <row r="1672" spans="1:6" ht="41.4">
      <c r="A1672" s="1728" t="s">
        <v>30</v>
      </c>
      <c r="B1672" s="757" t="s">
        <v>1981</v>
      </c>
      <c r="C1672" s="1728"/>
      <c r="D1672" s="712"/>
      <c r="E1672" s="2176"/>
      <c r="F1672" s="2465"/>
    </row>
    <row r="1673" spans="1:6">
      <c r="A1673" s="1728"/>
      <c r="B1673" s="757" t="s">
        <v>1712</v>
      </c>
      <c r="C1673" s="1728" t="s">
        <v>1421</v>
      </c>
      <c r="D1673" s="712">
        <v>25</v>
      </c>
      <c r="E1673" s="2176"/>
      <c r="F1673" s="1719">
        <f t="shared" ref="F1673:F1674" si="61">D1673*E1673</f>
        <v>0</v>
      </c>
    </row>
    <row r="1674" spans="1:6">
      <c r="A1674" s="1728"/>
      <c r="B1674" s="757" t="s">
        <v>1713</v>
      </c>
      <c r="C1674" s="1728" t="s">
        <v>1421</v>
      </c>
      <c r="D1674" s="712">
        <v>25</v>
      </c>
      <c r="E1674" s="2176"/>
      <c r="F1674" s="1719">
        <f t="shared" si="61"/>
        <v>0</v>
      </c>
    </row>
    <row r="1675" spans="1:6">
      <c r="A1675" s="1728"/>
      <c r="B1675" s="757"/>
      <c r="C1675" s="1728"/>
      <c r="D1675" s="712"/>
      <c r="E1675" s="2176"/>
      <c r="F1675" s="2465"/>
    </row>
    <row r="1676" spans="1:6" ht="41.4">
      <c r="A1676" s="1728" t="s">
        <v>31</v>
      </c>
      <c r="B1676" s="757" t="s">
        <v>1982</v>
      </c>
      <c r="C1676" s="1728"/>
      <c r="D1676" s="712"/>
      <c r="E1676" s="2176"/>
      <c r="F1676" s="2465"/>
    </row>
    <row r="1677" spans="1:6">
      <c r="A1677" s="1728"/>
      <c r="B1677" s="757" t="s">
        <v>1712</v>
      </c>
      <c r="C1677" s="1728" t="s">
        <v>1421</v>
      </c>
      <c r="D1677" s="712">
        <v>6</v>
      </c>
      <c r="E1677" s="2176"/>
      <c r="F1677" s="1719">
        <f t="shared" ref="F1677:F1678" si="62">D1677*E1677</f>
        <v>0</v>
      </c>
    </row>
    <row r="1678" spans="1:6">
      <c r="A1678" s="1728"/>
      <c r="B1678" s="757" t="s">
        <v>1713</v>
      </c>
      <c r="C1678" s="1728" t="s">
        <v>1421</v>
      </c>
      <c r="D1678" s="712">
        <v>1</v>
      </c>
      <c r="E1678" s="2176"/>
      <c r="F1678" s="1719">
        <f t="shared" si="62"/>
        <v>0</v>
      </c>
    </row>
    <row r="1679" spans="1:6">
      <c r="A1679" s="1728"/>
      <c r="B1679" s="757"/>
      <c r="C1679" s="1728"/>
      <c r="D1679" s="712"/>
      <c r="E1679" s="2176"/>
      <c r="F1679" s="2465"/>
    </row>
    <row r="1680" spans="1:6" ht="41.4">
      <c r="A1680" s="1728" t="s">
        <v>32</v>
      </c>
      <c r="B1680" s="757" t="s">
        <v>1983</v>
      </c>
      <c r="C1680" s="1728"/>
      <c r="D1680" s="712"/>
      <c r="E1680" s="2176"/>
      <c r="F1680" s="2465"/>
    </row>
    <row r="1681" spans="1:6">
      <c r="A1681" s="1728"/>
      <c r="B1681" s="757" t="s">
        <v>1712</v>
      </c>
      <c r="C1681" s="1728" t="s">
        <v>1421</v>
      </c>
      <c r="D1681" s="712">
        <v>3</v>
      </c>
      <c r="E1681" s="2176"/>
      <c r="F1681" s="1719">
        <f t="shared" ref="F1681:F1682" si="63">D1681*E1681</f>
        <v>0</v>
      </c>
    </row>
    <row r="1682" spans="1:6">
      <c r="A1682" s="1728"/>
      <c r="B1682" s="757" t="s">
        <v>1713</v>
      </c>
      <c r="C1682" s="1728" t="s">
        <v>1421</v>
      </c>
      <c r="D1682" s="712">
        <v>3</v>
      </c>
      <c r="E1682" s="2176"/>
      <c r="F1682" s="1719">
        <f t="shared" si="63"/>
        <v>0</v>
      </c>
    </row>
    <row r="1683" spans="1:6">
      <c r="A1683" s="1728"/>
      <c r="B1683" s="757"/>
      <c r="C1683" s="1728"/>
      <c r="D1683" s="712"/>
      <c r="E1683" s="2176"/>
      <c r="F1683" s="2465"/>
    </row>
    <row r="1684" spans="1:6" ht="41.4">
      <c r="A1684" s="1728" t="s">
        <v>33</v>
      </c>
      <c r="B1684" s="757" t="s">
        <v>1984</v>
      </c>
      <c r="C1684" s="1728"/>
      <c r="D1684" s="712"/>
      <c r="E1684" s="2176"/>
      <c r="F1684" s="2465"/>
    </row>
    <row r="1685" spans="1:6">
      <c r="A1685" s="1728"/>
      <c r="B1685" s="757" t="s">
        <v>1712</v>
      </c>
      <c r="C1685" s="1728" t="s">
        <v>1421</v>
      </c>
      <c r="D1685" s="712">
        <v>15</v>
      </c>
      <c r="E1685" s="2176"/>
      <c r="F1685" s="1719">
        <f t="shared" ref="F1685:F1686" si="64">D1685*E1685</f>
        <v>0</v>
      </c>
    </row>
    <row r="1686" spans="1:6">
      <c r="A1686" s="1728"/>
      <c r="B1686" s="757" t="s">
        <v>1713</v>
      </c>
      <c r="C1686" s="1728" t="s">
        <v>1421</v>
      </c>
      <c r="D1686" s="712">
        <v>15</v>
      </c>
      <c r="E1686" s="2176"/>
      <c r="F1686" s="1719">
        <f t="shared" si="64"/>
        <v>0</v>
      </c>
    </row>
    <row r="1687" spans="1:6">
      <c r="A1687" s="1728"/>
      <c r="B1687" s="757"/>
      <c r="C1687" s="1728"/>
      <c r="D1687" s="712"/>
      <c r="E1687" s="2176"/>
      <c r="F1687" s="2465"/>
    </row>
    <row r="1688" spans="1:6">
      <c r="A1688" s="1728" t="s">
        <v>34</v>
      </c>
      <c r="B1688" s="757" t="s">
        <v>1985</v>
      </c>
      <c r="C1688" s="1728" t="s">
        <v>1986</v>
      </c>
      <c r="D1688" s="712"/>
      <c r="E1688" s="2176"/>
      <c r="F1688" s="2465">
        <f>E1688</f>
        <v>0</v>
      </c>
    </row>
    <row r="1689" spans="1:6">
      <c r="A1689" s="1728"/>
      <c r="B1689" s="757"/>
      <c r="C1689" s="1728"/>
      <c r="D1689" s="712"/>
      <c r="E1689" s="2176"/>
      <c r="F1689" s="2465"/>
    </row>
    <row r="1690" spans="1:6" ht="19.8" customHeight="1">
      <c r="A1690" s="1728" t="s">
        <v>35</v>
      </c>
      <c r="B1690" s="757" t="s">
        <v>1987</v>
      </c>
      <c r="C1690" s="1728" t="s">
        <v>58</v>
      </c>
      <c r="D1690" s="712"/>
      <c r="E1690" s="2176"/>
      <c r="F1690" s="2465">
        <f>E1690</f>
        <v>0</v>
      </c>
    </row>
    <row r="1691" spans="1:6">
      <c r="A1691" s="1728"/>
      <c r="B1691" s="757"/>
      <c r="C1691" s="1728"/>
      <c r="D1691" s="712"/>
      <c r="E1691" s="2176"/>
      <c r="F1691" s="2465"/>
    </row>
    <row r="1692" spans="1:6" ht="16.8" customHeight="1">
      <c r="A1692" s="1728" t="s">
        <v>36</v>
      </c>
      <c r="B1692" s="757" t="s">
        <v>1966</v>
      </c>
      <c r="C1692" s="1728" t="s">
        <v>58</v>
      </c>
      <c r="D1692" s="712"/>
      <c r="E1692" s="2176"/>
      <c r="F1692" s="2465">
        <f>E1692</f>
        <v>0</v>
      </c>
    </row>
    <row r="1693" spans="1:6">
      <c r="A1693" s="1728"/>
      <c r="B1693" s="757"/>
      <c r="C1693" s="1728"/>
      <c r="D1693" s="712"/>
      <c r="E1693" s="2176"/>
      <c r="F1693" s="2465"/>
    </row>
    <row r="1694" spans="1:6">
      <c r="A1694" s="1728"/>
      <c r="B1694" s="757"/>
      <c r="C1694" s="1728"/>
      <c r="D1694" s="712"/>
      <c r="E1694" s="2176"/>
      <c r="F1694" s="2465"/>
    </row>
    <row r="1695" spans="1:6">
      <c r="A1695" s="1728"/>
      <c r="B1695" s="757"/>
      <c r="C1695" s="1728"/>
      <c r="D1695" s="712"/>
      <c r="E1695" s="2176"/>
      <c r="F1695" s="2465"/>
    </row>
    <row r="1696" spans="1:6">
      <c r="A1696" s="1728"/>
      <c r="B1696" s="757"/>
      <c r="C1696" s="1728"/>
      <c r="D1696" s="712"/>
      <c r="E1696" s="2176"/>
      <c r="F1696" s="2465"/>
    </row>
    <row r="1697" spans="1:6">
      <c r="A1697" s="1728"/>
      <c r="B1697" s="757"/>
      <c r="C1697" s="1728"/>
      <c r="D1697" s="712"/>
      <c r="E1697" s="2176"/>
      <c r="F1697" s="2465"/>
    </row>
    <row r="1698" spans="1:6">
      <c r="A1698" s="1728"/>
      <c r="B1698" s="757"/>
      <c r="C1698" s="1728"/>
      <c r="D1698" s="712"/>
      <c r="E1698" s="2176"/>
      <c r="F1698" s="2465"/>
    </row>
    <row r="1699" spans="1:6">
      <c r="A1699" s="1728"/>
      <c r="B1699" s="757"/>
      <c r="C1699" s="1728"/>
      <c r="D1699" s="712"/>
      <c r="E1699" s="2176"/>
      <c r="F1699" s="2465"/>
    </row>
    <row r="1700" spans="1:6">
      <c r="A1700" s="1728"/>
      <c r="B1700" s="757"/>
      <c r="C1700" s="1728"/>
      <c r="D1700" s="712"/>
      <c r="E1700" s="2176"/>
      <c r="F1700" s="2465"/>
    </row>
    <row r="1701" spans="1:6">
      <c r="A1701" s="1728"/>
      <c r="B1701" s="757"/>
      <c r="C1701" s="1728"/>
      <c r="D1701" s="712"/>
      <c r="E1701" s="2176"/>
      <c r="F1701" s="2465"/>
    </row>
    <row r="1702" spans="1:6">
      <c r="A1702" s="1728"/>
      <c r="B1702" s="757"/>
      <c r="C1702" s="1728"/>
      <c r="D1702" s="712"/>
      <c r="E1702" s="2176"/>
      <c r="F1702" s="2465"/>
    </row>
    <row r="1703" spans="1:6">
      <c r="A1703" s="1728"/>
      <c r="B1703" s="757"/>
      <c r="C1703" s="1728"/>
      <c r="D1703" s="712"/>
      <c r="E1703" s="2176"/>
      <c r="F1703" s="2465"/>
    </row>
    <row r="1704" spans="1:6">
      <c r="A1704" s="48"/>
      <c r="B1704" s="1826"/>
      <c r="C1704" s="47"/>
      <c r="D1704" s="718"/>
      <c r="E1704" s="2014"/>
      <c r="F1704" s="2461"/>
    </row>
    <row r="1705" spans="1:6" ht="15" thickBot="1">
      <c r="A1705" s="66"/>
      <c r="B1705" s="734" t="s">
        <v>400</v>
      </c>
      <c r="C1705" s="65"/>
      <c r="D1705" s="720"/>
      <c r="E1705" s="2022"/>
      <c r="F1705" s="2462">
        <f>SUM(F1669:F1703)</f>
        <v>0</v>
      </c>
    </row>
    <row r="1706" spans="1:6" ht="15" thickTop="1">
      <c r="A1706" s="1728"/>
      <c r="B1706" s="757"/>
      <c r="C1706" s="1728"/>
      <c r="D1706" s="712"/>
      <c r="E1706" s="2176"/>
      <c r="F1706" s="2465"/>
    </row>
    <row r="1707" spans="1:6">
      <c r="A1707" s="1700"/>
      <c r="B1707" s="738" t="s">
        <v>45</v>
      </c>
      <c r="C1707" s="1701"/>
      <c r="D1707" s="411"/>
      <c r="E1707" s="1731"/>
      <c r="F1707" s="2463"/>
    </row>
    <row r="1708" spans="1:6">
      <c r="A1708" s="1700"/>
      <c r="B1708" s="738"/>
      <c r="C1708" s="1701"/>
      <c r="D1708" s="411"/>
      <c r="E1708" s="1731"/>
      <c r="F1708" s="2463"/>
    </row>
    <row r="1709" spans="1:6">
      <c r="A1709" s="1700"/>
      <c r="B1709" s="739" t="s">
        <v>1988</v>
      </c>
      <c r="C1709" s="1701"/>
      <c r="D1709" s="411"/>
      <c r="E1709" s="1731"/>
      <c r="F1709" s="2463">
        <f>F1623</f>
        <v>0</v>
      </c>
    </row>
    <row r="1710" spans="1:6">
      <c r="A1710" s="1700"/>
      <c r="B1710" s="739"/>
      <c r="C1710" s="1701"/>
      <c r="D1710" s="411"/>
      <c r="E1710" s="1731"/>
      <c r="F1710" s="2463"/>
    </row>
    <row r="1711" spans="1:6">
      <c r="A1711" s="1700"/>
      <c r="B1711" s="739" t="s">
        <v>1989</v>
      </c>
      <c r="C1711" s="1701"/>
      <c r="D1711" s="411"/>
      <c r="E1711" s="1731"/>
      <c r="F1711" s="2463">
        <f>F1666</f>
        <v>0</v>
      </c>
    </row>
    <row r="1712" spans="1:6">
      <c r="A1712" s="1700"/>
      <c r="B1712" s="739"/>
      <c r="C1712" s="1701"/>
      <c r="D1712" s="411"/>
      <c r="E1712" s="1731"/>
      <c r="F1712" s="2463"/>
    </row>
    <row r="1713" spans="1:6">
      <c r="A1713" s="1700"/>
      <c r="B1713" s="739" t="s">
        <v>1990</v>
      </c>
      <c r="C1713" s="1701"/>
      <c r="D1713" s="411"/>
      <c r="E1713" s="1731"/>
      <c r="F1713" s="2463">
        <f>F1705</f>
        <v>0</v>
      </c>
    </row>
    <row r="1714" spans="1:6">
      <c r="A1714" s="1700"/>
      <c r="B1714" s="739"/>
      <c r="C1714" s="1701"/>
      <c r="D1714" s="411"/>
      <c r="E1714" s="1731"/>
      <c r="F1714" s="2463"/>
    </row>
    <row r="1715" spans="1:6">
      <c r="A1715" s="1728"/>
      <c r="B1715" s="711"/>
      <c r="C1715" s="1728"/>
      <c r="D1715" s="712"/>
      <c r="E1715" s="2458"/>
      <c r="F1715" s="1719"/>
    </row>
    <row r="1716" spans="1:6">
      <c r="A1716" s="1728"/>
      <c r="B1716" s="711"/>
      <c r="C1716" s="1728"/>
      <c r="D1716" s="712"/>
      <c r="E1716" s="2458"/>
      <c r="F1716" s="1719"/>
    </row>
    <row r="1717" spans="1:6">
      <c r="A1717" s="1728"/>
      <c r="B1717" s="711"/>
      <c r="C1717" s="1728"/>
      <c r="D1717" s="712"/>
      <c r="E1717" s="2458"/>
      <c r="F1717" s="1719"/>
    </row>
    <row r="1718" spans="1:6">
      <c r="A1718" s="1728"/>
      <c r="B1718" s="711"/>
      <c r="C1718" s="1728"/>
      <c r="D1718" s="712"/>
      <c r="E1718" s="2458"/>
      <c r="F1718" s="1719"/>
    </row>
    <row r="1719" spans="1:6">
      <c r="A1719" s="1728"/>
      <c r="B1719" s="711"/>
      <c r="C1719" s="1728"/>
      <c r="D1719" s="712"/>
      <c r="E1719" s="2458"/>
      <c r="F1719" s="1719"/>
    </row>
    <row r="1720" spans="1:6">
      <c r="A1720" s="1728"/>
      <c r="B1720" s="711"/>
      <c r="C1720" s="1728"/>
      <c r="D1720" s="712"/>
      <c r="E1720" s="2458"/>
      <c r="F1720" s="1719"/>
    </row>
    <row r="1721" spans="1:6">
      <c r="A1721" s="1728"/>
      <c r="B1721" s="711"/>
      <c r="C1721" s="1728"/>
      <c r="D1721" s="712"/>
      <c r="E1721" s="2458"/>
      <c r="F1721" s="1719"/>
    </row>
    <row r="1722" spans="1:6">
      <c r="A1722" s="1728"/>
      <c r="B1722" s="711"/>
      <c r="C1722" s="1728"/>
      <c r="D1722" s="712"/>
      <c r="E1722" s="2458"/>
      <c r="F1722" s="1719"/>
    </row>
    <row r="1723" spans="1:6">
      <c r="A1723" s="1728"/>
      <c r="B1723" s="711"/>
      <c r="C1723" s="1728"/>
      <c r="D1723" s="712"/>
      <c r="E1723" s="2458"/>
      <c r="F1723" s="1719"/>
    </row>
    <row r="1724" spans="1:6">
      <c r="A1724" s="1728"/>
      <c r="B1724" s="711"/>
      <c r="C1724" s="1728"/>
      <c r="D1724" s="712"/>
      <c r="E1724" s="2458"/>
      <c r="F1724" s="1719"/>
    </row>
    <row r="1725" spans="1:6">
      <c r="A1725" s="1728"/>
      <c r="B1725" s="711"/>
      <c r="C1725" s="1728"/>
      <c r="D1725" s="712"/>
      <c r="E1725" s="2458"/>
      <c r="F1725" s="1719"/>
    </row>
    <row r="1726" spans="1:6">
      <c r="A1726" s="1728"/>
      <c r="B1726" s="711"/>
      <c r="C1726" s="1728"/>
      <c r="D1726" s="712"/>
      <c r="E1726" s="2458"/>
      <c r="F1726" s="1719"/>
    </row>
    <row r="1727" spans="1:6">
      <c r="A1727" s="1728"/>
      <c r="B1727" s="711"/>
      <c r="C1727" s="1728"/>
      <c r="D1727" s="712"/>
      <c r="E1727" s="2458"/>
      <c r="F1727" s="1719"/>
    </row>
    <row r="1728" spans="1:6">
      <c r="A1728" s="1728"/>
      <c r="B1728" s="711"/>
      <c r="C1728" s="1728"/>
      <c r="D1728" s="712"/>
      <c r="E1728" s="2458"/>
      <c r="F1728" s="1719"/>
    </row>
    <row r="1729" spans="1:6">
      <c r="A1729" s="1728"/>
      <c r="B1729" s="711"/>
      <c r="C1729" s="1728"/>
      <c r="D1729" s="712"/>
      <c r="E1729" s="2458"/>
      <c r="F1729" s="1719"/>
    </row>
    <row r="1730" spans="1:6">
      <c r="A1730" s="1728"/>
      <c r="B1730" s="711"/>
      <c r="C1730" s="1728"/>
      <c r="D1730" s="712"/>
      <c r="E1730" s="2458"/>
      <c r="F1730" s="1719"/>
    </row>
    <row r="1731" spans="1:6">
      <c r="A1731" s="1728"/>
      <c r="B1731" s="711"/>
      <c r="C1731" s="1728"/>
      <c r="D1731" s="712"/>
      <c r="E1731" s="2458"/>
      <c r="F1731" s="1719"/>
    </row>
    <row r="1732" spans="1:6">
      <c r="A1732" s="1728"/>
      <c r="B1732" s="711"/>
      <c r="C1732" s="1728"/>
      <c r="D1732" s="712"/>
      <c r="E1732" s="2458"/>
      <c r="F1732" s="1719"/>
    </row>
    <row r="1733" spans="1:6">
      <c r="A1733" s="1728"/>
      <c r="B1733" s="711"/>
      <c r="C1733" s="1728"/>
      <c r="D1733" s="712"/>
      <c r="E1733" s="2458"/>
      <c r="F1733" s="1719"/>
    </row>
    <row r="1734" spans="1:6">
      <c r="A1734" s="1728"/>
      <c r="B1734" s="711"/>
      <c r="C1734" s="1728"/>
      <c r="D1734" s="712"/>
      <c r="E1734" s="2458"/>
      <c r="F1734" s="1719"/>
    </row>
    <row r="1735" spans="1:6">
      <c r="A1735" s="1728"/>
      <c r="B1735" s="711"/>
      <c r="C1735" s="1728"/>
      <c r="D1735" s="712"/>
      <c r="E1735" s="2458"/>
      <c r="F1735" s="1719"/>
    </row>
    <row r="1736" spans="1:6">
      <c r="A1736" s="1728"/>
      <c r="B1736" s="711"/>
      <c r="C1736" s="1728"/>
      <c r="D1736" s="712"/>
      <c r="E1736" s="2458"/>
      <c r="F1736" s="1719"/>
    </row>
    <row r="1737" spans="1:6">
      <c r="A1737" s="1728"/>
      <c r="B1737" s="711"/>
      <c r="C1737" s="1728"/>
      <c r="D1737" s="712"/>
      <c r="E1737" s="2458"/>
      <c r="F1737" s="1719"/>
    </row>
    <row r="1738" spans="1:6">
      <c r="A1738" s="1728"/>
      <c r="B1738" s="711"/>
      <c r="C1738" s="1728"/>
      <c r="D1738" s="712"/>
      <c r="E1738" s="2458"/>
      <c r="F1738" s="1719"/>
    </row>
    <row r="1739" spans="1:6">
      <c r="A1739" s="1728"/>
      <c r="B1739" s="711"/>
      <c r="C1739" s="1728"/>
      <c r="D1739" s="712"/>
      <c r="E1739" s="2458"/>
      <c r="F1739" s="1719"/>
    </row>
    <row r="1740" spans="1:6">
      <c r="A1740" s="1728"/>
      <c r="B1740" s="711"/>
      <c r="C1740" s="1728"/>
      <c r="D1740" s="712"/>
      <c r="E1740" s="2458"/>
      <c r="F1740" s="1719"/>
    </row>
    <row r="1741" spans="1:6">
      <c r="A1741" s="1728"/>
      <c r="B1741" s="711"/>
      <c r="C1741" s="1728"/>
      <c r="D1741" s="712"/>
      <c r="E1741" s="2458"/>
      <c r="F1741" s="1719"/>
    </row>
    <row r="1742" spans="1:6">
      <c r="A1742" s="1728"/>
      <c r="B1742" s="711"/>
      <c r="C1742" s="1728"/>
      <c r="D1742" s="712"/>
      <c r="E1742" s="2458"/>
      <c r="F1742" s="1719"/>
    </row>
    <row r="1743" spans="1:6">
      <c r="A1743" s="1728"/>
      <c r="B1743" s="711"/>
      <c r="C1743" s="1728"/>
      <c r="D1743" s="712"/>
      <c r="E1743" s="2458"/>
      <c r="F1743" s="1719"/>
    </row>
    <row r="1744" spans="1:6">
      <c r="A1744" s="1728"/>
      <c r="B1744" s="711"/>
      <c r="C1744" s="1728"/>
      <c r="D1744" s="712"/>
      <c r="E1744" s="2458"/>
      <c r="F1744" s="1719"/>
    </row>
    <row r="1745" spans="1:6">
      <c r="A1745" s="1728"/>
      <c r="B1745" s="711"/>
      <c r="C1745" s="1728"/>
      <c r="D1745" s="712"/>
      <c r="E1745" s="2458"/>
      <c r="F1745" s="1719"/>
    </row>
    <row r="1746" spans="1:6">
      <c r="A1746" s="1728"/>
      <c r="B1746" s="711"/>
      <c r="C1746" s="1728"/>
      <c r="D1746" s="712"/>
      <c r="E1746" s="2458"/>
      <c r="F1746" s="1719"/>
    </row>
    <row r="1747" spans="1:6">
      <c r="A1747" s="1728"/>
      <c r="B1747" s="711"/>
      <c r="C1747" s="1728"/>
      <c r="D1747" s="712"/>
      <c r="E1747" s="2458"/>
      <c r="F1747" s="1719"/>
    </row>
    <row r="1748" spans="1:6">
      <c r="A1748" s="1728"/>
      <c r="B1748" s="711"/>
      <c r="C1748" s="1728"/>
      <c r="D1748" s="712"/>
      <c r="E1748" s="2458"/>
      <c r="F1748" s="1719"/>
    </row>
    <row r="1749" spans="1:6">
      <c r="A1749" s="1728"/>
      <c r="B1749" s="711"/>
      <c r="C1749" s="1728"/>
      <c r="D1749" s="712"/>
      <c r="E1749" s="2458"/>
      <c r="F1749" s="1719"/>
    </row>
    <row r="1750" spans="1:6">
      <c r="A1750" s="1728"/>
      <c r="B1750" s="711"/>
      <c r="C1750" s="1728"/>
      <c r="D1750" s="712"/>
      <c r="E1750" s="2458"/>
      <c r="F1750" s="1719"/>
    </row>
    <row r="1751" spans="1:6">
      <c r="A1751" s="1728"/>
      <c r="B1751" s="711"/>
      <c r="C1751" s="1728"/>
      <c r="D1751" s="712"/>
      <c r="E1751" s="2458"/>
      <c r="F1751" s="1719"/>
    </row>
    <row r="1752" spans="1:6">
      <c r="A1752" s="1728"/>
      <c r="B1752" s="711"/>
      <c r="C1752" s="1728"/>
      <c r="D1752" s="712"/>
      <c r="E1752" s="2455"/>
      <c r="F1752" s="1719"/>
    </row>
    <row r="1753" spans="1:6">
      <c r="A1753" s="48"/>
      <c r="B1753" s="2623" t="s">
        <v>1991</v>
      </c>
      <c r="C1753" s="47"/>
      <c r="D1753" s="718"/>
      <c r="E1753" s="2014"/>
      <c r="F1753" s="2461"/>
    </row>
    <row r="1754" spans="1:6" ht="15" thickBot="1">
      <c r="A1754" s="66"/>
      <c r="B1754" s="2624"/>
      <c r="C1754" s="65"/>
      <c r="D1754" s="720"/>
      <c r="E1754" s="2022"/>
      <c r="F1754" s="2462">
        <f>SUM(F1707:F1722)</f>
        <v>0</v>
      </c>
    </row>
    <row r="1755" spans="1:6" ht="15" thickTop="1">
      <c r="A1755" s="1962"/>
      <c r="B1755" s="707"/>
      <c r="C1755" s="1759"/>
      <c r="D1755" s="708"/>
      <c r="E1755" s="2173"/>
      <c r="F1755" s="1725"/>
    </row>
    <row r="1756" spans="1:6">
      <c r="A1756" s="1696"/>
      <c r="B1756" s="628" t="s">
        <v>1494</v>
      </c>
      <c r="C1756" s="1709"/>
      <c r="D1756" s="709"/>
      <c r="E1756" s="2177"/>
      <c r="F1756" s="661"/>
    </row>
    <row r="1757" spans="1:6">
      <c r="A1757" s="1728"/>
      <c r="B1757" s="711"/>
      <c r="C1757" s="1728"/>
      <c r="D1757" s="712"/>
      <c r="E1757" s="2448"/>
      <c r="F1757" s="1719"/>
    </row>
    <row r="1758" spans="1:6">
      <c r="A1758" s="2440"/>
      <c r="B1758" s="715" t="s">
        <v>1992</v>
      </c>
      <c r="C1758" s="1728"/>
      <c r="D1758" s="712"/>
      <c r="E1758" s="2448"/>
      <c r="F1758" s="1719"/>
    </row>
    <row r="1759" spans="1:6">
      <c r="A1759" s="1728"/>
      <c r="B1759" s="711"/>
      <c r="C1759" s="1728"/>
      <c r="D1759" s="712"/>
      <c r="E1759" s="2448"/>
      <c r="F1759" s="1719"/>
    </row>
    <row r="1760" spans="1:6" ht="69">
      <c r="A1760" s="1728" t="s">
        <v>28</v>
      </c>
      <c r="B1760" s="711" t="s">
        <v>1993</v>
      </c>
      <c r="C1760" s="1728"/>
      <c r="D1760" s="712"/>
      <c r="E1760" s="2454"/>
      <c r="F1760" s="1719"/>
    </row>
    <row r="1761" spans="1:6">
      <c r="A1761" s="1728"/>
      <c r="B1761" s="711" t="s">
        <v>1994</v>
      </c>
      <c r="C1761" s="1728"/>
      <c r="D1761" s="712"/>
      <c r="E1761" s="2454"/>
      <c r="F1761" s="1719"/>
    </row>
    <row r="1762" spans="1:6" ht="27.6">
      <c r="A1762" s="1728"/>
      <c r="B1762" s="711" t="s">
        <v>1995</v>
      </c>
      <c r="C1762" s="1728"/>
      <c r="D1762" s="712"/>
      <c r="E1762" s="2454"/>
      <c r="F1762" s="1719"/>
    </row>
    <row r="1763" spans="1:6" ht="27.6">
      <c r="A1763" s="1728"/>
      <c r="B1763" s="711" t="s">
        <v>1996</v>
      </c>
      <c r="C1763" s="1728"/>
      <c r="D1763" s="712"/>
      <c r="E1763" s="2454"/>
      <c r="F1763" s="1719"/>
    </row>
    <row r="1764" spans="1:6">
      <c r="A1764" s="1728"/>
      <c r="B1764" s="711" t="s">
        <v>1997</v>
      </c>
      <c r="C1764" s="1728"/>
      <c r="D1764" s="712"/>
      <c r="E1764" s="2454"/>
      <c r="F1764" s="1719"/>
    </row>
    <row r="1765" spans="1:6">
      <c r="A1765" s="1728"/>
      <c r="B1765" s="711"/>
      <c r="C1765" s="1728"/>
      <c r="D1765" s="712"/>
      <c r="E1765" s="2454"/>
      <c r="F1765" s="1719"/>
    </row>
    <row r="1766" spans="1:6" ht="27.6">
      <c r="A1766" s="1728"/>
      <c r="B1766" s="711" t="s">
        <v>1998</v>
      </c>
      <c r="C1766" s="1728"/>
      <c r="D1766" s="712"/>
      <c r="E1766" s="2454"/>
      <c r="F1766" s="1719"/>
    </row>
    <row r="1767" spans="1:6">
      <c r="A1767" s="1728"/>
      <c r="B1767" s="711" t="s">
        <v>1712</v>
      </c>
      <c r="C1767" s="1728" t="s">
        <v>1421</v>
      </c>
      <c r="D1767" s="712">
        <v>2</v>
      </c>
      <c r="E1767" s="2455"/>
      <c r="F1767" s="1719">
        <f t="shared" ref="F1767:F1768" si="65">D1767*E1767</f>
        <v>0</v>
      </c>
    </row>
    <row r="1768" spans="1:6">
      <c r="A1768" s="1728"/>
      <c r="B1768" s="711" t="s">
        <v>1713</v>
      </c>
      <c r="C1768" s="1728" t="s">
        <v>1421</v>
      </c>
      <c r="D1768" s="712">
        <v>2</v>
      </c>
      <c r="E1768" s="2454"/>
      <c r="F1768" s="1719">
        <f t="shared" si="65"/>
        <v>0</v>
      </c>
    </row>
    <row r="1769" spans="1:6">
      <c r="A1769" s="1728"/>
      <c r="B1769" s="711"/>
      <c r="C1769" s="1728"/>
      <c r="D1769" s="712"/>
      <c r="E1769" s="2454"/>
      <c r="F1769" s="1719"/>
    </row>
    <row r="1770" spans="1:6">
      <c r="A1770" s="1728" t="s">
        <v>30</v>
      </c>
      <c r="B1770" s="711" t="s">
        <v>1999</v>
      </c>
      <c r="C1770" s="1728"/>
      <c r="D1770" s="712"/>
      <c r="E1770" s="2454"/>
      <c r="F1770" s="1719"/>
    </row>
    <row r="1771" spans="1:6">
      <c r="A1771" s="1728"/>
      <c r="B1771" s="711" t="s">
        <v>2000</v>
      </c>
      <c r="C1771" s="1728" t="s">
        <v>1421</v>
      </c>
      <c r="D1771" s="712">
        <v>4</v>
      </c>
      <c r="E1771" s="2454"/>
      <c r="F1771" s="1719">
        <f t="shared" ref="F1771:F1772" si="66">D1771*E1771</f>
        <v>0</v>
      </c>
    </row>
    <row r="1772" spans="1:6">
      <c r="A1772" s="1728"/>
      <c r="B1772" s="711" t="s">
        <v>2001</v>
      </c>
      <c r="C1772" s="1728" t="s">
        <v>1421</v>
      </c>
      <c r="D1772" s="712">
        <v>4</v>
      </c>
      <c r="E1772" s="2454"/>
      <c r="F1772" s="1719">
        <f t="shared" si="66"/>
        <v>0</v>
      </c>
    </row>
    <row r="1773" spans="1:6">
      <c r="A1773" s="1728"/>
      <c r="B1773" s="711"/>
      <c r="C1773" s="1728"/>
      <c r="D1773" s="712"/>
      <c r="E1773" s="2454"/>
      <c r="F1773" s="1719"/>
    </row>
    <row r="1774" spans="1:6" ht="27.6">
      <c r="A1774" s="1728" t="s">
        <v>31</v>
      </c>
      <c r="B1774" s="711" t="s">
        <v>2002</v>
      </c>
      <c r="C1774" s="1728" t="s">
        <v>1421</v>
      </c>
      <c r="D1774" s="712">
        <v>4</v>
      </c>
      <c r="E1774" s="2454"/>
      <c r="F1774" s="1719">
        <f t="shared" ref="F1774" si="67">D1774*E1774</f>
        <v>0</v>
      </c>
    </row>
    <row r="1775" spans="1:6" ht="27.6">
      <c r="A1775" s="1728"/>
      <c r="B1775" s="711" t="s">
        <v>2003</v>
      </c>
      <c r="C1775" s="1728"/>
      <c r="D1775" s="712"/>
      <c r="E1775" s="2454"/>
      <c r="F1775" s="1719"/>
    </row>
    <row r="1776" spans="1:6">
      <c r="A1776" s="1728" t="s">
        <v>32</v>
      </c>
      <c r="B1776" s="711" t="s">
        <v>2004</v>
      </c>
      <c r="C1776" s="1728" t="s">
        <v>58</v>
      </c>
      <c r="D1776" s="712"/>
      <c r="E1776" s="2454"/>
      <c r="F1776" s="1719">
        <f>E1776</f>
        <v>0</v>
      </c>
    </row>
    <row r="1777" spans="1:6">
      <c r="A1777" s="1728"/>
      <c r="B1777" s="711"/>
      <c r="C1777" s="1728"/>
      <c r="D1777" s="712"/>
      <c r="E1777" s="2454"/>
      <c r="F1777" s="1719"/>
    </row>
    <row r="1778" spans="1:6">
      <c r="A1778" s="1728"/>
      <c r="B1778" s="711"/>
      <c r="C1778" s="1728"/>
      <c r="D1778" s="712"/>
      <c r="E1778" s="2448"/>
      <c r="F1778" s="1719"/>
    </row>
    <row r="1779" spans="1:6">
      <c r="A1779" s="1728"/>
      <c r="B1779" s="711"/>
      <c r="C1779" s="1728"/>
      <c r="D1779" s="712"/>
      <c r="E1779" s="2448"/>
      <c r="F1779" s="1719"/>
    </row>
    <row r="1780" spans="1:6">
      <c r="A1780" s="1728"/>
      <c r="B1780" s="711"/>
      <c r="C1780" s="1728"/>
      <c r="D1780" s="712"/>
      <c r="E1780" s="2448"/>
      <c r="F1780" s="1719"/>
    </row>
    <row r="1781" spans="1:6">
      <c r="A1781" s="1728"/>
      <c r="B1781" s="711"/>
      <c r="C1781" s="1728"/>
      <c r="D1781" s="712"/>
      <c r="E1781" s="2448"/>
      <c r="F1781" s="1719"/>
    </row>
    <row r="1782" spans="1:6">
      <c r="A1782" s="1728"/>
      <c r="B1782" s="711"/>
      <c r="C1782" s="1728"/>
      <c r="D1782" s="712"/>
      <c r="E1782" s="2448"/>
      <c r="F1782" s="1719"/>
    </row>
    <row r="1783" spans="1:6">
      <c r="A1783" s="1728"/>
      <c r="B1783" s="711"/>
      <c r="C1783" s="1728"/>
      <c r="D1783" s="712"/>
      <c r="E1783" s="2448"/>
      <c r="F1783" s="1719"/>
    </row>
    <row r="1784" spans="1:6">
      <c r="A1784" s="1728"/>
      <c r="B1784" s="711"/>
      <c r="C1784" s="1728"/>
      <c r="D1784" s="712"/>
      <c r="E1784" s="2448"/>
      <c r="F1784" s="1719"/>
    </row>
    <row r="1785" spans="1:6">
      <c r="A1785" s="1728"/>
      <c r="B1785" s="711"/>
      <c r="C1785" s="1728"/>
      <c r="D1785" s="712"/>
      <c r="E1785" s="2448"/>
      <c r="F1785" s="1719"/>
    </row>
    <row r="1786" spans="1:6">
      <c r="A1786" s="1728"/>
      <c r="B1786" s="711"/>
      <c r="C1786" s="1728"/>
      <c r="D1786" s="712"/>
      <c r="E1786" s="2448"/>
      <c r="F1786" s="1719"/>
    </row>
    <row r="1787" spans="1:6">
      <c r="A1787" s="1728"/>
      <c r="B1787" s="711"/>
      <c r="C1787" s="1728"/>
      <c r="D1787" s="712"/>
      <c r="E1787" s="2448"/>
      <c r="F1787" s="1719"/>
    </row>
    <row r="1788" spans="1:6">
      <c r="A1788" s="1728"/>
      <c r="B1788" s="711"/>
      <c r="C1788" s="1728"/>
      <c r="D1788" s="712"/>
      <c r="E1788" s="2448"/>
      <c r="F1788" s="1719"/>
    </row>
    <row r="1789" spans="1:6">
      <c r="A1789" s="1728"/>
      <c r="B1789" s="711"/>
      <c r="C1789" s="1728"/>
      <c r="D1789" s="712"/>
      <c r="E1789" s="2448"/>
      <c r="F1789" s="1719"/>
    </row>
    <row r="1790" spans="1:6">
      <c r="A1790" s="1728"/>
      <c r="B1790" s="711"/>
      <c r="C1790" s="1728"/>
      <c r="D1790" s="712"/>
      <c r="E1790" s="2448"/>
      <c r="F1790" s="1719"/>
    </row>
    <row r="1791" spans="1:6">
      <c r="A1791" s="1728"/>
      <c r="B1791" s="711"/>
      <c r="C1791" s="1728"/>
      <c r="D1791" s="712"/>
      <c r="E1791" s="2448"/>
      <c r="F1791" s="1719"/>
    </row>
    <row r="1792" spans="1:6">
      <c r="A1792" s="1728"/>
      <c r="B1792" s="711"/>
      <c r="C1792" s="1728"/>
      <c r="D1792" s="712"/>
      <c r="E1792" s="2448"/>
      <c r="F1792" s="1719"/>
    </row>
    <row r="1793" spans="1:6">
      <c r="A1793" s="48"/>
      <c r="B1793" s="2631" t="s">
        <v>2005</v>
      </c>
      <c r="C1793" s="47"/>
      <c r="D1793" s="718"/>
      <c r="E1793" s="2014"/>
      <c r="F1793" s="2461"/>
    </row>
    <row r="1794" spans="1:6" ht="15" thickBot="1">
      <c r="A1794" s="66"/>
      <c r="B1794" s="2632"/>
      <c r="C1794" s="65"/>
      <c r="D1794" s="720"/>
      <c r="E1794" s="2022"/>
      <c r="F1794" s="2462">
        <f>SUM(F1755:F1792)</f>
        <v>0</v>
      </c>
    </row>
    <row r="1795" spans="1:6" ht="15" thickTop="1">
      <c r="A1795" s="1962"/>
      <c r="B1795" s="707"/>
      <c r="C1795" s="1759"/>
      <c r="D1795" s="708"/>
      <c r="E1795" s="2173"/>
      <c r="F1795" s="1725"/>
    </row>
    <row r="1796" spans="1:6">
      <c r="A1796" s="1696"/>
      <c r="B1796" s="628" t="s">
        <v>1529</v>
      </c>
      <c r="C1796" s="1709"/>
      <c r="D1796" s="709"/>
      <c r="E1796" s="2177"/>
      <c r="F1796" s="661"/>
    </row>
    <row r="1797" spans="1:6">
      <c r="A1797" s="1728"/>
      <c r="B1797" s="711"/>
      <c r="C1797" s="1728"/>
      <c r="D1797" s="712"/>
      <c r="E1797" s="2448"/>
      <c r="F1797" s="1719"/>
    </row>
    <row r="1798" spans="1:6">
      <c r="A1798" s="2440"/>
      <c r="B1798" s="715" t="s">
        <v>2006</v>
      </c>
      <c r="C1798" s="1728"/>
      <c r="D1798" s="712"/>
      <c r="E1798" s="2448"/>
      <c r="F1798" s="1719"/>
    </row>
    <row r="1799" spans="1:6">
      <c r="A1799" s="1728"/>
      <c r="B1799" s="711"/>
      <c r="C1799" s="1728"/>
      <c r="D1799" s="712"/>
      <c r="E1799" s="2448"/>
      <c r="F1799" s="1719"/>
    </row>
    <row r="1800" spans="1:6" ht="27.6">
      <c r="A1800" s="1728"/>
      <c r="B1800" s="711" t="s">
        <v>2007</v>
      </c>
      <c r="C1800" s="1728"/>
      <c r="D1800" s="712"/>
      <c r="E1800" s="2454"/>
      <c r="F1800" s="1719"/>
    </row>
    <row r="1801" spans="1:6">
      <c r="A1801" s="1728"/>
      <c r="B1801" s="711"/>
      <c r="C1801" s="1728"/>
      <c r="D1801" s="712"/>
      <c r="E1801" s="2454"/>
      <c r="F1801" s="1719"/>
    </row>
    <row r="1802" spans="1:6" ht="41.4">
      <c r="A1802" s="1728" t="s">
        <v>28</v>
      </c>
      <c r="B1802" s="711" t="s">
        <v>2008</v>
      </c>
      <c r="C1802" s="1728"/>
      <c r="D1802" s="712"/>
      <c r="E1802" s="2454"/>
      <c r="F1802" s="1719"/>
    </row>
    <row r="1803" spans="1:6">
      <c r="A1803" s="1728"/>
      <c r="B1803" s="711" t="s">
        <v>1712</v>
      </c>
      <c r="C1803" s="1728" t="s">
        <v>1421</v>
      </c>
      <c r="D1803" s="712">
        <v>4</v>
      </c>
      <c r="E1803" s="2454"/>
      <c r="F1803" s="1719">
        <f t="shared" ref="F1803:F1804" si="68">D1803*E1803</f>
        <v>0</v>
      </c>
    </row>
    <row r="1804" spans="1:6">
      <c r="A1804" s="1728"/>
      <c r="B1804" s="711" t="s">
        <v>1713</v>
      </c>
      <c r="C1804" s="1728" t="s">
        <v>1421</v>
      </c>
      <c r="D1804" s="712">
        <v>4</v>
      </c>
      <c r="E1804" s="2454"/>
      <c r="F1804" s="1719">
        <f t="shared" si="68"/>
        <v>0</v>
      </c>
    </row>
    <row r="1805" spans="1:6">
      <c r="A1805" s="1728"/>
      <c r="B1805" s="711"/>
      <c r="C1805" s="1728"/>
      <c r="D1805" s="712"/>
      <c r="E1805" s="2454"/>
      <c r="F1805" s="1719"/>
    </row>
    <row r="1806" spans="1:6" ht="27.6">
      <c r="A1806" s="1728" t="s">
        <v>30</v>
      </c>
      <c r="B1806" s="711" t="s">
        <v>2009</v>
      </c>
      <c r="C1806" s="1728"/>
      <c r="D1806" s="712"/>
      <c r="E1806" s="2454"/>
      <c r="F1806" s="1719">
        <f>E1806</f>
        <v>0</v>
      </c>
    </row>
    <row r="1807" spans="1:6">
      <c r="A1807" s="1728"/>
      <c r="B1807" s="711"/>
      <c r="C1807" s="1728"/>
      <c r="D1807" s="712"/>
      <c r="E1807" s="2455"/>
      <c r="F1807" s="1719">
        <f t="shared" ref="F1807:F1816" si="69">E1807</f>
        <v>0</v>
      </c>
    </row>
    <row r="1808" spans="1:6">
      <c r="A1808" s="1728" t="s">
        <v>31</v>
      </c>
      <c r="B1808" s="711" t="s">
        <v>2010</v>
      </c>
      <c r="C1808" s="1728"/>
      <c r="D1808" s="712"/>
      <c r="E1808" s="2454"/>
      <c r="F1808" s="1719">
        <f t="shared" si="69"/>
        <v>0</v>
      </c>
    </row>
    <row r="1809" spans="1:6">
      <c r="A1809" s="1728"/>
      <c r="B1809" s="711"/>
      <c r="C1809" s="1728"/>
      <c r="D1809" s="712"/>
      <c r="E1809" s="2454"/>
      <c r="F1809" s="1719">
        <f t="shared" si="69"/>
        <v>0</v>
      </c>
    </row>
    <row r="1810" spans="1:6">
      <c r="A1810" s="1728" t="s">
        <v>32</v>
      </c>
      <c r="B1810" s="711" t="s">
        <v>2011</v>
      </c>
      <c r="C1810" s="1728"/>
      <c r="D1810" s="712"/>
      <c r="E1810" s="2454"/>
      <c r="F1810" s="1719">
        <f t="shared" si="69"/>
        <v>0</v>
      </c>
    </row>
    <row r="1811" spans="1:6">
      <c r="A1811" s="1728"/>
      <c r="B1811" s="711"/>
      <c r="C1811" s="1728"/>
      <c r="D1811" s="712"/>
      <c r="E1811" s="2454"/>
      <c r="F1811" s="1719">
        <f t="shared" si="69"/>
        <v>0</v>
      </c>
    </row>
    <row r="1812" spans="1:6">
      <c r="A1812" s="1728" t="s">
        <v>33</v>
      </c>
      <c r="B1812" s="711" t="s">
        <v>2012</v>
      </c>
      <c r="C1812" s="1728" t="s">
        <v>2013</v>
      </c>
      <c r="D1812" s="712"/>
      <c r="E1812" s="2454"/>
      <c r="F1812" s="1719">
        <f t="shared" si="69"/>
        <v>0</v>
      </c>
    </row>
    <row r="1813" spans="1:6">
      <c r="A1813" s="1728"/>
      <c r="B1813" s="711"/>
      <c r="C1813" s="1728"/>
      <c r="D1813" s="712"/>
      <c r="E1813" s="2454"/>
      <c r="F1813" s="1719">
        <f t="shared" si="69"/>
        <v>0</v>
      </c>
    </row>
    <row r="1814" spans="1:6">
      <c r="A1814" s="1728" t="s">
        <v>34</v>
      </c>
      <c r="B1814" s="711" t="s">
        <v>2012</v>
      </c>
      <c r="C1814" s="1728" t="s">
        <v>2013</v>
      </c>
      <c r="D1814" s="712"/>
      <c r="E1814" s="2454"/>
      <c r="F1814" s="1719">
        <f t="shared" si="69"/>
        <v>0</v>
      </c>
    </row>
    <row r="1815" spans="1:6">
      <c r="A1815" s="1728"/>
      <c r="B1815" s="711"/>
      <c r="C1815" s="1728"/>
      <c r="D1815" s="712"/>
      <c r="E1815" s="2454"/>
      <c r="F1815" s="1719">
        <f t="shared" si="69"/>
        <v>0</v>
      </c>
    </row>
    <row r="1816" spans="1:6">
      <c r="A1816" s="1728"/>
      <c r="B1816" s="711"/>
      <c r="C1816" s="1728"/>
      <c r="D1816" s="712"/>
      <c r="E1816" s="2454"/>
      <c r="F1816" s="1719">
        <f t="shared" si="69"/>
        <v>0</v>
      </c>
    </row>
    <row r="1817" spans="1:6">
      <c r="A1817" s="1728"/>
      <c r="B1817" s="711"/>
      <c r="C1817" s="1728"/>
      <c r="D1817" s="712"/>
      <c r="E1817" s="2454"/>
      <c r="F1817" s="1719"/>
    </row>
    <row r="1818" spans="1:6">
      <c r="A1818" s="1728"/>
      <c r="B1818" s="711"/>
      <c r="C1818" s="1728"/>
      <c r="D1818" s="712"/>
      <c r="E1818" s="2454"/>
      <c r="F1818" s="1719"/>
    </row>
    <row r="1819" spans="1:6">
      <c r="A1819" s="1728"/>
      <c r="B1819" s="711"/>
      <c r="C1819" s="1728"/>
      <c r="D1819" s="712"/>
      <c r="E1819" s="2454"/>
      <c r="F1819" s="1719"/>
    </row>
    <row r="1820" spans="1:6">
      <c r="A1820" s="1728"/>
      <c r="B1820" s="711"/>
      <c r="C1820" s="1728"/>
      <c r="D1820" s="712"/>
      <c r="E1820" s="2454"/>
      <c r="F1820" s="1719"/>
    </row>
    <row r="1821" spans="1:6">
      <c r="A1821" s="1728"/>
      <c r="B1821" s="711"/>
      <c r="C1821" s="1728"/>
      <c r="D1821" s="712"/>
      <c r="E1821" s="2454"/>
      <c r="F1821" s="1719"/>
    </row>
    <row r="1822" spans="1:6">
      <c r="A1822" s="1728"/>
      <c r="B1822" s="711"/>
      <c r="C1822" s="1728"/>
      <c r="D1822" s="712"/>
      <c r="E1822" s="2454"/>
      <c r="F1822" s="1719"/>
    </row>
    <row r="1823" spans="1:6">
      <c r="A1823" s="1728"/>
      <c r="B1823" s="711"/>
      <c r="C1823" s="1728"/>
      <c r="D1823" s="712"/>
      <c r="E1823" s="2448"/>
      <c r="F1823" s="1719"/>
    </row>
    <row r="1824" spans="1:6">
      <c r="A1824" s="1728"/>
      <c r="B1824" s="711"/>
      <c r="C1824" s="1728"/>
      <c r="D1824" s="712"/>
      <c r="E1824" s="2448"/>
      <c r="F1824" s="1719"/>
    </row>
    <row r="1825" spans="1:6">
      <c r="A1825" s="1728"/>
      <c r="B1825" s="711"/>
      <c r="C1825" s="1728"/>
      <c r="D1825" s="712"/>
      <c r="E1825" s="2448"/>
      <c r="F1825" s="1719"/>
    </row>
    <row r="1826" spans="1:6">
      <c r="A1826" s="1728"/>
      <c r="B1826" s="711"/>
      <c r="C1826" s="1728"/>
      <c r="D1826" s="712"/>
      <c r="E1826" s="2448"/>
      <c r="F1826" s="1719"/>
    </row>
    <row r="1827" spans="1:6">
      <c r="A1827" s="1728"/>
      <c r="B1827" s="711"/>
      <c r="C1827" s="1728"/>
      <c r="D1827" s="712"/>
      <c r="E1827" s="2448"/>
      <c r="F1827" s="1719"/>
    </row>
    <row r="1828" spans="1:6">
      <c r="A1828" s="1728"/>
      <c r="B1828" s="711"/>
      <c r="C1828" s="1728"/>
      <c r="D1828" s="712"/>
      <c r="E1828" s="2448"/>
      <c r="F1828" s="1719"/>
    </row>
    <row r="1829" spans="1:6">
      <c r="A1829" s="1728"/>
      <c r="B1829" s="711"/>
      <c r="C1829" s="1728"/>
      <c r="D1829" s="712"/>
      <c r="E1829" s="2448"/>
      <c r="F1829" s="1719"/>
    </row>
    <row r="1830" spans="1:6">
      <c r="A1830" s="1728"/>
      <c r="B1830" s="711"/>
      <c r="C1830" s="1728"/>
      <c r="D1830" s="712"/>
      <c r="E1830" s="2448"/>
      <c r="F1830" s="1719"/>
    </row>
    <row r="1831" spans="1:6">
      <c r="A1831" s="1728"/>
      <c r="B1831" s="711"/>
      <c r="C1831" s="1728"/>
      <c r="D1831" s="712"/>
      <c r="E1831" s="2448"/>
      <c r="F1831" s="1719"/>
    </row>
    <row r="1832" spans="1:6">
      <c r="A1832" s="1728"/>
      <c r="B1832" s="711"/>
      <c r="C1832" s="1728"/>
      <c r="D1832" s="712"/>
      <c r="E1832" s="2448"/>
      <c r="F1832" s="1719"/>
    </row>
    <row r="1833" spans="1:6">
      <c r="A1833" s="1728"/>
      <c r="B1833" s="711"/>
      <c r="C1833" s="1728"/>
      <c r="D1833" s="712"/>
      <c r="E1833" s="2448"/>
      <c r="F1833" s="1719"/>
    </row>
    <row r="1834" spans="1:6">
      <c r="A1834" s="1728"/>
      <c r="B1834" s="711"/>
      <c r="C1834" s="1728"/>
      <c r="D1834" s="712"/>
      <c r="E1834" s="2448"/>
      <c r="F1834" s="1719"/>
    </row>
    <row r="1835" spans="1:6">
      <c r="A1835" s="1728"/>
      <c r="B1835" s="711"/>
      <c r="C1835" s="1728"/>
      <c r="D1835" s="712"/>
      <c r="E1835" s="2448"/>
      <c r="F1835" s="1719"/>
    </row>
    <row r="1836" spans="1:6">
      <c r="A1836" s="1728"/>
      <c r="B1836" s="711"/>
      <c r="C1836" s="1728"/>
      <c r="D1836" s="712"/>
      <c r="E1836" s="2448"/>
      <c r="F1836" s="1719"/>
    </row>
    <row r="1837" spans="1:6">
      <c r="A1837" s="1728"/>
      <c r="B1837" s="711"/>
      <c r="C1837" s="1728"/>
      <c r="D1837" s="712"/>
      <c r="E1837" s="2448"/>
      <c r="F1837" s="1719"/>
    </row>
    <row r="1838" spans="1:6">
      <c r="A1838" s="48"/>
      <c r="B1838" s="2623" t="s">
        <v>2005</v>
      </c>
      <c r="C1838" s="47"/>
      <c r="D1838" s="718"/>
      <c r="E1838" s="2014"/>
      <c r="F1838" s="2461"/>
    </row>
    <row r="1839" spans="1:6" ht="15" thickBot="1">
      <c r="A1839" s="66"/>
      <c r="B1839" s="2624"/>
      <c r="C1839" s="65"/>
      <c r="D1839" s="720"/>
      <c r="E1839" s="2022"/>
      <c r="F1839" s="2462">
        <f>SUM(F1798:F1837)</f>
        <v>0</v>
      </c>
    </row>
    <row r="1840" spans="1:6" ht="15" thickTop="1">
      <c r="A1840" s="1696"/>
      <c r="B1840" s="767"/>
      <c r="C1840" s="1709"/>
      <c r="D1840" s="709"/>
      <c r="E1840" s="2177"/>
      <c r="F1840" s="1725"/>
    </row>
    <row r="1841" spans="1:6">
      <c r="A1841" s="1696"/>
      <c r="B1841" s="628" t="s">
        <v>1075</v>
      </c>
      <c r="C1841" s="1709"/>
      <c r="D1841" s="709"/>
      <c r="E1841" s="2177"/>
      <c r="F1841" s="661"/>
    </row>
    <row r="1842" spans="1:6">
      <c r="A1842" s="1696"/>
      <c r="B1842" s="628"/>
      <c r="C1842" s="1709"/>
      <c r="D1842" s="709"/>
      <c r="E1842" s="2177"/>
      <c r="F1842" s="661"/>
    </row>
    <row r="1843" spans="1:6">
      <c r="A1843" s="1696"/>
      <c r="B1843" s="628" t="s">
        <v>2014</v>
      </c>
      <c r="C1843" s="1709"/>
      <c r="D1843" s="709"/>
      <c r="E1843" s="2177"/>
      <c r="F1843" s="661"/>
    </row>
    <row r="1844" spans="1:6">
      <c r="A1844" s="1696"/>
      <c r="B1844" s="628"/>
      <c r="C1844" s="1709"/>
      <c r="D1844" s="709"/>
      <c r="E1844" s="2177"/>
      <c r="F1844" s="661"/>
    </row>
    <row r="1845" spans="1:6">
      <c r="A1845" s="1696">
        <v>1</v>
      </c>
      <c r="B1845" s="763" t="s">
        <v>1946</v>
      </c>
      <c r="C1845" s="1709" t="s">
        <v>1323</v>
      </c>
      <c r="D1845" s="709">
        <v>38</v>
      </c>
      <c r="E1845" s="2177"/>
      <c r="F1845" s="661">
        <f>F1530</f>
        <v>0</v>
      </c>
    </row>
    <row r="1846" spans="1:6">
      <c r="A1846" s="1696"/>
      <c r="B1846" s="747"/>
      <c r="C1846" s="1709"/>
      <c r="D1846" s="709"/>
      <c r="E1846" s="2177"/>
      <c r="F1846" s="661"/>
    </row>
    <row r="1847" spans="1:6">
      <c r="A1847" s="1696">
        <v>2</v>
      </c>
      <c r="B1847" s="747" t="s">
        <v>2015</v>
      </c>
      <c r="C1847" s="1709" t="s">
        <v>1323</v>
      </c>
      <c r="D1847" s="709">
        <v>39</v>
      </c>
      <c r="E1847" s="2177"/>
      <c r="F1847" s="661">
        <f>F1575</f>
        <v>0</v>
      </c>
    </row>
    <row r="1848" spans="1:6">
      <c r="A1848" s="1696"/>
      <c r="B1848" s="747"/>
      <c r="C1848" s="1709"/>
      <c r="D1848" s="709"/>
      <c r="E1848" s="2177"/>
      <c r="F1848" s="661"/>
    </row>
    <row r="1849" spans="1:6">
      <c r="A1849" s="1696">
        <v>3</v>
      </c>
      <c r="B1849" s="747" t="s">
        <v>2016</v>
      </c>
      <c r="C1849" s="1709" t="s">
        <v>1323</v>
      </c>
      <c r="D1849" s="709">
        <v>43</v>
      </c>
      <c r="E1849" s="2177"/>
      <c r="F1849" s="661">
        <f>F1754</f>
        <v>0</v>
      </c>
    </row>
    <row r="1850" spans="1:6">
      <c r="A1850" s="1696"/>
      <c r="B1850" s="747"/>
      <c r="C1850" s="1709"/>
      <c r="D1850" s="709"/>
      <c r="E1850" s="2177"/>
      <c r="F1850" s="661"/>
    </row>
    <row r="1851" spans="1:6">
      <c r="A1851" s="1696">
        <v>4</v>
      </c>
      <c r="B1851" s="747" t="s">
        <v>2017</v>
      </c>
      <c r="C1851" s="1709" t="s">
        <v>1323</v>
      </c>
      <c r="D1851" s="709">
        <v>44</v>
      </c>
      <c r="E1851" s="2177"/>
      <c r="F1851" s="661">
        <f>F1794</f>
        <v>0</v>
      </c>
    </row>
    <row r="1852" spans="1:6">
      <c r="A1852" s="1696"/>
      <c r="B1852" s="747"/>
      <c r="C1852" s="1709"/>
      <c r="D1852" s="709"/>
      <c r="E1852" s="2177"/>
      <c r="F1852" s="661"/>
    </row>
    <row r="1853" spans="1:6">
      <c r="A1853" s="1696">
        <v>5</v>
      </c>
      <c r="B1853" s="747" t="s">
        <v>2018</v>
      </c>
      <c r="C1853" s="1709" t="s">
        <v>1323</v>
      </c>
      <c r="D1853" s="709">
        <v>45</v>
      </c>
      <c r="E1853" s="2177"/>
      <c r="F1853" s="661">
        <f>F1839</f>
        <v>0</v>
      </c>
    </row>
    <row r="1854" spans="1:6">
      <c r="A1854" s="1696"/>
      <c r="B1854" s="628"/>
      <c r="C1854" s="1709"/>
      <c r="D1854" s="709"/>
      <c r="E1854" s="2177"/>
      <c r="F1854" s="661"/>
    </row>
    <row r="1855" spans="1:6">
      <c r="A1855" s="1696"/>
      <c r="B1855" s="763"/>
      <c r="C1855" s="1709"/>
      <c r="D1855" s="709"/>
      <c r="E1855" s="2177"/>
      <c r="F1855" s="661"/>
    </row>
    <row r="1856" spans="1:6">
      <c r="A1856" s="1696"/>
      <c r="B1856" s="763"/>
      <c r="C1856" s="1709"/>
      <c r="D1856" s="709"/>
      <c r="E1856" s="2177"/>
      <c r="F1856" s="661"/>
    </row>
    <row r="1857" spans="1:6">
      <c r="A1857" s="1696"/>
      <c r="B1857" s="763"/>
      <c r="C1857" s="1709"/>
      <c r="D1857" s="709"/>
      <c r="E1857" s="2177"/>
      <c r="F1857" s="661"/>
    </row>
    <row r="1858" spans="1:6">
      <c r="A1858" s="1696"/>
      <c r="B1858" s="763"/>
      <c r="C1858" s="1709"/>
      <c r="D1858" s="709"/>
      <c r="E1858" s="2177"/>
      <c r="F1858" s="661"/>
    </row>
    <row r="1859" spans="1:6">
      <c r="A1859" s="1696"/>
      <c r="B1859" s="763"/>
      <c r="C1859" s="1709"/>
      <c r="D1859" s="709"/>
      <c r="E1859" s="2177"/>
      <c r="F1859" s="661"/>
    </row>
    <row r="1860" spans="1:6">
      <c r="A1860" s="1696"/>
      <c r="B1860" s="763"/>
      <c r="C1860" s="1709"/>
      <c r="D1860" s="709"/>
      <c r="E1860" s="2177"/>
      <c r="F1860" s="661"/>
    </row>
    <row r="1861" spans="1:6">
      <c r="A1861" s="1696"/>
      <c r="B1861" s="763"/>
      <c r="C1861" s="1709"/>
      <c r="D1861" s="709"/>
      <c r="E1861" s="2177"/>
      <c r="F1861" s="661"/>
    </row>
    <row r="1862" spans="1:6">
      <c r="A1862" s="1696"/>
      <c r="B1862" s="763"/>
      <c r="C1862" s="1709"/>
      <c r="D1862" s="709"/>
      <c r="E1862" s="2177"/>
      <c r="F1862" s="661"/>
    </row>
    <row r="1863" spans="1:6">
      <c r="A1863" s="1696"/>
      <c r="B1863" s="763"/>
      <c r="C1863" s="1709"/>
      <c r="D1863" s="709"/>
      <c r="E1863" s="2177"/>
      <c r="F1863" s="661"/>
    </row>
    <row r="1864" spans="1:6">
      <c r="A1864" s="1696"/>
      <c r="B1864" s="763"/>
      <c r="C1864" s="1709"/>
      <c r="D1864" s="709"/>
      <c r="E1864" s="2177"/>
      <c r="F1864" s="661"/>
    </row>
    <row r="1865" spans="1:6">
      <c r="A1865" s="1696"/>
      <c r="B1865" s="763"/>
      <c r="C1865" s="1709"/>
      <c r="D1865" s="709"/>
      <c r="E1865" s="2177"/>
      <c r="F1865" s="661"/>
    </row>
    <row r="1866" spans="1:6">
      <c r="A1866" s="1696"/>
      <c r="B1866" s="763"/>
      <c r="C1866" s="1709"/>
      <c r="D1866" s="709"/>
      <c r="E1866" s="2177"/>
      <c r="F1866" s="661"/>
    </row>
    <row r="1867" spans="1:6">
      <c r="A1867" s="1696"/>
      <c r="B1867" s="763"/>
      <c r="C1867" s="1709"/>
      <c r="D1867" s="709"/>
      <c r="E1867" s="2177"/>
      <c r="F1867" s="661"/>
    </row>
    <row r="1868" spans="1:6">
      <c r="A1868" s="1696"/>
      <c r="B1868" s="763"/>
      <c r="C1868" s="1709"/>
      <c r="D1868" s="709"/>
      <c r="E1868" s="2177"/>
      <c r="F1868" s="661"/>
    </row>
    <row r="1869" spans="1:6">
      <c r="A1869" s="1696"/>
      <c r="B1869" s="763"/>
      <c r="C1869" s="1709"/>
      <c r="D1869" s="709"/>
      <c r="E1869" s="2177"/>
      <c r="F1869" s="661"/>
    </row>
    <row r="1870" spans="1:6">
      <c r="A1870" s="1696"/>
      <c r="B1870" s="763"/>
      <c r="C1870" s="1709"/>
      <c r="D1870" s="709"/>
      <c r="E1870" s="2177"/>
      <c r="F1870" s="661"/>
    </row>
    <row r="1871" spans="1:6">
      <c r="A1871" s="1696"/>
      <c r="B1871" s="763"/>
      <c r="C1871" s="1709"/>
      <c r="D1871" s="709"/>
      <c r="E1871" s="2177"/>
      <c r="F1871" s="661"/>
    </row>
    <row r="1872" spans="1:6">
      <c r="A1872" s="1696"/>
      <c r="B1872" s="763"/>
      <c r="C1872" s="1709"/>
      <c r="D1872" s="709"/>
      <c r="E1872" s="2177"/>
      <c r="F1872" s="661"/>
    </row>
    <row r="1873" spans="1:6">
      <c r="A1873" s="1696"/>
      <c r="B1873" s="763"/>
      <c r="C1873" s="1709"/>
      <c r="D1873" s="709"/>
      <c r="E1873" s="2177"/>
      <c r="F1873" s="661"/>
    </row>
    <row r="1874" spans="1:6">
      <c r="A1874" s="1696"/>
      <c r="B1874" s="763"/>
      <c r="C1874" s="1709"/>
      <c r="D1874" s="709"/>
      <c r="E1874" s="2177"/>
      <c r="F1874" s="661"/>
    </row>
    <row r="1875" spans="1:6">
      <c r="A1875" s="1696"/>
      <c r="B1875" s="763"/>
      <c r="C1875" s="1709"/>
      <c r="D1875" s="709"/>
      <c r="E1875" s="2177"/>
      <c r="F1875" s="661"/>
    </row>
    <row r="1876" spans="1:6">
      <c r="A1876" s="1696"/>
      <c r="B1876" s="763"/>
      <c r="C1876" s="1709"/>
      <c r="D1876" s="709"/>
      <c r="E1876" s="2177"/>
      <c r="F1876" s="661"/>
    </row>
    <row r="1877" spans="1:6">
      <c r="A1877" s="1696"/>
      <c r="B1877" s="763"/>
      <c r="C1877" s="1709"/>
      <c r="D1877" s="709"/>
      <c r="E1877" s="2177"/>
      <c r="F1877" s="661"/>
    </row>
    <row r="1878" spans="1:6">
      <c r="A1878" s="1696"/>
      <c r="B1878" s="763"/>
      <c r="C1878" s="1709"/>
      <c r="D1878" s="709"/>
      <c r="E1878" s="2177"/>
      <c r="F1878" s="661"/>
    </row>
    <row r="1879" spans="1:6">
      <c r="A1879" s="1696"/>
      <c r="B1879" s="763"/>
      <c r="C1879" s="1709"/>
      <c r="D1879" s="709"/>
      <c r="E1879" s="2177"/>
      <c r="F1879" s="661"/>
    </row>
    <row r="1880" spans="1:6">
      <c r="A1880" s="1696"/>
      <c r="B1880" s="763"/>
      <c r="C1880" s="1709"/>
      <c r="D1880" s="709"/>
      <c r="E1880" s="2177"/>
      <c r="F1880" s="661"/>
    </row>
    <row r="1881" spans="1:6">
      <c r="A1881" s="1696"/>
      <c r="B1881" s="763"/>
      <c r="C1881" s="1709"/>
      <c r="D1881" s="709"/>
      <c r="E1881" s="2177"/>
      <c r="F1881" s="661"/>
    </row>
    <row r="1882" spans="1:6">
      <c r="A1882" s="1696"/>
      <c r="B1882" s="763"/>
      <c r="C1882" s="1709"/>
      <c r="D1882" s="709"/>
      <c r="E1882" s="2177"/>
      <c r="F1882" s="661"/>
    </row>
    <row r="1883" spans="1:6">
      <c r="A1883" s="1696"/>
      <c r="B1883" s="763"/>
      <c r="C1883" s="1709"/>
      <c r="D1883" s="709"/>
      <c r="E1883" s="2177"/>
      <c r="F1883" s="661"/>
    </row>
    <row r="1884" spans="1:6">
      <c r="A1884" s="1696"/>
      <c r="B1884" s="763"/>
      <c r="C1884" s="1709"/>
      <c r="D1884" s="709"/>
      <c r="E1884" s="2177"/>
      <c r="F1884" s="661"/>
    </row>
    <row r="1885" spans="1:6">
      <c r="A1885" s="1696"/>
      <c r="B1885" s="763"/>
      <c r="C1885" s="1709"/>
      <c r="D1885" s="709"/>
      <c r="E1885" s="2177"/>
      <c r="F1885" s="661"/>
    </row>
    <row r="1886" spans="1:6">
      <c r="A1886" s="1696"/>
      <c r="B1886" s="763"/>
      <c r="C1886" s="1709"/>
      <c r="D1886" s="709"/>
      <c r="E1886" s="2177"/>
      <c r="F1886" s="661"/>
    </row>
    <row r="1887" spans="1:6">
      <c r="A1887" s="48"/>
      <c r="B1887" s="2568" t="s">
        <v>1949</v>
      </c>
      <c r="C1887" s="47"/>
      <c r="D1887" s="718"/>
      <c r="E1887" s="2014"/>
      <c r="F1887" s="2461"/>
    </row>
    <row r="1888" spans="1:6" ht="15" thickBot="1">
      <c r="A1888" s="664"/>
      <c r="B1888" s="2569"/>
      <c r="C1888" s="764"/>
      <c r="D1888" s="765"/>
      <c r="E1888" s="2181"/>
      <c r="F1888" s="2462">
        <f>SUM(F1841:F1864)</f>
        <v>0</v>
      </c>
    </row>
    <row r="1889" spans="1:6" ht="15" thickTop="1">
      <c r="A1889" s="1696"/>
      <c r="B1889" s="767"/>
      <c r="C1889" s="1709"/>
      <c r="D1889" s="709"/>
      <c r="E1889" s="2177"/>
      <c r="F1889" s="1725"/>
    </row>
    <row r="1890" spans="1:6" s="1002" customFormat="1" ht="13.8">
      <c r="A1890" s="2472">
        <v>1</v>
      </c>
      <c r="B1890" s="2473" t="s">
        <v>3528</v>
      </c>
      <c r="C1890" s="1978"/>
      <c r="D1890" s="2474"/>
      <c r="E1890" s="2505"/>
      <c r="F1890" s="2475"/>
    </row>
    <row r="1891" spans="1:6" s="1002" customFormat="1" ht="13.8">
      <c r="A1891" s="1957"/>
      <c r="B1891" s="2476"/>
      <c r="C1891" s="1978"/>
      <c r="D1891" s="2474"/>
      <c r="E1891" s="2505"/>
      <c r="F1891" s="2475"/>
    </row>
    <row r="1892" spans="1:6" s="1002" customFormat="1" ht="13.8">
      <c r="A1892" s="2472">
        <v>1</v>
      </c>
      <c r="B1892" s="2473" t="s">
        <v>2035</v>
      </c>
      <c r="C1892" s="1978"/>
      <c r="D1892" s="2474"/>
      <c r="E1892" s="2505"/>
      <c r="F1892" s="2475"/>
    </row>
    <row r="1893" spans="1:6" s="1002" customFormat="1" ht="13.8">
      <c r="A1893" s="1957"/>
      <c r="B1893" s="2476"/>
      <c r="C1893" s="1978"/>
      <c r="D1893" s="2474"/>
      <c r="E1893" s="2505"/>
      <c r="F1893" s="2475"/>
    </row>
    <row r="1894" spans="1:6" s="1002" customFormat="1" ht="13.8">
      <c r="A1894" s="1957" t="s">
        <v>1639</v>
      </c>
      <c r="B1894" s="2476" t="s">
        <v>1399</v>
      </c>
      <c r="C1894" s="1978" t="s">
        <v>58</v>
      </c>
      <c r="D1894" s="2474"/>
      <c r="E1894" s="2505"/>
      <c r="F1894" s="2475">
        <f>E1894</f>
        <v>0</v>
      </c>
    </row>
    <row r="1895" spans="1:6" s="1002" customFormat="1" ht="13.8">
      <c r="A1895" s="1957"/>
      <c r="B1895" s="2476"/>
      <c r="C1895" s="1978"/>
      <c r="D1895" s="2474"/>
      <c r="E1895" s="2505"/>
      <c r="F1895" s="2475"/>
    </row>
    <row r="1896" spans="1:6" s="1002" customFormat="1" ht="27.6">
      <c r="A1896" s="1957" t="s">
        <v>1640</v>
      </c>
      <c r="B1896" s="2476" t="s">
        <v>1401</v>
      </c>
      <c r="C1896" s="1978"/>
      <c r="D1896" s="2474"/>
      <c r="E1896" s="2505"/>
      <c r="F1896" s="2475">
        <f>E1896</f>
        <v>0</v>
      </c>
    </row>
    <row r="1897" spans="1:6" s="1002" customFormat="1" ht="13.8">
      <c r="A1897" s="1957"/>
      <c r="B1897" s="2476" t="s">
        <v>1402</v>
      </c>
      <c r="C1897" s="1978" t="s">
        <v>58</v>
      </c>
      <c r="D1897" s="2474"/>
      <c r="E1897" s="2505"/>
      <c r="F1897" s="2475"/>
    </row>
    <row r="1898" spans="1:6" s="1002" customFormat="1" ht="13.8">
      <c r="A1898" s="1957"/>
      <c r="B1898" s="2476" t="s">
        <v>1683</v>
      </c>
      <c r="C1898" s="1978" t="s">
        <v>58</v>
      </c>
      <c r="D1898" s="2474"/>
      <c r="E1898" s="2505"/>
      <c r="F1898" s="2475"/>
    </row>
    <row r="1899" spans="1:6" s="1002" customFormat="1" ht="13.8">
      <c r="A1899" s="1957"/>
      <c r="B1899" s="2476" t="s">
        <v>1404</v>
      </c>
      <c r="C1899" s="1978" t="s">
        <v>58</v>
      </c>
      <c r="D1899" s="2474"/>
      <c r="E1899" s="2505"/>
      <c r="F1899" s="2475">
        <f>E1899</f>
        <v>0</v>
      </c>
    </row>
    <row r="1900" spans="1:6" s="1002" customFormat="1" ht="13.8">
      <c r="A1900" s="1957"/>
      <c r="B1900" s="2476"/>
      <c r="C1900" s="1978"/>
      <c r="D1900" s="2474"/>
      <c r="E1900" s="2505"/>
      <c r="F1900" s="2475"/>
    </row>
    <row r="1901" spans="1:6" s="1002" customFormat="1" ht="27.6">
      <c r="A1901" s="1957" t="s">
        <v>2303</v>
      </c>
      <c r="B1901" s="2476" t="s">
        <v>2037</v>
      </c>
      <c r="C1901" s="1983" t="s">
        <v>58</v>
      </c>
      <c r="D1901" s="2477"/>
      <c r="E1901" s="2506"/>
      <c r="F1901" s="2478" t="s">
        <v>3477</v>
      </c>
    </row>
    <row r="1902" spans="1:6" s="1002" customFormat="1" ht="13.8">
      <c r="A1902" s="1957"/>
      <c r="B1902" s="2476"/>
      <c r="C1902" s="1983"/>
      <c r="D1902" s="2477"/>
      <c r="E1902" s="2506"/>
      <c r="F1902" s="2478"/>
    </row>
    <row r="1903" spans="1:6" s="1002" customFormat="1" ht="13.8">
      <c r="A1903" s="1957" t="s">
        <v>2304</v>
      </c>
      <c r="B1903" s="2476" t="s">
        <v>2039</v>
      </c>
      <c r="C1903" s="1983" t="s">
        <v>58</v>
      </c>
      <c r="D1903" s="2477"/>
      <c r="E1903" s="2506"/>
      <c r="F1903" s="2478" t="s">
        <v>3477</v>
      </c>
    </row>
    <row r="1904" spans="1:6" s="1002" customFormat="1" ht="13.8">
      <c r="A1904" s="1957"/>
      <c r="B1904" s="2476"/>
      <c r="C1904" s="1983"/>
      <c r="D1904" s="2477"/>
      <c r="E1904" s="2506"/>
      <c r="F1904" s="2478"/>
    </row>
    <row r="1905" spans="1:6" s="1002" customFormat="1" ht="27.6">
      <c r="A1905" s="1957" t="s">
        <v>33</v>
      </c>
      <c r="B1905" s="2476" t="s">
        <v>1406</v>
      </c>
      <c r="C1905" s="1983" t="s">
        <v>58</v>
      </c>
      <c r="D1905" s="2477"/>
      <c r="E1905" s="2507">
        <v>0</v>
      </c>
      <c r="F1905" s="2478">
        <f>E1905</f>
        <v>0</v>
      </c>
    </row>
    <row r="1906" spans="1:6" s="1002" customFormat="1" ht="13.8">
      <c r="A1906" s="1957"/>
      <c r="B1906" s="2476"/>
      <c r="C1906" s="1978"/>
      <c r="D1906" s="2474"/>
      <c r="E1906" s="2505"/>
      <c r="F1906" s="2475"/>
    </row>
    <row r="1907" spans="1:6" s="1002" customFormat="1" ht="13.8">
      <c r="A1907" s="1957"/>
      <c r="B1907" s="2476"/>
      <c r="C1907" s="1978"/>
      <c r="D1907" s="2474"/>
      <c r="E1907" s="2505"/>
      <c r="F1907" s="2475"/>
    </row>
    <row r="1908" spans="1:6" s="1002" customFormat="1" ht="13.8">
      <c r="A1908" s="1957"/>
      <c r="B1908" s="2476"/>
      <c r="C1908" s="1978"/>
      <c r="D1908" s="2474"/>
      <c r="E1908" s="2505"/>
      <c r="F1908" s="2475"/>
    </row>
    <row r="1909" spans="1:6" s="1002" customFormat="1" ht="13.8">
      <c r="A1909" s="1957"/>
      <c r="B1909" s="2476"/>
      <c r="C1909" s="1978"/>
      <c r="D1909" s="2474"/>
      <c r="E1909" s="2505"/>
      <c r="F1909" s="2475"/>
    </row>
    <row r="1910" spans="1:6" s="1002" customFormat="1" ht="13.8">
      <c r="A1910" s="1957"/>
      <c r="B1910" s="2476"/>
      <c r="C1910" s="1978"/>
      <c r="D1910" s="2474"/>
      <c r="E1910" s="2505"/>
      <c r="F1910" s="2475"/>
    </row>
    <row r="1911" spans="1:6" s="1002" customFormat="1" ht="13.8">
      <c r="A1911" s="1957"/>
      <c r="B1911" s="2476"/>
      <c r="C1911" s="1978"/>
      <c r="D1911" s="2474"/>
      <c r="E1911" s="2505"/>
      <c r="F1911" s="2475"/>
    </row>
    <row r="1912" spans="1:6" s="1002" customFormat="1" ht="13.8">
      <c r="A1912" s="1957"/>
      <c r="B1912" s="2476"/>
      <c r="C1912" s="1978"/>
      <c r="D1912" s="2474"/>
      <c r="E1912" s="2505"/>
      <c r="F1912" s="2475"/>
    </row>
    <row r="1913" spans="1:6" s="1002" customFormat="1" ht="13.8">
      <c r="A1913" s="1957"/>
      <c r="B1913" s="2476"/>
      <c r="C1913" s="1978"/>
      <c r="D1913" s="2474"/>
      <c r="E1913" s="2505"/>
      <c r="F1913" s="2475"/>
    </row>
    <row r="1914" spans="1:6" s="1002" customFormat="1" ht="13.8">
      <c r="A1914" s="1957"/>
      <c r="B1914" s="2476"/>
      <c r="C1914" s="1978"/>
      <c r="D1914" s="2474"/>
      <c r="E1914" s="2505"/>
      <c r="F1914" s="2475"/>
    </row>
    <row r="1915" spans="1:6" s="1002" customFormat="1" ht="13.8">
      <c r="A1915" s="1957"/>
      <c r="B1915" s="2476"/>
      <c r="C1915" s="1978"/>
      <c r="D1915" s="2474"/>
      <c r="E1915" s="2505"/>
      <c r="F1915" s="2475"/>
    </row>
    <row r="1916" spans="1:6" s="1002" customFormat="1" ht="13.8">
      <c r="A1916" s="1957"/>
      <c r="B1916" s="2476"/>
      <c r="C1916" s="1978"/>
      <c r="D1916" s="2474"/>
      <c r="E1916" s="2505"/>
      <c r="F1916" s="2475"/>
    </row>
    <row r="1917" spans="1:6" s="1002" customFormat="1" ht="13.8">
      <c r="A1917" s="1957"/>
      <c r="B1917" s="2476"/>
      <c r="C1917" s="1978"/>
      <c r="D1917" s="2474"/>
      <c r="E1917" s="2505"/>
      <c r="F1917" s="2475"/>
    </row>
    <row r="1918" spans="1:6" s="1002" customFormat="1" ht="13.8">
      <c r="A1918" s="1957"/>
      <c r="B1918" s="2476"/>
      <c r="C1918" s="1978"/>
      <c r="D1918" s="2474"/>
      <c r="E1918" s="2505"/>
      <c r="F1918" s="2475"/>
    </row>
    <row r="1919" spans="1:6" s="1002" customFormat="1" ht="13.8">
      <c r="A1919" s="1957"/>
      <c r="B1919" s="2476"/>
      <c r="C1919" s="1978"/>
      <c r="D1919" s="2474"/>
      <c r="E1919" s="2505"/>
      <c r="F1919" s="2475"/>
    </row>
    <row r="1920" spans="1:6" s="1002" customFormat="1" ht="13.8">
      <c r="A1920" s="1957"/>
      <c r="B1920" s="2476"/>
      <c r="C1920" s="1978"/>
      <c r="D1920" s="2474"/>
      <c r="E1920" s="2505"/>
      <c r="F1920" s="2475"/>
    </row>
    <row r="1921" spans="1:6" s="1002" customFormat="1" ht="13.8">
      <c r="A1921" s="1957"/>
      <c r="B1921" s="2476"/>
      <c r="C1921" s="1978"/>
      <c r="D1921" s="2474"/>
      <c r="E1921" s="2505"/>
      <c r="F1921" s="2475"/>
    </row>
    <row r="1922" spans="1:6" s="1002" customFormat="1" ht="13.8">
      <c r="A1922" s="1957"/>
      <c r="B1922" s="2476"/>
      <c r="C1922" s="1978"/>
      <c r="D1922" s="2474"/>
      <c r="E1922" s="2505"/>
      <c r="F1922" s="2475"/>
    </row>
    <row r="1923" spans="1:6" s="1002" customFormat="1" ht="13.8">
      <c r="A1923" s="1957"/>
      <c r="B1923" s="2476"/>
      <c r="C1923" s="1978"/>
      <c r="D1923" s="2474"/>
      <c r="E1923" s="2505"/>
      <c r="F1923" s="2475"/>
    </row>
    <row r="1924" spans="1:6" s="1002" customFormat="1" ht="13.8">
      <c r="A1924" s="1957"/>
      <c r="B1924" s="2476"/>
      <c r="C1924" s="1978"/>
      <c r="D1924" s="2474"/>
      <c r="E1924" s="2505"/>
      <c r="F1924" s="2475"/>
    </row>
    <row r="1925" spans="1:6" s="1002" customFormat="1" ht="13.8">
      <c r="A1925" s="1957"/>
      <c r="B1925" s="2476"/>
      <c r="C1925" s="1978"/>
      <c r="D1925" s="2474"/>
      <c r="E1925" s="2505"/>
      <c r="F1925" s="2475"/>
    </row>
    <row r="1926" spans="1:6" s="1002" customFormat="1" ht="13.8">
      <c r="A1926" s="1957"/>
      <c r="B1926" s="2476"/>
      <c r="C1926" s="1978"/>
      <c r="D1926" s="2474"/>
      <c r="E1926" s="2505"/>
      <c r="F1926" s="2475"/>
    </row>
    <row r="1927" spans="1:6" s="1002" customFormat="1" ht="13.8">
      <c r="A1927" s="1957"/>
      <c r="B1927" s="2476"/>
      <c r="C1927" s="1978"/>
      <c r="D1927" s="2474"/>
      <c r="E1927" s="2505"/>
      <c r="F1927" s="2475"/>
    </row>
    <row r="1928" spans="1:6" s="1002" customFormat="1" ht="13.8">
      <c r="A1928" s="1957"/>
      <c r="B1928" s="2476"/>
      <c r="C1928" s="1978"/>
      <c r="D1928" s="2474"/>
      <c r="E1928" s="2505"/>
      <c r="F1928" s="2475"/>
    </row>
    <row r="1929" spans="1:6" s="1002" customFormat="1" ht="13.8">
      <c r="A1929" s="1957"/>
      <c r="B1929" s="2476"/>
      <c r="C1929" s="1978"/>
      <c r="D1929" s="2474"/>
      <c r="E1929" s="2505"/>
      <c r="F1929" s="2475"/>
    </row>
    <row r="1930" spans="1:6" s="1002" customFormat="1" ht="13.8">
      <c r="A1930" s="1957"/>
      <c r="B1930" s="2476"/>
      <c r="C1930" s="1978"/>
      <c r="D1930" s="2474"/>
      <c r="E1930" s="2505"/>
      <c r="F1930" s="2475"/>
    </row>
    <row r="1931" spans="1:6" s="1002" customFormat="1" ht="13.8">
      <c r="A1931" s="1957"/>
      <c r="B1931" s="2476"/>
      <c r="C1931" s="1978"/>
      <c r="D1931" s="2474"/>
      <c r="E1931" s="2505"/>
      <c r="F1931" s="2475"/>
    </row>
    <row r="1932" spans="1:6" s="1002" customFormat="1" ht="13.8">
      <c r="A1932" s="1957"/>
      <c r="B1932" s="2476"/>
      <c r="C1932" s="1978"/>
      <c r="D1932" s="2474"/>
      <c r="E1932" s="2505"/>
      <c r="F1932" s="2475"/>
    </row>
    <row r="1933" spans="1:6" s="1002" customFormat="1" ht="13.8">
      <c r="A1933" s="1957"/>
      <c r="B1933" s="2476"/>
      <c r="C1933" s="1978"/>
      <c r="D1933" s="2474"/>
      <c r="E1933" s="2505"/>
      <c r="F1933" s="2475"/>
    </row>
    <row r="1934" spans="1:6" s="1002" customFormat="1" ht="13.8">
      <c r="A1934" s="1957"/>
      <c r="B1934" s="2476"/>
      <c r="C1934" s="1978"/>
      <c r="D1934" s="2474"/>
      <c r="E1934" s="2505"/>
      <c r="F1934" s="2475"/>
    </row>
    <row r="1935" spans="1:6" s="1002" customFormat="1" thickBot="1">
      <c r="A1935" s="1943"/>
      <c r="B1935" s="2479"/>
      <c r="C1935" s="1006"/>
      <c r="D1935" s="2480"/>
      <c r="E1935" s="2508"/>
      <c r="F1935" s="2475"/>
    </row>
    <row r="1936" spans="1:6" s="1002" customFormat="1" ht="15" thickTop="1" thickBot="1">
      <c r="A1936" s="2629" t="s">
        <v>2040</v>
      </c>
      <c r="B1936" s="2629"/>
      <c r="C1936" s="1978"/>
      <c r="D1936" s="2481"/>
      <c r="E1936" s="2505"/>
      <c r="F1936" s="2482">
        <f>SUM(F1891:F1908)</f>
        <v>0</v>
      </c>
    </row>
    <row r="1937" spans="1:6" s="1002" customFormat="1" ht="15" thickTop="1" thickBot="1">
      <c r="A1937" s="2500" t="s">
        <v>2305</v>
      </c>
      <c r="B1937" s="2500"/>
      <c r="C1937" s="2500"/>
      <c r="D1937" s="2500"/>
      <c r="E1937" s="2509"/>
      <c r="F1937" s="2500"/>
    </row>
    <row r="1938" spans="1:6" s="1002" customFormat="1" ht="15" thickTop="1" thickBot="1">
      <c r="A1938" s="2483" t="s">
        <v>7</v>
      </c>
      <c r="B1938" s="2484" t="s">
        <v>8</v>
      </c>
      <c r="C1938" s="1004" t="s">
        <v>10</v>
      </c>
      <c r="D1938" s="2485" t="s">
        <v>991</v>
      </c>
      <c r="E1938" s="2510" t="s">
        <v>11</v>
      </c>
      <c r="F1938" s="2486" t="s">
        <v>2033</v>
      </c>
    </row>
    <row r="1939" spans="1:6" s="1002" customFormat="1" thickTop="1">
      <c r="A1939" s="1957"/>
      <c r="B1939" s="2476"/>
      <c r="C1939" s="1978"/>
      <c r="D1939" s="2474"/>
      <c r="E1939" s="2511"/>
      <c r="F1939" s="2475"/>
    </row>
    <row r="1940" spans="1:6" s="1002" customFormat="1" ht="13.8">
      <c r="A1940" s="1957"/>
      <c r="B1940" s="2476"/>
      <c r="C1940" s="1978"/>
      <c r="D1940" s="2474"/>
      <c r="E1940" s="2511"/>
      <c r="F1940" s="2475"/>
    </row>
    <row r="1941" spans="1:6" s="1002" customFormat="1" ht="27.6">
      <c r="A1941" s="1957">
        <v>1</v>
      </c>
      <c r="B1941" s="2476" t="s">
        <v>2306</v>
      </c>
      <c r="C1941" s="1978"/>
      <c r="D1941" s="2474"/>
      <c r="E1941" s="2512"/>
      <c r="F1941" s="2475"/>
    </row>
    <row r="1942" spans="1:6" s="1002" customFormat="1" ht="13.8">
      <c r="A1942" s="1957"/>
      <c r="B1942" s="2476"/>
      <c r="C1942" s="1978"/>
      <c r="D1942" s="2474"/>
      <c r="E1942" s="2512"/>
      <c r="F1942" s="2475"/>
    </row>
    <row r="1943" spans="1:6" s="1002" customFormat="1" ht="13.8">
      <c r="A1943" s="1957"/>
      <c r="B1943" s="2476" t="s">
        <v>3529</v>
      </c>
      <c r="C1943" s="1978" t="s">
        <v>1421</v>
      </c>
      <c r="D1943" s="2474">
        <v>1</v>
      </c>
      <c r="E1943" s="2512"/>
      <c r="F1943" s="2475">
        <f t="shared" ref="F1943" si="70">E1943</f>
        <v>0</v>
      </c>
    </row>
    <row r="1944" spans="1:6" s="1002" customFormat="1" ht="13.8">
      <c r="A1944" s="1957"/>
      <c r="B1944" s="2476"/>
      <c r="C1944" s="1978"/>
      <c r="D1944" s="2474"/>
      <c r="E1944" s="2512"/>
      <c r="F1944" s="2475"/>
    </row>
    <row r="1945" spans="1:6" s="1002" customFormat="1" ht="13.8">
      <c r="A1945" s="1957"/>
      <c r="B1945" s="2476"/>
      <c r="C1945" s="1978"/>
      <c r="D1945" s="2474"/>
      <c r="E1945" s="2512"/>
      <c r="F1945" s="2475"/>
    </row>
    <row r="1946" spans="1:6" s="1002" customFormat="1" ht="27.6">
      <c r="A1946" s="1957">
        <v>2</v>
      </c>
      <c r="B1946" s="2476" t="s">
        <v>2309</v>
      </c>
      <c r="C1946" s="1978"/>
      <c r="D1946" s="2474"/>
      <c r="E1946" s="2512"/>
      <c r="F1946" s="2475"/>
    </row>
    <row r="1947" spans="1:6" s="1002" customFormat="1" ht="13.8">
      <c r="A1947" s="1957"/>
      <c r="B1947" s="2476" t="s">
        <v>2310</v>
      </c>
      <c r="C1947" s="1978" t="s">
        <v>1421</v>
      </c>
      <c r="D1947" s="2474">
        <v>1</v>
      </c>
      <c r="E1947" s="2512"/>
      <c r="F1947" s="2475">
        <f>E1947</f>
        <v>0</v>
      </c>
    </row>
    <row r="1948" spans="1:6" s="1002" customFormat="1" ht="13.8">
      <c r="A1948" s="1957"/>
      <c r="B1948" s="2476"/>
      <c r="C1948" s="1978"/>
      <c r="D1948" s="2474"/>
      <c r="E1948" s="2512"/>
      <c r="F1948" s="2475"/>
    </row>
    <row r="1949" spans="1:6" s="1002" customFormat="1" ht="13.8">
      <c r="A1949" s="1957"/>
      <c r="B1949" s="2476"/>
      <c r="C1949" s="1978"/>
      <c r="D1949" s="2474"/>
      <c r="E1949" s="2512"/>
      <c r="F1949" s="2475"/>
    </row>
    <row r="1950" spans="1:6" s="1002" customFormat="1" ht="27.6">
      <c r="A1950" s="1957">
        <v>3</v>
      </c>
      <c r="B1950" s="2476" t="s">
        <v>2312</v>
      </c>
      <c r="C1950" s="1978"/>
      <c r="D1950" s="2474"/>
      <c r="E1950" s="2512"/>
      <c r="F1950" s="2475"/>
    </row>
    <row r="1951" spans="1:6" s="1002" customFormat="1" ht="13.8">
      <c r="A1951" s="1957"/>
      <c r="B1951" s="2476" t="s">
        <v>3523</v>
      </c>
      <c r="C1951" s="1978" t="s">
        <v>1421</v>
      </c>
      <c r="D1951" s="2474">
        <v>1</v>
      </c>
      <c r="E1951" s="2512"/>
      <c r="F1951" s="2475">
        <f>E1951</f>
        <v>0</v>
      </c>
    </row>
    <row r="1952" spans="1:6" s="1002" customFormat="1" ht="13.8">
      <c r="A1952" s="1957"/>
      <c r="B1952" s="2476"/>
      <c r="C1952" s="1978"/>
      <c r="D1952" s="2474"/>
      <c r="E1952" s="2512"/>
      <c r="F1952" s="2475"/>
    </row>
    <row r="1953" spans="1:6" s="1002" customFormat="1" ht="13.8">
      <c r="A1953" s="1957"/>
      <c r="B1953" s="2476"/>
      <c r="C1953" s="1978"/>
      <c r="D1953" s="2474"/>
      <c r="E1953" s="2512"/>
      <c r="F1953" s="2475"/>
    </row>
    <row r="1954" spans="1:6" s="1002" customFormat="1" ht="27.6">
      <c r="A1954" s="1957">
        <v>4</v>
      </c>
      <c r="B1954" s="2476" t="s">
        <v>2315</v>
      </c>
      <c r="C1954" s="1978"/>
      <c r="D1954" s="2474"/>
      <c r="E1954" s="2512"/>
      <c r="F1954" s="2475"/>
    </row>
    <row r="1955" spans="1:6" s="1002" customFormat="1" ht="13.8">
      <c r="A1955" s="1957"/>
      <c r="B1955" s="2476" t="s">
        <v>3524</v>
      </c>
      <c r="C1955" s="1978" t="s">
        <v>1421</v>
      </c>
      <c r="D1955" s="2474">
        <v>1</v>
      </c>
      <c r="E1955" s="2512"/>
      <c r="F1955" s="2475">
        <f>E1955</f>
        <v>0</v>
      </c>
    </row>
    <row r="1956" spans="1:6" s="1002" customFormat="1" ht="13.8">
      <c r="A1956" s="1957"/>
      <c r="B1956" s="2476"/>
      <c r="C1956" s="1978"/>
      <c r="D1956" s="2474"/>
      <c r="E1956" s="2512"/>
      <c r="F1956" s="2475"/>
    </row>
    <row r="1957" spans="1:6" s="1002" customFormat="1" ht="27.6">
      <c r="A1957" s="1957">
        <v>5</v>
      </c>
      <c r="B1957" s="2476" t="s">
        <v>2318</v>
      </c>
      <c r="C1957" s="1978"/>
      <c r="D1957" s="2474"/>
      <c r="E1957" s="2512"/>
      <c r="F1957" s="2475"/>
    </row>
    <row r="1958" spans="1:6" s="1002" customFormat="1" ht="13.8">
      <c r="A1958" s="1957"/>
      <c r="B1958" s="2476" t="s">
        <v>3525</v>
      </c>
      <c r="C1958" s="1978" t="s">
        <v>1421</v>
      </c>
      <c r="D1958" s="2474">
        <v>1</v>
      </c>
      <c r="E1958" s="2512"/>
      <c r="F1958" s="2475">
        <f>E1958</f>
        <v>0</v>
      </c>
    </row>
    <row r="1959" spans="1:6" s="1002" customFormat="1" ht="13.8">
      <c r="A1959" s="1957"/>
      <c r="B1959" s="2476"/>
      <c r="C1959" s="1978"/>
      <c r="D1959" s="2474"/>
      <c r="E1959" s="2512"/>
      <c r="F1959" s="2475"/>
    </row>
    <row r="1960" spans="1:6" s="1002" customFormat="1" ht="13.8">
      <c r="A1960" s="1957"/>
      <c r="B1960" s="2476"/>
      <c r="C1960" s="1978"/>
      <c r="D1960" s="2474"/>
      <c r="E1960" s="2512"/>
      <c r="F1960" s="2475"/>
    </row>
    <row r="1961" spans="1:6" s="1002" customFormat="1" ht="13.8">
      <c r="A1961" s="1957"/>
      <c r="B1961" s="2476"/>
      <c r="C1961" s="1978"/>
      <c r="D1961" s="2474"/>
      <c r="E1961" s="2512"/>
      <c r="F1961" s="2475"/>
    </row>
    <row r="1962" spans="1:6" s="1002" customFormat="1" ht="13.8">
      <c r="A1962" s="1957"/>
      <c r="B1962" s="2476"/>
      <c r="C1962" s="1978"/>
      <c r="D1962" s="2474"/>
      <c r="E1962" s="2512"/>
      <c r="F1962" s="2475"/>
    </row>
    <row r="1963" spans="1:6" s="1002" customFormat="1" ht="13.8">
      <c r="A1963" s="1957"/>
      <c r="B1963" s="2476"/>
      <c r="C1963" s="1978"/>
      <c r="D1963" s="2474"/>
      <c r="E1963" s="2512"/>
      <c r="F1963" s="2475"/>
    </row>
    <row r="1964" spans="1:6" s="1002" customFormat="1" ht="13.8">
      <c r="A1964" s="1957"/>
      <c r="B1964" s="2476"/>
      <c r="C1964" s="1978"/>
      <c r="D1964" s="2474"/>
      <c r="E1964" s="2511"/>
      <c r="F1964" s="2475"/>
    </row>
    <row r="1965" spans="1:6" s="1002" customFormat="1" ht="13.8">
      <c r="A1965" s="1957"/>
      <c r="B1965" s="2476"/>
      <c r="C1965" s="1978"/>
      <c r="D1965" s="2474"/>
      <c r="E1965" s="2511"/>
      <c r="F1965" s="2475"/>
    </row>
    <row r="1966" spans="1:6" s="1002" customFormat="1" ht="13.8">
      <c r="A1966" s="1957"/>
      <c r="B1966" s="2476"/>
      <c r="C1966" s="1978"/>
      <c r="D1966" s="2474"/>
      <c r="E1966" s="2511"/>
      <c r="F1966" s="2475"/>
    </row>
    <row r="1967" spans="1:6" s="1002" customFormat="1" ht="13.8">
      <c r="A1967" s="1957"/>
      <c r="B1967" s="2476"/>
      <c r="C1967" s="1978"/>
      <c r="D1967" s="2474"/>
      <c r="E1967" s="2511"/>
      <c r="F1967" s="2475"/>
    </row>
    <row r="1968" spans="1:6" s="1002" customFormat="1" ht="13.8">
      <c r="A1968" s="1957"/>
      <c r="B1968" s="2476"/>
      <c r="C1968" s="1978"/>
      <c r="D1968" s="2474"/>
      <c r="E1968" s="2511"/>
      <c r="F1968" s="2475"/>
    </row>
    <row r="1969" spans="1:6" s="1002" customFormat="1" ht="13.8">
      <c r="A1969" s="1957"/>
      <c r="B1969" s="2476"/>
      <c r="C1969" s="1978"/>
      <c r="D1969" s="2474"/>
      <c r="E1969" s="2511"/>
      <c r="F1969" s="2475"/>
    </row>
    <row r="1970" spans="1:6" s="1002" customFormat="1" ht="13.8">
      <c r="A1970" s="1957"/>
      <c r="B1970" s="2476"/>
      <c r="C1970" s="1978"/>
      <c r="D1970" s="2474"/>
      <c r="E1970" s="2511"/>
      <c r="F1970" s="2475"/>
    </row>
    <row r="1971" spans="1:6" s="1002" customFormat="1" ht="13.8">
      <c r="A1971" s="1957"/>
      <c r="B1971" s="2476"/>
      <c r="C1971" s="1978"/>
      <c r="D1971" s="2474"/>
      <c r="E1971" s="2511"/>
      <c r="F1971" s="2475"/>
    </row>
    <row r="1972" spans="1:6" s="1002" customFormat="1" ht="13.8">
      <c r="A1972" s="1957"/>
      <c r="B1972" s="2476"/>
      <c r="C1972" s="1978"/>
      <c r="D1972" s="2474"/>
      <c r="E1972" s="2511"/>
      <c r="F1972" s="2475"/>
    </row>
    <row r="1973" spans="1:6" s="1002" customFormat="1" ht="13.8">
      <c r="A1973" s="1957"/>
      <c r="B1973" s="2476"/>
      <c r="C1973" s="1978"/>
      <c r="D1973" s="2474"/>
      <c r="E1973" s="2511"/>
      <c r="F1973" s="2475"/>
    </row>
    <row r="1974" spans="1:6" s="1002" customFormat="1" ht="13.8">
      <c r="A1974" s="1957"/>
      <c r="B1974" s="2476"/>
      <c r="C1974" s="1978"/>
      <c r="D1974" s="2474"/>
      <c r="E1974" s="2511"/>
      <c r="F1974" s="2475"/>
    </row>
    <row r="1975" spans="1:6" s="1002" customFormat="1" ht="13.8">
      <c r="A1975" s="1957"/>
      <c r="B1975" s="2476"/>
      <c r="C1975" s="1978"/>
      <c r="D1975" s="2474"/>
      <c r="E1975" s="2511"/>
      <c r="F1975" s="2475"/>
    </row>
    <row r="1976" spans="1:6" s="1002" customFormat="1" ht="13.8">
      <c r="A1976" s="1957"/>
      <c r="B1976" s="2476"/>
      <c r="C1976" s="1978"/>
      <c r="D1976" s="2474"/>
      <c r="E1976" s="2511"/>
      <c r="F1976" s="2475"/>
    </row>
    <row r="1977" spans="1:6" s="1002" customFormat="1" ht="13.8">
      <c r="A1977" s="1957"/>
      <c r="B1977" s="2476"/>
      <c r="C1977" s="1978"/>
      <c r="D1977" s="2474"/>
      <c r="E1977" s="2511"/>
      <c r="F1977" s="2475"/>
    </row>
    <row r="1978" spans="1:6" s="1002" customFormat="1" ht="13.8">
      <c r="A1978" s="1957"/>
      <c r="B1978" s="2476"/>
      <c r="C1978" s="1978"/>
      <c r="D1978" s="2474"/>
      <c r="E1978" s="2511"/>
      <c r="F1978" s="2475"/>
    </row>
    <row r="1979" spans="1:6" s="1002" customFormat="1" ht="13.8">
      <c r="A1979" s="1957"/>
      <c r="B1979" s="2476"/>
      <c r="C1979" s="1978"/>
      <c r="D1979" s="2474"/>
      <c r="E1979" s="2511"/>
      <c r="F1979" s="2475"/>
    </row>
    <row r="1980" spans="1:6" s="1002" customFormat="1" ht="13.8">
      <c r="A1980" s="1957"/>
      <c r="B1980" s="2476"/>
      <c r="C1980" s="1978"/>
      <c r="D1980" s="2474"/>
      <c r="E1980" s="2511"/>
      <c r="F1980" s="2475"/>
    </row>
    <row r="1981" spans="1:6" s="1002" customFormat="1" thickBot="1">
      <c r="A1981" s="1943"/>
      <c r="B1981" s="2479"/>
      <c r="C1981" s="1006"/>
      <c r="D1981" s="2480"/>
      <c r="E1981" s="2513"/>
      <c r="F1981" s="2475"/>
    </row>
    <row r="1982" spans="1:6" s="1002" customFormat="1" ht="15" thickTop="1" thickBot="1">
      <c r="A1982" s="2487"/>
      <c r="C1982" s="1985"/>
      <c r="E1982" s="2514"/>
      <c r="F1982" s="2488">
        <f>SUM(F1941:F1961)</f>
        <v>0</v>
      </c>
    </row>
    <row r="1983" spans="1:6" s="1002" customFormat="1" ht="14.4" customHeight="1" thickTop="1">
      <c r="A1983" s="2503" t="s">
        <v>2321</v>
      </c>
      <c r="B1983" s="2501"/>
      <c r="C1983" s="2501"/>
      <c r="D1983" s="2501"/>
      <c r="E1983" s="2515"/>
      <c r="F1983" s="2501"/>
    </row>
    <row r="1984" spans="1:6" s="1002" customFormat="1" ht="13.8" customHeight="1">
      <c r="A1984" s="2503" t="s">
        <v>2322</v>
      </c>
      <c r="B1984" s="2502"/>
      <c r="C1984" s="2502"/>
      <c r="D1984" s="2502"/>
      <c r="E1984" s="2516"/>
      <c r="F1984" s="2502"/>
    </row>
    <row r="1985" spans="1:6" s="1002" customFormat="1" ht="13.8">
      <c r="A1985" s="2503" t="s">
        <v>2194</v>
      </c>
      <c r="B1985" s="2502"/>
      <c r="C1985" s="2502"/>
      <c r="D1985" s="2502"/>
      <c r="E1985" s="2516"/>
      <c r="F1985" s="2502"/>
    </row>
    <row r="1986" spans="1:6" s="1002" customFormat="1" thickBot="1">
      <c r="A1986" s="2371"/>
      <c r="B1986" s="2489"/>
      <c r="C1986" s="1989"/>
      <c r="D1986" s="2489"/>
      <c r="E1986" s="2517"/>
      <c r="F1986" s="2490"/>
    </row>
    <row r="1987" spans="1:6" s="1002" customFormat="1" ht="15" thickTop="1" thickBot="1">
      <c r="A1987" s="2483" t="s">
        <v>7</v>
      </c>
      <c r="B1987" s="2484" t="s">
        <v>8</v>
      </c>
      <c r="C1987" s="1004" t="s">
        <v>10</v>
      </c>
      <c r="D1987" s="2485" t="s">
        <v>991</v>
      </c>
      <c r="E1987" s="2510" t="s">
        <v>11</v>
      </c>
      <c r="F1987" s="2486" t="s">
        <v>2033</v>
      </c>
    </row>
    <row r="1988" spans="1:6" s="1002" customFormat="1" thickTop="1">
      <c r="A1988" s="1957"/>
      <c r="B1988" s="2476"/>
      <c r="C1988" s="1978"/>
      <c r="D1988" s="2474"/>
      <c r="E1988" s="2511"/>
      <c r="F1988" s="2475"/>
    </row>
    <row r="1989" spans="1:6" s="1002" customFormat="1" ht="27.6">
      <c r="A1989" s="2472" t="s">
        <v>2195</v>
      </c>
      <c r="B1989" s="2473" t="s">
        <v>2196</v>
      </c>
      <c r="C1989" s="1978"/>
      <c r="D1989" s="2474"/>
      <c r="E1989" s="2511"/>
      <c r="F1989" s="2475"/>
    </row>
    <row r="1990" spans="1:6" s="1002" customFormat="1" ht="13.8">
      <c r="A1990" s="1957"/>
      <c r="B1990" s="2476" t="s">
        <v>1897</v>
      </c>
      <c r="C1990" s="1978"/>
      <c r="D1990" s="2474"/>
      <c r="E1990" s="2511"/>
      <c r="F1990" s="2475">
        <f>F1936</f>
        <v>0</v>
      </c>
    </row>
    <row r="1991" spans="1:6" s="1002" customFormat="1" ht="13.8">
      <c r="A1991" s="1957"/>
      <c r="B1991" s="2476"/>
      <c r="C1991" s="1978"/>
      <c r="D1991" s="2474"/>
      <c r="E1991" s="2511"/>
      <c r="F1991" s="2475"/>
    </row>
    <row r="1992" spans="1:6" s="1002" customFormat="1" ht="27.6">
      <c r="A1992" s="2472" t="s">
        <v>2197</v>
      </c>
      <c r="B1992" s="2473" t="s">
        <v>2198</v>
      </c>
      <c r="C1992" s="1978"/>
      <c r="D1992" s="2474"/>
      <c r="E1992" s="2511"/>
      <c r="F1992" s="2475"/>
    </row>
    <row r="1993" spans="1:6" s="1002" customFormat="1" ht="13.8">
      <c r="A1993" s="1957"/>
      <c r="B1993" s="2476" t="s">
        <v>2323</v>
      </c>
      <c r="C1993" s="1978"/>
      <c r="D1993" s="2474"/>
      <c r="E1993" s="2511"/>
      <c r="F1993" s="2475">
        <f>F1982</f>
        <v>0</v>
      </c>
    </row>
    <row r="1994" spans="1:6" s="1002" customFormat="1" ht="13.8">
      <c r="A1994" s="1957"/>
      <c r="B1994" s="2491"/>
      <c r="C1994" s="1978"/>
      <c r="D1994" s="2474"/>
      <c r="E1994" s="2511"/>
      <c r="F1994" s="2475"/>
    </row>
    <row r="1995" spans="1:6" s="1002" customFormat="1" ht="13.8">
      <c r="A1995" s="1957"/>
      <c r="B1995" s="2491"/>
      <c r="C1995" s="1978"/>
      <c r="D1995" s="2474"/>
      <c r="E1995" s="2511"/>
      <c r="F1995" s="2475"/>
    </row>
    <row r="1996" spans="1:6" s="1002" customFormat="1" ht="13.8">
      <c r="A1996" s="1957"/>
      <c r="B1996" s="2492" t="s">
        <v>2212</v>
      </c>
      <c r="C1996" s="1978"/>
      <c r="D1996" s="2474"/>
      <c r="E1996" s="2511"/>
      <c r="F1996" s="2475">
        <f>SUM(F1989:F1994)</f>
        <v>0</v>
      </c>
    </row>
    <row r="1997" spans="1:6" s="1002" customFormat="1" ht="13.8">
      <c r="A1997" s="1957"/>
      <c r="B1997" s="2476"/>
      <c r="C1997" s="1978"/>
      <c r="D1997" s="2474"/>
      <c r="E1997" s="2511"/>
      <c r="F1997" s="2475"/>
    </row>
    <row r="1998" spans="1:6" s="1002" customFormat="1" ht="13.8">
      <c r="A1998" s="1957"/>
      <c r="B1998" s="2493" t="s">
        <v>3526</v>
      </c>
      <c r="C1998" s="1978"/>
      <c r="D1998" s="2474"/>
      <c r="E1998" s="2511"/>
      <c r="F1998" s="2494"/>
    </row>
    <row r="1999" spans="1:6" s="1002" customFormat="1" ht="13.8">
      <c r="A1999" s="1957"/>
      <c r="B1999" s="2476"/>
      <c r="C1999" s="1978"/>
      <c r="D1999" s="2474"/>
      <c r="E1999" s="2511"/>
      <c r="F1999" s="2475"/>
    </row>
    <row r="2000" spans="1:6" s="1002" customFormat="1" ht="13.8">
      <c r="A2000" s="1957"/>
      <c r="B2000" s="2476"/>
      <c r="C2000" s="1978"/>
      <c r="D2000" s="2474"/>
      <c r="E2000" s="2511"/>
      <c r="F2000" s="2475"/>
    </row>
    <row r="2001" spans="1:6" s="1002" customFormat="1" ht="13.8">
      <c r="A2001" s="1957"/>
      <c r="B2001" s="2492" t="s">
        <v>2214</v>
      </c>
      <c r="C2001" s="1987"/>
      <c r="D2001" s="2495"/>
      <c r="E2001" s="2518"/>
      <c r="F2001" s="2496">
        <f>SUM(F1996:F2000)</f>
        <v>0</v>
      </c>
    </row>
    <row r="2002" spans="1:6" s="1002" customFormat="1" ht="13.8">
      <c r="A2002" s="1957"/>
      <c r="B2002" s="2476"/>
      <c r="C2002" s="1978"/>
      <c r="D2002" s="2474"/>
      <c r="E2002" s="2511"/>
      <c r="F2002" s="2475"/>
    </row>
    <row r="2003" spans="1:6" s="1002" customFormat="1" ht="13.8">
      <c r="A2003" s="1957"/>
      <c r="B2003" s="2476"/>
      <c r="C2003" s="1978"/>
      <c r="D2003" s="2474"/>
      <c r="E2003" s="2511"/>
      <c r="F2003" s="2475"/>
    </row>
    <row r="2004" spans="1:6" s="1002" customFormat="1" ht="13.8">
      <c r="A2004" s="1957"/>
      <c r="B2004" s="2476"/>
      <c r="C2004" s="1978"/>
      <c r="D2004" s="2474"/>
      <c r="E2004" s="2511"/>
      <c r="F2004" s="2475"/>
    </row>
    <row r="2005" spans="1:6" s="1002" customFormat="1" ht="13.8">
      <c r="A2005" s="1957"/>
      <c r="B2005" s="2476"/>
      <c r="C2005" s="1978"/>
      <c r="D2005" s="2474"/>
      <c r="E2005" s="2511"/>
      <c r="F2005" s="2475"/>
    </row>
    <row r="2006" spans="1:6" s="1002" customFormat="1" ht="13.8">
      <c r="A2006" s="1957"/>
      <c r="B2006" s="2476"/>
      <c r="C2006" s="1978"/>
      <c r="D2006" s="2474"/>
      <c r="E2006" s="2511"/>
      <c r="F2006" s="2475"/>
    </row>
    <row r="2007" spans="1:6" s="1002" customFormat="1" ht="13.8">
      <c r="A2007" s="1957"/>
      <c r="B2007" s="2476"/>
      <c r="C2007" s="1978"/>
      <c r="D2007" s="2474"/>
      <c r="E2007" s="2511"/>
      <c r="F2007" s="2475"/>
    </row>
    <row r="2008" spans="1:6" s="1002" customFormat="1" ht="13.8">
      <c r="A2008" s="1957"/>
      <c r="B2008" s="2476"/>
      <c r="C2008" s="1978"/>
      <c r="D2008" s="2474"/>
      <c r="E2008" s="2511"/>
      <c r="F2008" s="2475"/>
    </row>
    <row r="2009" spans="1:6" s="1002" customFormat="1" ht="13.8">
      <c r="A2009" s="1957"/>
      <c r="B2009" s="2476"/>
      <c r="C2009" s="1978"/>
      <c r="D2009" s="2474"/>
      <c r="E2009" s="2511"/>
      <c r="F2009" s="2475"/>
    </row>
    <row r="2010" spans="1:6" s="1002" customFormat="1" ht="13.8">
      <c r="A2010" s="1957"/>
      <c r="B2010" s="2476"/>
      <c r="C2010" s="1978"/>
      <c r="D2010" s="2474"/>
      <c r="E2010" s="2511"/>
      <c r="F2010" s="2475"/>
    </row>
    <row r="2011" spans="1:6" s="1002" customFormat="1" ht="13.8">
      <c r="A2011" s="1957"/>
      <c r="B2011" s="2476"/>
      <c r="C2011" s="1978"/>
      <c r="D2011" s="2474"/>
      <c r="E2011" s="2511"/>
      <c r="F2011" s="2475"/>
    </row>
    <row r="2012" spans="1:6" s="1002" customFormat="1" ht="13.8">
      <c r="A2012" s="1957"/>
      <c r="B2012" s="2476"/>
      <c r="C2012" s="1978"/>
      <c r="D2012" s="2474"/>
      <c r="E2012" s="2511"/>
      <c r="F2012" s="2475"/>
    </row>
    <row r="2013" spans="1:6" s="1002" customFormat="1" ht="13.8">
      <c r="A2013" s="1957"/>
      <c r="B2013" s="2476"/>
      <c r="C2013" s="1978"/>
      <c r="D2013" s="2474"/>
      <c r="E2013" s="2511"/>
      <c r="F2013" s="2475"/>
    </row>
    <row r="2014" spans="1:6" s="1002" customFormat="1" ht="13.8">
      <c r="A2014" s="1957"/>
      <c r="B2014" s="2476"/>
      <c r="C2014" s="1978"/>
      <c r="D2014" s="2474"/>
      <c r="E2014" s="2511"/>
      <c r="F2014" s="2475"/>
    </row>
    <row r="2015" spans="1:6" s="1002" customFormat="1" ht="13.8">
      <c r="A2015" s="1957"/>
      <c r="B2015" s="2476"/>
      <c r="C2015" s="1978"/>
      <c r="D2015" s="2474"/>
      <c r="E2015" s="2511"/>
      <c r="F2015" s="2475"/>
    </row>
    <row r="2016" spans="1:6" s="1002" customFormat="1" ht="13.8">
      <c r="A2016" s="1957"/>
      <c r="B2016" s="2476"/>
      <c r="C2016" s="1978"/>
      <c r="D2016" s="2474"/>
      <c r="E2016" s="2511"/>
      <c r="F2016" s="2475"/>
    </row>
    <row r="2017" spans="1:6" s="1002" customFormat="1" ht="13.8">
      <c r="A2017" s="1957"/>
      <c r="B2017" s="2476"/>
      <c r="C2017" s="1978"/>
      <c r="D2017" s="2474"/>
      <c r="E2017" s="2511"/>
      <c r="F2017" s="2475"/>
    </row>
    <row r="2018" spans="1:6" s="1002" customFormat="1" ht="13.8">
      <c r="A2018" s="1957"/>
      <c r="B2018" s="2476"/>
      <c r="C2018" s="1978"/>
      <c r="D2018" s="2474"/>
      <c r="E2018" s="2511"/>
      <c r="F2018" s="2475"/>
    </row>
    <row r="2019" spans="1:6" s="1002" customFormat="1" ht="13.8">
      <c r="A2019" s="1957"/>
      <c r="B2019" s="2476"/>
      <c r="C2019" s="1978"/>
      <c r="D2019" s="2474"/>
      <c r="E2019" s="2511"/>
      <c r="F2019" s="2475"/>
    </row>
    <row r="2020" spans="1:6" s="1002" customFormat="1" ht="13.8">
      <c r="A2020" s="1957"/>
      <c r="B2020" s="2476"/>
      <c r="C2020" s="1978"/>
      <c r="D2020" s="2474"/>
      <c r="E2020" s="2511"/>
      <c r="F2020" s="2475"/>
    </row>
    <row r="2021" spans="1:6" s="1002" customFormat="1" ht="13.8">
      <c r="A2021" s="1957"/>
      <c r="B2021" s="2476"/>
      <c r="C2021" s="1978"/>
      <c r="D2021" s="2474"/>
      <c r="E2021" s="2511"/>
      <c r="F2021" s="2475"/>
    </row>
    <row r="2022" spans="1:6" s="1002" customFormat="1" ht="13.8">
      <c r="A2022" s="1957"/>
      <c r="B2022" s="2476"/>
      <c r="C2022" s="1978"/>
      <c r="D2022" s="2474"/>
      <c r="E2022" s="2511"/>
      <c r="F2022" s="2475"/>
    </row>
    <row r="2023" spans="1:6" s="1002" customFormat="1" ht="13.8">
      <c r="A2023" s="1957"/>
      <c r="B2023" s="2476"/>
      <c r="C2023" s="1978"/>
      <c r="D2023" s="2474"/>
      <c r="E2023" s="2511"/>
      <c r="F2023" s="2475"/>
    </row>
    <row r="2024" spans="1:6" s="1002" customFormat="1" ht="13.8">
      <c r="A2024" s="1957"/>
      <c r="B2024" s="2476"/>
      <c r="C2024" s="1978"/>
      <c r="D2024" s="2474"/>
      <c r="E2024" s="2511"/>
      <c r="F2024" s="2475"/>
    </row>
    <row r="2025" spans="1:6" s="1002" customFormat="1" ht="13.8">
      <c r="A2025" s="1957"/>
      <c r="B2025" s="2476"/>
      <c r="C2025" s="1978"/>
      <c r="D2025" s="2474"/>
      <c r="E2025" s="2511"/>
      <c r="F2025" s="2475"/>
    </row>
    <row r="2026" spans="1:6" s="1002" customFormat="1" ht="13.8">
      <c r="A2026" s="1957"/>
      <c r="B2026" s="2476"/>
      <c r="C2026" s="1978"/>
      <c r="D2026" s="2474"/>
      <c r="E2026" s="2511"/>
      <c r="F2026" s="2475"/>
    </row>
    <row r="2027" spans="1:6" s="1002" customFormat="1" ht="13.8">
      <c r="A2027" s="1957"/>
      <c r="B2027" s="2476"/>
      <c r="C2027" s="1978"/>
      <c r="D2027" s="2474"/>
      <c r="E2027" s="2511"/>
      <c r="F2027" s="2475"/>
    </row>
    <row r="2028" spans="1:6" s="1002" customFormat="1" ht="13.8">
      <c r="A2028" s="1957"/>
      <c r="B2028" s="2476"/>
      <c r="C2028" s="1978"/>
      <c r="D2028" s="2474"/>
      <c r="E2028" s="2511"/>
      <c r="F2028" s="2475"/>
    </row>
    <row r="2029" spans="1:6" s="1002" customFormat="1" ht="13.8">
      <c r="A2029" s="1957"/>
      <c r="B2029" s="2476"/>
      <c r="C2029" s="1978"/>
      <c r="D2029" s="2474"/>
      <c r="E2029" s="2511"/>
      <c r="F2029" s="2475"/>
    </row>
    <row r="2030" spans="1:6" s="1002" customFormat="1" thickBot="1">
      <c r="A2030" s="1943"/>
      <c r="B2030" s="2479"/>
      <c r="C2030" s="1006"/>
      <c r="D2030" s="2480"/>
      <c r="E2030" s="2511"/>
      <c r="F2030" s="2497"/>
    </row>
    <row r="2031" spans="1:6" s="1002" customFormat="1" ht="17.25" customHeight="1" thickTop="1">
      <c r="A2031" s="2504" t="s">
        <v>2215</v>
      </c>
      <c r="B2031" s="2498"/>
      <c r="C2031" s="2630"/>
      <c r="D2031" s="2630"/>
      <c r="E2031" s="2519"/>
      <c r="F2031" s="2499">
        <f>F2001</f>
        <v>0</v>
      </c>
    </row>
    <row r="2032" spans="1:6" s="72" customFormat="1" ht="13.8">
      <c r="A2032" s="1696"/>
      <c r="B2032" s="767"/>
      <c r="C2032" s="1709"/>
      <c r="D2032" s="709"/>
      <c r="E2032" s="2177"/>
      <c r="F2032" s="1725"/>
    </row>
    <row r="2033" spans="1:6">
      <c r="A2033" s="1696"/>
      <c r="B2033" s="628" t="s">
        <v>417</v>
      </c>
      <c r="C2033" s="1709"/>
      <c r="D2033" s="709"/>
      <c r="E2033" s="2177"/>
      <c r="F2033" s="661"/>
    </row>
    <row r="2034" spans="1:6">
      <c r="A2034" s="1696"/>
      <c r="B2034" s="628"/>
      <c r="C2034" s="1709"/>
      <c r="D2034" s="709"/>
      <c r="E2034" s="2177"/>
      <c r="F2034" s="661"/>
    </row>
    <row r="2035" spans="1:6">
      <c r="A2035" s="1696"/>
      <c r="B2035" s="628" t="s">
        <v>2019</v>
      </c>
      <c r="C2035" s="1709"/>
      <c r="D2035" s="709"/>
      <c r="E2035" s="2177"/>
      <c r="F2035" s="661"/>
    </row>
    <row r="2036" spans="1:6">
      <c r="A2036" s="1696"/>
      <c r="B2036" s="628"/>
      <c r="C2036" s="1709"/>
      <c r="D2036" s="709"/>
      <c r="E2036" s="2177"/>
      <c r="F2036" s="661"/>
    </row>
    <row r="2037" spans="1:6">
      <c r="A2037" s="1696">
        <v>1</v>
      </c>
      <c r="B2037" s="747" t="s">
        <v>2020</v>
      </c>
      <c r="C2037" s="1709" t="s">
        <v>1323</v>
      </c>
      <c r="D2037" s="709">
        <v>6</v>
      </c>
      <c r="E2037" s="2177"/>
      <c r="F2037" s="661">
        <f>F259</f>
        <v>0</v>
      </c>
    </row>
    <row r="2038" spans="1:6">
      <c r="A2038" s="1696"/>
      <c r="B2038" s="747"/>
      <c r="C2038" s="1709"/>
      <c r="D2038" s="709"/>
      <c r="E2038" s="2177"/>
      <c r="F2038" s="661"/>
    </row>
    <row r="2039" spans="1:6">
      <c r="A2039" s="1696">
        <v>2</v>
      </c>
      <c r="B2039" s="747" t="s">
        <v>2021</v>
      </c>
      <c r="C2039" s="1709" t="s">
        <v>1323</v>
      </c>
      <c r="D2039" s="709">
        <v>29</v>
      </c>
      <c r="E2039" s="2177"/>
      <c r="F2039" s="661">
        <f>F1177</f>
        <v>0</v>
      </c>
    </row>
    <row r="2040" spans="1:6">
      <c r="A2040" s="1696"/>
      <c r="B2040" s="747"/>
      <c r="C2040" s="1709"/>
      <c r="D2040" s="709"/>
      <c r="E2040" s="2177"/>
      <c r="F2040" s="661"/>
    </row>
    <row r="2041" spans="1:6">
      <c r="A2041" s="1696">
        <v>3</v>
      </c>
      <c r="B2041" s="763" t="s">
        <v>2022</v>
      </c>
      <c r="C2041" s="1709" t="s">
        <v>1323</v>
      </c>
      <c r="D2041" s="709">
        <v>37</v>
      </c>
      <c r="E2041" s="2177"/>
      <c r="F2041" s="661">
        <f>F1483</f>
        <v>0</v>
      </c>
    </row>
    <row r="2042" spans="1:6">
      <c r="A2042" s="1696"/>
      <c r="B2042" s="747"/>
      <c r="C2042" s="1709"/>
      <c r="D2042" s="709"/>
      <c r="E2042" s="2177"/>
      <c r="F2042" s="661"/>
    </row>
    <row r="2043" spans="1:6">
      <c r="A2043" s="1696">
        <v>3</v>
      </c>
      <c r="B2043" s="763" t="s">
        <v>2023</v>
      </c>
      <c r="C2043" s="1709" t="s">
        <v>1323</v>
      </c>
      <c r="D2043" s="709">
        <v>46</v>
      </c>
      <c r="E2043" s="2177"/>
      <c r="F2043" s="661">
        <f>F1888</f>
        <v>0</v>
      </c>
    </row>
    <row r="2044" spans="1:6">
      <c r="A2044" s="1696"/>
      <c r="B2044" s="763"/>
      <c r="C2044" s="1709"/>
      <c r="D2044" s="709"/>
      <c r="E2044" s="2177"/>
      <c r="F2044" s="661"/>
    </row>
    <row r="2045" spans="1:6">
      <c r="A2045" s="1696">
        <v>4</v>
      </c>
      <c r="B2045" s="763" t="s">
        <v>3527</v>
      </c>
      <c r="C2045" s="1709" t="s">
        <v>1323</v>
      </c>
      <c r="D2045" s="709">
        <v>47</v>
      </c>
      <c r="E2045" s="2177"/>
      <c r="F2045" s="661">
        <f>F2031</f>
        <v>0</v>
      </c>
    </row>
    <row r="2046" spans="1:6">
      <c r="A2046" s="1696"/>
      <c r="B2046" s="628"/>
      <c r="C2046" s="1709"/>
      <c r="D2046" s="709"/>
      <c r="E2046" s="2177"/>
      <c r="F2046" s="661"/>
    </row>
    <row r="2047" spans="1:6">
      <c r="A2047" s="1696"/>
      <c r="B2047" s="763"/>
      <c r="C2047" s="1709"/>
      <c r="D2047" s="709"/>
      <c r="E2047" s="2177"/>
      <c r="F2047" s="661"/>
    </row>
    <row r="2048" spans="1:6">
      <c r="A2048" s="1696"/>
      <c r="B2048" s="763"/>
      <c r="C2048" s="1709"/>
      <c r="D2048" s="709"/>
      <c r="E2048" s="2177"/>
      <c r="F2048" s="661"/>
    </row>
    <row r="2049" spans="1:6">
      <c r="A2049" s="1696"/>
      <c r="B2049" s="763"/>
      <c r="C2049" s="1709"/>
      <c r="D2049" s="709"/>
      <c r="E2049" s="2177"/>
      <c r="F2049" s="661"/>
    </row>
    <row r="2050" spans="1:6">
      <c r="A2050" s="1696"/>
      <c r="B2050" s="763"/>
      <c r="C2050" s="1709"/>
      <c r="D2050" s="709"/>
      <c r="E2050" s="2177"/>
      <c r="F2050" s="661"/>
    </row>
    <row r="2051" spans="1:6">
      <c r="A2051" s="1696"/>
      <c r="B2051" s="763"/>
      <c r="C2051" s="1709"/>
      <c r="D2051" s="709"/>
      <c r="E2051" s="2177"/>
      <c r="F2051" s="661"/>
    </row>
    <row r="2052" spans="1:6">
      <c r="A2052" s="1696"/>
      <c r="B2052" s="763"/>
      <c r="C2052" s="1709"/>
      <c r="D2052" s="709"/>
      <c r="E2052" s="2177"/>
      <c r="F2052" s="661"/>
    </row>
    <row r="2053" spans="1:6">
      <c r="A2053" s="1696"/>
      <c r="B2053" s="763"/>
      <c r="C2053" s="1709"/>
      <c r="D2053" s="709"/>
      <c r="E2053" s="2177"/>
      <c r="F2053" s="661"/>
    </row>
    <row r="2054" spans="1:6">
      <c r="A2054" s="1696"/>
      <c r="B2054" s="763"/>
      <c r="C2054" s="1709"/>
      <c r="D2054" s="709"/>
      <c r="E2054" s="2177"/>
      <c r="F2054" s="661"/>
    </row>
    <row r="2055" spans="1:6">
      <c r="A2055" s="1696"/>
      <c r="B2055" s="763"/>
      <c r="C2055" s="1709"/>
      <c r="D2055" s="709"/>
      <c r="E2055" s="2177"/>
      <c r="F2055" s="661"/>
    </row>
    <row r="2056" spans="1:6">
      <c r="A2056" s="1696"/>
      <c r="B2056" s="763"/>
      <c r="C2056" s="1709"/>
      <c r="D2056" s="709"/>
      <c r="E2056" s="2177"/>
      <c r="F2056" s="661"/>
    </row>
    <row r="2057" spans="1:6">
      <c r="A2057" s="1696"/>
      <c r="B2057" s="763"/>
      <c r="C2057" s="1709"/>
      <c r="D2057" s="709"/>
      <c r="E2057" s="2177"/>
      <c r="F2057" s="661"/>
    </row>
    <row r="2058" spans="1:6">
      <c r="A2058" s="1696"/>
      <c r="B2058" s="763"/>
      <c r="C2058" s="1709"/>
      <c r="D2058" s="709"/>
      <c r="E2058" s="2177"/>
      <c r="F2058" s="661"/>
    </row>
    <row r="2059" spans="1:6">
      <c r="A2059" s="1696"/>
      <c r="B2059" s="763"/>
      <c r="C2059" s="1709"/>
      <c r="D2059" s="709"/>
      <c r="E2059" s="2177"/>
      <c r="F2059" s="661"/>
    </row>
    <row r="2060" spans="1:6">
      <c r="A2060" s="1696"/>
      <c r="B2060" s="763"/>
      <c r="C2060" s="1709"/>
      <c r="D2060" s="709"/>
      <c r="E2060" s="2177"/>
      <c r="F2060" s="661"/>
    </row>
    <row r="2061" spans="1:6">
      <c r="A2061" s="1696"/>
      <c r="B2061" s="763"/>
      <c r="C2061" s="1709"/>
      <c r="D2061" s="709"/>
      <c r="E2061" s="2177"/>
      <c r="F2061" s="661"/>
    </row>
    <row r="2062" spans="1:6">
      <c r="A2062" s="1696"/>
      <c r="B2062" s="763"/>
      <c r="C2062" s="1709"/>
      <c r="D2062" s="709"/>
      <c r="E2062" s="2177"/>
      <c r="F2062" s="661"/>
    </row>
    <row r="2063" spans="1:6">
      <c r="A2063" s="1696"/>
      <c r="B2063" s="763"/>
      <c r="C2063" s="1709"/>
      <c r="D2063" s="709"/>
      <c r="E2063" s="2177"/>
      <c r="F2063" s="661"/>
    </row>
    <row r="2064" spans="1:6">
      <c r="A2064" s="1696"/>
      <c r="B2064" s="763"/>
      <c r="C2064" s="1709"/>
      <c r="D2064" s="709"/>
      <c r="E2064" s="2177"/>
      <c r="F2064" s="661"/>
    </row>
    <row r="2065" spans="1:6">
      <c r="A2065" s="1696"/>
      <c r="B2065" s="763"/>
      <c r="C2065" s="1709"/>
      <c r="D2065" s="709"/>
      <c r="E2065" s="2177"/>
      <c r="F2065" s="661"/>
    </row>
    <row r="2066" spans="1:6">
      <c r="A2066" s="1696"/>
      <c r="B2066" s="763"/>
      <c r="C2066" s="1709"/>
      <c r="D2066" s="709"/>
      <c r="E2066" s="2177"/>
      <c r="F2066" s="661"/>
    </row>
    <row r="2067" spans="1:6">
      <c r="A2067" s="1696"/>
      <c r="B2067" s="763"/>
      <c r="C2067" s="1709"/>
      <c r="D2067" s="709"/>
      <c r="E2067" s="2177"/>
      <c r="F2067" s="661"/>
    </row>
    <row r="2068" spans="1:6">
      <c r="A2068" s="1696"/>
      <c r="B2068" s="763"/>
      <c r="C2068" s="1709"/>
      <c r="D2068" s="709"/>
      <c r="E2068" s="2177"/>
      <c r="F2068" s="661"/>
    </row>
    <row r="2069" spans="1:6">
      <c r="A2069" s="1696"/>
      <c r="B2069" s="763"/>
      <c r="C2069" s="1709"/>
      <c r="D2069" s="709"/>
      <c r="E2069" s="2177"/>
      <c r="F2069" s="661"/>
    </row>
    <row r="2070" spans="1:6">
      <c r="A2070" s="1696"/>
      <c r="B2070" s="763"/>
      <c r="C2070" s="1709"/>
      <c r="D2070" s="709"/>
      <c r="E2070" s="2177"/>
      <c r="F2070" s="661"/>
    </row>
    <row r="2071" spans="1:6">
      <c r="A2071" s="1696"/>
      <c r="B2071" s="763"/>
      <c r="C2071" s="1709"/>
      <c r="D2071" s="709"/>
      <c r="E2071" s="2177"/>
      <c r="F2071" s="661"/>
    </row>
    <row r="2072" spans="1:6">
      <c r="A2072" s="1696"/>
      <c r="B2072" s="763"/>
      <c r="C2072" s="1709"/>
      <c r="D2072" s="709"/>
      <c r="E2072" s="2177"/>
      <c r="F2072" s="661"/>
    </row>
    <row r="2073" spans="1:6">
      <c r="A2073" s="1696"/>
      <c r="B2073" s="763"/>
      <c r="C2073" s="1709"/>
      <c r="D2073" s="709"/>
      <c r="E2073" s="2177"/>
      <c r="F2073" s="661"/>
    </row>
    <row r="2074" spans="1:6">
      <c r="A2074" s="1696"/>
      <c r="B2074" s="763"/>
      <c r="C2074" s="1709"/>
      <c r="D2074" s="709"/>
      <c r="E2074" s="2177"/>
      <c r="F2074" s="661"/>
    </row>
    <row r="2075" spans="1:6">
      <c r="A2075" s="1696"/>
      <c r="B2075" s="763"/>
      <c r="C2075" s="1709"/>
      <c r="D2075" s="709"/>
      <c r="E2075" s="2177"/>
      <c r="F2075" s="661"/>
    </row>
    <row r="2076" spans="1:6">
      <c r="A2076" s="1696"/>
      <c r="B2076" s="763"/>
      <c r="C2076" s="1709"/>
      <c r="D2076" s="709"/>
      <c r="E2076" s="2177"/>
      <c r="F2076" s="661"/>
    </row>
    <row r="2077" spans="1:6">
      <c r="A2077" s="1696"/>
      <c r="B2077" s="763"/>
      <c r="C2077" s="1709"/>
      <c r="D2077" s="709"/>
      <c r="E2077" s="2177"/>
      <c r="F2077" s="661"/>
    </row>
    <row r="2078" spans="1:6" ht="14.4" customHeight="1">
      <c r="A2078" s="48"/>
      <c r="B2078" s="2627" t="s">
        <v>2024</v>
      </c>
      <c r="C2078" s="47"/>
      <c r="D2078" s="718"/>
      <c r="E2078" s="2014"/>
      <c r="F2078" s="2461"/>
    </row>
    <row r="2079" spans="1:6" ht="15" thickBot="1">
      <c r="A2079" s="664"/>
      <c r="B2079" s="2628"/>
      <c r="C2079" s="764"/>
      <c r="D2079" s="765"/>
      <c r="E2079" s="2181"/>
      <c r="F2079" s="2462">
        <f>SUM(F2033:F2077)</f>
        <v>0</v>
      </c>
    </row>
    <row r="2080" spans="1:6" ht="15" thickTop="1"/>
  </sheetData>
  <sheetProtection algorithmName="SHA-512" hashValue="2KA6Em1Nya6CybItuzeIs4ydSD7/9NXfANho26r1IU9iibb0xVCst8Uke5R33pLeURp6BgGz5JtyxcKlh21phQ==" saltValue="1WnmEtJhXhLZ/SZxN+GQyQ==" spinCount="100000" sheet="1" objects="1" scenarios="1"/>
  <mergeCells count="31">
    <mergeCell ref="C2031:D2031"/>
    <mergeCell ref="B1753:B1754"/>
    <mergeCell ref="B1793:B1794"/>
    <mergeCell ref="B1838:B1839"/>
    <mergeCell ref="B1887:B1888"/>
    <mergeCell ref="B2078:B2079"/>
    <mergeCell ref="A1936:B1936"/>
    <mergeCell ref="B1574:B1575"/>
    <mergeCell ref="B889:B890"/>
    <mergeCell ref="B932:B933"/>
    <mergeCell ref="B974:B975"/>
    <mergeCell ref="B1089:B1090"/>
    <mergeCell ref="B1127:B1128"/>
    <mergeCell ref="B1176:B1177"/>
    <mergeCell ref="B1223:B1224"/>
    <mergeCell ref="B1351:B1352"/>
    <mergeCell ref="B1433:B1434"/>
    <mergeCell ref="B1482:B1483"/>
    <mergeCell ref="B1529:B1530"/>
    <mergeCell ref="B840:B841"/>
    <mergeCell ref="B47:B48"/>
    <mergeCell ref="B209:B210"/>
    <mergeCell ref="B258:B259"/>
    <mergeCell ref="B304:B305"/>
    <mergeCell ref="B382:B383"/>
    <mergeCell ref="B416:B417"/>
    <mergeCell ref="B457:B458"/>
    <mergeCell ref="B501:B502"/>
    <mergeCell ref="B559:B560"/>
    <mergeCell ref="B607:B608"/>
    <mergeCell ref="B723:B724"/>
  </mergeCells>
  <printOptions horizontalCentered="1"/>
  <pageMargins left="0.25" right="0.25" top="0.75" bottom="0.75" header="0.3" footer="0.3"/>
  <pageSetup paperSize="9" orientation="portrait" r:id="rId1"/>
  <headerFooter>
    <oddFooter>&amp;LEAST WING B - ELECTRICAL SERVICES&amp;CBILL 5&amp;RPage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55230-22A2-4758-B814-CB8D7E8EFD6F}">
  <dimension ref="B19:J633"/>
  <sheetViews>
    <sheetView view="pageBreakPreview" zoomScale="60" zoomScaleNormal="100" workbookViewId="0">
      <selection activeCell="F27" sqref="F27"/>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2026</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89C63-FBC8-413E-A227-40AFD3B65961}">
  <dimension ref="A1:N129"/>
  <sheetViews>
    <sheetView view="pageBreakPreview" topLeftCell="A19" zoomScale="115" zoomScaleNormal="10" zoomScaleSheetLayoutView="115" workbookViewId="0">
      <selection activeCell="F13" sqref="F12:F13"/>
    </sheetView>
  </sheetViews>
  <sheetFormatPr defaultColWidth="9.109375" defaultRowHeight="14.4"/>
  <cols>
    <col min="1" max="1" width="5.33203125" style="810" customWidth="1"/>
    <col min="2" max="2" width="57.88671875" customWidth="1"/>
    <col min="3" max="3" width="6.33203125" customWidth="1"/>
    <col min="4" max="4" width="5.77734375" bestFit="1" customWidth="1"/>
    <col min="5" max="5" width="7.6640625" style="2029" customWidth="1"/>
    <col min="6" max="6" width="12.88671875" customWidth="1"/>
    <col min="8" max="8" width="10.109375" bestFit="1" customWidth="1"/>
  </cols>
  <sheetData>
    <row r="1" spans="1:14" s="62" customFormat="1" ht="13.8">
      <c r="A1" s="27" t="s">
        <v>7</v>
      </c>
      <c r="B1" s="25" t="s">
        <v>8</v>
      </c>
      <c r="C1" s="26" t="s">
        <v>991</v>
      </c>
      <c r="D1" s="28" t="s">
        <v>10</v>
      </c>
      <c r="E1" s="2005" t="s">
        <v>11</v>
      </c>
      <c r="F1" s="167" t="s">
        <v>12</v>
      </c>
      <c r="G1" s="527"/>
      <c r="H1" s="527"/>
      <c r="I1" s="527"/>
      <c r="J1" s="527"/>
      <c r="K1" s="527"/>
      <c r="L1" s="527"/>
      <c r="M1" s="527"/>
      <c r="N1" s="527"/>
    </row>
    <row r="2" spans="1:14" s="62" customFormat="1" ht="13.8">
      <c r="A2" s="149"/>
      <c r="B2" s="343"/>
      <c r="C2" s="61"/>
      <c r="D2" s="149"/>
      <c r="E2" s="195"/>
      <c r="F2" s="356"/>
      <c r="G2" s="527"/>
      <c r="H2" s="527"/>
      <c r="I2" s="527"/>
      <c r="J2" s="527"/>
      <c r="K2" s="527"/>
      <c r="L2" s="527"/>
      <c r="M2" s="527"/>
      <c r="N2" s="527"/>
    </row>
    <row r="3" spans="1:14" s="29" customFormat="1" ht="13.8">
      <c r="A3" s="31"/>
      <c r="B3" s="813" t="s">
        <v>2027</v>
      </c>
      <c r="C3" s="30"/>
      <c r="D3" s="31"/>
      <c r="E3" s="2009"/>
      <c r="F3" s="392"/>
      <c r="G3" s="523"/>
      <c r="H3" s="523"/>
      <c r="I3" s="523"/>
      <c r="J3" s="523"/>
      <c r="K3" s="523"/>
      <c r="L3" s="523"/>
      <c r="M3" s="523"/>
      <c r="N3" s="523"/>
    </row>
    <row r="4" spans="1:14" s="29" customFormat="1" ht="13.8">
      <c r="A4" s="31"/>
      <c r="B4" s="409"/>
      <c r="C4" s="30"/>
      <c r="D4" s="31"/>
      <c r="E4" s="2009"/>
      <c r="F4" s="392"/>
      <c r="G4" s="523"/>
      <c r="H4" s="523"/>
      <c r="I4" s="523"/>
      <c r="J4" s="523"/>
      <c r="K4" s="523"/>
      <c r="L4" s="523"/>
      <c r="M4" s="523"/>
      <c r="N4" s="523"/>
    </row>
    <row r="5" spans="1:14" s="40" customFormat="1" ht="13.8">
      <c r="A5" s="39"/>
      <c r="B5" s="33" t="s">
        <v>904</v>
      </c>
      <c r="C5" s="34"/>
      <c r="D5" s="35"/>
      <c r="E5" s="194"/>
      <c r="F5" s="229"/>
      <c r="G5" s="524"/>
      <c r="H5" s="524"/>
      <c r="I5" s="524"/>
      <c r="J5" s="524"/>
      <c r="K5" s="524"/>
      <c r="L5" s="524"/>
      <c r="M5" s="524"/>
      <c r="N5" s="524"/>
    </row>
    <row r="6" spans="1:14" s="40" customFormat="1" ht="13.8">
      <c r="A6" s="39"/>
      <c r="B6" s="33" t="s">
        <v>541</v>
      </c>
      <c r="C6" s="34"/>
      <c r="D6" s="35"/>
      <c r="E6" s="194"/>
      <c r="F6" s="229"/>
      <c r="G6" s="524"/>
      <c r="H6" s="524"/>
      <c r="I6" s="524"/>
      <c r="J6" s="524"/>
      <c r="K6" s="524"/>
      <c r="L6" s="524"/>
      <c r="M6" s="524"/>
      <c r="N6" s="524"/>
    </row>
    <row r="7" spans="1:14" s="40" customFormat="1" ht="13.8">
      <c r="A7" s="39"/>
      <c r="B7" s="33"/>
      <c r="C7" s="34"/>
      <c r="D7" s="35"/>
      <c r="E7" s="194"/>
      <c r="F7" s="229"/>
      <c r="G7" s="524"/>
      <c r="H7" s="524"/>
      <c r="I7" s="524"/>
      <c r="J7" s="524"/>
      <c r="K7" s="524"/>
      <c r="L7" s="524"/>
      <c r="M7" s="524"/>
      <c r="N7" s="524"/>
    </row>
    <row r="8" spans="1:14" s="40" customFormat="1" ht="13.8">
      <c r="A8" s="35"/>
      <c r="B8" s="54" t="s">
        <v>48</v>
      </c>
      <c r="C8" s="34"/>
      <c r="D8" s="35"/>
      <c r="E8" s="194"/>
      <c r="F8" s="229"/>
      <c r="G8" s="524"/>
      <c r="H8" s="524"/>
      <c r="I8" s="524"/>
      <c r="J8" s="524"/>
      <c r="K8" s="524"/>
      <c r="L8" s="524"/>
      <c r="M8" s="524"/>
      <c r="N8" s="524"/>
    </row>
    <row r="9" spans="1:14" s="40" customFormat="1" ht="13.8">
      <c r="A9" s="35"/>
      <c r="B9" s="54"/>
      <c r="C9" s="34"/>
      <c r="D9" s="35"/>
      <c r="E9" s="194"/>
      <c r="F9" s="229"/>
      <c r="G9" s="524"/>
      <c r="H9" s="524"/>
      <c r="I9" s="524"/>
      <c r="J9" s="524"/>
      <c r="K9" s="524"/>
      <c r="L9" s="524"/>
      <c r="M9" s="524"/>
      <c r="N9" s="524"/>
    </row>
    <row r="10" spans="1:14" s="193" customFormat="1">
      <c r="A10" s="39"/>
      <c r="B10" s="74" t="s">
        <v>47</v>
      </c>
      <c r="C10" s="34"/>
      <c r="D10" s="35"/>
      <c r="E10" s="194"/>
      <c r="F10" s="229"/>
      <c r="G10" s="260"/>
      <c r="H10" s="260"/>
      <c r="I10" s="260"/>
      <c r="J10" s="260"/>
      <c r="K10" s="260"/>
      <c r="L10" s="260"/>
      <c r="M10" s="260"/>
      <c r="N10" s="260"/>
    </row>
    <row r="11" spans="1:14" s="193" customFormat="1" ht="27.6">
      <c r="A11" s="39"/>
      <c r="B11" s="261" t="s">
        <v>821</v>
      </c>
      <c r="C11" s="34"/>
      <c r="D11" s="35"/>
      <c r="E11" s="194"/>
      <c r="F11" s="229"/>
      <c r="G11" s="260"/>
      <c r="H11" s="260"/>
      <c r="I11" s="260"/>
      <c r="J11" s="260"/>
      <c r="K11" s="260"/>
      <c r="L11" s="260"/>
      <c r="M11" s="260"/>
      <c r="N11" s="260"/>
    </row>
    <row r="12" spans="1:14" s="193" customFormat="1">
      <c r="A12" s="39"/>
      <c r="B12" s="74"/>
      <c r="C12" s="34"/>
      <c r="D12" s="35"/>
      <c r="E12" s="194"/>
      <c r="F12" s="229"/>
      <c r="G12" s="260"/>
      <c r="H12" s="260"/>
      <c r="I12" s="260"/>
      <c r="J12" s="260"/>
      <c r="K12" s="260"/>
      <c r="L12" s="260"/>
      <c r="M12" s="260"/>
      <c r="N12" s="260"/>
    </row>
    <row r="13" spans="1:14" s="193" customFormat="1">
      <c r="A13" s="39" t="s">
        <v>28</v>
      </c>
      <c r="B13" s="75" t="s">
        <v>905</v>
      </c>
      <c r="C13" s="34">
        <v>173</v>
      </c>
      <c r="D13" s="35" t="s">
        <v>29</v>
      </c>
      <c r="E13" s="194"/>
      <c r="F13" s="229">
        <f>$C13*E13</f>
        <v>0</v>
      </c>
      <c r="G13" s="259">
        <f>133.88+47-(1*1.2*2+0.6*0.6*2+1*2.4*2)</f>
        <v>172.96</v>
      </c>
      <c r="H13" s="260"/>
      <c r="I13" s="260"/>
      <c r="J13" s="260"/>
      <c r="K13" s="260"/>
      <c r="L13" s="260"/>
      <c r="M13" s="260"/>
      <c r="N13" s="260"/>
    </row>
    <row r="14" spans="1:14" s="193" customFormat="1">
      <c r="A14" s="39"/>
      <c r="B14" s="75"/>
      <c r="C14" s="34"/>
      <c r="D14" s="35"/>
      <c r="E14" s="194"/>
      <c r="F14" s="229"/>
      <c r="G14" s="260"/>
      <c r="H14" s="260"/>
      <c r="I14" s="260" t="s">
        <v>570</v>
      </c>
      <c r="J14" s="260">
        <f>355.43/3.5+2</f>
        <v>103.55142857142857</v>
      </c>
      <c r="K14" s="260"/>
      <c r="L14" s="260"/>
      <c r="M14" s="260"/>
      <c r="N14" s="260"/>
    </row>
    <row r="15" spans="1:14" s="40" customFormat="1" ht="13.8">
      <c r="A15" s="35"/>
      <c r="B15" s="217"/>
      <c r="C15" s="34"/>
      <c r="D15" s="35"/>
      <c r="E15" s="194"/>
      <c r="F15" s="229"/>
      <c r="G15" s="524"/>
      <c r="H15" s="524"/>
      <c r="I15" s="524"/>
      <c r="J15" s="524"/>
      <c r="K15" s="524"/>
      <c r="L15" s="524"/>
      <c r="M15" s="524"/>
      <c r="N15" s="524"/>
    </row>
    <row r="16" spans="1:14" s="40" customFormat="1" ht="13.8">
      <c r="A16" s="35" t="s">
        <v>30</v>
      </c>
      <c r="B16" s="51" t="s">
        <v>906</v>
      </c>
      <c r="C16" s="34">
        <v>417</v>
      </c>
      <c r="D16" s="35" t="s">
        <v>29</v>
      </c>
      <c r="E16" s="194"/>
      <c r="F16" s="229">
        <f>$C16*E16</f>
        <v>0</v>
      </c>
      <c r="G16" s="524">
        <f>(0.25*2+0.025*2*2)*J14+1.37*1*J14+355.43*0.3*2</f>
        <v>417.25431428571432</v>
      </c>
      <c r="H16" s="524"/>
      <c r="I16" s="524" t="s">
        <v>907</v>
      </c>
      <c r="J16" s="524"/>
      <c r="K16" s="524"/>
      <c r="L16" s="524"/>
      <c r="M16" s="524"/>
      <c r="N16" s="524"/>
    </row>
    <row r="17" spans="1:14" s="40" customFormat="1" ht="13.8">
      <c r="A17" s="35"/>
      <c r="B17" s="217"/>
      <c r="C17" s="34"/>
      <c r="D17" s="35"/>
      <c r="E17" s="194"/>
      <c r="F17" s="229"/>
      <c r="G17" s="524"/>
      <c r="H17" s="524"/>
      <c r="I17" s="524"/>
      <c r="J17" s="524"/>
      <c r="K17" s="524"/>
      <c r="L17" s="524"/>
      <c r="M17" s="524"/>
      <c r="N17" s="524"/>
    </row>
    <row r="18" spans="1:14" s="40" customFormat="1" ht="41.4">
      <c r="A18" s="35" t="s">
        <v>31</v>
      </c>
      <c r="B18" s="221" t="s">
        <v>827</v>
      </c>
      <c r="C18" s="34">
        <v>1</v>
      </c>
      <c r="D18" s="35" t="s">
        <v>397</v>
      </c>
      <c r="E18" s="194"/>
      <c r="F18" s="229">
        <f>$C18*E18</f>
        <v>0</v>
      </c>
      <c r="G18" s="524"/>
      <c r="H18" s="524"/>
      <c r="I18" s="524"/>
      <c r="J18" s="524"/>
      <c r="K18" s="524"/>
      <c r="L18" s="524"/>
      <c r="M18" s="524"/>
      <c r="N18" s="524"/>
    </row>
    <row r="19" spans="1:14" s="40" customFormat="1" ht="13.8">
      <c r="A19" s="35"/>
      <c r="B19" s="188"/>
      <c r="C19" s="34"/>
      <c r="D19" s="35"/>
      <c r="E19" s="194"/>
      <c r="F19" s="229"/>
      <c r="G19" s="524"/>
      <c r="H19" s="524"/>
      <c r="I19" s="524"/>
      <c r="J19" s="524"/>
      <c r="K19" s="524"/>
      <c r="L19" s="524"/>
      <c r="M19" s="524"/>
      <c r="N19" s="524"/>
    </row>
    <row r="20" spans="1:14" s="40" customFormat="1" ht="13.8">
      <c r="A20" s="35"/>
      <c r="B20" s="54" t="s">
        <v>879</v>
      </c>
      <c r="C20" s="34"/>
      <c r="D20" s="35"/>
      <c r="E20" s="194"/>
      <c r="F20" s="229"/>
      <c r="G20" s="524"/>
      <c r="H20" s="524"/>
      <c r="I20" s="524"/>
      <c r="J20" s="524"/>
      <c r="K20" s="524"/>
      <c r="L20" s="524"/>
      <c r="M20" s="524"/>
      <c r="N20" s="524"/>
    </row>
    <row r="21" spans="1:14" s="40" customFormat="1" ht="13.8">
      <c r="A21" s="39"/>
      <c r="B21" s="42"/>
      <c r="C21" s="34"/>
      <c r="D21" s="35"/>
      <c r="E21" s="194"/>
      <c r="F21" s="229"/>
      <c r="G21" s="524"/>
      <c r="H21" s="524"/>
      <c r="I21" s="524"/>
      <c r="J21" s="524"/>
      <c r="K21" s="524"/>
      <c r="L21" s="524"/>
      <c r="M21" s="524"/>
      <c r="N21" s="524"/>
    </row>
    <row r="22" spans="1:14" s="40" customFormat="1" ht="13.8">
      <c r="A22" s="39" t="s">
        <v>32</v>
      </c>
      <c r="B22" s="220" t="s">
        <v>908</v>
      </c>
      <c r="C22" s="34">
        <v>395</v>
      </c>
      <c r="D22" s="35" t="s">
        <v>29</v>
      </c>
      <c r="E22" s="194"/>
      <c r="F22" s="229">
        <f>$C22*E22</f>
        <v>0</v>
      </c>
      <c r="G22" s="524">
        <f>(355.43-0.25*J14)*0.6*2</f>
        <v>395.45057142857138</v>
      </c>
      <c r="H22" s="524"/>
      <c r="I22" s="524"/>
      <c r="J22" s="524"/>
      <c r="K22" s="524"/>
      <c r="L22" s="524"/>
      <c r="M22" s="524"/>
      <c r="N22" s="524"/>
    </row>
    <row r="23" spans="1:14" s="40" customFormat="1" ht="13.8">
      <c r="A23" s="39"/>
      <c r="B23" s="33"/>
      <c r="C23" s="34"/>
      <c r="D23" s="35"/>
      <c r="E23" s="194"/>
      <c r="F23" s="229"/>
      <c r="G23" s="524"/>
      <c r="H23" s="524"/>
      <c r="I23" s="524"/>
      <c r="J23" s="524"/>
      <c r="K23" s="524"/>
      <c r="L23" s="524"/>
      <c r="M23" s="524"/>
      <c r="N23" s="524"/>
    </row>
    <row r="24" spans="1:14" s="40" customFormat="1" ht="13.8">
      <c r="A24" s="39"/>
      <c r="B24" s="33"/>
      <c r="C24" s="34"/>
      <c r="D24" s="35"/>
      <c r="E24" s="194"/>
      <c r="F24" s="229"/>
      <c r="G24" s="524"/>
      <c r="H24" s="524"/>
      <c r="I24" s="524"/>
      <c r="J24" s="524"/>
      <c r="K24" s="524"/>
      <c r="L24" s="524"/>
      <c r="M24" s="524"/>
      <c r="N24" s="524"/>
    </row>
    <row r="25" spans="1:14" s="40" customFormat="1" ht="13.8">
      <c r="A25" s="39"/>
      <c r="B25" s="33"/>
      <c r="C25" s="34"/>
      <c r="D25" s="35"/>
      <c r="E25" s="194"/>
      <c r="F25" s="229"/>
      <c r="G25" s="524"/>
      <c r="H25" s="524"/>
      <c r="I25" s="524"/>
      <c r="J25" s="524"/>
      <c r="K25" s="524"/>
      <c r="L25" s="524"/>
      <c r="M25" s="524"/>
      <c r="N25" s="524"/>
    </row>
    <row r="26" spans="1:14" s="40" customFormat="1" ht="13.8">
      <c r="A26" s="39"/>
      <c r="B26" s="33"/>
      <c r="C26" s="34"/>
      <c r="D26" s="35"/>
      <c r="E26" s="194"/>
      <c r="F26" s="229"/>
      <c r="G26" s="524"/>
      <c r="H26" s="524"/>
      <c r="I26" s="524"/>
      <c r="J26" s="524"/>
      <c r="K26" s="524"/>
      <c r="L26" s="524"/>
      <c r="M26" s="524"/>
      <c r="N26" s="524"/>
    </row>
    <row r="27" spans="1:14" s="40" customFormat="1" ht="13.8">
      <c r="A27" s="39"/>
      <c r="B27" s="33"/>
      <c r="C27" s="34"/>
      <c r="D27" s="35"/>
      <c r="E27" s="194"/>
      <c r="F27" s="229"/>
      <c r="G27" s="524"/>
      <c r="H27" s="524"/>
      <c r="I27" s="524"/>
      <c r="J27" s="524"/>
      <c r="K27" s="524"/>
      <c r="L27" s="524"/>
      <c r="M27" s="524"/>
      <c r="N27" s="524"/>
    </row>
    <row r="28" spans="1:14" s="40" customFormat="1" ht="13.8">
      <c r="A28" s="39"/>
      <c r="B28" s="33"/>
      <c r="C28" s="34"/>
      <c r="D28" s="35"/>
      <c r="E28" s="194"/>
      <c r="F28" s="229"/>
      <c r="G28" s="524"/>
      <c r="H28" s="524"/>
      <c r="I28" s="524"/>
      <c r="J28" s="524"/>
      <c r="K28" s="524"/>
      <c r="L28" s="524"/>
      <c r="M28" s="524"/>
      <c r="N28" s="524"/>
    </row>
    <row r="29" spans="1:14" s="40" customFormat="1" ht="13.8">
      <c r="A29" s="39"/>
      <c r="B29" s="33"/>
      <c r="C29" s="34"/>
      <c r="D29" s="35"/>
      <c r="E29" s="194"/>
      <c r="F29" s="229"/>
      <c r="G29" s="524"/>
      <c r="H29" s="524"/>
      <c r="I29" s="524"/>
      <c r="J29" s="524"/>
      <c r="K29" s="524"/>
      <c r="L29" s="524"/>
      <c r="M29" s="524"/>
      <c r="N29" s="524"/>
    </row>
    <row r="30" spans="1:14" s="40" customFormat="1" ht="13.8">
      <c r="A30" s="39"/>
      <c r="B30" s="33"/>
      <c r="C30" s="34"/>
      <c r="D30" s="35"/>
      <c r="E30" s="194"/>
      <c r="F30" s="229"/>
      <c r="G30" s="524"/>
      <c r="H30" s="524"/>
      <c r="I30" s="524"/>
      <c r="J30" s="524"/>
      <c r="K30" s="524"/>
      <c r="L30" s="524"/>
      <c r="M30" s="524"/>
      <c r="N30" s="524"/>
    </row>
    <row r="31" spans="1:14" s="40" customFormat="1" ht="13.8">
      <c r="A31" s="39"/>
      <c r="B31" s="33"/>
      <c r="C31" s="34"/>
      <c r="D31" s="35"/>
      <c r="E31" s="194"/>
      <c r="F31" s="229"/>
      <c r="G31" s="524"/>
      <c r="H31" s="524"/>
      <c r="I31" s="524"/>
      <c r="J31" s="524"/>
      <c r="K31" s="524"/>
      <c r="L31" s="524"/>
      <c r="M31" s="524"/>
      <c r="N31" s="524"/>
    </row>
    <row r="32" spans="1:14" s="40" customFormat="1" ht="13.8">
      <c r="A32" s="39"/>
      <c r="B32" s="33"/>
      <c r="C32" s="34"/>
      <c r="D32" s="35"/>
      <c r="E32" s="194"/>
      <c r="F32" s="229"/>
      <c r="G32" s="524"/>
      <c r="H32" s="524"/>
      <c r="I32" s="524"/>
      <c r="J32" s="524"/>
      <c r="K32" s="524"/>
      <c r="L32" s="524"/>
      <c r="M32" s="524"/>
      <c r="N32" s="524"/>
    </row>
    <row r="33" spans="1:14" s="40" customFormat="1" ht="13.8">
      <c r="A33" s="39"/>
      <c r="B33" s="33"/>
      <c r="C33" s="34"/>
      <c r="D33" s="35"/>
      <c r="E33" s="194"/>
      <c r="F33" s="229"/>
      <c r="G33" s="524"/>
      <c r="H33" s="524"/>
      <c r="I33" s="524"/>
      <c r="J33" s="524"/>
      <c r="K33" s="524"/>
      <c r="L33" s="524"/>
      <c r="M33" s="524"/>
      <c r="N33" s="524"/>
    </row>
    <row r="34" spans="1:14" s="40" customFormat="1" ht="13.8">
      <c r="A34" s="39"/>
      <c r="B34" s="33"/>
      <c r="C34" s="34"/>
      <c r="D34" s="35"/>
      <c r="E34" s="194"/>
      <c r="F34" s="229"/>
      <c r="G34" s="524"/>
      <c r="H34" s="524"/>
      <c r="I34" s="524"/>
      <c r="J34" s="524"/>
      <c r="K34" s="524"/>
      <c r="L34" s="524"/>
      <c r="M34" s="524"/>
      <c r="N34" s="524"/>
    </row>
    <row r="35" spans="1:14" s="40" customFormat="1" ht="13.8">
      <c r="A35" s="39"/>
      <c r="B35" s="33"/>
      <c r="C35" s="34"/>
      <c r="D35" s="35"/>
      <c r="E35" s="194"/>
      <c r="F35" s="229"/>
      <c r="G35" s="524"/>
      <c r="H35" s="524"/>
      <c r="I35" s="524"/>
      <c r="J35" s="524"/>
      <c r="K35" s="524"/>
      <c r="L35" s="524"/>
      <c r="M35" s="524"/>
      <c r="N35" s="524"/>
    </row>
    <row r="36" spans="1:14" s="40" customFormat="1" ht="13.8">
      <c r="A36" s="39"/>
      <c r="B36" s="33"/>
      <c r="C36" s="34"/>
      <c r="D36" s="35"/>
      <c r="E36" s="194"/>
      <c r="F36" s="229"/>
      <c r="G36" s="524"/>
      <c r="H36" s="524"/>
      <c r="I36" s="524"/>
      <c r="J36" s="524"/>
      <c r="K36" s="524"/>
      <c r="L36" s="524"/>
      <c r="M36" s="524"/>
      <c r="N36" s="524"/>
    </row>
    <row r="37" spans="1:14" s="40" customFormat="1" ht="13.8">
      <c r="A37" s="39"/>
      <c r="B37" s="33"/>
      <c r="C37" s="34"/>
      <c r="D37" s="35"/>
      <c r="E37" s="194"/>
      <c r="F37" s="229"/>
      <c r="G37" s="524"/>
      <c r="H37" s="524"/>
      <c r="I37" s="524"/>
      <c r="J37" s="524"/>
      <c r="K37" s="524"/>
      <c r="L37" s="524"/>
      <c r="M37" s="524"/>
      <c r="N37" s="524"/>
    </row>
    <row r="38" spans="1:14" s="40" customFormat="1" ht="13.8">
      <c r="A38" s="39"/>
      <c r="B38" s="33"/>
      <c r="C38" s="34"/>
      <c r="D38" s="35"/>
      <c r="E38" s="194"/>
      <c r="F38" s="229"/>
      <c r="G38" s="524"/>
      <c r="H38" s="524"/>
      <c r="I38" s="524"/>
      <c r="J38" s="524"/>
      <c r="K38" s="524"/>
      <c r="L38" s="524"/>
      <c r="M38" s="524"/>
      <c r="N38" s="524"/>
    </row>
    <row r="39" spans="1:14" s="40" customFormat="1" ht="13.8">
      <c r="A39" s="39"/>
      <c r="B39" s="33"/>
      <c r="C39" s="34"/>
      <c r="D39" s="35"/>
      <c r="E39" s="194"/>
      <c r="F39" s="229"/>
      <c r="G39" s="524"/>
      <c r="H39" s="524"/>
      <c r="I39" s="524"/>
      <c r="J39" s="524"/>
      <c r="K39" s="524"/>
      <c r="L39" s="524"/>
      <c r="M39" s="524"/>
      <c r="N39" s="524"/>
    </row>
    <row r="40" spans="1:14" s="40" customFormat="1" ht="13.8">
      <c r="A40" s="39"/>
      <c r="B40" s="33"/>
      <c r="C40" s="34"/>
      <c r="D40" s="35"/>
      <c r="E40" s="194"/>
      <c r="F40" s="229"/>
      <c r="G40" s="524"/>
      <c r="H40" s="524"/>
      <c r="I40" s="524"/>
      <c r="J40" s="524"/>
      <c r="K40" s="524"/>
      <c r="L40" s="524"/>
      <c r="M40" s="524"/>
      <c r="N40" s="524"/>
    </row>
    <row r="41" spans="1:14" s="40" customFormat="1" ht="13.8">
      <c r="A41" s="39"/>
      <c r="B41" s="33"/>
      <c r="C41" s="34"/>
      <c r="D41" s="35"/>
      <c r="E41" s="194"/>
      <c r="F41" s="229"/>
      <c r="G41" s="524"/>
      <c r="H41" s="524"/>
      <c r="I41" s="524"/>
      <c r="J41" s="524"/>
      <c r="K41" s="524"/>
      <c r="L41" s="524"/>
      <c r="M41" s="524"/>
      <c r="N41" s="524"/>
    </row>
    <row r="42" spans="1:14" s="40" customFormat="1" ht="13.8">
      <c r="A42" s="39"/>
      <c r="B42" s="33"/>
      <c r="C42" s="34"/>
      <c r="D42" s="35"/>
      <c r="E42" s="194"/>
      <c r="F42" s="229"/>
      <c r="G42" s="524"/>
      <c r="H42" s="524"/>
      <c r="I42" s="524"/>
      <c r="J42" s="524"/>
      <c r="K42" s="524"/>
      <c r="L42" s="524"/>
      <c r="M42" s="524"/>
      <c r="N42" s="524"/>
    </row>
    <row r="43" spans="1:14" s="40" customFormat="1" ht="13.8">
      <c r="A43" s="39"/>
      <c r="B43" s="33"/>
      <c r="C43" s="34"/>
      <c r="D43" s="35"/>
      <c r="E43" s="194"/>
      <c r="F43" s="229"/>
      <c r="G43" s="524"/>
      <c r="H43" s="524"/>
      <c r="I43" s="524"/>
      <c r="J43" s="524"/>
      <c r="K43" s="524"/>
      <c r="L43" s="524"/>
      <c r="M43" s="524"/>
      <c r="N43" s="524"/>
    </row>
    <row r="44" spans="1:14" s="40" customFormat="1" ht="13.8">
      <c r="A44" s="152"/>
      <c r="B44" s="53"/>
      <c r="C44" s="47"/>
      <c r="D44" s="48"/>
      <c r="E44" s="572"/>
      <c r="F44" s="231"/>
      <c r="G44" s="524"/>
      <c r="H44" s="524"/>
      <c r="I44" s="524"/>
      <c r="J44" s="524"/>
      <c r="K44" s="524"/>
      <c r="L44" s="524"/>
      <c r="M44" s="524"/>
      <c r="N44" s="524"/>
    </row>
    <row r="45" spans="1:14" s="203" customFormat="1" thickBot="1">
      <c r="A45" s="186"/>
      <c r="B45" s="64" t="s">
        <v>558</v>
      </c>
      <c r="C45" s="65"/>
      <c r="D45" s="66"/>
      <c r="E45" s="2016"/>
      <c r="F45" s="232">
        <f>SUM(F5:F43)</f>
        <v>0</v>
      </c>
      <c r="G45" s="526"/>
      <c r="H45" s="526"/>
      <c r="I45" s="526"/>
      <c r="J45" s="526"/>
      <c r="K45" s="526"/>
      <c r="L45" s="526"/>
      <c r="M45" s="526"/>
      <c r="N45" s="526"/>
    </row>
    <row r="46" spans="1:14" s="203" customFormat="1" thickTop="1">
      <c r="A46" s="149"/>
      <c r="B46" s="205"/>
      <c r="C46" s="30"/>
      <c r="D46" s="227"/>
      <c r="E46" s="2009"/>
      <c r="F46" s="230"/>
      <c r="G46" s="526"/>
      <c r="H46" s="526"/>
      <c r="I46" s="526"/>
      <c r="J46" s="526"/>
      <c r="K46" s="526"/>
      <c r="L46" s="526"/>
      <c r="M46" s="526"/>
      <c r="N46" s="526"/>
    </row>
    <row r="47" spans="1:14" s="40" customFormat="1" ht="13.8">
      <c r="A47" s="35"/>
      <c r="B47" s="33" t="s">
        <v>887</v>
      </c>
      <c r="C47" s="34"/>
      <c r="D47" s="35"/>
      <c r="E47" s="194"/>
      <c r="F47" s="229"/>
      <c r="G47" s="524"/>
      <c r="H47" s="524"/>
      <c r="I47" s="524"/>
      <c r="J47" s="524"/>
      <c r="K47" s="524"/>
      <c r="L47" s="524"/>
      <c r="M47" s="524"/>
      <c r="N47" s="524"/>
    </row>
    <row r="48" spans="1:14" s="40" customFormat="1" ht="13.8">
      <c r="A48" s="35"/>
      <c r="B48" s="33" t="s">
        <v>542</v>
      </c>
      <c r="C48" s="34"/>
      <c r="D48" s="35"/>
      <c r="E48" s="194"/>
      <c r="F48" s="229"/>
      <c r="G48" s="524"/>
      <c r="H48" s="524"/>
      <c r="I48" s="524"/>
      <c r="J48" s="524"/>
      <c r="K48" s="524"/>
      <c r="L48" s="524"/>
      <c r="M48" s="524"/>
      <c r="N48" s="524"/>
    </row>
    <row r="49" spans="1:14" s="40" customFormat="1" ht="13.8">
      <c r="A49" s="35"/>
      <c r="B49" s="54"/>
      <c r="C49" s="34"/>
      <c r="D49" s="35"/>
      <c r="E49" s="194"/>
      <c r="F49" s="229"/>
      <c r="G49" s="524"/>
      <c r="H49" s="524"/>
      <c r="I49" s="524"/>
      <c r="J49" s="524"/>
      <c r="K49" s="524"/>
      <c r="L49" s="524"/>
      <c r="M49" s="524"/>
      <c r="N49" s="524"/>
    </row>
    <row r="50" spans="1:14" s="40" customFormat="1" ht="13.8">
      <c r="A50" s="35"/>
      <c r="B50" s="54" t="s">
        <v>48</v>
      </c>
      <c r="C50" s="34"/>
      <c r="D50" s="35"/>
      <c r="E50" s="194"/>
      <c r="F50" s="229"/>
      <c r="G50" s="524"/>
      <c r="H50" s="524"/>
      <c r="I50" s="524"/>
      <c r="J50" s="524"/>
      <c r="K50" s="524"/>
      <c r="L50" s="524"/>
      <c r="M50" s="524"/>
      <c r="N50" s="524"/>
    </row>
    <row r="51" spans="1:14" s="40" customFormat="1" ht="13.8">
      <c r="A51" s="35"/>
      <c r="B51" s="59"/>
      <c r="C51" s="34"/>
      <c r="D51" s="35"/>
      <c r="E51" s="194"/>
      <c r="F51" s="229"/>
      <c r="G51" s="524"/>
      <c r="H51" s="524"/>
      <c r="I51" s="524"/>
      <c r="J51" s="524"/>
      <c r="K51" s="524"/>
      <c r="L51" s="524"/>
      <c r="M51" s="524"/>
      <c r="N51" s="524"/>
    </row>
    <row r="52" spans="1:14" s="40" customFormat="1" ht="13.8">
      <c r="A52" s="35"/>
      <c r="B52" s="76" t="s">
        <v>56</v>
      </c>
      <c r="C52" s="34"/>
      <c r="D52" s="35"/>
      <c r="E52" s="194"/>
      <c r="F52" s="229"/>
      <c r="G52" s="524"/>
      <c r="H52" s="524"/>
      <c r="I52" s="524"/>
      <c r="J52" s="524"/>
      <c r="K52" s="524"/>
      <c r="L52" s="524"/>
      <c r="M52" s="524"/>
      <c r="N52" s="524"/>
    </row>
    <row r="53" spans="1:14" s="40" customFormat="1" ht="13.8">
      <c r="A53" s="35" t="s">
        <v>28</v>
      </c>
      <c r="B53" s="41" t="s">
        <v>909</v>
      </c>
      <c r="C53" s="34">
        <v>110</v>
      </c>
      <c r="D53" s="35" t="s">
        <v>29</v>
      </c>
      <c r="E53" s="194"/>
      <c r="F53" s="229">
        <f t="shared" ref="F53" si="0">$C53*E53</f>
        <v>0</v>
      </c>
      <c r="G53" s="524">
        <f>122.36-(1*1.2*2+0.6*0.6*2+1*2.4*2+0.9*2.4*2)</f>
        <v>110.12</v>
      </c>
      <c r="H53" s="524"/>
      <c r="I53" s="524"/>
      <c r="J53" s="524"/>
      <c r="K53" s="524"/>
      <c r="L53" s="524"/>
      <c r="M53" s="524"/>
      <c r="N53" s="524"/>
    </row>
    <row r="54" spans="1:14" s="40" customFormat="1" ht="13.8">
      <c r="A54" s="35"/>
      <c r="B54" s="54"/>
      <c r="C54" s="34"/>
      <c r="D54" s="35"/>
      <c r="E54" s="194"/>
      <c r="F54" s="229"/>
      <c r="G54" s="524"/>
      <c r="H54" s="524"/>
      <c r="I54" s="524"/>
      <c r="J54" s="524"/>
      <c r="K54" s="524"/>
      <c r="L54" s="524"/>
      <c r="M54" s="524"/>
      <c r="N54" s="524"/>
    </row>
    <row r="55" spans="1:14" s="259" customFormat="1">
      <c r="A55" s="39"/>
      <c r="B55" s="54" t="s">
        <v>910</v>
      </c>
      <c r="C55" s="39"/>
      <c r="D55" s="39"/>
      <c r="E55" s="58"/>
      <c r="F55" s="326"/>
    </row>
    <row r="56" spans="1:14" s="57" customFormat="1" ht="13.8">
      <c r="A56" s="39"/>
      <c r="B56" s="70"/>
      <c r="C56" s="56"/>
      <c r="D56" s="187"/>
      <c r="E56" s="194"/>
      <c r="F56" s="228"/>
      <c r="G56" s="525"/>
      <c r="H56" s="525"/>
      <c r="I56" s="525"/>
      <c r="J56" s="525"/>
      <c r="K56" s="525"/>
      <c r="L56" s="525"/>
      <c r="M56" s="525"/>
      <c r="N56" s="525"/>
    </row>
    <row r="57" spans="1:14" s="40" customFormat="1" ht="13.8">
      <c r="A57" s="35"/>
      <c r="B57" s="76" t="s">
        <v>56</v>
      </c>
      <c r="C57" s="34"/>
      <c r="D57" s="35"/>
      <c r="E57" s="194"/>
      <c r="F57" s="229"/>
      <c r="G57" s="524"/>
      <c r="H57" s="524"/>
      <c r="I57" s="524"/>
      <c r="J57" s="524"/>
      <c r="K57" s="524"/>
      <c r="L57" s="524"/>
      <c r="M57" s="524"/>
      <c r="N57" s="524"/>
    </row>
    <row r="58" spans="1:14" s="40" customFormat="1" ht="13.8">
      <c r="A58" s="35" t="s">
        <v>30</v>
      </c>
      <c r="B58" s="41" t="s">
        <v>911</v>
      </c>
      <c r="C58" s="34">
        <v>34</v>
      </c>
      <c r="D58" s="35" t="s">
        <v>29</v>
      </c>
      <c r="E58" s="194"/>
      <c r="F58" s="228">
        <f t="shared" ref="F58" si="1">$C58*E58</f>
        <v>0</v>
      </c>
      <c r="G58" s="524">
        <v>33.51</v>
      </c>
      <c r="H58" s="524"/>
      <c r="I58" s="524"/>
      <c r="J58" s="524"/>
      <c r="K58" s="524"/>
      <c r="L58" s="524"/>
      <c r="M58" s="524"/>
      <c r="N58" s="524"/>
    </row>
    <row r="59" spans="1:14" s="57" customFormat="1" ht="13.8">
      <c r="A59" s="39"/>
      <c r="B59" s="144"/>
      <c r="C59" s="56"/>
      <c r="D59" s="39"/>
      <c r="E59" s="58"/>
      <c r="F59" s="228"/>
      <c r="G59" s="525"/>
      <c r="H59" s="525"/>
      <c r="I59" s="525"/>
      <c r="J59" s="525"/>
      <c r="K59" s="525"/>
      <c r="L59" s="525"/>
      <c r="M59" s="525"/>
      <c r="N59" s="525"/>
    </row>
    <row r="60" spans="1:14" s="57" customFormat="1" ht="13.8">
      <c r="A60" s="39"/>
      <c r="B60" s="60"/>
      <c r="C60" s="56"/>
      <c r="D60" s="39"/>
      <c r="E60" s="58"/>
      <c r="F60" s="229"/>
      <c r="G60" s="525"/>
      <c r="H60" s="525"/>
      <c r="I60" s="525"/>
      <c r="J60" s="525"/>
      <c r="K60" s="525"/>
      <c r="L60" s="525"/>
      <c r="M60" s="525"/>
      <c r="N60" s="525"/>
    </row>
    <row r="61" spans="1:14" s="40" customFormat="1" ht="13.8">
      <c r="A61" s="35"/>
      <c r="B61" s="55"/>
      <c r="C61" s="34"/>
      <c r="D61" s="35"/>
      <c r="E61" s="194"/>
      <c r="F61" s="229"/>
      <c r="G61" s="524"/>
      <c r="H61" s="524"/>
      <c r="I61" s="524"/>
      <c r="J61" s="524"/>
      <c r="K61" s="524"/>
      <c r="L61" s="524"/>
      <c r="M61" s="524"/>
      <c r="N61" s="524"/>
    </row>
    <row r="62" spans="1:14" s="40" customFormat="1" ht="13.8">
      <c r="A62" s="35"/>
      <c r="B62" s="55"/>
      <c r="C62" s="34"/>
      <c r="D62" s="35"/>
      <c r="E62" s="194"/>
      <c r="F62" s="229"/>
      <c r="G62" s="524"/>
      <c r="H62" s="524"/>
      <c r="I62" s="524"/>
      <c r="J62" s="524"/>
      <c r="K62" s="524"/>
      <c r="L62" s="524"/>
      <c r="M62" s="524"/>
      <c r="N62" s="524"/>
    </row>
    <row r="63" spans="1:14" s="40" customFormat="1" ht="13.8">
      <c r="A63" s="35"/>
      <c r="B63" s="33"/>
      <c r="C63" s="34"/>
      <c r="D63" s="35"/>
      <c r="E63" s="194"/>
      <c r="F63" s="229"/>
      <c r="G63" s="524"/>
      <c r="H63" s="524"/>
      <c r="I63" s="524"/>
      <c r="J63" s="524"/>
      <c r="K63" s="524"/>
      <c r="L63" s="524"/>
      <c r="M63" s="524"/>
      <c r="N63" s="524"/>
    </row>
    <row r="64" spans="1:14" s="40" customFormat="1" ht="13.8">
      <c r="A64" s="35"/>
      <c r="B64" s="33"/>
      <c r="C64" s="34"/>
      <c r="D64" s="35"/>
      <c r="E64" s="194"/>
      <c r="F64" s="229"/>
      <c r="G64" s="524"/>
      <c r="H64" s="524"/>
      <c r="I64" s="524"/>
      <c r="J64" s="524"/>
      <c r="K64" s="524"/>
      <c r="L64" s="524"/>
      <c r="M64" s="524"/>
      <c r="N64" s="524"/>
    </row>
    <row r="65" spans="1:14" s="57" customFormat="1" ht="13.8">
      <c r="A65" s="39"/>
      <c r="B65" s="70"/>
      <c r="C65" s="56"/>
      <c r="D65" s="187"/>
      <c r="E65" s="194"/>
      <c r="F65" s="228"/>
      <c r="G65" s="525"/>
      <c r="H65" s="525"/>
      <c r="I65" s="525"/>
      <c r="J65" s="525"/>
      <c r="K65" s="525"/>
      <c r="L65" s="525"/>
      <c r="M65" s="525"/>
      <c r="N65" s="525"/>
    </row>
    <row r="66" spans="1:14" s="57" customFormat="1" ht="13.8">
      <c r="A66" s="39"/>
      <c r="B66" s="70"/>
      <c r="C66" s="56"/>
      <c r="D66" s="187"/>
      <c r="E66" s="194"/>
      <c r="F66" s="228"/>
      <c r="G66" s="525"/>
      <c r="H66" s="525"/>
      <c r="I66" s="525"/>
      <c r="J66" s="525"/>
      <c r="K66" s="525"/>
      <c r="L66" s="525"/>
      <c r="M66" s="525"/>
      <c r="N66" s="525"/>
    </row>
    <row r="67" spans="1:14" s="57" customFormat="1" ht="13.8">
      <c r="A67" s="39"/>
      <c r="B67" s="59"/>
      <c r="C67" s="56"/>
      <c r="D67" s="39"/>
      <c r="E67" s="58"/>
      <c r="F67" s="229"/>
      <c r="G67" s="525"/>
      <c r="H67" s="525"/>
      <c r="I67" s="525"/>
      <c r="J67" s="525"/>
      <c r="K67" s="525"/>
      <c r="L67" s="525"/>
      <c r="M67" s="525"/>
      <c r="N67" s="525"/>
    </row>
    <row r="68" spans="1:14" s="57" customFormat="1" ht="13.8">
      <c r="A68" s="39"/>
      <c r="B68" s="59"/>
      <c r="C68" s="56"/>
      <c r="D68" s="39"/>
      <c r="E68" s="58"/>
      <c r="F68" s="228"/>
      <c r="G68" s="525"/>
      <c r="H68" s="525"/>
      <c r="I68" s="525"/>
      <c r="J68" s="525"/>
      <c r="K68" s="525"/>
      <c r="L68" s="525"/>
      <c r="M68" s="525"/>
      <c r="N68" s="525"/>
    </row>
    <row r="69" spans="1:14" s="57" customFormat="1" ht="13.8">
      <c r="A69" s="39"/>
      <c r="B69" s="59"/>
      <c r="C69" s="56"/>
      <c r="D69" s="39"/>
      <c r="E69" s="58"/>
      <c r="F69" s="229"/>
      <c r="G69" s="525"/>
      <c r="H69" s="525"/>
      <c r="I69" s="525"/>
      <c r="J69" s="525"/>
      <c r="K69" s="525"/>
      <c r="L69" s="525"/>
      <c r="M69" s="525"/>
      <c r="N69" s="525"/>
    </row>
    <row r="70" spans="1:14" s="57" customFormat="1" ht="13.8">
      <c r="A70" s="39"/>
      <c r="B70" s="59"/>
      <c r="C70" s="56"/>
      <c r="D70" s="39"/>
      <c r="E70" s="58"/>
      <c r="F70" s="229"/>
      <c r="G70" s="525"/>
      <c r="H70" s="525"/>
      <c r="I70" s="525"/>
      <c r="J70" s="525"/>
      <c r="K70" s="525"/>
      <c r="L70" s="525"/>
      <c r="M70" s="525"/>
      <c r="N70" s="525"/>
    </row>
    <row r="71" spans="1:14" s="57" customFormat="1" ht="13.8">
      <c r="A71" s="39"/>
      <c r="B71" s="59"/>
      <c r="C71" s="56"/>
      <c r="D71" s="39"/>
      <c r="E71" s="58"/>
      <c r="F71" s="229"/>
      <c r="G71" s="525"/>
      <c r="H71" s="525"/>
      <c r="I71" s="525"/>
      <c r="J71" s="525"/>
      <c r="K71" s="525"/>
      <c r="L71" s="525"/>
      <c r="M71" s="525"/>
      <c r="N71" s="525"/>
    </row>
    <row r="72" spans="1:14" s="57" customFormat="1" ht="13.8">
      <c r="A72" s="39"/>
      <c r="B72" s="59"/>
      <c r="C72" s="56"/>
      <c r="D72" s="39"/>
      <c r="E72" s="58"/>
      <c r="F72" s="229"/>
      <c r="G72" s="525"/>
      <c r="H72" s="525"/>
      <c r="I72" s="525"/>
      <c r="J72" s="525"/>
      <c r="K72" s="525"/>
      <c r="L72" s="525"/>
      <c r="M72" s="525"/>
      <c r="N72" s="525"/>
    </row>
    <row r="73" spans="1:14" s="57" customFormat="1" ht="13.8">
      <c r="A73" s="39"/>
      <c r="B73" s="59"/>
      <c r="C73" s="56"/>
      <c r="D73" s="39"/>
      <c r="E73" s="58"/>
      <c r="F73" s="229"/>
      <c r="G73" s="525"/>
      <c r="H73" s="525"/>
      <c r="I73" s="525"/>
      <c r="J73" s="525"/>
      <c r="K73" s="525"/>
      <c r="L73" s="525"/>
      <c r="M73" s="525"/>
      <c r="N73" s="525"/>
    </row>
    <row r="74" spans="1:14" s="57" customFormat="1" ht="13.8">
      <c r="A74" s="39"/>
      <c r="B74" s="59"/>
      <c r="C74" s="56"/>
      <c r="D74" s="39"/>
      <c r="E74" s="58"/>
      <c r="F74" s="229"/>
      <c r="G74" s="525"/>
      <c r="H74" s="525"/>
      <c r="I74" s="525"/>
      <c r="J74" s="525"/>
      <c r="K74" s="525"/>
      <c r="L74" s="525"/>
      <c r="M74" s="525"/>
      <c r="N74" s="525"/>
    </row>
    <row r="75" spans="1:14" s="57" customFormat="1" ht="13.8">
      <c r="A75" s="39"/>
      <c r="B75" s="59"/>
      <c r="C75" s="56"/>
      <c r="D75" s="39"/>
      <c r="E75" s="58"/>
      <c r="F75" s="229"/>
      <c r="G75" s="525"/>
      <c r="H75" s="525"/>
      <c r="I75" s="525"/>
      <c r="J75" s="525"/>
      <c r="K75" s="525"/>
      <c r="L75" s="525"/>
      <c r="M75" s="525"/>
      <c r="N75" s="525"/>
    </row>
    <row r="76" spans="1:14" s="57" customFormat="1" ht="13.8">
      <c r="A76" s="39"/>
      <c r="B76" s="59"/>
      <c r="C76" s="56"/>
      <c r="D76" s="39"/>
      <c r="E76" s="58"/>
      <c r="F76" s="229"/>
      <c r="G76" s="525"/>
      <c r="H76" s="525"/>
      <c r="I76" s="525"/>
      <c r="J76" s="525"/>
      <c r="K76" s="525"/>
      <c r="L76" s="525"/>
      <c r="M76" s="525"/>
      <c r="N76" s="525"/>
    </row>
    <row r="77" spans="1:14" s="57" customFormat="1" ht="13.8">
      <c r="A77" s="39"/>
      <c r="B77" s="59"/>
      <c r="C77" s="56"/>
      <c r="D77" s="39"/>
      <c r="E77" s="58"/>
      <c r="F77" s="229"/>
      <c r="G77" s="525"/>
      <c r="H77" s="525"/>
      <c r="I77" s="525"/>
      <c r="J77" s="525"/>
      <c r="K77" s="525"/>
      <c r="L77" s="525"/>
      <c r="M77" s="525"/>
      <c r="N77" s="525"/>
    </row>
    <row r="78" spans="1:14" s="57" customFormat="1" ht="13.8">
      <c r="A78" s="39"/>
      <c r="B78" s="59"/>
      <c r="C78" s="56"/>
      <c r="D78" s="39"/>
      <c r="E78" s="58"/>
      <c r="F78" s="229"/>
      <c r="G78" s="525"/>
      <c r="H78" s="525"/>
      <c r="I78" s="525"/>
      <c r="J78" s="525"/>
      <c r="K78" s="525"/>
      <c r="L78" s="525"/>
      <c r="M78" s="525"/>
      <c r="N78" s="525"/>
    </row>
    <row r="79" spans="1:14" s="57" customFormat="1" ht="13.8">
      <c r="A79" s="39"/>
      <c r="B79" s="59"/>
      <c r="C79" s="56"/>
      <c r="D79" s="39"/>
      <c r="E79" s="58"/>
      <c r="F79" s="229"/>
      <c r="G79" s="525"/>
      <c r="H79" s="525"/>
      <c r="I79" s="525"/>
      <c r="J79" s="525"/>
      <c r="K79" s="525"/>
      <c r="L79" s="525"/>
      <c r="M79" s="525"/>
      <c r="N79" s="525"/>
    </row>
    <row r="80" spans="1:14" s="57" customFormat="1" ht="13.8">
      <c r="A80" s="39"/>
      <c r="B80" s="59"/>
      <c r="C80" s="56"/>
      <c r="D80" s="39"/>
      <c r="E80" s="58"/>
      <c r="F80" s="229"/>
      <c r="G80" s="525"/>
      <c r="H80" s="525"/>
      <c r="I80" s="525"/>
      <c r="J80" s="525"/>
      <c r="K80" s="525"/>
      <c r="L80" s="525"/>
      <c r="M80" s="525"/>
      <c r="N80" s="525"/>
    </row>
    <row r="81" spans="1:14" s="57" customFormat="1" ht="13.8">
      <c r="A81" s="39"/>
      <c r="B81" s="59"/>
      <c r="C81" s="56"/>
      <c r="D81" s="39"/>
      <c r="E81" s="58"/>
      <c r="F81" s="229"/>
      <c r="G81" s="525"/>
      <c r="H81" s="525"/>
      <c r="I81" s="525"/>
      <c r="J81" s="525"/>
      <c r="K81" s="525"/>
      <c r="L81" s="525"/>
      <c r="M81" s="525"/>
      <c r="N81" s="525"/>
    </row>
    <row r="82" spans="1:14" s="57" customFormat="1" ht="13.8">
      <c r="A82" s="39"/>
      <c r="B82" s="59"/>
      <c r="C82" s="56"/>
      <c r="D82" s="39"/>
      <c r="E82" s="58"/>
      <c r="F82" s="229"/>
      <c r="G82" s="525"/>
      <c r="H82" s="525"/>
      <c r="I82" s="525"/>
      <c r="J82" s="525"/>
      <c r="K82" s="525"/>
      <c r="L82" s="525"/>
      <c r="M82" s="525"/>
      <c r="N82" s="525"/>
    </row>
    <row r="83" spans="1:14" s="57" customFormat="1" ht="13.8">
      <c r="A83" s="39"/>
      <c r="B83" s="59"/>
      <c r="C83" s="56"/>
      <c r="D83" s="39"/>
      <c r="E83" s="58"/>
      <c r="F83" s="229"/>
      <c r="G83" s="525"/>
      <c r="H83" s="525"/>
      <c r="I83" s="525"/>
      <c r="J83" s="525"/>
      <c r="K83" s="525"/>
      <c r="L83" s="525"/>
      <c r="M83" s="525"/>
      <c r="N83" s="525"/>
    </row>
    <row r="84" spans="1:14" s="57" customFormat="1" ht="13.8">
      <c r="A84" s="39"/>
      <c r="B84" s="59"/>
      <c r="C84" s="56"/>
      <c r="D84" s="39"/>
      <c r="E84" s="58"/>
      <c r="F84" s="229"/>
      <c r="G84" s="525"/>
      <c r="H84" s="525"/>
      <c r="I84" s="525"/>
      <c r="J84" s="525"/>
      <c r="K84" s="525"/>
      <c r="L84" s="525"/>
      <c r="M84" s="525"/>
      <c r="N84" s="525"/>
    </row>
    <row r="85" spans="1:14" s="57" customFormat="1" ht="13.8">
      <c r="A85" s="39"/>
      <c r="B85" s="59"/>
      <c r="C85" s="56"/>
      <c r="D85" s="39"/>
      <c r="E85" s="58"/>
      <c r="F85" s="229"/>
      <c r="G85" s="525"/>
      <c r="H85" s="525"/>
      <c r="I85" s="525"/>
      <c r="J85" s="525"/>
      <c r="K85" s="525"/>
      <c r="L85" s="525"/>
      <c r="M85" s="525"/>
      <c r="N85" s="525"/>
    </row>
    <row r="86" spans="1:14" s="57" customFormat="1" ht="13.8">
      <c r="A86" s="39"/>
      <c r="B86" s="59"/>
      <c r="C86" s="56"/>
      <c r="D86" s="39"/>
      <c r="E86" s="58"/>
      <c r="F86" s="229"/>
      <c r="G86" s="525"/>
      <c r="H86" s="525"/>
      <c r="I86" s="525"/>
      <c r="J86" s="525"/>
      <c r="K86" s="525"/>
      <c r="L86" s="525"/>
      <c r="M86" s="525"/>
      <c r="N86" s="525"/>
    </row>
    <row r="87" spans="1:14" s="57" customFormat="1" ht="13.8">
      <c r="A87" s="39"/>
      <c r="B87" s="59"/>
      <c r="C87" s="56"/>
      <c r="D87" s="39"/>
      <c r="E87" s="58"/>
      <c r="F87" s="229"/>
      <c r="G87" s="525"/>
      <c r="H87" s="525"/>
      <c r="I87" s="525"/>
      <c r="J87" s="525"/>
      <c r="K87" s="525"/>
      <c r="L87" s="525"/>
      <c r="M87" s="525"/>
      <c r="N87" s="525"/>
    </row>
    <row r="88" spans="1:14" s="57" customFormat="1" ht="13.8">
      <c r="A88" s="39"/>
      <c r="B88" s="59"/>
      <c r="C88" s="56"/>
      <c r="D88" s="39"/>
      <c r="E88" s="58"/>
      <c r="F88" s="229"/>
      <c r="G88" s="525"/>
      <c r="H88" s="525"/>
      <c r="I88" s="525"/>
      <c r="J88" s="525"/>
      <c r="K88" s="525"/>
      <c r="L88" s="525"/>
      <c r="M88" s="525"/>
      <c r="N88" s="525"/>
    </row>
    <row r="89" spans="1:14" s="57" customFormat="1" ht="13.8">
      <c r="A89" s="39"/>
      <c r="B89" s="59"/>
      <c r="C89" s="56"/>
      <c r="D89" s="39"/>
      <c r="E89" s="58"/>
      <c r="F89" s="229"/>
      <c r="G89" s="525"/>
      <c r="H89" s="525"/>
      <c r="I89" s="525"/>
      <c r="J89" s="525"/>
      <c r="K89" s="525"/>
      <c r="L89" s="525"/>
      <c r="M89" s="525"/>
      <c r="N89" s="525"/>
    </row>
    <row r="90" spans="1:14" s="57" customFormat="1" ht="13.8">
      <c r="A90" s="39"/>
      <c r="B90" s="59"/>
      <c r="C90" s="56"/>
      <c r="D90" s="39"/>
      <c r="E90" s="58"/>
      <c r="F90" s="229"/>
      <c r="G90" s="525"/>
      <c r="H90" s="525"/>
      <c r="I90" s="525"/>
      <c r="J90" s="525"/>
      <c r="K90" s="525"/>
      <c r="L90" s="525"/>
      <c r="M90" s="525"/>
      <c r="N90" s="525"/>
    </row>
    <row r="91" spans="1:14" s="57" customFormat="1" ht="13.8">
      <c r="A91" s="152"/>
      <c r="B91" s="150"/>
      <c r="C91" s="151"/>
      <c r="D91" s="152"/>
      <c r="E91" s="196"/>
      <c r="F91" s="324"/>
      <c r="G91" s="525"/>
      <c r="H91" s="525"/>
      <c r="I91" s="525"/>
      <c r="J91" s="525"/>
      <c r="K91" s="525"/>
      <c r="L91" s="525"/>
      <c r="M91" s="525"/>
      <c r="N91" s="525"/>
    </row>
    <row r="92" spans="1:14" s="203" customFormat="1" thickBot="1">
      <c r="A92" s="186"/>
      <c r="B92" s="153" t="s">
        <v>19</v>
      </c>
      <c r="C92" s="65"/>
      <c r="D92" s="66"/>
      <c r="E92" s="2016"/>
      <c r="F92" s="232">
        <f>SUM(F48:F91)</f>
        <v>0</v>
      </c>
      <c r="G92" s="526"/>
      <c r="H92" s="526"/>
      <c r="I92" s="526"/>
      <c r="J92" s="526"/>
      <c r="K92" s="526"/>
      <c r="L92" s="526"/>
      <c r="M92" s="526"/>
      <c r="N92" s="526"/>
    </row>
    <row r="93" spans="1:14" s="40" customFormat="1" thickTop="1">
      <c r="A93" s="39"/>
      <c r="B93" s="78"/>
      <c r="C93" s="34"/>
      <c r="D93" s="35"/>
      <c r="E93" s="194"/>
      <c r="F93" s="229"/>
      <c r="G93" s="524"/>
      <c r="H93" s="524"/>
      <c r="I93" s="524"/>
      <c r="J93" s="524"/>
      <c r="K93" s="524"/>
      <c r="L93" s="524"/>
      <c r="M93" s="524"/>
      <c r="N93" s="524"/>
    </row>
    <row r="94" spans="1:14" s="57" customFormat="1" ht="13.8">
      <c r="A94" s="39"/>
      <c r="B94" s="60"/>
      <c r="C94" s="56"/>
      <c r="D94" s="39"/>
      <c r="E94" s="58"/>
      <c r="F94" s="229"/>
      <c r="G94" s="525"/>
      <c r="H94" s="525"/>
      <c r="I94" s="525"/>
      <c r="J94" s="525"/>
      <c r="K94" s="525"/>
      <c r="L94" s="525"/>
      <c r="M94" s="525"/>
      <c r="N94" s="525"/>
    </row>
    <row r="95" spans="1:14" s="62" customFormat="1" ht="13.8">
      <c r="A95" s="35"/>
      <c r="B95" s="33" t="s">
        <v>417</v>
      </c>
      <c r="C95" s="67"/>
      <c r="D95" s="35"/>
      <c r="E95" s="2051"/>
      <c r="F95" s="68"/>
      <c r="G95" s="527"/>
      <c r="H95" s="527"/>
      <c r="I95" s="527"/>
      <c r="J95" s="527"/>
      <c r="K95" s="527"/>
      <c r="L95" s="527"/>
      <c r="M95" s="527"/>
      <c r="N95" s="527"/>
    </row>
    <row r="96" spans="1:14" s="57" customFormat="1" ht="13.8">
      <c r="A96" s="35"/>
      <c r="B96" s="33"/>
      <c r="C96" s="67"/>
      <c r="D96" s="35"/>
      <c r="E96" s="2051"/>
      <c r="F96" s="68"/>
      <c r="G96" s="525"/>
      <c r="H96" s="525"/>
      <c r="I96" s="525"/>
      <c r="J96" s="525"/>
      <c r="K96" s="525"/>
      <c r="L96" s="525"/>
      <c r="M96" s="525"/>
      <c r="N96" s="525"/>
    </row>
    <row r="97" spans="1:14">
      <c r="A97" s="35">
        <v>1</v>
      </c>
      <c r="B97" s="42" t="s">
        <v>394</v>
      </c>
      <c r="C97" s="67"/>
      <c r="D97" s="35" t="s">
        <v>51</v>
      </c>
      <c r="E97" s="2051"/>
      <c r="F97" s="68">
        <f>F45</f>
        <v>0</v>
      </c>
      <c r="G97" s="259"/>
      <c r="H97" s="259"/>
      <c r="I97" s="259"/>
      <c r="J97" s="259"/>
      <c r="K97" s="259"/>
      <c r="L97" s="259"/>
      <c r="M97" s="259"/>
      <c r="N97" s="259"/>
    </row>
    <row r="98" spans="1:14">
      <c r="A98" s="35"/>
      <c r="B98" s="42"/>
      <c r="C98" s="67"/>
      <c r="D98" s="35"/>
      <c r="E98" s="2051"/>
      <c r="F98" s="68"/>
      <c r="G98" s="259"/>
      <c r="H98" s="259"/>
      <c r="I98" s="259"/>
      <c r="J98" s="259"/>
      <c r="K98" s="259"/>
      <c r="L98" s="259"/>
      <c r="M98" s="259"/>
      <c r="N98" s="259"/>
    </row>
    <row r="99" spans="1:14" s="211" customFormat="1">
      <c r="A99" s="35">
        <v>2</v>
      </c>
      <c r="B99" s="42" t="s">
        <v>53</v>
      </c>
      <c r="C99" s="67"/>
      <c r="D99" s="35" t="s">
        <v>912</v>
      </c>
      <c r="E99" s="2051"/>
      <c r="F99" s="68">
        <f>F92</f>
        <v>0</v>
      </c>
      <c r="G99" s="528"/>
      <c r="H99" s="528"/>
      <c r="I99" s="528"/>
      <c r="J99" s="528"/>
      <c r="K99" s="528"/>
      <c r="L99" s="528"/>
      <c r="M99" s="528"/>
      <c r="N99" s="528"/>
    </row>
    <row r="100" spans="1:14" s="40" customFormat="1" ht="13.8">
      <c r="A100" s="35"/>
      <c r="B100" s="33"/>
      <c r="C100" s="67"/>
      <c r="D100" s="35"/>
      <c r="E100" s="2051"/>
      <c r="F100" s="68"/>
      <c r="G100" s="524"/>
      <c r="H100" s="524"/>
      <c r="I100" s="524"/>
      <c r="J100" s="524"/>
      <c r="K100" s="524"/>
      <c r="L100" s="524"/>
      <c r="M100" s="524"/>
      <c r="N100" s="524"/>
    </row>
    <row r="101" spans="1:14" s="40" customFormat="1" ht="13.8">
      <c r="A101" s="35"/>
      <c r="B101" s="33"/>
      <c r="C101" s="67"/>
      <c r="D101" s="35"/>
      <c r="E101" s="2051"/>
      <c r="F101" s="68"/>
      <c r="G101" s="524"/>
      <c r="H101" s="524"/>
      <c r="I101" s="524"/>
      <c r="J101" s="524"/>
      <c r="K101" s="524"/>
      <c r="L101" s="524"/>
      <c r="M101" s="524"/>
      <c r="N101" s="524"/>
    </row>
    <row r="102" spans="1:14" s="40" customFormat="1" ht="13.8">
      <c r="A102" s="35"/>
      <c r="B102" s="33"/>
      <c r="C102" s="67"/>
      <c r="D102" s="35"/>
      <c r="E102" s="2051"/>
      <c r="F102" s="68"/>
      <c r="G102" s="524"/>
      <c r="H102" s="524"/>
      <c r="I102" s="524"/>
      <c r="J102" s="524"/>
      <c r="K102" s="524"/>
      <c r="L102" s="524"/>
      <c r="M102" s="524"/>
      <c r="N102" s="524"/>
    </row>
    <row r="103" spans="1:14" s="40" customFormat="1" ht="13.8">
      <c r="A103" s="35"/>
      <c r="B103" s="33"/>
      <c r="C103" s="67"/>
      <c r="D103" s="35"/>
      <c r="E103" s="2051"/>
      <c r="F103" s="68"/>
      <c r="G103" s="524"/>
      <c r="H103" s="524"/>
      <c r="I103" s="524"/>
      <c r="J103" s="524"/>
      <c r="K103" s="524"/>
      <c r="L103" s="524"/>
      <c r="M103" s="524"/>
      <c r="N103" s="524"/>
    </row>
    <row r="104" spans="1:14" s="40" customFormat="1" ht="13.8">
      <c r="A104" s="35"/>
      <c r="B104" s="42"/>
      <c r="C104" s="67"/>
      <c r="D104" s="35"/>
      <c r="E104" s="2051"/>
      <c r="F104" s="68"/>
      <c r="G104" s="524"/>
      <c r="H104" s="524"/>
      <c r="I104" s="524"/>
      <c r="J104" s="524"/>
      <c r="K104" s="524"/>
      <c r="L104" s="524"/>
      <c r="M104" s="524"/>
      <c r="N104" s="524"/>
    </row>
    <row r="105" spans="1:14" s="40" customFormat="1" ht="13.8">
      <c r="A105" s="35"/>
      <c r="B105" s="42"/>
      <c r="C105" s="67"/>
      <c r="D105" s="35"/>
      <c r="E105" s="2051"/>
      <c r="F105" s="68"/>
      <c r="G105" s="524"/>
      <c r="H105" s="524"/>
      <c r="I105" s="524"/>
      <c r="J105" s="524"/>
      <c r="K105" s="524"/>
      <c r="L105" s="524"/>
      <c r="M105" s="524"/>
      <c r="N105" s="524"/>
    </row>
    <row r="106" spans="1:14" s="40" customFormat="1" ht="13.8">
      <c r="A106" s="35"/>
      <c r="B106" s="42"/>
      <c r="C106" s="67"/>
      <c r="D106" s="35"/>
      <c r="E106" s="2051"/>
      <c r="F106" s="68"/>
      <c r="G106" s="524"/>
      <c r="H106" s="524"/>
      <c r="I106" s="524"/>
      <c r="J106" s="524"/>
      <c r="K106" s="524"/>
      <c r="L106" s="524"/>
      <c r="M106" s="524"/>
      <c r="N106" s="524"/>
    </row>
    <row r="107" spans="1:14" s="40" customFormat="1" ht="13.8">
      <c r="A107" s="35"/>
      <c r="B107" s="42"/>
      <c r="C107" s="67"/>
      <c r="D107" s="35"/>
      <c r="E107" s="2051"/>
      <c r="F107" s="68"/>
      <c r="G107" s="524"/>
      <c r="H107" s="524"/>
      <c r="I107" s="524"/>
      <c r="J107" s="524"/>
      <c r="K107" s="524"/>
      <c r="L107" s="524"/>
      <c r="M107" s="524"/>
      <c r="N107" s="524"/>
    </row>
    <row r="108" spans="1:14" s="40" customFormat="1" ht="13.8">
      <c r="A108" s="35"/>
      <c r="B108" s="42"/>
      <c r="C108" s="67"/>
      <c r="D108" s="35"/>
      <c r="E108" s="2051"/>
      <c r="F108" s="68"/>
      <c r="G108" s="524"/>
      <c r="H108" s="524"/>
      <c r="I108" s="524"/>
      <c r="J108" s="524"/>
      <c r="K108" s="524"/>
      <c r="L108" s="524"/>
      <c r="M108" s="524"/>
      <c r="N108" s="524"/>
    </row>
    <row r="109" spans="1:14" s="40" customFormat="1" ht="13.8">
      <c r="A109" s="35"/>
      <c r="B109" s="42"/>
      <c r="C109" s="67"/>
      <c r="D109" s="35"/>
      <c r="E109" s="2051"/>
      <c r="F109" s="68"/>
      <c r="G109" s="524"/>
      <c r="H109" s="524"/>
      <c r="I109" s="524"/>
      <c r="J109" s="524"/>
      <c r="K109" s="524"/>
      <c r="L109" s="524"/>
      <c r="M109" s="524"/>
      <c r="N109" s="524"/>
    </row>
    <row r="110" spans="1:14" s="40" customFormat="1" ht="13.8">
      <c r="A110" s="35"/>
      <c r="B110" s="42"/>
      <c r="C110" s="67"/>
      <c r="D110" s="35"/>
      <c r="E110" s="2051"/>
      <c r="F110" s="68"/>
      <c r="G110" s="524"/>
      <c r="H110" s="524"/>
      <c r="I110" s="524"/>
      <c r="J110" s="524"/>
      <c r="K110" s="524"/>
      <c r="L110" s="524"/>
      <c r="M110" s="524"/>
      <c r="N110" s="524"/>
    </row>
    <row r="111" spans="1:14" s="40" customFormat="1" ht="13.8">
      <c r="A111" s="35"/>
      <c r="B111" s="42"/>
      <c r="C111" s="67"/>
      <c r="D111" s="35"/>
      <c r="E111" s="2051"/>
      <c r="F111" s="68"/>
      <c r="G111" s="524"/>
      <c r="H111" s="524"/>
      <c r="I111" s="524"/>
      <c r="J111" s="524"/>
      <c r="K111" s="524"/>
      <c r="L111" s="524"/>
      <c r="M111" s="524"/>
      <c r="N111" s="524"/>
    </row>
    <row r="112" spans="1:14" s="40" customFormat="1" ht="13.8">
      <c r="A112" s="35"/>
      <c r="B112" s="42"/>
      <c r="C112" s="67"/>
      <c r="D112" s="35"/>
      <c r="E112" s="2051"/>
      <c r="F112" s="68"/>
      <c r="G112" s="524"/>
      <c r="H112" s="524"/>
      <c r="I112" s="524"/>
      <c r="J112" s="524"/>
      <c r="K112" s="524"/>
      <c r="L112" s="524"/>
      <c r="M112" s="524"/>
      <c r="N112" s="524"/>
    </row>
    <row r="113" spans="1:14" s="40" customFormat="1" ht="13.8">
      <c r="A113" s="35"/>
      <c r="B113" s="42"/>
      <c r="C113" s="67"/>
      <c r="D113" s="35"/>
      <c r="E113" s="2051"/>
      <c r="F113" s="68"/>
      <c r="G113" s="524"/>
      <c r="H113" s="524"/>
      <c r="I113" s="524"/>
      <c r="J113" s="524"/>
      <c r="K113" s="524"/>
      <c r="L113" s="524"/>
      <c r="M113" s="524"/>
      <c r="N113" s="524"/>
    </row>
    <row r="114" spans="1:14" s="40" customFormat="1" ht="13.8">
      <c r="A114" s="35"/>
      <c r="B114" s="42"/>
      <c r="C114" s="67"/>
      <c r="D114" s="35"/>
      <c r="E114" s="2051"/>
      <c r="F114" s="68"/>
      <c r="G114" s="524"/>
      <c r="H114" s="524"/>
      <c r="I114" s="524"/>
      <c r="J114" s="524"/>
      <c r="K114" s="524"/>
      <c r="L114" s="524"/>
      <c r="M114" s="524"/>
      <c r="N114" s="524"/>
    </row>
    <row r="115" spans="1:14" s="40" customFormat="1" ht="13.8">
      <c r="A115" s="35"/>
      <c r="B115" s="42"/>
      <c r="C115" s="67"/>
      <c r="D115" s="35"/>
      <c r="E115" s="2051"/>
      <c r="F115" s="68"/>
      <c r="G115" s="524"/>
      <c r="H115" s="524"/>
      <c r="I115" s="524"/>
      <c r="J115" s="524"/>
      <c r="K115" s="524"/>
      <c r="L115" s="524"/>
      <c r="M115" s="524"/>
      <c r="N115" s="524"/>
    </row>
    <row r="116" spans="1:14" s="57" customFormat="1" ht="13.8">
      <c r="A116" s="35"/>
      <c r="B116" s="42"/>
      <c r="C116" s="67"/>
      <c r="D116" s="35"/>
      <c r="E116" s="2051"/>
      <c r="F116" s="68"/>
      <c r="G116" s="508"/>
      <c r="H116" s="509"/>
      <c r="I116" s="509"/>
      <c r="J116" s="509"/>
      <c r="K116" s="509"/>
      <c r="L116" s="510"/>
      <c r="M116" s="525"/>
      <c r="N116" s="525"/>
    </row>
    <row r="117" spans="1:14" s="43" customFormat="1" ht="13.8">
      <c r="A117" s="35"/>
      <c r="B117" s="42"/>
      <c r="C117" s="67"/>
      <c r="D117" s="35"/>
      <c r="E117" s="2051"/>
      <c r="F117" s="68"/>
      <c r="G117" s="529"/>
      <c r="H117" s="529"/>
      <c r="I117" s="529"/>
      <c r="J117" s="529"/>
      <c r="K117" s="529"/>
      <c r="L117" s="529"/>
      <c r="M117" s="529"/>
      <c r="N117" s="529"/>
    </row>
    <row r="118" spans="1:14" s="57" customFormat="1" ht="13.8">
      <c r="A118" s="35"/>
      <c r="B118" s="42"/>
      <c r="C118" s="67"/>
      <c r="D118" s="35"/>
      <c r="E118" s="2051"/>
      <c r="F118" s="68"/>
      <c r="G118" s="525"/>
      <c r="H118" s="525"/>
      <c r="I118" s="525"/>
      <c r="J118" s="525"/>
      <c r="K118" s="525"/>
      <c r="L118" s="525"/>
      <c r="M118" s="525"/>
      <c r="N118" s="525"/>
    </row>
    <row r="119" spans="1:14" s="203" customFormat="1" ht="13.8">
      <c r="A119" s="35"/>
      <c r="B119" s="42"/>
      <c r="C119" s="67"/>
      <c r="D119" s="35"/>
      <c r="E119" s="2051"/>
      <c r="F119" s="68"/>
      <c r="G119" s="526"/>
      <c r="H119" s="526"/>
      <c r="I119" s="526"/>
      <c r="J119" s="526"/>
      <c r="K119" s="526"/>
      <c r="L119" s="526"/>
      <c r="M119" s="526"/>
      <c r="N119" s="526"/>
    </row>
    <row r="120" spans="1:14" s="43" customFormat="1" ht="13.8">
      <c r="A120" s="35"/>
      <c r="B120" s="42"/>
      <c r="C120" s="67"/>
      <c r="D120" s="35"/>
      <c r="E120" s="2051"/>
      <c r="F120" s="68"/>
      <c r="G120" s="529"/>
      <c r="H120" s="529"/>
      <c r="I120" s="529"/>
      <c r="J120" s="529"/>
      <c r="K120" s="529"/>
      <c r="L120" s="529"/>
      <c r="M120" s="529"/>
      <c r="N120" s="529"/>
    </row>
    <row r="121" spans="1:14" s="43" customFormat="1" ht="13.8">
      <c r="A121" s="35"/>
      <c r="B121" s="42"/>
      <c r="C121" s="67"/>
      <c r="D121" s="35"/>
      <c r="E121" s="2051"/>
      <c r="F121" s="68"/>
      <c r="G121" s="529"/>
      <c r="H121" s="529"/>
      <c r="I121" s="529"/>
      <c r="J121" s="529"/>
      <c r="K121" s="529"/>
      <c r="L121" s="529"/>
      <c r="M121" s="529"/>
      <c r="N121" s="529"/>
    </row>
    <row r="122" spans="1:14" s="43" customFormat="1" ht="13.8">
      <c r="A122" s="35"/>
      <c r="B122" s="42"/>
      <c r="C122" s="67"/>
      <c r="D122" s="35"/>
      <c r="E122" s="2051"/>
      <c r="F122" s="68"/>
      <c r="G122" s="529"/>
      <c r="H122" s="529"/>
      <c r="I122" s="529"/>
      <c r="J122" s="529"/>
      <c r="K122" s="529"/>
      <c r="L122" s="529"/>
      <c r="M122" s="529"/>
      <c r="N122" s="529"/>
    </row>
    <row r="123" spans="1:14" s="43" customFormat="1" ht="13.8">
      <c r="A123" s="35"/>
      <c r="B123" s="42"/>
      <c r="C123" s="67"/>
      <c r="D123" s="35"/>
      <c r="E123" s="2051"/>
      <c r="F123" s="68"/>
      <c r="G123" s="529"/>
      <c r="H123" s="529"/>
      <c r="I123" s="529"/>
      <c r="J123" s="529"/>
      <c r="K123" s="529"/>
      <c r="L123" s="529"/>
      <c r="M123" s="529"/>
      <c r="N123" s="529"/>
    </row>
    <row r="124" spans="1:14" s="43" customFormat="1" ht="13.8">
      <c r="A124" s="35"/>
      <c r="B124" s="42"/>
      <c r="C124" s="67"/>
      <c r="D124" s="35"/>
      <c r="E124" s="2051"/>
      <c r="F124" s="68"/>
      <c r="G124" s="529"/>
      <c r="H124" s="529"/>
      <c r="I124" s="529"/>
      <c r="J124" s="529"/>
      <c r="K124" s="529"/>
      <c r="L124" s="529"/>
      <c r="M124" s="529"/>
      <c r="N124" s="529"/>
    </row>
    <row r="125" spans="1:14" s="43" customFormat="1" ht="13.8">
      <c r="A125" s="35"/>
      <c r="B125" s="33"/>
      <c r="C125" s="67"/>
      <c r="D125" s="35"/>
      <c r="E125" s="2051"/>
      <c r="F125" s="68"/>
      <c r="G125" s="529"/>
      <c r="H125" s="529"/>
      <c r="I125" s="529"/>
      <c r="J125" s="529"/>
      <c r="K125" s="529"/>
      <c r="L125" s="529"/>
      <c r="M125" s="529"/>
      <c r="N125" s="529"/>
    </row>
    <row r="126" spans="1:14" s="43" customFormat="1" ht="13.8">
      <c r="A126" s="35"/>
      <c r="B126" s="33"/>
      <c r="C126" s="67"/>
      <c r="D126" s="35"/>
      <c r="E126" s="2051"/>
      <c r="F126" s="68"/>
      <c r="G126" s="529"/>
      <c r="H126" s="529"/>
      <c r="I126" s="529"/>
      <c r="J126" s="529"/>
      <c r="K126" s="529"/>
      <c r="L126" s="529"/>
      <c r="M126" s="529"/>
      <c r="N126" s="529"/>
    </row>
    <row r="127" spans="1:14" s="43" customFormat="1" ht="27.6">
      <c r="A127" s="48"/>
      <c r="B127" s="394" t="s">
        <v>2028</v>
      </c>
      <c r="C127" s="47"/>
      <c r="D127" s="48"/>
      <c r="E127" s="572"/>
      <c r="F127" s="395">
        <f>SUM(F96:F126)</f>
        <v>0</v>
      </c>
      <c r="G127" s="529"/>
      <c r="H127" s="529"/>
      <c r="I127" s="529"/>
      <c r="J127" s="529"/>
      <c r="K127" s="529"/>
      <c r="L127" s="529"/>
      <c r="M127" s="529"/>
      <c r="N127" s="529"/>
    </row>
    <row r="128" spans="1:14" s="43" customFormat="1" ht="13.8">
      <c r="A128" s="254"/>
      <c r="B128" s="257"/>
      <c r="C128" s="396"/>
      <c r="D128" s="254"/>
      <c r="E128" s="577"/>
      <c r="F128" s="258"/>
      <c r="G128" s="529"/>
      <c r="H128" s="529"/>
      <c r="I128" s="529"/>
      <c r="J128" s="529"/>
      <c r="K128" s="529"/>
      <c r="L128" s="529"/>
      <c r="M128" s="529"/>
      <c r="N128" s="529"/>
    </row>
    <row r="129" spans="1:14" s="43" customFormat="1" ht="13.8">
      <c r="A129" s="35"/>
      <c r="B129" s="41"/>
      <c r="C129" s="34"/>
      <c r="D129" s="39"/>
      <c r="E129" s="2043"/>
      <c r="F129" s="337"/>
      <c r="G129" s="529"/>
      <c r="H129" s="529"/>
      <c r="I129" s="529"/>
      <c r="J129" s="529"/>
      <c r="K129" s="529"/>
      <c r="L129" s="529"/>
      <c r="M129" s="529"/>
      <c r="N129" s="529"/>
    </row>
  </sheetData>
  <sheetProtection algorithmName="SHA-512" hashValue="fKk1Tfk98qrCJg61dxCXXV+ZUAQzWWEqCesQ0sRSEs+mJconqjf+6xguluCMtTvAgdveriQazl9Cyd82Zh5FJw==" saltValue="nGQdh+KMgxBDrymzi9jlKA==" spinCount="100000" sheet="1" objects="1" scenarios="1"/>
  <pageMargins left="0.25" right="0.25" top="0.75" bottom="0.75" header="0.3" footer="0.3"/>
  <pageSetup orientation="portrait" r:id="rId1"/>
  <headerFooter>
    <oddFooter>&amp;LSHAERED /COMMON AREAS BUILDER'S WORKS
&amp;CBILL 4.1&amp;RPage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269B-21EB-4157-9BBF-2EFEF8FEBFC4}">
  <dimension ref="B19:J633"/>
  <sheetViews>
    <sheetView view="pageBreakPreview" zoomScale="60" zoomScaleNormal="100" workbookViewId="0">
      <selection activeCell="E22" sqref="E22"/>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2029</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C8174-3C10-4713-8744-2DE075B9520F}">
  <dimension ref="A1:K701"/>
  <sheetViews>
    <sheetView view="pageBreakPreview" topLeftCell="A136" zoomScale="85" zoomScaleNormal="90" zoomScaleSheetLayoutView="85" workbookViewId="0">
      <selection activeCell="D140" sqref="D140:E140"/>
    </sheetView>
  </sheetViews>
  <sheetFormatPr defaultColWidth="9.109375" defaultRowHeight="13.8"/>
  <cols>
    <col min="1" max="1" width="6.33203125" style="2307" customWidth="1"/>
    <col min="2" max="2" width="61.5546875" style="40" customWidth="1"/>
    <col min="3" max="3" width="4.5546875" style="411" bestFit="1" customWidth="1"/>
    <col min="4" max="4" width="4" style="411" bestFit="1" customWidth="1"/>
    <col min="5" max="5" width="9.6640625" style="2209" bestFit="1" customWidth="1"/>
    <col min="6" max="6" width="12.109375" style="507" bestFit="1" customWidth="1"/>
    <col min="7" max="7" width="9.109375" style="40"/>
    <col min="8" max="8" width="15.44140625" style="40" bestFit="1" customWidth="1"/>
    <col min="9" max="9" width="9.109375" style="40"/>
    <col min="10" max="10" width="12.5546875" style="40" bestFit="1" customWidth="1"/>
    <col min="11" max="16384" width="9.109375" style="40"/>
  </cols>
  <sheetData>
    <row r="1" spans="1:6" s="411" customFormat="1" ht="15" thickTop="1" thickBot="1">
      <c r="A1" s="2300" t="s">
        <v>7</v>
      </c>
      <c r="B1" s="872" t="s">
        <v>8</v>
      </c>
      <c r="C1" s="872" t="s">
        <v>10</v>
      </c>
      <c r="D1" s="872" t="s">
        <v>991</v>
      </c>
      <c r="E1" s="2199" t="s">
        <v>11</v>
      </c>
      <c r="F1" s="1893" t="s">
        <v>2033</v>
      </c>
    </row>
    <row r="2" spans="1:6" ht="14.4" thickTop="1">
      <c r="A2" s="2301"/>
      <c r="B2" s="818"/>
      <c r="C2" s="779"/>
      <c r="D2" s="208"/>
      <c r="E2" s="2204"/>
      <c r="F2" s="1901"/>
    </row>
    <row r="3" spans="1:6" s="904" customFormat="1">
      <c r="A3" s="2302"/>
      <c r="B3" s="1867" t="s">
        <v>3476</v>
      </c>
      <c r="C3" s="1888"/>
      <c r="D3" s="1799"/>
      <c r="E3" s="2203"/>
      <c r="F3" s="1889"/>
    </row>
    <row r="4" spans="1:6" s="904" customFormat="1">
      <c r="A4" s="2303"/>
      <c r="B4" s="1867"/>
      <c r="C4" s="1888"/>
      <c r="D4" s="1799"/>
      <c r="E4" s="2203"/>
      <c r="F4" s="1890"/>
    </row>
    <row r="5" spans="1:6">
      <c r="A5" s="2319" t="s">
        <v>2032</v>
      </c>
      <c r="B5" s="1927"/>
      <c r="C5" s="1927"/>
      <c r="D5" s="1927"/>
      <c r="E5" s="2326"/>
      <c r="F5" s="2295"/>
    </row>
    <row r="6" spans="1:6" s="904" customFormat="1">
      <c r="A6" s="2303"/>
      <c r="B6" s="1867"/>
      <c r="C6" s="1888"/>
      <c r="D6" s="1799"/>
      <c r="E6" s="2203"/>
      <c r="F6" s="1890"/>
    </row>
    <row r="7" spans="1:6">
      <c r="A7" s="2304" t="s">
        <v>2034</v>
      </c>
      <c r="B7" s="1883" t="s">
        <v>2035</v>
      </c>
      <c r="C7" s="1704"/>
      <c r="D7" s="1704"/>
      <c r="E7" s="2203"/>
      <c r="F7" s="1903"/>
    </row>
    <row r="8" spans="1:6">
      <c r="A8" s="2301"/>
      <c r="B8" s="41"/>
      <c r="C8" s="779"/>
      <c r="D8" s="208"/>
      <c r="E8" s="2204"/>
      <c r="F8" s="1894"/>
    </row>
    <row r="9" spans="1:6">
      <c r="A9" s="2301" t="s">
        <v>1639</v>
      </c>
      <c r="B9" s="41" t="s">
        <v>1399</v>
      </c>
      <c r="C9" s="779" t="s">
        <v>58</v>
      </c>
      <c r="D9" s="208"/>
      <c r="E9" s="2204"/>
      <c r="F9" s="1894">
        <f>E9</f>
        <v>0</v>
      </c>
    </row>
    <row r="10" spans="1:6">
      <c r="A10" s="2301"/>
      <c r="B10" s="41"/>
      <c r="C10" s="779"/>
      <c r="D10" s="208"/>
      <c r="E10" s="2204"/>
      <c r="F10" s="1894">
        <f t="shared" ref="F10:F16" si="0">E10</f>
        <v>0</v>
      </c>
    </row>
    <row r="11" spans="1:6" ht="27.6">
      <c r="A11" s="2301" t="s">
        <v>1640</v>
      </c>
      <c r="B11" s="41" t="s">
        <v>1401</v>
      </c>
      <c r="C11" s="779"/>
      <c r="D11" s="208"/>
      <c r="E11" s="2204"/>
      <c r="F11" s="1894">
        <f t="shared" si="0"/>
        <v>0</v>
      </c>
    </row>
    <row r="12" spans="1:6">
      <c r="A12" s="2301"/>
      <c r="B12" s="41" t="s">
        <v>1402</v>
      </c>
      <c r="C12" s="779" t="s">
        <v>58</v>
      </c>
      <c r="D12" s="208"/>
      <c r="E12" s="2204"/>
      <c r="F12" s="1894">
        <f t="shared" si="0"/>
        <v>0</v>
      </c>
    </row>
    <row r="13" spans="1:6">
      <c r="A13" s="2301"/>
      <c r="B13" s="41" t="s">
        <v>1683</v>
      </c>
      <c r="C13" s="779" t="s">
        <v>58</v>
      </c>
      <c r="D13" s="208"/>
      <c r="E13" s="2204"/>
      <c r="F13" s="1894">
        <f t="shared" si="0"/>
        <v>0</v>
      </c>
    </row>
    <row r="14" spans="1:6">
      <c r="A14" s="2301"/>
      <c r="B14" s="41" t="s">
        <v>1404</v>
      </c>
      <c r="C14" s="779" t="s">
        <v>58</v>
      </c>
      <c r="D14" s="208"/>
      <c r="E14" s="2204"/>
      <c r="F14" s="1894">
        <f t="shared" si="0"/>
        <v>0</v>
      </c>
    </row>
    <row r="15" spans="1:6">
      <c r="A15" s="2301"/>
      <c r="B15" s="41"/>
      <c r="C15" s="779"/>
      <c r="D15" s="208"/>
      <c r="E15" s="2204"/>
      <c r="F15" s="1894">
        <f t="shared" si="0"/>
        <v>0</v>
      </c>
    </row>
    <row r="16" spans="1:6">
      <c r="A16" s="2301" t="s">
        <v>2036</v>
      </c>
      <c r="B16" s="41" t="s">
        <v>1724</v>
      </c>
      <c r="C16" s="779" t="s">
        <v>58</v>
      </c>
      <c r="D16" s="208"/>
      <c r="E16" s="2204"/>
      <c r="F16" s="1894">
        <f t="shared" si="0"/>
        <v>0</v>
      </c>
    </row>
    <row r="17" spans="1:6">
      <c r="A17" s="2301"/>
      <c r="B17" s="41"/>
      <c r="C17" s="779"/>
      <c r="D17" s="208"/>
      <c r="E17" s="2204"/>
      <c r="F17" s="1894"/>
    </row>
    <row r="18" spans="1:6" ht="27.6">
      <c r="A18" s="2301" t="s">
        <v>2304</v>
      </c>
      <c r="B18" s="41" t="s">
        <v>2037</v>
      </c>
      <c r="C18" s="779" t="s">
        <v>58</v>
      </c>
      <c r="D18" s="208"/>
      <c r="E18" s="2204"/>
      <c r="F18" s="1894" t="s">
        <v>3477</v>
      </c>
    </row>
    <row r="19" spans="1:6">
      <c r="A19" s="2301"/>
      <c r="B19" s="41"/>
      <c r="C19" s="779"/>
      <c r="D19" s="208"/>
      <c r="E19" s="2204"/>
      <c r="F19" s="1894"/>
    </row>
    <row r="20" spans="1:6">
      <c r="A20" s="2301" t="s">
        <v>2332</v>
      </c>
      <c r="B20" s="41" t="s">
        <v>2039</v>
      </c>
      <c r="C20" s="779" t="s">
        <v>58</v>
      </c>
      <c r="D20" s="208"/>
      <c r="E20" s="2204"/>
      <c r="F20" s="1894" t="s">
        <v>3477</v>
      </c>
    </row>
    <row r="21" spans="1:6">
      <c r="A21" s="2301"/>
      <c r="B21" s="41"/>
      <c r="C21" s="779"/>
      <c r="D21" s="208"/>
      <c r="E21" s="2204"/>
      <c r="F21" s="1894"/>
    </row>
    <row r="22" spans="1:6">
      <c r="A22" s="2301" t="s">
        <v>2333</v>
      </c>
      <c r="B22" s="41" t="s">
        <v>1406</v>
      </c>
      <c r="C22" s="779" t="s">
        <v>58</v>
      </c>
      <c r="D22" s="208"/>
      <c r="E22" s="2204"/>
      <c r="F22" s="1894">
        <f>E22</f>
        <v>0</v>
      </c>
    </row>
    <row r="23" spans="1:6">
      <c r="A23" s="2301"/>
      <c r="B23" s="41"/>
      <c r="C23" s="779"/>
      <c r="D23" s="208"/>
      <c r="E23" s="2204"/>
      <c r="F23" s="1894"/>
    </row>
    <row r="24" spans="1:6">
      <c r="A24" s="2301"/>
      <c r="B24" s="41"/>
      <c r="C24" s="779"/>
      <c r="D24" s="208"/>
      <c r="E24" s="2204"/>
      <c r="F24" s="1894"/>
    </row>
    <row r="25" spans="1:6">
      <c r="A25" s="2301"/>
      <c r="B25" s="41"/>
      <c r="C25" s="779"/>
      <c r="D25" s="208"/>
      <c r="E25" s="2204"/>
      <c r="F25" s="1894"/>
    </row>
    <row r="26" spans="1:6">
      <c r="A26" s="2301"/>
      <c r="B26" s="41"/>
      <c r="C26" s="779"/>
      <c r="D26" s="208"/>
      <c r="E26" s="2204"/>
      <c r="F26" s="1894"/>
    </row>
    <row r="27" spans="1:6">
      <c r="A27" s="2301"/>
      <c r="B27" s="41"/>
      <c r="C27" s="779"/>
      <c r="D27" s="208"/>
      <c r="E27" s="2204"/>
      <c r="F27" s="1894"/>
    </row>
    <row r="28" spans="1:6">
      <c r="A28" s="2301"/>
      <c r="B28" s="41"/>
      <c r="C28" s="779"/>
      <c r="D28" s="208"/>
      <c r="E28" s="2204"/>
      <c r="F28" s="1894"/>
    </row>
    <row r="29" spans="1:6">
      <c r="A29" s="2301"/>
      <c r="B29" s="41"/>
      <c r="C29" s="779"/>
      <c r="D29" s="208"/>
      <c r="E29" s="2204"/>
      <c r="F29" s="1894"/>
    </row>
    <row r="30" spans="1:6">
      <c r="A30" s="2301"/>
      <c r="B30" s="41"/>
      <c r="C30" s="779"/>
      <c r="D30" s="208"/>
      <c r="E30" s="2204"/>
      <c r="F30" s="1894"/>
    </row>
    <row r="31" spans="1:6">
      <c r="A31" s="2301"/>
      <c r="B31" s="41"/>
      <c r="C31" s="779"/>
      <c r="D31" s="208"/>
      <c r="E31" s="2204"/>
      <c r="F31" s="1894"/>
    </row>
    <row r="32" spans="1:6">
      <c r="A32" s="2301"/>
      <c r="B32" s="41"/>
      <c r="C32" s="779"/>
      <c r="D32" s="208"/>
      <c r="E32" s="2204"/>
      <c r="F32" s="1894"/>
    </row>
    <row r="33" spans="1:6">
      <c r="A33" s="2301"/>
      <c r="B33" s="41"/>
      <c r="C33" s="779"/>
      <c r="D33" s="208"/>
      <c r="E33" s="2204"/>
      <c r="F33" s="1894"/>
    </row>
    <row r="34" spans="1:6">
      <c r="A34" s="2301"/>
      <c r="B34" s="41"/>
      <c r="C34" s="779"/>
      <c r="D34" s="208"/>
      <c r="E34" s="2204"/>
      <c r="F34" s="1894"/>
    </row>
    <row r="35" spans="1:6">
      <c r="A35" s="2301"/>
      <c r="B35" s="41"/>
      <c r="C35" s="779"/>
      <c r="D35" s="208"/>
      <c r="E35" s="2204"/>
      <c r="F35" s="1894"/>
    </row>
    <row r="36" spans="1:6">
      <c r="A36" s="2301"/>
      <c r="B36" s="41"/>
      <c r="C36" s="779"/>
      <c r="D36" s="208"/>
      <c r="E36" s="2204"/>
      <c r="F36" s="1894"/>
    </row>
    <row r="37" spans="1:6">
      <c r="A37" s="2301"/>
      <c r="B37" s="41"/>
      <c r="C37" s="779"/>
      <c r="D37" s="208"/>
      <c r="E37" s="2204"/>
      <c r="F37" s="1894"/>
    </row>
    <row r="38" spans="1:6">
      <c r="A38" s="2301"/>
      <c r="B38" s="41"/>
      <c r="C38" s="779"/>
      <c r="D38" s="208"/>
      <c r="E38" s="2204"/>
      <c r="F38" s="1894"/>
    </row>
    <row r="39" spans="1:6">
      <c r="A39" s="2301"/>
      <c r="B39" s="41"/>
      <c r="C39" s="779"/>
      <c r="D39" s="208"/>
      <c r="E39" s="2204"/>
      <c r="F39" s="1894"/>
    </row>
    <row r="40" spans="1:6">
      <c r="A40" s="2301"/>
      <c r="B40" s="41"/>
      <c r="C40" s="779"/>
      <c r="D40" s="208"/>
      <c r="E40" s="2204"/>
      <c r="F40" s="1894"/>
    </row>
    <row r="41" spans="1:6">
      <c r="A41" s="2301"/>
      <c r="B41" s="41"/>
      <c r="C41" s="779"/>
      <c r="D41" s="208"/>
      <c r="E41" s="2204"/>
      <c r="F41" s="1894"/>
    </row>
    <row r="42" spans="1:6">
      <c r="A42" s="2301"/>
      <c r="B42" s="41"/>
      <c r="C42" s="779"/>
      <c r="D42" s="208"/>
      <c r="E42" s="2204"/>
      <c r="F42" s="1894"/>
    </row>
    <row r="43" spans="1:6">
      <c r="A43" s="2301"/>
      <c r="B43" s="41"/>
      <c r="C43" s="779"/>
      <c r="D43" s="208"/>
      <c r="E43" s="2204"/>
      <c r="F43" s="1894"/>
    </row>
    <row r="44" spans="1:6">
      <c r="A44" s="2301"/>
      <c r="B44" s="41"/>
      <c r="C44" s="779"/>
      <c r="D44" s="208"/>
      <c r="E44" s="2204"/>
      <c r="F44" s="1894"/>
    </row>
    <row r="45" spans="1:6">
      <c r="A45" s="2301"/>
      <c r="B45" s="41"/>
      <c r="C45" s="779"/>
      <c r="D45" s="208"/>
      <c r="E45" s="2204"/>
      <c r="F45" s="1894"/>
    </row>
    <row r="46" spans="1:6">
      <c r="A46" s="2301"/>
      <c r="B46" s="41"/>
      <c r="C46" s="208"/>
      <c r="D46" s="208"/>
      <c r="E46" s="2204"/>
      <c r="F46" s="1894"/>
    </row>
    <row r="47" spans="1:6" ht="14.4" thickBot="1">
      <c r="A47" s="2305"/>
      <c r="B47" s="821"/>
      <c r="C47" s="877"/>
      <c r="D47" s="877"/>
      <c r="E47" s="2205"/>
      <c r="F47" s="1894"/>
    </row>
    <row r="48" spans="1:6" ht="15" customHeight="1" thickTop="1" thickBot="1">
      <c r="A48" s="2316" t="s">
        <v>2040</v>
      </c>
      <c r="B48" s="829"/>
      <c r="C48" s="779"/>
      <c r="D48" s="779"/>
      <c r="E48" s="2206"/>
      <c r="F48" s="1904">
        <f>SUM(F7:F23)</f>
        <v>0</v>
      </c>
    </row>
    <row r="49" spans="1:6" ht="14.4" thickTop="1">
      <c r="A49" s="1915"/>
      <c r="B49" s="811"/>
      <c r="C49" s="779"/>
      <c r="D49" s="779"/>
      <c r="E49" s="2206"/>
      <c r="F49" s="597"/>
    </row>
    <row r="50" spans="1:6">
      <c r="A50" s="1915"/>
      <c r="B50" s="811"/>
      <c r="C50" s="779"/>
      <c r="D50" s="779"/>
      <c r="E50" s="2206"/>
      <c r="F50" s="597"/>
    </row>
    <row r="51" spans="1:6" ht="14.4" thickBot="1">
      <c r="A51" s="2320" t="s">
        <v>2334</v>
      </c>
      <c r="B51" s="1884"/>
      <c r="C51" s="1884"/>
      <c r="D51" s="1884"/>
      <c r="E51" s="2213"/>
      <c r="F51" s="1884"/>
    </row>
    <row r="52" spans="1:6" ht="15" thickTop="1" thickBot="1">
      <c r="A52" s="2300" t="s">
        <v>7</v>
      </c>
      <c r="B52" s="815" t="s">
        <v>8</v>
      </c>
      <c r="C52" s="872" t="s">
        <v>10</v>
      </c>
      <c r="D52" s="872" t="s">
        <v>991</v>
      </c>
      <c r="E52" s="2199" t="s">
        <v>11</v>
      </c>
      <c r="F52" s="1893" t="s">
        <v>2033</v>
      </c>
    </row>
    <row r="53" spans="1:6" ht="14.4" thickTop="1">
      <c r="A53" s="2306"/>
      <c r="B53" s="542"/>
      <c r="C53" s="800"/>
      <c r="D53" s="249"/>
      <c r="E53" s="2327"/>
      <c r="F53" s="1905"/>
    </row>
    <row r="54" spans="1:6">
      <c r="A54" s="2306" t="s">
        <v>2254</v>
      </c>
      <c r="B54" s="38" t="s">
        <v>2335</v>
      </c>
      <c r="C54" s="779"/>
      <c r="D54" s="208"/>
      <c r="E54" s="2204"/>
      <c r="F54" s="1894"/>
    </row>
    <row r="55" spans="1:6">
      <c r="A55" s="2306"/>
      <c r="B55" s="38"/>
      <c r="C55" s="779"/>
      <c r="D55" s="208"/>
      <c r="E55" s="2204"/>
      <c r="F55" s="1894"/>
    </row>
    <row r="56" spans="1:6" ht="18.600000000000001" customHeight="1">
      <c r="A56" s="2301" t="s">
        <v>28</v>
      </c>
      <c r="B56" s="41" t="s">
        <v>2336</v>
      </c>
      <c r="C56" s="779"/>
      <c r="D56" s="208"/>
      <c r="E56" s="2204"/>
      <c r="F56" s="1894">
        <f>E56</f>
        <v>0</v>
      </c>
    </row>
    <row r="57" spans="1:6">
      <c r="A57" s="2301"/>
      <c r="B57" s="41"/>
      <c r="C57" s="779"/>
      <c r="D57" s="208"/>
      <c r="E57" s="2204"/>
      <c r="F57" s="1894">
        <f t="shared" ref="F57:F61" si="1">E57</f>
        <v>0</v>
      </c>
    </row>
    <row r="58" spans="1:6">
      <c r="A58" s="2301" t="s">
        <v>30</v>
      </c>
      <c r="B58" s="41" t="s">
        <v>2337</v>
      </c>
      <c r="C58" s="779"/>
      <c r="D58" s="208"/>
      <c r="E58" s="2204"/>
      <c r="F58" s="1894">
        <f t="shared" si="1"/>
        <v>0</v>
      </c>
    </row>
    <row r="59" spans="1:6">
      <c r="A59" s="2301"/>
      <c r="B59" s="41"/>
      <c r="C59" s="779"/>
      <c r="D59" s="208"/>
      <c r="E59" s="2204"/>
      <c r="F59" s="1894">
        <f t="shared" si="1"/>
        <v>0</v>
      </c>
    </row>
    <row r="60" spans="1:6">
      <c r="A60" s="2301"/>
      <c r="B60" s="41"/>
      <c r="C60" s="779"/>
      <c r="D60" s="208"/>
      <c r="E60" s="2204"/>
      <c r="F60" s="1894">
        <f t="shared" si="1"/>
        <v>0</v>
      </c>
    </row>
    <row r="61" spans="1:6">
      <c r="A61" s="2301"/>
      <c r="B61" s="41"/>
      <c r="C61" s="779"/>
      <c r="D61" s="208"/>
      <c r="E61" s="2204"/>
      <c r="F61" s="1894">
        <f t="shared" si="1"/>
        <v>0</v>
      </c>
    </row>
    <row r="62" spans="1:6">
      <c r="A62" s="2301"/>
      <c r="B62" s="41"/>
      <c r="C62" s="779"/>
      <c r="D62" s="208"/>
      <c r="E62" s="2204"/>
      <c r="F62" s="1894"/>
    </row>
    <row r="63" spans="1:6">
      <c r="A63" s="2301"/>
      <c r="B63" s="41"/>
      <c r="C63" s="779"/>
      <c r="D63" s="208"/>
      <c r="E63" s="2204"/>
      <c r="F63" s="1894"/>
    </row>
    <row r="64" spans="1:6">
      <c r="A64" s="2301"/>
      <c r="B64" s="41"/>
      <c r="C64" s="779"/>
      <c r="D64" s="208"/>
      <c r="E64" s="2204"/>
      <c r="F64" s="1894"/>
    </row>
    <row r="65" spans="1:6">
      <c r="A65" s="2301"/>
      <c r="B65" s="41"/>
      <c r="C65" s="779"/>
      <c r="D65" s="208"/>
      <c r="E65" s="2204"/>
      <c r="F65" s="1894"/>
    </row>
    <row r="66" spans="1:6">
      <c r="A66" s="2301"/>
      <c r="B66" s="41"/>
      <c r="C66" s="779"/>
      <c r="D66" s="208"/>
      <c r="E66" s="2204"/>
      <c r="F66" s="1894"/>
    </row>
    <row r="67" spans="1:6">
      <c r="A67" s="2301"/>
      <c r="B67" s="41"/>
      <c r="C67" s="779"/>
      <c r="D67" s="208"/>
      <c r="E67" s="2204"/>
      <c r="F67" s="1894"/>
    </row>
    <row r="68" spans="1:6">
      <c r="A68" s="2301"/>
      <c r="B68" s="41"/>
      <c r="C68" s="779"/>
      <c r="D68" s="208"/>
      <c r="E68" s="2204"/>
      <c r="F68" s="1894"/>
    </row>
    <row r="69" spans="1:6">
      <c r="A69" s="2301"/>
      <c r="B69" s="41"/>
      <c r="C69" s="779"/>
      <c r="D69" s="208"/>
      <c r="E69" s="2204"/>
      <c r="F69" s="1894"/>
    </row>
    <row r="70" spans="1:6">
      <c r="A70" s="2301"/>
      <c r="B70" s="41"/>
      <c r="C70" s="779"/>
      <c r="D70" s="208"/>
      <c r="E70" s="2204"/>
      <c r="F70" s="1894"/>
    </row>
    <row r="71" spans="1:6">
      <c r="A71" s="2301"/>
      <c r="B71" s="41"/>
      <c r="C71" s="779"/>
      <c r="D71" s="208"/>
      <c r="E71" s="2204"/>
      <c r="F71" s="1894"/>
    </row>
    <row r="72" spans="1:6">
      <c r="A72" s="2301"/>
      <c r="B72" s="41"/>
      <c r="C72" s="779"/>
      <c r="D72" s="208"/>
      <c r="E72" s="2204"/>
      <c r="F72" s="1894"/>
    </row>
    <row r="73" spans="1:6">
      <c r="A73" s="2301"/>
      <c r="B73" s="41"/>
      <c r="C73" s="779"/>
      <c r="D73" s="208"/>
      <c r="E73" s="2204"/>
      <c r="F73" s="1894"/>
    </row>
    <row r="74" spans="1:6">
      <c r="A74" s="2301"/>
      <c r="B74" s="41"/>
      <c r="C74" s="779"/>
      <c r="D74" s="208"/>
      <c r="E74" s="2204"/>
      <c r="F74" s="1894"/>
    </row>
    <row r="75" spans="1:6">
      <c r="A75" s="2301"/>
      <c r="B75" s="41"/>
      <c r="C75" s="779"/>
      <c r="D75" s="208"/>
      <c r="E75" s="2204"/>
      <c r="F75" s="1894"/>
    </row>
    <row r="76" spans="1:6">
      <c r="A76" s="2301"/>
      <c r="B76" s="41"/>
      <c r="C76" s="779"/>
      <c r="D76" s="208"/>
      <c r="E76" s="2204"/>
      <c r="F76" s="1894"/>
    </row>
    <row r="77" spans="1:6">
      <c r="A77" s="2301"/>
      <c r="B77" s="41"/>
      <c r="C77" s="779"/>
      <c r="D77" s="208"/>
      <c r="E77" s="2204"/>
      <c r="F77" s="1894"/>
    </row>
    <row r="78" spans="1:6">
      <c r="A78" s="2301"/>
      <c r="B78" s="41"/>
      <c r="C78" s="779"/>
      <c r="D78" s="208"/>
      <c r="E78" s="2204"/>
      <c r="F78" s="1894"/>
    </row>
    <row r="79" spans="1:6">
      <c r="A79" s="2301"/>
      <c r="B79" s="41"/>
      <c r="C79" s="779"/>
      <c r="D79" s="208"/>
      <c r="E79" s="2204"/>
      <c r="F79" s="1894"/>
    </row>
    <row r="80" spans="1:6">
      <c r="A80" s="2301"/>
      <c r="B80" s="41"/>
      <c r="C80" s="779"/>
      <c r="D80" s="208"/>
      <c r="E80" s="2204"/>
      <c r="F80" s="1894"/>
    </row>
    <row r="81" spans="1:6">
      <c r="A81" s="2301"/>
      <c r="B81" s="41"/>
      <c r="C81" s="779"/>
      <c r="D81" s="208"/>
      <c r="E81" s="2204"/>
      <c r="F81" s="1894"/>
    </row>
    <row r="82" spans="1:6">
      <c r="A82" s="2301"/>
      <c r="B82" s="41"/>
      <c r="C82" s="779"/>
      <c r="D82" s="208"/>
      <c r="E82" s="2204"/>
      <c r="F82" s="1894"/>
    </row>
    <row r="83" spans="1:6">
      <c r="A83" s="2301"/>
      <c r="B83" s="41"/>
      <c r="C83" s="779"/>
      <c r="D83" s="208"/>
      <c r="E83" s="2204"/>
      <c r="F83" s="1894"/>
    </row>
    <row r="84" spans="1:6">
      <c r="A84" s="2301"/>
      <c r="B84" s="41"/>
      <c r="C84" s="779"/>
      <c r="D84" s="208"/>
      <c r="E84" s="2204"/>
      <c r="F84" s="1894"/>
    </row>
    <row r="85" spans="1:6">
      <c r="A85" s="2301"/>
      <c r="B85" s="41"/>
      <c r="C85" s="779"/>
      <c r="D85" s="208"/>
      <c r="E85" s="2204"/>
      <c r="F85" s="1894"/>
    </row>
    <row r="86" spans="1:6">
      <c r="A86" s="2301"/>
      <c r="B86" s="41"/>
      <c r="C86" s="779"/>
      <c r="D86" s="208"/>
      <c r="E86" s="2204"/>
      <c r="F86" s="1894"/>
    </row>
    <row r="87" spans="1:6">
      <c r="A87" s="2301"/>
      <c r="B87" s="41"/>
      <c r="C87" s="779"/>
      <c r="D87" s="208"/>
      <c r="E87" s="2204"/>
      <c r="F87" s="1894"/>
    </row>
    <row r="88" spans="1:6">
      <c r="A88" s="2301"/>
      <c r="B88" s="41"/>
      <c r="C88" s="779"/>
      <c r="D88" s="208"/>
      <c r="E88" s="2204"/>
      <c r="F88" s="1894"/>
    </row>
    <row r="89" spans="1:6">
      <c r="A89" s="2301"/>
      <c r="B89" s="41"/>
      <c r="C89" s="779"/>
      <c r="D89" s="208"/>
      <c r="E89" s="2204"/>
      <c r="F89" s="1894"/>
    </row>
    <row r="90" spans="1:6">
      <c r="A90" s="2301"/>
      <c r="B90" s="41"/>
      <c r="C90" s="779"/>
      <c r="D90" s="208"/>
      <c r="E90" s="2204"/>
      <c r="F90" s="1894"/>
    </row>
    <row r="91" spans="1:6">
      <c r="A91" s="2301"/>
      <c r="B91" s="1710"/>
      <c r="C91" s="779"/>
      <c r="D91" s="1704"/>
      <c r="E91" s="2204"/>
      <c r="F91" s="1894"/>
    </row>
    <row r="92" spans="1:6">
      <c r="A92" s="2301"/>
      <c r="B92" s="1710"/>
      <c r="C92" s="779"/>
      <c r="D92" s="1704"/>
      <c r="E92" s="2204"/>
      <c r="F92" s="1894"/>
    </row>
    <row r="93" spans="1:6">
      <c r="A93" s="2301"/>
      <c r="B93" s="1710"/>
      <c r="C93" s="779"/>
      <c r="D93" s="1704"/>
      <c r="E93" s="2204"/>
      <c r="F93" s="1894"/>
    </row>
    <row r="94" spans="1:6">
      <c r="A94" s="2301"/>
      <c r="B94" s="41"/>
      <c r="C94" s="779"/>
      <c r="D94" s="208"/>
      <c r="E94" s="2204"/>
      <c r="F94" s="1894"/>
    </row>
    <row r="95" spans="1:6">
      <c r="A95" s="2301"/>
      <c r="B95" s="41"/>
      <c r="C95" s="779"/>
      <c r="D95" s="208"/>
      <c r="E95" s="2204"/>
      <c r="F95" s="1894"/>
    </row>
    <row r="96" spans="1:6">
      <c r="A96" s="2301"/>
      <c r="B96" s="41"/>
      <c r="C96" s="779"/>
      <c r="D96" s="208"/>
      <c r="E96" s="2204"/>
      <c r="F96" s="1894"/>
    </row>
    <row r="97" spans="1:6">
      <c r="A97" s="2301"/>
      <c r="B97" s="41"/>
      <c r="C97" s="779"/>
      <c r="D97" s="208"/>
      <c r="E97" s="2204"/>
      <c r="F97" s="1894"/>
    </row>
    <row r="98" spans="1:6" ht="14.4" thickBot="1">
      <c r="A98" s="2301"/>
      <c r="B98" s="41"/>
      <c r="C98" s="779"/>
      <c r="D98" s="208"/>
      <c r="E98" s="2204"/>
      <c r="F98" s="1894"/>
    </row>
    <row r="99" spans="1:6" ht="15" customHeight="1" thickTop="1" thickBot="1">
      <c r="A99" s="2316" t="s">
        <v>2245</v>
      </c>
      <c r="B99" s="829"/>
      <c r="C99" s="895"/>
      <c r="D99" s="895"/>
      <c r="E99" s="2208"/>
      <c r="F99" s="1904">
        <f>SUM(F55:F65)</f>
        <v>0</v>
      </c>
    </row>
    <row r="100" spans="1:6" ht="15" thickTop="1" thickBot="1"/>
    <row r="101" spans="1:6" ht="15" thickTop="1" thickBot="1">
      <c r="A101" s="2321" t="s">
        <v>2338</v>
      </c>
      <c r="B101" s="2296"/>
      <c r="C101" s="2296"/>
      <c r="D101" s="2296"/>
      <c r="E101" s="2328"/>
      <c r="F101" s="2297"/>
    </row>
    <row r="102" spans="1:6" ht="15" thickTop="1" thickBot="1">
      <c r="A102" s="2300" t="s">
        <v>7</v>
      </c>
      <c r="B102" s="871" t="s">
        <v>8</v>
      </c>
      <c r="C102" s="872" t="s">
        <v>10</v>
      </c>
      <c r="D102" s="872" t="s">
        <v>991</v>
      </c>
      <c r="E102" s="2227" t="s">
        <v>2339</v>
      </c>
      <c r="F102" s="1893" t="s">
        <v>2340</v>
      </c>
    </row>
    <row r="103" spans="1:6" ht="7.8" customHeight="1" thickTop="1">
      <c r="A103" s="2308"/>
      <c r="B103" s="873"/>
      <c r="C103" s="208"/>
      <c r="D103" s="208"/>
      <c r="E103" s="2206"/>
      <c r="F103" s="1894"/>
    </row>
    <row r="104" spans="1:6" ht="27.6">
      <c r="A104" s="2306" t="s">
        <v>2341</v>
      </c>
      <c r="B104" s="233" t="s">
        <v>2342</v>
      </c>
      <c r="C104" s="874"/>
      <c r="D104" s="208"/>
      <c r="E104" s="2206"/>
      <c r="F104" s="1894"/>
    </row>
    <row r="105" spans="1:6" ht="27.6">
      <c r="A105" s="2308"/>
      <c r="B105" s="51" t="s">
        <v>2343</v>
      </c>
      <c r="C105" s="208"/>
      <c r="D105" s="208"/>
      <c r="E105" s="2206"/>
      <c r="F105" s="1894"/>
    </row>
    <row r="106" spans="1:6">
      <c r="A106" s="2308"/>
      <c r="B106" s="51"/>
      <c r="C106" s="208"/>
      <c r="D106" s="208"/>
      <c r="E106" s="2206"/>
      <c r="F106" s="1894"/>
    </row>
    <row r="107" spans="1:6" ht="102" customHeight="1">
      <c r="A107" s="2308"/>
      <c r="B107" s="811" t="s">
        <v>2344</v>
      </c>
      <c r="C107" s="208"/>
      <c r="D107" s="208"/>
      <c r="E107" s="2206"/>
      <c r="F107" s="1894"/>
    </row>
    <row r="108" spans="1:6">
      <c r="A108" s="2308"/>
      <c r="B108" s="811"/>
      <c r="C108" s="208"/>
      <c r="D108" s="208"/>
      <c r="E108" s="2206"/>
      <c r="F108" s="1894"/>
    </row>
    <row r="109" spans="1:6" ht="96.6">
      <c r="A109" s="2308"/>
      <c r="B109" s="530" t="s">
        <v>2345</v>
      </c>
      <c r="C109" s="208"/>
      <c r="D109" s="208"/>
      <c r="E109" s="2206"/>
      <c r="F109" s="1894"/>
    </row>
    <row r="110" spans="1:6">
      <c r="A110" s="2308"/>
      <c r="B110" s="530"/>
      <c r="C110" s="208"/>
      <c r="D110" s="208"/>
      <c r="E110" s="2206"/>
      <c r="F110" s="1894"/>
    </row>
    <row r="111" spans="1:6" ht="138">
      <c r="A111" s="2308" t="s">
        <v>2044</v>
      </c>
      <c r="B111" s="1915" t="s">
        <v>2346</v>
      </c>
      <c r="C111" s="208" t="s">
        <v>1421</v>
      </c>
      <c r="D111" s="208">
        <v>1</v>
      </c>
      <c r="E111" s="2206"/>
      <c r="F111" s="1894">
        <f>D111*E111</f>
        <v>0</v>
      </c>
    </row>
    <row r="112" spans="1:6" ht="7.8" customHeight="1">
      <c r="A112" s="2308"/>
      <c r="B112" s="338"/>
      <c r="C112" s="208"/>
      <c r="D112" s="208"/>
      <c r="E112" s="2206"/>
      <c r="F112" s="1894"/>
    </row>
    <row r="113" spans="1:6" ht="55.2">
      <c r="A113" s="2308"/>
      <c r="B113" s="875" t="s">
        <v>2347</v>
      </c>
      <c r="C113" s="208"/>
      <c r="D113" s="208"/>
      <c r="E113" s="2206"/>
      <c r="F113" s="1894"/>
    </row>
    <row r="114" spans="1:6" ht="4.8" customHeight="1">
      <c r="A114" s="2308"/>
      <c r="B114" s="875"/>
      <c r="C114" s="208"/>
      <c r="D114" s="208"/>
      <c r="E114" s="2206"/>
      <c r="F114" s="1894"/>
    </row>
    <row r="115" spans="1:6" ht="27.6">
      <c r="A115" s="2308"/>
      <c r="B115" s="875" t="s">
        <v>2348</v>
      </c>
      <c r="C115" s="208"/>
      <c r="D115" s="208"/>
      <c r="E115" s="2206"/>
      <c r="F115" s="1894"/>
    </row>
    <row r="116" spans="1:6" ht="7.8" customHeight="1">
      <c r="A116" s="2308"/>
      <c r="B116" s="875"/>
      <c r="C116" s="208"/>
      <c r="D116" s="208"/>
      <c r="E116" s="2206"/>
      <c r="F116" s="1894"/>
    </row>
    <row r="117" spans="1:6" ht="27.6">
      <c r="A117" s="2308" t="s">
        <v>2046</v>
      </c>
      <c r="B117" s="41" t="s">
        <v>2349</v>
      </c>
      <c r="C117" s="208" t="s">
        <v>58</v>
      </c>
      <c r="D117" s="208">
        <v>1</v>
      </c>
      <c r="E117" s="2329"/>
      <c r="F117" s="1895">
        <f>D117*E117</f>
        <v>0</v>
      </c>
    </row>
    <row r="118" spans="1:6" ht="5.4" customHeight="1">
      <c r="A118" s="2308"/>
      <c r="B118" s="41"/>
      <c r="C118" s="208"/>
      <c r="D118" s="208"/>
      <c r="E118" s="2329"/>
      <c r="F118" s="1895"/>
    </row>
    <row r="119" spans="1:6" ht="27.6">
      <c r="A119" s="2308" t="s">
        <v>2036</v>
      </c>
      <c r="B119" s="41" t="s">
        <v>2350</v>
      </c>
      <c r="C119" s="208" t="s">
        <v>1456</v>
      </c>
      <c r="D119" s="208">
        <v>1</v>
      </c>
      <c r="E119" s="2329"/>
      <c r="F119" s="1895">
        <f>D119*E119</f>
        <v>0</v>
      </c>
    </row>
    <row r="120" spans="1:6" ht="3.6" customHeight="1">
      <c r="A120" s="2308"/>
      <c r="B120" s="41"/>
      <c r="C120" s="208"/>
      <c r="D120" s="208"/>
      <c r="E120" s="2329"/>
      <c r="F120" s="1895"/>
    </row>
    <row r="121" spans="1:6">
      <c r="A121" s="2308" t="s">
        <v>2048</v>
      </c>
      <c r="B121" s="41" t="s">
        <v>2351</v>
      </c>
      <c r="C121" s="208" t="s">
        <v>58</v>
      </c>
      <c r="D121" s="208">
        <v>1</v>
      </c>
      <c r="E121" s="2329"/>
      <c r="F121" s="1895">
        <f>D121*E121</f>
        <v>0</v>
      </c>
    </row>
    <row r="122" spans="1:6">
      <c r="A122" s="2308"/>
      <c r="B122" s="41"/>
      <c r="C122" s="208"/>
      <c r="D122" s="208"/>
      <c r="E122" s="2329"/>
      <c r="F122" s="1895"/>
    </row>
    <row r="123" spans="1:6">
      <c r="A123" s="2308" t="s">
        <v>2155</v>
      </c>
      <c r="B123" s="41" t="s">
        <v>2352</v>
      </c>
      <c r="C123" s="208" t="s">
        <v>58</v>
      </c>
      <c r="D123" s="208"/>
      <c r="E123" s="2329"/>
      <c r="F123" s="1895">
        <f>E123</f>
        <v>0</v>
      </c>
    </row>
    <row r="124" spans="1:6" ht="14.4" thickBot="1">
      <c r="A124" s="2309"/>
      <c r="B124" s="876"/>
      <c r="C124" s="877"/>
      <c r="D124" s="877"/>
      <c r="E124" s="2249"/>
      <c r="F124" s="1894"/>
    </row>
    <row r="125" spans="1:6" ht="15" customHeight="1" thickTop="1" thickBot="1">
      <c r="A125" s="2316" t="s">
        <v>2040</v>
      </c>
      <c r="B125" s="829"/>
      <c r="C125" s="779"/>
      <c r="D125" s="779"/>
      <c r="E125" s="2206"/>
      <c r="F125" s="1904">
        <f>SUM(F104:F124)</f>
        <v>0</v>
      </c>
    </row>
    <row r="126" spans="1:6" ht="15" thickTop="1" thickBot="1">
      <c r="A126" s="2321" t="s">
        <v>2338</v>
      </c>
      <c r="B126" s="2296"/>
      <c r="C126" s="2296"/>
      <c r="D126" s="2296"/>
      <c r="E126" s="2328"/>
      <c r="F126" s="2297"/>
    </row>
    <row r="127" spans="1:6" ht="15" thickTop="1" thickBot="1">
      <c r="A127" s="2300" t="s">
        <v>7</v>
      </c>
      <c r="B127" s="824" t="s">
        <v>8</v>
      </c>
      <c r="C127" s="1920" t="s">
        <v>10</v>
      </c>
      <c r="D127" s="1920" t="s">
        <v>991</v>
      </c>
      <c r="E127" s="2212" t="s">
        <v>2339</v>
      </c>
      <c r="F127" s="1893" t="s">
        <v>2340</v>
      </c>
    </row>
    <row r="128" spans="1:6" ht="14.4" thickTop="1">
      <c r="A128" s="2304"/>
      <c r="B128" s="830"/>
      <c r="C128" s="1716"/>
      <c r="D128" s="1716"/>
      <c r="E128" s="2228"/>
      <c r="F128" s="1905"/>
    </row>
    <row r="129" spans="1:6" ht="27.6">
      <c r="A129" s="2310" t="s">
        <v>2353</v>
      </c>
      <c r="B129" s="827" t="s">
        <v>2342</v>
      </c>
      <c r="C129" s="874"/>
      <c r="D129" s="874"/>
      <c r="E129" s="2204"/>
      <c r="F129" s="1894"/>
    </row>
    <row r="130" spans="1:6" ht="41.4">
      <c r="A130" s="2308"/>
      <c r="B130" s="826" t="s">
        <v>1745</v>
      </c>
      <c r="C130" s="874"/>
      <c r="D130" s="874"/>
      <c r="E130" s="2204"/>
      <c r="F130" s="1894"/>
    </row>
    <row r="131" spans="1:6">
      <c r="A131" s="2308"/>
      <c r="B131" s="826"/>
      <c r="C131" s="874"/>
      <c r="D131" s="874"/>
      <c r="E131" s="2204"/>
      <c r="F131" s="1894"/>
    </row>
    <row r="132" spans="1:6" ht="54.6" customHeight="1">
      <c r="A132" s="2308" t="s">
        <v>2044</v>
      </c>
      <c r="B132" s="51" t="s">
        <v>2354</v>
      </c>
      <c r="C132" s="874" t="s">
        <v>42</v>
      </c>
      <c r="D132" s="874">
        <v>150</v>
      </c>
      <c r="E132" s="2204"/>
      <c r="F132" s="1894">
        <f>D132*E132</f>
        <v>0</v>
      </c>
    </row>
    <row r="133" spans="1:6">
      <c r="A133" s="2308"/>
      <c r="B133" s="51"/>
      <c r="C133" s="874"/>
      <c r="D133" s="874"/>
      <c r="E133" s="2204"/>
      <c r="F133" s="1894"/>
    </row>
    <row r="134" spans="1:6" ht="54.6" customHeight="1">
      <c r="A134" s="2308" t="s">
        <v>2046</v>
      </c>
      <c r="B134" s="51" t="s">
        <v>2355</v>
      </c>
      <c r="C134" s="874" t="s">
        <v>42</v>
      </c>
      <c r="D134" s="874">
        <v>110</v>
      </c>
      <c r="E134" s="2204"/>
      <c r="F134" s="1894">
        <f>D134*E134</f>
        <v>0</v>
      </c>
    </row>
    <row r="135" spans="1:6">
      <c r="A135" s="2308"/>
      <c r="B135" s="51"/>
      <c r="C135" s="874"/>
      <c r="D135" s="874"/>
      <c r="E135" s="2204"/>
      <c r="F135" s="1894"/>
    </row>
    <row r="136" spans="1:6" ht="41.4">
      <c r="A136" s="2308" t="s">
        <v>2036</v>
      </c>
      <c r="B136" s="51" t="s">
        <v>2356</v>
      </c>
      <c r="C136" s="874" t="s">
        <v>42</v>
      </c>
      <c r="D136" s="874">
        <v>120</v>
      </c>
      <c r="E136" s="2204"/>
      <c r="F136" s="1894">
        <f>D136*E136</f>
        <v>0</v>
      </c>
    </row>
    <row r="137" spans="1:6">
      <c r="A137" s="2308"/>
      <c r="B137" s="51"/>
      <c r="C137" s="874"/>
      <c r="D137" s="874"/>
      <c r="E137" s="2204"/>
      <c r="F137" s="1894"/>
    </row>
    <row r="138" spans="1:6" ht="41.4">
      <c r="A138" s="2301" t="s">
        <v>2048</v>
      </c>
      <c r="B138" s="41" t="s">
        <v>2357</v>
      </c>
      <c r="C138" s="779" t="s">
        <v>42</v>
      </c>
      <c r="D138" s="208">
        <v>150</v>
      </c>
      <c r="E138" s="2204"/>
      <c r="F138" s="1894">
        <f>D138*E138</f>
        <v>0</v>
      </c>
    </row>
    <row r="139" spans="1:6">
      <c r="A139" s="2301"/>
      <c r="B139" s="826"/>
      <c r="C139" s="779"/>
      <c r="D139" s="874"/>
      <c r="E139" s="2204"/>
      <c r="F139" s="1894"/>
    </row>
    <row r="140" spans="1:6" ht="69">
      <c r="A140" s="2301" t="s">
        <v>2155</v>
      </c>
      <c r="B140" s="221" t="s">
        <v>1741</v>
      </c>
      <c r="C140" s="779" t="s">
        <v>1421</v>
      </c>
      <c r="D140" s="208">
        <v>1</v>
      </c>
      <c r="E140" s="2204"/>
      <c r="F140" s="1894">
        <f>D140*E140</f>
        <v>0</v>
      </c>
    </row>
    <row r="141" spans="1:6">
      <c r="A141" s="2301"/>
      <c r="B141" s="826"/>
      <c r="C141" s="779"/>
      <c r="D141" s="874"/>
      <c r="E141" s="2204"/>
      <c r="F141" s="1894"/>
    </row>
    <row r="142" spans="1:6" ht="29.4">
      <c r="A142" s="2308" t="s">
        <v>2048</v>
      </c>
      <c r="B142" s="41" t="s">
        <v>2358</v>
      </c>
      <c r="C142" s="874" t="s">
        <v>42</v>
      </c>
      <c r="D142" s="874">
        <v>30</v>
      </c>
      <c r="E142" s="2204"/>
      <c r="F142" s="1894">
        <f>D142*E142</f>
        <v>0</v>
      </c>
    </row>
    <row r="143" spans="1:6">
      <c r="A143" s="2308"/>
      <c r="B143" s="826"/>
      <c r="C143" s="874"/>
      <c r="D143" s="874"/>
      <c r="E143" s="2204"/>
      <c r="F143" s="1894"/>
    </row>
    <row r="144" spans="1:6" ht="41.4">
      <c r="A144" s="2308" t="s">
        <v>2155</v>
      </c>
      <c r="B144" s="41" t="s">
        <v>2359</v>
      </c>
      <c r="C144" s="874" t="s">
        <v>42</v>
      </c>
      <c r="D144" s="874">
        <v>450</v>
      </c>
      <c r="E144" s="2204"/>
      <c r="F144" s="1894">
        <f>D144*E144</f>
        <v>0</v>
      </c>
    </row>
    <row r="145" spans="1:6">
      <c r="A145" s="2308"/>
      <c r="B145" s="41"/>
      <c r="C145" s="874"/>
      <c r="D145" s="874"/>
      <c r="E145" s="2204"/>
      <c r="F145" s="1894"/>
    </row>
    <row r="146" spans="1:6" ht="41.4">
      <c r="A146" s="2308" t="s">
        <v>34</v>
      </c>
      <c r="B146" s="878" t="s">
        <v>2360</v>
      </c>
      <c r="C146" s="874" t="s">
        <v>2361</v>
      </c>
      <c r="D146" s="874">
        <v>1</v>
      </c>
      <c r="E146" s="2204"/>
      <c r="F146" s="1894">
        <f>D146*E146</f>
        <v>0</v>
      </c>
    </row>
    <row r="147" spans="1:6">
      <c r="A147" s="2308"/>
      <c r="B147" s="879"/>
      <c r="C147" s="874"/>
      <c r="D147" s="874"/>
      <c r="E147" s="2204"/>
      <c r="F147" s="1894"/>
    </row>
    <row r="148" spans="1:6">
      <c r="A148" s="2308" t="s">
        <v>35</v>
      </c>
      <c r="B148" s="826" t="s">
        <v>1885</v>
      </c>
      <c r="C148" s="874" t="s">
        <v>58</v>
      </c>
      <c r="D148" s="874"/>
      <c r="E148" s="2204"/>
      <c r="F148" s="1894">
        <f>E148</f>
        <v>0</v>
      </c>
    </row>
    <row r="149" spans="1:6">
      <c r="A149" s="2308"/>
      <c r="B149" s="826"/>
      <c r="C149" s="874"/>
      <c r="D149" s="874"/>
      <c r="E149" s="2204"/>
      <c r="F149" s="1894"/>
    </row>
    <row r="150" spans="1:6">
      <c r="A150" s="2308"/>
      <c r="B150" s="826"/>
      <c r="C150" s="874"/>
      <c r="D150" s="874"/>
      <c r="E150" s="2204"/>
      <c r="F150" s="1894"/>
    </row>
    <row r="151" spans="1:6">
      <c r="A151" s="2308"/>
      <c r="B151" s="826"/>
      <c r="C151" s="874"/>
      <c r="D151" s="874"/>
      <c r="E151" s="2204"/>
      <c r="F151" s="1894"/>
    </row>
    <row r="152" spans="1:6">
      <c r="A152" s="2308"/>
      <c r="B152" s="826"/>
      <c r="C152" s="874"/>
      <c r="D152" s="874"/>
      <c r="E152" s="2204"/>
      <c r="F152" s="1894"/>
    </row>
    <row r="153" spans="1:6" ht="14.4" thickBot="1">
      <c r="A153" s="2308"/>
      <c r="B153" s="826"/>
      <c r="C153" s="874"/>
      <c r="D153" s="874"/>
      <c r="E153" s="2204"/>
      <c r="F153" s="1894"/>
    </row>
    <row r="154" spans="1:6" ht="15" customHeight="1" thickTop="1" thickBot="1">
      <c r="A154" s="2316" t="s">
        <v>2362</v>
      </c>
      <c r="B154" s="829"/>
      <c r="C154" s="895"/>
      <c r="D154" s="895"/>
      <c r="E154" s="2208"/>
      <c r="F154" s="1904">
        <f>SUM(F130:F149)</f>
        <v>0</v>
      </c>
    </row>
    <row r="155" spans="1:6" ht="15" thickTop="1" thickBot="1">
      <c r="A155" s="2322" t="s">
        <v>2363</v>
      </c>
      <c r="B155" s="203"/>
      <c r="C155" s="203"/>
      <c r="D155" s="203"/>
      <c r="E155" s="62"/>
      <c r="F155" s="203"/>
    </row>
    <row r="156" spans="1:6" ht="15" thickTop="1" thickBot="1">
      <c r="A156" s="2300" t="s">
        <v>7</v>
      </c>
      <c r="B156" s="815" t="s">
        <v>8</v>
      </c>
      <c r="C156" s="872" t="s">
        <v>10</v>
      </c>
      <c r="D156" s="872" t="s">
        <v>991</v>
      </c>
      <c r="E156" s="2330" t="s">
        <v>11</v>
      </c>
      <c r="F156" s="1906" t="s">
        <v>2188</v>
      </c>
    </row>
    <row r="157" spans="1:6" ht="14.4" thickTop="1">
      <c r="A157" s="2304"/>
      <c r="B157" s="542"/>
      <c r="C157" s="249"/>
      <c r="D157" s="249"/>
      <c r="E157" s="2251"/>
      <c r="F157" s="1907"/>
    </row>
    <row r="158" spans="1:6">
      <c r="A158" s="2311">
        <v>4</v>
      </c>
      <c r="B158" s="41" t="s">
        <v>2364</v>
      </c>
      <c r="C158" s="208"/>
      <c r="D158" s="208"/>
      <c r="E158" s="2204"/>
      <c r="F158" s="1894"/>
    </row>
    <row r="159" spans="1:6">
      <c r="A159" s="2308"/>
      <c r="B159" s="41" t="s">
        <v>1890</v>
      </c>
      <c r="C159" s="208"/>
      <c r="D159" s="208"/>
      <c r="E159" s="2204"/>
      <c r="F159" s="1894"/>
    </row>
    <row r="160" spans="1:6">
      <c r="A160" s="2308"/>
      <c r="B160" s="41"/>
      <c r="C160" s="208"/>
      <c r="D160" s="208"/>
      <c r="E160" s="2204"/>
      <c r="F160" s="1894"/>
    </row>
    <row r="161" spans="1:6" ht="41.4">
      <c r="A161" s="2308" t="s">
        <v>2044</v>
      </c>
      <c r="B161" s="41" t="s">
        <v>2365</v>
      </c>
      <c r="C161" s="208" t="s">
        <v>1421</v>
      </c>
      <c r="D161" s="208">
        <v>1</v>
      </c>
      <c r="E161" s="2204"/>
      <c r="F161" s="1894">
        <f>D161*E161</f>
        <v>0</v>
      </c>
    </row>
    <row r="162" spans="1:6">
      <c r="A162" s="2308"/>
      <c r="B162" s="41" t="s">
        <v>2366</v>
      </c>
      <c r="C162" s="208"/>
      <c r="D162" s="208"/>
      <c r="E162" s="2204"/>
      <c r="F162" s="1894"/>
    </row>
    <row r="163" spans="1:6">
      <c r="A163" s="2308"/>
      <c r="B163" s="41" t="s">
        <v>2367</v>
      </c>
      <c r="C163" s="208"/>
      <c r="D163" s="208"/>
      <c r="E163" s="2204"/>
      <c r="F163" s="1894"/>
    </row>
    <row r="164" spans="1:6">
      <c r="A164" s="2308"/>
      <c r="B164" s="41" t="s">
        <v>2368</v>
      </c>
      <c r="C164" s="208"/>
      <c r="D164" s="208"/>
      <c r="E164" s="2204"/>
      <c r="F164" s="1894"/>
    </row>
    <row r="165" spans="1:6">
      <c r="A165" s="2308"/>
      <c r="B165" s="41" t="s">
        <v>2369</v>
      </c>
      <c r="C165" s="208"/>
      <c r="D165" s="208"/>
      <c r="E165" s="2204"/>
      <c r="F165" s="1894"/>
    </row>
    <row r="166" spans="1:6">
      <c r="A166" s="2308"/>
      <c r="B166" s="41" t="s">
        <v>2370</v>
      </c>
      <c r="C166" s="208"/>
      <c r="D166" s="208"/>
      <c r="E166" s="2204"/>
      <c r="F166" s="1894"/>
    </row>
    <row r="167" spans="1:6">
      <c r="A167" s="2308"/>
      <c r="B167" s="41" t="s">
        <v>2371</v>
      </c>
      <c r="C167" s="208"/>
      <c r="D167" s="208"/>
      <c r="E167" s="2204"/>
      <c r="F167" s="1894"/>
    </row>
    <row r="168" spans="1:6">
      <c r="A168" s="2308"/>
      <c r="B168" s="41" t="s">
        <v>2372</v>
      </c>
      <c r="C168" s="208"/>
      <c r="D168" s="208"/>
      <c r="E168" s="2204"/>
      <c r="F168" s="1894"/>
    </row>
    <row r="169" spans="1:6">
      <c r="A169" s="2308"/>
      <c r="B169" s="41" t="s">
        <v>2373</v>
      </c>
      <c r="C169" s="208"/>
      <c r="D169" s="208"/>
      <c r="E169" s="2204"/>
      <c r="F169" s="1894"/>
    </row>
    <row r="170" spans="1:6">
      <c r="A170" s="2308"/>
      <c r="B170" s="41" t="s">
        <v>2374</v>
      </c>
      <c r="C170" s="208"/>
      <c r="D170" s="208"/>
      <c r="E170" s="2204"/>
      <c r="F170" s="1894"/>
    </row>
    <row r="171" spans="1:6">
      <c r="A171" s="2308"/>
      <c r="B171" s="41" t="s">
        <v>2375</v>
      </c>
      <c r="C171" s="208"/>
      <c r="D171" s="208"/>
      <c r="E171" s="2204"/>
      <c r="F171" s="1894"/>
    </row>
    <row r="172" spans="1:6">
      <c r="A172" s="2308"/>
      <c r="B172" s="41" t="s">
        <v>2376</v>
      </c>
      <c r="C172" s="208"/>
      <c r="D172" s="208"/>
      <c r="E172" s="2204"/>
      <c r="F172" s="1894"/>
    </row>
    <row r="173" spans="1:6">
      <c r="A173" s="2308"/>
      <c r="B173" s="41" t="s">
        <v>2377</v>
      </c>
      <c r="C173" s="208"/>
      <c r="D173" s="208"/>
      <c r="E173" s="2204"/>
      <c r="F173" s="1894"/>
    </row>
    <row r="174" spans="1:6">
      <c r="A174" s="2308"/>
      <c r="B174" s="41" t="s">
        <v>2378</v>
      </c>
      <c r="C174" s="208"/>
      <c r="D174" s="208"/>
      <c r="E174" s="2204"/>
      <c r="F174" s="1894"/>
    </row>
    <row r="175" spans="1:6">
      <c r="A175" s="2308"/>
      <c r="B175" s="41"/>
      <c r="C175" s="208"/>
      <c r="D175" s="208"/>
      <c r="E175" s="2204"/>
      <c r="F175" s="1894"/>
    </row>
    <row r="176" spans="1:6">
      <c r="A176" s="2308" t="s">
        <v>30</v>
      </c>
      <c r="B176" s="41" t="s">
        <v>1892</v>
      </c>
      <c r="C176" s="208" t="s">
        <v>58</v>
      </c>
      <c r="D176" s="208"/>
      <c r="E176" s="2204"/>
      <c r="F176" s="1894">
        <f>E176</f>
        <v>0</v>
      </c>
    </row>
    <row r="177" spans="1:6">
      <c r="A177" s="2308"/>
      <c r="B177" s="41"/>
      <c r="C177" s="208"/>
      <c r="D177" s="208"/>
      <c r="E177" s="2204"/>
      <c r="F177" s="1894">
        <f t="shared" ref="F177:F188" si="2">E177</f>
        <v>0</v>
      </c>
    </row>
    <row r="178" spans="1:6" ht="27.6">
      <c r="A178" s="2308" t="s">
        <v>31</v>
      </c>
      <c r="B178" s="41" t="s">
        <v>2379</v>
      </c>
      <c r="C178" s="208" t="s">
        <v>1701</v>
      </c>
      <c r="D178" s="208"/>
      <c r="E178" s="2204"/>
      <c r="F178" s="1894">
        <f t="shared" si="2"/>
        <v>0</v>
      </c>
    </row>
    <row r="179" spans="1:6">
      <c r="A179" s="2308"/>
      <c r="B179" s="41"/>
      <c r="C179" s="208"/>
      <c r="D179" s="208"/>
      <c r="E179" s="2204"/>
      <c r="F179" s="1894">
        <f t="shared" si="2"/>
        <v>0</v>
      </c>
    </row>
    <row r="180" spans="1:6">
      <c r="A180" s="2308" t="s">
        <v>32</v>
      </c>
      <c r="B180" s="41" t="s">
        <v>1716</v>
      </c>
      <c r="C180" s="779" t="s">
        <v>58</v>
      </c>
      <c r="D180" s="208"/>
      <c r="E180" s="2204"/>
      <c r="F180" s="1894">
        <f t="shared" si="2"/>
        <v>0</v>
      </c>
    </row>
    <row r="181" spans="1:6">
      <c r="A181" s="2308"/>
      <c r="B181" s="41"/>
      <c r="C181" s="779"/>
      <c r="D181" s="208"/>
      <c r="E181" s="2204"/>
      <c r="F181" s="1894">
        <f t="shared" si="2"/>
        <v>0</v>
      </c>
    </row>
    <row r="182" spans="1:6">
      <c r="A182" s="2308" t="s">
        <v>33</v>
      </c>
      <c r="B182" s="41" t="s">
        <v>1894</v>
      </c>
      <c r="C182" s="779" t="s">
        <v>58</v>
      </c>
      <c r="D182" s="208"/>
      <c r="E182" s="2204"/>
      <c r="F182" s="1894">
        <f t="shared" si="2"/>
        <v>0</v>
      </c>
    </row>
    <row r="183" spans="1:6">
      <c r="A183" s="2308"/>
      <c r="B183" s="41"/>
      <c r="C183" s="779"/>
      <c r="D183" s="208"/>
      <c r="E183" s="2204"/>
      <c r="F183" s="1894">
        <f t="shared" si="2"/>
        <v>0</v>
      </c>
    </row>
    <row r="184" spans="1:6" ht="27.6">
      <c r="A184" s="2308"/>
      <c r="B184" s="41" t="s">
        <v>1706</v>
      </c>
      <c r="C184" s="208"/>
      <c r="D184" s="208"/>
      <c r="E184" s="2204"/>
      <c r="F184" s="1894">
        <f t="shared" si="2"/>
        <v>0</v>
      </c>
    </row>
    <row r="185" spans="1:6">
      <c r="A185" s="2308" t="s">
        <v>34</v>
      </c>
      <c r="B185" s="41" t="s">
        <v>1707</v>
      </c>
      <c r="C185" s="208" t="s">
        <v>1701</v>
      </c>
      <c r="D185" s="208"/>
      <c r="E185" s="2204"/>
      <c r="F185" s="1894">
        <f t="shared" si="2"/>
        <v>0</v>
      </c>
    </row>
    <row r="186" spans="1:6">
      <c r="A186" s="2308"/>
      <c r="B186" s="41"/>
      <c r="C186" s="208"/>
      <c r="D186" s="208"/>
      <c r="E186" s="2204"/>
      <c r="F186" s="1894">
        <f t="shared" si="2"/>
        <v>0</v>
      </c>
    </row>
    <row r="187" spans="1:6">
      <c r="A187" s="2308"/>
      <c r="B187" s="41"/>
      <c r="C187" s="208"/>
      <c r="D187" s="208"/>
      <c r="E187" s="2204"/>
      <c r="F187" s="1894">
        <f t="shared" si="2"/>
        <v>0</v>
      </c>
    </row>
    <row r="188" spans="1:6">
      <c r="A188" s="2308"/>
      <c r="B188" s="41"/>
      <c r="C188" s="208"/>
      <c r="D188" s="208"/>
      <c r="E188" s="2204"/>
      <c r="F188" s="1894">
        <f t="shared" si="2"/>
        <v>0</v>
      </c>
    </row>
    <row r="189" spans="1:6">
      <c r="A189" s="2308"/>
      <c r="B189" s="41"/>
      <c r="C189" s="208"/>
      <c r="D189" s="208"/>
      <c r="E189" s="2204"/>
      <c r="F189" s="1894"/>
    </row>
    <row r="190" spans="1:6">
      <c r="A190" s="2308"/>
      <c r="B190" s="1710"/>
      <c r="C190" s="1704"/>
      <c r="D190" s="1704"/>
      <c r="E190" s="2204"/>
      <c r="F190" s="1894"/>
    </row>
    <row r="191" spans="1:6">
      <c r="A191" s="2308"/>
      <c r="B191" s="1710"/>
      <c r="C191" s="1704"/>
      <c r="D191" s="1704"/>
      <c r="E191" s="2204"/>
      <c r="F191" s="1894"/>
    </row>
    <row r="192" spans="1:6">
      <c r="A192" s="2308"/>
      <c r="B192" s="1710"/>
      <c r="C192" s="1704"/>
      <c r="D192" s="1704"/>
      <c r="E192" s="2204"/>
      <c r="F192" s="1894"/>
    </row>
    <row r="193" spans="1:6">
      <c r="A193" s="2308"/>
      <c r="B193" s="41"/>
      <c r="C193" s="208"/>
      <c r="D193" s="208"/>
      <c r="E193" s="2204"/>
      <c r="F193" s="1894"/>
    </row>
    <row r="194" spans="1:6">
      <c r="A194" s="2308"/>
      <c r="B194" s="41"/>
      <c r="C194" s="208"/>
      <c r="D194" s="208"/>
      <c r="E194" s="2204"/>
      <c r="F194" s="1894"/>
    </row>
    <row r="195" spans="1:6">
      <c r="A195" s="2308"/>
      <c r="B195" s="41"/>
      <c r="C195" s="208"/>
      <c r="D195" s="208"/>
      <c r="E195" s="2204"/>
      <c r="F195" s="1894"/>
    </row>
    <row r="196" spans="1:6">
      <c r="A196" s="2308"/>
      <c r="B196" s="41"/>
      <c r="C196" s="208"/>
      <c r="D196" s="208"/>
      <c r="E196" s="2204"/>
      <c r="F196" s="1894"/>
    </row>
    <row r="197" spans="1:6">
      <c r="A197" s="2308"/>
      <c r="B197" s="41"/>
      <c r="C197" s="208"/>
      <c r="D197" s="208"/>
      <c r="E197" s="2204"/>
      <c r="F197" s="1894"/>
    </row>
    <row r="198" spans="1:6" ht="14.4" thickBot="1">
      <c r="A198" s="2312"/>
      <c r="B198" s="846"/>
      <c r="C198" s="446"/>
      <c r="D198" s="446"/>
      <c r="E198" s="2222"/>
      <c r="F198" s="1908"/>
    </row>
    <row r="199" spans="1:6" ht="15" customHeight="1" thickTop="1" thickBot="1">
      <c r="A199" s="1915" t="s">
        <v>2192</v>
      </c>
      <c r="B199" s="781"/>
      <c r="C199" s="779"/>
      <c r="D199" s="779"/>
      <c r="E199" s="2223"/>
      <c r="F199" s="1904">
        <f>SUM(F161:F187)</f>
        <v>0</v>
      </c>
    </row>
    <row r="200" spans="1:6" ht="14.4" thickTop="1"/>
    <row r="202" spans="1:6" ht="13.8" customHeight="1">
      <c r="A202" s="2293" t="s">
        <v>2193</v>
      </c>
      <c r="B202" s="802"/>
      <c r="C202" s="802"/>
      <c r="D202" s="802"/>
      <c r="E202" s="2224"/>
      <c r="F202" s="802"/>
    </row>
    <row r="203" spans="1:6">
      <c r="A203" s="2294" t="s">
        <v>2380</v>
      </c>
      <c r="B203" s="1688"/>
      <c r="C203" s="1688"/>
      <c r="D203" s="1688"/>
      <c r="E203" s="2225"/>
      <c r="F203" s="1688"/>
    </row>
    <row r="204" spans="1:6" ht="14.4" thickBot="1">
      <c r="A204" s="2323" t="s">
        <v>2194</v>
      </c>
      <c r="B204" s="2195"/>
      <c r="C204" s="2195"/>
      <c r="D204" s="2195"/>
      <c r="E204" s="2226"/>
      <c r="F204" s="2195"/>
    </row>
    <row r="205" spans="1:6" ht="15" thickTop="1" thickBot="1">
      <c r="A205" s="2300" t="s">
        <v>7</v>
      </c>
      <c r="B205" s="824" t="s">
        <v>8</v>
      </c>
      <c r="C205" s="872" t="s">
        <v>10</v>
      </c>
      <c r="D205" s="872" t="s">
        <v>991</v>
      </c>
      <c r="E205" s="2227" t="s">
        <v>11</v>
      </c>
      <c r="F205" s="1893" t="s">
        <v>2033</v>
      </c>
    </row>
    <row r="206" spans="1:6" ht="14.4" thickTop="1">
      <c r="A206" s="2308"/>
      <c r="B206" s="826"/>
      <c r="C206" s="208"/>
      <c r="D206" s="208"/>
      <c r="E206" s="2206"/>
      <c r="F206" s="1894"/>
    </row>
    <row r="207" spans="1:6">
      <c r="A207" s="2304" t="s">
        <v>2195</v>
      </c>
      <c r="B207" s="827" t="s">
        <v>2196</v>
      </c>
      <c r="C207" s="208"/>
      <c r="D207" s="208"/>
      <c r="E207" s="2206"/>
      <c r="F207" s="1894"/>
    </row>
    <row r="208" spans="1:6">
      <c r="A208" s="2308"/>
      <c r="B208" s="826" t="s">
        <v>1897</v>
      </c>
      <c r="C208" s="208"/>
      <c r="D208" s="208"/>
      <c r="E208" s="2206"/>
      <c r="F208" s="1894">
        <f>F48</f>
        <v>0</v>
      </c>
    </row>
    <row r="209" spans="1:6">
      <c r="A209" s="2308"/>
      <c r="B209" s="826"/>
      <c r="C209" s="208"/>
      <c r="D209" s="208"/>
      <c r="E209" s="2206"/>
      <c r="F209" s="1894"/>
    </row>
    <row r="210" spans="1:6">
      <c r="A210" s="2304" t="s">
        <v>2197</v>
      </c>
      <c r="B210" s="827" t="s">
        <v>2198</v>
      </c>
      <c r="C210" s="208"/>
      <c r="D210" s="208"/>
      <c r="E210" s="2206"/>
      <c r="F210" s="1894"/>
    </row>
    <row r="211" spans="1:6">
      <c r="A211" s="2308"/>
      <c r="B211" s="826" t="s">
        <v>2381</v>
      </c>
      <c r="C211" s="208"/>
      <c r="D211" s="208"/>
      <c r="E211" s="2206"/>
      <c r="F211" s="1894">
        <f>F99</f>
        <v>0</v>
      </c>
    </row>
    <row r="212" spans="1:6">
      <c r="A212" s="2308"/>
      <c r="B212" s="826"/>
      <c r="C212" s="208"/>
      <c r="D212" s="208"/>
      <c r="E212" s="2206"/>
      <c r="F212" s="1894"/>
    </row>
    <row r="213" spans="1:6">
      <c r="A213" s="2304" t="s">
        <v>2199</v>
      </c>
      <c r="B213" s="827" t="s">
        <v>2200</v>
      </c>
      <c r="C213" s="208"/>
      <c r="D213" s="208"/>
      <c r="E213" s="2206"/>
      <c r="F213" s="1894"/>
    </row>
    <row r="214" spans="1:6">
      <c r="A214" s="2308"/>
      <c r="B214" s="826" t="s">
        <v>2382</v>
      </c>
      <c r="C214" s="208"/>
      <c r="D214" s="208"/>
      <c r="E214" s="2206"/>
      <c r="F214" s="1894">
        <f>F125+F154</f>
        <v>0</v>
      </c>
    </row>
    <row r="215" spans="1:6">
      <c r="A215" s="2308"/>
      <c r="B215" s="826"/>
      <c r="C215" s="208"/>
      <c r="D215" s="208"/>
      <c r="E215" s="2206"/>
      <c r="F215" s="1894"/>
    </row>
    <row r="216" spans="1:6">
      <c r="A216" s="2304" t="s">
        <v>2201</v>
      </c>
      <c r="B216" s="827" t="s">
        <v>2202</v>
      </c>
      <c r="C216" s="208"/>
      <c r="D216" s="208"/>
      <c r="E216" s="2206"/>
      <c r="F216" s="1894"/>
    </row>
    <row r="217" spans="1:6">
      <c r="A217" s="2308"/>
      <c r="B217" s="826" t="str">
        <f>B158</f>
        <v>Automatic Voltage Regulator Unit</v>
      </c>
      <c r="C217" s="208"/>
      <c r="D217" s="208"/>
      <c r="E217" s="2206"/>
      <c r="F217" s="1894">
        <f>F199</f>
        <v>0</v>
      </c>
    </row>
    <row r="218" spans="1:6">
      <c r="A218" s="2308"/>
      <c r="B218" s="826"/>
      <c r="C218" s="208"/>
      <c r="D218" s="208"/>
      <c r="E218" s="2206"/>
      <c r="F218" s="1894"/>
    </row>
    <row r="219" spans="1:6">
      <c r="A219" s="2308"/>
      <c r="B219" s="781"/>
      <c r="C219" s="208"/>
      <c r="D219" s="208"/>
      <c r="E219" s="2206"/>
      <c r="F219" s="1894"/>
    </row>
    <row r="220" spans="1:6">
      <c r="A220" s="2308"/>
      <c r="B220" s="848" t="s">
        <v>2212</v>
      </c>
      <c r="C220" s="208"/>
      <c r="D220" s="208"/>
      <c r="E220" s="2206"/>
      <c r="F220" s="1894">
        <f>SUM(F207:F219)</f>
        <v>0</v>
      </c>
    </row>
    <row r="221" spans="1:6">
      <c r="A221" s="2308"/>
      <c r="B221" s="849"/>
      <c r="C221" s="208"/>
      <c r="D221" s="208"/>
      <c r="E221" s="2206"/>
      <c r="F221" s="1894"/>
    </row>
    <row r="222" spans="1:6">
      <c r="A222" s="2308"/>
      <c r="B222" s="849" t="s">
        <v>2213</v>
      </c>
      <c r="C222" s="208"/>
      <c r="D222" s="208"/>
      <c r="E222" s="2206"/>
      <c r="F222" s="1909"/>
    </row>
    <row r="223" spans="1:6">
      <c r="A223" s="2308"/>
      <c r="B223" s="826"/>
      <c r="C223" s="208"/>
      <c r="D223" s="208"/>
      <c r="E223" s="2206"/>
      <c r="F223" s="1894"/>
    </row>
    <row r="224" spans="1:6">
      <c r="A224" s="2308"/>
      <c r="B224" s="826"/>
      <c r="C224" s="208"/>
      <c r="D224" s="208"/>
      <c r="E224" s="2206"/>
      <c r="F224" s="1905"/>
    </row>
    <row r="225" spans="1:10">
      <c r="A225" s="2308"/>
      <c r="B225" s="848" t="s">
        <v>2214</v>
      </c>
      <c r="C225" s="249"/>
      <c r="D225" s="249"/>
      <c r="E225" s="2228"/>
      <c r="F225" s="1905">
        <f>SUM(F220:F224)</f>
        <v>0</v>
      </c>
      <c r="H225" s="880"/>
      <c r="J225" s="881"/>
    </row>
    <row r="226" spans="1:10">
      <c r="A226" s="2308"/>
      <c r="B226" s="826"/>
      <c r="C226" s="208"/>
      <c r="D226" s="208"/>
      <c r="E226" s="2206"/>
      <c r="F226" s="1905"/>
    </row>
    <row r="227" spans="1:10">
      <c r="A227" s="2308"/>
      <c r="B227" s="826"/>
      <c r="C227" s="208"/>
      <c r="D227" s="208"/>
      <c r="E227" s="2206"/>
      <c r="F227" s="1905"/>
      <c r="H227" s="882"/>
    </row>
    <row r="228" spans="1:10">
      <c r="A228" s="2308"/>
      <c r="B228" s="826"/>
      <c r="C228" s="208"/>
      <c r="D228" s="208"/>
      <c r="E228" s="2206"/>
      <c r="F228" s="1905"/>
    </row>
    <row r="229" spans="1:10">
      <c r="A229" s="2308"/>
      <c r="B229" s="826"/>
      <c r="C229" s="208"/>
      <c r="D229" s="208"/>
      <c r="E229" s="2206"/>
      <c r="F229" s="1905"/>
    </row>
    <row r="230" spans="1:10">
      <c r="A230" s="2308"/>
      <c r="B230" s="826"/>
      <c r="C230" s="1704"/>
      <c r="D230" s="1704"/>
      <c r="E230" s="2206"/>
      <c r="F230" s="1905"/>
    </row>
    <row r="231" spans="1:10">
      <c r="A231" s="2308"/>
      <c r="B231" s="826"/>
      <c r="C231" s="1704"/>
      <c r="D231" s="1704"/>
      <c r="E231" s="2206"/>
      <c r="F231" s="1905"/>
    </row>
    <row r="232" spans="1:10">
      <c r="A232" s="2308"/>
      <c r="B232" s="826"/>
      <c r="C232" s="1704"/>
      <c r="D232" s="1704"/>
      <c r="E232" s="2206"/>
      <c r="F232" s="1905"/>
    </row>
    <row r="233" spans="1:10">
      <c r="A233" s="2308"/>
      <c r="B233" s="826"/>
      <c r="C233" s="1704"/>
      <c r="D233" s="1704"/>
      <c r="E233" s="2206"/>
      <c r="F233" s="1905"/>
    </row>
    <row r="234" spans="1:10">
      <c r="A234" s="2308"/>
      <c r="B234" s="826"/>
      <c r="C234" s="1704"/>
      <c r="D234" s="1704"/>
      <c r="E234" s="2206"/>
      <c r="F234" s="1905"/>
    </row>
    <row r="235" spans="1:10">
      <c r="A235" s="2308"/>
      <c r="B235" s="826"/>
      <c r="C235" s="1704"/>
      <c r="D235" s="1704"/>
      <c r="E235" s="2206"/>
      <c r="F235" s="1905"/>
    </row>
    <row r="236" spans="1:10">
      <c r="A236" s="2308"/>
      <c r="B236" s="826"/>
      <c r="C236" s="1704"/>
      <c r="D236" s="1704"/>
      <c r="E236" s="2206"/>
      <c r="F236" s="1905"/>
    </row>
    <row r="237" spans="1:10">
      <c r="A237" s="2308"/>
      <c r="B237" s="826"/>
      <c r="C237" s="1704"/>
      <c r="D237" s="1704"/>
      <c r="E237" s="2206"/>
      <c r="F237" s="1905"/>
    </row>
    <row r="238" spans="1:10">
      <c r="A238" s="2308"/>
      <c r="B238" s="826"/>
      <c r="C238" s="1704"/>
      <c r="D238" s="1704"/>
      <c r="E238" s="2206"/>
      <c r="F238" s="1905"/>
    </row>
    <row r="239" spans="1:10">
      <c r="A239" s="2308"/>
      <c r="B239" s="826"/>
      <c r="C239" s="1704"/>
      <c r="D239" s="1704"/>
      <c r="E239" s="2206"/>
      <c r="F239" s="1905"/>
    </row>
    <row r="240" spans="1:10">
      <c r="A240" s="2308"/>
      <c r="B240" s="826"/>
      <c r="C240" s="1704"/>
      <c r="D240" s="1704"/>
      <c r="E240" s="2206"/>
      <c r="F240" s="1905"/>
    </row>
    <row r="241" spans="1:6">
      <c r="A241" s="2308"/>
      <c r="B241" s="826"/>
      <c r="C241" s="1704"/>
      <c r="D241" s="1704"/>
      <c r="E241" s="2206"/>
      <c r="F241" s="1905"/>
    </row>
    <row r="242" spans="1:6">
      <c r="A242" s="2308"/>
      <c r="B242" s="826"/>
      <c r="C242" s="1704"/>
      <c r="D242" s="1704"/>
      <c r="E242" s="2206"/>
      <c r="F242" s="1905"/>
    </row>
    <row r="243" spans="1:6">
      <c r="A243" s="2308"/>
      <c r="B243" s="826"/>
      <c r="C243" s="208"/>
      <c r="D243" s="208"/>
      <c r="E243" s="2206"/>
      <c r="F243" s="1905"/>
    </row>
    <row r="244" spans="1:6">
      <c r="A244" s="2308"/>
      <c r="B244" s="826"/>
      <c r="C244" s="208"/>
      <c r="D244" s="208"/>
      <c r="E244" s="2206"/>
      <c r="F244" s="1905"/>
    </row>
    <row r="245" spans="1:6">
      <c r="A245" s="2308"/>
      <c r="B245" s="826"/>
      <c r="C245" s="208"/>
      <c r="D245" s="208"/>
      <c r="E245" s="2206"/>
      <c r="F245" s="1905"/>
    </row>
    <row r="246" spans="1:6">
      <c r="A246" s="2308"/>
      <c r="B246" s="826"/>
      <c r="C246" s="208"/>
      <c r="D246" s="208"/>
      <c r="E246" s="2206"/>
      <c r="F246" s="1905"/>
    </row>
    <row r="247" spans="1:6">
      <c r="A247" s="2308"/>
      <c r="B247" s="826"/>
      <c r="C247" s="208"/>
      <c r="D247" s="208"/>
      <c r="E247" s="2206"/>
      <c r="F247" s="1905"/>
    </row>
    <row r="248" spans="1:6">
      <c r="A248" s="2308"/>
      <c r="B248" s="826"/>
      <c r="C248" s="208"/>
      <c r="D248" s="208"/>
      <c r="E248" s="2206"/>
      <c r="F248" s="1905"/>
    </row>
    <row r="249" spans="1:6">
      <c r="A249" s="2308"/>
      <c r="B249" s="826"/>
      <c r="C249" s="208"/>
      <c r="D249" s="208"/>
      <c r="E249" s="2206"/>
      <c r="F249" s="1905"/>
    </row>
    <row r="250" spans="1:6">
      <c r="A250" s="2308"/>
      <c r="B250" s="826"/>
      <c r="C250" s="208"/>
      <c r="D250" s="208"/>
      <c r="E250" s="2206"/>
      <c r="F250" s="1905"/>
    </row>
    <row r="251" spans="1:6" ht="14.4" thickBot="1">
      <c r="A251" s="2309"/>
      <c r="B251" s="832"/>
      <c r="C251" s="877"/>
      <c r="D251" s="877"/>
      <c r="E251" s="2206"/>
      <c r="F251" s="1900"/>
    </row>
    <row r="252" spans="1:6" ht="17.25" customHeight="1" thickTop="1" thickBot="1">
      <c r="A252" s="2316" t="s">
        <v>2215</v>
      </c>
      <c r="B252" s="829"/>
      <c r="C252" s="895"/>
      <c r="D252" s="895"/>
      <c r="E252" s="2208"/>
      <c r="F252" s="1904">
        <f>F225</f>
        <v>0</v>
      </c>
    </row>
    <row r="253" spans="1:6" ht="14.4" thickTop="1"/>
    <row r="255" spans="1:6" ht="14.4" thickBot="1">
      <c r="A255" s="2320" t="s">
        <v>2032</v>
      </c>
      <c r="B255" s="1884"/>
      <c r="C255" s="1884"/>
      <c r="D255" s="848"/>
      <c r="E255" s="2213"/>
      <c r="F255" s="1884"/>
    </row>
    <row r="256" spans="1:6" ht="15" thickTop="1" thickBot="1">
      <c r="A256" s="2300" t="s">
        <v>7</v>
      </c>
      <c r="B256" s="815" t="s">
        <v>8</v>
      </c>
      <c r="C256" s="1921" t="s">
        <v>10</v>
      </c>
      <c r="D256" s="872" t="s">
        <v>991</v>
      </c>
      <c r="E256" s="2212" t="s">
        <v>11</v>
      </c>
      <c r="F256" s="1910" t="s">
        <v>2033</v>
      </c>
    </row>
    <row r="257" spans="1:6" ht="14.4" thickTop="1">
      <c r="A257" s="2301"/>
      <c r="B257" s="818"/>
      <c r="C257" s="779"/>
      <c r="D257" s="208"/>
      <c r="E257" s="2204"/>
      <c r="F257" s="1901"/>
    </row>
    <row r="258" spans="1:6">
      <c r="A258" s="2306">
        <v>1</v>
      </c>
      <c r="B258" s="38" t="s">
        <v>2035</v>
      </c>
      <c r="C258" s="779"/>
      <c r="D258" s="208"/>
      <c r="E258" s="2204"/>
      <c r="F258" s="1894"/>
    </row>
    <row r="259" spans="1:6">
      <c r="A259" s="2301"/>
      <c r="B259" s="41"/>
      <c r="C259" s="779"/>
      <c r="D259" s="208"/>
      <c r="E259" s="2204"/>
      <c r="F259" s="1894"/>
    </row>
    <row r="260" spans="1:6">
      <c r="A260" s="2301" t="s">
        <v>1639</v>
      </c>
      <c r="B260" s="41" t="s">
        <v>1399</v>
      </c>
      <c r="C260" s="779" t="s">
        <v>58</v>
      </c>
      <c r="D260" s="208"/>
      <c r="E260" s="2204"/>
      <c r="F260" s="1894">
        <f>E260</f>
        <v>0</v>
      </c>
    </row>
    <row r="261" spans="1:6">
      <c r="A261" s="2301"/>
      <c r="B261" s="41"/>
      <c r="C261" s="779"/>
      <c r="D261" s="208"/>
      <c r="E261" s="2204"/>
      <c r="F261" s="1894">
        <f t="shared" ref="F261:F265" si="3">E261</f>
        <v>0</v>
      </c>
    </row>
    <row r="262" spans="1:6" ht="27.6">
      <c r="A262" s="2301" t="s">
        <v>1640</v>
      </c>
      <c r="B262" s="41" t="s">
        <v>1401</v>
      </c>
      <c r="C262" s="779"/>
      <c r="D262" s="208"/>
      <c r="E262" s="2204"/>
      <c r="F262" s="1894">
        <f t="shared" si="3"/>
        <v>0</v>
      </c>
    </row>
    <row r="263" spans="1:6">
      <c r="A263" s="2301"/>
      <c r="B263" s="41" t="s">
        <v>1402</v>
      </c>
      <c r="C263" s="779" t="s">
        <v>58</v>
      </c>
      <c r="D263" s="208"/>
      <c r="E263" s="2204"/>
      <c r="F263" s="1894">
        <f t="shared" si="3"/>
        <v>0</v>
      </c>
    </row>
    <row r="264" spans="1:6">
      <c r="A264" s="2301"/>
      <c r="B264" s="41" t="s">
        <v>1683</v>
      </c>
      <c r="C264" s="779" t="s">
        <v>58</v>
      </c>
      <c r="D264" s="208"/>
      <c r="E264" s="2204"/>
      <c r="F264" s="1894">
        <f t="shared" si="3"/>
        <v>0</v>
      </c>
    </row>
    <row r="265" spans="1:6">
      <c r="A265" s="2301"/>
      <c r="B265" s="41" t="s">
        <v>1404</v>
      </c>
      <c r="C265" s="779" t="s">
        <v>58</v>
      </c>
      <c r="D265" s="208"/>
      <c r="E265" s="2204"/>
      <c r="F265" s="1894">
        <f t="shared" si="3"/>
        <v>0</v>
      </c>
    </row>
    <row r="266" spans="1:6">
      <c r="A266" s="2301"/>
      <c r="B266" s="41"/>
      <c r="C266" s="779"/>
      <c r="D266" s="208"/>
      <c r="E266" s="2204"/>
      <c r="F266" s="1894"/>
    </row>
    <row r="267" spans="1:6" ht="27.6">
      <c r="A267" s="2301" t="s">
        <v>2303</v>
      </c>
      <c r="B267" s="41" t="s">
        <v>2037</v>
      </c>
      <c r="C267" s="779" t="s">
        <v>58</v>
      </c>
      <c r="D267" s="208"/>
      <c r="E267" s="2204"/>
      <c r="F267" s="1894" t="s">
        <v>3477</v>
      </c>
    </row>
    <row r="268" spans="1:6">
      <c r="A268" s="2301"/>
      <c r="B268" s="41"/>
      <c r="C268" s="779"/>
      <c r="D268" s="208"/>
      <c r="E268" s="2204"/>
      <c r="F268" s="1894"/>
    </row>
    <row r="269" spans="1:6">
      <c r="A269" s="2301" t="s">
        <v>2304</v>
      </c>
      <c r="B269" s="41" t="s">
        <v>2039</v>
      </c>
      <c r="C269" s="779" t="s">
        <v>58</v>
      </c>
      <c r="D269" s="208"/>
      <c r="E269" s="2204"/>
      <c r="F269" s="1894" t="s">
        <v>3477</v>
      </c>
    </row>
    <row r="270" spans="1:6">
      <c r="A270" s="2301"/>
      <c r="B270" s="41"/>
      <c r="C270" s="779"/>
      <c r="D270" s="208"/>
      <c r="E270" s="2204"/>
      <c r="F270" s="1894"/>
    </row>
    <row r="271" spans="1:6">
      <c r="A271" s="2301" t="s">
        <v>2332</v>
      </c>
      <c r="B271" s="41" t="s">
        <v>1406</v>
      </c>
      <c r="C271" s="779" t="s">
        <v>58</v>
      </c>
      <c r="D271" s="208"/>
      <c r="E271" s="2204"/>
      <c r="F271" s="1894">
        <f>E271</f>
        <v>0</v>
      </c>
    </row>
    <row r="272" spans="1:6">
      <c r="A272" s="2301"/>
      <c r="B272" s="41"/>
      <c r="C272" s="779"/>
      <c r="D272" s="208"/>
      <c r="E272" s="2204"/>
      <c r="F272" s="1894"/>
    </row>
    <row r="273" spans="1:6">
      <c r="A273" s="2301"/>
      <c r="B273" s="41"/>
      <c r="C273" s="779"/>
      <c r="D273" s="208"/>
      <c r="E273" s="2204"/>
      <c r="F273" s="1894"/>
    </row>
    <row r="274" spans="1:6">
      <c r="A274" s="2301"/>
      <c r="B274" s="41"/>
      <c r="C274" s="779"/>
      <c r="D274" s="208"/>
      <c r="E274" s="2204"/>
      <c r="F274" s="1894"/>
    </row>
    <row r="275" spans="1:6">
      <c r="A275" s="2301"/>
      <c r="B275" s="41"/>
      <c r="C275" s="779"/>
      <c r="D275" s="208"/>
      <c r="E275" s="2204"/>
      <c r="F275" s="1894"/>
    </row>
    <row r="276" spans="1:6">
      <c r="A276" s="2301"/>
      <c r="B276" s="41"/>
      <c r="C276" s="779"/>
      <c r="D276" s="208"/>
      <c r="E276" s="2204"/>
      <c r="F276" s="1894"/>
    </row>
    <row r="277" spans="1:6">
      <c r="A277" s="2301"/>
      <c r="B277" s="41"/>
      <c r="C277" s="779"/>
      <c r="D277" s="208"/>
      <c r="E277" s="2204"/>
      <c r="F277" s="1894"/>
    </row>
    <row r="278" spans="1:6">
      <c r="A278" s="2301"/>
      <c r="B278" s="41"/>
      <c r="C278" s="779"/>
      <c r="D278" s="208"/>
      <c r="E278" s="2204"/>
      <c r="F278" s="1894"/>
    </row>
    <row r="279" spans="1:6">
      <c r="A279" s="2301"/>
      <c r="B279" s="41"/>
      <c r="C279" s="779"/>
      <c r="D279" s="208"/>
      <c r="E279" s="2204"/>
      <c r="F279" s="1894"/>
    </row>
    <row r="280" spans="1:6">
      <c r="A280" s="2301"/>
      <c r="B280" s="41"/>
      <c r="C280" s="779"/>
      <c r="D280" s="208"/>
      <c r="E280" s="2204"/>
      <c r="F280" s="1894"/>
    </row>
    <row r="281" spans="1:6">
      <c r="A281" s="2301"/>
      <c r="B281" s="41"/>
      <c r="C281" s="779"/>
      <c r="D281" s="208"/>
      <c r="E281" s="2204"/>
      <c r="F281" s="1894"/>
    </row>
    <row r="282" spans="1:6">
      <c r="A282" s="2301"/>
      <c r="B282" s="41"/>
      <c r="C282" s="779"/>
      <c r="D282" s="208"/>
      <c r="E282" s="2204"/>
      <c r="F282" s="1894"/>
    </row>
    <row r="283" spans="1:6">
      <c r="A283" s="2301"/>
      <c r="B283" s="41"/>
      <c r="C283" s="779"/>
      <c r="D283" s="208"/>
      <c r="E283" s="2204"/>
      <c r="F283" s="1894"/>
    </row>
    <row r="284" spans="1:6">
      <c r="A284" s="2301"/>
      <c r="B284" s="41"/>
      <c r="C284" s="779"/>
      <c r="D284" s="208"/>
      <c r="E284" s="2204"/>
      <c r="F284" s="1894"/>
    </row>
    <row r="285" spans="1:6">
      <c r="A285" s="2301"/>
      <c r="B285" s="41"/>
      <c r="C285" s="779"/>
      <c r="D285" s="208"/>
      <c r="E285" s="2204"/>
      <c r="F285" s="1894"/>
    </row>
    <row r="286" spans="1:6">
      <c r="A286" s="2301"/>
      <c r="B286" s="41"/>
      <c r="C286" s="779"/>
      <c r="D286" s="208"/>
      <c r="E286" s="2204"/>
      <c r="F286" s="1894"/>
    </row>
    <row r="287" spans="1:6">
      <c r="A287" s="2301"/>
      <c r="B287" s="41"/>
      <c r="C287" s="779"/>
      <c r="D287" s="208"/>
      <c r="E287" s="2204"/>
      <c r="F287" s="1894"/>
    </row>
    <row r="288" spans="1:6">
      <c r="A288" s="2301"/>
      <c r="B288" s="41"/>
      <c r="C288" s="779"/>
      <c r="D288" s="208"/>
      <c r="E288" s="2204"/>
      <c r="F288" s="1894"/>
    </row>
    <row r="289" spans="1:6">
      <c r="A289" s="2301"/>
      <c r="B289" s="41"/>
      <c r="C289" s="779"/>
      <c r="D289" s="208"/>
      <c r="E289" s="2204"/>
      <c r="F289" s="1894"/>
    </row>
    <row r="290" spans="1:6">
      <c r="A290" s="2301"/>
      <c r="B290" s="41"/>
      <c r="C290" s="779"/>
      <c r="D290" s="208"/>
      <c r="E290" s="2204"/>
      <c r="F290" s="1894"/>
    </row>
    <row r="291" spans="1:6">
      <c r="A291" s="2301"/>
      <c r="B291" s="41"/>
      <c r="C291" s="779"/>
      <c r="D291" s="208"/>
      <c r="E291" s="2204"/>
      <c r="F291" s="1894"/>
    </row>
    <row r="292" spans="1:6">
      <c r="A292" s="2301"/>
      <c r="B292" s="41"/>
      <c r="C292" s="779"/>
      <c r="D292" s="208"/>
      <c r="E292" s="2204"/>
      <c r="F292" s="1894"/>
    </row>
    <row r="293" spans="1:6">
      <c r="A293" s="2301"/>
      <c r="B293" s="41"/>
      <c r="C293" s="779"/>
      <c r="D293" s="208"/>
      <c r="E293" s="2204"/>
      <c r="F293" s="1894"/>
    </row>
    <row r="294" spans="1:6">
      <c r="A294" s="2301"/>
      <c r="B294" s="41"/>
      <c r="C294" s="779"/>
      <c r="D294" s="208"/>
      <c r="E294" s="2204"/>
      <c r="F294" s="1894"/>
    </row>
    <row r="295" spans="1:6">
      <c r="A295" s="2301"/>
      <c r="B295" s="41"/>
      <c r="C295" s="779"/>
      <c r="D295" s="208"/>
      <c r="E295" s="2204"/>
      <c r="F295" s="1894"/>
    </row>
    <row r="296" spans="1:6">
      <c r="A296" s="2301"/>
      <c r="B296" s="41"/>
      <c r="C296" s="779"/>
      <c r="D296" s="208"/>
      <c r="E296" s="2204"/>
      <c r="F296" s="1894"/>
    </row>
    <row r="297" spans="1:6">
      <c r="A297" s="2301"/>
      <c r="B297" s="41"/>
      <c r="C297" s="779"/>
      <c r="D297" s="208"/>
      <c r="E297" s="2204"/>
      <c r="F297" s="1894"/>
    </row>
    <row r="298" spans="1:6">
      <c r="A298" s="2301"/>
      <c r="B298" s="41"/>
      <c r="C298" s="779"/>
      <c r="D298" s="208"/>
      <c r="E298" s="2204"/>
      <c r="F298" s="1894"/>
    </row>
    <row r="299" spans="1:6" ht="14.4" thickBot="1">
      <c r="A299" s="2305"/>
      <c r="B299" s="821"/>
      <c r="C299" s="877"/>
      <c r="D299" s="877"/>
      <c r="E299" s="2205"/>
      <c r="F299" s="1894"/>
    </row>
    <row r="300" spans="1:6" ht="15" customHeight="1" thickTop="1" thickBot="1">
      <c r="A300" s="2316" t="s">
        <v>2040</v>
      </c>
      <c r="B300" s="829"/>
      <c r="C300" s="779"/>
      <c r="D300" s="779"/>
      <c r="E300" s="2206"/>
      <c r="F300" s="1904">
        <f>SUM(F259:F271)</f>
        <v>0</v>
      </c>
    </row>
    <row r="301" spans="1:6" ht="14.4" thickTop="1"/>
    <row r="303" spans="1:6">
      <c r="A303" s="1917" t="s">
        <v>2383</v>
      </c>
    </row>
    <row r="304" spans="1:6" ht="13.8" customHeight="1">
      <c r="A304" s="1886" t="s">
        <v>2384</v>
      </c>
      <c r="B304" s="2298"/>
      <c r="C304" s="2298"/>
      <c r="D304" s="2298"/>
      <c r="E304" s="2331"/>
      <c r="F304" s="2298"/>
    </row>
    <row r="305" spans="1:11" ht="14.4" thickBot="1">
      <c r="A305" s="2313"/>
      <c r="B305" s="357"/>
      <c r="C305" s="1914"/>
      <c r="D305" s="1914"/>
      <c r="E305" s="2332"/>
      <c r="F305" s="1911"/>
    </row>
    <row r="306" spans="1:11" ht="15" thickTop="1" thickBot="1">
      <c r="A306" s="2314" t="s">
        <v>7</v>
      </c>
      <c r="B306" s="884" t="s">
        <v>8</v>
      </c>
      <c r="C306" s="885" t="s">
        <v>10</v>
      </c>
      <c r="D306" s="885" t="s">
        <v>991</v>
      </c>
      <c r="E306" s="2333" t="s">
        <v>11</v>
      </c>
      <c r="F306" s="1896" t="s">
        <v>2033</v>
      </c>
    </row>
    <row r="307" spans="1:11" ht="14.4" thickTop="1">
      <c r="A307" s="2315"/>
      <c r="B307" s="886" t="s">
        <v>2385</v>
      </c>
      <c r="C307" s="887"/>
      <c r="D307" s="887"/>
      <c r="E307" s="2220"/>
      <c r="F307" s="1897"/>
    </row>
    <row r="308" spans="1:11">
      <c r="A308" s="2308"/>
      <c r="B308" s="888"/>
      <c r="C308" s="208"/>
      <c r="D308" s="208"/>
      <c r="E308" s="2221"/>
      <c r="F308" s="1898"/>
    </row>
    <row r="309" spans="1:11" ht="55.2">
      <c r="A309" s="2308" t="s">
        <v>2044</v>
      </c>
      <c r="B309" s="888" t="s">
        <v>2386</v>
      </c>
      <c r="C309" s="208" t="s">
        <v>1421</v>
      </c>
      <c r="D309" s="208">
        <v>1</v>
      </c>
      <c r="E309" s="2221" t="s">
        <v>1876</v>
      </c>
      <c r="F309" s="1898" t="str">
        <f>E309</f>
        <v>ON SITE</v>
      </c>
    </row>
    <row r="310" spans="1:11">
      <c r="A310" s="2308"/>
      <c r="B310" s="888"/>
      <c r="C310" s="208"/>
      <c r="D310" s="208"/>
      <c r="E310" s="2221"/>
      <c r="F310" s="1898"/>
    </row>
    <row r="311" spans="1:11" ht="27.6">
      <c r="A311" s="2308" t="s">
        <v>30</v>
      </c>
      <c r="B311" s="888" t="s">
        <v>2387</v>
      </c>
      <c r="C311" s="208" t="s">
        <v>58</v>
      </c>
      <c r="D311" s="208"/>
      <c r="E311" s="2221"/>
      <c r="F311" s="1898">
        <f>E311</f>
        <v>0</v>
      </c>
    </row>
    <row r="312" spans="1:11">
      <c r="A312" s="2308"/>
      <c r="B312" s="888"/>
      <c r="C312" s="208"/>
      <c r="D312" s="208"/>
      <c r="E312" s="2221"/>
      <c r="F312" s="1898"/>
    </row>
    <row r="313" spans="1:11" ht="55.2">
      <c r="A313" s="2308" t="s">
        <v>2036</v>
      </c>
      <c r="B313" s="888" t="s">
        <v>2388</v>
      </c>
      <c r="C313" s="208" t="s">
        <v>1421</v>
      </c>
      <c r="D313" s="208">
        <v>1</v>
      </c>
      <c r="E313" s="2221"/>
      <c r="F313" s="1898">
        <f>E313</f>
        <v>0</v>
      </c>
      <c r="J313" s="840"/>
      <c r="K313" s="882"/>
    </row>
    <row r="314" spans="1:11">
      <c r="A314" s="2308"/>
      <c r="B314" s="888"/>
      <c r="C314" s="208"/>
      <c r="D314" s="208"/>
      <c r="E314" s="2221"/>
      <c r="F314" s="1898"/>
    </row>
    <row r="315" spans="1:11">
      <c r="A315" s="2308" t="s">
        <v>2048</v>
      </c>
      <c r="B315" s="888" t="s">
        <v>2389</v>
      </c>
      <c r="C315" s="208"/>
      <c r="D315" s="208"/>
      <c r="E315" s="2221"/>
      <c r="F315" s="1898"/>
    </row>
    <row r="316" spans="1:11" ht="41.4">
      <c r="A316" s="2308"/>
      <c r="B316" s="888" t="s">
        <v>2390</v>
      </c>
      <c r="C316" s="208" t="s">
        <v>46</v>
      </c>
      <c r="D316" s="208">
        <v>30</v>
      </c>
      <c r="E316" s="2221"/>
      <c r="F316" s="1898">
        <f>D316*E316</f>
        <v>0</v>
      </c>
    </row>
    <row r="317" spans="1:11">
      <c r="A317" s="2308"/>
      <c r="B317" s="888" t="s">
        <v>2391</v>
      </c>
      <c r="C317" s="208" t="s">
        <v>46</v>
      </c>
      <c r="D317" s="208">
        <v>30</v>
      </c>
      <c r="E317" s="2221"/>
      <c r="F317" s="1898">
        <f>D317*E317</f>
        <v>0</v>
      </c>
    </row>
    <row r="318" spans="1:11">
      <c r="A318" s="2308"/>
      <c r="B318" s="888" t="s">
        <v>2392</v>
      </c>
      <c r="C318" s="208" t="s">
        <v>46</v>
      </c>
      <c r="D318" s="208">
        <v>1</v>
      </c>
      <c r="E318" s="2221"/>
      <c r="F318" s="1898">
        <f>D318*E318</f>
        <v>0</v>
      </c>
    </row>
    <row r="319" spans="1:11">
      <c r="A319" s="2308"/>
      <c r="B319" s="888" t="s">
        <v>2393</v>
      </c>
      <c r="C319" s="208" t="s">
        <v>58</v>
      </c>
      <c r="D319" s="208"/>
      <c r="E319" s="2221"/>
      <c r="F319" s="1898">
        <f>E319</f>
        <v>0</v>
      </c>
    </row>
    <row r="320" spans="1:11">
      <c r="A320" s="2308"/>
      <c r="B320" s="888" t="s">
        <v>2394</v>
      </c>
      <c r="C320" s="1737" t="s">
        <v>1421</v>
      </c>
      <c r="D320" s="1737">
        <v>1</v>
      </c>
      <c r="E320" s="2221"/>
      <c r="F320" s="1898">
        <f>D320*E320</f>
        <v>0</v>
      </c>
    </row>
    <row r="321" spans="1:6">
      <c r="A321" s="2308"/>
      <c r="B321" s="888"/>
      <c r="C321" s="208"/>
      <c r="D321" s="208"/>
      <c r="E321" s="2221"/>
      <c r="F321" s="1898"/>
    </row>
    <row r="322" spans="1:6">
      <c r="A322" s="2308" t="s">
        <v>2155</v>
      </c>
      <c r="B322" s="888" t="s">
        <v>2395</v>
      </c>
      <c r="C322" s="208"/>
      <c r="D322" s="208"/>
      <c r="E322" s="2221"/>
      <c r="F322" s="1898"/>
    </row>
    <row r="323" spans="1:6" ht="69">
      <c r="A323" s="2308"/>
      <c r="B323" s="888" t="s">
        <v>2396</v>
      </c>
      <c r="C323" s="208"/>
      <c r="D323" s="208"/>
      <c r="E323" s="2221"/>
      <c r="F323" s="1898"/>
    </row>
    <row r="324" spans="1:6" ht="27.6">
      <c r="A324" s="2308"/>
      <c r="B324" s="889" t="s">
        <v>2397</v>
      </c>
      <c r="C324" s="874" t="s">
        <v>1552</v>
      </c>
      <c r="D324" s="874">
        <v>1</v>
      </c>
      <c r="E324" s="2221"/>
      <c r="F324" s="1898">
        <f>D324*E324</f>
        <v>0</v>
      </c>
    </row>
    <row r="325" spans="1:6">
      <c r="A325" s="2308"/>
      <c r="B325" s="890" t="s">
        <v>2398</v>
      </c>
      <c r="C325" s="1737" t="s">
        <v>1456</v>
      </c>
      <c r="D325" s="1737">
        <v>3</v>
      </c>
      <c r="E325" s="2221"/>
      <c r="F325" s="1898">
        <f t="shared" ref="F325:F332" si="4">D325*E325</f>
        <v>0</v>
      </c>
    </row>
    <row r="326" spans="1:6">
      <c r="A326" s="2308"/>
      <c r="B326" s="890" t="s">
        <v>2399</v>
      </c>
      <c r="C326" s="1737" t="s">
        <v>1421</v>
      </c>
      <c r="D326" s="1737">
        <v>1</v>
      </c>
      <c r="E326" s="2221"/>
      <c r="F326" s="1898">
        <f>D326*E326</f>
        <v>0</v>
      </c>
    </row>
    <row r="327" spans="1:6">
      <c r="A327" s="2308"/>
      <c r="B327" s="890" t="s">
        <v>2400</v>
      </c>
      <c r="C327" s="1737" t="s">
        <v>1421</v>
      </c>
      <c r="D327" s="1737">
        <v>1</v>
      </c>
      <c r="E327" s="2221"/>
      <c r="F327" s="1898">
        <f t="shared" si="4"/>
        <v>0</v>
      </c>
    </row>
    <row r="328" spans="1:6">
      <c r="A328" s="2308"/>
      <c r="B328" s="890" t="s">
        <v>2401</v>
      </c>
      <c r="C328" s="1737" t="s">
        <v>1421</v>
      </c>
      <c r="D328" s="1737">
        <v>3</v>
      </c>
      <c r="E328" s="2221"/>
      <c r="F328" s="1898">
        <f t="shared" si="4"/>
        <v>0</v>
      </c>
    </row>
    <row r="329" spans="1:6">
      <c r="A329" s="2308"/>
      <c r="B329" s="890" t="s">
        <v>2402</v>
      </c>
      <c r="C329" s="1737" t="s">
        <v>1421</v>
      </c>
      <c r="D329" s="1737">
        <v>1</v>
      </c>
      <c r="E329" s="2221"/>
      <c r="F329" s="1898">
        <f t="shared" si="4"/>
        <v>0</v>
      </c>
    </row>
    <row r="330" spans="1:6">
      <c r="A330" s="2308"/>
      <c r="B330" s="890" t="s">
        <v>2403</v>
      </c>
      <c r="C330" s="1737" t="s">
        <v>1421</v>
      </c>
      <c r="D330" s="1737">
        <v>3</v>
      </c>
      <c r="E330" s="2221"/>
      <c r="F330" s="1898">
        <f t="shared" si="4"/>
        <v>0</v>
      </c>
    </row>
    <row r="331" spans="1:6">
      <c r="A331" s="2308"/>
      <c r="B331" s="890" t="s">
        <v>2404</v>
      </c>
      <c r="C331" s="1737" t="s">
        <v>1421</v>
      </c>
      <c r="D331" s="1737">
        <v>3</v>
      </c>
      <c r="E331" s="2221"/>
      <c r="F331" s="1898">
        <f t="shared" si="4"/>
        <v>0</v>
      </c>
    </row>
    <row r="332" spans="1:6">
      <c r="A332" s="2308"/>
      <c r="B332" s="890" t="s">
        <v>2405</v>
      </c>
      <c r="C332" s="1737" t="s">
        <v>1421</v>
      </c>
      <c r="D332" s="1737">
        <v>3</v>
      </c>
      <c r="E332" s="2221"/>
      <c r="F332" s="1898">
        <f t="shared" si="4"/>
        <v>0</v>
      </c>
    </row>
    <row r="333" spans="1:6">
      <c r="A333" s="2308"/>
      <c r="B333" s="890"/>
      <c r="C333" s="1737"/>
      <c r="D333" s="1737"/>
      <c r="E333" s="2221"/>
      <c r="F333" s="1898"/>
    </row>
    <row r="334" spans="1:6" ht="27.6">
      <c r="A334" s="2308" t="s">
        <v>2100</v>
      </c>
      <c r="B334" s="890" t="s">
        <v>2406</v>
      </c>
      <c r="C334" s="1737" t="s">
        <v>58</v>
      </c>
      <c r="D334" s="1737"/>
      <c r="E334" s="2221"/>
      <c r="F334" s="1898">
        <f>E334</f>
        <v>0</v>
      </c>
    </row>
    <row r="335" spans="1:6">
      <c r="A335" s="2308"/>
      <c r="B335" s="888"/>
      <c r="C335" s="208"/>
      <c r="D335" s="208"/>
      <c r="E335" s="2221"/>
      <c r="F335" s="1898"/>
    </row>
    <row r="336" spans="1:6">
      <c r="A336" s="2308" t="s">
        <v>2107</v>
      </c>
      <c r="B336" s="888" t="s">
        <v>2407</v>
      </c>
      <c r="C336" s="208" t="s">
        <v>2408</v>
      </c>
      <c r="D336" s="208">
        <v>45</v>
      </c>
      <c r="E336" s="2221" t="s">
        <v>1876</v>
      </c>
      <c r="F336" s="1898" t="str">
        <f>E336</f>
        <v>ON SITE</v>
      </c>
    </row>
    <row r="337" spans="1:6" ht="14.4" thickBot="1">
      <c r="A337" s="2308"/>
      <c r="B337" s="888"/>
      <c r="C337" s="877"/>
      <c r="D337" s="877"/>
      <c r="E337" s="2222"/>
      <c r="F337" s="1898"/>
    </row>
    <row r="338" spans="1:6" ht="15" customHeight="1" thickTop="1" thickBot="1">
      <c r="A338" s="2316" t="s">
        <v>2409</v>
      </c>
      <c r="B338" s="1887"/>
      <c r="C338" s="779"/>
      <c r="D338" s="779"/>
      <c r="E338" s="2206"/>
      <c r="F338" s="1899">
        <f>SUM(F309:F337)</f>
        <v>0</v>
      </c>
    </row>
    <row r="339" spans="1:6" ht="14.4" thickTop="1">
      <c r="A339" s="1915"/>
      <c r="B339" s="891"/>
      <c r="C339" s="779"/>
      <c r="D339" s="779"/>
      <c r="E339" s="2334"/>
      <c r="F339" s="597"/>
    </row>
    <row r="340" spans="1:6">
      <c r="A340" s="1915"/>
      <c r="B340" s="891"/>
      <c r="C340" s="779"/>
      <c r="D340" s="779"/>
      <c r="E340" s="2334"/>
      <c r="F340" s="597"/>
    </row>
    <row r="341" spans="1:6">
      <c r="A341" s="1917" t="s">
        <v>2383</v>
      </c>
    </row>
    <row r="342" spans="1:6" ht="13.8" customHeight="1">
      <c r="A342" s="1886" t="s">
        <v>2384</v>
      </c>
      <c r="B342" s="2298"/>
      <c r="C342" s="2298"/>
      <c r="D342" s="2298"/>
      <c r="E342" s="2331"/>
      <c r="F342" s="2298"/>
    </row>
    <row r="343" spans="1:6" ht="14.4" thickBot="1">
      <c r="A343" s="2313"/>
      <c r="B343" s="357"/>
      <c r="C343" s="1914"/>
      <c r="D343" s="1914"/>
      <c r="E343" s="2332"/>
      <c r="F343" s="1911"/>
    </row>
    <row r="344" spans="1:6" ht="15" thickTop="1" thickBot="1">
      <c r="A344" s="2314" t="s">
        <v>7</v>
      </c>
      <c r="B344" s="884" t="s">
        <v>8</v>
      </c>
      <c r="C344" s="885" t="s">
        <v>10</v>
      </c>
      <c r="D344" s="885" t="s">
        <v>991</v>
      </c>
      <c r="E344" s="2333" t="s">
        <v>11</v>
      </c>
      <c r="F344" s="1896" t="s">
        <v>2033</v>
      </c>
    </row>
    <row r="345" spans="1:6" ht="14.4" thickTop="1">
      <c r="A345" s="2308"/>
      <c r="B345" s="888"/>
      <c r="C345" s="208"/>
      <c r="D345" s="208"/>
      <c r="E345" s="2221"/>
      <c r="F345" s="1898"/>
    </row>
    <row r="346" spans="1:6" ht="27.6">
      <c r="A346" s="2308" t="s">
        <v>2111</v>
      </c>
      <c r="B346" s="888" t="s">
        <v>2410</v>
      </c>
      <c r="C346" s="208" t="s">
        <v>1421</v>
      </c>
      <c r="D346" s="208">
        <v>1</v>
      </c>
      <c r="E346" s="2221"/>
      <c r="F346" s="1898" t="s">
        <v>2411</v>
      </c>
    </row>
    <row r="347" spans="1:6">
      <c r="A347" s="2308"/>
      <c r="B347" s="888"/>
      <c r="C347" s="208"/>
      <c r="D347" s="208"/>
      <c r="E347" s="2221"/>
      <c r="F347" s="1898"/>
    </row>
    <row r="348" spans="1:6">
      <c r="A348" s="2308" t="s">
        <v>74</v>
      </c>
      <c r="B348" s="888" t="s">
        <v>2412</v>
      </c>
      <c r="C348" s="208" t="s">
        <v>1421</v>
      </c>
      <c r="D348" s="208">
        <v>1</v>
      </c>
      <c r="E348" s="2221"/>
      <c r="F348" s="1898" t="s">
        <v>2413</v>
      </c>
    </row>
    <row r="349" spans="1:6">
      <c r="A349" s="2308"/>
      <c r="B349" s="888"/>
      <c r="C349" s="208"/>
      <c r="D349" s="208"/>
      <c r="E349" s="2221"/>
      <c r="F349" s="1898"/>
    </row>
    <row r="350" spans="1:6">
      <c r="A350" s="2308" t="s">
        <v>38</v>
      </c>
      <c r="B350" s="888" t="s">
        <v>2414</v>
      </c>
      <c r="C350" s="208" t="s">
        <v>1421</v>
      </c>
      <c r="D350" s="208">
        <v>1</v>
      </c>
      <c r="E350" s="2221"/>
      <c r="F350" s="1898" t="str">
        <f>F348</f>
        <v xml:space="preserve">included </v>
      </c>
    </row>
    <row r="351" spans="1:6">
      <c r="A351" s="2308"/>
      <c r="B351" s="888"/>
      <c r="C351" s="208"/>
      <c r="D351" s="208"/>
      <c r="E351" s="2221"/>
      <c r="F351" s="1898"/>
    </row>
    <row r="352" spans="1:6" ht="27.6">
      <c r="A352" s="2308" t="s">
        <v>39</v>
      </c>
      <c r="B352" s="888" t="s">
        <v>2415</v>
      </c>
      <c r="C352" s="208" t="s">
        <v>1421</v>
      </c>
      <c r="D352" s="208">
        <v>2</v>
      </c>
      <c r="E352" s="2221"/>
      <c r="F352" s="1898">
        <f>D352*E352</f>
        <v>0</v>
      </c>
    </row>
    <row r="353" spans="1:6">
      <c r="A353" s="2308"/>
      <c r="B353" s="888"/>
      <c r="C353" s="208"/>
      <c r="D353" s="208"/>
      <c r="E353" s="2221"/>
      <c r="F353" s="1898"/>
    </row>
    <row r="354" spans="1:6" ht="43.2">
      <c r="A354" s="2308" t="s">
        <v>40</v>
      </c>
      <c r="B354" s="888" t="s">
        <v>2416</v>
      </c>
      <c r="C354" s="208" t="s">
        <v>1421</v>
      </c>
      <c r="D354" s="208">
        <v>2</v>
      </c>
      <c r="E354" s="2221"/>
      <c r="F354" s="1898">
        <f>D354*E354</f>
        <v>0</v>
      </c>
    </row>
    <row r="355" spans="1:6">
      <c r="A355" s="2308"/>
      <c r="B355" s="888"/>
      <c r="C355" s="208"/>
      <c r="D355" s="208"/>
      <c r="E355" s="2221"/>
      <c r="F355" s="1898"/>
    </row>
    <row r="356" spans="1:6" ht="27.6">
      <c r="A356" s="2308" t="s">
        <v>42</v>
      </c>
      <c r="B356" s="888" t="s">
        <v>2417</v>
      </c>
      <c r="C356" s="208" t="s">
        <v>7</v>
      </c>
      <c r="D356" s="208">
        <v>1</v>
      </c>
      <c r="E356" s="2221"/>
      <c r="F356" s="1898" t="s">
        <v>2418</v>
      </c>
    </row>
    <row r="357" spans="1:6">
      <c r="A357" s="2308"/>
      <c r="B357" s="888"/>
      <c r="C357" s="208"/>
      <c r="D357" s="208"/>
      <c r="E357" s="2221"/>
      <c r="F357" s="1898"/>
    </row>
    <row r="358" spans="1:6">
      <c r="A358" s="2308" t="s">
        <v>43</v>
      </c>
      <c r="B358" s="888" t="s">
        <v>2419</v>
      </c>
      <c r="C358" s="208" t="s">
        <v>7</v>
      </c>
      <c r="D358" s="208">
        <v>1</v>
      </c>
      <c r="E358" s="2221"/>
      <c r="F358" s="1898">
        <f>D358*E358</f>
        <v>0</v>
      </c>
    </row>
    <row r="359" spans="1:6">
      <c r="A359" s="2308"/>
      <c r="B359" s="218"/>
      <c r="C359" s="208"/>
      <c r="D359" s="208"/>
      <c r="E359" s="2204"/>
      <c r="F359" s="1894"/>
    </row>
    <row r="360" spans="1:6" ht="27.6">
      <c r="A360" s="2308" t="s">
        <v>613</v>
      </c>
      <c r="B360" s="218" t="s">
        <v>2420</v>
      </c>
      <c r="C360" s="208" t="s">
        <v>7</v>
      </c>
      <c r="D360" s="208">
        <v>1</v>
      </c>
      <c r="E360" s="2204"/>
      <c r="F360" s="1894">
        <f>D360*E360</f>
        <v>0</v>
      </c>
    </row>
    <row r="361" spans="1:6">
      <c r="A361" s="2308"/>
      <c r="B361" s="218"/>
      <c r="C361" s="208"/>
      <c r="D361" s="208"/>
      <c r="E361" s="2204"/>
      <c r="F361" s="1894"/>
    </row>
    <row r="362" spans="1:6">
      <c r="A362" s="2308" t="s">
        <v>856</v>
      </c>
      <c r="B362" s="218" t="s">
        <v>2421</v>
      </c>
      <c r="C362" s="208" t="s">
        <v>58</v>
      </c>
      <c r="D362" s="208"/>
      <c r="E362" s="2204"/>
      <c r="F362" s="1894">
        <f>E362</f>
        <v>0</v>
      </c>
    </row>
    <row r="363" spans="1:6">
      <c r="A363" s="2308"/>
      <c r="B363" s="218"/>
      <c r="C363" s="208"/>
      <c r="D363" s="208"/>
      <c r="E363" s="2204"/>
      <c r="F363" s="1894"/>
    </row>
    <row r="364" spans="1:6">
      <c r="A364" s="2308"/>
      <c r="B364" s="218"/>
      <c r="C364" s="208"/>
      <c r="D364" s="208"/>
      <c r="E364" s="2204"/>
      <c r="F364" s="1894"/>
    </row>
    <row r="365" spans="1:6">
      <c r="A365" s="2308"/>
      <c r="B365" s="218"/>
      <c r="C365" s="208"/>
      <c r="D365" s="208"/>
      <c r="E365" s="2204"/>
      <c r="F365" s="1894"/>
    </row>
    <row r="366" spans="1:6">
      <c r="A366" s="2308"/>
      <c r="B366" s="218"/>
      <c r="C366" s="208"/>
      <c r="D366" s="208"/>
      <c r="E366" s="2204"/>
      <c r="F366" s="1894"/>
    </row>
    <row r="367" spans="1:6">
      <c r="A367" s="2308"/>
      <c r="B367" s="218"/>
      <c r="C367" s="208"/>
      <c r="D367" s="208"/>
      <c r="E367" s="2204"/>
      <c r="F367" s="1894"/>
    </row>
    <row r="368" spans="1:6">
      <c r="A368" s="2308"/>
      <c r="B368" s="218"/>
      <c r="C368" s="208"/>
      <c r="D368" s="208"/>
      <c r="E368" s="2204"/>
      <c r="F368" s="1894"/>
    </row>
    <row r="369" spans="1:6">
      <c r="A369" s="2308"/>
      <c r="B369" s="218"/>
      <c r="C369" s="208"/>
      <c r="D369" s="208"/>
      <c r="E369" s="2204"/>
      <c r="F369" s="1894"/>
    </row>
    <row r="370" spans="1:6">
      <c r="A370" s="2308"/>
      <c r="B370" s="218"/>
      <c r="C370" s="208"/>
      <c r="D370" s="208"/>
      <c r="E370" s="2204"/>
      <c r="F370" s="1894"/>
    </row>
    <row r="371" spans="1:6">
      <c r="A371" s="2308"/>
      <c r="B371" s="218"/>
      <c r="C371" s="208"/>
      <c r="D371" s="208"/>
      <c r="E371" s="2204"/>
      <c r="F371" s="1894"/>
    </row>
    <row r="372" spans="1:6">
      <c r="A372" s="2308"/>
      <c r="B372" s="1918"/>
      <c r="C372" s="1704"/>
      <c r="D372" s="1704"/>
      <c r="E372" s="2204"/>
      <c r="F372" s="1894"/>
    </row>
    <row r="373" spans="1:6">
      <c r="A373" s="2308"/>
      <c r="B373" s="1918"/>
      <c r="C373" s="1704"/>
      <c r="D373" s="1704"/>
      <c r="E373" s="2204"/>
      <c r="F373" s="1894"/>
    </row>
    <row r="374" spans="1:6">
      <c r="A374" s="2308"/>
      <c r="B374" s="218"/>
      <c r="C374" s="208"/>
      <c r="D374" s="208"/>
      <c r="E374" s="2204"/>
      <c r="F374" s="1894"/>
    </row>
    <row r="375" spans="1:6">
      <c r="A375" s="2308"/>
      <c r="B375" s="218"/>
      <c r="C375" s="208"/>
      <c r="D375" s="208"/>
      <c r="E375" s="2204"/>
      <c r="F375" s="1894"/>
    </row>
    <row r="376" spans="1:6">
      <c r="A376" s="2308"/>
      <c r="B376" s="218"/>
      <c r="C376" s="208"/>
      <c r="D376" s="208"/>
      <c r="E376" s="2204"/>
      <c r="F376" s="1894"/>
    </row>
    <row r="377" spans="1:6">
      <c r="A377" s="2308"/>
      <c r="B377" s="218"/>
      <c r="C377" s="208"/>
      <c r="D377" s="208"/>
      <c r="E377" s="2204"/>
      <c r="F377" s="1894"/>
    </row>
    <row r="378" spans="1:6">
      <c r="A378" s="2308"/>
      <c r="B378" s="218"/>
      <c r="C378" s="208"/>
      <c r="D378" s="208"/>
      <c r="E378" s="2204"/>
      <c r="F378" s="1894"/>
    </row>
    <row r="379" spans="1:6">
      <c r="A379" s="2308"/>
      <c r="B379" s="218"/>
      <c r="C379" s="208"/>
      <c r="D379" s="208"/>
      <c r="E379" s="2204"/>
      <c r="F379" s="1894"/>
    </row>
    <row r="380" spans="1:6">
      <c r="A380" s="2308"/>
      <c r="B380" s="218"/>
      <c r="C380" s="208"/>
      <c r="D380" s="208"/>
      <c r="E380" s="2204"/>
      <c r="F380" s="1894"/>
    </row>
    <row r="381" spans="1:6" ht="14.4" thickBot="1">
      <c r="A381" s="2309"/>
      <c r="B381" s="892"/>
      <c r="C381" s="877"/>
      <c r="D381" s="877"/>
      <c r="E381" s="2205"/>
      <c r="F381" s="1900"/>
    </row>
    <row r="382" spans="1:6" ht="15" customHeight="1" thickTop="1" thickBot="1">
      <c r="A382" s="2316" t="s">
        <v>2409</v>
      </c>
      <c r="B382" s="1887"/>
      <c r="C382" s="779"/>
      <c r="D382" s="779"/>
      <c r="E382" s="2206"/>
      <c r="F382" s="1899">
        <f>SUM(F346:F363)</f>
        <v>0</v>
      </c>
    </row>
    <row r="383" spans="1:6" ht="14.4" thickTop="1">
      <c r="A383" s="2313"/>
      <c r="B383" s="779"/>
      <c r="C383" s="1914"/>
      <c r="D383" s="1914"/>
      <c r="E383" s="2332"/>
      <c r="F383" s="1911"/>
    </row>
    <row r="384" spans="1:6">
      <c r="A384" s="2313"/>
      <c r="B384" s="779"/>
      <c r="C384" s="1914"/>
      <c r="D384" s="1914"/>
      <c r="E384" s="2332"/>
      <c r="F384" s="1911"/>
    </row>
    <row r="385" spans="1:6" ht="13.8" customHeight="1">
      <c r="A385" s="2293" t="s">
        <v>2193</v>
      </c>
      <c r="B385" s="802"/>
      <c r="C385" s="802"/>
      <c r="D385" s="802"/>
      <c r="E385" s="2224"/>
      <c r="F385" s="802"/>
    </row>
    <row r="386" spans="1:6">
      <c r="A386" s="2294" t="s">
        <v>2422</v>
      </c>
      <c r="B386" s="1688"/>
      <c r="C386" s="1688"/>
      <c r="D386" s="1688"/>
      <c r="E386" s="2225"/>
      <c r="F386" s="1688"/>
    </row>
    <row r="387" spans="1:6" ht="14.4" thickBot="1">
      <c r="A387" s="2324" t="s">
        <v>2194</v>
      </c>
      <c r="B387" s="2299"/>
      <c r="C387" s="2299"/>
      <c r="D387" s="2299"/>
      <c r="E387" s="2335"/>
      <c r="F387" s="2299"/>
    </row>
    <row r="388" spans="1:6" ht="15" thickTop="1" thickBot="1">
      <c r="A388" s="2314" t="s">
        <v>7</v>
      </c>
      <c r="B388" s="884" t="s">
        <v>8</v>
      </c>
      <c r="C388" s="885" t="s">
        <v>10</v>
      </c>
      <c r="D388" s="885" t="s">
        <v>991</v>
      </c>
      <c r="E388" s="2333" t="s">
        <v>11</v>
      </c>
      <c r="F388" s="1896" t="s">
        <v>2033</v>
      </c>
    </row>
    <row r="389" spans="1:6" ht="14.4" thickTop="1">
      <c r="A389" s="2315"/>
      <c r="B389" s="894"/>
      <c r="C389" s="887"/>
      <c r="D389" s="887"/>
      <c r="E389" s="2220"/>
      <c r="F389" s="1901"/>
    </row>
    <row r="390" spans="1:6">
      <c r="A390" s="2308">
        <v>1</v>
      </c>
      <c r="B390" s="218" t="s">
        <v>2423</v>
      </c>
      <c r="C390" s="208" t="s">
        <v>58</v>
      </c>
      <c r="D390" s="208"/>
      <c r="E390" s="2204"/>
      <c r="F390" s="1894">
        <f>F300</f>
        <v>0</v>
      </c>
    </row>
    <row r="391" spans="1:6">
      <c r="A391" s="2308"/>
      <c r="B391" s="218"/>
      <c r="C391" s="208"/>
      <c r="D391" s="208"/>
      <c r="E391" s="2204"/>
      <c r="F391" s="1894"/>
    </row>
    <row r="392" spans="1:6">
      <c r="A392" s="2308">
        <v>2</v>
      </c>
      <c r="B392" s="218" t="s">
        <v>2424</v>
      </c>
      <c r="C392" s="208" t="s">
        <v>58</v>
      </c>
      <c r="D392" s="208"/>
      <c r="E392" s="2204"/>
      <c r="F392" s="1894">
        <f>F338</f>
        <v>0</v>
      </c>
    </row>
    <row r="393" spans="1:6">
      <c r="A393" s="2308"/>
      <c r="B393" s="218"/>
      <c r="C393" s="208"/>
      <c r="D393" s="208"/>
      <c r="E393" s="2204"/>
      <c r="F393" s="1894"/>
    </row>
    <row r="394" spans="1:6">
      <c r="A394" s="2308">
        <v>3</v>
      </c>
      <c r="B394" s="218" t="s">
        <v>2425</v>
      </c>
      <c r="C394" s="208" t="s">
        <v>58</v>
      </c>
      <c r="D394" s="208"/>
      <c r="E394" s="2204"/>
      <c r="F394" s="1894">
        <f>F382</f>
        <v>0</v>
      </c>
    </row>
    <row r="395" spans="1:6">
      <c r="A395" s="2308"/>
      <c r="B395" s="218"/>
      <c r="C395" s="208"/>
      <c r="D395" s="208"/>
      <c r="E395" s="2204"/>
      <c r="F395" s="1894"/>
    </row>
    <row r="396" spans="1:6">
      <c r="A396" s="2308">
        <v>4</v>
      </c>
      <c r="B396" s="218" t="s">
        <v>2426</v>
      </c>
      <c r="C396" s="208" t="s">
        <v>58</v>
      </c>
      <c r="D396" s="208"/>
      <c r="E396" s="2204"/>
      <c r="F396" s="1894">
        <f>F338+F382</f>
        <v>0</v>
      </c>
    </row>
    <row r="397" spans="1:6">
      <c r="A397" s="2308"/>
      <c r="B397" s="218"/>
      <c r="C397" s="208"/>
      <c r="D397" s="208"/>
      <c r="E397" s="2204"/>
      <c r="F397" s="1894"/>
    </row>
    <row r="398" spans="1:6">
      <c r="A398" s="2308"/>
      <c r="B398" s="262" t="s">
        <v>2427</v>
      </c>
      <c r="C398" s="208"/>
      <c r="D398" s="208"/>
      <c r="E398" s="2204"/>
      <c r="F398" s="1894">
        <f>SUM(F390:F397)</f>
        <v>0</v>
      </c>
    </row>
    <row r="399" spans="1:6">
      <c r="A399" s="2308"/>
      <c r="B399" s="218"/>
      <c r="C399" s="208"/>
      <c r="D399" s="208"/>
      <c r="E399" s="2204"/>
      <c r="F399" s="1894"/>
    </row>
    <row r="400" spans="1:6">
      <c r="A400" s="2308"/>
      <c r="B400" s="849" t="s">
        <v>2258</v>
      </c>
      <c r="C400" s="208"/>
      <c r="D400" s="208"/>
      <c r="E400" s="2206"/>
      <c r="F400" s="1909"/>
    </row>
    <row r="401" spans="1:6">
      <c r="A401" s="2308"/>
      <c r="B401" s="826"/>
      <c r="C401" s="208"/>
      <c r="D401" s="208"/>
      <c r="E401" s="2206"/>
      <c r="F401" s="1894"/>
    </row>
    <row r="402" spans="1:6">
      <c r="A402" s="2308"/>
      <c r="B402" s="218"/>
      <c r="C402" s="208"/>
      <c r="D402" s="208"/>
      <c r="E402" s="2204"/>
      <c r="F402" s="1894"/>
    </row>
    <row r="403" spans="1:6">
      <c r="A403" s="2308"/>
      <c r="B403" s="848" t="s">
        <v>2214</v>
      </c>
      <c r="C403" s="249"/>
      <c r="D403" s="249"/>
      <c r="E403" s="2228"/>
      <c r="F403" s="1905">
        <f>SUM(F398:F402)</f>
        <v>0</v>
      </c>
    </row>
    <row r="404" spans="1:6">
      <c r="A404" s="2308"/>
      <c r="B404" s="218"/>
      <c r="C404" s="208"/>
      <c r="D404" s="208"/>
      <c r="E404" s="2204"/>
      <c r="F404" s="1894"/>
    </row>
    <row r="405" spans="1:6">
      <c r="A405" s="2308"/>
      <c r="B405" s="218"/>
      <c r="C405" s="208"/>
      <c r="D405" s="208"/>
      <c r="E405" s="2204"/>
      <c r="F405" s="1894"/>
    </row>
    <row r="406" spans="1:6">
      <c r="A406" s="2308"/>
      <c r="B406" s="218"/>
      <c r="C406" s="208"/>
      <c r="D406" s="208"/>
      <c r="E406" s="2204"/>
      <c r="F406" s="1894"/>
    </row>
    <row r="407" spans="1:6">
      <c r="A407" s="2308"/>
      <c r="B407" s="218"/>
      <c r="C407" s="208"/>
      <c r="D407" s="208"/>
      <c r="E407" s="2204"/>
      <c r="F407" s="1894"/>
    </row>
    <row r="408" spans="1:6">
      <c r="A408" s="2308"/>
      <c r="B408" s="218"/>
      <c r="C408" s="208"/>
      <c r="D408" s="208"/>
      <c r="E408" s="2204"/>
      <c r="F408" s="1894"/>
    </row>
    <row r="409" spans="1:6">
      <c r="A409" s="2308"/>
      <c r="B409" s="218"/>
      <c r="C409" s="208"/>
      <c r="D409" s="208"/>
      <c r="E409" s="2204"/>
      <c r="F409" s="1894"/>
    </row>
    <row r="410" spans="1:6">
      <c r="A410" s="2308"/>
      <c r="B410" s="218"/>
      <c r="C410" s="208"/>
      <c r="D410" s="208"/>
      <c r="E410" s="2204"/>
      <c r="F410" s="1894"/>
    </row>
    <row r="411" spans="1:6">
      <c r="A411" s="2308"/>
      <c r="B411" s="218"/>
      <c r="C411" s="208"/>
      <c r="D411" s="208"/>
      <c r="E411" s="2204"/>
      <c r="F411" s="1894"/>
    </row>
    <row r="412" spans="1:6">
      <c r="A412" s="2308"/>
      <c r="B412" s="218"/>
      <c r="C412" s="208"/>
      <c r="D412" s="208"/>
      <c r="E412" s="2204"/>
      <c r="F412" s="1894"/>
    </row>
    <row r="413" spans="1:6">
      <c r="A413" s="2308"/>
      <c r="B413" s="218"/>
      <c r="C413" s="208"/>
      <c r="D413" s="208"/>
      <c r="E413" s="2204"/>
      <c r="F413" s="1894"/>
    </row>
    <row r="414" spans="1:6">
      <c r="A414" s="2308"/>
      <c r="B414" s="218"/>
      <c r="C414" s="208"/>
      <c r="D414" s="208"/>
      <c r="E414" s="2204"/>
      <c r="F414" s="1894"/>
    </row>
    <row r="415" spans="1:6">
      <c r="A415" s="2308"/>
      <c r="B415" s="218"/>
      <c r="C415" s="208"/>
      <c r="D415" s="208"/>
      <c r="E415" s="2204"/>
      <c r="F415" s="1894"/>
    </row>
    <row r="416" spans="1:6">
      <c r="A416" s="2308"/>
      <c r="B416" s="218"/>
      <c r="C416" s="208"/>
      <c r="D416" s="208"/>
      <c r="E416" s="2204"/>
      <c r="F416" s="1894"/>
    </row>
    <row r="417" spans="1:6">
      <c r="A417" s="2308"/>
      <c r="B417" s="218"/>
      <c r="C417" s="208"/>
      <c r="D417" s="208"/>
      <c r="E417" s="2204"/>
      <c r="F417" s="1894"/>
    </row>
    <row r="418" spans="1:6">
      <c r="A418" s="2308"/>
      <c r="B418" s="218"/>
      <c r="C418" s="208"/>
      <c r="D418" s="208"/>
      <c r="E418" s="2204"/>
      <c r="F418" s="1894"/>
    </row>
    <row r="419" spans="1:6">
      <c r="A419" s="2308"/>
      <c r="B419" s="218"/>
      <c r="C419" s="208"/>
      <c r="D419" s="208"/>
      <c r="E419" s="2204"/>
      <c r="F419" s="1894"/>
    </row>
    <row r="420" spans="1:6">
      <c r="A420" s="2308"/>
      <c r="B420" s="218"/>
      <c r="C420" s="208"/>
      <c r="D420" s="208"/>
      <c r="E420" s="2204"/>
      <c r="F420" s="1894"/>
    </row>
    <row r="421" spans="1:6">
      <c r="A421" s="2308"/>
      <c r="B421" s="218"/>
      <c r="C421" s="208"/>
      <c r="D421" s="208"/>
      <c r="E421" s="2204"/>
      <c r="F421" s="1894"/>
    </row>
    <row r="422" spans="1:6">
      <c r="A422" s="2308"/>
      <c r="B422" s="218"/>
      <c r="C422" s="208"/>
      <c r="D422" s="208"/>
      <c r="E422" s="2204"/>
      <c r="F422" s="1894"/>
    </row>
    <row r="423" spans="1:6">
      <c r="A423" s="2308"/>
      <c r="B423" s="218"/>
      <c r="C423" s="208"/>
      <c r="D423" s="208"/>
      <c r="E423" s="2204"/>
      <c r="F423" s="1894"/>
    </row>
    <row r="424" spans="1:6">
      <c r="A424" s="2308"/>
      <c r="B424" s="218"/>
      <c r="C424" s="208"/>
      <c r="D424" s="208"/>
      <c r="E424" s="2204"/>
      <c r="F424" s="1894"/>
    </row>
    <row r="425" spans="1:6">
      <c r="A425" s="2308"/>
      <c r="B425" s="218"/>
      <c r="C425" s="208"/>
      <c r="D425" s="208"/>
      <c r="E425" s="2204"/>
      <c r="F425" s="1894"/>
    </row>
    <row r="426" spans="1:6">
      <c r="A426" s="2308"/>
      <c r="B426" s="218"/>
      <c r="C426" s="208"/>
      <c r="D426" s="208"/>
      <c r="E426" s="2204"/>
      <c r="F426" s="1894"/>
    </row>
    <row r="427" spans="1:6">
      <c r="A427" s="2308"/>
      <c r="B427" s="218"/>
      <c r="C427" s="208"/>
      <c r="D427" s="208"/>
      <c r="E427" s="2204"/>
      <c r="F427" s="1894"/>
    </row>
    <row r="428" spans="1:6">
      <c r="A428" s="2308"/>
      <c r="B428" s="218"/>
      <c r="C428" s="208"/>
      <c r="D428" s="208"/>
      <c r="E428" s="2204"/>
      <c r="F428" s="1894"/>
    </row>
    <row r="429" spans="1:6">
      <c r="A429" s="2308"/>
      <c r="B429" s="218"/>
      <c r="C429" s="208"/>
      <c r="D429" s="208"/>
      <c r="E429" s="2204"/>
      <c r="F429" s="1894"/>
    </row>
    <row r="430" spans="1:6">
      <c r="A430" s="2308"/>
      <c r="B430" s="218"/>
      <c r="C430" s="208"/>
      <c r="D430" s="208"/>
      <c r="E430" s="2204"/>
      <c r="F430" s="1894"/>
    </row>
    <row r="431" spans="1:6">
      <c r="A431" s="2308"/>
      <c r="B431" s="218"/>
      <c r="C431" s="208"/>
      <c r="D431" s="208"/>
      <c r="E431" s="2204"/>
      <c r="F431" s="1894"/>
    </row>
    <row r="432" spans="1:6" ht="14.4" thickBot="1">
      <c r="A432" s="2309"/>
      <c r="B432" s="892"/>
      <c r="C432" s="877"/>
      <c r="D432" s="877"/>
      <c r="E432" s="2205"/>
      <c r="F432" s="1900"/>
    </row>
    <row r="433" spans="1:6" ht="15" customHeight="1" thickTop="1" thickBot="1">
      <c r="A433" s="2316" t="s">
        <v>2428</v>
      </c>
      <c r="B433" s="1887"/>
      <c r="C433" s="895"/>
      <c r="D433" s="895"/>
      <c r="E433" s="2208"/>
      <c r="F433" s="1896">
        <f>F403</f>
        <v>0</v>
      </c>
    </row>
    <row r="434" spans="1:6" ht="14.4" thickTop="1">
      <c r="A434" s="1915"/>
      <c r="B434" s="530"/>
      <c r="C434" s="779"/>
      <c r="D434" s="779"/>
      <c r="E434" s="2206"/>
      <c r="F434" s="1902"/>
    </row>
    <row r="436" spans="1:6" ht="14.4" thickBot="1">
      <c r="A436" s="2322" t="s">
        <v>2032</v>
      </c>
      <c r="B436" s="848"/>
      <c r="C436" s="848"/>
      <c r="D436" s="848"/>
      <c r="E436" s="2229"/>
      <c r="F436" s="848"/>
    </row>
    <row r="437" spans="1:6" ht="15" thickTop="1" thickBot="1">
      <c r="A437" s="2300" t="s">
        <v>7</v>
      </c>
      <c r="B437" s="815" t="s">
        <v>8</v>
      </c>
      <c r="C437" s="872" t="s">
        <v>10</v>
      </c>
      <c r="D437" s="872" t="s">
        <v>991</v>
      </c>
      <c r="E437" s="2212" t="s">
        <v>11</v>
      </c>
      <c r="F437" s="1893" t="s">
        <v>2033</v>
      </c>
    </row>
    <row r="438" spans="1:6" ht="14.4" thickTop="1">
      <c r="A438" s="2301"/>
      <c r="B438" s="818"/>
      <c r="C438" s="779"/>
      <c r="D438" s="208"/>
      <c r="E438" s="2204"/>
      <c r="F438" s="1901"/>
    </row>
    <row r="439" spans="1:6" ht="27.6">
      <c r="A439" s="2304" t="s">
        <v>2288</v>
      </c>
      <c r="B439" s="38" t="s">
        <v>2035</v>
      </c>
      <c r="C439" s="779"/>
      <c r="D439" s="208"/>
      <c r="E439" s="2204"/>
      <c r="F439" s="1894"/>
    </row>
    <row r="440" spans="1:6">
      <c r="A440" s="2301"/>
      <c r="B440" s="41"/>
      <c r="C440" s="779"/>
      <c r="D440" s="208"/>
      <c r="E440" s="2204"/>
      <c r="F440" s="1894"/>
    </row>
    <row r="441" spans="1:6">
      <c r="A441" s="2301" t="s">
        <v>1639</v>
      </c>
      <c r="B441" s="41" t="s">
        <v>1399</v>
      </c>
      <c r="C441" s="779" t="s">
        <v>58</v>
      </c>
      <c r="D441" s="208"/>
      <c r="E441" s="2204"/>
      <c r="F441" s="1894">
        <f>E441</f>
        <v>0</v>
      </c>
    </row>
    <row r="442" spans="1:6">
      <c r="A442" s="2301"/>
      <c r="B442" s="41"/>
      <c r="C442" s="779"/>
      <c r="D442" s="208"/>
      <c r="E442" s="2204"/>
      <c r="F442" s="1894">
        <f t="shared" ref="F442:F449" si="5">E442</f>
        <v>0</v>
      </c>
    </row>
    <row r="443" spans="1:6" ht="27.6">
      <c r="A443" s="2301" t="s">
        <v>1640</v>
      </c>
      <c r="B443" s="41" t="s">
        <v>1401</v>
      </c>
      <c r="C443" s="779"/>
      <c r="D443" s="208"/>
      <c r="E443" s="2204"/>
      <c r="F443" s="1894">
        <f t="shared" si="5"/>
        <v>0</v>
      </c>
    </row>
    <row r="444" spans="1:6">
      <c r="A444" s="2301"/>
      <c r="B444" s="41" t="s">
        <v>1402</v>
      </c>
      <c r="C444" s="779" t="s">
        <v>58</v>
      </c>
      <c r="D444" s="208"/>
      <c r="E444" s="2204"/>
      <c r="F444" s="1894">
        <f t="shared" si="5"/>
        <v>0</v>
      </c>
    </row>
    <row r="445" spans="1:6">
      <c r="A445" s="2301"/>
      <c r="B445" s="41" t="s">
        <v>1683</v>
      </c>
      <c r="C445" s="779" t="s">
        <v>58</v>
      </c>
      <c r="D445" s="208"/>
      <c r="E445" s="2204"/>
      <c r="F445" s="1894">
        <f t="shared" si="5"/>
        <v>0</v>
      </c>
    </row>
    <row r="446" spans="1:6">
      <c r="A446" s="2301"/>
      <c r="B446" s="41" t="s">
        <v>1404</v>
      </c>
      <c r="C446" s="779" t="s">
        <v>58</v>
      </c>
      <c r="D446" s="208"/>
      <c r="E446" s="2204"/>
      <c r="F446" s="1894">
        <f t="shared" si="5"/>
        <v>0</v>
      </c>
    </row>
    <row r="447" spans="1:6">
      <c r="A447" s="2301"/>
      <c r="B447" s="41"/>
      <c r="C447" s="779"/>
      <c r="D447" s="208"/>
      <c r="E447" s="2204"/>
      <c r="F447" s="1894">
        <f t="shared" si="5"/>
        <v>0</v>
      </c>
    </row>
    <row r="448" spans="1:6">
      <c r="A448" s="2301" t="s">
        <v>31</v>
      </c>
      <c r="B448" s="41" t="s">
        <v>1684</v>
      </c>
      <c r="C448" s="779" t="s">
        <v>58</v>
      </c>
      <c r="D448" s="208"/>
      <c r="E448" s="2204"/>
      <c r="F448" s="1894">
        <f t="shared" si="5"/>
        <v>0</v>
      </c>
    </row>
    <row r="449" spans="1:6">
      <c r="A449" s="2301"/>
      <c r="B449" s="41"/>
      <c r="C449" s="779"/>
      <c r="D449" s="208"/>
      <c r="E449" s="2204"/>
      <c r="F449" s="1894">
        <f t="shared" si="5"/>
        <v>0</v>
      </c>
    </row>
    <row r="450" spans="1:6" ht="27.6">
      <c r="A450" s="2301" t="s">
        <v>32</v>
      </c>
      <c r="B450" s="41" t="s">
        <v>2037</v>
      </c>
      <c r="C450" s="779" t="s">
        <v>58</v>
      </c>
      <c r="D450" s="208"/>
      <c r="E450" s="2204"/>
      <c r="F450" s="1894" t="s">
        <v>3477</v>
      </c>
    </row>
    <row r="451" spans="1:6">
      <c r="A451" s="2301"/>
      <c r="B451" s="41"/>
      <c r="C451" s="779"/>
      <c r="D451" s="208"/>
      <c r="E451" s="2204"/>
      <c r="F451" s="1894"/>
    </row>
    <row r="452" spans="1:6">
      <c r="A452" s="2301" t="s">
        <v>33</v>
      </c>
      <c r="B452" s="41" t="s">
        <v>2039</v>
      </c>
      <c r="C452" s="779" t="s">
        <v>58</v>
      </c>
      <c r="D452" s="208"/>
      <c r="E452" s="2204"/>
      <c r="F452" s="1894" t="s">
        <v>3477</v>
      </c>
    </row>
    <row r="453" spans="1:6">
      <c r="A453" s="2301"/>
      <c r="B453" s="41"/>
      <c r="C453" s="779"/>
      <c r="D453" s="208"/>
      <c r="E453" s="2204"/>
      <c r="F453" s="1894"/>
    </row>
    <row r="454" spans="1:6">
      <c r="A454" s="2301" t="s">
        <v>34</v>
      </c>
      <c r="B454" s="41" t="s">
        <v>1406</v>
      </c>
      <c r="C454" s="779" t="s">
        <v>58</v>
      </c>
      <c r="D454" s="208"/>
      <c r="E454" s="2204"/>
      <c r="F454" s="1894">
        <f>E454</f>
        <v>0</v>
      </c>
    </row>
    <row r="455" spans="1:6">
      <c r="A455" s="2301"/>
      <c r="B455" s="41"/>
      <c r="C455" s="779"/>
      <c r="D455" s="208"/>
      <c r="E455" s="2204"/>
      <c r="F455" s="1894"/>
    </row>
    <row r="456" spans="1:6">
      <c r="A456" s="2301"/>
      <c r="B456" s="41"/>
      <c r="C456" s="779"/>
      <c r="D456" s="208"/>
      <c r="E456" s="2204"/>
      <c r="F456" s="1894"/>
    </row>
    <row r="457" spans="1:6">
      <c r="A457" s="2301"/>
      <c r="B457" s="41"/>
      <c r="C457" s="779"/>
      <c r="D457" s="208"/>
      <c r="E457" s="2204"/>
      <c r="F457" s="1894"/>
    </row>
    <row r="458" spans="1:6">
      <c r="A458" s="2301"/>
      <c r="B458" s="41"/>
      <c r="C458" s="779"/>
      <c r="D458" s="208"/>
      <c r="E458" s="2204"/>
      <c r="F458" s="1894"/>
    </row>
    <row r="459" spans="1:6">
      <c r="A459" s="2301"/>
      <c r="B459" s="41"/>
      <c r="C459" s="779"/>
      <c r="D459" s="208"/>
      <c r="E459" s="2204"/>
      <c r="F459" s="1894"/>
    </row>
    <row r="460" spans="1:6">
      <c r="A460" s="2301"/>
      <c r="B460" s="41"/>
      <c r="C460" s="779"/>
      <c r="D460" s="208"/>
      <c r="E460" s="2204"/>
      <c r="F460" s="1894"/>
    </row>
    <row r="461" spans="1:6">
      <c r="A461" s="2301"/>
      <c r="B461" s="41"/>
      <c r="C461" s="779"/>
      <c r="D461" s="208"/>
      <c r="E461" s="2204"/>
      <c r="F461" s="1894"/>
    </row>
    <row r="462" spans="1:6">
      <c r="A462" s="2301"/>
      <c r="B462" s="41"/>
      <c r="C462" s="779"/>
      <c r="D462" s="208"/>
      <c r="E462" s="2204"/>
      <c r="F462" s="1894"/>
    </row>
    <row r="463" spans="1:6">
      <c r="A463" s="2301"/>
      <c r="B463" s="41"/>
      <c r="C463" s="779"/>
      <c r="D463" s="208"/>
      <c r="E463" s="2204"/>
      <c r="F463" s="1894"/>
    </row>
    <row r="464" spans="1:6">
      <c r="A464" s="2301"/>
      <c r="B464" s="41"/>
      <c r="C464" s="779"/>
      <c r="D464" s="208"/>
      <c r="E464" s="2204"/>
      <c r="F464" s="1894"/>
    </row>
    <row r="465" spans="1:6">
      <c r="A465" s="2301"/>
      <c r="B465" s="41"/>
      <c r="C465" s="779"/>
      <c r="D465" s="208"/>
      <c r="E465" s="2204"/>
      <c r="F465" s="1894"/>
    </row>
    <row r="466" spans="1:6">
      <c r="A466" s="2301"/>
      <c r="B466" s="41"/>
      <c r="C466" s="779"/>
      <c r="D466" s="208"/>
      <c r="E466" s="2204"/>
      <c r="F466" s="1894"/>
    </row>
    <row r="467" spans="1:6">
      <c r="A467" s="2301"/>
      <c r="B467" s="41"/>
      <c r="C467" s="779"/>
      <c r="D467" s="208"/>
      <c r="E467" s="2204"/>
      <c r="F467" s="1894"/>
    </row>
    <row r="468" spans="1:6">
      <c r="A468" s="2301"/>
      <c r="B468" s="41"/>
      <c r="C468" s="779"/>
      <c r="D468" s="208"/>
      <c r="E468" s="2204"/>
      <c r="F468" s="1894"/>
    </row>
    <row r="469" spans="1:6">
      <c r="A469" s="2301"/>
      <c r="B469" s="41"/>
      <c r="C469" s="779"/>
      <c r="D469" s="208"/>
      <c r="E469" s="2204"/>
      <c r="F469" s="1894"/>
    </row>
    <row r="470" spans="1:6">
      <c r="A470" s="2301"/>
      <c r="B470" s="41"/>
      <c r="C470" s="779"/>
      <c r="D470" s="208"/>
      <c r="E470" s="2204"/>
      <c r="F470" s="1894"/>
    </row>
    <row r="471" spans="1:6">
      <c r="A471" s="2301"/>
      <c r="B471" s="41"/>
      <c r="C471" s="779"/>
      <c r="D471" s="208"/>
      <c r="E471" s="2204"/>
      <c r="F471" s="1894"/>
    </row>
    <row r="472" spans="1:6">
      <c r="A472" s="2301"/>
      <c r="B472" s="41"/>
      <c r="C472" s="779"/>
      <c r="D472" s="208"/>
      <c r="E472" s="2204"/>
      <c r="F472" s="1894"/>
    </row>
    <row r="473" spans="1:6">
      <c r="A473" s="2301"/>
      <c r="B473" s="41"/>
      <c r="C473" s="779"/>
      <c r="D473" s="208"/>
      <c r="E473" s="2204"/>
      <c r="F473" s="1894"/>
    </row>
    <row r="474" spans="1:6">
      <c r="A474" s="2301"/>
      <c r="B474" s="41"/>
      <c r="C474" s="779"/>
      <c r="D474" s="208"/>
      <c r="E474" s="2204"/>
      <c r="F474" s="1894"/>
    </row>
    <row r="475" spans="1:6">
      <c r="A475" s="2301"/>
      <c r="B475" s="1710"/>
      <c r="C475" s="779"/>
      <c r="D475" s="1704"/>
      <c r="E475" s="2204"/>
      <c r="F475" s="1894"/>
    </row>
    <row r="476" spans="1:6">
      <c r="A476" s="2301"/>
      <c r="B476" s="1710"/>
      <c r="C476" s="779"/>
      <c r="D476" s="1704"/>
      <c r="E476" s="2204"/>
      <c r="F476" s="1894"/>
    </row>
    <row r="477" spans="1:6">
      <c r="A477" s="2301"/>
      <c r="B477" s="41"/>
      <c r="C477" s="779"/>
      <c r="D477" s="208"/>
      <c r="E477" s="2204"/>
      <c r="F477" s="1894"/>
    </row>
    <row r="478" spans="1:6">
      <c r="A478" s="2301"/>
      <c r="B478" s="41"/>
      <c r="C478" s="779"/>
      <c r="D478" s="208"/>
      <c r="E478" s="2204"/>
      <c r="F478" s="1894"/>
    </row>
    <row r="479" spans="1:6">
      <c r="A479" s="2301"/>
      <c r="B479" s="41"/>
      <c r="C479" s="208"/>
      <c r="D479" s="208"/>
      <c r="E479" s="2204"/>
      <c r="F479" s="1894"/>
    </row>
    <row r="480" spans="1:6" ht="14.4" thickBot="1">
      <c r="A480" s="2305"/>
      <c r="B480" s="821"/>
      <c r="C480" s="877"/>
      <c r="D480" s="877"/>
      <c r="E480" s="2205"/>
      <c r="F480" s="1894"/>
    </row>
    <row r="481" spans="1:6" ht="15" thickTop="1" thickBot="1">
      <c r="A481" s="2317" t="s">
        <v>2259</v>
      </c>
      <c r="B481" s="854"/>
      <c r="C481" s="779"/>
      <c r="D481" s="779"/>
      <c r="E481" s="2206"/>
      <c r="F481" s="1904">
        <f>SUM(F440:F457)</f>
        <v>0</v>
      </c>
    </row>
    <row r="482" spans="1:6" ht="14.4" thickTop="1"/>
    <row r="484" spans="1:6" ht="14.4" thickBot="1">
      <c r="A484" s="2322" t="s">
        <v>2289</v>
      </c>
      <c r="B484" s="848"/>
      <c r="C484" s="848"/>
      <c r="D484" s="848"/>
      <c r="E484" s="2229"/>
      <c r="F484" s="848"/>
    </row>
    <row r="485" spans="1:6" ht="15" thickTop="1" thickBot="1">
      <c r="A485" s="2300" t="s">
        <v>7</v>
      </c>
      <c r="B485" s="815" t="s">
        <v>8</v>
      </c>
      <c r="C485" s="872" t="s">
        <v>10</v>
      </c>
      <c r="D485" s="872" t="s">
        <v>991</v>
      </c>
      <c r="E485" s="2212" t="s">
        <v>11</v>
      </c>
      <c r="F485" s="1893" t="s">
        <v>2033</v>
      </c>
    </row>
    <row r="486" spans="1:6" ht="28.2" thickTop="1">
      <c r="A486" s="2304" t="s">
        <v>2290</v>
      </c>
      <c r="B486" s="38" t="s">
        <v>1947</v>
      </c>
      <c r="C486" s="779"/>
      <c r="D486" s="208"/>
      <c r="E486" s="2204"/>
      <c r="F486" s="1894"/>
    </row>
    <row r="487" spans="1:6" ht="27.6">
      <c r="A487" s="2301"/>
      <c r="B487" s="221" t="s">
        <v>2291</v>
      </c>
      <c r="C487" s="779"/>
      <c r="D487" s="208"/>
      <c r="E487" s="2204"/>
      <c r="F487" s="1894"/>
    </row>
    <row r="488" spans="1:6" ht="41.4">
      <c r="A488" s="2301" t="s">
        <v>2044</v>
      </c>
      <c r="B488" s="41" t="s">
        <v>1908</v>
      </c>
      <c r="C488" s="779"/>
      <c r="D488" s="208"/>
      <c r="E488" s="2204"/>
      <c r="F488" s="1894"/>
    </row>
    <row r="489" spans="1:6">
      <c r="A489" s="2301"/>
      <c r="B489" s="41" t="s">
        <v>2429</v>
      </c>
      <c r="C489" s="779" t="s">
        <v>1421</v>
      </c>
      <c r="D489" s="208">
        <v>2</v>
      </c>
      <c r="E489" s="2204"/>
      <c r="F489" s="1894">
        <f>D489*E489</f>
        <v>0</v>
      </c>
    </row>
    <row r="490" spans="1:6" ht="7.2" customHeight="1">
      <c r="A490" s="2301"/>
      <c r="B490" s="41"/>
      <c r="C490" s="779"/>
      <c r="D490" s="208"/>
      <c r="E490" s="2204"/>
      <c r="F490" s="1894"/>
    </row>
    <row r="491" spans="1:6" ht="27.6">
      <c r="A491" s="2301" t="s">
        <v>30</v>
      </c>
      <c r="B491" s="41" t="s">
        <v>1700</v>
      </c>
      <c r="C491" s="208" t="s">
        <v>1701</v>
      </c>
      <c r="D491" s="208"/>
      <c r="E491" s="2204"/>
      <c r="F491" s="1894">
        <f>E491</f>
        <v>0</v>
      </c>
    </row>
    <row r="492" spans="1:6">
      <c r="A492" s="2301"/>
      <c r="B492" s="41"/>
      <c r="C492" s="779"/>
      <c r="D492" s="208"/>
      <c r="E492" s="2204"/>
      <c r="F492" s="1894"/>
    </row>
    <row r="493" spans="1:6">
      <c r="A493" s="2301" t="s">
        <v>31</v>
      </c>
      <c r="B493" s="41" t="s">
        <v>1918</v>
      </c>
      <c r="C493" s="779" t="s">
        <v>1421</v>
      </c>
      <c r="D493" s="208">
        <v>2</v>
      </c>
      <c r="E493" s="2204"/>
      <c r="F493" s="1894">
        <f>E493*D493</f>
        <v>0</v>
      </c>
    </row>
    <row r="494" spans="1:6">
      <c r="A494" s="2301"/>
      <c r="B494" s="41"/>
      <c r="C494" s="779"/>
      <c r="D494" s="208"/>
      <c r="E494" s="2204"/>
      <c r="F494" s="1894"/>
    </row>
    <row r="495" spans="1:6">
      <c r="A495" s="2301" t="s">
        <v>32</v>
      </c>
      <c r="B495" s="542" t="s">
        <v>1914</v>
      </c>
      <c r="C495" s="779"/>
      <c r="D495" s="208"/>
      <c r="E495" s="2204"/>
      <c r="F495" s="1894"/>
    </row>
    <row r="496" spans="1:6">
      <c r="A496" s="2301"/>
      <c r="B496" s="41" t="s">
        <v>1916</v>
      </c>
      <c r="C496" s="779" t="s">
        <v>1421</v>
      </c>
      <c r="D496" s="208">
        <v>9</v>
      </c>
      <c r="E496" s="2204"/>
      <c r="F496" s="1894">
        <f t="shared" ref="F496:F500" si="6">E496*D496</f>
        <v>0</v>
      </c>
    </row>
    <row r="497" spans="1:6" ht="5.4" customHeight="1">
      <c r="A497" s="2301"/>
      <c r="B497" s="41"/>
      <c r="C497" s="779"/>
      <c r="D497" s="208"/>
      <c r="E497" s="2204"/>
      <c r="F497" s="1894"/>
    </row>
    <row r="498" spans="1:6" ht="124.2">
      <c r="A498" s="2301"/>
      <c r="B498" s="41" t="s">
        <v>2430</v>
      </c>
      <c r="C498" s="779" t="s">
        <v>1421</v>
      </c>
      <c r="D498" s="208">
        <v>2</v>
      </c>
      <c r="E498" s="2204"/>
      <c r="F498" s="1894">
        <f t="shared" si="6"/>
        <v>0</v>
      </c>
    </row>
    <row r="499" spans="1:6" ht="5.4" customHeight="1">
      <c r="A499" s="2301"/>
      <c r="B499" s="41"/>
      <c r="C499" s="779"/>
      <c r="D499" s="208"/>
      <c r="E499" s="2204"/>
      <c r="F499" s="1894"/>
    </row>
    <row r="500" spans="1:6" ht="248.4">
      <c r="A500" s="2301"/>
      <c r="B500" s="41" t="s">
        <v>2431</v>
      </c>
      <c r="C500" s="779" t="s">
        <v>1421</v>
      </c>
      <c r="D500" s="208">
        <v>4</v>
      </c>
      <c r="E500" s="2204"/>
      <c r="F500" s="1894">
        <f t="shared" si="6"/>
        <v>0</v>
      </c>
    </row>
    <row r="501" spans="1:6" ht="6" customHeight="1">
      <c r="A501" s="2301"/>
      <c r="B501" s="41"/>
      <c r="C501" s="779"/>
      <c r="D501" s="208"/>
      <c r="E501" s="2204"/>
      <c r="F501" s="1894"/>
    </row>
    <row r="502" spans="1:6">
      <c r="A502" s="2301" t="s">
        <v>74</v>
      </c>
      <c r="B502" s="41" t="s">
        <v>1707</v>
      </c>
      <c r="C502" s="779" t="s">
        <v>58</v>
      </c>
      <c r="D502" s="208"/>
      <c r="E502" s="2204"/>
      <c r="F502" s="1894"/>
    </row>
    <row r="503" spans="1:6">
      <c r="A503" s="2301"/>
      <c r="B503" s="41"/>
      <c r="C503" s="779"/>
      <c r="D503" s="208"/>
      <c r="E503" s="2204"/>
      <c r="F503" s="1894"/>
    </row>
    <row r="504" spans="1:6" ht="14.4" thickBot="1">
      <c r="A504" s="2301"/>
      <c r="B504" s="41"/>
      <c r="C504" s="779"/>
      <c r="D504" s="208"/>
      <c r="E504" s="2204"/>
      <c r="F504" s="1894"/>
    </row>
    <row r="505" spans="1:6" ht="15" thickTop="1" thickBot="1">
      <c r="A505" s="2317" t="s">
        <v>2245</v>
      </c>
      <c r="B505" s="829"/>
      <c r="C505" s="895"/>
      <c r="D505" s="895"/>
      <c r="E505" s="2208"/>
      <c r="F505" s="1904">
        <f>SUM(F488:F502)</f>
        <v>0</v>
      </c>
    </row>
    <row r="506" spans="1:6" ht="14.4" thickTop="1"/>
    <row r="507" spans="1:6" ht="14.4" thickBot="1">
      <c r="A507" s="2322" t="s">
        <v>2432</v>
      </c>
      <c r="B507" s="848"/>
      <c r="C507" s="848"/>
      <c r="D507" s="848"/>
      <c r="E507" s="2229"/>
      <c r="F507" s="848"/>
    </row>
    <row r="508" spans="1:6" ht="15" thickTop="1" thickBot="1">
      <c r="A508" s="2300" t="s">
        <v>7</v>
      </c>
      <c r="B508" s="815" t="s">
        <v>8</v>
      </c>
      <c r="C508" s="872" t="s">
        <v>10</v>
      </c>
      <c r="D508" s="872" t="s">
        <v>991</v>
      </c>
      <c r="E508" s="2212" t="s">
        <v>11</v>
      </c>
      <c r="F508" s="1893" t="s">
        <v>2033</v>
      </c>
    </row>
    <row r="509" spans="1:6" ht="14.4" thickTop="1">
      <c r="A509" s="2301"/>
      <c r="B509" s="818"/>
      <c r="C509" s="779"/>
      <c r="D509" s="208"/>
      <c r="E509" s="2204"/>
      <c r="F509" s="1901"/>
    </row>
    <row r="510" spans="1:6" ht="27.6">
      <c r="A510" s="2304" t="s">
        <v>2433</v>
      </c>
      <c r="B510" s="38" t="s">
        <v>2434</v>
      </c>
      <c r="C510" s="779"/>
      <c r="D510" s="208"/>
      <c r="E510" s="2204"/>
      <c r="F510" s="1894"/>
    </row>
    <row r="511" spans="1:6" ht="3" customHeight="1">
      <c r="A511" s="2301"/>
      <c r="B511" s="41"/>
      <c r="C511" s="779"/>
      <c r="D511" s="208"/>
      <c r="E511" s="2204"/>
      <c r="F511" s="1894"/>
    </row>
    <row r="512" spans="1:6" ht="27.6">
      <c r="A512" s="2301"/>
      <c r="B512" s="542" t="s">
        <v>2435</v>
      </c>
      <c r="C512" s="779"/>
      <c r="D512" s="208"/>
      <c r="E512" s="2204"/>
      <c r="F512" s="1894"/>
    </row>
    <row r="513" spans="1:6" ht="5.4" customHeight="1">
      <c r="A513" s="2301"/>
      <c r="B513" s="41"/>
      <c r="C513" s="779"/>
      <c r="D513" s="208"/>
      <c r="E513" s="2204"/>
      <c r="F513" s="1894"/>
    </row>
    <row r="514" spans="1:6" ht="55.2">
      <c r="A514" s="2301" t="s">
        <v>2044</v>
      </c>
      <c r="B514" s="41" t="s">
        <v>2436</v>
      </c>
      <c r="C514" s="779" t="s">
        <v>1421</v>
      </c>
      <c r="D514" s="208">
        <v>1</v>
      </c>
      <c r="E514" s="2204"/>
      <c r="F514" s="1894">
        <f>D514*E514</f>
        <v>0</v>
      </c>
    </row>
    <row r="515" spans="1:6" ht="6" customHeight="1">
      <c r="A515" s="2301"/>
      <c r="B515" s="41"/>
      <c r="C515" s="779"/>
      <c r="D515" s="208"/>
      <c r="E515" s="2204"/>
      <c r="F515" s="1894"/>
    </row>
    <row r="516" spans="1:6" ht="41.4">
      <c r="A516" s="2301" t="s">
        <v>30</v>
      </c>
      <c r="B516" s="41" t="s">
        <v>2437</v>
      </c>
      <c r="C516" s="779" t="s">
        <v>1421</v>
      </c>
      <c r="D516" s="208">
        <v>1</v>
      </c>
      <c r="E516" s="2204"/>
      <c r="F516" s="1894">
        <f>D516*E516</f>
        <v>0</v>
      </c>
    </row>
    <row r="517" spans="1:6">
      <c r="A517" s="2301"/>
      <c r="B517" s="41"/>
      <c r="C517" s="779"/>
      <c r="D517" s="208"/>
      <c r="E517" s="2204"/>
      <c r="F517" s="1894"/>
    </row>
    <row r="518" spans="1:6" ht="240.6" customHeight="1">
      <c r="A518" s="2301" t="s">
        <v>31</v>
      </c>
      <c r="B518" s="41" t="s">
        <v>2438</v>
      </c>
      <c r="C518" s="779" t="s">
        <v>1421</v>
      </c>
      <c r="D518" s="208">
        <v>1</v>
      </c>
      <c r="E518" s="2204"/>
      <c r="F518" s="1894">
        <f>E518*D518</f>
        <v>0</v>
      </c>
    </row>
    <row r="519" spans="1:6">
      <c r="A519" s="2301"/>
      <c r="B519" s="41"/>
      <c r="C519" s="779"/>
      <c r="D519" s="208"/>
      <c r="E519" s="2204"/>
      <c r="F519" s="1894"/>
    </row>
    <row r="520" spans="1:6">
      <c r="A520" s="2301" t="s">
        <v>32</v>
      </c>
      <c r="B520" s="41" t="s">
        <v>2439</v>
      </c>
      <c r="C520" s="779" t="s">
        <v>1421</v>
      </c>
      <c r="D520" s="208">
        <v>4</v>
      </c>
      <c r="E520" s="2204"/>
      <c r="F520" s="1894">
        <f>E520*D520</f>
        <v>0</v>
      </c>
    </row>
    <row r="521" spans="1:6">
      <c r="A521" s="2301"/>
      <c r="B521" s="41"/>
      <c r="C521" s="779"/>
      <c r="D521" s="208"/>
      <c r="E521" s="2204"/>
      <c r="F521" s="1894"/>
    </row>
    <row r="522" spans="1:6" ht="69">
      <c r="A522" s="2301" t="s">
        <v>33</v>
      </c>
      <c r="B522" s="41" t="s">
        <v>2440</v>
      </c>
      <c r="C522" s="779" t="s">
        <v>1421</v>
      </c>
      <c r="D522" s="208">
        <v>2</v>
      </c>
      <c r="E522" s="2204"/>
      <c r="F522" s="1894">
        <f>E522*D522</f>
        <v>0</v>
      </c>
    </row>
    <row r="523" spans="1:6">
      <c r="A523" s="2301"/>
      <c r="B523" s="41"/>
      <c r="C523" s="779"/>
      <c r="D523" s="208"/>
      <c r="E523" s="2204"/>
      <c r="F523" s="1894"/>
    </row>
    <row r="524" spans="1:6" ht="55.2">
      <c r="A524" s="2301" t="s">
        <v>34</v>
      </c>
      <c r="B524" s="41" t="s">
        <v>2441</v>
      </c>
      <c r="C524" s="779" t="s">
        <v>1421</v>
      </c>
      <c r="D524" s="208">
        <v>5</v>
      </c>
      <c r="E524" s="2204"/>
      <c r="F524" s="1894">
        <f>D524*E524</f>
        <v>0</v>
      </c>
    </row>
    <row r="525" spans="1:6" ht="14.4" thickBot="1">
      <c r="A525" s="2301"/>
      <c r="B525" s="41"/>
      <c r="C525" s="779"/>
      <c r="D525" s="208"/>
      <c r="E525" s="2204"/>
      <c r="F525" s="1894"/>
    </row>
    <row r="526" spans="1:6" ht="15" thickTop="1" thickBot="1">
      <c r="A526" s="2317" t="s">
        <v>2245</v>
      </c>
      <c r="B526" s="854"/>
      <c r="C526" s="1887"/>
      <c r="D526" s="1887"/>
      <c r="E526" s="2243"/>
      <c r="F526" s="1904">
        <f>SUM(F510:F524)</f>
        <v>0</v>
      </c>
    </row>
    <row r="527" spans="1:6" ht="14.4" thickTop="1"/>
    <row r="528" spans="1:6">
      <c r="A528" s="2301"/>
      <c r="B528" s="41"/>
      <c r="C528" s="779"/>
      <c r="D528" s="208"/>
      <c r="E528" s="2204"/>
      <c r="F528" s="1894"/>
    </row>
    <row r="529" spans="1:6" ht="14.4" thickBot="1">
      <c r="A529" s="2322" t="s">
        <v>2432</v>
      </c>
      <c r="B529" s="848"/>
      <c r="C529" s="848"/>
      <c r="D529" s="848"/>
      <c r="E529" s="2229"/>
      <c r="F529" s="848"/>
    </row>
    <row r="530" spans="1:6" ht="15" thickTop="1" thickBot="1">
      <c r="A530" s="2300" t="s">
        <v>7</v>
      </c>
      <c r="B530" s="815" t="s">
        <v>8</v>
      </c>
      <c r="C530" s="872" t="s">
        <v>10</v>
      </c>
      <c r="D530" s="872" t="s">
        <v>991</v>
      </c>
      <c r="E530" s="2212" t="s">
        <v>11</v>
      </c>
      <c r="F530" s="1893" t="s">
        <v>2033</v>
      </c>
    </row>
    <row r="531" spans="1:6" ht="14.4" thickTop="1">
      <c r="A531" s="2301"/>
      <c r="B531" s="818"/>
      <c r="C531" s="779"/>
      <c r="D531" s="208"/>
      <c r="E531" s="2204"/>
      <c r="F531" s="1901"/>
    </row>
    <row r="532" spans="1:6" ht="27.6">
      <c r="A532" s="2304" t="s">
        <v>2433</v>
      </c>
      <c r="B532" s="38" t="s">
        <v>2434</v>
      </c>
      <c r="C532" s="779"/>
      <c r="D532" s="208"/>
      <c r="E532" s="2204"/>
      <c r="F532" s="1894"/>
    </row>
    <row r="533" spans="1:6">
      <c r="A533" s="2301" t="s">
        <v>35</v>
      </c>
      <c r="B533" s="41" t="s">
        <v>2442</v>
      </c>
      <c r="C533" s="779" t="s">
        <v>1701</v>
      </c>
      <c r="D533" s="208"/>
      <c r="E533" s="2204"/>
      <c r="F533" s="1894">
        <f>E533</f>
        <v>0</v>
      </c>
    </row>
    <row r="534" spans="1:6">
      <c r="A534" s="2301"/>
      <c r="B534" s="41"/>
      <c r="C534" s="779"/>
      <c r="D534" s="208"/>
      <c r="E534" s="2204"/>
      <c r="F534" s="1894">
        <f t="shared" ref="F534:F548" si="7">E534</f>
        <v>0</v>
      </c>
    </row>
    <row r="535" spans="1:6">
      <c r="A535" s="2301" t="s">
        <v>36</v>
      </c>
      <c r="B535" s="41" t="s">
        <v>2443</v>
      </c>
      <c r="C535" s="779" t="s">
        <v>58</v>
      </c>
      <c r="D535" s="208"/>
      <c r="E535" s="2204"/>
      <c r="F535" s="1894">
        <f t="shared" si="7"/>
        <v>0</v>
      </c>
    </row>
    <row r="536" spans="1:6">
      <c r="A536" s="2301"/>
      <c r="B536" s="41"/>
      <c r="C536" s="779"/>
      <c r="D536" s="208"/>
      <c r="E536" s="2204"/>
      <c r="F536" s="1894">
        <f t="shared" si="7"/>
        <v>0</v>
      </c>
    </row>
    <row r="537" spans="1:6" ht="27.6">
      <c r="A537" s="2301" t="s">
        <v>74</v>
      </c>
      <c r="B537" s="41" t="s">
        <v>1919</v>
      </c>
      <c r="C537" s="779" t="s">
        <v>1701</v>
      </c>
      <c r="D537" s="208"/>
      <c r="E537" s="2204"/>
      <c r="F537" s="1894">
        <f t="shared" si="7"/>
        <v>0</v>
      </c>
    </row>
    <row r="538" spans="1:6">
      <c r="A538" s="2301"/>
      <c r="B538" s="41"/>
      <c r="C538" s="779"/>
      <c r="D538" s="208"/>
      <c r="E538" s="2204"/>
      <c r="F538" s="1894">
        <f t="shared" si="7"/>
        <v>0</v>
      </c>
    </row>
    <row r="539" spans="1:6">
      <c r="A539" s="2301" t="s">
        <v>38</v>
      </c>
      <c r="B539" s="41" t="s">
        <v>1892</v>
      </c>
      <c r="C539" s="779" t="s">
        <v>1701</v>
      </c>
      <c r="D539" s="208"/>
      <c r="E539" s="2204"/>
      <c r="F539" s="1894">
        <f t="shared" si="7"/>
        <v>0</v>
      </c>
    </row>
    <row r="540" spans="1:6">
      <c r="A540" s="2301"/>
      <c r="B540" s="41"/>
      <c r="C540" s="779"/>
      <c r="D540" s="208"/>
      <c r="E540" s="2204"/>
      <c r="F540" s="1894">
        <f t="shared" si="7"/>
        <v>0</v>
      </c>
    </row>
    <row r="541" spans="1:6" ht="27.6">
      <c r="A541" s="2301" t="s">
        <v>39</v>
      </c>
      <c r="B541" s="41" t="s">
        <v>2444</v>
      </c>
      <c r="C541" s="779" t="s">
        <v>1701</v>
      </c>
      <c r="D541" s="208"/>
      <c r="E541" s="2204"/>
      <c r="F541" s="1894">
        <f t="shared" si="7"/>
        <v>0</v>
      </c>
    </row>
    <row r="542" spans="1:6">
      <c r="A542" s="2301"/>
      <c r="B542" s="41"/>
      <c r="C542" s="779"/>
      <c r="D542" s="208"/>
      <c r="E542" s="2204"/>
      <c r="F542" s="1894">
        <f t="shared" si="7"/>
        <v>0</v>
      </c>
    </row>
    <row r="543" spans="1:6">
      <c r="A543" s="2301" t="s">
        <v>40</v>
      </c>
      <c r="B543" s="41" t="s">
        <v>1716</v>
      </c>
      <c r="C543" s="779" t="s">
        <v>58</v>
      </c>
      <c r="D543" s="208"/>
      <c r="E543" s="2204"/>
      <c r="F543" s="1894">
        <f t="shared" si="7"/>
        <v>0</v>
      </c>
    </row>
    <row r="544" spans="1:6">
      <c r="A544" s="2301"/>
      <c r="B544" s="41"/>
      <c r="C544" s="779"/>
      <c r="D544" s="208"/>
      <c r="E544" s="2204"/>
      <c r="F544" s="1894">
        <f t="shared" si="7"/>
        <v>0</v>
      </c>
    </row>
    <row r="545" spans="1:6">
      <c r="A545" s="2301" t="s">
        <v>74</v>
      </c>
      <c r="B545" s="41" t="s">
        <v>1894</v>
      </c>
      <c r="C545" s="779" t="s">
        <v>58</v>
      </c>
      <c r="D545" s="208"/>
      <c r="E545" s="2204"/>
      <c r="F545" s="1894">
        <f t="shared" si="7"/>
        <v>0</v>
      </c>
    </row>
    <row r="546" spans="1:6">
      <c r="A546" s="2301"/>
      <c r="B546" s="41"/>
      <c r="C546" s="779"/>
      <c r="D546" s="208"/>
      <c r="E546" s="2204"/>
      <c r="F546" s="1894">
        <f t="shared" si="7"/>
        <v>0</v>
      </c>
    </row>
    <row r="547" spans="1:6" ht="27.6">
      <c r="A547" s="2301"/>
      <c r="B547" s="41" t="s">
        <v>1706</v>
      </c>
      <c r="C547" s="779"/>
      <c r="D547" s="208"/>
      <c r="E547" s="2204"/>
      <c r="F547" s="1894">
        <f t="shared" si="7"/>
        <v>0</v>
      </c>
    </row>
    <row r="548" spans="1:6">
      <c r="A548" s="2301" t="s">
        <v>38</v>
      </c>
      <c r="B548" s="41" t="s">
        <v>1707</v>
      </c>
      <c r="C548" s="779" t="s">
        <v>1701</v>
      </c>
      <c r="D548" s="208"/>
      <c r="E548" s="2204"/>
      <c r="F548" s="1894">
        <f t="shared" si="7"/>
        <v>0</v>
      </c>
    </row>
    <row r="549" spans="1:6">
      <c r="A549" s="2301"/>
      <c r="B549" s="41"/>
      <c r="C549" s="779"/>
      <c r="D549" s="208"/>
      <c r="E549" s="2204"/>
      <c r="F549" s="1894"/>
    </row>
    <row r="550" spans="1:6">
      <c r="A550" s="2301"/>
      <c r="B550" s="41"/>
      <c r="C550" s="779"/>
      <c r="D550" s="208"/>
      <c r="E550" s="2204"/>
      <c r="F550" s="1894"/>
    </row>
    <row r="551" spans="1:6">
      <c r="A551" s="2301"/>
      <c r="B551" s="41"/>
      <c r="C551" s="779"/>
      <c r="D551" s="208"/>
      <c r="E551" s="2204"/>
      <c r="F551" s="1894"/>
    </row>
    <row r="552" spans="1:6">
      <c r="A552" s="2301"/>
      <c r="B552" s="41"/>
      <c r="C552" s="779"/>
      <c r="D552" s="208"/>
      <c r="E552" s="2204"/>
      <c r="F552" s="1894"/>
    </row>
    <row r="553" spans="1:6">
      <c r="A553" s="2301"/>
      <c r="B553" s="41"/>
      <c r="C553" s="779"/>
      <c r="D553" s="208"/>
      <c r="E553" s="2204"/>
      <c r="F553" s="1894"/>
    </row>
    <row r="554" spans="1:6">
      <c r="A554" s="2301"/>
      <c r="B554" s="41"/>
      <c r="C554" s="779"/>
      <c r="D554" s="208"/>
      <c r="E554" s="2204"/>
      <c r="F554" s="1894"/>
    </row>
    <row r="555" spans="1:6">
      <c r="A555" s="2301"/>
      <c r="B555" s="41"/>
      <c r="C555" s="779"/>
      <c r="D555" s="208"/>
      <c r="E555" s="2204"/>
      <c r="F555" s="1894"/>
    </row>
    <row r="556" spans="1:6">
      <c r="A556" s="2301"/>
      <c r="B556" s="41"/>
      <c r="C556" s="779"/>
      <c r="D556" s="208"/>
      <c r="E556" s="2204"/>
      <c r="F556" s="1894"/>
    </row>
    <row r="557" spans="1:6">
      <c r="A557" s="2301"/>
      <c r="B557" s="41"/>
      <c r="C557" s="779"/>
      <c r="D557" s="208"/>
      <c r="E557" s="2204"/>
      <c r="F557" s="1894"/>
    </row>
    <row r="558" spans="1:6">
      <c r="A558" s="2301"/>
      <c r="B558" s="41"/>
      <c r="C558" s="779"/>
      <c r="D558" s="208"/>
      <c r="E558" s="2204"/>
      <c r="F558" s="1894"/>
    </row>
    <row r="559" spans="1:6">
      <c r="A559" s="2301"/>
      <c r="B559" s="41"/>
      <c r="C559" s="779"/>
      <c r="D559" s="208"/>
      <c r="E559" s="2204"/>
      <c r="F559" s="1894"/>
    </row>
    <row r="560" spans="1:6">
      <c r="A560" s="2301"/>
      <c r="B560" s="41"/>
      <c r="C560" s="779"/>
      <c r="D560" s="208"/>
      <c r="E560" s="2204"/>
      <c r="F560" s="1894"/>
    </row>
    <row r="561" spans="1:6">
      <c r="A561" s="2301"/>
      <c r="B561" s="1710"/>
      <c r="C561" s="779"/>
      <c r="D561" s="1704"/>
      <c r="E561" s="2204"/>
      <c r="F561" s="1894"/>
    </row>
    <row r="562" spans="1:6">
      <c r="A562" s="2301"/>
      <c r="B562" s="1710"/>
      <c r="C562" s="779"/>
      <c r="D562" s="1704"/>
      <c r="E562" s="2204"/>
      <c r="F562" s="1894"/>
    </row>
    <row r="563" spans="1:6">
      <c r="A563" s="2301"/>
      <c r="B563" s="1710"/>
      <c r="C563" s="779"/>
      <c r="D563" s="1704"/>
      <c r="E563" s="2204"/>
      <c r="F563" s="1894"/>
    </row>
    <row r="564" spans="1:6">
      <c r="A564" s="2301"/>
      <c r="B564" s="1710"/>
      <c r="C564" s="779"/>
      <c r="D564" s="1704"/>
      <c r="E564" s="2204"/>
      <c r="F564" s="1894"/>
    </row>
    <row r="565" spans="1:6">
      <c r="A565" s="2301"/>
      <c r="B565" s="1710"/>
      <c r="C565" s="779"/>
      <c r="D565" s="1704"/>
      <c r="E565" s="2204"/>
      <c r="F565" s="1894"/>
    </row>
    <row r="566" spans="1:6">
      <c r="A566" s="2301"/>
      <c r="B566" s="41"/>
      <c r="C566" s="779"/>
      <c r="D566" s="208"/>
      <c r="E566" s="2204"/>
      <c r="F566" s="1894"/>
    </row>
    <row r="567" spans="1:6">
      <c r="A567" s="2301"/>
      <c r="B567" s="41"/>
      <c r="C567" s="779"/>
      <c r="D567" s="208"/>
      <c r="E567" s="2204"/>
      <c r="F567" s="1894"/>
    </row>
    <row r="568" spans="1:6">
      <c r="A568" s="2301"/>
      <c r="B568" s="41"/>
      <c r="C568" s="779"/>
      <c r="D568" s="208"/>
      <c r="E568" s="2204"/>
      <c r="F568" s="1894"/>
    </row>
    <row r="569" spans="1:6">
      <c r="A569" s="2301"/>
      <c r="B569" s="41"/>
      <c r="C569" s="779"/>
      <c r="D569" s="208"/>
      <c r="E569" s="2204"/>
      <c r="F569" s="1894"/>
    </row>
    <row r="570" spans="1:6">
      <c r="A570" s="2301"/>
      <c r="B570" s="41"/>
      <c r="C570" s="779"/>
      <c r="D570" s="208"/>
      <c r="E570" s="2204"/>
      <c r="F570" s="1894"/>
    </row>
    <row r="571" spans="1:6">
      <c r="A571" s="2301"/>
      <c r="B571" s="41"/>
      <c r="C571" s="779"/>
      <c r="D571" s="208"/>
      <c r="E571" s="2204"/>
      <c r="F571" s="1894"/>
    </row>
    <row r="572" spans="1:6">
      <c r="A572" s="2301"/>
      <c r="B572" s="41"/>
      <c r="C572" s="779"/>
      <c r="D572" s="208"/>
      <c r="E572" s="2204"/>
      <c r="F572" s="1894"/>
    </row>
    <row r="573" spans="1:6" ht="14.4" thickBot="1">
      <c r="A573" s="2301"/>
      <c r="B573" s="41"/>
      <c r="C573" s="779"/>
      <c r="D573" s="208"/>
      <c r="E573" s="2204"/>
      <c r="F573" s="1894"/>
    </row>
    <row r="574" spans="1:6" ht="15" thickTop="1" thickBot="1">
      <c r="A574" s="2317" t="s">
        <v>2245</v>
      </c>
      <c r="B574" s="854"/>
      <c r="C574" s="1887"/>
      <c r="D574" s="1887"/>
      <c r="E574" s="2243"/>
      <c r="F574" s="1904">
        <f>SUM(F532:F569)</f>
        <v>0</v>
      </c>
    </row>
    <row r="575" spans="1:6" ht="14.4" thickTop="1"/>
    <row r="576" spans="1:6" ht="14.4" thickBot="1">
      <c r="A576" s="2322" t="s">
        <v>2445</v>
      </c>
      <c r="B576" s="848"/>
      <c r="C576" s="848"/>
      <c r="D576" s="848"/>
      <c r="E576" s="2229"/>
      <c r="F576" s="848"/>
    </row>
    <row r="577" spans="1:6" ht="15" thickTop="1" thickBot="1">
      <c r="A577" s="2300" t="s">
        <v>7</v>
      </c>
      <c r="B577" s="815" t="s">
        <v>8</v>
      </c>
      <c r="C577" s="872" t="s">
        <v>10</v>
      </c>
      <c r="D577" s="872" t="s">
        <v>991</v>
      </c>
      <c r="E577" s="2212" t="s">
        <v>11</v>
      </c>
      <c r="F577" s="1893" t="s">
        <v>2033</v>
      </c>
    </row>
    <row r="578" spans="1:6" ht="14.4" thickTop="1">
      <c r="A578" s="2301"/>
      <c r="B578" s="818"/>
      <c r="C578" s="779"/>
      <c r="D578" s="208"/>
      <c r="E578" s="2204"/>
      <c r="F578" s="1901"/>
    </row>
    <row r="579" spans="1:6" ht="19.5" customHeight="1">
      <c r="A579" s="2304" t="s">
        <v>2296</v>
      </c>
      <c r="B579" s="38" t="s">
        <v>2297</v>
      </c>
      <c r="C579" s="779"/>
      <c r="D579" s="208"/>
      <c r="E579" s="2204"/>
      <c r="F579" s="1894"/>
    </row>
    <row r="580" spans="1:6">
      <c r="A580" s="2301"/>
      <c r="B580" s="38" t="s">
        <v>2446</v>
      </c>
      <c r="C580" s="779"/>
      <c r="D580" s="208"/>
      <c r="E580" s="2204"/>
      <c r="F580" s="1894"/>
    </row>
    <row r="581" spans="1:6">
      <c r="A581" s="2301"/>
      <c r="B581" s="542" t="s">
        <v>1914</v>
      </c>
      <c r="C581" s="779"/>
      <c r="D581" s="208"/>
      <c r="E581" s="2204"/>
      <c r="F581" s="1894"/>
    </row>
    <row r="582" spans="1:6">
      <c r="A582" s="2301"/>
      <c r="B582" s="41"/>
      <c r="C582" s="779"/>
      <c r="D582" s="208"/>
      <c r="E582" s="2204"/>
      <c r="F582" s="1894"/>
    </row>
    <row r="583" spans="1:6" ht="27.6">
      <c r="A583" s="2301" t="s">
        <v>28</v>
      </c>
      <c r="B583" s="41" t="s">
        <v>2447</v>
      </c>
      <c r="C583" s="779" t="s">
        <v>1421</v>
      </c>
      <c r="D583" s="208">
        <v>4</v>
      </c>
      <c r="E583" s="2204"/>
      <c r="F583" s="1894">
        <f>E583*D583</f>
        <v>0</v>
      </c>
    </row>
    <row r="584" spans="1:6" ht="234" customHeight="1">
      <c r="A584" s="2301" t="s">
        <v>30</v>
      </c>
      <c r="B584" s="41" t="s">
        <v>2448</v>
      </c>
      <c r="C584" s="779" t="s">
        <v>1421</v>
      </c>
      <c r="D584" s="208">
        <v>2</v>
      </c>
      <c r="E584" s="2204"/>
      <c r="F584" s="1894">
        <f>E584*D584</f>
        <v>0</v>
      </c>
    </row>
    <row r="585" spans="1:6">
      <c r="A585" s="2301"/>
      <c r="B585" s="41"/>
      <c r="C585" s="779"/>
      <c r="D585" s="208"/>
      <c r="E585" s="2204"/>
      <c r="F585" s="1894"/>
    </row>
    <row r="586" spans="1:6" ht="55.2">
      <c r="A586" s="2301" t="s">
        <v>32</v>
      </c>
      <c r="B586" s="41" t="s">
        <v>2449</v>
      </c>
      <c r="C586" s="779" t="s">
        <v>1421</v>
      </c>
      <c r="D586" s="208">
        <v>2</v>
      </c>
      <c r="E586" s="2204"/>
      <c r="F586" s="1894">
        <f>E586*D586</f>
        <v>0</v>
      </c>
    </row>
    <row r="587" spans="1:6">
      <c r="A587" s="2301"/>
      <c r="B587" s="41"/>
      <c r="C587" s="779"/>
      <c r="D587" s="208"/>
      <c r="E587" s="2204"/>
      <c r="F587" s="1894"/>
    </row>
    <row r="588" spans="1:6" ht="27.6">
      <c r="A588" s="2301" t="s">
        <v>33</v>
      </c>
      <c r="B588" s="41" t="s">
        <v>1700</v>
      </c>
      <c r="C588" s="779" t="s">
        <v>1701</v>
      </c>
      <c r="D588" s="208"/>
      <c r="E588" s="2204"/>
      <c r="F588" s="1894">
        <f>E588</f>
        <v>0</v>
      </c>
    </row>
    <row r="589" spans="1:6">
      <c r="A589" s="2301"/>
      <c r="B589" s="41"/>
      <c r="C589" s="779"/>
      <c r="D589" s="208"/>
      <c r="E589" s="2204"/>
      <c r="F589" s="1894"/>
    </row>
    <row r="590" spans="1:6">
      <c r="A590" s="2301" t="s">
        <v>34</v>
      </c>
      <c r="B590" s="41" t="s">
        <v>1892</v>
      </c>
      <c r="C590" s="779" t="s">
        <v>1701</v>
      </c>
      <c r="D590" s="208"/>
      <c r="E590" s="2204"/>
      <c r="F590" s="1894">
        <f t="shared" ref="F590" si="8">E590</f>
        <v>0</v>
      </c>
    </row>
    <row r="591" spans="1:6">
      <c r="A591" s="2301"/>
      <c r="B591" s="41"/>
      <c r="C591" s="779"/>
      <c r="D591" s="208"/>
      <c r="E591" s="2204"/>
      <c r="F591" s="1894"/>
    </row>
    <row r="592" spans="1:6">
      <c r="A592" s="2301" t="s">
        <v>35</v>
      </c>
      <c r="B592" s="41" t="s">
        <v>1716</v>
      </c>
      <c r="C592" s="779" t="s">
        <v>58</v>
      </c>
      <c r="D592" s="208"/>
      <c r="E592" s="2204"/>
      <c r="F592" s="1894">
        <f t="shared" ref="F592" si="9">E592</f>
        <v>0</v>
      </c>
    </row>
    <row r="593" spans="1:6">
      <c r="A593" s="2301"/>
      <c r="B593" s="41"/>
      <c r="C593" s="779"/>
      <c r="D593" s="208"/>
      <c r="E593" s="2204"/>
      <c r="F593" s="1894"/>
    </row>
    <row r="594" spans="1:6">
      <c r="A594" s="2301" t="s">
        <v>36</v>
      </c>
      <c r="B594" s="41" t="s">
        <v>1705</v>
      </c>
      <c r="C594" s="779" t="s">
        <v>58</v>
      </c>
      <c r="D594" s="208"/>
      <c r="E594" s="2204"/>
      <c r="F594" s="1894">
        <f t="shared" ref="F594" si="10">E594</f>
        <v>0</v>
      </c>
    </row>
    <row r="595" spans="1:6">
      <c r="A595" s="2301"/>
      <c r="B595" s="41"/>
      <c r="C595" s="779"/>
      <c r="D595" s="208"/>
      <c r="E595" s="2204"/>
      <c r="F595" s="1894"/>
    </row>
    <row r="596" spans="1:6" ht="27.6">
      <c r="A596" s="2301"/>
      <c r="B596" s="41" t="s">
        <v>1706</v>
      </c>
      <c r="C596" s="779"/>
      <c r="D596" s="208"/>
      <c r="E596" s="2204"/>
      <c r="F596" s="1894"/>
    </row>
    <row r="597" spans="1:6">
      <c r="A597" s="2301" t="s">
        <v>74</v>
      </c>
      <c r="B597" s="41" t="s">
        <v>1707</v>
      </c>
      <c r="C597" s="779" t="s">
        <v>1701</v>
      </c>
      <c r="D597" s="208"/>
      <c r="E597" s="2204"/>
      <c r="F597" s="1894">
        <f>E597</f>
        <v>0</v>
      </c>
    </row>
    <row r="598" spans="1:6">
      <c r="A598" s="2301"/>
      <c r="B598" s="41"/>
      <c r="C598" s="779"/>
      <c r="D598" s="208"/>
      <c r="E598" s="2204"/>
      <c r="F598" s="1894"/>
    </row>
    <row r="599" spans="1:6" ht="14.4" thickBot="1">
      <c r="A599" s="2301"/>
      <c r="B599" s="41"/>
      <c r="C599" s="779"/>
      <c r="D599" s="208"/>
      <c r="E599" s="2204"/>
      <c r="F599" s="1894"/>
    </row>
    <row r="600" spans="1:6" ht="15" thickTop="1" thickBot="1">
      <c r="A600" s="2317" t="s">
        <v>2245</v>
      </c>
      <c r="B600" s="854"/>
      <c r="C600" s="1887"/>
      <c r="D600" s="1887"/>
      <c r="E600" s="2243"/>
      <c r="F600" s="1904">
        <f>SUM(F582:F597)</f>
        <v>0</v>
      </c>
    </row>
    <row r="601" spans="1:6" ht="14.4" thickTop="1"/>
    <row r="602" spans="1:6" ht="13.8" customHeight="1">
      <c r="A602" s="2293" t="s">
        <v>2193</v>
      </c>
      <c r="B602" s="802"/>
      <c r="C602" s="802"/>
      <c r="D602" s="802"/>
      <c r="E602" s="2224"/>
      <c r="F602" s="802"/>
    </row>
    <row r="603" spans="1:6">
      <c r="A603" s="2294" t="s">
        <v>2302</v>
      </c>
      <c r="B603" s="1688"/>
      <c r="C603" s="1688"/>
      <c r="D603" s="1688"/>
      <c r="E603" s="2225"/>
      <c r="F603" s="1688"/>
    </row>
    <row r="604" spans="1:6" ht="14.4" thickBot="1">
      <c r="A604" s="2320" t="s">
        <v>2194</v>
      </c>
      <c r="B604" s="2194"/>
      <c r="C604" s="2194"/>
      <c r="D604" s="2194"/>
      <c r="E604" s="2207"/>
      <c r="F604" s="2194"/>
    </row>
    <row r="605" spans="1:6" ht="15" thickTop="1" thickBot="1">
      <c r="A605" s="2300" t="s">
        <v>7</v>
      </c>
      <c r="B605" s="815" t="s">
        <v>8</v>
      </c>
      <c r="C605" s="872" t="s">
        <v>10</v>
      </c>
      <c r="D605" s="872" t="s">
        <v>2277</v>
      </c>
      <c r="E605" s="2212" t="s">
        <v>10</v>
      </c>
      <c r="F605" s="1912" t="s">
        <v>2033</v>
      </c>
    </row>
    <row r="606" spans="1:6" ht="14.4" thickTop="1">
      <c r="A606" s="2301"/>
      <c r="B606" s="41"/>
      <c r="C606" s="779"/>
      <c r="D606" s="208"/>
      <c r="E606" s="2204"/>
      <c r="F606" s="1894"/>
    </row>
    <row r="607" spans="1:6">
      <c r="A607" s="2301"/>
      <c r="B607" s="41"/>
      <c r="C607" s="779"/>
      <c r="D607" s="208"/>
      <c r="E607" s="2204"/>
      <c r="F607" s="1894"/>
    </row>
    <row r="608" spans="1:6">
      <c r="A608" s="2301" t="s">
        <v>2278</v>
      </c>
      <c r="B608" s="41" t="s">
        <v>2279</v>
      </c>
      <c r="C608" s="779"/>
      <c r="D608" s="208"/>
      <c r="E608" s="2204"/>
      <c r="F608" s="1894"/>
    </row>
    <row r="609" spans="1:6">
      <c r="A609" s="2301"/>
      <c r="B609" s="41" t="s">
        <v>1946</v>
      </c>
      <c r="C609" s="779"/>
      <c r="D609" s="208"/>
      <c r="E609" s="2204"/>
      <c r="F609" s="1894">
        <f>F481</f>
        <v>0</v>
      </c>
    </row>
    <row r="610" spans="1:6">
      <c r="A610" s="2301"/>
      <c r="B610" s="41"/>
      <c r="C610" s="779"/>
      <c r="D610" s="208"/>
      <c r="E610" s="2204"/>
      <c r="F610" s="1894"/>
    </row>
    <row r="611" spans="1:6">
      <c r="A611" s="2301" t="s">
        <v>2281</v>
      </c>
      <c r="B611" s="41" t="s">
        <v>2282</v>
      </c>
      <c r="C611" s="779"/>
      <c r="D611" s="208"/>
      <c r="E611" s="2204"/>
      <c r="F611" s="1894"/>
    </row>
    <row r="612" spans="1:6">
      <c r="A612" s="2301"/>
      <c r="B612" s="41" t="s">
        <v>1947</v>
      </c>
      <c r="C612" s="779"/>
      <c r="D612" s="208"/>
      <c r="E612" s="2204"/>
      <c r="F612" s="1894">
        <f>F505</f>
        <v>0</v>
      </c>
    </row>
    <row r="613" spans="1:6">
      <c r="A613" s="2301"/>
      <c r="B613" s="41"/>
      <c r="C613" s="779"/>
      <c r="D613" s="208"/>
      <c r="E613" s="2204"/>
      <c r="F613" s="1894"/>
    </row>
    <row r="614" spans="1:6">
      <c r="A614" s="2301" t="s">
        <v>2283</v>
      </c>
      <c r="B614" s="41" t="s">
        <v>2284</v>
      </c>
      <c r="C614" s="779"/>
      <c r="D614" s="208"/>
      <c r="E614" s="2204"/>
      <c r="F614" s="1894"/>
    </row>
    <row r="615" spans="1:6">
      <c r="A615" s="2301"/>
      <c r="B615" s="41" t="s">
        <v>2450</v>
      </c>
      <c r="C615" s="779"/>
      <c r="D615" s="208"/>
      <c r="E615" s="2204"/>
      <c r="F615" s="1894">
        <f>F526+F574</f>
        <v>0</v>
      </c>
    </row>
    <row r="616" spans="1:6">
      <c r="A616" s="2301"/>
      <c r="B616" s="41"/>
      <c r="C616" s="779"/>
      <c r="D616" s="208"/>
      <c r="E616" s="2204"/>
      <c r="F616" s="1894"/>
    </row>
    <row r="617" spans="1:6">
      <c r="A617" s="2301" t="s">
        <v>2285</v>
      </c>
      <c r="B617" s="41" t="s">
        <v>2286</v>
      </c>
      <c r="C617" s="779"/>
      <c r="D617" s="208"/>
      <c r="E617" s="2204"/>
      <c r="F617" s="1894"/>
    </row>
    <row r="618" spans="1:6">
      <c r="A618" s="2301"/>
      <c r="B618" s="41" t="s">
        <v>1948</v>
      </c>
      <c r="C618" s="779"/>
      <c r="D618" s="208"/>
      <c r="E618" s="2204"/>
      <c r="F618" s="1894">
        <f>F600</f>
        <v>0</v>
      </c>
    </row>
    <row r="619" spans="1:6">
      <c r="A619" s="2301"/>
      <c r="B619" s="41"/>
      <c r="C619" s="779"/>
      <c r="D619" s="208"/>
      <c r="E619" s="2204"/>
      <c r="F619" s="1894"/>
    </row>
    <row r="620" spans="1:6">
      <c r="A620" s="2301"/>
      <c r="B620" s="41"/>
      <c r="C620" s="779"/>
      <c r="D620" s="208"/>
      <c r="E620" s="2204"/>
      <c r="F620" s="1894"/>
    </row>
    <row r="621" spans="1:6">
      <c r="A621" s="2308"/>
      <c r="B621" s="848" t="s">
        <v>2212</v>
      </c>
      <c r="C621" s="208"/>
      <c r="D621" s="208"/>
      <c r="E621" s="2206"/>
      <c r="F621" s="1905">
        <f>SUM(F607:F620)</f>
        <v>0</v>
      </c>
    </row>
    <row r="622" spans="1:6">
      <c r="A622" s="2308"/>
      <c r="B622" s="849"/>
      <c r="C622" s="208"/>
      <c r="D622" s="208"/>
      <c r="E622" s="2206"/>
      <c r="F622" s="1894"/>
    </row>
    <row r="623" spans="1:6">
      <c r="A623" s="2308"/>
      <c r="B623" s="849" t="s">
        <v>2213</v>
      </c>
      <c r="C623" s="208"/>
      <c r="D623" s="208"/>
      <c r="E623" s="2206"/>
      <c r="F623" s="1909"/>
    </row>
    <row r="624" spans="1:6">
      <c r="A624" s="2308"/>
      <c r="B624" s="826"/>
      <c r="C624" s="208"/>
      <c r="D624" s="208"/>
      <c r="E624" s="2206"/>
      <c r="F624" s="1894"/>
    </row>
    <row r="625" spans="1:6">
      <c r="A625" s="2301"/>
      <c r="B625" s="41"/>
      <c r="C625" s="779"/>
      <c r="D625" s="208"/>
      <c r="E625" s="2204"/>
      <c r="F625" s="1894"/>
    </row>
    <row r="626" spans="1:6">
      <c r="A626" s="2301"/>
      <c r="B626" s="848" t="s">
        <v>2214</v>
      </c>
      <c r="C626" s="249"/>
      <c r="D626" s="249"/>
      <c r="E626" s="2228"/>
      <c r="F626" s="1905">
        <f>SUM(F621:F625)</f>
        <v>0</v>
      </c>
    </row>
    <row r="627" spans="1:6">
      <c r="A627" s="2301"/>
      <c r="B627" s="41"/>
      <c r="C627" s="779"/>
      <c r="D627" s="208"/>
      <c r="E627" s="2204"/>
      <c r="F627" s="1894"/>
    </row>
    <row r="628" spans="1:6">
      <c r="A628" s="2301"/>
      <c r="B628" s="41"/>
      <c r="C628" s="779"/>
      <c r="D628" s="208"/>
      <c r="E628" s="2204"/>
      <c r="F628" s="1894"/>
    </row>
    <row r="629" spans="1:6">
      <c r="A629" s="2301"/>
      <c r="B629" s="41"/>
      <c r="C629" s="779"/>
      <c r="D629" s="208"/>
      <c r="E629" s="2204"/>
      <c r="F629" s="1894"/>
    </row>
    <row r="630" spans="1:6">
      <c r="A630" s="2301"/>
      <c r="B630" s="41"/>
      <c r="C630" s="779"/>
      <c r="D630" s="208"/>
      <c r="E630" s="2204"/>
      <c r="F630" s="1894"/>
    </row>
    <row r="631" spans="1:6">
      <c r="A631" s="2301"/>
      <c r="B631" s="41"/>
      <c r="C631" s="779"/>
      <c r="D631" s="208"/>
      <c r="E631" s="2204"/>
      <c r="F631" s="1894"/>
    </row>
    <row r="632" spans="1:6">
      <c r="A632" s="2301"/>
      <c r="B632" s="41"/>
      <c r="C632" s="779"/>
      <c r="D632" s="208"/>
      <c r="E632" s="2204"/>
      <c r="F632" s="1894"/>
    </row>
    <row r="633" spans="1:6">
      <c r="A633" s="2301"/>
      <c r="B633" s="41"/>
      <c r="C633" s="779"/>
      <c r="D633" s="208"/>
      <c r="E633" s="2204"/>
      <c r="F633" s="1894"/>
    </row>
    <row r="634" spans="1:6">
      <c r="A634" s="2301"/>
      <c r="B634" s="41"/>
      <c r="C634" s="779"/>
      <c r="D634" s="208"/>
      <c r="E634" s="2204"/>
      <c r="F634" s="1894"/>
    </row>
    <row r="635" spans="1:6">
      <c r="A635" s="2301"/>
      <c r="B635" s="41"/>
      <c r="C635" s="779"/>
      <c r="D635" s="208"/>
      <c r="E635" s="2204"/>
      <c r="F635" s="1894"/>
    </row>
    <row r="636" spans="1:6">
      <c r="A636" s="2301"/>
      <c r="B636" s="41"/>
      <c r="C636" s="779"/>
      <c r="D636" s="208"/>
      <c r="E636" s="2204"/>
      <c r="F636" s="1894"/>
    </row>
    <row r="637" spans="1:6">
      <c r="A637" s="2301"/>
      <c r="B637" s="41"/>
      <c r="C637" s="779"/>
      <c r="D637" s="208"/>
      <c r="E637" s="2204"/>
      <c r="F637" s="1894"/>
    </row>
    <row r="638" spans="1:6">
      <c r="A638" s="2301"/>
      <c r="B638" s="41"/>
      <c r="C638" s="779"/>
      <c r="D638" s="208"/>
      <c r="E638" s="2204"/>
      <c r="F638" s="1894"/>
    </row>
    <row r="639" spans="1:6">
      <c r="A639" s="2301"/>
      <c r="B639" s="41"/>
      <c r="C639" s="779"/>
      <c r="D639" s="208"/>
      <c r="E639" s="2204"/>
      <c r="F639" s="1894"/>
    </row>
    <row r="640" spans="1:6">
      <c r="A640" s="2301"/>
      <c r="B640" s="41"/>
      <c r="C640" s="779"/>
      <c r="D640" s="208"/>
      <c r="E640" s="2204"/>
      <c r="F640" s="1894"/>
    </row>
    <row r="641" spans="1:6">
      <c r="A641" s="2301"/>
      <c r="B641" s="41"/>
      <c r="C641" s="779"/>
      <c r="D641" s="208"/>
      <c r="E641" s="2204"/>
      <c r="F641" s="1894"/>
    </row>
    <row r="642" spans="1:6">
      <c r="A642" s="2301"/>
      <c r="B642" s="41"/>
      <c r="C642" s="779"/>
      <c r="D642" s="208"/>
      <c r="E642" s="2204"/>
      <c r="F642" s="1894"/>
    </row>
    <row r="643" spans="1:6">
      <c r="A643" s="2301"/>
      <c r="B643" s="41"/>
      <c r="C643" s="779"/>
      <c r="D643" s="208"/>
      <c r="E643" s="2204"/>
      <c r="F643" s="1894"/>
    </row>
    <row r="644" spans="1:6">
      <c r="A644" s="2301"/>
      <c r="B644" s="41"/>
      <c r="C644" s="779"/>
      <c r="D644" s="208"/>
      <c r="E644" s="2204"/>
      <c r="F644" s="1894"/>
    </row>
    <row r="645" spans="1:6">
      <c r="A645" s="2301"/>
      <c r="B645" s="41"/>
      <c r="C645" s="779"/>
      <c r="D645" s="208"/>
      <c r="E645" s="2204"/>
      <c r="F645" s="1894"/>
    </row>
    <row r="646" spans="1:6">
      <c r="A646" s="2301"/>
      <c r="B646" s="41"/>
      <c r="C646" s="779"/>
      <c r="D646" s="208"/>
      <c r="E646" s="2204"/>
      <c r="F646" s="1894"/>
    </row>
    <row r="647" spans="1:6">
      <c r="A647" s="2301"/>
      <c r="B647" s="41"/>
      <c r="C647" s="779"/>
      <c r="D647" s="208"/>
      <c r="E647" s="2204"/>
      <c r="F647" s="1894"/>
    </row>
    <row r="648" spans="1:6">
      <c r="A648" s="2301"/>
      <c r="B648" s="41"/>
      <c r="C648" s="779"/>
      <c r="D648" s="208"/>
      <c r="E648" s="2204"/>
      <c r="F648" s="1894"/>
    </row>
    <row r="649" spans="1:6">
      <c r="A649" s="2301"/>
      <c r="B649" s="41"/>
      <c r="C649" s="779"/>
      <c r="D649" s="208"/>
      <c r="E649" s="2204"/>
      <c r="F649" s="1894"/>
    </row>
    <row r="650" spans="1:6" ht="14.4" thickBot="1">
      <c r="A650" s="2301"/>
      <c r="B650" s="41"/>
      <c r="C650" s="779"/>
      <c r="D650" s="208"/>
      <c r="E650" s="2204"/>
      <c r="F650" s="1894"/>
    </row>
    <row r="651" spans="1:6" ht="15" customHeight="1" thickTop="1" thickBot="1">
      <c r="A651" s="2316" t="s">
        <v>2215</v>
      </c>
      <c r="B651" s="829"/>
      <c r="C651" s="1922"/>
      <c r="D651" s="1922"/>
      <c r="E651" s="2248"/>
      <c r="F651" s="1893">
        <f>F626</f>
        <v>0</v>
      </c>
    </row>
    <row r="652" spans="1:6" ht="14.4" thickTop="1"/>
    <row r="654" spans="1:6" ht="13.8" customHeight="1">
      <c r="A654" s="2294" t="s">
        <v>2451</v>
      </c>
      <c r="B654" s="802"/>
      <c r="C654" s="802"/>
      <c r="D654" s="802"/>
      <c r="E654" s="2224"/>
      <c r="F654" s="802"/>
    </row>
    <row r="655" spans="1:6">
      <c r="A655" s="2294" t="s">
        <v>2019</v>
      </c>
      <c r="B655" s="1688"/>
      <c r="C655" s="1688"/>
      <c r="D655" s="1688"/>
      <c r="E655" s="2225"/>
      <c r="F655" s="1688"/>
    </row>
    <row r="656" spans="1:6" ht="14.4" thickBot="1">
      <c r="A656" s="2323" t="s">
        <v>2325</v>
      </c>
      <c r="B656" s="2195"/>
      <c r="C656" s="2195"/>
      <c r="D656" s="2195"/>
      <c r="E656" s="2226"/>
      <c r="F656" s="2195"/>
    </row>
    <row r="657" spans="1:9" ht="15" thickTop="1" thickBot="1">
      <c r="A657" s="2300" t="s">
        <v>7</v>
      </c>
      <c r="B657" s="815" t="s">
        <v>8</v>
      </c>
      <c r="C657" s="872" t="s">
        <v>10</v>
      </c>
      <c r="D657" s="872" t="s">
        <v>991</v>
      </c>
      <c r="E657" s="2219" t="s">
        <v>11</v>
      </c>
      <c r="F657" s="1906" t="s">
        <v>2188</v>
      </c>
    </row>
    <row r="658" spans="1:9" ht="14.4" thickTop="1">
      <c r="A658" s="2318"/>
      <c r="B658" s="59"/>
      <c r="C658" s="39"/>
      <c r="D658" s="39"/>
      <c r="E658" s="2221"/>
      <c r="F658" s="1913"/>
    </row>
    <row r="659" spans="1:9">
      <c r="A659" s="2318" t="s">
        <v>2326</v>
      </c>
      <c r="B659" s="59" t="s">
        <v>995</v>
      </c>
      <c r="C659" s="39"/>
      <c r="D659" s="39"/>
      <c r="E659" s="2221"/>
      <c r="F659" s="1913">
        <f>F252</f>
        <v>0</v>
      </c>
    </row>
    <row r="660" spans="1:9">
      <c r="A660" s="2318"/>
      <c r="B660" s="849"/>
      <c r="C660" s="39"/>
      <c r="D660" s="39"/>
      <c r="E660" s="2221"/>
      <c r="F660" s="1913"/>
    </row>
    <row r="661" spans="1:9">
      <c r="A661" s="2318" t="s">
        <v>2452</v>
      </c>
      <c r="B661" s="59" t="s">
        <v>929</v>
      </c>
      <c r="C661" s="39"/>
      <c r="D661" s="39"/>
      <c r="E661" s="2221"/>
      <c r="F661" s="1913">
        <f>F651</f>
        <v>0</v>
      </c>
    </row>
    <row r="662" spans="1:9">
      <c r="A662" s="2318"/>
      <c r="B662" s="849"/>
      <c r="C662" s="39"/>
      <c r="D662" s="39"/>
      <c r="E662" s="2221"/>
      <c r="F662" s="1913"/>
    </row>
    <row r="663" spans="1:9">
      <c r="A663" s="2318" t="s">
        <v>2453</v>
      </c>
      <c r="B663" s="59" t="s">
        <v>931</v>
      </c>
      <c r="C663" s="39"/>
      <c r="D663" s="39"/>
      <c r="E663" s="2221"/>
      <c r="F663" s="1913">
        <f>F433</f>
        <v>0</v>
      </c>
    </row>
    <row r="664" spans="1:9">
      <c r="A664" s="2318"/>
      <c r="B664" s="849"/>
      <c r="C664" s="39"/>
      <c r="D664" s="39"/>
      <c r="E664" s="2221"/>
      <c r="F664" s="1913"/>
    </row>
    <row r="665" spans="1:9">
      <c r="A665" s="2318"/>
      <c r="B665" s="59"/>
      <c r="C665" s="39"/>
      <c r="D665" s="39"/>
      <c r="E665" s="2221"/>
      <c r="F665" s="1913"/>
    </row>
    <row r="666" spans="1:9">
      <c r="A666" s="2318"/>
      <c r="B666" s="868" t="s">
        <v>2331</v>
      </c>
      <c r="C666" s="149"/>
      <c r="D666" s="149"/>
      <c r="E666" s="2251"/>
      <c r="F666" s="1907">
        <f>SUM(F659:F663)</f>
        <v>0</v>
      </c>
    </row>
    <row r="667" spans="1:9">
      <c r="A667" s="2318"/>
      <c r="B667" s="59"/>
      <c r="C667" s="39"/>
      <c r="D667" s="39"/>
      <c r="E667" s="2221"/>
      <c r="F667" s="1913"/>
    </row>
    <row r="668" spans="1:9">
      <c r="A668" s="2318"/>
      <c r="B668" s="59"/>
      <c r="C668" s="39"/>
      <c r="D668" s="39"/>
      <c r="E668" s="2221"/>
      <c r="F668" s="1913"/>
      <c r="I668" s="869"/>
    </row>
    <row r="669" spans="1:9">
      <c r="A669" s="2318"/>
      <c r="B669" s="59"/>
      <c r="C669" s="39"/>
      <c r="D669" s="39"/>
      <c r="E669" s="2221"/>
      <c r="F669" s="1913"/>
    </row>
    <row r="670" spans="1:9">
      <c r="A670" s="2318"/>
      <c r="B670" s="59"/>
      <c r="C670" s="39"/>
      <c r="D670" s="39"/>
      <c r="E670" s="2221"/>
      <c r="F670" s="1913"/>
    </row>
    <row r="671" spans="1:9">
      <c r="A671" s="2318"/>
      <c r="B671" s="59"/>
      <c r="C671" s="39"/>
      <c r="D671" s="39"/>
      <c r="E671" s="2221"/>
      <c r="F671" s="1913"/>
    </row>
    <row r="672" spans="1:9">
      <c r="A672" s="2318"/>
      <c r="B672" s="59"/>
      <c r="C672" s="39"/>
      <c r="D672" s="39"/>
      <c r="E672" s="2221"/>
      <c r="F672" s="1913"/>
    </row>
    <row r="673" spans="1:6">
      <c r="A673" s="2318"/>
      <c r="B673" s="59"/>
      <c r="C673" s="39"/>
      <c r="D673" s="39"/>
      <c r="E673" s="2221"/>
      <c r="F673" s="1913"/>
    </row>
    <row r="674" spans="1:6">
      <c r="A674" s="2318"/>
      <c r="B674" s="59"/>
      <c r="C674" s="39"/>
      <c r="D674" s="39"/>
      <c r="E674" s="2221"/>
      <c r="F674" s="1913"/>
    </row>
    <row r="675" spans="1:6">
      <c r="A675" s="2318"/>
      <c r="B675" s="59"/>
      <c r="C675" s="39"/>
      <c r="D675" s="39"/>
      <c r="E675" s="2221"/>
      <c r="F675" s="1913"/>
    </row>
    <row r="676" spans="1:6">
      <c r="A676" s="2318"/>
      <c r="B676" s="59"/>
      <c r="C676" s="39"/>
      <c r="D676" s="39"/>
      <c r="E676" s="2221"/>
      <c r="F676" s="1913"/>
    </row>
    <row r="677" spans="1:6">
      <c r="A677" s="2318"/>
      <c r="B677" s="59"/>
      <c r="C677" s="39"/>
      <c r="D677" s="39"/>
      <c r="E677" s="2221"/>
      <c r="F677" s="1913"/>
    </row>
    <row r="678" spans="1:6">
      <c r="A678" s="2318"/>
      <c r="B678" s="59"/>
      <c r="C678" s="39"/>
      <c r="D678" s="39"/>
      <c r="E678" s="2221"/>
      <c r="F678" s="1913"/>
    </row>
    <row r="679" spans="1:6">
      <c r="A679" s="2318"/>
      <c r="B679" s="59"/>
      <c r="C679" s="39"/>
      <c r="D679" s="39"/>
      <c r="E679" s="2221"/>
      <c r="F679" s="1913"/>
    </row>
    <row r="680" spans="1:6">
      <c r="A680" s="2318"/>
      <c r="B680" s="59"/>
      <c r="C680" s="39"/>
      <c r="D680" s="39"/>
      <c r="E680" s="2221"/>
      <c r="F680" s="1913"/>
    </row>
    <row r="681" spans="1:6">
      <c r="A681" s="2318"/>
      <c r="B681" s="59"/>
      <c r="C681" s="39"/>
      <c r="D681" s="39"/>
      <c r="E681" s="2221"/>
      <c r="F681" s="1913"/>
    </row>
    <row r="682" spans="1:6">
      <c r="A682" s="2318"/>
      <c r="B682" s="59"/>
      <c r="C682" s="39"/>
      <c r="D682" s="39"/>
      <c r="E682" s="2221"/>
      <c r="F682" s="1913"/>
    </row>
    <row r="683" spans="1:6">
      <c r="A683" s="2318"/>
      <c r="B683" s="59"/>
      <c r="C683" s="39"/>
      <c r="D683" s="39"/>
      <c r="E683" s="2221"/>
      <c r="F683" s="1913"/>
    </row>
    <row r="684" spans="1:6">
      <c r="A684" s="2318"/>
      <c r="B684" s="59"/>
      <c r="C684" s="39"/>
      <c r="D684" s="39"/>
      <c r="E684" s="2221"/>
      <c r="F684" s="1913"/>
    </row>
    <row r="685" spans="1:6">
      <c r="A685" s="2318"/>
      <c r="B685" s="59"/>
      <c r="C685" s="39"/>
      <c r="D685" s="39"/>
      <c r="E685" s="2221"/>
      <c r="F685" s="1913"/>
    </row>
    <row r="686" spans="1:6">
      <c r="A686" s="2318"/>
      <c r="B686" s="59"/>
      <c r="C686" s="39"/>
      <c r="D686" s="39"/>
      <c r="E686" s="2221"/>
      <c r="F686" s="1913"/>
    </row>
    <row r="687" spans="1:6">
      <c r="A687" s="2318"/>
      <c r="B687" s="59"/>
      <c r="C687" s="39"/>
      <c r="D687" s="39"/>
      <c r="E687" s="2221"/>
      <c r="F687" s="1913"/>
    </row>
    <row r="688" spans="1:6">
      <c r="A688" s="2318"/>
      <c r="B688" s="59"/>
      <c r="C688" s="39"/>
      <c r="D688" s="39"/>
      <c r="E688" s="2221"/>
      <c r="F688" s="1913"/>
    </row>
    <row r="689" spans="1:6">
      <c r="A689" s="2318"/>
      <c r="B689" s="59"/>
      <c r="C689" s="39"/>
      <c r="D689" s="39"/>
      <c r="E689" s="2221"/>
      <c r="F689" s="1913"/>
    </row>
    <row r="690" spans="1:6">
      <c r="A690" s="2318"/>
      <c r="B690" s="59"/>
      <c r="C690" s="39"/>
      <c r="D690" s="39"/>
      <c r="E690" s="2221"/>
      <c r="F690" s="1913"/>
    </row>
    <row r="691" spans="1:6">
      <c r="A691" s="2318"/>
      <c r="B691" s="59"/>
      <c r="C691" s="39"/>
      <c r="D691" s="39"/>
      <c r="E691" s="2221"/>
      <c r="F691" s="1913"/>
    </row>
    <row r="692" spans="1:6">
      <c r="A692" s="2318"/>
      <c r="B692" s="59"/>
      <c r="C692" s="39"/>
      <c r="D692" s="39"/>
      <c r="E692" s="2221"/>
      <c r="F692" s="1913"/>
    </row>
    <row r="693" spans="1:6">
      <c r="A693" s="2318"/>
      <c r="B693" s="59"/>
      <c r="C693" s="39"/>
      <c r="D693" s="39"/>
      <c r="E693" s="2221"/>
      <c r="F693" s="1913"/>
    </row>
    <row r="694" spans="1:6">
      <c r="A694" s="2318"/>
      <c r="B694" s="59"/>
      <c r="C694" s="39"/>
      <c r="D694" s="39"/>
      <c r="E694" s="2221"/>
      <c r="F694" s="1913"/>
    </row>
    <row r="695" spans="1:6">
      <c r="A695" s="2318"/>
      <c r="B695" s="59"/>
      <c r="C695" s="39"/>
      <c r="D695" s="39"/>
      <c r="E695" s="2221"/>
      <c r="F695" s="1913"/>
    </row>
    <row r="696" spans="1:6">
      <c r="A696" s="2318"/>
      <c r="B696" s="59"/>
      <c r="C696" s="39"/>
      <c r="D696" s="39"/>
      <c r="E696" s="2221"/>
      <c r="F696" s="1913"/>
    </row>
    <row r="697" spans="1:6">
      <c r="A697" s="2318"/>
      <c r="B697" s="59"/>
      <c r="C697" s="39"/>
      <c r="D697" s="39"/>
      <c r="E697" s="2221"/>
      <c r="F697" s="1913"/>
    </row>
    <row r="698" spans="1:6">
      <c r="A698" s="2318"/>
      <c r="B698" s="59"/>
      <c r="C698" s="39"/>
      <c r="D698" s="39"/>
      <c r="E698" s="2221"/>
      <c r="F698" s="1913"/>
    </row>
    <row r="699" spans="1:6" ht="14.4" thickBot="1">
      <c r="A699" s="2318"/>
      <c r="B699" s="59"/>
      <c r="C699" s="39"/>
      <c r="D699" s="39"/>
      <c r="E699" s="2221"/>
      <c r="F699" s="1913"/>
    </row>
    <row r="700" spans="1:6" ht="15" thickTop="1" thickBot="1">
      <c r="A700" s="2325"/>
      <c r="B700" s="1885"/>
      <c r="C700" s="1885"/>
      <c r="D700" s="1885"/>
      <c r="E700" s="2248"/>
      <c r="F700" s="1893">
        <f>F666</f>
        <v>0</v>
      </c>
    </row>
    <row r="701" spans="1:6" ht="14.4" thickTop="1"/>
  </sheetData>
  <sheetProtection algorithmName="SHA-512" hashValue="Ek5ay0wEnzzqBYGZhmvDNyXWmBTLGJZJRA9gv+IVxGgvH8TNDnYmi8y6crgqGs8hIZkAViIne1yjP7LRMXLOWg==" saltValue="McLlT9F+pP75W+5Efy3VOg==" spinCount="100000" sheet="1" objects="1" scenarios="1"/>
  <printOptions horizontalCentered="1"/>
  <pageMargins left="0.25" right="0.25" top="0.75" bottom="0.75" header="0.3" footer="0.3"/>
  <pageSetup paperSize="9" orientation="portrait" r:id="rId1"/>
  <headerFooter>
    <oddFooter>&amp;LCOMMON AREAS/SHARED ELECTRICAL SERVICES&amp;CBILL 4.2&amp;RPage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1DEE8-0C27-4103-BDE3-2A63ED192E64}">
  <dimension ref="B19:N633"/>
  <sheetViews>
    <sheetView view="pageBreakPreview" zoomScale="60" zoomScaleNormal="100" workbookViewId="0">
      <selection activeCell="L16" sqref="L16"/>
    </sheetView>
  </sheetViews>
  <sheetFormatPr defaultColWidth="9.109375" defaultRowHeight="13.2"/>
  <cols>
    <col min="1" max="16384" width="9.109375" style="142"/>
  </cols>
  <sheetData>
    <row r="19" spans="2:14" ht="13.8" thickBot="1"/>
    <row r="20" spans="2:14" ht="13.8" thickTop="1">
      <c r="B20" s="139"/>
      <c r="C20" s="139"/>
      <c r="D20" s="139"/>
      <c r="E20" s="139"/>
      <c r="F20" s="139"/>
      <c r="G20" s="139"/>
      <c r="H20" s="139"/>
      <c r="I20" s="139"/>
      <c r="J20" s="139"/>
    </row>
    <row r="21" spans="2:14" ht="25.2">
      <c r="B21" s="595" t="s">
        <v>2030</v>
      </c>
      <c r="C21" s="138"/>
      <c r="D21" s="138"/>
      <c r="F21" s="595"/>
      <c r="G21" s="595"/>
      <c r="H21" s="595"/>
      <c r="I21" s="595"/>
      <c r="J21" s="595"/>
      <c r="K21" s="595"/>
      <c r="L21" s="595"/>
      <c r="M21" s="595"/>
      <c r="N21" s="595"/>
    </row>
    <row r="22" spans="2:14" ht="13.8" thickBot="1">
      <c r="B22" s="141"/>
      <c r="C22" s="141"/>
      <c r="D22" s="141"/>
      <c r="E22" s="141"/>
      <c r="F22" s="141"/>
      <c r="G22" s="141"/>
      <c r="H22" s="141"/>
      <c r="I22" s="141"/>
      <c r="J22" s="141"/>
    </row>
    <row r="23" spans="2:14" ht="13.8" thickTop="1"/>
    <row r="26" spans="2:14" s="138" customFormat="1"/>
    <row r="27" spans="2:14" s="138" customFormat="1"/>
    <row r="28" spans="2:14" s="138" customFormat="1"/>
    <row r="29" spans="2:14" s="138" customFormat="1"/>
    <row r="30" spans="2:14" s="138" customFormat="1"/>
    <row r="31" spans="2:14" s="138" customFormat="1"/>
    <row r="32" spans="2:14"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B0FE-410D-4572-9C03-58D27A0CD35D}">
  <dimension ref="A1:IT1038"/>
  <sheetViews>
    <sheetView view="pageBreakPreview" topLeftCell="A325" zoomScale="115" zoomScaleNormal="90" zoomScaleSheetLayoutView="115" workbookViewId="0">
      <selection activeCell="C332" sqref="C332"/>
    </sheetView>
  </sheetViews>
  <sheetFormatPr defaultColWidth="9.109375" defaultRowHeight="13.8"/>
  <cols>
    <col min="1" max="1" width="4.6640625" style="702" bestFit="1" customWidth="1"/>
    <col min="2" max="2" width="56.88671875" style="358" customWidth="1"/>
    <col min="3" max="3" width="5.21875" style="906" bestFit="1" customWidth="1"/>
    <col min="4" max="4" width="4.44140625" style="702" bestFit="1" customWidth="1"/>
    <col min="5" max="5" width="5.21875" style="2338" bestFit="1" customWidth="1"/>
    <col min="6" max="6" width="13.109375" style="907" bestFit="1" customWidth="1"/>
    <col min="7" max="7" width="11.44140625" style="72" bestFit="1" customWidth="1"/>
    <col min="8" max="8" width="10.33203125" style="72" bestFit="1" customWidth="1"/>
    <col min="9" max="16384" width="9.109375" style="72"/>
  </cols>
  <sheetData>
    <row r="1" spans="1:6" s="900" customFormat="1">
      <c r="A1" s="897" t="s">
        <v>397</v>
      </c>
      <c r="B1" s="897" t="s">
        <v>2454</v>
      </c>
      <c r="C1" s="898" t="s">
        <v>2277</v>
      </c>
      <c r="D1" s="897" t="s">
        <v>2455</v>
      </c>
      <c r="E1" s="2336" t="s">
        <v>2456</v>
      </c>
      <c r="F1" s="899" t="s">
        <v>807</v>
      </c>
    </row>
    <row r="2" spans="1:6" s="904" customFormat="1">
      <c r="A2" s="901"/>
      <c r="B2" s="901"/>
      <c r="C2" s="902"/>
      <c r="D2" s="901"/>
      <c r="E2" s="2337"/>
      <c r="F2" s="903"/>
    </row>
    <row r="3" spans="1:6" s="904" customFormat="1">
      <c r="A3" s="901"/>
      <c r="B3" s="905" t="s">
        <v>2643</v>
      </c>
      <c r="C3" s="902"/>
      <c r="D3" s="901"/>
      <c r="E3" s="2337"/>
      <c r="F3" s="903"/>
    </row>
    <row r="4" spans="1:6" s="904" customFormat="1">
      <c r="A4" s="901"/>
      <c r="B4" s="901"/>
      <c r="C4" s="902"/>
      <c r="D4" s="901"/>
      <c r="E4" s="2337"/>
      <c r="F4" s="903"/>
    </row>
    <row r="5" spans="1:6">
      <c r="A5" s="39"/>
      <c r="B5" s="580" t="s">
        <v>2457</v>
      </c>
    </row>
    <row r="6" spans="1:6">
      <c r="A6" s="39"/>
      <c r="B6" s="908" t="s">
        <v>2458</v>
      </c>
    </row>
    <row r="7" spans="1:6">
      <c r="A7" s="39"/>
      <c r="B7" s="909"/>
    </row>
    <row r="8" spans="1:6" ht="27.6">
      <c r="A8" s="910"/>
      <c r="B8" s="911" t="s">
        <v>2459</v>
      </c>
      <c r="C8" s="912"/>
      <c r="D8" s="910"/>
      <c r="E8" s="2339"/>
    </row>
    <row r="9" spans="1:6">
      <c r="A9" s="910"/>
      <c r="B9" s="911"/>
      <c r="C9" s="912"/>
      <c r="D9" s="910"/>
      <c r="E9" s="2339"/>
    </row>
    <row r="10" spans="1:6">
      <c r="A10" s="910"/>
      <c r="B10" s="913" t="s">
        <v>411</v>
      </c>
      <c r="C10" s="914"/>
      <c r="D10" s="910"/>
      <c r="E10" s="2340"/>
    </row>
    <row r="11" spans="1:6">
      <c r="A11" s="910"/>
      <c r="B11" s="913"/>
      <c r="C11" s="914"/>
      <c r="D11" s="910"/>
      <c r="E11" s="2340"/>
    </row>
    <row r="12" spans="1:6" ht="27.6">
      <c r="A12" s="910"/>
      <c r="B12" s="915" t="s">
        <v>657</v>
      </c>
      <c r="C12" s="914"/>
      <c r="D12" s="910"/>
      <c r="E12" s="2340"/>
    </row>
    <row r="13" spans="1:6">
      <c r="A13" s="39"/>
      <c r="B13" s="909"/>
    </row>
    <row r="14" spans="1:6">
      <c r="B14" s="916" t="s">
        <v>2460</v>
      </c>
    </row>
    <row r="15" spans="1:6" ht="27.6">
      <c r="A15" s="702" t="s">
        <v>28</v>
      </c>
      <c r="B15" s="617" t="s">
        <v>2461</v>
      </c>
      <c r="C15" s="906">
        <v>462</v>
      </c>
      <c r="D15" s="702" t="s">
        <v>29</v>
      </c>
      <c r="F15" s="907">
        <f>C15*E15</f>
        <v>0</v>
      </c>
    </row>
    <row r="16" spans="1:6">
      <c r="B16" s="916"/>
    </row>
    <row r="17" spans="1:7" ht="27.6">
      <c r="A17" s="702" t="s">
        <v>30</v>
      </c>
      <c r="B17" s="617" t="s">
        <v>2462</v>
      </c>
      <c r="C17" s="906">
        <v>50</v>
      </c>
      <c r="D17" s="702" t="s">
        <v>398</v>
      </c>
      <c r="F17" s="907">
        <f>C17*E17</f>
        <v>0</v>
      </c>
      <c r="G17" s="72">
        <f>18.1*2+3.3*2</f>
        <v>42.800000000000004</v>
      </c>
    </row>
    <row r="18" spans="1:7">
      <c r="B18" s="916"/>
    </row>
    <row r="19" spans="1:7">
      <c r="A19" s="702" t="s">
        <v>31</v>
      </c>
      <c r="B19" s="704" t="s">
        <v>2463</v>
      </c>
      <c r="C19" s="906">
        <v>13</v>
      </c>
      <c r="D19" s="702" t="s">
        <v>398</v>
      </c>
      <c r="F19" s="907">
        <f>C19*E19</f>
        <v>0</v>
      </c>
      <c r="G19" s="72">
        <f>17.7*2.9</f>
        <v>51.33</v>
      </c>
    </row>
    <row r="20" spans="1:7">
      <c r="B20" s="704"/>
    </row>
    <row r="21" spans="1:7" ht="27.6">
      <c r="A21" s="702" t="s">
        <v>32</v>
      </c>
      <c r="B21" s="684" t="s">
        <v>2464</v>
      </c>
      <c r="C21" s="906">
        <v>189</v>
      </c>
      <c r="D21" s="702" t="s">
        <v>398</v>
      </c>
      <c r="F21" s="907">
        <f>C21*E21</f>
        <v>0</v>
      </c>
    </row>
    <row r="22" spans="1:7">
      <c r="B22" s="916"/>
    </row>
    <row r="23" spans="1:7">
      <c r="A23" s="702" t="s">
        <v>33</v>
      </c>
      <c r="B23" s="704" t="s">
        <v>2465</v>
      </c>
      <c r="C23" s="906">
        <v>44</v>
      </c>
      <c r="D23" s="702" t="s">
        <v>398</v>
      </c>
      <c r="F23" s="907">
        <f>C23*E23</f>
        <v>0</v>
      </c>
    </row>
    <row r="24" spans="1:7">
      <c r="B24" s="704"/>
    </row>
    <row r="25" spans="1:7" ht="27.6">
      <c r="A25" s="702" t="s">
        <v>34</v>
      </c>
      <c r="B25" s="617" t="s">
        <v>2466</v>
      </c>
      <c r="C25" s="906">
        <v>24</v>
      </c>
      <c r="D25" s="702" t="s">
        <v>398</v>
      </c>
      <c r="F25" s="907">
        <f>C25*E25</f>
        <v>0</v>
      </c>
    </row>
    <row r="26" spans="1:7">
      <c r="B26" s="704"/>
    </row>
    <row r="27" spans="1:7">
      <c r="A27" s="702" t="s">
        <v>35</v>
      </c>
      <c r="B27" s="704" t="s">
        <v>2467</v>
      </c>
      <c r="C27" s="917">
        <v>6</v>
      </c>
      <c r="D27" s="702" t="s">
        <v>398</v>
      </c>
      <c r="F27" s="907">
        <f>C27*E27</f>
        <v>0</v>
      </c>
    </row>
    <row r="28" spans="1:7">
      <c r="B28" s="704"/>
      <c r="C28" s="917"/>
    </row>
    <row r="29" spans="1:7">
      <c r="A29" s="702" t="s">
        <v>36</v>
      </c>
      <c r="B29" s="51" t="s">
        <v>2468</v>
      </c>
      <c r="C29" s="917">
        <v>65</v>
      </c>
      <c r="D29" s="702" t="s">
        <v>398</v>
      </c>
      <c r="F29" s="907">
        <f>C29*E29</f>
        <v>0</v>
      </c>
    </row>
    <row r="30" spans="1:7">
      <c r="B30" s="916"/>
      <c r="C30" s="917"/>
    </row>
    <row r="31" spans="1:7">
      <c r="A31" s="702" t="s">
        <v>74</v>
      </c>
      <c r="B31" s="358" t="s">
        <v>1175</v>
      </c>
      <c r="C31" s="917">
        <v>244</v>
      </c>
      <c r="D31" s="702" t="s">
        <v>398</v>
      </c>
      <c r="F31" s="907">
        <f>C31*E31</f>
        <v>0</v>
      </c>
    </row>
    <row r="32" spans="1:7">
      <c r="B32" s="704"/>
      <c r="C32" s="917"/>
    </row>
    <row r="33" spans="1:6">
      <c r="A33" s="702" t="s">
        <v>38</v>
      </c>
      <c r="B33" s="358" t="s">
        <v>1176</v>
      </c>
      <c r="C33" s="917">
        <v>151</v>
      </c>
      <c r="D33" s="702" t="s">
        <v>398</v>
      </c>
      <c r="F33" s="907">
        <f>C33*E33</f>
        <v>0</v>
      </c>
    </row>
    <row r="34" spans="1:6">
      <c r="B34" s="916"/>
      <c r="C34" s="917"/>
    </row>
    <row r="35" spans="1:6">
      <c r="B35" s="918" t="s">
        <v>2469</v>
      </c>
      <c r="C35" s="917"/>
    </row>
    <row r="36" spans="1:6" ht="27.6">
      <c r="A36" s="702" t="s">
        <v>39</v>
      </c>
      <c r="B36" s="617" t="s">
        <v>1178</v>
      </c>
      <c r="C36" s="906">
        <v>76</v>
      </c>
      <c r="D36" s="702" t="s">
        <v>29</v>
      </c>
      <c r="F36" s="907">
        <f>C36*E36</f>
        <v>0</v>
      </c>
    </row>
    <row r="37" spans="1:6">
      <c r="B37" s="704"/>
    </row>
    <row r="38" spans="1:6" ht="27.6">
      <c r="A38" s="702" t="s">
        <v>40</v>
      </c>
      <c r="B38" s="617" t="s">
        <v>1179</v>
      </c>
      <c r="C38" s="906">
        <v>76</v>
      </c>
      <c r="D38" s="702" t="s">
        <v>29</v>
      </c>
      <c r="F38" s="907">
        <f>C38*E38</f>
        <v>0</v>
      </c>
    </row>
    <row r="39" spans="1:6">
      <c r="B39" s="617"/>
    </row>
    <row r="40" spans="1:6">
      <c r="B40" s="617"/>
    </row>
    <row r="41" spans="1:6">
      <c r="B41" s="617"/>
    </row>
    <row r="42" spans="1:6">
      <c r="B42" s="919"/>
    </row>
    <row r="43" spans="1:6">
      <c r="A43" s="700"/>
      <c r="B43" s="920"/>
      <c r="C43" s="921"/>
      <c r="D43" s="700"/>
      <c r="E43" s="2341"/>
      <c r="F43" s="622"/>
    </row>
    <row r="44" spans="1:6">
      <c r="A44" s="922"/>
      <c r="B44" s="923" t="s">
        <v>400</v>
      </c>
      <c r="C44" s="924"/>
      <c r="D44" s="922"/>
      <c r="E44" s="2342"/>
      <c r="F44" s="925">
        <f>SUM(F4:F42)</f>
        <v>0</v>
      </c>
    </row>
    <row r="45" spans="1:6">
      <c r="B45" s="916"/>
    </row>
    <row r="46" spans="1:6">
      <c r="B46" s="926" t="s">
        <v>2470</v>
      </c>
    </row>
    <row r="47" spans="1:6" ht="27.6">
      <c r="A47" s="702" t="s">
        <v>28</v>
      </c>
      <c r="B47" s="919" t="s">
        <v>2471</v>
      </c>
      <c r="C47" s="906">
        <v>89</v>
      </c>
      <c r="D47" s="702" t="s">
        <v>29</v>
      </c>
      <c r="F47" s="907">
        <f>C47*E47</f>
        <v>0</v>
      </c>
    </row>
    <row r="48" spans="1:6">
      <c r="B48" s="919"/>
    </row>
    <row r="49" spans="1:7">
      <c r="B49" s="217" t="s">
        <v>2472</v>
      </c>
    </row>
    <row r="50" spans="1:7" ht="33" customHeight="1">
      <c r="A50" s="702" t="s">
        <v>30</v>
      </c>
      <c r="B50" s="617" t="s">
        <v>1183</v>
      </c>
      <c r="C50" s="906">
        <v>89</v>
      </c>
      <c r="D50" s="702" t="s">
        <v>29</v>
      </c>
      <c r="F50" s="907">
        <f>C50*E50</f>
        <v>0</v>
      </c>
    </row>
    <row r="51" spans="1:7">
      <c r="B51" s="916"/>
    </row>
    <row r="52" spans="1:7">
      <c r="B52" s="927" t="s">
        <v>2473</v>
      </c>
    </row>
    <row r="53" spans="1:7">
      <c r="A53" s="702" t="s">
        <v>31</v>
      </c>
      <c r="B53" s="358" t="s">
        <v>2474</v>
      </c>
      <c r="C53" s="906">
        <v>34</v>
      </c>
      <c r="D53" s="702" t="s">
        <v>29</v>
      </c>
      <c r="F53" s="907">
        <f>C53*E53</f>
        <v>0</v>
      </c>
      <c r="G53" s="896">
        <f>C53*0.05</f>
        <v>1.7000000000000002</v>
      </c>
    </row>
    <row r="54" spans="1:7">
      <c r="B54" s="704"/>
    </row>
    <row r="55" spans="1:7">
      <c r="A55" s="702" t="s">
        <v>32</v>
      </c>
      <c r="B55" s="358" t="s">
        <v>2475</v>
      </c>
      <c r="C55" s="906">
        <v>126</v>
      </c>
      <c r="D55" s="702" t="s">
        <v>29</v>
      </c>
      <c r="F55" s="907">
        <f>C55*E55</f>
        <v>0</v>
      </c>
      <c r="G55" s="896">
        <f>C55*0.05</f>
        <v>6.3000000000000007</v>
      </c>
    </row>
    <row r="56" spans="1:7">
      <c r="B56" s="919"/>
    </row>
    <row r="57" spans="1:7">
      <c r="A57" s="702" t="s">
        <v>33</v>
      </c>
      <c r="B57" s="704" t="s">
        <v>2476</v>
      </c>
      <c r="C57" s="906">
        <v>16</v>
      </c>
      <c r="D57" s="702" t="s">
        <v>29</v>
      </c>
      <c r="F57" s="907">
        <f>C57*E57</f>
        <v>0</v>
      </c>
      <c r="G57" s="896">
        <f>C57*0.05</f>
        <v>0.8</v>
      </c>
    </row>
    <row r="58" spans="1:7" ht="16.5" customHeight="1">
      <c r="B58" s="926" t="s">
        <v>2477</v>
      </c>
      <c r="G58" s="896">
        <f>C58*0.05</f>
        <v>0</v>
      </c>
    </row>
    <row r="59" spans="1:7" ht="16.5" customHeight="1">
      <c r="A59" s="702" t="s">
        <v>34</v>
      </c>
      <c r="B59" s="704" t="s">
        <v>2478</v>
      </c>
      <c r="C59" s="906">
        <v>7</v>
      </c>
      <c r="D59" s="702" t="s">
        <v>398</v>
      </c>
      <c r="F59" s="907">
        <f>C59*E59</f>
        <v>0</v>
      </c>
    </row>
    <row r="60" spans="1:7" ht="16.5" customHeight="1">
      <c r="B60" s="704"/>
      <c r="G60" s="928">
        <f>C59+C61+C63+C65+C67+C69+G53+G55+G57</f>
        <v>81.8</v>
      </c>
    </row>
    <row r="61" spans="1:7" ht="16.5" customHeight="1">
      <c r="A61" s="702" t="s">
        <v>35</v>
      </c>
      <c r="B61" s="704" t="s">
        <v>700</v>
      </c>
      <c r="C61" s="906">
        <v>47</v>
      </c>
      <c r="D61" s="702" t="s">
        <v>398</v>
      </c>
      <c r="F61" s="907">
        <f>C61*E61</f>
        <v>0</v>
      </c>
    </row>
    <row r="62" spans="1:7" ht="16.5" customHeight="1">
      <c r="B62" s="704"/>
    </row>
    <row r="63" spans="1:7" ht="16.5" customHeight="1">
      <c r="A63" s="702" t="s">
        <v>36</v>
      </c>
      <c r="B63" s="704" t="s">
        <v>2479</v>
      </c>
      <c r="C63" s="906">
        <v>5</v>
      </c>
      <c r="D63" s="702" t="s">
        <v>398</v>
      </c>
      <c r="F63" s="907">
        <f>C63*E63</f>
        <v>0</v>
      </c>
    </row>
    <row r="64" spans="1:7" ht="16.5" customHeight="1">
      <c r="B64" s="593"/>
    </row>
    <row r="65" spans="1:6" ht="16.5" customHeight="1">
      <c r="A65" s="702" t="s">
        <v>74</v>
      </c>
      <c r="B65" s="244" t="s">
        <v>2480</v>
      </c>
      <c r="C65" s="906">
        <v>6</v>
      </c>
      <c r="D65" s="702" t="s">
        <v>398</v>
      </c>
      <c r="F65" s="907">
        <f>C65*E65</f>
        <v>0</v>
      </c>
    </row>
    <row r="66" spans="1:6" ht="16.5" customHeight="1">
      <c r="B66" s="704"/>
    </row>
    <row r="67" spans="1:6" ht="16.5" customHeight="1">
      <c r="A67" s="702" t="s">
        <v>38</v>
      </c>
      <c r="B67" s="704" t="s">
        <v>570</v>
      </c>
      <c r="C67" s="906">
        <v>7</v>
      </c>
      <c r="D67" s="702" t="s">
        <v>398</v>
      </c>
      <c r="F67" s="907">
        <f>C67*E67</f>
        <v>0</v>
      </c>
    </row>
    <row r="68" spans="1:6" ht="16.5" customHeight="1">
      <c r="B68" s="704"/>
    </row>
    <row r="69" spans="1:6" ht="16.5" customHeight="1">
      <c r="A69" s="702" t="s">
        <v>39</v>
      </c>
      <c r="B69" s="704" t="s">
        <v>2481</v>
      </c>
      <c r="C69" s="906">
        <v>1</v>
      </c>
      <c r="D69" s="702" t="s">
        <v>398</v>
      </c>
      <c r="F69" s="907">
        <f>C69*E69</f>
        <v>0</v>
      </c>
    </row>
    <row r="70" spans="1:6" ht="16.5" customHeight="1">
      <c r="B70" s="704"/>
    </row>
    <row r="71" spans="1:6" ht="16.5" customHeight="1">
      <c r="A71" s="702" t="s">
        <v>40</v>
      </c>
      <c r="B71" s="704" t="s">
        <v>2482</v>
      </c>
      <c r="C71" s="906">
        <v>89</v>
      </c>
      <c r="D71" s="702" t="s">
        <v>29</v>
      </c>
      <c r="F71" s="907">
        <f>C71*E71</f>
        <v>0</v>
      </c>
    </row>
    <row r="72" spans="1:6" ht="16.5" customHeight="1">
      <c r="B72" s="704"/>
    </row>
    <row r="73" spans="1:6">
      <c r="B73" s="926" t="s">
        <v>766</v>
      </c>
    </row>
    <row r="74" spans="1:6" ht="41.4">
      <c r="B74" s="918" t="s">
        <v>2483</v>
      </c>
    </row>
    <row r="75" spans="1:6">
      <c r="B75" s="918"/>
    </row>
    <row r="76" spans="1:6">
      <c r="A76" s="702" t="s">
        <v>42</v>
      </c>
      <c r="B76" s="929" t="s">
        <v>2484</v>
      </c>
      <c r="C76" s="906">
        <v>7300</v>
      </c>
      <c r="D76" s="702" t="s">
        <v>399</v>
      </c>
      <c r="F76" s="907">
        <f>C76*E76</f>
        <v>0</v>
      </c>
    </row>
    <row r="77" spans="1:6">
      <c r="B77" s="918"/>
    </row>
    <row r="78" spans="1:6">
      <c r="B78" s="926" t="s">
        <v>2485</v>
      </c>
      <c r="F78" s="907">
        <f>C78*E78</f>
        <v>0</v>
      </c>
    </row>
    <row r="79" spans="1:6" ht="27.6">
      <c r="A79" s="702" t="s">
        <v>43</v>
      </c>
      <c r="B79" s="617" t="s">
        <v>2486</v>
      </c>
      <c r="C79" s="906">
        <v>89</v>
      </c>
      <c r="D79" s="702" t="s">
        <v>29</v>
      </c>
      <c r="F79" s="907">
        <f>C79*E79</f>
        <v>0</v>
      </c>
    </row>
    <row r="80" spans="1:6">
      <c r="B80" s="617"/>
    </row>
    <row r="81" spans="1:6">
      <c r="B81" s="617"/>
    </row>
    <row r="82" spans="1:6">
      <c r="B82" s="617"/>
    </row>
    <row r="83" spans="1:6">
      <c r="B83" s="617"/>
    </row>
    <row r="86" spans="1:6">
      <c r="A86" s="700"/>
      <c r="B86" s="930"/>
      <c r="C86" s="921"/>
      <c r="D86" s="700"/>
      <c r="E86" s="2341"/>
      <c r="F86" s="931"/>
    </row>
    <row r="87" spans="1:6">
      <c r="A87" s="922"/>
      <c r="B87" s="923" t="s">
        <v>400</v>
      </c>
      <c r="C87" s="924"/>
      <c r="D87" s="922"/>
      <c r="E87" s="2342"/>
      <c r="F87" s="932">
        <f>SUM(F46:F84)</f>
        <v>0</v>
      </c>
    </row>
    <row r="89" spans="1:6">
      <c r="B89" s="926" t="s">
        <v>1193</v>
      </c>
      <c r="F89" s="907">
        <f t="shared" ref="F89:F96" si="0">C89*E89</f>
        <v>0</v>
      </c>
    </row>
    <row r="90" spans="1:6" ht="27.6">
      <c r="B90" s="918" t="s">
        <v>2487</v>
      </c>
      <c r="F90" s="907">
        <f t="shared" si="0"/>
        <v>0</v>
      </c>
    </row>
    <row r="91" spans="1:6">
      <c r="B91" s="918"/>
      <c r="F91" s="907">
        <f t="shared" si="0"/>
        <v>0</v>
      </c>
    </row>
    <row r="92" spans="1:6">
      <c r="A92" s="702" t="s">
        <v>28</v>
      </c>
      <c r="B92" s="358" t="s">
        <v>2488</v>
      </c>
      <c r="C92" s="906">
        <v>43</v>
      </c>
      <c r="D92" s="702" t="s">
        <v>46</v>
      </c>
      <c r="F92" s="907">
        <f t="shared" si="0"/>
        <v>0</v>
      </c>
    </row>
    <row r="93" spans="1:6">
      <c r="F93" s="907">
        <f t="shared" si="0"/>
        <v>0</v>
      </c>
    </row>
    <row r="94" spans="1:6">
      <c r="A94" s="702" t="s">
        <v>30</v>
      </c>
      <c r="B94" s="358" t="s">
        <v>2489</v>
      </c>
      <c r="C94" s="906">
        <v>9</v>
      </c>
      <c r="D94" s="702" t="s">
        <v>29</v>
      </c>
      <c r="F94" s="907">
        <f t="shared" si="0"/>
        <v>0</v>
      </c>
    </row>
    <row r="95" spans="1:6">
      <c r="F95" s="907">
        <f t="shared" si="0"/>
        <v>0</v>
      </c>
    </row>
    <row r="96" spans="1:6">
      <c r="A96" s="702" t="s">
        <v>31</v>
      </c>
      <c r="B96" s="358" t="s">
        <v>2490</v>
      </c>
      <c r="C96" s="906">
        <v>74</v>
      </c>
      <c r="D96" s="702" t="s">
        <v>29</v>
      </c>
      <c r="F96" s="907">
        <f t="shared" si="0"/>
        <v>0</v>
      </c>
    </row>
    <row r="98" spans="1:7">
      <c r="A98" s="702" t="s">
        <v>32</v>
      </c>
      <c r="B98" s="358" t="s">
        <v>2491</v>
      </c>
      <c r="C98" s="906">
        <v>7</v>
      </c>
      <c r="D98" s="702" t="s">
        <v>29</v>
      </c>
      <c r="F98" s="907">
        <f t="shared" ref="F98:F105" si="1">C98*E98</f>
        <v>0</v>
      </c>
    </row>
    <row r="99" spans="1:7">
      <c r="F99" s="907">
        <f t="shared" si="1"/>
        <v>0</v>
      </c>
    </row>
    <row r="100" spans="1:7">
      <c r="A100" s="702" t="s">
        <v>33</v>
      </c>
      <c r="B100" s="358" t="s">
        <v>2492</v>
      </c>
      <c r="C100" s="906">
        <v>41</v>
      </c>
      <c r="D100" s="702" t="s">
        <v>29</v>
      </c>
      <c r="F100" s="907">
        <f t="shared" si="1"/>
        <v>0</v>
      </c>
    </row>
    <row r="101" spans="1:7">
      <c r="F101" s="907">
        <f t="shared" si="1"/>
        <v>0</v>
      </c>
    </row>
    <row r="102" spans="1:7">
      <c r="A102" s="702" t="s">
        <v>34</v>
      </c>
      <c r="B102" s="358" t="s">
        <v>1194</v>
      </c>
      <c r="C102" s="906">
        <v>87</v>
      </c>
      <c r="D102" s="702" t="s">
        <v>29</v>
      </c>
      <c r="F102" s="907">
        <f t="shared" si="1"/>
        <v>0</v>
      </c>
    </row>
    <row r="103" spans="1:7">
      <c r="F103" s="907">
        <f t="shared" si="1"/>
        <v>0</v>
      </c>
    </row>
    <row r="104" spans="1:7">
      <c r="A104" s="702" t="s">
        <v>35</v>
      </c>
      <c r="B104" s="358" t="s">
        <v>2493</v>
      </c>
      <c r="C104" s="906">
        <v>5</v>
      </c>
      <c r="D104" s="702" t="s">
        <v>29</v>
      </c>
      <c r="F104" s="907">
        <f t="shared" si="1"/>
        <v>0</v>
      </c>
    </row>
    <row r="105" spans="1:7">
      <c r="F105" s="907">
        <f t="shared" si="1"/>
        <v>0</v>
      </c>
      <c r="G105" s="72" t="s">
        <v>2494</v>
      </c>
    </row>
    <row r="106" spans="1:7">
      <c r="B106" s="618" t="s">
        <v>2495</v>
      </c>
    </row>
    <row r="107" spans="1:7" ht="55.2">
      <c r="B107" s="918" t="s">
        <v>2496</v>
      </c>
    </row>
    <row r="108" spans="1:7">
      <c r="B108" s="617"/>
    </row>
    <row r="109" spans="1:7">
      <c r="A109" s="702" t="s">
        <v>36</v>
      </c>
      <c r="B109" s="617" t="s">
        <v>2497</v>
      </c>
      <c r="C109" s="906">
        <v>57</v>
      </c>
      <c r="D109" s="702" t="s">
        <v>29</v>
      </c>
      <c r="E109" s="2061"/>
      <c r="F109" s="907">
        <f>C109*E109</f>
        <v>0</v>
      </c>
    </row>
    <row r="110" spans="1:7">
      <c r="B110" s="617"/>
      <c r="F110" s="907">
        <f>C110*E110</f>
        <v>0</v>
      </c>
    </row>
    <row r="111" spans="1:7" ht="41.4">
      <c r="B111" s="933" t="s">
        <v>1089</v>
      </c>
    </row>
    <row r="112" spans="1:7">
      <c r="B112" s="617"/>
    </row>
    <row r="113" spans="1:7">
      <c r="A113" s="702" t="s">
        <v>74</v>
      </c>
      <c r="B113" s="617" t="s">
        <v>2497</v>
      </c>
      <c r="C113" s="906">
        <v>57</v>
      </c>
      <c r="D113" s="702" t="s">
        <v>29</v>
      </c>
      <c r="F113" s="907">
        <f>C113*E113</f>
        <v>0</v>
      </c>
    </row>
    <row r="114" spans="1:7">
      <c r="B114" s="934"/>
    </row>
    <row r="115" spans="1:7">
      <c r="B115" s="926" t="s">
        <v>2498</v>
      </c>
    </row>
    <row r="116" spans="1:7" ht="27.6">
      <c r="A116" s="702" t="s">
        <v>30</v>
      </c>
      <c r="B116" s="51" t="s">
        <v>2499</v>
      </c>
      <c r="C116" s="906">
        <v>87</v>
      </c>
      <c r="D116" s="702" t="s">
        <v>29</v>
      </c>
      <c r="F116" s="907">
        <f>C116*E116</f>
        <v>0</v>
      </c>
      <c r="G116" s="72">
        <f>MROUND(32.9*0.6,1)</f>
        <v>20</v>
      </c>
    </row>
    <row r="117" spans="1:7">
      <c r="B117" s="934"/>
    </row>
    <row r="118" spans="1:7">
      <c r="A118" s="910" t="s">
        <v>31</v>
      </c>
      <c r="B118" s="935" t="s">
        <v>2500</v>
      </c>
      <c r="C118" s="906">
        <v>27</v>
      </c>
      <c r="D118" s="702" t="s">
        <v>29</v>
      </c>
      <c r="F118" s="907">
        <f>C118*E118</f>
        <v>0</v>
      </c>
    </row>
    <row r="119" spans="1:7">
      <c r="A119" s="910"/>
      <c r="B119" s="935"/>
    </row>
    <row r="120" spans="1:7">
      <c r="A120" s="910" t="s">
        <v>32</v>
      </c>
      <c r="B120" s="936" t="s">
        <v>2501</v>
      </c>
      <c r="C120" s="906">
        <v>27</v>
      </c>
      <c r="D120" s="702" t="s">
        <v>29</v>
      </c>
      <c r="F120" s="907">
        <f>C120*E120</f>
        <v>0</v>
      </c>
    </row>
    <row r="121" spans="1:7">
      <c r="B121" s="934"/>
    </row>
    <row r="122" spans="1:7">
      <c r="B122" s="934"/>
    </row>
    <row r="123" spans="1:7">
      <c r="B123" s="934"/>
    </row>
    <row r="124" spans="1:7">
      <c r="B124" s="934"/>
    </row>
    <row r="125" spans="1:7">
      <c r="B125" s="934"/>
    </row>
    <row r="126" spans="1:7">
      <c r="B126" s="934"/>
    </row>
    <row r="127" spans="1:7">
      <c r="B127" s="934"/>
    </row>
    <row r="128" spans="1:7">
      <c r="B128" s="934"/>
    </row>
    <row r="129" spans="1:6">
      <c r="B129" s="934"/>
    </row>
    <row r="130" spans="1:6">
      <c r="A130" s="700"/>
      <c r="B130" s="937"/>
      <c r="C130" s="921"/>
      <c r="D130" s="700"/>
      <c r="E130" s="2341"/>
      <c r="F130" s="622"/>
    </row>
    <row r="131" spans="1:6">
      <c r="A131" s="938"/>
      <c r="B131" s="939" t="s">
        <v>400</v>
      </c>
      <c r="C131" s="940"/>
      <c r="D131" s="938"/>
      <c r="E131" s="2343"/>
      <c r="F131" s="925">
        <f>SUM(F88:F130)</f>
        <v>0</v>
      </c>
    </row>
    <row r="132" spans="1:6">
      <c r="B132" s="934"/>
    </row>
    <row r="133" spans="1:6">
      <c r="B133" s="256" t="s">
        <v>45</v>
      </c>
    </row>
    <row r="134" spans="1:6">
      <c r="B134" s="934"/>
    </row>
    <row r="135" spans="1:6">
      <c r="B135" s="358" t="s">
        <v>2502</v>
      </c>
      <c r="F135" s="907">
        <f>F44</f>
        <v>0</v>
      </c>
    </row>
    <row r="137" spans="1:6">
      <c r="B137" s="358" t="s">
        <v>2503</v>
      </c>
      <c r="F137" s="907">
        <f>F87</f>
        <v>0</v>
      </c>
    </row>
    <row r="139" spans="1:6">
      <c r="B139" s="358" t="s">
        <v>2504</v>
      </c>
      <c r="F139" s="907">
        <f>F131</f>
        <v>0</v>
      </c>
    </row>
    <row r="181" spans="1:6">
      <c r="A181" s="700"/>
      <c r="B181" s="930"/>
      <c r="C181" s="921"/>
      <c r="D181" s="700"/>
      <c r="E181" s="2341"/>
      <c r="F181" s="931"/>
    </row>
    <row r="182" spans="1:6">
      <c r="A182" s="922"/>
      <c r="B182" s="923" t="s">
        <v>2505</v>
      </c>
      <c r="C182" s="924"/>
      <c r="D182" s="922"/>
      <c r="E182" s="2342"/>
      <c r="F182" s="932">
        <f>SUM(F133:F179)</f>
        <v>0</v>
      </c>
    </row>
    <row r="183" spans="1:6">
      <c r="A183" s="901"/>
      <c r="B183" s="941"/>
      <c r="C183" s="902"/>
      <c r="D183" s="901"/>
      <c r="E183" s="2337"/>
      <c r="F183" s="903"/>
    </row>
    <row r="184" spans="1:6">
      <c r="A184" s="901"/>
      <c r="B184" s="942" t="s">
        <v>2506</v>
      </c>
      <c r="C184" s="902"/>
      <c r="D184" s="901"/>
      <c r="E184" s="2337"/>
      <c r="F184" s="903"/>
    </row>
    <row r="185" spans="1:6">
      <c r="A185" s="901"/>
      <c r="B185" s="943"/>
      <c r="C185" s="902"/>
      <c r="D185" s="901"/>
      <c r="E185" s="2337"/>
      <c r="F185" s="903"/>
    </row>
    <row r="186" spans="1:6">
      <c r="A186" s="901"/>
      <c r="B186" s="944" t="s">
        <v>1166</v>
      </c>
      <c r="C186" s="902"/>
      <c r="D186" s="901"/>
      <c r="E186" s="2337"/>
      <c r="F186" s="903"/>
    </row>
    <row r="187" spans="1:6">
      <c r="A187" s="901"/>
      <c r="B187" s="256" t="s">
        <v>2507</v>
      </c>
      <c r="C187" s="902"/>
      <c r="D187" s="901"/>
      <c r="E187" s="2337"/>
      <c r="F187" s="903"/>
    </row>
    <row r="188" spans="1:6">
      <c r="B188" s="704"/>
      <c r="C188" s="902"/>
      <c r="D188" s="901"/>
      <c r="E188" s="2337"/>
      <c r="F188" s="903"/>
    </row>
    <row r="189" spans="1:6">
      <c r="A189" s="702" t="s">
        <v>28</v>
      </c>
      <c r="B189" s="704" t="s">
        <v>570</v>
      </c>
      <c r="C189" s="906">
        <v>4</v>
      </c>
      <c r="D189" s="702" t="s">
        <v>398</v>
      </c>
      <c r="F189" s="907">
        <f>C189*E189</f>
        <v>0</v>
      </c>
    </row>
    <row r="190" spans="1:6">
      <c r="B190" s="704"/>
    </row>
    <row r="191" spans="1:6">
      <c r="A191" s="702" t="s">
        <v>30</v>
      </c>
      <c r="B191" s="704" t="s">
        <v>2508</v>
      </c>
      <c r="C191" s="906">
        <v>2</v>
      </c>
      <c r="D191" s="702" t="s">
        <v>398</v>
      </c>
      <c r="F191" s="907">
        <f>C191*E191</f>
        <v>0</v>
      </c>
    </row>
    <row r="192" spans="1:6">
      <c r="B192" s="704"/>
    </row>
    <row r="193" spans="1:7">
      <c r="B193" s="944" t="s">
        <v>1166</v>
      </c>
    </row>
    <row r="194" spans="1:7" ht="55.2">
      <c r="B194" s="226" t="s">
        <v>2509</v>
      </c>
    </row>
    <row r="195" spans="1:7">
      <c r="B195" s="704"/>
    </row>
    <row r="196" spans="1:7" ht="27.6">
      <c r="A196" s="702" t="s">
        <v>31</v>
      </c>
      <c r="B196" s="225" t="s">
        <v>2510</v>
      </c>
      <c r="C196" s="906">
        <v>554</v>
      </c>
      <c r="D196" s="702" t="s">
        <v>29</v>
      </c>
      <c r="F196" s="907">
        <f>C196*E196</f>
        <v>0</v>
      </c>
    </row>
    <row r="197" spans="1:7">
      <c r="B197" s="704"/>
    </row>
    <row r="198" spans="1:7">
      <c r="B198" s="926" t="s">
        <v>766</v>
      </c>
      <c r="C198" s="902"/>
      <c r="D198" s="901"/>
      <c r="E198" s="2337"/>
    </row>
    <row r="199" spans="1:7" ht="41.4">
      <c r="B199" s="918" t="s">
        <v>2483</v>
      </c>
      <c r="C199" s="902"/>
      <c r="D199" s="901"/>
      <c r="E199" s="2337"/>
    </row>
    <row r="200" spans="1:7">
      <c r="B200" s="918"/>
      <c r="C200" s="902"/>
      <c r="D200" s="901"/>
      <c r="E200" s="2337"/>
    </row>
    <row r="201" spans="1:7">
      <c r="A201" s="702" t="s">
        <v>32</v>
      </c>
      <c r="B201" s="929" t="s">
        <v>2484</v>
      </c>
      <c r="C201" s="906">
        <v>600</v>
      </c>
      <c r="D201" s="702" t="s">
        <v>399</v>
      </c>
      <c r="F201" s="907">
        <f t="shared" ref="F201:F209" si="2">C201*E201</f>
        <v>0</v>
      </c>
    </row>
    <row r="202" spans="1:7">
      <c r="B202" s="918"/>
      <c r="F202" s="907">
        <f t="shared" si="2"/>
        <v>0</v>
      </c>
    </row>
    <row r="203" spans="1:7">
      <c r="A203" s="702" t="s">
        <v>33</v>
      </c>
      <c r="B203" s="945" t="s">
        <v>2511</v>
      </c>
      <c r="C203" s="906">
        <v>1444</v>
      </c>
      <c r="D203" s="702" t="s">
        <v>399</v>
      </c>
      <c r="F203" s="907">
        <f t="shared" si="2"/>
        <v>0</v>
      </c>
      <c r="G203" s="72" t="s">
        <v>2512</v>
      </c>
    </row>
    <row r="204" spans="1:7">
      <c r="B204" s="945"/>
      <c r="F204" s="907">
        <f t="shared" si="2"/>
        <v>0</v>
      </c>
    </row>
    <row r="205" spans="1:7" ht="27.6">
      <c r="A205" s="702" t="s">
        <v>34</v>
      </c>
      <c r="B205" s="945" t="s">
        <v>2513</v>
      </c>
      <c r="C205" s="906">
        <v>2626</v>
      </c>
      <c r="D205" s="702" t="s">
        <v>399</v>
      </c>
      <c r="F205" s="907">
        <f t="shared" si="2"/>
        <v>0</v>
      </c>
      <c r="G205" s="72" t="s">
        <v>2514</v>
      </c>
    </row>
    <row r="206" spans="1:7">
      <c r="B206" s="945"/>
      <c r="F206" s="907">
        <f t="shared" si="2"/>
        <v>0</v>
      </c>
    </row>
    <row r="207" spans="1:7">
      <c r="A207" s="910"/>
      <c r="B207" s="946" t="s">
        <v>2515</v>
      </c>
      <c r="F207" s="907">
        <f t="shared" si="2"/>
        <v>0</v>
      </c>
    </row>
    <row r="208" spans="1:7" ht="41.4">
      <c r="A208" s="910" t="s">
        <v>35</v>
      </c>
      <c r="B208" s="947" t="s">
        <v>2516</v>
      </c>
      <c r="C208" s="906">
        <v>554</v>
      </c>
      <c r="D208" s="702" t="s">
        <v>29</v>
      </c>
      <c r="F208" s="907">
        <f t="shared" si="2"/>
        <v>0</v>
      </c>
    </row>
    <row r="209" spans="1:6" ht="15" customHeight="1">
      <c r="B209" s="918"/>
      <c r="F209" s="907">
        <f t="shared" si="2"/>
        <v>0</v>
      </c>
    </row>
    <row r="210" spans="1:6">
      <c r="B210" s="944" t="s">
        <v>1094</v>
      </c>
    </row>
    <row r="211" spans="1:6">
      <c r="A211" s="702" t="s">
        <v>36</v>
      </c>
      <c r="B211" s="864" t="s">
        <v>770</v>
      </c>
      <c r="C211" s="906">
        <v>14</v>
      </c>
      <c r="D211" s="702" t="s">
        <v>29</v>
      </c>
      <c r="F211" s="907">
        <f>C211*E211</f>
        <v>0</v>
      </c>
    </row>
    <row r="212" spans="1:6">
      <c r="B212" s="864"/>
      <c r="C212" s="902" t="s">
        <v>434</v>
      </c>
      <c r="D212" s="901"/>
      <c r="E212" s="2337"/>
    </row>
    <row r="213" spans="1:6">
      <c r="A213" s="702" t="s">
        <v>74</v>
      </c>
      <c r="B213" s="864" t="s">
        <v>2517</v>
      </c>
      <c r="C213" s="906">
        <v>75</v>
      </c>
      <c r="D213" s="702" t="s">
        <v>46</v>
      </c>
      <c r="F213" s="907">
        <f>C213*E213</f>
        <v>0</v>
      </c>
    </row>
    <row r="214" spans="1:6">
      <c r="B214" s="943"/>
      <c r="C214" s="902"/>
      <c r="D214" s="901"/>
      <c r="E214" s="2337"/>
    </row>
    <row r="215" spans="1:6">
      <c r="B215" s="943"/>
      <c r="C215" s="902"/>
      <c r="D215" s="901"/>
      <c r="E215" s="2337"/>
      <c r="F215" s="979"/>
    </row>
    <row r="216" spans="1:6">
      <c r="B216" s="943"/>
      <c r="C216" s="902"/>
      <c r="D216" s="901"/>
      <c r="E216" s="2337"/>
      <c r="F216" s="979"/>
    </row>
    <row r="217" spans="1:6">
      <c r="B217" s="943"/>
      <c r="C217" s="902"/>
      <c r="D217" s="901"/>
      <c r="E217" s="2337"/>
      <c r="F217" s="979"/>
    </row>
    <row r="218" spans="1:6">
      <c r="B218" s="943"/>
      <c r="C218" s="902"/>
      <c r="D218" s="901"/>
      <c r="E218" s="2337"/>
      <c r="F218" s="979"/>
    </row>
    <row r="219" spans="1:6">
      <c r="A219" s="901"/>
      <c r="B219" s="943"/>
      <c r="C219" s="902"/>
      <c r="D219" s="901"/>
      <c r="E219" s="2337"/>
      <c r="F219" s="72"/>
    </row>
    <row r="220" spans="1:6">
      <c r="A220" s="901"/>
      <c r="B220" s="943"/>
      <c r="C220" s="902"/>
      <c r="D220" s="901"/>
      <c r="E220" s="2337"/>
      <c r="F220" s="72"/>
    </row>
    <row r="221" spans="1:6">
      <c r="A221" s="901"/>
      <c r="B221" s="943"/>
      <c r="C221" s="902"/>
      <c r="D221" s="901"/>
      <c r="E221" s="2337"/>
    </row>
    <row r="222" spans="1:6">
      <c r="A222" s="901"/>
      <c r="B222" s="943"/>
      <c r="C222" s="902"/>
      <c r="D222" s="901"/>
      <c r="E222" s="2337"/>
      <c r="F222" s="903"/>
    </row>
    <row r="223" spans="1:6">
      <c r="A223" s="700"/>
      <c r="B223" s="930"/>
      <c r="C223" s="921"/>
      <c r="D223" s="700"/>
      <c r="E223" s="2341"/>
      <c r="F223" s="931"/>
    </row>
    <row r="224" spans="1:6">
      <c r="A224" s="922"/>
      <c r="B224" s="923" t="s">
        <v>2518</v>
      </c>
      <c r="C224" s="924"/>
      <c r="D224" s="922"/>
      <c r="E224" s="2342"/>
      <c r="F224" s="932">
        <f>SUM(F185:F221)</f>
        <v>0</v>
      </c>
    </row>
    <row r="225" spans="1:6">
      <c r="A225" s="149"/>
      <c r="B225" s="948"/>
      <c r="C225" s="902"/>
      <c r="D225" s="901"/>
      <c r="E225" s="2337"/>
      <c r="F225" s="903"/>
    </row>
    <row r="226" spans="1:6">
      <c r="A226" s="901"/>
      <c r="B226" s="942" t="s">
        <v>2519</v>
      </c>
      <c r="C226" s="902"/>
      <c r="D226" s="901"/>
      <c r="E226" s="2337"/>
      <c r="F226" s="903"/>
    </row>
    <row r="227" spans="1:6">
      <c r="A227" s="149"/>
      <c r="B227" s="580"/>
      <c r="C227" s="902"/>
      <c r="D227" s="901"/>
      <c r="E227" s="2337"/>
      <c r="F227" s="903"/>
    </row>
    <row r="228" spans="1:6" ht="27.6">
      <c r="A228" s="149"/>
      <c r="B228" s="144" t="s">
        <v>1161</v>
      </c>
      <c r="C228" s="902"/>
      <c r="D228" s="901"/>
      <c r="E228" s="2337"/>
      <c r="F228" s="903"/>
    </row>
    <row r="229" spans="1:6">
      <c r="A229" s="149"/>
      <c r="B229" s="59"/>
      <c r="C229" s="902"/>
      <c r="D229" s="901"/>
      <c r="E229" s="2337"/>
      <c r="F229" s="903"/>
    </row>
    <row r="230" spans="1:6" ht="69">
      <c r="A230" s="149"/>
      <c r="B230" s="70" t="s">
        <v>1162</v>
      </c>
      <c r="C230" s="902"/>
      <c r="D230" s="901"/>
      <c r="E230" s="2337"/>
      <c r="F230" s="903"/>
    </row>
    <row r="231" spans="1:6">
      <c r="A231" s="149"/>
      <c r="B231" s="70"/>
      <c r="C231" s="902"/>
      <c r="D231" s="901"/>
      <c r="E231" s="2337"/>
      <c r="F231" s="903"/>
    </row>
    <row r="232" spans="1:6">
      <c r="A232" s="149"/>
      <c r="B232" s="76" t="s">
        <v>2520</v>
      </c>
      <c r="C232" s="902"/>
      <c r="D232" s="901"/>
      <c r="E232" s="2337"/>
      <c r="F232" s="903"/>
    </row>
    <row r="233" spans="1:6" ht="27.6">
      <c r="A233" s="149"/>
      <c r="B233" s="41" t="s">
        <v>2521</v>
      </c>
      <c r="C233" s="902"/>
      <c r="D233" s="901"/>
      <c r="E233" s="2337"/>
      <c r="F233" s="903"/>
    </row>
    <row r="234" spans="1:6">
      <c r="A234" s="149"/>
      <c r="B234" s="41"/>
      <c r="C234" s="902"/>
      <c r="D234" s="901"/>
      <c r="E234" s="2337"/>
      <c r="F234" s="903"/>
    </row>
    <row r="235" spans="1:6" ht="27.6">
      <c r="A235" s="149"/>
      <c r="B235" s="41" t="s">
        <v>2522</v>
      </c>
      <c r="C235" s="902"/>
      <c r="D235" s="901"/>
      <c r="E235" s="2337"/>
      <c r="F235" s="903"/>
    </row>
    <row r="236" spans="1:6">
      <c r="A236" s="149"/>
      <c r="B236" s="41"/>
      <c r="C236" s="902"/>
      <c r="D236" s="901"/>
      <c r="E236" s="2337"/>
      <c r="F236" s="903"/>
    </row>
    <row r="237" spans="1:6" ht="27.6">
      <c r="A237" s="149"/>
      <c r="B237" s="41" t="s">
        <v>2523</v>
      </c>
      <c r="C237" s="902"/>
      <c r="D237" s="901"/>
      <c r="E237" s="2337"/>
      <c r="F237" s="903"/>
    </row>
    <row r="238" spans="1:6">
      <c r="A238" s="149"/>
      <c r="B238" s="41"/>
      <c r="C238" s="902"/>
      <c r="D238" s="901"/>
      <c r="E238" s="2337"/>
      <c r="F238" s="903"/>
    </row>
    <row r="239" spans="1:6">
      <c r="A239" s="149"/>
      <c r="B239" s="41" t="s">
        <v>2524</v>
      </c>
      <c r="C239" s="902"/>
      <c r="D239" s="901"/>
      <c r="E239" s="2337"/>
      <c r="F239" s="903"/>
    </row>
    <row r="240" spans="1:6">
      <c r="A240" s="149"/>
      <c r="B240" s="41"/>
      <c r="C240" s="902"/>
      <c r="D240" s="901"/>
      <c r="E240" s="2337"/>
      <c r="F240" s="903"/>
    </row>
    <row r="241" spans="1:6" ht="27.6">
      <c r="A241" s="149"/>
      <c r="B241" s="41" t="s">
        <v>2525</v>
      </c>
      <c r="C241" s="902"/>
      <c r="D241" s="901"/>
      <c r="E241" s="2337"/>
      <c r="F241" s="903"/>
    </row>
    <row r="242" spans="1:6">
      <c r="A242" s="149"/>
      <c r="B242" s="41"/>
      <c r="C242" s="902"/>
      <c r="D242" s="901"/>
      <c r="E242" s="2337"/>
      <c r="F242" s="903"/>
    </row>
    <row r="243" spans="1:6">
      <c r="A243" s="149"/>
      <c r="B243" s="41" t="s">
        <v>2526</v>
      </c>
      <c r="C243" s="902"/>
      <c r="D243" s="901"/>
      <c r="E243" s="2337"/>
      <c r="F243" s="903"/>
    </row>
    <row r="244" spans="1:6">
      <c r="A244" s="149"/>
      <c r="B244" s="41"/>
      <c r="C244" s="902"/>
      <c r="D244" s="901"/>
      <c r="E244" s="2337"/>
      <c r="F244" s="903"/>
    </row>
    <row r="245" spans="1:6" ht="41.4">
      <c r="A245" s="149"/>
      <c r="B245" s="41" t="s">
        <v>2527</v>
      </c>
      <c r="C245" s="902"/>
      <c r="D245" s="901"/>
      <c r="E245" s="2337"/>
      <c r="F245" s="903"/>
    </row>
    <row r="246" spans="1:6">
      <c r="A246" s="149"/>
      <c r="B246" s="41"/>
      <c r="C246" s="902"/>
      <c r="D246" s="901"/>
      <c r="E246" s="2337"/>
      <c r="F246" s="903"/>
    </row>
    <row r="247" spans="1:6" ht="27.6">
      <c r="A247" s="149"/>
      <c r="B247" s="41" t="s">
        <v>2528</v>
      </c>
      <c r="C247" s="902"/>
      <c r="D247" s="901"/>
      <c r="E247" s="2337"/>
      <c r="F247" s="903"/>
    </row>
    <row r="248" spans="1:6">
      <c r="A248" s="149"/>
      <c r="B248" s="41"/>
      <c r="C248" s="902"/>
      <c r="D248" s="901"/>
      <c r="E248" s="2337"/>
      <c r="F248" s="903"/>
    </row>
    <row r="249" spans="1:6">
      <c r="A249" s="149"/>
      <c r="B249" s="41" t="s">
        <v>2529</v>
      </c>
      <c r="C249" s="902"/>
      <c r="D249" s="901"/>
      <c r="E249" s="2337"/>
      <c r="F249" s="903"/>
    </row>
    <row r="250" spans="1:6">
      <c r="A250" s="149"/>
      <c r="B250" s="41"/>
      <c r="C250" s="902"/>
      <c r="D250" s="901"/>
      <c r="E250" s="2337"/>
      <c r="F250" s="903"/>
    </row>
    <row r="251" spans="1:6" ht="27.6">
      <c r="A251" s="149"/>
      <c r="B251" s="41" t="s">
        <v>2530</v>
      </c>
      <c r="C251" s="902"/>
      <c r="D251" s="901"/>
      <c r="E251" s="2337"/>
      <c r="F251" s="903"/>
    </row>
    <row r="252" spans="1:6">
      <c r="A252" s="149"/>
      <c r="B252" s="41"/>
      <c r="C252" s="902"/>
      <c r="D252" s="901"/>
      <c r="E252" s="2337"/>
      <c r="F252" s="903"/>
    </row>
    <row r="253" spans="1:6" ht="41.4">
      <c r="A253" s="149"/>
      <c r="B253" s="41" t="s">
        <v>2531</v>
      </c>
    </row>
    <row r="254" spans="1:6">
      <c r="A254" s="149"/>
      <c r="B254" s="41"/>
    </row>
    <row r="255" spans="1:6">
      <c r="A255" s="149"/>
      <c r="B255" s="41"/>
    </row>
    <row r="256" spans="1:6">
      <c r="A256" s="149"/>
      <c r="B256" s="41"/>
    </row>
    <row r="257" spans="1:6">
      <c r="A257" s="149"/>
      <c r="B257" s="41"/>
    </row>
    <row r="258" spans="1:6">
      <c r="A258" s="149"/>
      <c r="B258" s="41"/>
    </row>
    <row r="259" spans="1:6">
      <c r="A259" s="949"/>
      <c r="B259" s="350"/>
      <c r="C259" s="921"/>
      <c r="D259" s="700"/>
      <c r="E259" s="2341"/>
      <c r="F259" s="622"/>
    </row>
    <row r="260" spans="1:6">
      <c r="A260" s="922"/>
      <c r="B260" s="923" t="s">
        <v>400</v>
      </c>
      <c r="C260" s="924"/>
      <c r="D260" s="922"/>
      <c r="E260" s="2342"/>
      <c r="F260" s="925">
        <f>SUM(F235:F253)</f>
        <v>0</v>
      </c>
    </row>
    <row r="261" spans="1:6">
      <c r="A261" s="950"/>
      <c r="B261" s="946" t="s">
        <v>2532</v>
      </c>
      <c r="C261" s="951"/>
      <c r="D261" s="950"/>
      <c r="E261" s="2344"/>
      <c r="F261" s="903"/>
    </row>
    <row r="262" spans="1:6">
      <c r="A262" s="950"/>
      <c r="B262" s="952"/>
      <c r="C262" s="951"/>
      <c r="D262" s="950"/>
      <c r="E262" s="2344"/>
      <c r="F262" s="903"/>
    </row>
    <row r="263" spans="1:6">
      <c r="A263" s="950"/>
      <c r="B263" s="946" t="s">
        <v>2533</v>
      </c>
      <c r="C263" s="951"/>
      <c r="D263" s="950"/>
      <c r="E263" s="2344"/>
      <c r="F263" s="903"/>
    </row>
    <row r="264" spans="1:6">
      <c r="A264" s="950"/>
      <c r="B264" s="946"/>
      <c r="C264" s="951"/>
      <c r="D264" s="950"/>
      <c r="E264" s="2344"/>
      <c r="F264" s="903"/>
    </row>
    <row r="265" spans="1:6">
      <c r="A265" s="910"/>
      <c r="B265" s="913" t="s">
        <v>2534</v>
      </c>
      <c r="C265" s="912"/>
      <c r="D265" s="910"/>
      <c r="E265" s="2339"/>
      <c r="F265" s="903"/>
    </row>
    <row r="266" spans="1:6" ht="27.6">
      <c r="A266" s="910" t="s">
        <v>28</v>
      </c>
      <c r="B266" s="947" t="s">
        <v>2535</v>
      </c>
      <c r="C266" s="912">
        <v>423.84000000000003</v>
      </c>
      <c r="D266" s="910" t="s">
        <v>399</v>
      </c>
      <c r="E266" s="2339"/>
      <c r="F266" s="907">
        <f>C266*E266</f>
        <v>0</v>
      </c>
    </row>
    <row r="267" spans="1:6">
      <c r="A267" s="910"/>
      <c r="B267" s="947"/>
      <c r="C267" s="912"/>
      <c r="D267" s="910"/>
      <c r="E267" s="2339"/>
    </row>
    <row r="268" spans="1:6" s="40" customFormat="1">
      <c r="A268" s="910" t="s">
        <v>30</v>
      </c>
      <c r="B268" s="947" t="s">
        <v>2536</v>
      </c>
      <c r="C268" s="912">
        <v>638</v>
      </c>
      <c r="D268" s="910" t="s">
        <v>399</v>
      </c>
      <c r="E268" s="2339"/>
      <c r="F268" s="475">
        <f>C268*E268</f>
        <v>0</v>
      </c>
    </row>
    <row r="269" spans="1:6">
      <c r="A269" s="910"/>
      <c r="B269" s="947"/>
      <c r="C269" s="912"/>
      <c r="D269" s="910"/>
      <c r="E269" s="2339"/>
      <c r="F269" s="903"/>
    </row>
    <row r="270" spans="1:6">
      <c r="A270" s="910"/>
      <c r="B270" s="953" t="s">
        <v>2537</v>
      </c>
      <c r="C270" s="912"/>
      <c r="D270" s="910"/>
      <c r="E270" s="2339"/>
      <c r="F270" s="903"/>
    </row>
    <row r="271" spans="1:6" ht="27.6">
      <c r="A271" s="910" t="s">
        <v>31</v>
      </c>
      <c r="B271" s="947" t="s">
        <v>2538</v>
      </c>
      <c r="C271" s="912">
        <v>116</v>
      </c>
      <c r="D271" s="910" t="s">
        <v>44</v>
      </c>
      <c r="E271" s="2339"/>
      <c r="F271" s="907">
        <f>C271*E271</f>
        <v>0</v>
      </c>
    </row>
    <row r="272" spans="1:6" s="331" customFormat="1">
      <c r="A272" s="901"/>
      <c r="B272" s="941"/>
      <c r="C272" s="906"/>
      <c r="D272" s="702"/>
      <c r="E272" s="2338"/>
      <c r="F272" s="907"/>
    </row>
    <row r="273" spans="1:9">
      <c r="A273" s="901"/>
      <c r="B273" s="954" t="s">
        <v>570</v>
      </c>
      <c r="C273" s="955"/>
    </row>
    <row r="274" spans="1:9">
      <c r="A274" s="702" t="s">
        <v>32</v>
      </c>
      <c r="B274" s="956" t="s">
        <v>2539</v>
      </c>
      <c r="C274" s="906">
        <v>7058</v>
      </c>
      <c r="D274" s="702" t="s">
        <v>399</v>
      </c>
      <c r="F274" s="907">
        <f>C274*E274</f>
        <v>0</v>
      </c>
    </row>
    <row r="275" spans="1:9">
      <c r="A275" s="901"/>
      <c r="B275" s="956"/>
    </row>
    <row r="276" spans="1:9">
      <c r="A276" s="901"/>
      <c r="B276" s="953" t="s">
        <v>2508</v>
      </c>
    </row>
    <row r="277" spans="1:9">
      <c r="A277" s="39" t="s">
        <v>33</v>
      </c>
      <c r="B277" s="244" t="s">
        <v>2540</v>
      </c>
      <c r="C277" s="917">
        <v>941</v>
      </c>
      <c r="D277" s="39" t="s">
        <v>399</v>
      </c>
      <c r="E277" s="2061"/>
      <c r="F277" s="907">
        <f>C277*E277</f>
        <v>0</v>
      </c>
    </row>
    <row r="278" spans="1:9">
      <c r="A278" s="39"/>
      <c r="B278" s="244"/>
      <c r="C278" s="917"/>
      <c r="D278" s="39"/>
      <c r="E278" s="2061"/>
    </row>
    <row r="279" spans="1:9">
      <c r="A279" s="39" t="s">
        <v>34</v>
      </c>
      <c r="B279" s="244" t="s">
        <v>2541</v>
      </c>
      <c r="C279" s="917">
        <v>5749</v>
      </c>
      <c r="D279" s="39" t="s">
        <v>399</v>
      </c>
      <c r="E279" s="2061"/>
      <c r="F279" s="907">
        <f>C279*E279</f>
        <v>0</v>
      </c>
      <c r="G279" s="72">
        <f>36.12*2+3*2+3.6*2+18.25*2+3.55*2+3.6*2</f>
        <v>136.23999999999998</v>
      </c>
      <c r="H279" s="72">
        <f>G279*42.2</f>
        <v>5749.3279999999995</v>
      </c>
    </row>
    <row r="280" spans="1:9">
      <c r="A280" s="39"/>
      <c r="B280" s="244"/>
      <c r="C280" s="917"/>
      <c r="D280" s="39"/>
      <c r="E280" s="2061"/>
      <c r="G280" s="896"/>
      <c r="H280" s="896"/>
    </row>
    <row r="281" spans="1:9">
      <c r="A281" s="39"/>
      <c r="B281" s="242" t="s">
        <v>2542</v>
      </c>
      <c r="C281" s="917"/>
      <c r="D281" s="39"/>
      <c r="E281" s="2061"/>
      <c r="G281" s="896">
        <f>18.25+36.12+3.6</f>
        <v>57.97</v>
      </c>
      <c r="H281" s="896">
        <f>G281/0.75</f>
        <v>77.293333333333337</v>
      </c>
    </row>
    <row r="282" spans="1:9">
      <c r="A282" s="702" t="s">
        <v>35</v>
      </c>
      <c r="B282" s="704" t="s">
        <v>2543</v>
      </c>
      <c r="C282" s="906">
        <v>2502</v>
      </c>
      <c r="D282" s="702" t="s">
        <v>399</v>
      </c>
      <c r="F282" s="907">
        <f>C282*E282</f>
        <v>0</v>
      </c>
      <c r="G282" s="896">
        <f>6.8*4+79*3.3</f>
        <v>287.89999999999998</v>
      </c>
      <c r="H282" s="896">
        <f>G282*8.69</f>
        <v>2501.8509999999997</v>
      </c>
    </row>
    <row r="283" spans="1:9">
      <c r="B283" s="704"/>
      <c r="G283" s="896"/>
      <c r="H283" s="896"/>
    </row>
    <row r="284" spans="1:9">
      <c r="B284" s="944" t="s">
        <v>2544</v>
      </c>
      <c r="G284" s="72">
        <f>36.12*2*2+3*2+6.8+3*2</f>
        <v>163.28</v>
      </c>
      <c r="H284" s="72">
        <f>G284/2.5</f>
        <v>65.311999999999998</v>
      </c>
      <c r="I284" s="72">
        <f>G284/2</f>
        <v>81.64</v>
      </c>
    </row>
    <row r="285" spans="1:9">
      <c r="A285" s="702" t="s">
        <v>36</v>
      </c>
      <c r="B285" s="704" t="s">
        <v>2545</v>
      </c>
      <c r="C285" s="906">
        <v>7750</v>
      </c>
      <c r="D285" s="702" t="s">
        <v>399</v>
      </c>
      <c r="F285" s="907">
        <f>C285*E285</f>
        <v>0</v>
      </c>
      <c r="G285" s="896">
        <f>G284*47.37</f>
        <v>7734.5735999999997</v>
      </c>
    </row>
    <row r="286" spans="1:9">
      <c r="B286" s="704"/>
    </row>
    <row r="287" spans="1:9">
      <c r="A287" s="702" t="s">
        <v>74</v>
      </c>
      <c r="B287" s="704" t="s">
        <v>2546</v>
      </c>
      <c r="C287" s="906">
        <v>7750</v>
      </c>
      <c r="D287" s="702" t="s">
        <v>399</v>
      </c>
      <c r="F287" s="907">
        <f>C287*E287</f>
        <v>0</v>
      </c>
    </row>
    <row r="288" spans="1:9">
      <c r="B288" s="704"/>
    </row>
    <row r="289" spans="1:9">
      <c r="A289" s="39" t="s">
        <v>38</v>
      </c>
      <c r="B289" s="704" t="s">
        <v>2547</v>
      </c>
      <c r="C289" s="917">
        <v>11024</v>
      </c>
      <c r="D289" s="39" t="s">
        <v>399</v>
      </c>
      <c r="E289" s="2061"/>
      <c r="F289" s="907">
        <f>C289*E289</f>
        <v>0</v>
      </c>
      <c r="G289" s="896">
        <f>(3.72*66+2.55*66)*26.64</f>
        <v>11024.1648</v>
      </c>
    </row>
    <row r="290" spans="1:9">
      <c r="A290" s="39"/>
      <c r="B290" s="704"/>
      <c r="C290" s="917"/>
      <c r="D290" s="39"/>
      <c r="E290" s="2061"/>
    </row>
    <row r="291" spans="1:9">
      <c r="A291" s="39"/>
      <c r="B291" s="944" t="s">
        <v>2548</v>
      </c>
      <c r="C291" s="917"/>
      <c r="D291" s="39"/>
      <c r="E291" s="2061"/>
    </row>
    <row r="292" spans="1:9">
      <c r="A292" s="39"/>
      <c r="B292" s="704"/>
      <c r="C292" s="917"/>
      <c r="D292" s="39"/>
      <c r="E292" s="2061"/>
      <c r="G292" s="72">
        <f>I284/2.5+1</f>
        <v>33.655999999999999</v>
      </c>
    </row>
    <row r="293" spans="1:9">
      <c r="A293" s="702" t="s">
        <v>39</v>
      </c>
      <c r="B293" s="704" t="s">
        <v>2549</v>
      </c>
      <c r="C293" s="906">
        <v>5038</v>
      </c>
      <c r="D293" s="702" t="s">
        <v>399</v>
      </c>
      <c r="F293" s="475">
        <f>C293*E293</f>
        <v>0</v>
      </c>
      <c r="G293" s="72">
        <f>34*3.5*42.34</f>
        <v>5038.46</v>
      </c>
    </row>
    <row r="294" spans="1:9">
      <c r="B294" s="704"/>
      <c r="F294" s="475"/>
    </row>
    <row r="295" spans="1:9">
      <c r="A295" s="702" t="s">
        <v>40</v>
      </c>
      <c r="B295" s="704" t="s">
        <v>2550</v>
      </c>
      <c r="C295" s="906">
        <v>2424</v>
      </c>
      <c r="D295" s="702" t="s">
        <v>399</v>
      </c>
      <c r="F295" s="475">
        <f>C295*E295</f>
        <v>0</v>
      </c>
      <c r="G295" s="72">
        <f>34*4.14*17.22</f>
        <v>2423.8871999999997</v>
      </c>
    </row>
    <row r="296" spans="1:9">
      <c r="B296" s="704"/>
      <c r="F296" s="475"/>
    </row>
    <row r="297" spans="1:9">
      <c r="A297" s="702" t="s">
        <v>42</v>
      </c>
      <c r="B297" s="704" t="s">
        <v>2551</v>
      </c>
      <c r="C297" s="906">
        <v>1200</v>
      </c>
      <c r="D297" s="702" t="s">
        <v>399</v>
      </c>
      <c r="F297" s="475">
        <f>C297*E297</f>
        <v>0</v>
      </c>
    </row>
    <row r="298" spans="1:9">
      <c r="B298" s="704"/>
      <c r="F298" s="475"/>
    </row>
    <row r="299" spans="1:9">
      <c r="A299" s="702" t="s">
        <v>43</v>
      </c>
      <c r="B299" s="704" t="s">
        <v>2552</v>
      </c>
      <c r="C299" s="906">
        <v>2674</v>
      </c>
      <c r="D299" s="702" t="s">
        <v>399</v>
      </c>
      <c r="F299" s="475">
        <f>C299*E299</f>
        <v>0</v>
      </c>
    </row>
    <row r="300" spans="1:9">
      <c r="B300" s="704"/>
      <c r="F300" s="475"/>
    </row>
    <row r="301" spans="1:9">
      <c r="B301" s="944" t="s">
        <v>2553</v>
      </c>
      <c r="H301" s="72" t="s">
        <v>2554</v>
      </c>
      <c r="I301" s="72" t="s">
        <v>2555</v>
      </c>
    </row>
    <row r="302" spans="1:9">
      <c r="A302" s="702" t="s">
        <v>613</v>
      </c>
      <c r="B302" s="704" t="s">
        <v>2556</v>
      </c>
      <c r="C302" s="906">
        <v>11716</v>
      </c>
      <c r="D302" s="702" t="s">
        <v>399</v>
      </c>
      <c r="F302" s="907">
        <f>C302*E302</f>
        <v>0</v>
      </c>
      <c r="G302" s="928">
        <f>(H302*G284+I302*2.75)*4.31*2</f>
        <v>11716.131599999999</v>
      </c>
      <c r="H302" s="896">
        <f>ROUNDUP(2.75/0.6+1,0)</f>
        <v>6</v>
      </c>
      <c r="I302" s="72">
        <f>ROUNDUP(I284/0.6+1,0)</f>
        <v>138</v>
      </c>
    </row>
    <row r="303" spans="1:9">
      <c r="B303" s="704"/>
      <c r="G303" s="928"/>
      <c r="H303" s="896"/>
    </row>
    <row r="304" spans="1:9">
      <c r="B304" s="704"/>
      <c r="G304" s="928"/>
      <c r="H304" s="896"/>
    </row>
    <row r="305" spans="1:9">
      <c r="B305" s="704"/>
      <c r="G305" s="928"/>
      <c r="H305" s="896"/>
    </row>
    <row r="306" spans="1:9">
      <c r="B306" s="704"/>
      <c r="G306" s="928"/>
      <c r="H306" s="896"/>
    </row>
    <row r="307" spans="1:9">
      <c r="A307" s="39"/>
      <c r="B307" s="704"/>
      <c r="C307" s="917"/>
      <c r="D307" s="39"/>
      <c r="E307" s="2061"/>
    </row>
    <row r="308" spans="1:9">
      <c r="A308" s="949"/>
      <c r="B308" s="350"/>
      <c r="C308" s="921"/>
      <c r="D308" s="700"/>
      <c r="E308" s="2341"/>
      <c r="F308" s="622"/>
    </row>
    <row r="309" spans="1:9">
      <c r="A309" s="922"/>
      <c r="B309" s="923" t="s">
        <v>400</v>
      </c>
      <c r="C309" s="924"/>
      <c r="D309" s="922"/>
      <c r="E309" s="2342"/>
      <c r="F309" s="925">
        <f>SUM(F262:F303)</f>
        <v>0</v>
      </c>
    </row>
    <row r="310" spans="1:9">
      <c r="B310" s="944" t="s">
        <v>2557</v>
      </c>
      <c r="H310" s="72" t="s">
        <v>2554</v>
      </c>
      <c r="I310" s="72" t="s">
        <v>2555</v>
      </c>
    </row>
    <row r="311" spans="1:9">
      <c r="B311" s="944"/>
    </row>
    <row r="312" spans="1:9" ht="41.4">
      <c r="B312" s="957" t="s">
        <v>2558</v>
      </c>
    </row>
    <row r="313" spans="1:9">
      <c r="B313" s="944"/>
    </row>
    <row r="314" spans="1:9">
      <c r="A314" s="702" t="s">
        <v>28</v>
      </c>
      <c r="B314" s="704" t="s">
        <v>2559</v>
      </c>
      <c r="C314" s="906">
        <v>449</v>
      </c>
      <c r="D314" s="702" t="s">
        <v>29</v>
      </c>
      <c r="E314" s="2345"/>
      <c r="F314" s="907">
        <f>C314*E314</f>
        <v>0</v>
      </c>
      <c r="G314" s="928">
        <f>I284*2.75*2</f>
        <v>449.02</v>
      </c>
      <c r="H314" s="896">
        <f>36.12+3+6.8+3+36.12+3.6</f>
        <v>88.639999999999986</v>
      </c>
    </row>
    <row r="315" spans="1:9">
      <c r="A315" s="39"/>
      <c r="B315" s="704"/>
      <c r="C315" s="917"/>
      <c r="D315" s="39"/>
      <c r="E315" s="2346"/>
    </row>
    <row r="316" spans="1:9">
      <c r="A316" s="702" t="s">
        <v>30</v>
      </c>
      <c r="B316" s="704" t="s">
        <v>2560</v>
      </c>
      <c r="C316" s="906">
        <v>343</v>
      </c>
      <c r="D316" s="702" t="s">
        <v>29</v>
      </c>
      <c r="E316" s="2345"/>
      <c r="F316" s="907">
        <f>C316*E316</f>
        <v>0</v>
      </c>
      <c r="G316" s="928">
        <f>2.1*2*I284</f>
        <v>342.88800000000003</v>
      </c>
      <c r="H316" s="896"/>
    </row>
    <row r="317" spans="1:9">
      <c r="A317" s="39"/>
      <c r="B317" s="704"/>
      <c r="C317" s="917"/>
      <c r="D317" s="39"/>
      <c r="E317" s="2061"/>
    </row>
    <row r="318" spans="1:9">
      <c r="A318" s="910" t="s">
        <v>31</v>
      </c>
      <c r="B318" s="947" t="s">
        <v>2561</v>
      </c>
      <c r="C318" s="912"/>
      <c r="D318" s="910" t="s">
        <v>58</v>
      </c>
      <c r="E318" s="2339"/>
      <c r="F318" s="907">
        <v>1000000</v>
      </c>
    </row>
    <row r="319" spans="1:9">
      <c r="A319" s="910"/>
      <c r="B319" s="947"/>
      <c r="C319" s="912"/>
      <c r="D319" s="910"/>
      <c r="E319" s="2339"/>
    </row>
    <row r="320" spans="1:9">
      <c r="B320" s="944" t="s">
        <v>2562</v>
      </c>
      <c r="F320" s="907">
        <f>C320*E320</f>
        <v>0</v>
      </c>
      <c r="H320" s="72" t="s">
        <v>2554</v>
      </c>
      <c r="I320" s="72" t="s">
        <v>2555</v>
      </c>
    </row>
    <row r="321" spans="1:8" ht="27.6">
      <c r="B321" s="957" t="s">
        <v>2563</v>
      </c>
    </row>
    <row r="322" spans="1:8" ht="55.2">
      <c r="B322" s="957" t="s">
        <v>2564</v>
      </c>
    </row>
    <row r="323" spans="1:8">
      <c r="B323" s="944"/>
    </row>
    <row r="324" spans="1:8">
      <c r="A324" s="702" t="s">
        <v>32</v>
      </c>
      <c r="B324" s="704" t="s">
        <v>2565</v>
      </c>
      <c r="C324" s="906">
        <v>449</v>
      </c>
      <c r="D324" s="702" t="s">
        <v>29</v>
      </c>
      <c r="E324" s="2345"/>
      <c r="F324" s="907">
        <f>C324*E324</f>
        <v>0</v>
      </c>
      <c r="G324" s="928">
        <f>G314</f>
        <v>449.02</v>
      </c>
      <c r="H324" s="896"/>
    </row>
    <row r="325" spans="1:8">
      <c r="A325" s="39"/>
      <c r="B325" s="704"/>
      <c r="C325" s="917"/>
      <c r="D325" s="39"/>
      <c r="E325" s="2346"/>
    </row>
    <row r="326" spans="1:8" s="57" customFormat="1">
      <c r="A326" s="39"/>
      <c r="B326" s="189" t="s">
        <v>2566</v>
      </c>
      <c r="C326" s="912"/>
      <c r="D326" s="39"/>
      <c r="E326" s="958"/>
      <c r="F326" s="959"/>
    </row>
    <row r="327" spans="1:8" s="57" customFormat="1" ht="27.6">
      <c r="A327" s="39" t="s">
        <v>33</v>
      </c>
      <c r="B327" s="60" t="s">
        <v>2567</v>
      </c>
      <c r="C327" s="912">
        <v>310</v>
      </c>
      <c r="D327" s="39" t="s">
        <v>29</v>
      </c>
      <c r="E327" s="958"/>
      <c r="F327" s="959">
        <f>C327*E327</f>
        <v>0</v>
      </c>
    </row>
    <row r="328" spans="1:8" s="960" customFormat="1">
      <c r="A328" s="39"/>
      <c r="B328" s="51"/>
      <c r="C328" s="917"/>
      <c r="D328" s="39"/>
      <c r="E328" s="958"/>
      <c r="F328" s="959"/>
    </row>
    <row r="329" spans="1:8">
      <c r="A329" s="950"/>
      <c r="B329" s="946" t="s">
        <v>2568</v>
      </c>
      <c r="C329" s="951"/>
      <c r="D329" s="950"/>
      <c r="E329" s="2344"/>
      <c r="F329" s="903"/>
    </row>
    <row r="330" spans="1:8">
      <c r="A330" s="950"/>
      <c r="B330" s="946"/>
      <c r="C330" s="951"/>
      <c r="D330" s="950"/>
      <c r="E330" s="2344"/>
      <c r="F330" s="903"/>
    </row>
    <row r="331" spans="1:8">
      <c r="A331" s="910"/>
      <c r="B331" s="913" t="s">
        <v>2534</v>
      </c>
      <c r="C331" s="912"/>
      <c r="D331" s="910"/>
      <c r="E331" s="2339"/>
      <c r="F331" s="903"/>
    </row>
    <row r="332" spans="1:8" ht="27.6">
      <c r="A332" s="910" t="s">
        <v>34</v>
      </c>
      <c r="B332" s="947" t="s">
        <v>2535</v>
      </c>
      <c r="C332" s="912">
        <v>179</v>
      </c>
      <c r="D332" s="910" t="s">
        <v>399</v>
      </c>
      <c r="E332" s="2339"/>
      <c r="F332" s="907">
        <f>C332*E332</f>
        <v>0</v>
      </c>
      <c r="G332" s="358">
        <f>4+4+2</f>
        <v>10</v>
      </c>
    </row>
    <row r="333" spans="1:8">
      <c r="A333" s="910"/>
      <c r="B333" s="947"/>
      <c r="C333" s="912"/>
      <c r="D333" s="910"/>
      <c r="E333" s="2339"/>
    </row>
    <row r="334" spans="1:8" s="40" customFormat="1">
      <c r="A334" s="910" t="s">
        <v>35</v>
      </c>
      <c r="B334" s="947" t="s">
        <v>2536</v>
      </c>
      <c r="C334" s="912">
        <v>218</v>
      </c>
      <c r="D334" s="910" t="s">
        <v>399</v>
      </c>
      <c r="E334" s="2339"/>
      <c r="F334" s="475">
        <f>C334*E334</f>
        <v>0</v>
      </c>
    </row>
    <row r="335" spans="1:8">
      <c r="A335" s="910"/>
      <c r="B335" s="947"/>
      <c r="C335" s="912"/>
      <c r="D335" s="910"/>
      <c r="E335" s="2339"/>
      <c r="F335" s="903"/>
    </row>
    <row r="336" spans="1:8">
      <c r="A336" s="910"/>
      <c r="B336" s="953" t="s">
        <v>2537</v>
      </c>
      <c r="C336" s="912"/>
      <c r="D336" s="910"/>
      <c r="E336" s="2339"/>
      <c r="F336" s="903"/>
    </row>
    <row r="337" spans="1:8" ht="27.6">
      <c r="A337" s="910" t="s">
        <v>36</v>
      </c>
      <c r="B337" s="947" t="s">
        <v>2538</v>
      </c>
      <c r="C337" s="912">
        <v>40</v>
      </c>
      <c r="D337" s="910" t="s">
        <v>44</v>
      </c>
      <c r="E337" s="2339"/>
      <c r="F337" s="907">
        <f>C337*E337</f>
        <v>0</v>
      </c>
    </row>
    <row r="338" spans="1:8" s="331" customFormat="1">
      <c r="A338" s="901"/>
      <c r="B338" s="941"/>
      <c r="C338" s="906"/>
      <c r="D338" s="702"/>
      <c r="E338" s="2338"/>
      <c r="F338" s="907"/>
    </row>
    <row r="339" spans="1:8">
      <c r="A339" s="901"/>
      <c r="B339" s="954" t="s">
        <v>570</v>
      </c>
      <c r="C339" s="955"/>
    </row>
    <row r="340" spans="1:8">
      <c r="A340" s="702" t="s">
        <v>74</v>
      </c>
      <c r="B340" s="956" t="s">
        <v>2539</v>
      </c>
      <c r="C340" s="906">
        <v>2628</v>
      </c>
      <c r="D340" s="702" t="s">
        <v>399</v>
      </c>
      <c r="F340" s="907">
        <f>C340*E340</f>
        <v>0</v>
      </c>
      <c r="G340" s="72">
        <f>(2.1*4)+(3.9*4)+6*2</f>
        <v>36</v>
      </c>
    </row>
    <row r="341" spans="1:8">
      <c r="A341" s="901"/>
      <c r="B341" s="956"/>
    </row>
    <row r="342" spans="1:8">
      <c r="A342" s="901"/>
      <c r="B342" s="953" t="s">
        <v>2508</v>
      </c>
    </row>
    <row r="343" spans="1:8">
      <c r="A343" s="39" t="s">
        <v>38</v>
      </c>
      <c r="B343" s="244" t="s">
        <v>2569</v>
      </c>
      <c r="C343" s="917">
        <v>837</v>
      </c>
      <c r="D343" s="39" t="s">
        <v>399</v>
      </c>
      <c r="E343" s="2061"/>
      <c r="F343" s="907">
        <f>C343*E343</f>
        <v>0</v>
      </c>
      <c r="G343" s="72">
        <f>(3.92+2.5+2.5+3.54+2.5+2.5+3.92+3.6)*2</f>
        <v>49.960000000000008</v>
      </c>
      <c r="H343" s="72">
        <f>G343*16.75</f>
        <v>836.83000000000015</v>
      </c>
    </row>
    <row r="344" spans="1:8">
      <c r="A344" s="39"/>
      <c r="B344" s="244"/>
      <c r="C344" s="917"/>
      <c r="D344" s="39"/>
      <c r="E344" s="2061"/>
      <c r="G344" s="896"/>
      <c r="H344" s="896"/>
    </row>
    <row r="345" spans="1:8">
      <c r="A345" s="39" t="s">
        <v>39</v>
      </c>
      <c r="B345" s="244" t="s">
        <v>2570</v>
      </c>
      <c r="C345" s="917">
        <v>461</v>
      </c>
      <c r="D345" s="39" t="s">
        <v>399</v>
      </c>
      <c r="E345" s="2061"/>
      <c r="F345" s="907">
        <f>C345*E345</f>
        <v>0</v>
      </c>
      <c r="G345" s="72">
        <f>2.5*11</f>
        <v>27.5</v>
      </c>
      <c r="H345" s="72">
        <f>G345*16.75</f>
        <v>460.625</v>
      </c>
    </row>
    <row r="346" spans="1:8">
      <c r="A346" s="39"/>
      <c r="B346" s="244"/>
      <c r="C346" s="917"/>
      <c r="D346" s="39"/>
      <c r="E346" s="2061"/>
    </row>
    <row r="347" spans="1:8">
      <c r="A347" s="39"/>
      <c r="B347" s="244"/>
      <c r="C347" s="917"/>
      <c r="D347" s="39"/>
      <c r="E347" s="2061"/>
    </row>
    <row r="348" spans="1:8">
      <c r="A348" s="39"/>
      <c r="B348" s="244"/>
      <c r="C348" s="917"/>
      <c r="D348" s="39"/>
      <c r="E348" s="2061"/>
    </row>
    <row r="349" spans="1:8">
      <c r="A349" s="39"/>
      <c r="B349" s="244"/>
      <c r="C349" s="917"/>
      <c r="D349" s="39"/>
      <c r="E349" s="2061"/>
    </row>
    <row r="350" spans="1:8">
      <c r="A350" s="949"/>
      <c r="B350" s="350"/>
      <c r="C350" s="921"/>
      <c r="D350" s="700"/>
      <c r="E350" s="2341"/>
      <c r="F350" s="622"/>
    </row>
    <row r="351" spans="1:8">
      <c r="A351" s="922"/>
      <c r="B351" s="923" t="s">
        <v>400</v>
      </c>
      <c r="C351" s="924"/>
      <c r="D351" s="922"/>
      <c r="E351" s="2342"/>
      <c r="F351" s="925">
        <f>SUM(F311:F345)</f>
        <v>1000000</v>
      </c>
    </row>
    <row r="352" spans="1:8">
      <c r="A352" s="901"/>
      <c r="B352" s="941"/>
      <c r="C352" s="902"/>
      <c r="D352" s="901"/>
      <c r="E352" s="2337"/>
      <c r="F352" s="903"/>
    </row>
    <row r="353" spans="1:12">
      <c r="A353" s="39"/>
      <c r="B353" s="242" t="s">
        <v>2542</v>
      </c>
      <c r="C353" s="917"/>
      <c r="D353" s="39"/>
      <c r="E353" s="2061"/>
      <c r="G353" s="896">
        <f>18.25+36.12+3.6</f>
        <v>57.97</v>
      </c>
      <c r="H353" s="896">
        <f>G353/0.75</f>
        <v>77.293333333333337</v>
      </c>
    </row>
    <row r="354" spans="1:12">
      <c r="A354" s="702" t="s">
        <v>28</v>
      </c>
      <c r="B354" s="704" t="s">
        <v>2571</v>
      </c>
      <c r="C354" s="906">
        <v>1118</v>
      </c>
      <c r="D354" s="702" t="s">
        <v>399</v>
      </c>
      <c r="F354" s="907">
        <f>C354*E354</f>
        <v>0</v>
      </c>
      <c r="G354" s="896">
        <f>61*2.5</f>
        <v>152.5</v>
      </c>
      <c r="H354" s="896">
        <f>G354*7.33</f>
        <v>1117.825</v>
      </c>
      <c r="K354" s="72">
        <f>3.92+2.5+3.54+2.5+3.92+3.6</f>
        <v>19.980000000000004</v>
      </c>
      <c r="L354" s="72">
        <f>K354/0.335+1</f>
        <v>60.641791044776127</v>
      </c>
    </row>
    <row r="355" spans="1:12">
      <c r="B355" s="704"/>
      <c r="G355" s="896"/>
      <c r="H355" s="896"/>
    </row>
    <row r="356" spans="1:12">
      <c r="A356" s="39"/>
      <c r="B356" s="242" t="s">
        <v>2572</v>
      </c>
      <c r="C356" s="917"/>
      <c r="D356" s="39"/>
      <c r="E356" s="2061"/>
      <c r="G356" s="896"/>
      <c r="H356" s="896"/>
    </row>
    <row r="357" spans="1:12">
      <c r="A357" s="702" t="s">
        <v>30</v>
      </c>
      <c r="B357" s="704" t="s">
        <v>2573</v>
      </c>
      <c r="C357" s="906">
        <v>55</v>
      </c>
      <c r="D357" s="702" t="s">
        <v>29</v>
      </c>
      <c r="F357" s="907">
        <f>C357*E357</f>
        <v>0</v>
      </c>
      <c r="G357" s="896">
        <f>(13*2+12)*2.5*0.45+2.5*2.5*2</f>
        <v>55.25</v>
      </c>
      <c r="H357" s="896">
        <f>G357</f>
        <v>55.25</v>
      </c>
    </row>
    <row r="358" spans="1:12">
      <c r="B358" s="704"/>
      <c r="G358" s="896"/>
      <c r="H358" s="896"/>
    </row>
    <row r="359" spans="1:12">
      <c r="B359" s="944" t="s">
        <v>2544</v>
      </c>
    </row>
    <row r="360" spans="1:12">
      <c r="A360" s="702" t="s">
        <v>31</v>
      </c>
      <c r="B360" s="704" t="s">
        <v>2545</v>
      </c>
      <c r="C360" s="906">
        <v>1994</v>
      </c>
      <c r="D360" s="702" t="s">
        <v>399</v>
      </c>
      <c r="F360" s="907">
        <f>C360*E360</f>
        <v>0</v>
      </c>
      <c r="G360" s="896"/>
    </row>
    <row r="361" spans="1:12">
      <c r="B361" s="704"/>
    </row>
    <row r="362" spans="1:12">
      <c r="A362" s="702" t="s">
        <v>32</v>
      </c>
      <c r="B362" s="704" t="s">
        <v>2546</v>
      </c>
      <c r="C362" s="906">
        <v>1994</v>
      </c>
      <c r="D362" s="702" t="s">
        <v>399</v>
      </c>
      <c r="F362" s="907">
        <f>C362*E362</f>
        <v>0</v>
      </c>
    </row>
    <row r="363" spans="1:12">
      <c r="B363" s="704"/>
    </row>
    <row r="364" spans="1:12">
      <c r="A364" s="39" t="s">
        <v>33</v>
      </c>
      <c r="B364" s="704" t="s">
        <v>2547</v>
      </c>
      <c r="C364" s="917">
        <v>3102</v>
      </c>
      <c r="D364" s="39" t="s">
        <v>399</v>
      </c>
      <c r="E364" s="2061"/>
      <c r="F364" s="907">
        <f>C364*E364</f>
        <v>0</v>
      </c>
      <c r="G364" s="896">
        <f>(3.72*18+2.75*18)*26.64</f>
        <v>3102.4944000000005</v>
      </c>
      <c r="H364" s="72">
        <f>MROUND((3.92+2.5+2.5+3.54+2.5+2.5+3.92+3.6+3.05+2.5+3.92+3.54+3.92),1)</f>
        <v>42</v>
      </c>
      <c r="I364" s="72">
        <f>H364/2.5+1</f>
        <v>17.8</v>
      </c>
    </row>
    <row r="365" spans="1:12">
      <c r="A365" s="39"/>
      <c r="B365" s="704"/>
      <c r="C365" s="917"/>
      <c r="D365" s="39"/>
      <c r="E365" s="2061"/>
    </row>
    <row r="366" spans="1:12">
      <c r="A366" s="39"/>
      <c r="B366" s="944" t="s">
        <v>2548</v>
      </c>
      <c r="C366" s="917"/>
      <c r="D366" s="39"/>
      <c r="E366" s="2061"/>
    </row>
    <row r="367" spans="1:12">
      <c r="A367" s="39"/>
      <c r="B367" s="704"/>
      <c r="C367" s="917"/>
      <c r="D367" s="39"/>
      <c r="E367" s="2061"/>
      <c r="G367" s="72">
        <f>H367/2.5+1</f>
        <v>9.4</v>
      </c>
      <c r="H367" s="72">
        <f>MROUND((3.92+2.5+2.5+3.54+2.5+2.5+3.92),1)</f>
        <v>21</v>
      </c>
    </row>
    <row r="368" spans="1:12">
      <c r="A368" s="702" t="s">
        <v>34</v>
      </c>
      <c r="B368" s="704" t="s">
        <v>2549</v>
      </c>
      <c r="C368" s="906">
        <v>1059</v>
      </c>
      <c r="D368" s="702" t="s">
        <v>399</v>
      </c>
      <c r="F368" s="475">
        <f>C368*E368</f>
        <v>0</v>
      </c>
      <c r="G368" s="896">
        <f>10*2.5*42.34</f>
        <v>1058.5</v>
      </c>
    </row>
    <row r="369" spans="1:9">
      <c r="B369" s="704"/>
      <c r="F369" s="475"/>
    </row>
    <row r="370" spans="1:9">
      <c r="A370" s="702" t="s">
        <v>35</v>
      </c>
      <c r="B370" s="704" t="s">
        <v>2550</v>
      </c>
      <c r="C370" s="906">
        <v>610</v>
      </c>
      <c r="D370" s="702" t="s">
        <v>399</v>
      </c>
      <c r="F370" s="475">
        <f>C370*E370</f>
        <v>0</v>
      </c>
      <c r="G370" s="72">
        <f>10*3.54*17.22</f>
        <v>609.58799999999997</v>
      </c>
    </row>
    <row r="371" spans="1:9">
      <c r="B371" s="704"/>
      <c r="F371" s="475"/>
    </row>
    <row r="372" spans="1:9">
      <c r="A372" s="702" t="s">
        <v>36</v>
      </c>
      <c r="B372" s="704" t="s">
        <v>2551</v>
      </c>
      <c r="C372" s="906">
        <v>266</v>
      </c>
      <c r="D372" s="702" t="s">
        <v>399</v>
      </c>
      <c r="F372" s="475">
        <f>C372*E372</f>
        <v>0</v>
      </c>
    </row>
    <row r="373" spans="1:9">
      <c r="B373" s="704"/>
      <c r="F373" s="475"/>
    </row>
    <row r="374" spans="1:9">
      <c r="A374" s="702" t="s">
        <v>74</v>
      </c>
      <c r="B374" s="704" t="s">
        <v>2552</v>
      </c>
      <c r="C374" s="906">
        <v>598</v>
      </c>
      <c r="D374" s="702" t="s">
        <v>399</v>
      </c>
      <c r="F374" s="475">
        <f>C374*E374</f>
        <v>0</v>
      </c>
    </row>
    <row r="375" spans="1:9">
      <c r="B375" s="704"/>
      <c r="F375" s="475"/>
    </row>
    <row r="376" spans="1:9">
      <c r="B376" s="944" t="s">
        <v>2553</v>
      </c>
      <c r="H376" s="72" t="s">
        <v>2554</v>
      </c>
      <c r="I376" s="72" t="s">
        <v>2555</v>
      </c>
    </row>
    <row r="377" spans="1:9">
      <c r="A377" s="702" t="s">
        <v>38</v>
      </c>
      <c r="B377" s="704" t="s">
        <v>2556</v>
      </c>
      <c r="C377" s="906">
        <v>126</v>
      </c>
      <c r="D377" s="702" t="s">
        <v>399</v>
      </c>
      <c r="F377" s="907">
        <f>C377*E377</f>
        <v>0</v>
      </c>
      <c r="G377" s="928">
        <f>H377+H367+I377*2.75</f>
        <v>126</v>
      </c>
      <c r="H377" s="896">
        <f>ROUNDUP(2.75/0.6+1,0)</f>
        <v>6</v>
      </c>
      <c r="I377" s="72">
        <f>ROUNDUP(H367/0.6+1,0)</f>
        <v>36</v>
      </c>
    </row>
    <row r="378" spans="1:9">
      <c r="A378" s="39"/>
      <c r="B378" s="704"/>
      <c r="C378" s="917"/>
      <c r="D378" s="39"/>
      <c r="E378" s="2061"/>
    </row>
    <row r="379" spans="1:9">
      <c r="B379" s="944" t="s">
        <v>2557</v>
      </c>
    </row>
    <row r="380" spans="1:9">
      <c r="B380" s="944"/>
    </row>
    <row r="381" spans="1:9" ht="41.4">
      <c r="B381" s="957" t="s">
        <v>2558</v>
      </c>
    </row>
    <row r="382" spans="1:9">
      <c r="B382" s="944"/>
    </row>
    <row r="383" spans="1:9">
      <c r="A383" s="702" t="s">
        <v>39</v>
      </c>
      <c r="B383" s="704" t="s">
        <v>2559</v>
      </c>
      <c r="C383" s="906">
        <v>116</v>
      </c>
      <c r="D383" s="702" t="s">
        <v>29</v>
      </c>
      <c r="E383" s="2345"/>
      <c r="F383" s="907">
        <f>C383*E383</f>
        <v>0</v>
      </c>
      <c r="G383" s="928">
        <f>H367*2.75*2</f>
        <v>115.5</v>
      </c>
      <c r="H383" s="896">
        <f>36.12+3+6.8+3+36.12+3.6</f>
        <v>88.639999999999986</v>
      </c>
    </row>
    <row r="384" spans="1:9">
      <c r="A384" s="39"/>
      <c r="B384" s="704"/>
      <c r="C384" s="917"/>
      <c r="D384" s="39"/>
      <c r="E384" s="2346"/>
    </row>
    <row r="385" spans="1:8">
      <c r="A385" s="702" t="s">
        <v>40</v>
      </c>
      <c r="B385" s="704" t="s">
        <v>2560</v>
      </c>
      <c r="C385" s="906">
        <v>73</v>
      </c>
      <c r="D385" s="702" t="s">
        <v>29</v>
      </c>
      <c r="E385" s="2345"/>
      <c r="F385" s="907">
        <f>C385*E385</f>
        <v>0</v>
      </c>
      <c r="G385" s="928">
        <f>1.73*2*H367</f>
        <v>72.66</v>
      </c>
      <c r="H385" s="896"/>
    </row>
    <row r="386" spans="1:8">
      <c r="A386" s="39"/>
      <c r="B386" s="704"/>
      <c r="C386" s="917"/>
      <c r="D386" s="39"/>
      <c r="E386" s="2061"/>
    </row>
    <row r="387" spans="1:8">
      <c r="A387" s="910" t="s">
        <v>42</v>
      </c>
      <c r="B387" s="947" t="s">
        <v>2561</v>
      </c>
      <c r="C387" s="912"/>
      <c r="D387" s="910" t="s">
        <v>58</v>
      </c>
      <c r="E387" s="2339"/>
      <c r="F387" s="907">
        <v>500000</v>
      </c>
    </row>
    <row r="388" spans="1:8">
      <c r="A388" s="910"/>
      <c r="B388" s="947"/>
      <c r="C388" s="912"/>
      <c r="D388" s="910"/>
      <c r="E388" s="2339"/>
    </row>
    <row r="389" spans="1:8">
      <c r="A389" s="702" t="s">
        <v>43</v>
      </c>
      <c r="B389" s="704" t="s">
        <v>2574</v>
      </c>
      <c r="C389" s="906">
        <v>116</v>
      </c>
      <c r="D389" s="702" t="s">
        <v>29</v>
      </c>
      <c r="E389" s="2345"/>
      <c r="F389" s="907">
        <f>C389*E389</f>
        <v>0</v>
      </c>
      <c r="G389" s="928">
        <f>G383</f>
        <v>115.5</v>
      </c>
      <c r="H389" s="896"/>
    </row>
    <row r="390" spans="1:8">
      <c r="A390" s="39"/>
      <c r="B390" s="704"/>
      <c r="C390" s="917"/>
      <c r="D390" s="39"/>
      <c r="E390" s="2346"/>
    </row>
    <row r="391" spans="1:8">
      <c r="A391" s="39"/>
      <c r="B391" s="704"/>
      <c r="C391" s="917"/>
      <c r="D391" s="39"/>
      <c r="E391" s="2346"/>
    </row>
    <row r="392" spans="1:8">
      <c r="A392" s="39"/>
      <c r="B392" s="704"/>
      <c r="C392" s="917"/>
      <c r="D392" s="39"/>
      <c r="E392" s="2346"/>
    </row>
    <row r="393" spans="1:8">
      <c r="A393" s="39"/>
      <c r="B393" s="704"/>
      <c r="C393" s="917"/>
      <c r="D393" s="39"/>
      <c r="E393" s="2346"/>
    </row>
    <row r="394" spans="1:8">
      <c r="A394" s="39"/>
      <c r="B394" s="704"/>
      <c r="C394" s="917"/>
      <c r="D394" s="39"/>
      <c r="E394" s="2346"/>
    </row>
    <row r="395" spans="1:8">
      <c r="A395" s="39"/>
      <c r="B395" s="704"/>
      <c r="C395" s="917"/>
      <c r="D395" s="39"/>
      <c r="E395" s="2346"/>
    </row>
    <row r="396" spans="1:8">
      <c r="A396" s="39"/>
      <c r="B396" s="704"/>
      <c r="C396" s="917"/>
      <c r="D396" s="39"/>
      <c r="E396" s="2346"/>
    </row>
    <row r="397" spans="1:8">
      <c r="A397" s="39"/>
      <c r="B397" s="704"/>
      <c r="C397" s="917"/>
      <c r="D397" s="39"/>
      <c r="E397" s="2346"/>
    </row>
    <row r="398" spans="1:8">
      <c r="A398" s="39"/>
      <c r="B398" s="704"/>
      <c r="C398" s="917"/>
      <c r="D398" s="39"/>
      <c r="E398" s="2346"/>
    </row>
    <row r="399" spans="1:8">
      <c r="A399" s="949"/>
      <c r="B399" s="350"/>
      <c r="C399" s="921"/>
      <c r="D399" s="700"/>
      <c r="E399" s="2341"/>
      <c r="F399" s="622"/>
    </row>
    <row r="400" spans="1:8">
      <c r="A400" s="922"/>
      <c r="B400" s="923" t="s">
        <v>400</v>
      </c>
      <c r="C400" s="924"/>
      <c r="D400" s="922"/>
      <c r="E400" s="2342"/>
      <c r="F400" s="925">
        <f>SUM(F353:F396)</f>
        <v>500000</v>
      </c>
    </row>
    <row r="401" spans="1:7">
      <c r="A401" s="39"/>
      <c r="B401" s="704"/>
      <c r="C401" s="917"/>
      <c r="D401" s="39"/>
      <c r="E401" s="2346"/>
    </row>
    <row r="402" spans="1:7">
      <c r="A402" s="950"/>
      <c r="B402" s="946" t="s">
        <v>2575</v>
      </c>
      <c r="C402" s="951"/>
      <c r="D402" s="950"/>
      <c r="E402" s="2344"/>
      <c r="F402" s="903"/>
    </row>
    <row r="403" spans="1:7" s="40" customFormat="1" ht="9" customHeight="1">
      <c r="A403" s="950"/>
      <c r="B403" s="946"/>
      <c r="C403" s="951"/>
      <c r="D403" s="950"/>
      <c r="E403" s="2344"/>
      <c r="F403" s="961"/>
    </row>
    <row r="404" spans="1:7" s="57" customFormat="1">
      <c r="A404" s="39"/>
      <c r="B404" s="334" t="s">
        <v>2508</v>
      </c>
      <c r="C404" s="912"/>
      <c r="D404" s="39"/>
      <c r="E404" s="2339"/>
    </row>
    <row r="405" spans="1:7" s="57" customFormat="1">
      <c r="A405" s="39" t="s">
        <v>28</v>
      </c>
      <c r="B405" s="59" t="s">
        <v>2576</v>
      </c>
      <c r="C405" s="912">
        <v>9048</v>
      </c>
      <c r="D405" s="39" t="s">
        <v>399</v>
      </c>
      <c r="E405" s="958"/>
      <c r="F405" s="345">
        <f>C405*E405</f>
        <v>0</v>
      </c>
    </row>
    <row r="406" spans="1:7" s="57" customFormat="1" ht="11.25" customHeight="1">
      <c r="A406" s="39"/>
      <c r="B406" s="59"/>
      <c r="C406" s="912"/>
      <c r="D406" s="39"/>
      <c r="E406" s="958"/>
      <c r="F406" s="345"/>
      <c r="G406" s="57">
        <f>G407*3.5</f>
        <v>73.5</v>
      </c>
    </row>
    <row r="407" spans="1:7" s="57" customFormat="1">
      <c r="A407" s="39" t="s">
        <v>30</v>
      </c>
      <c r="B407" s="59" t="s">
        <v>2577</v>
      </c>
      <c r="C407" s="912">
        <v>6253</v>
      </c>
      <c r="D407" s="39" t="s">
        <v>399</v>
      </c>
      <c r="E407" s="958"/>
      <c r="F407" s="345">
        <f>C407*E407</f>
        <v>0</v>
      </c>
      <c r="G407" s="57">
        <f>ROUNDUP(48/2.5+1,0)</f>
        <v>21</v>
      </c>
    </row>
    <row r="408" spans="1:7" s="57" customFormat="1" ht="11.25" customHeight="1">
      <c r="A408" s="39"/>
      <c r="B408" s="59"/>
      <c r="C408" s="912"/>
      <c r="D408" s="39"/>
      <c r="E408" s="958"/>
      <c r="F408" s="345"/>
    </row>
    <row r="409" spans="1:7" s="57" customFormat="1">
      <c r="A409" s="39" t="s">
        <v>31</v>
      </c>
      <c r="B409" s="59" t="s">
        <v>2578</v>
      </c>
      <c r="C409" s="912">
        <v>7146</v>
      </c>
      <c r="D409" s="39" t="s">
        <v>399</v>
      </c>
      <c r="E409" s="958"/>
      <c r="F409" s="345">
        <f>C409*E409</f>
        <v>0</v>
      </c>
    </row>
    <row r="410" spans="1:7" s="57" customFormat="1" ht="11.25" customHeight="1">
      <c r="A410" s="39"/>
      <c r="B410" s="59"/>
      <c r="C410" s="912"/>
      <c r="D410" s="39"/>
      <c r="E410" s="958"/>
      <c r="F410" s="345"/>
    </row>
    <row r="411" spans="1:7" s="57" customFormat="1">
      <c r="A411" s="39" t="s">
        <v>32</v>
      </c>
      <c r="B411" s="59" t="s">
        <v>2579</v>
      </c>
      <c r="C411" s="912">
        <v>1573</v>
      </c>
      <c r="D411" s="39" t="s">
        <v>399</v>
      </c>
      <c r="E411" s="958"/>
      <c r="F411" s="345">
        <f>C411*E411</f>
        <v>0</v>
      </c>
    </row>
    <row r="412" spans="1:7" s="57" customFormat="1" ht="11.25" customHeight="1">
      <c r="A412" s="39"/>
      <c r="B412" s="59"/>
      <c r="C412" s="912"/>
      <c r="D412" s="39"/>
      <c r="E412" s="958"/>
      <c r="F412" s="345"/>
    </row>
    <row r="413" spans="1:7" s="57" customFormat="1">
      <c r="A413" s="39" t="s">
        <v>33</v>
      </c>
      <c r="B413" s="59" t="s">
        <v>2580</v>
      </c>
      <c r="C413" s="912">
        <v>3489</v>
      </c>
      <c r="D413" s="39" t="s">
        <v>399</v>
      </c>
      <c r="E413" s="958"/>
      <c r="F413" s="345">
        <f>C413*E413</f>
        <v>0</v>
      </c>
    </row>
    <row r="414" spans="1:7" s="57" customFormat="1" ht="11.25" customHeight="1">
      <c r="A414" s="39"/>
      <c r="B414" s="59"/>
      <c r="C414" s="912"/>
      <c r="D414" s="39"/>
      <c r="E414" s="2339"/>
      <c r="F414" s="544"/>
    </row>
    <row r="415" spans="1:7" s="57" customFormat="1" ht="11.25" customHeight="1">
      <c r="A415" s="39"/>
      <c r="B415" s="59"/>
      <c r="C415" s="912"/>
      <c r="D415" s="39"/>
      <c r="E415" s="2339"/>
      <c r="F415" s="544"/>
    </row>
    <row r="416" spans="1:7" s="57" customFormat="1">
      <c r="A416" s="39" t="s">
        <v>34</v>
      </c>
      <c r="B416" s="41" t="s">
        <v>2561</v>
      </c>
      <c r="C416" s="912"/>
      <c r="D416" s="39" t="s">
        <v>58</v>
      </c>
      <c r="E416" s="2339"/>
      <c r="F416" s="599">
        <v>1000000</v>
      </c>
    </row>
    <row r="417" spans="1:9" s="57" customFormat="1">
      <c r="A417" s="39"/>
      <c r="B417" s="60"/>
      <c r="C417" s="912"/>
      <c r="D417" s="39"/>
      <c r="E417" s="2339"/>
      <c r="F417" s="544"/>
    </row>
    <row r="418" spans="1:9" s="40" customFormat="1">
      <c r="A418" s="39"/>
      <c r="B418" s="242" t="s">
        <v>2548</v>
      </c>
      <c r="C418" s="917"/>
      <c r="D418" s="39"/>
      <c r="E418" s="2061"/>
      <c r="F418" s="475"/>
    </row>
    <row r="419" spans="1:9" s="40" customFormat="1">
      <c r="A419" s="39"/>
      <c r="B419" s="244"/>
      <c r="C419" s="917"/>
      <c r="D419" s="39"/>
      <c r="E419" s="2061"/>
      <c r="F419" s="475"/>
    </row>
    <row r="420" spans="1:9" s="40" customFormat="1">
      <c r="A420" s="39" t="s">
        <v>35</v>
      </c>
      <c r="B420" s="244" t="s">
        <v>2551</v>
      </c>
      <c r="C420" s="917">
        <v>714</v>
      </c>
      <c r="D420" s="39" t="s">
        <v>399</v>
      </c>
      <c r="E420" s="2061"/>
      <c r="F420" s="475">
        <f>C420*E420</f>
        <v>0</v>
      </c>
    </row>
    <row r="421" spans="1:9" s="40" customFormat="1">
      <c r="A421" s="39"/>
      <c r="B421" s="244"/>
      <c r="C421" s="917"/>
      <c r="D421" s="39"/>
      <c r="E421" s="2061"/>
      <c r="F421" s="475"/>
    </row>
    <row r="422" spans="1:9" s="40" customFormat="1">
      <c r="A422" s="39" t="s">
        <v>36</v>
      </c>
      <c r="B422" s="244" t="s">
        <v>2552</v>
      </c>
      <c r="C422" s="917">
        <v>1572</v>
      </c>
      <c r="D422" s="39" t="s">
        <v>399</v>
      </c>
      <c r="E422" s="2061"/>
      <c r="F422" s="475">
        <f>C422*E422</f>
        <v>0</v>
      </c>
    </row>
    <row r="423" spans="1:9" s="40" customFormat="1">
      <c r="A423" s="39"/>
      <c r="B423" s="244"/>
      <c r="C423" s="917"/>
      <c r="D423" s="39"/>
      <c r="E423" s="2061"/>
      <c r="F423" s="475"/>
    </row>
    <row r="424" spans="1:9" s="40" customFormat="1">
      <c r="A424" s="39"/>
      <c r="B424" s="242" t="s">
        <v>2553</v>
      </c>
      <c r="C424" s="917"/>
      <c r="D424" s="39"/>
      <c r="E424" s="2061"/>
      <c r="F424" s="475"/>
      <c r="H424" s="40" t="s">
        <v>2554</v>
      </c>
      <c r="I424" s="40" t="s">
        <v>2555</v>
      </c>
    </row>
    <row r="425" spans="1:9" s="40" customFormat="1">
      <c r="A425" s="39" t="s">
        <v>74</v>
      </c>
      <c r="B425" s="244" t="s">
        <v>2556</v>
      </c>
      <c r="C425" s="917">
        <v>4403</v>
      </c>
      <c r="D425" s="39" t="s">
        <v>399</v>
      </c>
      <c r="E425" s="2061"/>
      <c r="F425" s="475">
        <f>C425*E425</f>
        <v>0</v>
      </c>
      <c r="G425" s="962">
        <f>(H425*48+I425*2.75)*4.31*2</f>
        <v>4402.665</v>
      </c>
      <c r="H425" s="545">
        <f>ROUNDUP(2.75/0.6+1,0)</f>
        <v>6</v>
      </c>
      <c r="I425" s="40">
        <f>ROUNDUP(48/0.6+1,0)</f>
        <v>81</v>
      </c>
    </row>
    <row r="426" spans="1:9" s="40" customFormat="1">
      <c r="A426" s="39"/>
      <c r="B426" s="244"/>
      <c r="C426" s="917"/>
      <c r="D426" s="39"/>
      <c r="E426" s="2061"/>
      <c r="F426" s="475"/>
    </row>
    <row r="427" spans="1:9" s="40" customFormat="1">
      <c r="A427" s="39"/>
      <c r="B427" s="242" t="s">
        <v>2557</v>
      </c>
      <c r="C427" s="917"/>
      <c r="D427" s="39"/>
      <c r="E427" s="2061"/>
      <c r="F427" s="475"/>
      <c r="H427" s="40" t="s">
        <v>2554</v>
      </c>
      <c r="I427" s="40" t="s">
        <v>2555</v>
      </c>
    </row>
    <row r="428" spans="1:9" s="40" customFormat="1" ht="41.4">
      <c r="A428" s="39"/>
      <c r="B428" s="219" t="s">
        <v>2558</v>
      </c>
      <c r="C428" s="917"/>
      <c r="D428" s="39"/>
      <c r="E428" s="2061"/>
      <c r="F428" s="475"/>
    </row>
    <row r="429" spans="1:9" s="40" customFormat="1">
      <c r="A429" s="39"/>
      <c r="B429" s="242"/>
      <c r="C429" s="917"/>
      <c r="D429" s="39"/>
      <c r="E429" s="2061"/>
      <c r="F429" s="475"/>
    </row>
    <row r="430" spans="1:9" s="40" customFormat="1">
      <c r="A430" s="39" t="s">
        <v>38</v>
      </c>
      <c r="B430" s="244" t="s">
        <v>2559</v>
      </c>
      <c r="C430" s="917">
        <v>264</v>
      </c>
      <c r="D430" s="39" t="s">
        <v>29</v>
      </c>
      <c r="E430" s="2346"/>
      <c r="F430" s="475">
        <f>C430*E430</f>
        <v>0</v>
      </c>
      <c r="G430" s="962">
        <f>48*2.75*2</f>
        <v>264</v>
      </c>
      <c r="H430" s="545">
        <f>36.12+3+6.8+3+36.12+3.6</f>
        <v>88.639999999999986</v>
      </c>
    </row>
    <row r="431" spans="1:9" s="40" customFormat="1">
      <c r="A431" s="39"/>
      <c r="B431" s="244"/>
      <c r="C431" s="917"/>
      <c r="D431" s="39"/>
      <c r="E431" s="2346"/>
      <c r="F431" s="475"/>
    </row>
    <row r="432" spans="1:9" s="40" customFormat="1">
      <c r="A432" s="39" t="s">
        <v>39</v>
      </c>
      <c r="B432" s="244" t="s">
        <v>2560</v>
      </c>
      <c r="C432" s="917">
        <v>202</v>
      </c>
      <c r="D432" s="39" t="s">
        <v>29</v>
      </c>
      <c r="E432" s="2346"/>
      <c r="F432" s="475">
        <f>C432*E432</f>
        <v>0</v>
      </c>
      <c r="G432" s="962">
        <f>2.1*2*48</f>
        <v>201.60000000000002</v>
      </c>
      <c r="H432" s="545"/>
    </row>
    <row r="433" spans="1:9" s="40" customFormat="1">
      <c r="A433" s="39"/>
      <c r="B433" s="244"/>
      <c r="C433" s="917"/>
      <c r="D433" s="39"/>
      <c r="E433" s="2061"/>
      <c r="F433" s="475"/>
    </row>
    <row r="434" spans="1:9" s="40" customFormat="1">
      <c r="A434" s="39"/>
      <c r="B434" s="242" t="s">
        <v>2562</v>
      </c>
      <c r="C434" s="917"/>
      <c r="D434" s="39"/>
      <c r="E434" s="2061"/>
      <c r="F434" s="475">
        <f>C434*E434</f>
        <v>0</v>
      </c>
      <c r="H434" s="40" t="s">
        <v>2554</v>
      </c>
      <c r="I434" s="40" t="s">
        <v>2555</v>
      </c>
    </row>
    <row r="435" spans="1:9" s="40" customFormat="1" ht="27.6">
      <c r="A435" s="39"/>
      <c r="B435" s="219" t="s">
        <v>2563</v>
      </c>
      <c r="C435" s="917"/>
      <c r="D435" s="39"/>
      <c r="E435" s="2061"/>
      <c r="F435" s="475"/>
    </row>
    <row r="436" spans="1:9" ht="55.2">
      <c r="B436" s="957" t="s">
        <v>2564</v>
      </c>
    </row>
    <row r="437" spans="1:9">
      <c r="B437" s="944"/>
    </row>
    <row r="438" spans="1:9">
      <c r="A438" s="702" t="s">
        <v>40</v>
      </c>
      <c r="B438" s="704" t="s">
        <v>2581</v>
      </c>
      <c r="C438" s="906">
        <v>264</v>
      </c>
      <c r="D438" s="702" t="s">
        <v>29</v>
      </c>
      <c r="E438" s="2345"/>
      <c r="F438" s="907">
        <f>C438*E438</f>
        <v>0</v>
      </c>
      <c r="G438" s="928">
        <f>G430</f>
        <v>264</v>
      </c>
      <c r="H438" s="896"/>
    </row>
    <row r="439" spans="1:9">
      <c r="B439" s="704"/>
      <c r="E439" s="2345"/>
      <c r="G439" s="928"/>
      <c r="H439" s="896"/>
    </row>
    <row r="440" spans="1:9">
      <c r="B440" s="704"/>
      <c r="E440" s="2345"/>
      <c r="G440" s="928"/>
      <c r="H440" s="896"/>
    </row>
    <row r="441" spans="1:9">
      <c r="B441" s="704"/>
      <c r="E441" s="2345"/>
      <c r="G441" s="928"/>
      <c r="H441" s="896"/>
    </row>
    <row r="442" spans="1:9">
      <c r="B442" s="704"/>
      <c r="E442" s="2345"/>
      <c r="G442" s="928"/>
      <c r="H442" s="896"/>
    </row>
    <row r="443" spans="1:9">
      <c r="B443" s="704"/>
      <c r="E443" s="2345"/>
      <c r="G443" s="928"/>
      <c r="H443" s="896"/>
    </row>
    <row r="444" spans="1:9">
      <c r="B444" s="704"/>
      <c r="E444" s="2345"/>
      <c r="G444" s="928"/>
      <c r="H444" s="896"/>
    </row>
    <row r="445" spans="1:9">
      <c r="A445" s="39"/>
      <c r="B445" s="704"/>
      <c r="C445" s="917"/>
      <c r="D445" s="39"/>
      <c r="E445" s="2346"/>
    </row>
    <row r="446" spans="1:9">
      <c r="A446" s="949"/>
      <c r="B446" s="350"/>
      <c r="C446" s="921"/>
      <c r="D446" s="700"/>
      <c r="E446" s="2341"/>
      <c r="F446" s="622"/>
    </row>
    <row r="447" spans="1:9">
      <c r="A447" s="922"/>
      <c r="B447" s="923" t="s">
        <v>400</v>
      </c>
      <c r="C447" s="924"/>
      <c r="D447" s="922"/>
      <c r="E447" s="2342"/>
      <c r="F447" s="925">
        <f>SUM(F402:F445)</f>
        <v>1000000</v>
      </c>
    </row>
    <row r="448" spans="1:9">
      <c r="A448" s="39"/>
      <c r="B448" s="704"/>
      <c r="C448" s="917"/>
      <c r="D448" s="39"/>
      <c r="E448" s="2346"/>
    </row>
    <row r="449" spans="1:7" s="57" customFormat="1">
      <c r="A449" s="39"/>
      <c r="B449" s="189" t="s">
        <v>2566</v>
      </c>
      <c r="C449" s="912"/>
      <c r="D449" s="39"/>
      <c r="E449" s="958"/>
      <c r="F449" s="959"/>
    </row>
    <row r="450" spans="1:7" s="57" customFormat="1" ht="27.6">
      <c r="A450" s="39" t="s">
        <v>28</v>
      </c>
      <c r="B450" s="60" t="s">
        <v>2567</v>
      </c>
      <c r="C450" s="912">
        <v>168</v>
      </c>
      <c r="D450" s="39" t="s">
        <v>29</v>
      </c>
      <c r="E450" s="958"/>
      <c r="F450" s="959">
        <f>C450*E450</f>
        <v>0</v>
      </c>
    </row>
    <row r="451" spans="1:7" s="960" customFormat="1">
      <c r="A451" s="39"/>
      <c r="B451" s="51"/>
      <c r="C451" s="917"/>
      <c r="D451" s="39"/>
      <c r="E451" s="958"/>
      <c r="F451" s="959"/>
    </row>
    <row r="452" spans="1:7">
      <c r="A452" s="950"/>
      <c r="B452" s="946" t="s">
        <v>2582</v>
      </c>
      <c r="C452" s="951"/>
      <c r="D452" s="950"/>
      <c r="E452" s="2344"/>
      <c r="F452" s="903"/>
    </row>
    <row r="453" spans="1:7" ht="9" customHeight="1">
      <c r="A453" s="950"/>
      <c r="B453" s="946"/>
      <c r="C453" s="951"/>
      <c r="D453" s="950"/>
      <c r="E453" s="2344"/>
      <c r="F453" s="903"/>
    </row>
    <row r="454" spans="1:7" s="57" customFormat="1">
      <c r="A454" s="39"/>
      <c r="B454" s="334" t="s">
        <v>2508</v>
      </c>
      <c r="C454" s="912"/>
      <c r="D454" s="39"/>
      <c r="E454" s="2339"/>
    </row>
    <row r="455" spans="1:7" s="963" customFormat="1">
      <c r="A455" s="39" t="s">
        <v>30</v>
      </c>
      <c r="B455" s="59" t="s">
        <v>2576</v>
      </c>
      <c r="C455" s="912">
        <v>9048</v>
      </c>
      <c r="D455" s="39" t="s">
        <v>399</v>
      </c>
      <c r="E455" s="958"/>
      <c r="F455" s="345">
        <f>C455*E455</f>
        <v>0</v>
      </c>
    </row>
    <row r="456" spans="1:7" s="57" customFormat="1" ht="11.25" customHeight="1">
      <c r="A456" s="39"/>
      <c r="B456" s="59"/>
      <c r="C456" s="912"/>
      <c r="D456" s="39"/>
      <c r="E456" s="958"/>
      <c r="F456" s="345"/>
      <c r="G456" s="57">
        <f>G457*3.5</f>
        <v>49</v>
      </c>
    </row>
    <row r="457" spans="1:7" s="963" customFormat="1">
      <c r="A457" s="39" t="s">
        <v>31</v>
      </c>
      <c r="B457" s="59" t="s">
        <v>2577</v>
      </c>
      <c r="C457" s="912">
        <v>2084</v>
      </c>
      <c r="D457" s="39" t="s">
        <v>399</v>
      </c>
      <c r="E457" s="958"/>
      <c r="F457" s="345">
        <f>C457*E457</f>
        <v>0</v>
      </c>
      <c r="G457" s="963">
        <f>ROUNDUP((26.55+2.55*2)/2.5+1,0)</f>
        <v>14</v>
      </c>
    </row>
    <row r="458" spans="1:7" s="57" customFormat="1" ht="11.25" customHeight="1">
      <c r="A458" s="39"/>
      <c r="B458" s="59"/>
      <c r="C458" s="912"/>
      <c r="D458" s="39"/>
      <c r="E458" s="958"/>
      <c r="F458" s="345"/>
    </row>
    <row r="459" spans="1:7" s="963" customFormat="1">
      <c r="A459" s="39" t="s">
        <v>32</v>
      </c>
      <c r="B459" s="59" t="s">
        <v>2578</v>
      </c>
      <c r="C459" s="912">
        <v>5748</v>
      </c>
      <c r="D459" s="39" t="s">
        <v>399</v>
      </c>
      <c r="E459" s="958"/>
      <c r="F459" s="345">
        <f>C459*E459</f>
        <v>0</v>
      </c>
    </row>
    <row r="460" spans="1:7" s="57" customFormat="1" ht="11.25" customHeight="1">
      <c r="A460" s="39"/>
      <c r="B460" s="59"/>
      <c r="C460" s="912"/>
      <c r="D460" s="39"/>
      <c r="E460" s="958"/>
      <c r="F460" s="345"/>
    </row>
    <row r="461" spans="1:7" s="963" customFormat="1">
      <c r="A461" s="39" t="s">
        <v>33</v>
      </c>
      <c r="B461" s="59" t="s">
        <v>2579</v>
      </c>
      <c r="C461" s="912">
        <v>1049</v>
      </c>
      <c r="D461" s="39" t="s">
        <v>399</v>
      </c>
      <c r="E461" s="958"/>
      <c r="F461" s="345">
        <f>C461*E461</f>
        <v>0</v>
      </c>
    </row>
    <row r="462" spans="1:7" s="57" customFormat="1" ht="11.25" customHeight="1">
      <c r="A462" s="39"/>
      <c r="B462" s="59"/>
      <c r="C462" s="912"/>
      <c r="D462" s="39"/>
      <c r="E462" s="958"/>
      <c r="F462" s="345"/>
    </row>
    <row r="463" spans="1:7" s="57" customFormat="1" ht="11.25" customHeight="1">
      <c r="A463" s="39"/>
      <c r="B463" s="59"/>
      <c r="C463" s="912"/>
      <c r="D463" s="39"/>
      <c r="E463" s="2339"/>
      <c r="F463" s="544"/>
    </row>
    <row r="464" spans="1:7" s="963" customFormat="1">
      <c r="A464" s="39" t="s">
        <v>34</v>
      </c>
      <c r="B464" s="41" t="s">
        <v>2561</v>
      </c>
      <c r="C464" s="912"/>
      <c r="D464" s="39" t="s">
        <v>58</v>
      </c>
      <c r="E464" s="2339"/>
      <c r="F464" s="599">
        <v>200000</v>
      </c>
    </row>
    <row r="465" spans="1:9" s="57" customFormat="1">
      <c r="A465" s="39"/>
      <c r="B465" s="60"/>
      <c r="C465" s="912"/>
      <c r="D465" s="39"/>
      <c r="E465" s="2339"/>
      <c r="F465" s="544"/>
    </row>
    <row r="466" spans="1:9">
      <c r="A466" s="39"/>
      <c r="B466" s="944" t="s">
        <v>2548</v>
      </c>
      <c r="C466" s="917"/>
      <c r="D466" s="39"/>
      <c r="E466" s="2061"/>
    </row>
    <row r="467" spans="1:9">
      <c r="A467" s="39"/>
      <c r="B467" s="704"/>
      <c r="C467" s="917"/>
      <c r="D467" s="39"/>
      <c r="E467" s="2061"/>
    </row>
    <row r="468" spans="1:9">
      <c r="A468" s="702" t="s">
        <v>35</v>
      </c>
      <c r="B468" s="704" t="s">
        <v>2551</v>
      </c>
      <c r="C468" s="906">
        <v>476</v>
      </c>
      <c r="D468" s="702" t="s">
        <v>399</v>
      </c>
      <c r="F468" s="475">
        <f>C468*E468</f>
        <v>0</v>
      </c>
    </row>
    <row r="469" spans="1:9">
      <c r="B469" s="704"/>
      <c r="F469" s="475"/>
    </row>
    <row r="470" spans="1:9">
      <c r="A470" s="702" t="s">
        <v>36</v>
      </c>
      <c r="B470" s="704" t="s">
        <v>2552</v>
      </c>
      <c r="C470" s="906">
        <v>1036</v>
      </c>
      <c r="D470" s="702" t="s">
        <v>399</v>
      </c>
      <c r="F470" s="475">
        <f>C470*E470</f>
        <v>0</v>
      </c>
    </row>
    <row r="471" spans="1:9">
      <c r="B471" s="704"/>
      <c r="F471" s="475"/>
    </row>
    <row r="472" spans="1:9">
      <c r="B472" s="944" t="s">
        <v>2553</v>
      </c>
      <c r="H472" s="72" t="s">
        <v>2554</v>
      </c>
      <c r="I472" s="72" t="s">
        <v>2555</v>
      </c>
    </row>
    <row r="473" spans="1:9">
      <c r="A473" s="702" t="s">
        <v>74</v>
      </c>
      <c r="B473" s="704" t="s">
        <v>2556</v>
      </c>
      <c r="C473" s="906">
        <v>2917</v>
      </c>
      <c r="D473" s="702" t="s">
        <v>399</v>
      </c>
      <c r="F473" s="907">
        <f>C473*E473</f>
        <v>0</v>
      </c>
      <c r="G473" s="928">
        <f>(H473*31.65+I473*2.75)*4.31*2</f>
        <v>2917.0079999999994</v>
      </c>
      <c r="H473" s="896">
        <f>ROUNDUP(2.75/0.6+1,0)</f>
        <v>6</v>
      </c>
      <c r="I473" s="72">
        <f>ROUNDUP(31.65/0.6+1,0)</f>
        <v>54</v>
      </c>
    </row>
    <row r="474" spans="1:9">
      <c r="A474" s="39"/>
      <c r="B474" s="704"/>
      <c r="C474" s="917"/>
      <c r="D474" s="39"/>
      <c r="E474" s="2061"/>
    </row>
    <row r="475" spans="1:9">
      <c r="B475" s="944" t="s">
        <v>2557</v>
      </c>
      <c r="H475" s="72" t="s">
        <v>2554</v>
      </c>
      <c r="I475" s="72" t="s">
        <v>2555</v>
      </c>
    </row>
    <row r="476" spans="1:9" ht="41.4">
      <c r="B476" s="957" t="s">
        <v>2558</v>
      </c>
    </row>
    <row r="477" spans="1:9">
      <c r="B477" s="944"/>
    </row>
    <row r="478" spans="1:9">
      <c r="A478" s="702" t="s">
        <v>38</v>
      </c>
      <c r="B478" s="704" t="s">
        <v>2559</v>
      </c>
      <c r="C478" s="906">
        <v>174</v>
      </c>
      <c r="D478" s="702" t="s">
        <v>29</v>
      </c>
      <c r="E478" s="2345"/>
      <c r="F478" s="907">
        <f>C478*E478</f>
        <v>0</v>
      </c>
      <c r="G478" s="928">
        <f>31.65*2.75*2</f>
        <v>174.07499999999999</v>
      </c>
      <c r="H478" s="896">
        <f>36.12+3+6.8+3+36.12+3.6</f>
        <v>88.639999999999986</v>
      </c>
    </row>
    <row r="479" spans="1:9">
      <c r="A479" s="39"/>
      <c r="B479" s="704"/>
      <c r="C479" s="917"/>
      <c r="D479" s="39"/>
      <c r="E479" s="2346"/>
    </row>
    <row r="480" spans="1:9">
      <c r="A480" s="702" t="s">
        <v>39</v>
      </c>
      <c r="B480" s="704" t="s">
        <v>2560</v>
      </c>
      <c r="C480" s="906">
        <v>133</v>
      </c>
      <c r="D480" s="702" t="s">
        <v>29</v>
      </c>
      <c r="E480" s="2345"/>
      <c r="F480" s="907">
        <f>C480*E480</f>
        <v>0</v>
      </c>
      <c r="G480" s="928">
        <f>2.1*2*31.65</f>
        <v>132.93</v>
      </c>
      <c r="H480" s="896"/>
    </row>
    <row r="481" spans="1:254">
      <c r="A481" s="39"/>
      <c r="B481" s="704"/>
      <c r="C481" s="917"/>
      <c r="D481" s="39"/>
      <c r="E481" s="2061"/>
    </row>
    <row r="482" spans="1:254">
      <c r="B482" s="944" t="s">
        <v>2562</v>
      </c>
      <c r="F482" s="907">
        <f>C482*E482</f>
        <v>0</v>
      </c>
      <c r="H482" s="72" t="s">
        <v>2554</v>
      </c>
      <c r="I482" s="72" t="s">
        <v>2555</v>
      </c>
    </row>
    <row r="483" spans="1:254" ht="27.6">
      <c r="B483" s="957" t="s">
        <v>2563</v>
      </c>
    </row>
    <row r="484" spans="1:254" ht="55.2">
      <c r="B484" s="957" t="s">
        <v>2564</v>
      </c>
    </row>
    <row r="485" spans="1:254">
      <c r="B485" s="944"/>
    </row>
    <row r="486" spans="1:254">
      <c r="A486" s="702" t="s">
        <v>40</v>
      </c>
      <c r="B486" s="704" t="s">
        <v>2581</v>
      </c>
      <c r="C486" s="906">
        <v>174</v>
      </c>
      <c r="D486" s="702" t="s">
        <v>29</v>
      </c>
      <c r="E486" s="2345"/>
      <c r="F486" s="907">
        <f>C486*E486</f>
        <v>0</v>
      </c>
      <c r="G486" s="928">
        <f>G478</f>
        <v>174.07499999999999</v>
      </c>
      <c r="H486" s="896"/>
    </row>
    <row r="487" spans="1:254">
      <c r="B487" s="704"/>
      <c r="E487" s="2345"/>
      <c r="G487" s="928"/>
      <c r="H487" s="896"/>
    </row>
    <row r="488" spans="1:254">
      <c r="B488" s="704"/>
      <c r="E488" s="2345"/>
      <c r="G488" s="928"/>
      <c r="H488" s="896"/>
    </row>
    <row r="489" spans="1:254">
      <c r="B489" s="704"/>
      <c r="E489" s="2345"/>
      <c r="G489" s="928"/>
      <c r="H489" s="896"/>
    </row>
    <row r="490" spans="1:254">
      <c r="A490" s="39"/>
      <c r="B490" s="704"/>
      <c r="C490" s="917"/>
      <c r="D490" s="39"/>
      <c r="E490" s="2346"/>
    </row>
    <row r="491" spans="1:254">
      <c r="A491" s="949"/>
      <c r="B491" s="350"/>
      <c r="C491" s="921"/>
      <c r="D491" s="700"/>
      <c r="E491" s="2341"/>
      <c r="F491" s="622"/>
    </row>
    <row r="492" spans="1:254">
      <c r="A492" s="922"/>
      <c r="B492" s="923" t="s">
        <v>400</v>
      </c>
      <c r="C492" s="924"/>
      <c r="D492" s="922"/>
      <c r="E492" s="2342"/>
      <c r="F492" s="925">
        <f>SUM(F449:F490)</f>
        <v>200000</v>
      </c>
    </row>
    <row r="493" spans="1:254">
      <c r="A493" s="39"/>
      <c r="B493" s="704"/>
      <c r="C493" s="917"/>
      <c r="D493" s="39"/>
      <c r="E493" s="2346"/>
    </row>
    <row r="494" spans="1:254">
      <c r="A494" s="910"/>
      <c r="B494" s="964" t="s">
        <v>2583</v>
      </c>
      <c r="C494" s="912"/>
      <c r="D494" s="910"/>
      <c r="E494" s="2339"/>
      <c r="F494" s="907">
        <f>C494*E494</f>
        <v>0</v>
      </c>
    </row>
    <row r="495" spans="1:254">
      <c r="A495" s="910"/>
      <c r="B495" s="964"/>
      <c r="C495" s="912"/>
      <c r="D495" s="910"/>
      <c r="E495" s="2339"/>
      <c r="F495" s="907">
        <f>C495*E495</f>
        <v>0</v>
      </c>
    </row>
    <row r="496" spans="1:254" s="331" customFormat="1">
      <c r="A496" s="39"/>
      <c r="B496" s="38" t="s">
        <v>2534</v>
      </c>
      <c r="C496" s="912"/>
      <c r="D496" s="39"/>
      <c r="E496" s="958"/>
      <c r="F496" s="959"/>
      <c r="G496" s="541"/>
      <c r="H496" s="541"/>
      <c r="I496" s="541"/>
      <c r="J496" s="541"/>
      <c r="K496" s="541"/>
      <c r="L496" s="541"/>
      <c r="M496" s="541"/>
      <c r="N496" s="541"/>
      <c r="O496" s="541"/>
      <c r="P496" s="541"/>
      <c r="Q496" s="541"/>
      <c r="R496" s="541"/>
      <c r="S496" s="541"/>
      <c r="T496" s="541"/>
      <c r="U496" s="541"/>
      <c r="V496" s="541"/>
      <c r="W496" s="541"/>
      <c r="X496" s="541"/>
      <c r="Y496" s="541"/>
      <c r="Z496" s="541"/>
      <c r="AA496" s="541"/>
      <c r="AB496" s="541"/>
      <c r="AC496" s="541"/>
      <c r="AD496" s="541"/>
      <c r="AE496" s="541"/>
      <c r="AF496" s="541"/>
      <c r="AG496" s="541"/>
      <c r="AH496" s="541"/>
      <c r="AI496" s="541"/>
      <c r="AJ496" s="541"/>
      <c r="AK496" s="541"/>
      <c r="AL496" s="541"/>
      <c r="AM496" s="541"/>
      <c r="AN496" s="541"/>
      <c r="AO496" s="541"/>
      <c r="AP496" s="541"/>
      <c r="AQ496" s="541"/>
      <c r="AR496" s="541"/>
      <c r="AS496" s="541"/>
      <c r="AT496" s="541"/>
      <c r="AU496" s="541"/>
      <c r="AV496" s="541"/>
      <c r="AW496" s="541"/>
      <c r="AX496" s="541"/>
      <c r="AY496" s="541"/>
      <c r="AZ496" s="541"/>
      <c r="BA496" s="541"/>
      <c r="BB496" s="541"/>
      <c r="BC496" s="541"/>
      <c r="BD496" s="541"/>
      <c r="BE496" s="541"/>
      <c r="BF496" s="541"/>
      <c r="BG496" s="541"/>
      <c r="BH496" s="541"/>
      <c r="BI496" s="541"/>
      <c r="BJ496" s="541"/>
      <c r="BK496" s="541"/>
      <c r="BL496" s="541"/>
      <c r="BM496" s="541"/>
      <c r="BN496" s="541"/>
      <c r="BO496" s="541"/>
      <c r="BP496" s="541"/>
      <c r="BQ496" s="541"/>
      <c r="BR496" s="541"/>
      <c r="BS496" s="541"/>
      <c r="BT496" s="541"/>
      <c r="BU496" s="541"/>
      <c r="BV496" s="541"/>
      <c r="BW496" s="541"/>
      <c r="BX496" s="541"/>
      <c r="BY496" s="541"/>
      <c r="BZ496" s="541"/>
      <c r="CA496" s="541"/>
      <c r="CB496" s="541"/>
      <c r="CC496" s="541"/>
      <c r="CD496" s="541"/>
      <c r="CE496" s="541"/>
      <c r="CF496" s="541"/>
      <c r="CG496" s="541"/>
      <c r="CH496" s="541"/>
      <c r="CI496" s="541"/>
      <c r="CJ496" s="541"/>
      <c r="CK496" s="541"/>
      <c r="CL496" s="541"/>
      <c r="CM496" s="541"/>
      <c r="CN496" s="541"/>
      <c r="CO496" s="541"/>
      <c r="CP496" s="541"/>
      <c r="CQ496" s="541"/>
      <c r="CR496" s="541"/>
      <c r="CS496" s="541"/>
      <c r="CT496" s="541"/>
      <c r="CU496" s="541"/>
      <c r="CV496" s="541"/>
      <c r="CW496" s="541"/>
      <c r="CX496" s="541"/>
      <c r="CY496" s="541"/>
      <c r="CZ496" s="541"/>
      <c r="DA496" s="541"/>
      <c r="DB496" s="541"/>
      <c r="DC496" s="541"/>
      <c r="DD496" s="541"/>
      <c r="DE496" s="541"/>
      <c r="DF496" s="541"/>
      <c r="DG496" s="541"/>
      <c r="DH496" s="541"/>
      <c r="DI496" s="541"/>
      <c r="DJ496" s="541"/>
      <c r="DK496" s="541"/>
      <c r="DL496" s="541"/>
      <c r="DM496" s="541"/>
      <c r="DN496" s="541"/>
      <c r="DO496" s="541"/>
      <c r="DP496" s="541"/>
      <c r="DQ496" s="541"/>
      <c r="DR496" s="541"/>
      <c r="DS496" s="541"/>
      <c r="DT496" s="541"/>
      <c r="DU496" s="541"/>
      <c r="DV496" s="541"/>
      <c r="DW496" s="541"/>
      <c r="DX496" s="541"/>
      <c r="DY496" s="541"/>
      <c r="DZ496" s="541"/>
      <c r="EA496" s="541"/>
      <c r="EB496" s="541"/>
      <c r="EC496" s="541"/>
      <c r="ED496" s="541"/>
      <c r="EE496" s="541"/>
      <c r="EF496" s="541"/>
      <c r="EG496" s="541"/>
      <c r="EH496" s="541"/>
      <c r="EI496" s="541"/>
      <c r="EJ496" s="541"/>
      <c r="EK496" s="541"/>
      <c r="EL496" s="541"/>
      <c r="EM496" s="541"/>
      <c r="EN496" s="541"/>
      <c r="EO496" s="541"/>
      <c r="EP496" s="541"/>
      <c r="EQ496" s="541"/>
      <c r="ER496" s="541"/>
      <c r="ES496" s="541"/>
      <c r="ET496" s="541"/>
      <c r="EU496" s="541"/>
      <c r="EV496" s="541"/>
      <c r="EW496" s="541"/>
      <c r="EX496" s="541"/>
      <c r="EY496" s="541"/>
      <c r="EZ496" s="541"/>
      <c r="FA496" s="541"/>
      <c r="FB496" s="541"/>
      <c r="FC496" s="541"/>
      <c r="FD496" s="541"/>
      <c r="FE496" s="541"/>
      <c r="FF496" s="541"/>
      <c r="FG496" s="541"/>
      <c r="FH496" s="541"/>
      <c r="FI496" s="541"/>
      <c r="FJ496" s="541"/>
      <c r="FK496" s="541"/>
      <c r="FL496" s="541"/>
      <c r="FM496" s="541"/>
      <c r="FN496" s="541"/>
      <c r="FO496" s="541"/>
      <c r="FP496" s="541"/>
      <c r="FQ496" s="541"/>
      <c r="FR496" s="541"/>
      <c r="FS496" s="541"/>
      <c r="FT496" s="541"/>
      <c r="FU496" s="541"/>
      <c r="FV496" s="541"/>
      <c r="FW496" s="541"/>
      <c r="FX496" s="541"/>
      <c r="FY496" s="541"/>
      <c r="FZ496" s="541"/>
      <c r="GA496" s="541"/>
      <c r="GB496" s="541"/>
      <c r="GC496" s="541"/>
      <c r="GD496" s="541"/>
      <c r="GE496" s="541"/>
      <c r="GF496" s="541"/>
      <c r="GG496" s="541"/>
      <c r="GH496" s="541"/>
      <c r="GI496" s="541"/>
      <c r="GJ496" s="541"/>
      <c r="GK496" s="541"/>
      <c r="GL496" s="541"/>
      <c r="GM496" s="541"/>
      <c r="GN496" s="541"/>
      <c r="GO496" s="541"/>
      <c r="GP496" s="541"/>
      <c r="GQ496" s="541"/>
      <c r="GR496" s="541"/>
      <c r="GS496" s="541"/>
      <c r="GT496" s="541"/>
      <c r="GU496" s="541"/>
      <c r="GV496" s="541"/>
      <c r="GW496" s="541"/>
      <c r="GX496" s="541"/>
      <c r="GY496" s="541"/>
      <c r="GZ496" s="541"/>
      <c r="HA496" s="541"/>
      <c r="HB496" s="541"/>
      <c r="HC496" s="541"/>
      <c r="HD496" s="541"/>
      <c r="HE496" s="541"/>
      <c r="HF496" s="541"/>
      <c r="HG496" s="541"/>
      <c r="HH496" s="541"/>
      <c r="HI496" s="541"/>
      <c r="HJ496" s="541"/>
      <c r="HK496" s="541"/>
      <c r="HL496" s="541"/>
      <c r="HM496" s="541"/>
      <c r="HN496" s="541"/>
      <c r="HO496" s="541"/>
      <c r="HP496" s="541"/>
      <c r="HQ496" s="541"/>
      <c r="HR496" s="541"/>
      <c r="HS496" s="541"/>
      <c r="HT496" s="541"/>
      <c r="HU496" s="541"/>
      <c r="HV496" s="541"/>
      <c r="HW496" s="541"/>
      <c r="HX496" s="541"/>
      <c r="HY496" s="541"/>
      <c r="HZ496" s="541"/>
      <c r="IA496" s="541"/>
      <c r="IB496" s="541"/>
      <c r="IC496" s="541"/>
      <c r="ID496" s="541"/>
      <c r="IE496" s="541"/>
      <c r="IF496" s="541"/>
      <c r="IG496" s="541"/>
      <c r="IH496" s="541"/>
      <c r="II496" s="541"/>
      <c r="IJ496" s="541"/>
      <c r="IK496" s="541"/>
      <c r="IL496" s="541"/>
      <c r="IM496" s="541"/>
      <c r="IN496" s="541"/>
      <c r="IO496" s="541"/>
      <c r="IP496" s="541"/>
      <c r="IQ496" s="541"/>
      <c r="IR496" s="541"/>
      <c r="IS496" s="541"/>
      <c r="IT496" s="541"/>
    </row>
    <row r="497" spans="1:254" s="331" customFormat="1" ht="27.6">
      <c r="A497" s="39" t="s">
        <v>30</v>
      </c>
      <c r="B497" s="41" t="s">
        <v>2535</v>
      </c>
      <c r="C497" s="912">
        <v>89</v>
      </c>
      <c r="D497" s="39" t="s">
        <v>399</v>
      </c>
      <c r="E497" s="958"/>
      <c r="F497" s="959">
        <f>C497*E497</f>
        <v>0</v>
      </c>
      <c r="G497" s="541"/>
      <c r="H497" s="541"/>
      <c r="I497" s="541"/>
      <c r="J497" s="541"/>
      <c r="K497" s="541"/>
      <c r="L497" s="541"/>
      <c r="M497" s="541"/>
      <c r="N497" s="541"/>
      <c r="O497" s="541"/>
      <c r="P497" s="541"/>
      <c r="Q497" s="541"/>
      <c r="R497" s="541"/>
      <c r="S497" s="541"/>
      <c r="T497" s="541"/>
      <c r="U497" s="541"/>
      <c r="V497" s="541"/>
      <c r="W497" s="541"/>
      <c r="X497" s="541"/>
      <c r="Y497" s="541"/>
      <c r="Z497" s="541"/>
      <c r="AA497" s="541"/>
      <c r="AB497" s="541"/>
      <c r="AC497" s="541"/>
      <c r="AD497" s="541"/>
      <c r="AE497" s="541"/>
      <c r="AF497" s="541"/>
      <c r="AG497" s="541"/>
      <c r="AH497" s="541"/>
      <c r="AI497" s="541"/>
      <c r="AJ497" s="541"/>
      <c r="AK497" s="541"/>
      <c r="AL497" s="541"/>
      <c r="AM497" s="541"/>
      <c r="AN497" s="541"/>
      <c r="AO497" s="541"/>
      <c r="AP497" s="541"/>
      <c r="AQ497" s="541"/>
      <c r="AR497" s="541"/>
      <c r="AS497" s="541"/>
      <c r="AT497" s="541"/>
      <c r="AU497" s="541"/>
      <c r="AV497" s="541"/>
      <c r="AW497" s="541"/>
      <c r="AX497" s="541"/>
      <c r="AY497" s="541"/>
      <c r="AZ497" s="541"/>
      <c r="BA497" s="541"/>
      <c r="BB497" s="541"/>
      <c r="BC497" s="541"/>
      <c r="BD497" s="541"/>
      <c r="BE497" s="541"/>
      <c r="BF497" s="541"/>
      <c r="BG497" s="541"/>
      <c r="BH497" s="541"/>
      <c r="BI497" s="541"/>
      <c r="BJ497" s="541"/>
      <c r="BK497" s="541"/>
      <c r="BL497" s="541"/>
      <c r="BM497" s="541"/>
      <c r="BN497" s="541"/>
      <c r="BO497" s="541"/>
      <c r="BP497" s="541"/>
      <c r="BQ497" s="541"/>
      <c r="BR497" s="541"/>
      <c r="BS497" s="541"/>
      <c r="BT497" s="541"/>
      <c r="BU497" s="541"/>
      <c r="BV497" s="541"/>
      <c r="BW497" s="541"/>
      <c r="BX497" s="541"/>
      <c r="BY497" s="541"/>
      <c r="BZ497" s="541"/>
      <c r="CA497" s="541"/>
      <c r="CB497" s="541"/>
      <c r="CC497" s="541"/>
      <c r="CD497" s="541"/>
      <c r="CE497" s="541"/>
      <c r="CF497" s="541"/>
      <c r="CG497" s="541"/>
      <c r="CH497" s="541"/>
      <c r="CI497" s="541"/>
      <c r="CJ497" s="541"/>
      <c r="CK497" s="541"/>
      <c r="CL497" s="541"/>
      <c r="CM497" s="541"/>
      <c r="CN497" s="541"/>
      <c r="CO497" s="541"/>
      <c r="CP497" s="541"/>
      <c r="CQ497" s="541"/>
      <c r="CR497" s="541"/>
      <c r="CS497" s="541"/>
      <c r="CT497" s="541"/>
      <c r="CU497" s="541"/>
      <c r="CV497" s="541"/>
      <c r="CW497" s="541"/>
      <c r="CX497" s="541"/>
      <c r="CY497" s="541"/>
      <c r="CZ497" s="541"/>
      <c r="DA497" s="541"/>
      <c r="DB497" s="541"/>
      <c r="DC497" s="541"/>
      <c r="DD497" s="541"/>
      <c r="DE497" s="541"/>
      <c r="DF497" s="541"/>
      <c r="DG497" s="541"/>
      <c r="DH497" s="541"/>
      <c r="DI497" s="541"/>
      <c r="DJ497" s="541"/>
      <c r="DK497" s="541"/>
      <c r="DL497" s="541"/>
      <c r="DM497" s="541"/>
      <c r="DN497" s="541"/>
      <c r="DO497" s="541"/>
      <c r="DP497" s="541"/>
      <c r="DQ497" s="541"/>
      <c r="DR497" s="541"/>
      <c r="DS497" s="541"/>
      <c r="DT497" s="541"/>
      <c r="DU497" s="541"/>
      <c r="DV497" s="541"/>
      <c r="DW497" s="541"/>
      <c r="DX497" s="541"/>
      <c r="DY497" s="541"/>
      <c r="DZ497" s="541"/>
      <c r="EA497" s="541"/>
      <c r="EB497" s="541"/>
      <c r="EC497" s="541"/>
      <c r="ED497" s="541"/>
      <c r="EE497" s="541"/>
      <c r="EF497" s="541"/>
      <c r="EG497" s="541"/>
      <c r="EH497" s="541"/>
      <c r="EI497" s="541"/>
      <c r="EJ497" s="541"/>
      <c r="EK497" s="541"/>
      <c r="EL497" s="541"/>
      <c r="EM497" s="541"/>
      <c r="EN497" s="541"/>
      <c r="EO497" s="541"/>
      <c r="EP497" s="541"/>
      <c r="EQ497" s="541"/>
      <c r="ER497" s="541"/>
      <c r="ES497" s="541"/>
      <c r="ET497" s="541"/>
      <c r="EU497" s="541"/>
      <c r="EV497" s="541"/>
      <c r="EW497" s="541"/>
      <c r="EX497" s="541"/>
      <c r="EY497" s="541"/>
      <c r="EZ497" s="541"/>
      <c r="FA497" s="541"/>
      <c r="FB497" s="541"/>
      <c r="FC497" s="541"/>
      <c r="FD497" s="541"/>
      <c r="FE497" s="541"/>
      <c r="FF497" s="541"/>
      <c r="FG497" s="541"/>
      <c r="FH497" s="541"/>
      <c r="FI497" s="541"/>
      <c r="FJ497" s="541"/>
      <c r="FK497" s="541"/>
      <c r="FL497" s="541"/>
      <c r="FM497" s="541"/>
      <c r="FN497" s="541"/>
      <c r="FO497" s="541"/>
      <c r="FP497" s="541"/>
      <c r="FQ497" s="541"/>
      <c r="FR497" s="541"/>
      <c r="FS497" s="541"/>
      <c r="FT497" s="541"/>
      <c r="FU497" s="541"/>
      <c r="FV497" s="541"/>
      <c r="FW497" s="541"/>
      <c r="FX497" s="541"/>
      <c r="FY497" s="541"/>
      <c r="FZ497" s="541"/>
      <c r="GA497" s="541"/>
      <c r="GB497" s="541"/>
      <c r="GC497" s="541"/>
      <c r="GD497" s="541"/>
      <c r="GE497" s="541"/>
      <c r="GF497" s="541"/>
      <c r="GG497" s="541"/>
      <c r="GH497" s="541"/>
      <c r="GI497" s="541"/>
      <c r="GJ497" s="541"/>
      <c r="GK497" s="541"/>
      <c r="GL497" s="541"/>
      <c r="GM497" s="541"/>
      <c r="GN497" s="541"/>
      <c r="GO497" s="541"/>
      <c r="GP497" s="541"/>
      <c r="GQ497" s="541"/>
      <c r="GR497" s="541"/>
      <c r="GS497" s="541"/>
      <c r="GT497" s="541"/>
      <c r="GU497" s="541"/>
      <c r="GV497" s="541"/>
      <c r="GW497" s="541"/>
      <c r="GX497" s="541"/>
      <c r="GY497" s="541"/>
      <c r="GZ497" s="541"/>
      <c r="HA497" s="541"/>
      <c r="HB497" s="541"/>
      <c r="HC497" s="541"/>
      <c r="HD497" s="541"/>
      <c r="HE497" s="541"/>
      <c r="HF497" s="541"/>
      <c r="HG497" s="541"/>
      <c r="HH497" s="541"/>
      <c r="HI497" s="541"/>
      <c r="HJ497" s="541"/>
      <c r="HK497" s="541"/>
      <c r="HL497" s="541"/>
      <c r="HM497" s="541"/>
      <c r="HN497" s="541"/>
      <c r="HO497" s="541"/>
      <c r="HP497" s="541"/>
      <c r="HQ497" s="541"/>
      <c r="HR497" s="541"/>
      <c r="HS497" s="541"/>
      <c r="HT497" s="541"/>
      <c r="HU497" s="541"/>
      <c r="HV497" s="541"/>
      <c r="HW497" s="541"/>
      <c r="HX497" s="541"/>
      <c r="HY497" s="541"/>
      <c r="HZ497" s="541"/>
      <c r="IA497" s="541"/>
      <c r="IB497" s="541"/>
      <c r="IC497" s="541"/>
      <c r="ID497" s="541"/>
      <c r="IE497" s="541"/>
      <c r="IF497" s="541"/>
      <c r="IG497" s="541"/>
      <c r="IH497" s="541"/>
      <c r="II497" s="541"/>
      <c r="IJ497" s="541"/>
      <c r="IK497" s="541"/>
      <c r="IL497" s="541"/>
      <c r="IM497" s="541"/>
      <c r="IN497" s="541"/>
      <c r="IO497" s="541"/>
      <c r="IP497" s="541"/>
      <c r="IQ497" s="541"/>
      <c r="IR497" s="541"/>
      <c r="IS497" s="541"/>
      <c r="IT497" s="541"/>
    </row>
    <row r="498" spans="1:254" s="331" customFormat="1" ht="10.199999999999999" customHeight="1">
      <c r="A498" s="39"/>
      <c r="B498" s="41"/>
      <c r="C498" s="912"/>
      <c r="D498" s="39"/>
      <c r="E498" s="958"/>
      <c r="F498" s="959"/>
      <c r="G498" s="541"/>
      <c r="H498" s="541"/>
      <c r="I498" s="541"/>
      <c r="J498" s="541"/>
      <c r="K498" s="541"/>
      <c r="L498" s="541"/>
      <c r="M498" s="541"/>
      <c r="N498" s="541"/>
      <c r="O498" s="541"/>
      <c r="P498" s="541"/>
      <c r="Q498" s="541"/>
      <c r="R498" s="541"/>
      <c r="S498" s="541"/>
      <c r="T498" s="541"/>
      <c r="U498" s="541"/>
      <c r="V498" s="541"/>
      <c r="W498" s="541"/>
      <c r="X498" s="541"/>
      <c r="Y498" s="541"/>
      <c r="Z498" s="541"/>
      <c r="AA498" s="541"/>
      <c r="AB498" s="541"/>
      <c r="AC498" s="541"/>
      <c r="AD498" s="541"/>
      <c r="AE498" s="541"/>
      <c r="AF498" s="541"/>
      <c r="AG498" s="541"/>
      <c r="AH498" s="541"/>
      <c r="AI498" s="541"/>
      <c r="AJ498" s="541"/>
      <c r="AK498" s="541"/>
      <c r="AL498" s="541"/>
      <c r="AM498" s="541"/>
      <c r="AN498" s="541"/>
      <c r="AO498" s="541"/>
      <c r="AP498" s="541"/>
      <c r="AQ498" s="541"/>
      <c r="AR498" s="541"/>
      <c r="AS498" s="541"/>
      <c r="AT498" s="541"/>
      <c r="AU498" s="541"/>
      <c r="AV498" s="541"/>
      <c r="AW498" s="541"/>
      <c r="AX498" s="541"/>
      <c r="AY498" s="541"/>
      <c r="AZ498" s="541"/>
      <c r="BA498" s="541"/>
      <c r="BB498" s="541"/>
      <c r="BC498" s="541"/>
      <c r="BD498" s="541"/>
      <c r="BE498" s="541"/>
      <c r="BF498" s="541"/>
      <c r="BG498" s="541"/>
      <c r="BH498" s="541"/>
      <c r="BI498" s="541"/>
      <c r="BJ498" s="541"/>
      <c r="BK498" s="541"/>
      <c r="BL498" s="541"/>
      <c r="BM498" s="541"/>
      <c r="BN498" s="541"/>
      <c r="BO498" s="541"/>
      <c r="BP498" s="541"/>
      <c r="BQ498" s="541"/>
      <c r="BR498" s="541"/>
      <c r="BS498" s="541"/>
      <c r="BT498" s="541"/>
      <c r="BU498" s="541"/>
      <c r="BV498" s="541"/>
      <c r="BW498" s="541"/>
      <c r="BX498" s="541"/>
      <c r="BY498" s="541"/>
      <c r="BZ498" s="541"/>
      <c r="CA498" s="541"/>
      <c r="CB498" s="541"/>
      <c r="CC498" s="541"/>
      <c r="CD498" s="541"/>
      <c r="CE498" s="541"/>
      <c r="CF498" s="541"/>
      <c r="CG498" s="541"/>
      <c r="CH498" s="541"/>
      <c r="CI498" s="541"/>
      <c r="CJ498" s="541"/>
      <c r="CK498" s="541"/>
      <c r="CL498" s="541"/>
      <c r="CM498" s="541"/>
      <c r="CN498" s="541"/>
      <c r="CO498" s="541"/>
      <c r="CP498" s="541"/>
      <c r="CQ498" s="541"/>
      <c r="CR498" s="541"/>
      <c r="CS498" s="541"/>
      <c r="CT498" s="541"/>
      <c r="CU498" s="541"/>
      <c r="CV498" s="541"/>
      <c r="CW498" s="541"/>
      <c r="CX498" s="541"/>
      <c r="CY498" s="541"/>
      <c r="CZ498" s="541"/>
      <c r="DA498" s="541"/>
      <c r="DB498" s="541"/>
      <c r="DC498" s="541"/>
      <c r="DD498" s="541"/>
      <c r="DE498" s="541"/>
      <c r="DF498" s="541"/>
      <c r="DG498" s="541"/>
      <c r="DH498" s="541"/>
      <c r="DI498" s="541"/>
      <c r="DJ498" s="541"/>
      <c r="DK498" s="541"/>
      <c r="DL498" s="541"/>
      <c r="DM498" s="541"/>
      <c r="DN498" s="541"/>
      <c r="DO498" s="541"/>
      <c r="DP498" s="541"/>
      <c r="DQ498" s="541"/>
      <c r="DR498" s="541"/>
      <c r="DS498" s="541"/>
      <c r="DT498" s="541"/>
      <c r="DU498" s="541"/>
      <c r="DV498" s="541"/>
      <c r="DW498" s="541"/>
      <c r="DX498" s="541"/>
      <c r="DY498" s="541"/>
      <c r="DZ498" s="541"/>
      <c r="EA498" s="541"/>
      <c r="EB498" s="541"/>
      <c r="EC498" s="541"/>
      <c r="ED498" s="541"/>
      <c r="EE498" s="541"/>
      <c r="EF498" s="541"/>
      <c r="EG498" s="541"/>
      <c r="EH498" s="541"/>
      <c r="EI498" s="541"/>
      <c r="EJ498" s="541"/>
      <c r="EK498" s="541"/>
      <c r="EL498" s="541"/>
      <c r="EM498" s="541"/>
      <c r="EN498" s="541"/>
      <c r="EO498" s="541"/>
      <c r="EP498" s="541"/>
      <c r="EQ498" s="541"/>
      <c r="ER498" s="541"/>
      <c r="ES498" s="541"/>
      <c r="ET498" s="541"/>
      <c r="EU498" s="541"/>
      <c r="EV498" s="541"/>
      <c r="EW498" s="541"/>
      <c r="EX498" s="541"/>
      <c r="EY498" s="541"/>
      <c r="EZ498" s="541"/>
      <c r="FA498" s="541"/>
      <c r="FB498" s="541"/>
      <c r="FC498" s="541"/>
      <c r="FD498" s="541"/>
      <c r="FE498" s="541"/>
      <c r="FF498" s="541"/>
      <c r="FG498" s="541"/>
      <c r="FH498" s="541"/>
      <c r="FI498" s="541"/>
      <c r="FJ498" s="541"/>
      <c r="FK498" s="541"/>
      <c r="FL498" s="541"/>
      <c r="FM498" s="541"/>
      <c r="FN498" s="541"/>
      <c r="FO498" s="541"/>
      <c r="FP498" s="541"/>
      <c r="FQ498" s="541"/>
      <c r="FR498" s="541"/>
      <c r="FS498" s="541"/>
      <c r="FT498" s="541"/>
      <c r="FU498" s="541"/>
      <c r="FV498" s="541"/>
      <c r="FW498" s="541"/>
      <c r="FX498" s="541"/>
      <c r="FY498" s="541"/>
      <c r="FZ498" s="541"/>
      <c r="GA498" s="541"/>
      <c r="GB498" s="541"/>
      <c r="GC498" s="541"/>
      <c r="GD498" s="541"/>
      <c r="GE498" s="541"/>
      <c r="GF498" s="541"/>
      <c r="GG498" s="541"/>
      <c r="GH498" s="541"/>
      <c r="GI498" s="541"/>
      <c r="GJ498" s="541"/>
      <c r="GK498" s="541"/>
      <c r="GL498" s="541"/>
      <c r="GM498" s="541"/>
      <c r="GN498" s="541"/>
      <c r="GO498" s="541"/>
      <c r="GP498" s="541"/>
      <c r="GQ498" s="541"/>
      <c r="GR498" s="541"/>
      <c r="GS498" s="541"/>
      <c r="GT498" s="541"/>
      <c r="GU498" s="541"/>
      <c r="GV498" s="541"/>
      <c r="GW498" s="541"/>
      <c r="GX498" s="541"/>
      <c r="GY498" s="541"/>
      <c r="GZ498" s="541"/>
      <c r="HA498" s="541"/>
      <c r="HB498" s="541"/>
      <c r="HC498" s="541"/>
      <c r="HD498" s="541"/>
      <c r="HE498" s="541"/>
      <c r="HF498" s="541"/>
      <c r="HG498" s="541"/>
      <c r="HH498" s="541"/>
      <c r="HI498" s="541"/>
      <c r="HJ498" s="541"/>
      <c r="HK498" s="541"/>
      <c r="HL498" s="541"/>
      <c r="HM498" s="541"/>
      <c r="HN498" s="541"/>
      <c r="HO498" s="541"/>
      <c r="HP498" s="541"/>
      <c r="HQ498" s="541"/>
      <c r="HR498" s="541"/>
      <c r="HS498" s="541"/>
      <c r="HT498" s="541"/>
      <c r="HU498" s="541"/>
      <c r="HV498" s="541"/>
      <c r="HW498" s="541"/>
      <c r="HX498" s="541"/>
      <c r="HY498" s="541"/>
      <c r="HZ498" s="541"/>
      <c r="IA498" s="541"/>
      <c r="IB498" s="541"/>
      <c r="IC498" s="541"/>
      <c r="ID498" s="541"/>
      <c r="IE498" s="541"/>
      <c r="IF498" s="541"/>
      <c r="IG498" s="541"/>
      <c r="IH498" s="541"/>
      <c r="II498" s="541"/>
      <c r="IJ498" s="541"/>
      <c r="IK498" s="541"/>
      <c r="IL498" s="541"/>
      <c r="IM498" s="541"/>
      <c r="IN498" s="541"/>
      <c r="IO498" s="541"/>
      <c r="IP498" s="541"/>
      <c r="IQ498" s="541"/>
      <c r="IR498" s="541"/>
      <c r="IS498" s="541"/>
      <c r="IT498" s="541"/>
    </row>
    <row r="499" spans="1:254" s="331" customFormat="1">
      <c r="A499" s="39" t="s">
        <v>31</v>
      </c>
      <c r="B499" s="41" t="s">
        <v>2536</v>
      </c>
      <c r="C499" s="912">
        <v>110</v>
      </c>
      <c r="D499" s="39" t="s">
        <v>399</v>
      </c>
      <c r="E499" s="958"/>
      <c r="F499" s="959">
        <f>C499*E499</f>
        <v>0</v>
      </c>
      <c r="G499" s="541"/>
      <c r="H499" s="541"/>
      <c r="I499" s="541"/>
      <c r="J499" s="541"/>
      <c r="K499" s="541"/>
      <c r="L499" s="541"/>
      <c r="M499" s="541"/>
      <c r="N499" s="541"/>
      <c r="O499" s="541"/>
      <c r="P499" s="541"/>
      <c r="Q499" s="541"/>
      <c r="R499" s="541"/>
      <c r="S499" s="541"/>
      <c r="T499" s="541"/>
      <c r="U499" s="541"/>
      <c r="V499" s="541"/>
      <c r="W499" s="541"/>
      <c r="X499" s="541"/>
      <c r="Y499" s="541"/>
      <c r="Z499" s="541"/>
      <c r="AA499" s="541"/>
      <c r="AB499" s="541"/>
      <c r="AC499" s="541"/>
      <c r="AD499" s="541"/>
      <c r="AE499" s="541"/>
      <c r="AF499" s="541"/>
      <c r="AG499" s="541"/>
      <c r="AH499" s="541"/>
      <c r="AI499" s="541"/>
      <c r="AJ499" s="541"/>
      <c r="AK499" s="541"/>
      <c r="AL499" s="541"/>
      <c r="AM499" s="541"/>
      <c r="AN499" s="541"/>
      <c r="AO499" s="541"/>
      <c r="AP499" s="541"/>
      <c r="AQ499" s="541"/>
      <c r="AR499" s="541"/>
      <c r="AS499" s="541"/>
      <c r="AT499" s="541"/>
      <c r="AU499" s="541"/>
      <c r="AV499" s="541"/>
      <c r="AW499" s="541"/>
      <c r="AX499" s="541"/>
      <c r="AY499" s="541"/>
      <c r="AZ499" s="541"/>
      <c r="BA499" s="541"/>
      <c r="BB499" s="541"/>
      <c r="BC499" s="541"/>
      <c r="BD499" s="541"/>
      <c r="BE499" s="541"/>
      <c r="BF499" s="541"/>
      <c r="BG499" s="541"/>
      <c r="BH499" s="541"/>
      <c r="BI499" s="541"/>
      <c r="BJ499" s="541"/>
      <c r="BK499" s="541"/>
      <c r="BL499" s="541"/>
      <c r="BM499" s="541"/>
      <c r="BN499" s="541"/>
      <c r="BO499" s="541"/>
      <c r="BP499" s="541"/>
      <c r="BQ499" s="541"/>
      <c r="BR499" s="541"/>
      <c r="BS499" s="541"/>
      <c r="BT499" s="541"/>
      <c r="BU499" s="541"/>
      <c r="BV499" s="541"/>
      <c r="BW499" s="541"/>
      <c r="BX499" s="541"/>
      <c r="BY499" s="541"/>
      <c r="BZ499" s="541"/>
      <c r="CA499" s="541"/>
      <c r="CB499" s="541"/>
      <c r="CC499" s="541"/>
      <c r="CD499" s="541"/>
      <c r="CE499" s="541"/>
      <c r="CF499" s="541"/>
      <c r="CG499" s="541"/>
      <c r="CH499" s="541"/>
      <c r="CI499" s="541"/>
      <c r="CJ499" s="541"/>
      <c r="CK499" s="541"/>
      <c r="CL499" s="541"/>
      <c r="CM499" s="541"/>
      <c r="CN499" s="541"/>
      <c r="CO499" s="541"/>
      <c r="CP499" s="541"/>
      <c r="CQ499" s="541"/>
      <c r="CR499" s="541"/>
      <c r="CS499" s="541"/>
      <c r="CT499" s="541"/>
      <c r="CU499" s="541"/>
      <c r="CV499" s="541"/>
      <c r="CW499" s="541"/>
      <c r="CX499" s="541"/>
      <c r="CY499" s="541"/>
      <c r="CZ499" s="541"/>
      <c r="DA499" s="541"/>
      <c r="DB499" s="541"/>
      <c r="DC499" s="541"/>
      <c r="DD499" s="541"/>
      <c r="DE499" s="541"/>
      <c r="DF499" s="541"/>
      <c r="DG499" s="541"/>
      <c r="DH499" s="541"/>
      <c r="DI499" s="541"/>
      <c r="DJ499" s="541"/>
      <c r="DK499" s="541"/>
      <c r="DL499" s="541"/>
      <c r="DM499" s="541"/>
      <c r="DN499" s="541"/>
      <c r="DO499" s="541"/>
      <c r="DP499" s="541"/>
      <c r="DQ499" s="541"/>
      <c r="DR499" s="541"/>
      <c r="DS499" s="541"/>
      <c r="DT499" s="541"/>
      <c r="DU499" s="541"/>
      <c r="DV499" s="541"/>
      <c r="DW499" s="541"/>
      <c r="DX499" s="541"/>
      <c r="DY499" s="541"/>
      <c r="DZ499" s="541"/>
      <c r="EA499" s="541"/>
      <c r="EB499" s="541"/>
      <c r="EC499" s="541"/>
      <c r="ED499" s="541"/>
      <c r="EE499" s="541"/>
      <c r="EF499" s="541"/>
      <c r="EG499" s="541"/>
      <c r="EH499" s="541"/>
      <c r="EI499" s="541"/>
      <c r="EJ499" s="541"/>
      <c r="EK499" s="541"/>
      <c r="EL499" s="541"/>
      <c r="EM499" s="541"/>
      <c r="EN499" s="541"/>
      <c r="EO499" s="541"/>
      <c r="EP499" s="541"/>
      <c r="EQ499" s="541"/>
      <c r="ER499" s="541"/>
      <c r="ES499" s="541"/>
      <c r="ET499" s="541"/>
      <c r="EU499" s="541"/>
      <c r="EV499" s="541"/>
      <c r="EW499" s="541"/>
      <c r="EX499" s="541"/>
      <c r="EY499" s="541"/>
      <c r="EZ499" s="541"/>
      <c r="FA499" s="541"/>
      <c r="FB499" s="541"/>
      <c r="FC499" s="541"/>
      <c r="FD499" s="541"/>
      <c r="FE499" s="541"/>
      <c r="FF499" s="541"/>
      <c r="FG499" s="541"/>
      <c r="FH499" s="541"/>
      <c r="FI499" s="541"/>
      <c r="FJ499" s="541"/>
      <c r="FK499" s="541"/>
      <c r="FL499" s="541"/>
      <c r="FM499" s="541"/>
      <c r="FN499" s="541"/>
      <c r="FO499" s="541"/>
      <c r="FP499" s="541"/>
      <c r="FQ499" s="541"/>
      <c r="FR499" s="541"/>
      <c r="FS499" s="541"/>
      <c r="FT499" s="541"/>
      <c r="FU499" s="541"/>
      <c r="FV499" s="541"/>
      <c r="FW499" s="541"/>
      <c r="FX499" s="541"/>
      <c r="FY499" s="541"/>
      <c r="FZ499" s="541"/>
      <c r="GA499" s="541"/>
      <c r="GB499" s="541"/>
      <c r="GC499" s="541"/>
      <c r="GD499" s="541"/>
      <c r="GE499" s="541"/>
      <c r="GF499" s="541"/>
      <c r="GG499" s="541"/>
      <c r="GH499" s="541"/>
      <c r="GI499" s="541"/>
      <c r="GJ499" s="541"/>
      <c r="GK499" s="541"/>
      <c r="GL499" s="541"/>
      <c r="GM499" s="541"/>
      <c r="GN499" s="541"/>
      <c r="GO499" s="541"/>
      <c r="GP499" s="541"/>
      <c r="GQ499" s="541"/>
      <c r="GR499" s="541"/>
      <c r="GS499" s="541"/>
      <c r="GT499" s="541"/>
      <c r="GU499" s="541"/>
      <c r="GV499" s="541"/>
      <c r="GW499" s="541"/>
      <c r="GX499" s="541"/>
      <c r="GY499" s="541"/>
      <c r="GZ499" s="541"/>
      <c r="HA499" s="541"/>
      <c r="HB499" s="541"/>
      <c r="HC499" s="541"/>
      <c r="HD499" s="541"/>
      <c r="HE499" s="541"/>
      <c r="HF499" s="541"/>
      <c r="HG499" s="541"/>
      <c r="HH499" s="541"/>
      <c r="HI499" s="541"/>
      <c r="HJ499" s="541"/>
      <c r="HK499" s="541"/>
      <c r="HL499" s="541"/>
      <c r="HM499" s="541"/>
      <c r="HN499" s="541"/>
      <c r="HO499" s="541"/>
      <c r="HP499" s="541"/>
      <c r="HQ499" s="541"/>
      <c r="HR499" s="541"/>
      <c r="HS499" s="541"/>
      <c r="HT499" s="541"/>
      <c r="HU499" s="541"/>
      <c r="HV499" s="541"/>
      <c r="HW499" s="541"/>
      <c r="HX499" s="541"/>
      <c r="HY499" s="541"/>
      <c r="HZ499" s="541"/>
      <c r="IA499" s="541"/>
      <c r="IB499" s="541"/>
      <c r="IC499" s="541"/>
      <c r="ID499" s="541"/>
      <c r="IE499" s="541"/>
      <c r="IF499" s="541"/>
      <c r="IG499" s="541"/>
      <c r="IH499" s="541"/>
      <c r="II499" s="541"/>
      <c r="IJ499" s="541"/>
      <c r="IK499" s="541"/>
      <c r="IL499" s="541"/>
      <c r="IM499" s="541"/>
      <c r="IN499" s="541"/>
      <c r="IO499" s="541"/>
      <c r="IP499" s="541"/>
      <c r="IQ499" s="541"/>
      <c r="IR499" s="541"/>
      <c r="IS499" s="541"/>
      <c r="IT499" s="541"/>
    </row>
    <row r="500" spans="1:254" s="331" customFormat="1" ht="10.199999999999999" customHeight="1">
      <c r="A500" s="39"/>
      <c r="B500" s="41"/>
      <c r="C500" s="912"/>
      <c r="D500" s="39"/>
      <c r="E500" s="958"/>
      <c r="F500" s="959"/>
      <c r="G500" s="541"/>
      <c r="H500" s="541"/>
      <c r="I500" s="541"/>
      <c r="J500" s="541"/>
      <c r="K500" s="541"/>
      <c r="L500" s="541"/>
      <c r="M500" s="541"/>
      <c r="N500" s="541"/>
      <c r="O500" s="541"/>
      <c r="P500" s="541"/>
      <c r="Q500" s="541"/>
      <c r="R500" s="541"/>
      <c r="S500" s="541"/>
      <c r="T500" s="541"/>
      <c r="U500" s="541"/>
      <c r="V500" s="541"/>
      <c r="W500" s="541"/>
      <c r="X500" s="541"/>
      <c r="Y500" s="541"/>
      <c r="Z500" s="541"/>
      <c r="AA500" s="541"/>
      <c r="AB500" s="541"/>
      <c r="AC500" s="541"/>
      <c r="AD500" s="541"/>
      <c r="AE500" s="541"/>
      <c r="AF500" s="541"/>
      <c r="AG500" s="541"/>
      <c r="AH500" s="541"/>
      <c r="AI500" s="541"/>
      <c r="AJ500" s="541"/>
      <c r="AK500" s="541"/>
      <c r="AL500" s="541"/>
      <c r="AM500" s="541"/>
      <c r="AN500" s="541"/>
      <c r="AO500" s="541"/>
      <c r="AP500" s="541"/>
      <c r="AQ500" s="541"/>
      <c r="AR500" s="541"/>
      <c r="AS500" s="541"/>
      <c r="AT500" s="541"/>
      <c r="AU500" s="541"/>
      <c r="AV500" s="541"/>
      <c r="AW500" s="541"/>
      <c r="AX500" s="541"/>
      <c r="AY500" s="541"/>
      <c r="AZ500" s="541"/>
      <c r="BA500" s="541"/>
      <c r="BB500" s="541"/>
      <c r="BC500" s="541"/>
      <c r="BD500" s="541"/>
      <c r="BE500" s="541"/>
      <c r="BF500" s="541"/>
      <c r="BG500" s="541"/>
      <c r="BH500" s="541"/>
      <c r="BI500" s="541"/>
      <c r="BJ500" s="541"/>
      <c r="BK500" s="541"/>
      <c r="BL500" s="541"/>
      <c r="BM500" s="541"/>
      <c r="BN500" s="541"/>
      <c r="BO500" s="541"/>
      <c r="BP500" s="541"/>
      <c r="BQ500" s="541"/>
      <c r="BR500" s="541"/>
      <c r="BS500" s="541"/>
      <c r="BT500" s="541"/>
      <c r="BU500" s="541"/>
      <c r="BV500" s="541"/>
      <c r="BW500" s="541"/>
      <c r="BX500" s="541"/>
      <c r="BY500" s="541"/>
      <c r="BZ500" s="541"/>
      <c r="CA500" s="541"/>
      <c r="CB500" s="541"/>
      <c r="CC500" s="541"/>
      <c r="CD500" s="541"/>
      <c r="CE500" s="541"/>
      <c r="CF500" s="541"/>
      <c r="CG500" s="541"/>
      <c r="CH500" s="541"/>
      <c r="CI500" s="541"/>
      <c r="CJ500" s="541"/>
      <c r="CK500" s="541"/>
      <c r="CL500" s="541"/>
      <c r="CM500" s="541"/>
      <c r="CN500" s="541"/>
      <c r="CO500" s="541"/>
      <c r="CP500" s="541"/>
      <c r="CQ500" s="541"/>
      <c r="CR500" s="541"/>
      <c r="CS500" s="541"/>
      <c r="CT500" s="541"/>
      <c r="CU500" s="541"/>
      <c r="CV500" s="541"/>
      <c r="CW500" s="541"/>
      <c r="CX500" s="541"/>
      <c r="CY500" s="541"/>
      <c r="CZ500" s="541"/>
      <c r="DA500" s="541"/>
      <c r="DB500" s="541"/>
      <c r="DC500" s="541"/>
      <c r="DD500" s="541"/>
      <c r="DE500" s="541"/>
      <c r="DF500" s="541"/>
      <c r="DG500" s="541"/>
      <c r="DH500" s="541"/>
      <c r="DI500" s="541"/>
      <c r="DJ500" s="541"/>
      <c r="DK500" s="541"/>
      <c r="DL500" s="541"/>
      <c r="DM500" s="541"/>
      <c r="DN500" s="541"/>
      <c r="DO500" s="541"/>
      <c r="DP500" s="541"/>
      <c r="DQ500" s="541"/>
      <c r="DR500" s="541"/>
      <c r="DS500" s="541"/>
      <c r="DT500" s="541"/>
      <c r="DU500" s="541"/>
      <c r="DV500" s="541"/>
      <c r="DW500" s="541"/>
      <c r="DX500" s="541"/>
      <c r="DY500" s="541"/>
      <c r="DZ500" s="541"/>
      <c r="EA500" s="541"/>
      <c r="EB500" s="541"/>
      <c r="EC500" s="541"/>
      <c r="ED500" s="541"/>
      <c r="EE500" s="541"/>
      <c r="EF500" s="541"/>
      <c r="EG500" s="541"/>
      <c r="EH500" s="541"/>
      <c r="EI500" s="541"/>
      <c r="EJ500" s="541"/>
      <c r="EK500" s="541"/>
      <c r="EL500" s="541"/>
      <c r="EM500" s="541"/>
      <c r="EN500" s="541"/>
      <c r="EO500" s="541"/>
      <c r="EP500" s="541"/>
      <c r="EQ500" s="541"/>
      <c r="ER500" s="541"/>
      <c r="ES500" s="541"/>
      <c r="ET500" s="541"/>
      <c r="EU500" s="541"/>
      <c r="EV500" s="541"/>
      <c r="EW500" s="541"/>
      <c r="EX500" s="541"/>
      <c r="EY500" s="541"/>
      <c r="EZ500" s="541"/>
      <c r="FA500" s="541"/>
      <c r="FB500" s="541"/>
      <c r="FC500" s="541"/>
      <c r="FD500" s="541"/>
      <c r="FE500" s="541"/>
      <c r="FF500" s="541"/>
      <c r="FG500" s="541"/>
      <c r="FH500" s="541"/>
      <c r="FI500" s="541"/>
      <c r="FJ500" s="541"/>
      <c r="FK500" s="541"/>
      <c r="FL500" s="541"/>
      <c r="FM500" s="541"/>
      <c r="FN500" s="541"/>
      <c r="FO500" s="541"/>
      <c r="FP500" s="541"/>
      <c r="FQ500" s="541"/>
      <c r="FR500" s="541"/>
      <c r="FS500" s="541"/>
      <c r="FT500" s="541"/>
      <c r="FU500" s="541"/>
      <c r="FV500" s="541"/>
      <c r="FW500" s="541"/>
      <c r="FX500" s="541"/>
      <c r="FY500" s="541"/>
      <c r="FZ500" s="541"/>
      <c r="GA500" s="541"/>
      <c r="GB500" s="541"/>
      <c r="GC500" s="541"/>
      <c r="GD500" s="541"/>
      <c r="GE500" s="541"/>
      <c r="GF500" s="541"/>
      <c r="GG500" s="541"/>
      <c r="GH500" s="541"/>
      <c r="GI500" s="541"/>
      <c r="GJ500" s="541"/>
      <c r="GK500" s="541"/>
      <c r="GL500" s="541"/>
      <c r="GM500" s="541"/>
      <c r="GN500" s="541"/>
      <c r="GO500" s="541"/>
      <c r="GP500" s="541"/>
      <c r="GQ500" s="541"/>
      <c r="GR500" s="541"/>
      <c r="GS500" s="541"/>
      <c r="GT500" s="541"/>
      <c r="GU500" s="541"/>
      <c r="GV500" s="541"/>
      <c r="GW500" s="541"/>
      <c r="GX500" s="541"/>
      <c r="GY500" s="541"/>
      <c r="GZ500" s="541"/>
      <c r="HA500" s="541"/>
      <c r="HB500" s="541"/>
      <c r="HC500" s="541"/>
      <c r="HD500" s="541"/>
      <c r="HE500" s="541"/>
      <c r="HF500" s="541"/>
      <c r="HG500" s="541"/>
      <c r="HH500" s="541"/>
      <c r="HI500" s="541"/>
      <c r="HJ500" s="541"/>
      <c r="HK500" s="541"/>
      <c r="HL500" s="541"/>
      <c r="HM500" s="541"/>
      <c r="HN500" s="541"/>
      <c r="HO500" s="541"/>
      <c r="HP500" s="541"/>
      <c r="HQ500" s="541"/>
      <c r="HR500" s="541"/>
      <c r="HS500" s="541"/>
      <c r="HT500" s="541"/>
      <c r="HU500" s="541"/>
      <c r="HV500" s="541"/>
      <c r="HW500" s="541"/>
      <c r="HX500" s="541"/>
      <c r="HY500" s="541"/>
      <c r="HZ500" s="541"/>
      <c r="IA500" s="541"/>
      <c r="IB500" s="541"/>
      <c r="IC500" s="541"/>
      <c r="ID500" s="541"/>
      <c r="IE500" s="541"/>
      <c r="IF500" s="541"/>
      <c r="IG500" s="541"/>
      <c r="IH500" s="541"/>
      <c r="II500" s="541"/>
      <c r="IJ500" s="541"/>
      <c r="IK500" s="541"/>
      <c r="IL500" s="541"/>
      <c r="IM500" s="541"/>
      <c r="IN500" s="541"/>
      <c r="IO500" s="541"/>
      <c r="IP500" s="541"/>
      <c r="IQ500" s="541"/>
      <c r="IR500" s="541"/>
      <c r="IS500" s="541"/>
      <c r="IT500" s="541"/>
    </row>
    <row r="501" spans="1:254" s="57" customFormat="1">
      <c r="A501" s="39"/>
      <c r="B501" s="334" t="s">
        <v>2537</v>
      </c>
      <c r="C501" s="912"/>
      <c r="D501" s="39"/>
      <c r="E501" s="958"/>
      <c r="F501" s="959"/>
    </row>
    <row r="502" spans="1:254" s="963" customFormat="1" ht="27.6">
      <c r="A502" s="39" t="s">
        <v>32</v>
      </c>
      <c r="B502" s="41" t="s">
        <v>2538</v>
      </c>
      <c r="C502" s="912">
        <v>20</v>
      </c>
      <c r="D502" s="39" t="s">
        <v>2584</v>
      </c>
      <c r="E502" s="958"/>
      <c r="F502" s="959">
        <f>C502*E502</f>
        <v>0</v>
      </c>
    </row>
    <row r="503" spans="1:254" s="57" customFormat="1" ht="12.75" customHeight="1">
      <c r="A503" s="39"/>
      <c r="B503" s="41"/>
      <c r="C503" s="912"/>
      <c r="D503" s="39"/>
      <c r="E503" s="958"/>
      <c r="F503" s="959"/>
    </row>
    <row r="504" spans="1:254" s="57" customFormat="1">
      <c r="A504" s="39"/>
      <c r="B504" s="334" t="s">
        <v>2585</v>
      </c>
      <c r="C504" s="912"/>
      <c r="D504" s="39"/>
      <c r="E504" s="958"/>
      <c r="F504" s="959"/>
    </row>
    <row r="505" spans="1:254" s="963" customFormat="1">
      <c r="A505" s="39" t="s">
        <v>33</v>
      </c>
      <c r="B505" s="59" t="s">
        <v>2539</v>
      </c>
      <c r="C505" s="912">
        <v>4389</v>
      </c>
      <c r="D505" s="39" t="s">
        <v>399</v>
      </c>
      <c r="E505" s="958"/>
      <c r="F505" s="959">
        <f>C505*E505</f>
        <v>0</v>
      </c>
      <c r="G505" s="965"/>
    </row>
    <row r="506" spans="1:254" s="57" customFormat="1" ht="11.25" customHeight="1">
      <c r="A506" s="39"/>
      <c r="B506" s="59"/>
      <c r="C506" s="912"/>
      <c r="D506" s="39"/>
      <c r="E506" s="958"/>
      <c r="F506" s="959"/>
    </row>
    <row r="507" spans="1:254" s="57" customFormat="1">
      <c r="A507" s="39"/>
      <c r="B507" s="334" t="s">
        <v>2508</v>
      </c>
      <c r="C507" s="912"/>
      <c r="D507" s="39"/>
      <c r="E507" s="958"/>
      <c r="F507" s="959"/>
    </row>
    <row r="508" spans="1:254" s="963" customFormat="1">
      <c r="A508" s="39" t="s">
        <v>34</v>
      </c>
      <c r="B508" s="59" t="s">
        <v>2586</v>
      </c>
      <c r="C508" s="912">
        <v>2252</v>
      </c>
      <c r="D508" s="39" t="s">
        <v>399</v>
      </c>
      <c r="E508" s="958"/>
      <c r="F508" s="959">
        <f>C508*E508</f>
        <v>0</v>
      </c>
      <c r="G508" s="965"/>
    </row>
    <row r="509" spans="1:254" s="57" customFormat="1" ht="11.25" customHeight="1">
      <c r="A509" s="39"/>
      <c r="B509" s="59"/>
      <c r="C509" s="912"/>
      <c r="D509" s="39"/>
      <c r="E509" s="958"/>
      <c r="F509" s="959"/>
    </row>
    <row r="510" spans="1:254" s="963" customFormat="1">
      <c r="A510" s="39" t="s">
        <v>35</v>
      </c>
      <c r="B510" s="59" t="s">
        <v>2587</v>
      </c>
      <c r="C510" s="912">
        <v>1112</v>
      </c>
      <c r="D510" s="39" t="s">
        <v>399</v>
      </c>
      <c r="E510" s="958"/>
      <c r="F510" s="959">
        <f>C510*E510</f>
        <v>0</v>
      </c>
      <c r="G510" s="965"/>
    </row>
    <row r="511" spans="1:254" s="57" customFormat="1">
      <c r="A511" s="39"/>
      <c r="B511" s="59"/>
      <c r="C511" s="912"/>
      <c r="D511" s="39"/>
      <c r="E511" s="958"/>
      <c r="F511" s="959"/>
    </row>
    <row r="512" spans="1:254" s="963" customFormat="1">
      <c r="A512" s="39" t="s">
        <v>36</v>
      </c>
      <c r="B512" s="59" t="s">
        <v>2588</v>
      </c>
      <c r="C512" s="912">
        <v>268</v>
      </c>
      <c r="D512" s="39" t="s">
        <v>399</v>
      </c>
      <c r="E512" s="958"/>
      <c r="F512" s="959">
        <f>C512*E512</f>
        <v>0</v>
      </c>
      <c r="G512" s="965"/>
    </row>
    <row r="513" spans="1:7" s="57" customFormat="1">
      <c r="A513" s="39"/>
      <c r="B513" s="59"/>
      <c r="C513" s="912"/>
      <c r="D513" s="39"/>
      <c r="E513" s="958"/>
      <c r="F513" s="959"/>
    </row>
    <row r="514" spans="1:7" s="57" customFormat="1">
      <c r="A514" s="39"/>
      <c r="B514" s="334" t="s">
        <v>2542</v>
      </c>
      <c r="C514" s="912"/>
      <c r="D514" s="39"/>
      <c r="E514" s="958"/>
      <c r="F514" s="959"/>
    </row>
    <row r="515" spans="1:7" s="963" customFormat="1">
      <c r="A515" s="39" t="s">
        <v>74</v>
      </c>
      <c r="B515" s="59" t="s">
        <v>2589</v>
      </c>
      <c r="C515" s="912">
        <v>849</v>
      </c>
      <c r="D515" s="39" t="s">
        <v>399</v>
      </c>
      <c r="E515" s="958"/>
      <c r="F515" s="959">
        <f>C515*E515</f>
        <v>0</v>
      </c>
      <c r="G515" s="965"/>
    </row>
    <row r="516" spans="1:7" s="57" customFormat="1" ht="11.25" customHeight="1">
      <c r="A516" s="39"/>
      <c r="B516" s="59"/>
      <c r="C516" s="912"/>
      <c r="D516" s="39"/>
      <c r="E516" s="958"/>
      <c r="F516" s="959"/>
    </row>
    <row r="517" spans="1:7" s="963" customFormat="1">
      <c r="A517" s="39" t="s">
        <v>38</v>
      </c>
      <c r="B517" s="59" t="s">
        <v>2590</v>
      </c>
      <c r="C517" s="912">
        <v>739</v>
      </c>
      <c r="D517" s="39" t="s">
        <v>399</v>
      </c>
      <c r="E517" s="958"/>
      <c r="F517" s="959">
        <f>C517*E517</f>
        <v>0</v>
      </c>
      <c r="G517" s="965"/>
    </row>
    <row r="518" spans="1:7" s="57" customFormat="1" ht="11.25" customHeight="1">
      <c r="A518" s="39"/>
      <c r="B518" s="59"/>
      <c r="C518" s="912"/>
      <c r="D518" s="39"/>
      <c r="E518" s="958"/>
      <c r="F518" s="959"/>
    </row>
    <row r="519" spans="1:7" s="963" customFormat="1">
      <c r="A519" s="39" t="s">
        <v>39</v>
      </c>
      <c r="B519" s="41" t="s">
        <v>2561</v>
      </c>
      <c r="C519" s="912"/>
      <c r="D519" s="39" t="s">
        <v>58</v>
      </c>
      <c r="E519" s="958"/>
      <c r="F519" s="959">
        <v>500000</v>
      </c>
    </row>
    <row r="520" spans="1:7" s="57" customFormat="1" ht="10.5" customHeight="1">
      <c r="A520" s="39"/>
      <c r="B520" s="60"/>
      <c r="C520" s="912"/>
      <c r="D520" s="39"/>
      <c r="E520" s="958"/>
      <c r="F520" s="959"/>
    </row>
    <row r="521" spans="1:7" s="57" customFormat="1">
      <c r="A521" s="39"/>
      <c r="B521" s="189" t="s">
        <v>2566</v>
      </c>
      <c r="C521" s="912"/>
      <c r="D521" s="39"/>
      <c r="E521" s="958"/>
      <c r="F521" s="959"/>
    </row>
    <row r="522" spans="1:7" s="57" customFormat="1" ht="27.6">
      <c r="A522" s="39" t="s">
        <v>40</v>
      </c>
      <c r="B522" s="60" t="s">
        <v>2567</v>
      </c>
      <c r="C522" s="912">
        <v>12</v>
      </c>
      <c r="D522" s="39" t="s">
        <v>29</v>
      </c>
      <c r="E522" s="958"/>
      <c r="F522" s="959">
        <f>C522*E522</f>
        <v>0</v>
      </c>
    </row>
    <row r="523" spans="1:7" s="960" customFormat="1">
      <c r="A523" s="39"/>
      <c r="B523" s="51"/>
      <c r="C523" s="917"/>
      <c r="D523" s="39"/>
      <c r="E523" s="958"/>
      <c r="F523" s="959"/>
    </row>
    <row r="524" spans="1:7" s="57" customFormat="1">
      <c r="A524" s="39"/>
      <c r="B524" s="189" t="s">
        <v>2591</v>
      </c>
      <c r="C524" s="912"/>
      <c r="D524" s="39"/>
      <c r="E524" s="958"/>
      <c r="F524" s="959"/>
    </row>
    <row r="525" spans="1:7" s="57" customFormat="1">
      <c r="A525" s="39" t="s">
        <v>42</v>
      </c>
      <c r="B525" s="60" t="s">
        <v>2592</v>
      </c>
      <c r="C525" s="912">
        <v>12</v>
      </c>
      <c r="D525" s="39" t="s">
        <v>29</v>
      </c>
      <c r="E525" s="958"/>
      <c r="F525" s="959">
        <f>C525*E525</f>
        <v>0</v>
      </c>
      <c r="G525" s="966"/>
    </row>
    <row r="526" spans="1:7" s="960" customFormat="1">
      <c r="A526" s="39"/>
      <c r="B526" s="51"/>
      <c r="C526" s="917"/>
      <c r="D526" s="39"/>
      <c r="E526" s="958"/>
      <c r="F526" s="959"/>
    </row>
    <row r="527" spans="1:7" s="57" customFormat="1">
      <c r="A527" s="39"/>
      <c r="B527" s="189"/>
      <c r="C527" s="912"/>
      <c r="D527" s="39"/>
      <c r="E527" s="958"/>
      <c r="F527" s="959"/>
    </row>
    <row r="528" spans="1:7" s="57" customFormat="1">
      <c r="A528" s="39"/>
      <c r="B528" s="60"/>
      <c r="C528" s="912"/>
      <c r="D528" s="39"/>
      <c r="E528" s="958"/>
      <c r="F528" s="959"/>
      <c r="G528" s="966"/>
    </row>
    <row r="529" spans="1:254" s="57" customFormat="1">
      <c r="A529" s="39"/>
      <c r="B529" s="60"/>
      <c r="C529" s="912"/>
      <c r="D529" s="39"/>
      <c r="E529" s="958"/>
      <c r="F529" s="959"/>
      <c r="G529" s="966"/>
    </row>
    <row r="530" spans="1:254" s="57" customFormat="1">
      <c r="A530" s="39"/>
      <c r="B530" s="60"/>
      <c r="C530" s="912"/>
      <c r="D530" s="39"/>
      <c r="E530" s="958"/>
      <c r="F530" s="959"/>
      <c r="G530" s="966"/>
    </row>
    <row r="531" spans="1:254" s="57" customFormat="1">
      <c r="A531" s="39"/>
      <c r="B531" s="60"/>
      <c r="C531" s="912"/>
      <c r="D531" s="39"/>
      <c r="E531" s="958"/>
      <c r="F531" s="959"/>
      <c r="G531" s="966"/>
    </row>
    <row r="532" spans="1:254" s="57" customFormat="1">
      <c r="A532" s="39"/>
      <c r="B532" s="60"/>
      <c r="C532" s="912"/>
      <c r="D532" s="39"/>
      <c r="E532" s="958"/>
      <c r="F532" s="959"/>
      <c r="G532" s="966"/>
    </row>
    <row r="533" spans="1:254" s="57" customFormat="1">
      <c r="A533" s="39"/>
      <c r="B533" s="60"/>
      <c r="C533" s="912"/>
      <c r="D533" s="39"/>
      <c r="E533" s="958"/>
      <c r="F533" s="959"/>
      <c r="G533" s="966"/>
    </row>
    <row r="534" spans="1:254" s="57" customFormat="1">
      <c r="A534" s="39"/>
      <c r="B534" s="60"/>
      <c r="C534" s="912"/>
      <c r="D534" s="39"/>
      <c r="E534" s="958"/>
      <c r="F534" s="959"/>
      <c r="G534" s="966"/>
    </row>
    <row r="535" spans="1:254" s="57" customFormat="1">
      <c r="A535" s="39"/>
      <c r="B535" s="60"/>
      <c r="C535" s="912"/>
      <c r="D535" s="39"/>
      <c r="E535" s="958"/>
      <c r="F535" s="959"/>
      <c r="G535" s="966"/>
    </row>
    <row r="536" spans="1:254" s="57" customFormat="1">
      <c r="A536" s="39"/>
      <c r="B536" s="60"/>
      <c r="C536" s="912"/>
      <c r="D536" s="39"/>
      <c r="E536" s="958"/>
      <c r="F536" s="959"/>
      <c r="G536" s="966"/>
    </row>
    <row r="537" spans="1:254" s="57" customFormat="1">
      <c r="A537" s="39"/>
      <c r="B537" s="60"/>
      <c r="C537" s="912"/>
      <c r="D537" s="39"/>
      <c r="E537" s="958"/>
      <c r="F537" s="959"/>
      <c r="G537" s="966"/>
    </row>
    <row r="538" spans="1:254" s="57" customFormat="1">
      <c r="A538" s="39"/>
      <c r="B538" s="60"/>
      <c r="C538" s="912"/>
      <c r="D538" s="39"/>
      <c r="E538" s="958"/>
      <c r="F538" s="959"/>
      <c r="G538" s="966"/>
    </row>
    <row r="539" spans="1:254" s="960" customFormat="1">
      <c r="A539" s="39"/>
      <c r="B539" s="51"/>
      <c r="C539" s="917"/>
      <c r="D539" s="39"/>
      <c r="E539" s="958"/>
      <c r="F539" s="959"/>
    </row>
    <row r="540" spans="1:254" s="960" customFormat="1">
      <c r="A540" s="39"/>
      <c r="B540" s="51"/>
      <c r="C540" s="917"/>
      <c r="D540" s="39"/>
      <c r="E540" s="958"/>
      <c r="F540" s="959"/>
    </row>
    <row r="541" spans="1:254" s="57" customFormat="1">
      <c r="A541" s="152"/>
      <c r="B541" s="607"/>
      <c r="C541" s="967"/>
      <c r="D541" s="152"/>
      <c r="E541" s="968"/>
      <c r="F541" s="969"/>
    </row>
    <row r="542" spans="1:254" s="57" customFormat="1">
      <c r="A542" s="512"/>
      <c r="B542" s="970" t="s">
        <v>875</v>
      </c>
      <c r="C542" s="971"/>
      <c r="D542" s="512"/>
      <c r="E542" s="972"/>
      <c r="F542" s="973">
        <f>SUM(F494:F539)</f>
        <v>500000</v>
      </c>
    </row>
    <row r="543" spans="1:254">
      <c r="A543" s="39"/>
      <c r="B543" s="78"/>
      <c r="C543" s="917"/>
      <c r="D543" s="39"/>
      <c r="E543" s="958"/>
      <c r="F543" s="974"/>
    </row>
    <row r="544" spans="1:254" s="331" customFormat="1">
      <c r="A544" s="39"/>
      <c r="B544" s="38" t="s">
        <v>2593</v>
      </c>
      <c r="C544" s="912"/>
      <c r="D544" s="39"/>
      <c r="E544" s="958"/>
      <c r="F544" s="959"/>
      <c r="G544" s="541"/>
      <c r="H544" s="541"/>
      <c r="I544" s="541"/>
      <c r="J544" s="541"/>
      <c r="K544" s="541"/>
      <c r="L544" s="541"/>
      <c r="M544" s="541"/>
      <c r="N544" s="541"/>
      <c r="O544" s="541"/>
      <c r="P544" s="541"/>
      <c r="Q544" s="541"/>
      <c r="R544" s="541"/>
      <c r="S544" s="541"/>
      <c r="T544" s="541"/>
      <c r="U544" s="541"/>
      <c r="V544" s="541"/>
      <c r="W544" s="541"/>
      <c r="X544" s="541"/>
      <c r="Y544" s="541"/>
      <c r="Z544" s="541"/>
      <c r="AA544" s="541"/>
      <c r="AB544" s="541"/>
      <c r="AC544" s="541"/>
      <c r="AD544" s="541"/>
      <c r="AE544" s="541"/>
      <c r="AF544" s="541"/>
      <c r="AG544" s="541"/>
      <c r="AH544" s="541"/>
      <c r="AI544" s="541"/>
      <c r="AJ544" s="541"/>
      <c r="AK544" s="541"/>
      <c r="AL544" s="541"/>
      <c r="AM544" s="541"/>
      <c r="AN544" s="541"/>
      <c r="AO544" s="541"/>
      <c r="AP544" s="541"/>
      <c r="AQ544" s="541"/>
      <c r="AR544" s="541"/>
      <c r="AS544" s="541"/>
      <c r="AT544" s="541"/>
      <c r="AU544" s="541"/>
      <c r="AV544" s="541"/>
      <c r="AW544" s="541"/>
      <c r="AX544" s="541"/>
      <c r="AY544" s="541"/>
      <c r="AZ544" s="541"/>
      <c r="BA544" s="541"/>
      <c r="BB544" s="541"/>
      <c r="BC544" s="541"/>
      <c r="BD544" s="541"/>
      <c r="BE544" s="541"/>
      <c r="BF544" s="541"/>
      <c r="BG544" s="541"/>
      <c r="BH544" s="541"/>
      <c r="BI544" s="541"/>
      <c r="BJ544" s="541"/>
      <c r="BK544" s="541"/>
      <c r="BL544" s="541"/>
      <c r="BM544" s="541"/>
      <c r="BN544" s="541"/>
      <c r="BO544" s="541"/>
      <c r="BP544" s="541"/>
      <c r="BQ544" s="541"/>
      <c r="BR544" s="541"/>
      <c r="BS544" s="541"/>
      <c r="BT544" s="541"/>
      <c r="BU544" s="541"/>
      <c r="BV544" s="541"/>
      <c r="BW544" s="541"/>
      <c r="BX544" s="541"/>
      <c r="BY544" s="541"/>
      <c r="BZ544" s="541"/>
      <c r="CA544" s="541"/>
      <c r="CB544" s="541"/>
      <c r="CC544" s="541"/>
      <c r="CD544" s="541"/>
      <c r="CE544" s="541"/>
      <c r="CF544" s="541"/>
      <c r="CG544" s="541"/>
      <c r="CH544" s="541"/>
      <c r="CI544" s="541"/>
      <c r="CJ544" s="541"/>
      <c r="CK544" s="541"/>
      <c r="CL544" s="541"/>
      <c r="CM544" s="541"/>
      <c r="CN544" s="541"/>
      <c r="CO544" s="541"/>
      <c r="CP544" s="541"/>
      <c r="CQ544" s="541"/>
      <c r="CR544" s="541"/>
      <c r="CS544" s="541"/>
      <c r="CT544" s="541"/>
      <c r="CU544" s="541"/>
      <c r="CV544" s="541"/>
      <c r="CW544" s="541"/>
      <c r="CX544" s="541"/>
      <c r="CY544" s="541"/>
      <c r="CZ544" s="541"/>
      <c r="DA544" s="541"/>
      <c r="DB544" s="541"/>
      <c r="DC544" s="541"/>
      <c r="DD544" s="541"/>
      <c r="DE544" s="541"/>
      <c r="DF544" s="541"/>
      <c r="DG544" s="541"/>
      <c r="DH544" s="541"/>
      <c r="DI544" s="541"/>
      <c r="DJ544" s="541"/>
      <c r="DK544" s="541"/>
      <c r="DL544" s="541"/>
      <c r="DM544" s="541"/>
      <c r="DN544" s="541"/>
      <c r="DO544" s="541"/>
      <c r="DP544" s="541"/>
      <c r="DQ544" s="541"/>
      <c r="DR544" s="541"/>
      <c r="DS544" s="541"/>
      <c r="DT544" s="541"/>
      <c r="DU544" s="541"/>
      <c r="DV544" s="541"/>
      <c r="DW544" s="541"/>
      <c r="DX544" s="541"/>
      <c r="DY544" s="541"/>
      <c r="DZ544" s="541"/>
      <c r="EA544" s="541"/>
      <c r="EB544" s="541"/>
      <c r="EC544" s="541"/>
      <c r="ED544" s="541"/>
      <c r="EE544" s="541"/>
      <c r="EF544" s="541"/>
      <c r="EG544" s="541"/>
      <c r="EH544" s="541"/>
      <c r="EI544" s="541"/>
      <c r="EJ544" s="541"/>
      <c r="EK544" s="541"/>
      <c r="EL544" s="541"/>
      <c r="EM544" s="541"/>
      <c r="EN544" s="541"/>
      <c r="EO544" s="541"/>
      <c r="EP544" s="541"/>
      <c r="EQ544" s="541"/>
      <c r="ER544" s="541"/>
      <c r="ES544" s="541"/>
      <c r="ET544" s="541"/>
      <c r="EU544" s="541"/>
      <c r="EV544" s="541"/>
      <c r="EW544" s="541"/>
      <c r="EX544" s="541"/>
      <c r="EY544" s="541"/>
      <c r="EZ544" s="541"/>
      <c r="FA544" s="541"/>
      <c r="FB544" s="541"/>
      <c r="FC544" s="541"/>
      <c r="FD544" s="541"/>
      <c r="FE544" s="541"/>
      <c r="FF544" s="541"/>
      <c r="FG544" s="541"/>
      <c r="FH544" s="541"/>
      <c r="FI544" s="541"/>
      <c r="FJ544" s="541"/>
      <c r="FK544" s="541"/>
      <c r="FL544" s="541"/>
      <c r="FM544" s="541"/>
      <c r="FN544" s="541"/>
      <c r="FO544" s="541"/>
      <c r="FP544" s="541"/>
      <c r="FQ544" s="541"/>
      <c r="FR544" s="541"/>
      <c r="FS544" s="541"/>
      <c r="FT544" s="541"/>
      <c r="FU544" s="541"/>
      <c r="FV544" s="541"/>
      <c r="FW544" s="541"/>
      <c r="FX544" s="541"/>
      <c r="FY544" s="541"/>
      <c r="FZ544" s="541"/>
      <c r="GA544" s="541"/>
      <c r="GB544" s="541"/>
      <c r="GC544" s="541"/>
      <c r="GD544" s="541"/>
      <c r="GE544" s="541"/>
      <c r="GF544" s="541"/>
      <c r="GG544" s="541"/>
      <c r="GH544" s="541"/>
      <c r="GI544" s="541"/>
      <c r="GJ544" s="541"/>
      <c r="GK544" s="541"/>
      <c r="GL544" s="541"/>
      <c r="GM544" s="541"/>
      <c r="GN544" s="541"/>
      <c r="GO544" s="541"/>
      <c r="GP544" s="541"/>
      <c r="GQ544" s="541"/>
      <c r="GR544" s="541"/>
      <c r="GS544" s="541"/>
      <c r="GT544" s="541"/>
      <c r="GU544" s="541"/>
      <c r="GV544" s="541"/>
      <c r="GW544" s="541"/>
      <c r="GX544" s="541"/>
      <c r="GY544" s="541"/>
      <c r="GZ544" s="541"/>
      <c r="HA544" s="541"/>
      <c r="HB544" s="541"/>
      <c r="HC544" s="541"/>
      <c r="HD544" s="541"/>
      <c r="HE544" s="541"/>
      <c r="HF544" s="541"/>
      <c r="HG544" s="541"/>
      <c r="HH544" s="541"/>
      <c r="HI544" s="541"/>
      <c r="HJ544" s="541"/>
      <c r="HK544" s="541"/>
      <c r="HL544" s="541"/>
      <c r="HM544" s="541"/>
      <c r="HN544" s="541"/>
      <c r="HO544" s="541"/>
      <c r="HP544" s="541"/>
      <c r="HQ544" s="541"/>
      <c r="HR544" s="541"/>
      <c r="HS544" s="541"/>
      <c r="HT544" s="541"/>
      <c r="HU544" s="541"/>
      <c r="HV544" s="541"/>
      <c r="HW544" s="541"/>
      <c r="HX544" s="541"/>
      <c r="HY544" s="541"/>
      <c r="HZ544" s="541"/>
      <c r="IA544" s="541"/>
      <c r="IB544" s="541"/>
      <c r="IC544" s="541"/>
      <c r="ID544" s="541"/>
      <c r="IE544" s="541"/>
      <c r="IF544" s="541"/>
      <c r="IG544" s="541"/>
      <c r="IH544" s="541"/>
      <c r="II544" s="541"/>
      <c r="IJ544" s="541"/>
      <c r="IK544" s="541"/>
      <c r="IL544" s="541"/>
      <c r="IM544" s="541"/>
      <c r="IN544" s="541"/>
      <c r="IO544" s="541"/>
      <c r="IP544" s="541"/>
      <c r="IQ544" s="541"/>
      <c r="IR544" s="541"/>
      <c r="IS544" s="541"/>
      <c r="IT544" s="541"/>
    </row>
    <row r="545" spans="1:254" s="331" customFormat="1">
      <c r="A545" s="39" t="s">
        <v>28</v>
      </c>
      <c r="B545" s="41" t="s">
        <v>2594</v>
      </c>
      <c r="C545" s="912">
        <v>36</v>
      </c>
      <c r="D545" s="39" t="s">
        <v>399</v>
      </c>
      <c r="E545" s="958"/>
      <c r="F545" s="959">
        <f>C545*E545</f>
        <v>0</v>
      </c>
      <c r="G545" s="541"/>
      <c r="H545" s="541"/>
      <c r="I545" s="541"/>
      <c r="J545" s="541"/>
      <c r="K545" s="541"/>
      <c r="L545" s="541"/>
      <c r="M545" s="541"/>
      <c r="N545" s="541"/>
      <c r="O545" s="541"/>
      <c r="P545" s="541"/>
      <c r="Q545" s="541"/>
      <c r="R545" s="541"/>
      <c r="S545" s="541"/>
      <c r="T545" s="541"/>
      <c r="U545" s="541"/>
      <c r="V545" s="541"/>
      <c r="W545" s="541"/>
      <c r="X545" s="541"/>
      <c r="Y545" s="541"/>
      <c r="Z545" s="541"/>
      <c r="AA545" s="541"/>
      <c r="AB545" s="541"/>
      <c r="AC545" s="541"/>
      <c r="AD545" s="541"/>
      <c r="AE545" s="541"/>
      <c r="AF545" s="541"/>
      <c r="AG545" s="541"/>
      <c r="AH545" s="541"/>
      <c r="AI545" s="541"/>
      <c r="AJ545" s="541"/>
      <c r="AK545" s="541"/>
      <c r="AL545" s="541"/>
      <c r="AM545" s="541"/>
      <c r="AN545" s="541"/>
      <c r="AO545" s="541"/>
      <c r="AP545" s="541"/>
      <c r="AQ545" s="541"/>
      <c r="AR545" s="541"/>
      <c r="AS545" s="541"/>
      <c r="AT545" s="541"/>
      <c r="AU545" s="541"/>
      <c r="AV545" s="541"/>
      <c r="AW545" s="541"/>
      <c r="AX545" s="541"/>
      <c r="AY545" s="541"/>
      <c r="AZ545" s="541"/>
      <c r="BA545" s="541"/>
      <c r="BB545" s="541"/>
      <c r="BC545" s="541"/>
      <c r="BD545" s="541"/>
      <c r="BE545" s="541"/>
      <c r="BF545" s="541"/>
      <c r="BG545" s="541"/>
      <c r="BH545" s="541"/>
      <c r="BI545" s="541"/>
      <c r="BJ545" s="541"/>
      <c r="BK545" s="541"/>
      <c r="BL545" s="541"/>
      <c r="BM545" s="541"/>
      <c r="BN545" s="541"/>
      <c r="BO545" s="541"/>
      <c r="BP545" s="541"/>
      <c r="BQ545" s="541"/>
      <c r="BR545" s="541"/>
      <c r="BS545" s="541"/>
      <c r="BT545" s="541"/>
      <c r="BU545" s="541"/>
      <c r="BV545" s="541"/>
      <c r="BW545" s="541"/>
      <c r="BX545" s="541"/>
      <c r="BY545" s="541"/>
      <c r="BZ545" s="541"/>
      <c r="CA545" s="541"/>
      <c r="CB545" s="541"/>
      <c r="CC545" s="541"/>
      <c r="CD545" s="541"/>
      <c r="CE545" s="541"/>
      <c r="CF545" s="541"/>
      <c r="CG545" s="541"/>
      <c r="CH545" s="541"/>
      <c r="CI545" s="541"/>
      <c r="CJ545" s="541"/>
      <c r="CK545" s="541"/>
      <c r="CL545" s="541"/>
      <c r="CM545" s="541"/>
      <c r="CN545" s="541"/>
      <c r="CO545" s="541"/>
      <c r="CP545" s="541"/>
      <c r="CQ545" s="541"/>
      <c r="CR545" s="541"/>
      <c r="CS545" s="541"/>
      <c r="CT545" s="541"/>
      <c r="CU545" s="541"/>
      <c r="CV545" s="541"/>
      <c r="CW545" s="541"/>
      <c r="CX545" s="541"/>
      <c r="CY545" s="541"/>
      <c r="CZ545" s="541"/>
      <c r="DA545" s="541"/>
      <c r="DB545" s="541"/>
      <c r="DC545" s="541"/>
      <c r="DD545" s="541"/>
      <c r="DE545" s="541"/>
      <c r="DF545" s="541"/>
      <c r="DG545" s="541"/>
      <c r="DH545" s="541"/>
      <c r="DI545" s="541"/>
      <c r="DJ545" s="541"/>
      <c r="DK545" s="541"/>
      <c r="DL545" s="541"/>
      <c r="DM545" s="541"/>
      <c r="DN545" s="541"/>
      <c r="DO545" s="541"/>
      <c r="DP545" s="541"/>
      <c r="DQ545" s="541"/>
      <c r="DR545" s="541"/>
      <c r="DS545" s="541"/>
      <c r="DT545" s="541"/>
      <c r="DU545" s="541"/>
      <c r="DV545" s="541"/>
      <c r="DW545" s="541"/>
      <c r="DX545" s="541"/>
      <c r="DY545" s="541"/>
      <c r="DZ545" s="541"/>
      <c r="EA545" s="541"/>
      <c r="EB545" s="541"/>
      <c r="EC545" s="541"/>
      <c r="ED545" s="541"/>
      <c r="EE545" s="541"/>
      <c r="EF545" s="541"/>
      <c r="EG545" s="541"/>
      <c r="EH545" s="541"/>
      <c r="EI545" s="541"/>
      <c r="EJ545" s="541"/>
      <c r="EK545" s="541"/>
      <c r="EL545" s="541"/>
      <c r="EM545" s="541"/>
      <c r="EN545" s="541"/>
      <c r="EO545" s="541"/>
      <c r="EP545" s="541"/>
      <c r="EQ545" s="541"/>
      <c r="ER545" s="541"/>
      <c r="ES545" s="541"/>
      <c r="ET545" s="541"/>
      <c r="EU545" s="541"/>
      <c r="EV545" s="541"/>
      <c r="EW545" s="541"/>
      <c r="EX545" s="541"/>
      <c r="EY545" s="541"/>
      <c r="EZ545" s="541"/>
      <c r="FA545" s="541"/>
      <c r="FB545" s="541"/>
      <c r="FC545" s="541"/>
      <c r="FD545" s="541"/>
      <c r="FE545" s="541"/>
      <c r="FF545" s="541"/>
      <c r="FG545" s="541"/>
      <c r="FH545" s="541"/>
      <c r="FI545" s="541"/>
      <c r="FJ545" s="541"/>
      <c r="FK545" s="541"/>
      <c r="FL545" s="541"/>
      <c r="FM545" s="541"/>
      <c r="FN545" s="541"/>
      <c r="FO545" s="541"/>
      <c r="FP545" s="541"/>
      <c r="FQ545" s="541"/>
      <c r="FR545" s="541"/>
      <c r="FS545" s="541"/>
      <c r="FT545" s="541"/>
      <c r="FU545" s="541"/>
      <c r="FV545" s="541"/>
      <c r="FW545" s="541"/>
      <c r="FX545" s="541"/>
      <c r="FY545" s="541"/>
      <c r="FZ545" s="541"/>
      <c r="GA545" s="541"/>
      <c r="GB545" s="541"/>
      <c r="GC545" s="541"/>
      <c r="GD545" s="541"/>
      <c r="GE545" s="541"/>
      <c r="GF545" s="541"/>
      <c r="GG545" s="541"/>
      <c r="GH545" s="541"/>
      <c r="GI545" s="541"/>
      <c r="GJ545" s="541"/>
      <c r="GK545" s="541"/>
      <c r="GL545" s="541"/>
      <c r="GM545" s="541"/>
      <c r="GN545" s="541"/>
      <c r="GO545" s="541"/>
      <c r="GP545" s="541"/>
      <c r="GQ545" s="541"/>
      <c r="GR545" s="541"/>
      <c r="GS545" s="541"/>
      <c r="GT545" s="541"/>
      <c r="GU545" s="541"/>
      <c r="GV545" s="541"/>
      <c r="GW545" s="541"/>
      <c r="GX545" s="541"/>
      <c r="GY545" s="541"/>
      <c r="GZ545" s="541"/>
      <c r="HA545" s="541"/>
      <c r="HB545" s="541"/>
      <c r="HC545" s="541"/>
      <c r="HD545" s="541"/>
      <c r="HE545" s="541"/>
      <c r="HF545" s="541"/>
      <c r="HG545" s="541"/>
      <c r="HH545" s="541"/>
      <c r="HI545" s="541"/>
      <c r="HJ545" s="541"/>
      <c r="HK545" s="541"/>
      <c r="HL545" s="541"/>
      <c r="HM545" s="541"/>
      <c r="HN545" s="541"/>
      <c r="HO545" s="541"/>
      <c r="HP545" s="541"/>
      <c r="HQ545" s="541"/>
      <c r="HR545" s="541"/>
      <c r="HS545" s="541"/>
      <c r="HT545" s="541"/>
      <c r="HU545" s="541"/>
      <c r="HV545" s="541"/>
      <c r="HW545" s="541"/>
      <c r="HX545" s="541"/>
      <c r="HY545" s="541"/>
      <c r="HZ545" s="541"/>
      <c r="IA545" s="541"/>
      <c r="IB545" s="541"/>
      <c r="IC545" s="541"/>
      <c r="ID545" s="541"/>
      <c r="IE545" s="541"/>
      <c r="IF545" s="541"/>
      <c r="IG545" s="541"/>
      <c r="IH545" s="541"/>
      <c r="II545" s="541"/>
      <c r="IJ545" s="541"/>
      <c r="IK545" s="541"/>
      <c r="IL545" s="541"/>
      <c r="IM545" s="541"/>
      <c r="IN545" s="541"/>
      <c r="IO545" s="541"/>
      <c r="IP545" s="541"/>
      <c r="IQ545" s="541"/>
      <c r="IR545" s="541"/>
      <c r="IS545" s="541"/>
      <c r="IT545" s="541"/>
    </row>
    <row r="546" spans="1:254" s="331" customFormat="1">
      <c r="A546" s="39"/>
      <c r="B546" s="41"/>
      <c r="C546" s="912"/>
      <c r="D546" s="39"/>
      <c r="E546" s="958"/>
      <c r="F546" s="959"/>
      <c r="G546" s="541"/>
      <c r="H546" s="541"/>
      <c r="I546" s="541"/>
      <c r="J546" s="541"/>
      <c r="K546" s="541"/>
      <c r="L546" s="541"/>
      <c r="M546" s="541"/>
      <c r="N546" s="541"/>
      <c r="O546" s="541"/>
      <c r="P546" s="541"/>
      <c r="Q546" s="541"/>
      <c r="R546" s="541"/>
      <c r="S546" s="541"/>
      <c r="T546" s="541"/>
      <c r="U546" s="541"/>
      <c r="V546" s="541"/>
      <c r="W546" s="541"/>
      <c r="X546" s="541"/>
      <c r="Y546" s="541"/>
      <c r="Z546" s="541"/>
      <c r="AA546" s="541"/>
      <c r="AB546" s="541"/>
      <c r="AC546" s="541"/>
      <c r="AD546" s="541"/>
      <c r="AE546" s="541"/>
      <c r="AF546" s="541"/>
      <c r="AG546" s="541"/>
      <c r="AH546" s="541"/>
      <c r="AI546" s="541"/>
      <c r="AJ546" s="541"/>
      <c r="AK546" s="541"/>
      <c r="AL546" s="541"/>
      <c r="AM546" s="541"/>
      <c r="AN546" s="541"/>
      <c r="AO546" s="541"/>
      <c r="AP546" s="541"/>
      <c r="AQ546" s="541"/>
      <c r="AR546" s="541"/>
      <c r="AS546" s="541"/>
      <c r="AT546" s="541"/>
      <c r="AU546" s="541"/>
      <c r="AV546" s="541"/>
      <c r="AW546" s="541"/>
      <c r="AX546" s="541"/>
      <c r="AY546" s="541"/>
      <c r="AZ546" s="541"/>
      <c r="BA546" s="541"/>
      <c r="BB546" s="541"/>
      <c r="BC546" s="541"/>
      <c r="BD546" s="541"/>
      <c r="BE546" s="541"/>
      <c r="BF546" s="541"/>
      <c r="BG546" s="541"/>
      <c r="BH546" s="541"/>
      <c r="BI546" s="541"/>
      <c r="BJ546" s="541"/>
      <c r="BK546" s="541"/>
      <c r="BL546" s="541"/>
      <c r="BM546" s="541"/>
      <c r="BN546" s="541"/>
      <c r="BO546" s="541"/>
      <c r="BP546" s="541"/>
      <c r="BQ546" s="541"/>
      <c r="BR546" s="541"/>
      <c r="BS546" s="541"/>
      <c r="BT546" s="541"/>
      <c r="BU546" s="541"/>
      <c r="BV546" s="541"/>
      <c r="BW546" s="541"/>
      <c r="BX546" s="541"/>
      <c r="BY546" s="541"/>
      <c r="BZ546" s="541"/>
      <c r="CA546" s="541"/>
      <c r="CB546" s="541"/>
      <c r="CC546" s="541"/>
      <c r="CD546" s="541"/>
      <c r="CE546" s="541"/>
      <c r="CF546" s="541"/>
      <c r="CG546" s="541"/>
      <c r="CH546" s="541"/>
      <c r="CI546" s="541"/>
      <c r="CJ546" s="541"/>
      <c r="CK546" s="541"/>
      <c r="CL546" s="541"/>
      <c r="CM546" s="541"/>
      <c r="CN546" s="541"/>
      <c r="CO546" s="541"/>
      <c r="CP546" s="541"/>
      <c r="CQ546" s="541"/>
      <c r="CR546" s="541"/>
      <c r="CS546" s="541"/>
      <c r="CT546" s="541"/>
      <c r="CU546" s="541"/>
      <c r="CV546" s="541"/>
      <c r="CW546" s="541"/>
      <c r="CX546" s="541"/>
      <c r="CY546" s="541"/>
      <c r="CZ546" s="541"/>
      <c r="DA546" s="541"/>
      <c r="DB546" s="541"/>
      <c r="DC546" s="541"/>
      <c r="DD546" s="541"/>
      <c r="DE546" s="541"/>
      <c r="DF546" s="541"/>
      <c r="DG546" s="541"/>
      <c r="DH546" s="541"/>
      <c r="DI546" s="541"/>
      <c r="DJ546" s="541"/>
      <c r="DK546" s="541"/>
      <c r="DL546" s="541"/>
      <c r="DM546" s="541"/>
      <c r="DN546" s="541"/>
      <c r="DO546" s="541"/>
      <c r="DP546" s="541"/>
      <c r="DQ546" s="541"/>
      <c r="DR546" s="541"/>
      <c r="DS546" s="541"/>
      <c r="DT546" s="541"/>
      <c r="DU546" s="541"/>
      <c r="DV546" s="541"/>
      <c r="DW546" s="541"/>
      <c r="DX546" s="541"/>
      <c r="DY546" s="541"/>
      <c r="DZ546" s="541"/>
      <c r="EA546" s="541"/>
      <c r="EB546" s="541"/>
      <c r="EC546" s="541"/>
      <c r="ED546" s="541"/>
      <c r="EE546" s="541"/>
      <c r="EF546" s="541"/>
      <c r="EG546" s="541"/>
      <c r="EH546" s="541"/>
      <c r="EI546" s="541"/>
      <c r="EJ546" s="541"/>
      <c r="EK546" s="541"/>
      <c r="EL546" s="541"/>
      <c r="EM546" s="541"/>
      <c r="EN546" s="541"/>
      <c r="EO546" s="541"/>
      <c r="EP546" s="541"/>
      <c r="EQ546" s="541"/>
      <c r="ER546" s="541"/>
      <c r="ES546" s="541"/>
      <c r="ET546" s="541"/>
      <c r="EU546" s="541"/>
      <c r="EV546" s="541"/>
      <c r="EW546" s="541"/>
      <c r="EX546" s="541"/>
      <c r="EY546" s="541"/>
      <c r="EZ546" s="541"/>
      <c r="FA546" s="541"/>
      <c r="FB546" s="541"/>
      <c r="FC546" s="541"/>
      <c r="FD546" s="541"/>
      <c r="FE546" s="541"/>
      <c r="FF546" s="541"/>
      <c r="FG546" s="541"/>
      <c r="FH546" s="541"/>
      <c r="FI546" s="541"/>
      <c r="FJ546" s="541"/>
      <c r="FK546" s="541"/>
      <c r="FL546" s="541"/>
      <c r="FM546" s="541"/>
      <c r="FN546" s="541"/>
      <c r="FO546" s="541"/>
      <c r="FP546" s="541"/>
      <c r="FQ546" s="541"/>
      <c r="FR546" s="541"/>
      <c r="FS546" s="541"/>
      <c r="FT546" s="541"/>
      <c r="FU546" s="541"/>
      <c r="FV546" s="541"/>
      <c r="FW546" s="541"/>
      <c r="FX546" s="541"/>
      <c r="FY546" s="541"/>
      <c r="FZ546" s="541"/>
      <c r="GA546" s="541"/>
      <c r="GB546" s="541"/>
      <c r="GC546" s="541"/>
      <c r="GD546" s="541"/>
      <c r="GE546" s="541"/>
      <c r="GF546" s="541"/>
      <c r="GG546" s="541"/>
      <c r="GH546" s="541"/>
      <c r="GI546" s="541"/>
      <c r="GJ546" s="541"/>
      <c r="GK546" s="541"/>
      <c r="GL546" s="541"/>
      <c r="GM546" s="541"/>
      <c r="GN546" s="541"/>
      <c r="GO546" s="541"/>
      <c r="GP546" s="541"/>
      <c r="GQ546" s="541"/>
      <c r="GR546" s="541"/>
      <c r="GS546" s="541"/>
      <c r="GT546" s="541"/>
      <c r="GU546" s="541"/>
      <c r="GV546" s="541"/>
      <c r="GW546" s="541"/>
      <c r="GX546" s="541"/>
      <c r="GY546" s="541"/>
      <c r="GZ546" s="541"/>
      <c r="HA546" s="541"/>
      <c r="HB546" s="541"/>
      <c r="HC546" s="541"/>
      <c r="HD546" s="541"/>
      <c r="HE546" s="541"/>
      <c r="HF546" s="541"/>
      <c r="HG546" s="541"/>
      <c r="HH546" s="541"/>
      <c r="HI546" s="541"/>
      <c r="HJ546" s="541"/>
      <c r="HK546" s="541"/>
      <c r="HL546" s="541"/>
      <c r="HM546" s="541"/>
      <c r="HN546" s="541"/>
      <c r="HO546" s="541"/>
      <c r="HP546" s="541"/>
      <c r="HQ546" s="541"/>
      <c r="HR546" s="541"/>
      <c r="HS546" s="541"/>
      <c r="HT546" s="541"/>
      <c r="HU546" s="541"/>
      <c r="HV546" s="541"/>
      <c r="HW546" s="541"/>
      <c r="HX546" s="541"/>
      <c r="HY546" s="541"/>
      <c r="HZ546" s="541"/>
      <c r="IA546" s="541"/>
      <c r="IB546" s="541"/>
      <c r="IC546" s="541"/>
      <c r="ID546" s="541"/>
      <c r="IE546" s="541"/>
      <c r="IF546" s="541"/>
      <c r="IG546" s="541"/>
      <c r="IH546" s="541"/>
      <c r="II546" s="541"/>
      <c r="IJ546" s="541"/>
      <c r="IK546" s="541"/>
      <c r="IL546" s="541"/>
      <c r="IM546" s="541"/>
      <c r="IN546" s="541"/>
      <c r="IO546" s="541"/>
      <c r="IP546" s="541"/>
      <c r="IQ546" s="541"/>
      <c r="IR546" s="541"/>
      <c r="IS546" s="541"/>
      <c r="IT546" s="541"/>
    </row>
    <row r="547" spans="1:254" s="331" customFormat="1">
      <c r="A547" s="39" t="s">
        <v>30</v>
      </c>
      <c r="B547" s="41" t="s">
        <v>2595</v>
      </c>
      <c r="C547" s="912">
        <v>106</v>
      </c>
      <c r="D547" s="39" t="s">
        <v>399</v>
      </c>
      <c r="E547" s="958"/>
      <c r="F547" s="959">
        <f>C547*E547</f>
        <v>0</v>
      </c>
      <c r="G547" s="541"/>
      <c r="H547" s="541"/>
      <c r="I547" s="541"/>
      <c r="J547" s="541"/>
      <c r="K547" s="541"/>
      <c r="L547" s="541"/>
      <c r="M547" s="541"/>
      <c r="N547" s="541"/>
      <c r="O547" s="541"/>
      <c r="P547" s="541"/>
      <c r="Q547" s="541"/>
      <c r="R547" s="541"/>
      <c r="S547" s="541"/>
      <c r="T547" s="541"/>
      <c r="U547" s="541"/>
      <c r="V547" s="541"/>
      <c r="W547" s="541"/>
      <c r="X547" s="541"/>
      <c r="Y547" s="541"/>
      <c r="Z547" s="541"/>
      <c r="AA547" s="541"/>
      <c r="AB547" s="541"/>
      <c r="AC547" s="541"/>
      <c r="AD547" s="541"/>
      <c r="AE547" s="541"/>
      <c r="AF547" s="541"/>
      <c r="AG547" s="541"/>
      <c r="AH547" s="541"/>
      <c r="AI547" s="541"/>
      <c r="AJ547" s="541"/>
      <c r="AK547" s="541"/>
      <c r="AL547" s="541"/>
      <c r="AM547" s="541"/>
      <c r="AN547" s="541"/>
      <c r="AO547" s="541"/>
      <c r="AP547" s="541"/>
      <c r="AQ547" s="541"/>
      <c r="AR547" s="541"/>
      <c r="AS547" s="541"/>
      <c r="AT547" s="541"/>
      <c r="AU547" s="541"/>
      <c r="AV547" s="541"/>
      <c r="AW547" s="541"/>
      <c r="AX547" s="541"/>
      <c r="AY547" s="541"/>
      <c r="AZ547" s="541"/>
      <c r="BA547" s="541"/>
      <c r="BB547" s="541"/>
      <c r="BC547" s="541"/>
      <c r="BD547" s="541"/>
      <c r="BE547" s="541"/>
      <c r="BF547" s="541"/>
      <c r="BG547" s="541"/>
      <c r="BH547" s="541"/>
      <c r="BI547" s="541"/>
      <c r="BJ547" s="541"/>
      <c r="BK547" s="541"/>
      <c r="BL547" s="541"/>
      <c r="BM547" s="541"/>
      <c r="BN547" s="541"/>
      <c r="BO547" s="541"/>
      <c r="BP547" s="541"/>
      <c r="BQ547" s="541"/>
      <c r="BR547" s="541"/>
      <c r="BS547" s="541"/>
      <c r="BT547" s="541"/>
      <c r="BU547" s="541"/>
      <c r="BV547" s="541"/>
      <c r="BW547" s="541"/>
      <c r="BX547" s="541"/>
      <c r="BY547" s="541"/>
      <c r="BZ547" s="541"/>
      <c r="CA547" s="541"/>
      <c r="CB547" s="541"/>
      <c r="CC547" s="541"/>
      <c r="CD547" s="541"/>
      <c r="CE547" s="541"/>
      <c r="CF547" s="541"/>
      <c r="CG547" s="541"/>
      <c r="CH547" s="541"/>
      <c r="CI547" s="541"/>
      <c r="CJ547" s="541"/>
      <c r="CK547" s="541"/>
      <c r="CL547" s="541"/>
      <c r="CM547" s="541"/>
      <c r="CN547" s="541"/>
      <c r="CO547" s="541"/>
      <c r="CP547" s="541"/>
      <c r="CQ547" s="541"/>
      <c r="CR547" s="541"/>
      <c r="CS547" s="541"/>
      <c r="CT547" s="541"/>
      <c r="CU547" s="541"/>
      <c r="CV547" s="541"/>
      <c r="CW547" s="541"/>
      <c r="CX547" s="541"/>
      <c r="CY547" s="541"/>
      <c r="CZ547" s="541"/>
      <c r="DA547" s="541"/>
      <c r="DB547" s="541"/>
      <c r="DC547" s="541"/>
      <c r="DD547" s="541"/>
      <c r="DE547" s="541"/>
      <c r="DF547" s="541"/>
      <c r="DG547" s="541"/>
      <c r="DH547" s="541"/>
      <c r="DI547" s="541"/>
      <c r="DJ547" s="541"/>
      <c r="DK547" s="541"/>
      <c r="DL547" s="541"/>
      <c r="DM547" s="541"/>
      <c r="DN547" s="541"/>
      <c r="DO547" s="541"/>
      <c r="DP547" s="541"/>
      <c r="DQ547" s="541"/>
      <c r="DR547" s="541"/>
      <c r="DS547" s="541"/>
      <c r="DT547" s="541"/>
      <c r="DU547" s="541"/>
      <c r="DV547" s="541"/>
      <c r="DW547" s="541"/>
      <c r="DX547" s="541"/>
      <c r="DY547" s="541"/>
      <c r="DZ547" s="541"/>
      <c r="EA547" s="541"/>
      <c r="EB547" s="541"/>
      <c r="EC547" s="541"/>
      <c r="ED547" s="541"/>
      <c r="EE547" s="541"/>
      <c r="EF547" s="541"/>
      <c r="EG547" s="541"/>
      <c r="EH547" s="541"/>
      <c r="EI547" s="541"/>
      <c r="EJ547" s="541"/>
      <c r="EK547" s="541"/>
      <c r="EL547" s="541"/>
      <c r="EM547" s="541"/>
      <c r="EN547" s="541"/>
      <c r="EO547" s="541"/>
      <c r="EP547" s="541"/>
      <c r="EQ547" s="541"/>
      <c r="ER547" s="541"/>
      <c r="ES547" s="541"/>
      <c r="ET547" s="541"/>
      <c r="EU547" s="541"/>
      <c r="EV547" s="541"/>
      <c r="EW547" s="541"/>
      <c r="EX547" s="541"/>
      <c r="EY547" s="541"/>
      <c r="EZ547" s="541"/>
      <c r="FA547" s="541"/>
      <c r="FB547" s="541"/>
      <c r="FC547" s="541"/>
      <c r="FD547" s="541"/>
      <c r="FE547" s="541"/>
      <c r="FF547" s="541"/>
      <c r="FG547" s="541"/>
      <c r="FH547" s="541"/>
      <c r="FI547" s="541"/>
      <c r="FJ547" s="541"/>
      <c r="FK547" s="541"/>
      <c r="FL547" s="541"/>
      <c r="FM547" s="541"/>
      <c r="FN547" s="541"/>
      <c r="FO547" s="541"/>
      <c r="FP547" s="541"/>
      <c r="FQ547" s="541"/>
      <c r="FR547" s="541"/>
      <c r="FS547" s="541"/>
      <c r="FT547" s="541"/>
      <c r="FU547" s="541"/>
      <c r="FV547" s="541"/>
      <c r="FW547" s="541"/>
      <c r="FX547" s="541"/>
      <c r="FY547" s="541"/>
      <c r="FZ547" s="541"/>
      <c r="GA547" s="541"/>
      <c r="GB547" s="541"/>
      <c r="GC547" s="541"/>
      <c r="GD547" s="541"/>
      <c r="GE547" s="541"/>
      <c r="GF547" s="541"/>
      <c r="GG547" s="541"/>
      <c r="GH547" s="541"/>
      <c r="GI547" s="541"/>
      <c r="GJ547" s="541"/>
      <c r="GK547" s="541"/>
      <c r="GL547" s="541"/>
      <c r="GM547" s="541"/>
      <c r="GN547" s="541"/>
      <c r="GO547" s="541"/>
      <c r="GP547" s="541"/>
      <c r="GQ547" s="541"/>
      <c r="GR547" s="541"/>
      <c r="GS547" s="541"/>
      <c r="GT547" s="541"/>
      <c r="GU547" s="541"/>
      <c r="GV547" s="541"/>
      <c r="GW547" s="541"/>
      <c r="GX547" s="541"/>
      <c r="GY547" s="541"/>
      <c r="GZ547" s="541"/>
      <c r="HA547" s="541"/>
      <c r="HB547" s="541"/>
      <c r="HC547" s="541"/>
      <c r="HD547" s="541"/>
      <c r="HE547" s="541"/>
      <c r="HF547" s="541"/>
      <c r="HG547" s="541"/>
      <c r="HH547" s="541"/>
      <c r="HI547" s="541"/>
      <c r="HJ547" s="541"/>
      <c r="HK547" s="541"/>
      <c r="HL547" s="541"/>
      <c r="HM547" s="541"/>
      <c r="HN547" s="541"/>
      <c r="HO547" s="541"/>
      <c r="HP547" s="541"/>
      <c r="HQ547" s="541"/>
      <c r="HR547" s="541"/>
      <c r="HS547" s="541"/>
      <c r="HT547" s="541"/>
      <c r="HU547" s="541"/>
      <c r="HV547" s="541"/>
      <c r="HW547" s="541"/>
      <c r="HX547" s="541"/>
      <c r="HY547" s="541"/>
      <c r="HZ547" s="541"/>
      <c r="IA547" s="541"/>
      <c r="IB547" s="541"/>
      <c r="IC547" s="541"/>
      <c r="ID547" s="541"/>
      <c r="IE547" s="541"/>
      <c r="IF547" s="541"/>
      <c r="IG547" s="541"/>
      <c r="IH547" s="541"/>
      <c r="II547" s="541"/>
      <c r="IJ547" s="541"/>
      <c r="IK547" s="541"/>
      <c r="IL547" s="541"/>
      <c r="IM547" s="541"/>
      <c r="IN547" s="541"/>
      <c r="IO547" s="541"/>
      <c r="IP547" s="541"/>
      <c r="IQ547" s="541"/>
      <c r="IR547" s="541"/>
      <c r="IS547" s="541"/>
      <c r="IT547" s="541"/>
    </row>
    <row r="548" spans="1:254" s="331" customFormat="1">
      <c r="A548" s="39"/>
      <c r="B548" s="41"/>
      <c r="C548" s="912"/>
      <c r="D548" s="39"/>
      <c r="E548" s="958"/>
      <c r="F548" s="959"/>
      <c r="G548" s="541"/>
      <c r="H548" s="541"/>
      <c r="I548" s="541"/>
      <c r="J548" s="541"/>
      <c r="K548" s="541"/>
      <c r="L548" s="541"/>
      <c r="M548" s="541"/>
      <c r="N548" s="541"/>
      <c r="O548" s="541"/>
      <c r="P548" s="541"/>
      <c r="Q548" s="541"/>
      <c r="R548" s="541"/>
      <c r="S548" s="541"/>
      <c r="T548" s="541"/>
      <c r="U548" s="541"/>
      <c r="V548" s="541"/>
      <c r="W548" s="541"/>
      <c r="X548" s="541"/>
      <c r="Y548" s="541"/>
      <c r="Z548" s="541"/>
      <c r="AA548" s="541"/>
      <c r="AB548" s="541"/>
      <c r="AC548" s="541"/>
      <c r="AD548" s="541"/>
      <c r="AE548" s="541"/>
      <c r="AF548" s="541"/>
      <c r="AG548" s="541"/>
      <c r="AH548" s="541"/>
      <c r="AI548" s="541"/>
      <c r="AJ548" s="541"/>
      <c r="AK548" s="541"/>
      <c r="AL548" s="541"/>
      <c r="AM548" s="541"/>
      <c r="AN548" s="541"/>
      <c r="AO548" s="541"/>
      <c r="AP548" s="541"/>
      <c r="AQ548" s="541"/>
      <c r="AR548" s="541"/>
      <c r="AS548" s="541"/>
      <c r="AT548" s="541"/>
      <c r="AU548" s="541"/>
      <c r="AV548" s="541"/>
      <c r="AW548" s="541"/>
      <c r="AX548" s="541"/>
      <c r="AY548" s="541"/>
      <c r="AZ548" s="541"/>
      <c r="BA548" s="541"/>
      <c r="BB548" s="541"/>
      <c r="BC548" s="541"/>
      <c r="BD548" s="541"/>
      <c r="BE548" s="541"/>
      <c r="BF548" s="541"/>
      <c r="BG548" s="541"/>
      <c r="BH548" s="541"/>
      <c r="BI548" s="541"/>
      <c r="BJ548" s="541"/>
      <c r="BK548" s="541"/>
      <c r="BL548" s="541"/>
      <c r="BM548" s="541"/>
      <c r="BN548" s="541"/>
      <c r="BO548" s="541"/>
      <c r="BP548" s="541"/>
      <c r="BQ548" s="541"/>
      <c r="BR548" s="541"/>
      <c r="BS548" s="541"/>
      <c r="BT548" s="541"/>
      <c r="BU548" s="541"/>
      <c r="BV548" s="541"/>
      <c r="BW548" s="541"/>
      <c r="BX548" s="541"/>
      <c r="BY548" s="541"/>
      <c r="BZ548" s="541"/>
      <c r="CA548" s="541"/>
      <c r="CB548" s="541"/>
      <c r="CC548" s="541"/>
      <c r="CD548" s="541"/>
      <c r="CE548" s="541"/>
      <c r="CF548" s="541"/>
      <c r="CG548" s="541"/>
      <c r="CH548" s="541"/>
      <c r="CI548" s="541"/>
      <c r="CJ548" s="541"/>
      <c r="CK548" s="541"/>
      <c r="CL548" s="541"/>
      <c r="CM548" s="541"/>
      <c r="CN548" s="541"/>
      <c r="CO548" s="541"/>
      <c r="CP548" s="541"/>
      <c r="CQ548" s="541"/>
      <c r="CR548" s="541"/>
      <c r="CS548" s="541"/>
      <c r="CT548" s="541"/>
      <c r="CU548" s="541"/>
      <c r="CV548" s="541"/>
      <c r="CW548" s="541"/>
      <c r="CX548" s="541"/>
      <c r="CY548" s="541"/>
      <c r="CZ548" s="541"/>
      <c r="DA548" s="541"/>
      <c r="DB548" s="541"/>
      <c r="DC548" s="541"/>
      <c r="DD548" s="541"/>
      <c r="DE548" s="541"/>
      <c r="DF548" s="541"/>
      <c r="DG548" s="541"/>
      <c r="DH548" s="541"/>
      <c r="DI548" s="541"/>
      <c r="DJ548" s="541"/>
      <c r="DK548" s="541"/>
      <c r="DL548" s="541"/>
      <c r="DM548" s="541"/>
      <c r="DN548" s="541"/>
      <c r="DO548" s="541"/>
      <c r="DP548" s="541"/>
      <c r="DQ548" s="541"/>
      <c r="DR548" s="541"/>
      <c r="DS548" s="541"/>
      <c r="DT548" s="541"/>
      <c r="DU548" s="541"/>
      <c r="DV548" s="541"/>
      <c r="DW548" s="541"/>
      <c r="DX548" s="541"/>
      <c r="DY548" s="541"/>
      <c r="DZ548" s="541"/>
      <c r="EA548" s="541"/>
      <c r="EB548" s="541"/>
      <c r="EC548" s="541"/>
      <c r="ED548" s="541"/>
      <c r="EE548" s="541"/>
      <c r="EF548" s="541"/>
      <c r="EG548" s="541"/>
      <c r="EH548" s="541"/>
      <c r="EI548" s="541"/>
      <c r="EJ548" s="541"/>
      <c r="EK548" s="541"/>
      <c r="EL548" s="541"/>
      <c r="EM548" s="541"/>
      <c r="EN548" s="541"/>
      <c r="EO548" s="541"/>
      <c r="EP548" s="541"/>
      <c r="EQ548" s="541"/>
      <c r="ER548" s="541"/>
      <c r="ES548" s="541"/>
      <c r="ET548" s="541"/>
      <c r="EU548" s="541"/>
      <c r="EV548" s="541"/>
      <c r="EW548" s="541"/>
      <c r="EX548" s="541"/>
      <c r="EY548" s="541"/>
      <c r="EZ548" s="541"/>
      <c r="FA548" s="541"/>
      <c r="FB548" s="541"/>
      <c r="FC548" s="541"/>
      <c r="FD548" s="541"/>
      <c r="FE548" s="541"/>
      <c r="FF548" s="541"/>
      <c r="FG548" s="541"/>
      <c r="FH548" s="541"/>
      <c r="FI548" s="541"/>
      <c r="FJ548" s="541"/>
      <c r="FK548" s="541"/>
      <c r="FL548" s="541"/>
      <c r="FM548" s="541"/>
      <c r="FN548" s="541"/>
      <c r="FO548" s="541"/>
      <c r="FP548" s="541"/>
      <c r="FQ548" s="541"/>
      <c r="FR548" s="541"/>
      <c r="FS548" s="541"/>
      <c r="FT548" s="541"/>
      <c r="FU548" s="541"/>
      <c r="FV548" s="541"/>
      <c r="FW548" s="541"/>
      <c r="FX548" s="541"/>
      <c r="FY548" s="541"/>
      <c r="FZ548" s="541"/>
      <c r="GA548" s="541"/>
      <c r="GB548" s="541"/>
      <c r="GC548" s="541"/>
      <c r="GD548" s="541"/>
      <c r="GE548" s="541"/>
      <c r="GF548" s="541"/>
      <c r="GG548" s="541"/>
      <c r="GH548" s="541"/>
      <c r="GI548" s="541"/>
      <c r="GJ548" s="541"/>
      <c r="GK548" s="541"/>
      <c r="GL548" s="541"/>
      <c r="GM548" s="541"/>
      <c r="GN548" s="541"/>
      <c r="GO548" s="541"/>
      <c r="GP548" s="541"/>
      <c r="GQ548" s="541"/>
      <c r="GR548" s="541"/>
      <c r="GS548" s="541"/>
      <c r="GT548" s="541"/>
      <c r="GU548" s="541"/>
      <c r="GV548" s="541"/>
      <c r="GW548" s="541"/>
      <c r="GX548" s="541"/>
      <c r="GY548" s="541"/>
      <c r="GZ548" s="541"/>
      <c r="HA548" s="541"/>
      <c r="HB548" s="541"/>
      <c r="HC548" s="541"/>
      <c r="HD548" s="541"/>
      <c r="HE548" s="541"/>
      <c r="HF548" s="541"/>
      <c r="HG548" s="541"/>
      <c r="HH548" s="541"/>
      <c r="HI548" s="541"/>
      <c r="HJ548" s="541"/>
      <c r="HK548" s="541"/>
      <c r="HL548" s="541"/>
      <c r="HM548" s="541"/>
      <c r="HN548" s="541"/>
      <c r="HO548" s="541"/>
      <c r="HP548" s="541"/>
      <c r="HQ548" s="541"/>
      <c r="HR548" s="541"/>
      <c r="HS548" s="541"/>
      <c r="HT548" s="541"/>
      <c r="HU548" s="541"/>
      <c r="HV548" s="541"/>
      <c r="HW548" s="541"/>
      <c r="HX548" s="541"/>
      <c r="HY548" s="541"/>
      <c r="HZ548" s="541"/>
      <c r="IA548" s="541"/>
      <c r="IB548" s="541"/>
      <c r="IC548" s="541"/>
      <c r="ID548" s="541"/>
      <c r="IE548" s="541"/>
      <c r="IF548" s="541"/>
      <c r="IG548" s="541"/>
      <c r="IH548" s="541"/>
      <c r="II548" s="541"/>
      <c r="IJ548" s="541"/>
      <c r="IK548" s="541"/>
      <c r="IL548" s="541"/>
      <c r="IM548" s="541"/>
      <c r="IN548" s="541"/>
      <c r="IO548" s="541"/>
      <c r="IP548" s="541"/>
      <c r="IQ548" s="541"/>
      <c r="IR548" s="541"/>
      <c r="IS548" s="541"/>
      <c r="IT548" s="541"/>
    </row>
    <row r="549" spans="1:254" s="331" customFormat="1">
      <c r="A549" s="39" t="s">
        <v>31</v>
      </c>
      <c r="B549" s="41" t="s">
        <v>2596</v>
      </c>
      <c r="C549" s="912">
        <v>34</v>
      </c>
      <c r="D549" s="39" t="s">
        <v>399</v>
      </c>
      <c r="E549" s="958"/>
      <c r="F549" s="959">
        <f>C549*E549</f>
        <v>0</v>
      </c>
      <c r="G549" s="541"/>
      <c r="H549" s="541"/>
      <c r="I549" s="541"/>
      <c r="J549" s="541"/>
      <c r="K549" s="541"/>
      <c r="L549" s="541"/>
      <c r="M549" s="541"/>
      <c r="N549" s="541"/>
      <c r="O549" s="541"/>
      <c r="P549" s="541"/>
      <c r="Q549" s="541"/>
      <c r="R549" s="541"/>
      <c r="S549" s="541"/>
      <c r="T549" s="541"/>
      <c r="U549" s="541"/>
      <c r="V549" s="541"/>
      <c r="W549" s="541"/>
      <c r="X549" s="541"/>
      <c r="Y549" s="541"/>
      <c r="Z549" s="541"/>
      <c r="AA549" s="541"/>
      <c r="AB549" s="541"/>
      <c r="AC549" s="541"/>
      <c r="AD549" s="541"/>
      <c r="AE549" s="541"/>
      <c r="AF549" s="541"/>
      <c r="AG549" s="541"/>
      <c r="AH549" s="541"/>
      <c r="AI549" s="541"/>
      <c r="AJ549" s="541"/>
      <c r="AK549" s="541"/>
      <c r="AL549" s="541"/>
      <c r="AM549" s="541"/>
      <c r="AN549" s="541"/>
      <c r="AO549" s="541"/>
      <c r="AP549" s="541"/>
      <c r="AQ549" s="541"/>
      <c r="AR549" s="541"/>
      <c r="AS549" s="541"/>
      <c r="AT549" s="541"/>
      <c r="AU549" s="541"/>
      <c r="AV549" s="541"/>
      <c r="AW549" s="541"/>
      <c r="AX549" s="541"/>
      <c r="AY549" s="541"/>
      <c r="AZ549" s="541"/>
      <c r="BA549" s="541"/>
      <c r="BB549" s="541"/>
      <c r="BC549" s="541"/>
      <c r="BD549" s="541"/>
      <c r="BE549" s="541"/>
      <c r="BF549" s="541"/>
      <c r="BG549" s="541"/>
      <c r="BH549" s="541"/>
      <c r="BI549" s="541"/>
      <c r="BJ549" s="541"/>
      <c r="BK549" s="541"/>
      <c r="BL549" s="541"/>
      <c r="BM549" s="541"/>
      <c r="BN549" s="541"/>
      <c r="BO549" s="541"/>
      <c r="BP549" s="541"/>
      <c r="BQ549" s="541"/>
      <c r="BR549" s="541"/>
      <c r="BS549" s="541"/>
      <c r="BT549" s="541"/>
      <c r="BU549" s="541"/>
      <c r="BV549" s="541"/>
      <c r="BW549" s="541"/>
      <c r="BX549" s="541"/>
      <c r="BY549" s="541"/>
      <c r="BZ549" s="541"/>
      <c r="CA549" s="541"/>
      <c r="CB549" s="541"/>
      <c r="CC549" s="541"/>
      <c r="CD549" s="541"/>
      <c r="CE549" s="541"/>
      <c r="CF549" s="541"/>
      <c r="CG549" s="541"/>
      <c r="CH549" s="541"/>
      <c r="CI549" s="541"/>
      <c r="CJ549" s="541"/>
      <c r="CK549" s="541"/>
      <c r="CL549" s="541"/>
      <c r="CM549" s="541"/>
      <c r="CN549" s="541"/>
      <c r="CO549" s="541"/>
      <c r="CP549" s="541"/>
      <c r="CQ549" s="541"/>
      <c r="CR549" s="541"/>
      <c r="CS549" s="541"/>
      <c r="CT549" s="541"/>
      <c r="CU549" s="541"/>
      <c r="CV549" s="541"/>
      <c r="CW549" s="541"/>
      <c r="CX549" s="541"/>
      <c r="CY549" s="541"/>
      <c r="CZ549" s="541"/>
      <c r="DA549" s="541"/>
      <c r="DB549" s="541"/>
      <c r="DC549" s="541"/>
      <c r="DD549" s="541"/>
      <c r="DE549" s="541"/>
      <c r="DF549" s="541"/>
      <c r="DG549" s="541"/>
      <c r="DH549" s="541"/>
      <c r="DI549" s="541"/>
      <c r="DJ549" s="541"/>
      <c r="DK549" s="541"/>
      <c r="DL549" s="541"/>
      <c r="DM549" s="541"/>
      <c r="DN549" s="541"/>
      <c r="DO549" s="541"/>
      <c r="DP549" s="541"/>
      <c r="DQ549" s="541"/>
      <c r="DR549" s="541"/>
      <c r="DS549" s="541"/>
      <c r="DT549" s="541"/>
      <c r="DU549" s="541"/>
      <c r="DV549" s="541"/>
      <c r="DW549" s="541"/>
      <c r="DX549" s="541"/>
      <c r="DY549" s="541"/>
      <c r="DZ549" s="541"/>
      <c r="EA549" s="541"/>
      <c r="EB549" s="541"/>
      <c r="EC549" s="541"/>
      <c r="ED549" s="541"/>
      <c r="EE549" s="541"/>
      <c r="EF549" s="541"/>
      <c r="EG549" s="541"/>
      <c r="EH549" s="541"/>
      <c r="EI549" s="541"/>
      <c r="EJ549" s="541"/>
      <c r="EK549" s="541"/>
      <c r="EL549" s="541"/>
      <c r="EM549" s="541"/>
      <c r="EN549" s="541"/>
      <c r="EO549" s="541"/>
      <c r="EP549" s="541"/>
      <c r="EQ549" s="541"/>
      <c r="ER549" s="541"/>
      <c r="ES549" s="541"/>
      <c r="ET549" s="541"/>
      <c r="EU549" s="541"/>
      <c r="EV549" s="541"/>
      <c r="EW549" s="541"/>
      <c r="EX549" s="541"/>
      <c r="EY549" s="541"/>
      <c r="EZ549" s="541"/>
      <c r="FA549" s="541"/>
      <c r="FB549" s="541"/>
      <c r="FC549" s="541"/>
      <c r="FD549" s="541"/>
      <c r="FE549" s="541"/>
      <c r="FF549" s="541"/>
      <c r="FG549" s="541"/>
      <c r="FH549" s="541"/>
      <c r="FI549" s="541"/>
      <c r="FJ549" s="541"/>
      <c r="FK549" s="541"/>
      <c r="FL549" s="541"/>
      <c r="FM549" s="541"/>
      <c r="FN549" s="541"/>
      <c r="FO549" s="541"/>
      <c r="FP549" s="541"/>
      <c r="FQ549" s="541"/>
      <c r="FR549" s="541"/>
      <c r="FS549" s="541"/>
      <c r="FT549" s="541"/>
      <c r="FU549" s="541"/>
      <c r="FV549" s="541"/>
      <c r="FW549" s="541"/>
      <c r="FX549" s="541"/>
      <c r="FY549" s="541"/>
      <c r="FZ549" s="541"/>
      <c r="GA549" s="541"/>
      <c r="GB549" s="541"/>
      <c r="GC549" s="541"/>
      <c r="GD549" s="541"/>
      <c r="GE549" s="541"/>
      <c r="GF549" s="541"/>
      <c r="GG549" s="541"/>
      <c r="GH549" s="541"/>
      <c r="GI549" s="541"/>
      <c r="GJ549" s="541"/>
      <c r="GK549" s="541"/>
      <c r="GL549" s="541"/>
      <c r="GM549" s="541"/>
      <c r="GN549" s="541"/>
      <c r="GO549" s="541"/>
      <c r="GP549" s="541"/>
      <c r="GQ549" s="541"/>
      <c r="GR549" s="541"/>
      <c r="GS549" s="541"/>
      <c r="GT549" s="541"/>
      <c r="GU549" s="541"/>
      <c r="GV549" s="541"/>
      <c r="GW549" s="541"/>
      <c r="GX549" s="541"/>
      <c r="GY549" s="541"/>
      <c r="GZ549" s="541"/>
      <c r="HA549" s="541"/>
      <c r="HB549" s="541"/>
      <c r="HC549" s="541"/>
      <c r="HD549" s="541"/>
      <c r="HE549" s="541"/>
      <c r="HF549" s="541"/>
      <c r="HG549" s="541"/>
      <c r="HH549" s="541"/>
      <c r="HI549" s="541"/>
      <c r="HJ549" s="541"/>
      <c r="HK549" s="541"/>
      <c r="HL549" s="541"/>
      <c r="HM549" s="541"/>
      <c r="HN549" s="541"/>
      <c r="HO549" s="541"/>
      <c r="HP549" s="541"/>
      <c r="HQ549" s="541"/>
      <c r="HR549" s="541"/>
      <c r="HS549" s="541"/>
      <c r="HT549" s="541"/>
      <c r="HU549" s="541"/>
      <c r="HV549" s="541"/>
      <c r="HW549" s="541"/>
      <c r="HX549" s="541"/>
      <c r="HY549" s="541"/>
      <c r="HZ549" s="541"/>
      <c r="IA549" s="541"/>
      <c r="IB549" s="541"/>
      <c r="IC549" s="541"/>
      <c r="ID549" s="541"/>
      <c r="IE549" s="541"/>
      <c r="IF549" s="541"/>
      <c r="IG549" s="541"/>
      <c r="IH549" s="541"/>
      <c r="II549" s="541"/>
      <c r="IJ549" s="541"/>
      <c r="IK549" s="541"/>
      <c r="IL549" s="541"/>
      <c r="IM549" s="541"/>
      <c r="IN549" s="541"/>
      <c r="IO549" s="541"/>
      <c r="IP549" s="541"/>
      <c r="IQ549" s="541"/>
      <c r="IR549" s="541"/>
      <c r="IS549" s="541"/>
      <c r="IT549" s="541"/>
    </row>
    <row r="550" spans="1:254">
      <c r="A550" s="39"/>
      <c r="B550" s="51"/>
      <c r="C550" s="917"/>
      <c r="D550" s="39"/>
      <c r="E550" s="958"/>
      <c r="F550" s="974"/>
    </row>
    <row r="551" spans="1:254">
      <c r="B551" s="944" t="s">
        <v>2553</v>
      </c>
      <c r="H551" s="72" t="s">
        <v>2554</v>
      </c>
      <c r="I551" s="72" t="s">
        <v>2555</v>
      </c>
    </row>
    <row r="552" spans="1:254">
      <c r="A552" s="702" t="s">
        <v>32</v>
      </c>
      <c r="B552" s="704" t="s">
        <v>2556</v>
      </c>
      <c r="C552" s="906">
        <v>12680</v>
      </c>
      <c r="D552" s="702" t="s">
        <v>399</v>
      </c>
      <c r="F552" s="907">
        <f>C552*E552</f>
        <v>0</v>
      </c>
      <c r="G552" s="928">
        <f>(H552*27.5+I552*15.5)*4.31*2</f>
        <v>12680.019999999999</v>
      </c>
      <c r="H552" s="896">
        <f>ROUNDUP(15.5/0.6+1,0)</f>
        <v>27</v>
      </c>
      <c r="I552" s="72">
        <f>ROUNDUP(27.5/0.6+1,0)</f>
        <v>47</v>
      </c>
    </row>
    <row r="553" spans="1:254">
      <c r="A553" s="39"/>
      <c r="B553" s="704"/>
      <c r="C553" s="917"/>
      <c r="D553" s="39"/>
      <c r="E553" s="2061"/>
    </row>
    <row r="554" spans="1:254">
      <c r="B554" s="944" t="s">
        <v>2557</v>
      </c>
      <c r="H554" s="72" t="s">
        <v>2554</v>
      </c>
      <c r="I554" s="72" t="s">
        <v>2555</v>
      </c>
    </row>
    <row r="555" spans="1:254">
      <c r="B555" s="944"/>
      <c r="G555" s="928"/>
    </row>
    <row r="556" spans="1:254" ht="41.4">
      <c r="B556" s="957" t="s">
        <v>2558</v>
      </c>
    </row>
    <row r="557" spans="1:254">
      <c r="B557" s="944"/>
    </row>
    <row r="558" spans="1:254">
      <c r="A558" s="702" t="s">
        <v>33</v>
      </c>
      <c r="B558" s="704" t="s">
        <v>2559</v>
      </c>
      <c r="C558" s="906">
        <v>426</v>
      </c>
      <c r="D558" s="702" t="s">
        <v>29</v>
      </c>
      <c r="E558" s="2345"/>
      <c r="F558" s="907">
        <f>C558*E558</f>
        <v>0</v>
      </c>
      <c r="G558" s="928">
        <f>15.5*27.5</f>
        <v>426.25</v>
      </c>
      <c r="H558" s="896"/>
    </row>
    <row r="559" spans="1:254">
      <c r="A559" s="39"/>
      <c r="B559" s="704"/>
      <c r="C559" s="917"/>
      <c r="D559" s="39"/>
      <c r="E559" s="2346"/>
    </row>
    <row r="560" spans="1:254" s="62" customFormat="1">
      <c r="A560" s="149"/>
      <c r="B560" s="154"/>
      <c r="C560" s="951"/>
      <c r="D560" s="149"/>
      <c r="E560" s="975"/>
      <c r="F560" s="976"/>
    </row>
    <row r="561" spans="1:6">
      <c r="B561" s="977"/>
    </row>
    <row r="562" spans="1:6">
      <c r="B562" s="977"/>
      <c r="F562" s="622"/>
    </row>
    <row r="563" spans="1:6">
      <c r="A563" s="901"/>
      <c r="B563" s="941" t="s">
        <v>400</v>
      </c>
      <c r="C563" s="902"/>
      <c r="D563" s="901"/>
      <c r="E563" s="2337"/>
      <c r="F563" s="925">
        <f>SUM(F544:F562)</f>
        <v>0</v>
      </c>
    </row>
    <row r="564" spans="1:6">
      <c r="A564" s="901"/>
      <c r="B564" s="941"/>
      <c r="C564" s="902"/>
      <c r="D564" s="901"/>
      <c r="E564" s="2337"/>
      <c r="F564" s="903"/>
    </row>
    <row r="565" spans="1:6">
      <c r="A565" s="901"/>
      <c r="B565" s="941"/>
      <c r="C565" s="902"/>
      <c r="D565" s="901"/>
      <c r="E565" s="2337"/>
      <c r="F565" s="903"/>
    </row>
    <row r="566" spans="1:6">
      <c r="A566" s="901"/>
      <c r="B566" s="941"/>
      <c r="C566" s="902"/>
      <c r="D566" s="901"/>
      <c r="E566" s="2337"/>
      <c r="F566" s="903"/>
    </row>
    <row r="567" spans="1:6">
      <c r="A567" s="901"/>
      <c r="B567" s="941"/>
      <c r="C567" s="902"/>
      <c r="D567" s="901"/>
      <c r="E567" s="2337"/>
      <c r="F567" s="903"/>
    </row>
    <row r="568" spans="1:6">
      <c r="B568" s="256" t="s">
        <v>45</v>
      </c>
    </row>
    <row r="569" spans="1:6">
      <c r="B569" s="934"/>
    </row>
    <row r="570" spans="1:6" s="331" customFormat="1">
      <c r="A570" s="978"/>
      <c r="B570" s="358" t="s">
        <v>2597</v>
      </c>
      <c r="C570" s="906"/>
      <c r="D570" s="702"/>
      <c r="E570" s="2338"/>
      <c r="F570" s="907">
        <f>F260</f>
        <v>0</v>
      </c>
    </row>
    <row r="571" spans="1:6">
      <c r="A571" s="978"/>
    </row>
    <row r="572" spans="1:6">
      <c r="A572" s="978"/>
      <c r="B572" s="358" t="s">
        <v>2598</v>
      </c>
      <c r="F572" s="907">
        <f>F309</f>
        <v>0</v>
      </c>
    </row>
    <row r="573" spans="1:6">
      <c r="A573" s="978"/>
    </row>
    <row r="574" spans="1:6">
      <c r="A574" s="978"/>
      <c r="B574" s="358" t="s">
        <v>2599</v>
      </c>
      <c r="F574" s="907">
        <f>F351</f>
        <v>1000000</v>
      </c>
    </row>
    <row r="575" spans="1:6">
      <c r="A575" s="978"/>
      <c r="B575" s="977"/>
    </row>
    <row r="576" spans="1:6">
      <c r="A576" s="978"/>
      <c r="B576" s="358" t="s">
        <v>2600</v>
      </c>
      <c r="F576" s="907">
        <f>F400</f>
        <v>500000</v>
      </c>
    </row>
    <row r="577" spans="1:6">
      <c r="A577" s="978"/>
      <c r="F577" s="979"/>
    </row>
    <row r="578" spans="1:6">
      <c r="A578" s="978"/>
      <c r="B578" s="358" t="s">
        <v>2601</v>
      </c>
      <c r="F578" s="979">
        <f>F447</f>
        <v>1000000</v>
      </c>
    </row>
    <row r="579" spans="1:6">
      <c r="A579" s="978"/>
      <c r="B579" s="635"/>
      <c r="F579" s="979"/>
    </row>
    <row r="580" spans="1:6">
      <c r="A580" s="978"/>
      <c r="B580" s="358" t="s">
        <v>2602</v>
      </c>
      <c r="F580" s="979">
        <f>F492</f>
        <v>200000</v>
      </c>
    </row>
    <row r="581" spans="1:6">
      <c r="A581" s="978"/>
      <c r="B581" s="635"/>
      <c r="F581" s="979"/>
    </row>
    <row r="582" spans="1:6">
      <c r="A582" s="978"/>
      <c r="B582" s="358" t="s">
        <v>2603</v>
      </c>
      <c r="F582" s="979">
        <f>F542</f>
        <v>500000</v>
      </c>
    </row>
    <row r="583" spans="1:6">
      <c r="A583" s="978"/>
      <c r="B583" s="635"/>
      <c r="F583" s="979"/>
    </row>
    <row r="584" spans="1:6">
      <c r="A584" s="978"/>
      <c r="B584" s="358" t="s">
        <v>2604</v>
      </c>
      <c r="F584" s="979">
        <f>F563</f>
        <v>0</v>
      </c>
    </row>
    <row r="585" spans="1:6">
      <c r="A585" s="978"/>
      <c r="F585" s="979"/>
    </row>
    <row r="586" spans="1:6">
      <c r="A586" s="978"/>
      <c r="F586" s="979"/>
    </row>
    <row r="587" spans="1:6">
      <c r="A587" s="978"/>
      <c r="F587" s="979"/>
    </row>
    <row r="588" spans="1:6">
      <c r="A588" s="978"/>
      <c r="C588" s="980"/>
      <c r="D588" s="358"/>
      <c r="E588" s="2347"/>
      <c r="F588" s="72"/>
    </row>
    <row r="589" spans="1:6">
      <c r="A589" s="978"/>
      <c r="C589" s="980"/>
      <c r="D589" s="358"/>
      <c r="E589" s="2347"/>
      <c r="F589" s="72"/>
    </row>
    <row r="590" spans="1:6">
      <c r="A590" s="981"/>
      <c r="B590" s="930"/>
      <c r="C590" s="982"/>
      <c r="D590" s="930"/>
      <c r="E590" s="2348"/>
      <c r="F590" s="930"/>
    </row>
    <row r="591" spans="1:6">
      <c r="A591" s="922"/>
      <c r="B591" s="983" t="s">
        <v>2605</v>
      </c>
      <c r="C591" s="924"/>
      <c r="D591" s="922"/>
      <c r="E591" s="2342"/>
      <c r="F591" s="925">
        <f>SUM(F567:F590)</f>
        <v>3200000</v>
      </c>
    </row>
    <row r="592" spans="1:6">
      <c r="A592" s="901"/>
      <c r="B592" s="943"/>
      <c r="C592" s="902"/>
      <c r="D592" s="901"/>
      <c r="E592" s="2337"/>
      <c r="F592" s="903"/>
    </row>
    <row r="593" spans="1:6">
      <c r="A593" s="901"/>
      <c r="B593" s="944" t="s">
        <v>2606</v>
      </c>
      <c r="C593" s="902"/>
      <c r="D593" s="901"/>
      <c r="E593" s="2337"/>
      <c r="F593" s="903"/>
    </row>
    <row r="594" spans="1:6">
      <c r="A594" s="901"/>
      <c r="B594" s="943"/>
      <c r="C594" s="902"/>
      <c r="D594" s="901"/>
      <c r="E594" s="2337"/>
      <c r="F594" s="903"/>
    </row>
    <row r="595" spans="1:6">
      <c r="A595" s="901"/>
      <c r="B595" s="944" t="s">
        <v>2607</v>
      </c>
      <c r="C595" s="902"/>
      <c r="D595" s="901"/>
      <c r="E595" s="2337"/>
      <c r="F595" s="903"/>
    </row>
    <row r="596" spans="1:6" ht="41.4">
      <c r="A596" s="901"/>
      <c r="B596" s="617" t="s">
        <v>2608</v>
      </c>
      <c r="C596" s="902"/>
      <c r="D596" s="901"/>
      <c r="E596" s="2337"/>
      <c r="F596" s="903"/>
    </row>
    <row r="597" spans="1:6">
      <c r="A597" s="901"/>
      <c r="B597" s="617"/>
      <c r="C597" s="902"/>
      <c r="D597" s="901"/>
      <c r="E597" s="2337"/>
      <c r="F597" s="903"/>
    </row>
    <row r="598" spans="1:6">
      <c r="A598" s="702" t="s">
        <v>28</v>
      </c>
      <c r="B598" s="704" t="s">
        <v>2609</v>
      </c>
      <c r="C598" s="906">
        <v>92</v>
      </c>
      <c r="D598" s="702" t="s">
        <v>29</v>
      </c>
      <c r="F598" s="907">
        <f>C598*E598</f>
        <v>0</v>
      </c>
    </row>
    <row r="599" spans="1:6">
      <c r="A599" s="901"/>
      <c r="B599" s="943"/>
      <c r="C599" s="902"/>
      <c r="D599" s="901"/>
      <c r="E599" s="2337"/>
      <c r="F599" s="903"/>
    </row>
    <row r="600" spans="1:6">
      <c r="A600" s="901"/>
      <c r="B600" s="943"/>
      <c r="C600" s="902"/>
      <c r="D600" s="901"/>
      <c r="E600" s="2337"/>
      <c r="F600" s="903"/>
    </row>
    <row r="601" spans="1:6">
      <c r="A601" s="901"/>
      <c r="B601" s="943"/>
      <c r="C601" s="902"/>
      <c r="D601" s="901"/>
      <c r="E601" s="2337"/>
      <c r="F601" s="903"/>
    </row>
    <row r="602" spans="1:6">
      <c r="A602" s="901"/>
      <c r="B602" s="943"/>
      <c r="C602" s="902"/>
      <c r="D602" s="901"/>
      <c r="E602" s="2337"/>
      <c r="F602" s="903"/>
    </row>
    <row r="603" spans="1:6">
      <c r="A603" s="901"/>
      <c r="B603" s="943"/>
      <c r="C603" s="902"/>
      <c r="D603" s="901"/>
      <c r="E603" s="2337"/>
      <c r="F603" s="903"/>
    </row>
    <row r="604" spans="1:6">
      <c r="A604" s="901"/>
      <c r="B604" s="943"/>
      <c r="C604" s="902"/>
      <c r="D604" s="901"/>
      <c r="E604" s="2337"/>
      <c r="F604" s="903"/>
    </row>
    <row r="605" spans="1:6">
      <c r="A605" s="901"/>
      <c r="B605" s="943"/>
      <c r="C605" s="902"/>
      <c r="D605" s="901"/>
      <c r="E605" s="2337"/>
      <c r="F605" s="903"/>
    </row>
    <row r="606" spans="1:6">
      <c r="A606" s="901"/>
      <c r="B606" s="943"/>
      <c r="C606" s="902"/>
      <c r="D606" s="901"/>
      <c r="E606" s="2337"/>
      <c r="F606" s="903"/>
    </row>
    <row r="607" spans="1:6">
      <c r="A607" s="901"/>
      <c r="B607" s="943"/>
      <c r="C607" s="902"/>
      <c r="D607" s="901"/>
      <c r="E607" s="2337"/>
      <c r="F607" s="903"/>
    </row>
    <row r="608" spans="1:6">
      <c r="A608" s="901"/>
      <c r="B608" s="943"/>
      <c r="C608" s="902"/>
      <c r="D608" s="901"/>
      <c r="E608" s="2337"/>
      <c r="F608" s="903"/>
    </row>
    <row r="609" spans="1:6">
      <c r="A609" s="901"/>
      <c r="B609" s="943"/>
      <c r="C609" s="902"/>
      <c r="D609" s="901"/>
      <c r="E609" s="2337"/>
      <c r="F609" s="903"/>
    </row>
    <row r="610" spans="1:6">
      <c r="A610" s="901"/>
      <c r="B610" s="943"/>
      <c r="C610" s="902"/>
      <c r="D610" s="901"/>
      <c r="E610" s="2337"/>
      <c r="F610" s="903"/>
    </row>
    <row r="611" spans="1:6">
      <c r="A611" s="901"/>
      <c r="B611" s="943"/>
      <c r="C611" s="902"/>
      <c r="D611" s="901"/>
      <c r="E611" s="2337"/>
      <c r="F611" s="903"/>
    </row>
    <row r="612" spans="1:6">
      <c r="A612" s="901"/>
      <c r="B612" s="943"/>
      <c r="C612" s="902"/>
      <c r="D612" s="901"/>
      <c r="E612" s="2337"/>
      <c r="F612" s="903"/>
    </row>
    <row r="613" spans="1:6">
      <c r="A613" s="901"/>
      <c r="B613" s="943"/>
      <c r="C613" s="902"/>
      <c r="D613" s="901"/>
      <c r="E613" s="2337"/>
      <c r="F613" s="903"/>
    </row>
    <row r="614" spans="1:6">
      <c r="A614" s="901"/>
      <c r="B614" s="943"/>
      <c r="C614" s="902"/>
      <c r="D614" s="901"/>
      <c r="E614" s="2337"/>
      <c r="F614" s="903"/>
    </row>
    <row r="615" spans="1:6">
      <c r="A615" s="901"/>
      <c r="B615" s="943"/>
      <c r="C615" s="902"/>
      <c r="D615" s="901"/>
      <c r="E615" s="2337"/>
      <c r="F615" s="903"/>
    </row>
    <row r="616" spans="1:6">
      <c r="A616" s="901"/>
      <c r="B616" s="943"/>
      <c r="C616" s="902"/>
      <c r="D616" s="901"/>
      <c r="E616" s="2337"/>
      <c r="F616" s="903"/>
    </row>
    <row r="617" spans="1:6">
      <c r="A617" s="901"/>
      <c r="B617" s="943"/>
      <c r="C617" s="902"/>
      <c r="D617" s="901"/>
      <c r="E617" s="2337"/>
      <c r="F617" s="903"/>
    </row>
    <row r="618" spans="1:6">
      <c r="A618" s="901"/>
      <c r="B618" s="943"/>
      <c r="C618" s="902"/>
      <c r="D618" s="901"/>
      <c r="E618" s="2337"/>
      <c r="F618" s="903"/>
    </row>
    <row r="619" spans="1:6">
      <c r="A619" s="901"/>
      <c r="B619" s="943"/>
      <c r="C619" s="902"/>
      <c r="D619" s="901"/>
      <c r="E619" s="2337"/>
      <c r="F619" s="903"/>
    </row>
    <row r="620" spans="1:6">
      <c r="A620" s="901"/>
      <c r="B620" s="943"/>
      <c r="C620" s="902"/>
      <c r="D620" s="901"/>
      <c r="E620" s="2337"/>
      <c r="F620" s="903"/>
    </row>
    <row r="621" spans="1:6">
      <c r="A621" s="901"/>
      <c r="B621" s="943"/>
      <c r="C621" s="902"/>
      <c r="D621" s="901"/>
      <c r="E621" s="2337"/>
      <c r="F621" s="903"/>
    </row>
    <row r="622" spans="1:6">
      <c r="A622" s="901"/>
      <c r="B622" s="943"/>
      <c r="C622" s="902"/>
      <c r="D622" s="901"/>
      <c r="E622" s="2337"/>
      <c r="F622" s="903"/>
    </row>
    <row r="623" spans="1:6">
      <c r="A623" s="901"/>
      <c r="B623" s="943"/>
      <c r="C623" s="902"/>
      <c r="D623" s="901"/>
      <c r="E623" s="2337"/>
      <c r="F623" s="903"/>
    </row>
    <row r="624" spans="1:6">
      <c r="A624" s="901"/>
      <c r="B624" s="943"/>
      <c r="C624" s="902"/>
      <c r="D624" s="901"/>
      <c r="E624" s="2337"/>
      <c r="F624" s="903"/>
    </row>
    <row r="625" spans="1:6">
      <c r="A625" s="901"/>
      <c r="B625" s="943"/>
      <c r="C625" s="902"/>
      <c r="D625" s="901"/>
      <c r="E625" s="2337"/>
      <c r="F625" s="903"/>
    </row>
    <row r="626" spans="1:6">
      <c r="A626" s="901"/>
      <c r="B626" s="943"/>
      <c r="C626" s="902"/>
      <c r="D626" s="901"/>
      <c r="E626" s="2337"/>
      <c r="F626" s="903"/>
    </row>
    <row r="627" spans="1:6">
      <c r="A627" s="901"/>
      <c r="B627" s="943"/>
      <c r="C627" s="902"/>
      <c r="D627" s="901"/>
      <c r="E627" s="2337"/>
      <c r="F627" s="903"/>
    </row>
    <row r="628" spans="1:6">
      <c r="A628" s="901"/>
      <c r="B628" s="943"/>
      <c r="C628" s="902"/>
      <c r="D628" s="901"/>
      <c r="E628" s="2337"/>
      <c r="F628" s="903"/>
    </row>
    <row r="629" spans="1:6">
      <c r="A629" s="901"/>
      <c r="B629" s="943"/>
      <c r="C629" s="902"/>
      <c r="D629" s="901"/>
      <c r="E629" s="2337"/>
      <c r="F629" s="903"/>
    </row>
    <row r="630" spans="1:6">
      <c r="A630" s="901"/>
      <c r="B630" s="943"/>
      <c r="C630" s="902"/>
      <c r="D630" s="901"/>
      <c r="E630" s="2337"/>
      <c r="F630" s="903"/>
    </row>
    <row r="631" spans="1:6">
      <c r="A631" s="901"/>
      <c r="B631" s="943"/>
      <c r="C631" s="902"/>
      <c r="D631" s="901"/>
      <c r="E631" s="2337"/>
      <c r="F631" s="903"/>
    </row>
    <row r="632" spans="1:6">
      <c r="A632" s="901"/>
      <c r="B632" s="943"/>
      <c r="C632" s="902"/>
      <c r="D632" s="901"/>
      <c r="E632" s="2337"/>
      <c r="F632" s="903"/>
    </row>
    <row r="633" spans="1:6">
      <c r="A633" s="901"/>
      <c r="B633" s="943"/>
      <c r="C633" s="902"/>
      <c r="D633" s="901"/>
      <c r="E633" s="2337"/>
      <c r="F633" s="903"/>
    </row>
    <row r="634" spans="1:6">
      <c r="A634" s="901"/>
      <c r="B634" s="943"/>
      <c r="C634" s="902"/>
      <c r="D634" s="901"/>
      <c r="E634" s="2337"/>
      <c r="F634" s="903"/>
    </row>
    <row r="635" spans="1:6">
      <c r="A635" s="901"/>
      <c r="B635" s="943"/>
      <c r="C635" s="902"/>
      <c r="D635" s="901"/>
      <c r="E635" s="2337"/>
      <c r="F635" s="903"/>
    </row>
    <row r="636" spans="1:6">
      <c r="A636" s="901"/>
      <c r="B636" s="943"/>
      <c r="C636" s="902"/>
      <c r="D636" s="901"/>
      <c r="E636" s="2337"/>
      <c r="F636" s="903"/>
    </row>
    <row r="637" spans="1:6">
      <c r="A637" s="901"/>
      <c r="B637" s="943"/>
      <c r="C637" s="902"/>
      <c r="D637" s="901"/>
      <c r="E637" s="2337"/>
      <c r="F637" s="903"/>
    </row>
    <row r="638" spans="1:6">
      <c r="A638" s="901"/>
      <c r="B638" s="943"/>
      <c r="C638" s="902"/>
      <c r="D638" s="901"/>
      <c r="E638" s="2337"/>
      <c r="F638" s="903"/>
    </row>
    <row r="639" spans="1:6">
      <c r="A639" s="984"/>
      <c r="B639" s="985"/>
      <c r="C639" s="986"/>
      <c r="D639" s="984"/>
      <c r="E639" s="2349"/>
      <c r="F639" s="987"/>
    </row>
    <row r="640" spans="1:6">
      <c r="A640" s="922"/>
      <c r="B640" s="983" t="s">
        <v>2610</v>
      </c>
      <c r="C640" s="924"/>
      <c r="D640" s="922"/>
      <c r="E640" s="2342"/>
      <c r="F640" s="925">
        <f>F598</f>
        <v>0</v>
      </c>
    </row>
    <row r="641" spans="1:6">
      <c r="A641" s="901"/>
      <c r="B641" s="944" t="s">
        <v>2611</v>
      </c>
      <c r="C641" s="902"/>
      <c r="D641" s="901"/>
      <c r="E641" s="2337"/>
      <c r="F641" s="903"/>
    </row>
    <row r="642" spans="1:6">
      <c r="A642" s="901"/>
      <c r="B642" s="944"/>
      <c r="C642" s="902"/>
      <c r="D642" s="901"/>
      <c r="E642" s="2337"/>
      <c r="F642" s="903"/>
    </row>
    <row r="643" spans="1:6">
      <c r="A643" s="910"/>
      <c r="B643" s="913" t="s">
        <v>2612</v>
      </c>
      <c r="C643" s="988"/>
      <c r="D643" s="339"/>
      <c r="E643" s="2350"/>
      <c r="F643" s="475"/>
    </row>
    <row r="644" spans="1:6">
      <c r="A644" s="989"/>
      <c r="B644" s="990" t="s">
        <v>1086</v>
      </c>
      <c r="C644" s="991"/>
      <c r="D644" s="992"/>
      <c r="E644" s="2350"/>
      <c r="F644" s="475"/>
    </row>
    <row r="645" spans="1:6">
      <c r="A645" s="989"/>
      <c r="B645" s="990"/>
      <c r="C645" s="991"/>
      <c r="D645" s="992"/>
      <c r="E645" s="2350"/>
      <c r="F645" s="475"/>
    </row>
    <row r="646" spans="1:6" ht="41.4">
      <c r="A646" s="993"/>
      <c r="B646" s="994" t="s">
        <v>2613</v>
      </c>
      <c r="C646" s="991"/>
      <c r="D646" s="995"/>
      <c r="E646" s="2350"/>
      <c r="F646" s="475"/>
    </row>
    <row r="647" spans="1:6">
      <c r="A647" s="993"/>
      <c r="B647" s="996"/>
      <c r="C647" s="991"/>
      <c r="D647" s="642"/>
      <c r="E647" s="2350"/>
      <c r="F647" s="475"/>
    </row>
    <row r="648" spans="1:6">
      <c r="A648" s="993" t="s">
        <v>28</v>
      </c>
      <c r="B648" s="996" t="s">
        <v>1085</v>
      </c>
      <c r="C648" s="991">
        <v>78</v>
      </c>
      <c r="D648" s="642" t="s">
        <v>29</v>
      </c>
      <c r="E648" s="2350"/>
      <c r="F648" s="475">
        <f>C648*E648</f>
        <v>0</v>
      </c>
    </row>
    <row r="649" spans="1:6">
      <c r="B649" s="617"/>
      <c r="F649" s="475"/>
    </row>
    <row r="650" spans="1:6" s="331" customFormat="1" ht="27.6">
      <c r="A650" s="702"/>
      <c r="B650" s="997" t="s">
        <v>652</v>
      </c>
      <c r="C650" s="906"/>
      <c r="D650" s="702"/>
      <c r="E650" s="2338"/>
      <c r="F650" s="475"/>
    </row>
    <row r="651" spans="1:6">
      <c r="A651" s="901"/>
      <c r="B651" s="943"/>
      <c r="C651" s="902"/>
      <c r="D651" s="901"/>
      <c r="E651" s="2337"/>
      <c r="F651" s="475"/>
    </row>
    <row r="652" spans="1:6">
      <c r="A652" s="702" t="s">
        <v>30</v>
      </c>
      <c r="B652" s="704" t="s">
        <v>1090</v>
      </c>
      <c r="C652" s="906">
        <v>78</v>
      </c>
      <c r="D652" s="702" t="s">
        <v>29</v>
      </c>
      <c r="F652" s="475">
        <f>C652*E652</f>
        <v>0</v>
      </c>
    </row>
    <row r="653" spans="1:6">
      <c r="A653" s="901"/>
      <c r="B653" s="943"/>
      <c r="C653" s="902"/>
      <c r="D653" s="901"/>
      <c r="E653" s="2337"/>
      <c r="F653" s="475"/>
    </row>
    <row r="654" spans="1:6">
      <c r="A654" s="901"/>
      <c r="B654" s="944" t="s">
        <v>2614</v>
      </c>
      <c r="C654" s="902"/>
      <c r="D654" s="901"/>
      <c r="E654" s="2337"/>
      <c r="F654" s="475"/>
    </row>
    <row r="655" spans="1:6">
      <c r="B655" s="944" t="s">
        <v>2615</v>
      </c>
      <c r="C655" s="902"/>
      <c r="D655" s="901"/>
      <c r="E655" s="2337"/>
      <c r="F655" s="475"/>
    </row>
    <row r="656" spans="1:6" ht="39.75" customHeight="1">
      <c r="A656" s="702" t="s">
        <v>31</v>
      </c>
      <c r="B656" s="41" t="s">
        <v>2616</v>
      </c>
      <c r="C656" s="906">
        <v>24</v>
      </c>
      <c r="D656" s="702" t="s">
        <v>46</v>
      </c>
      <c r="F656" s="475">
        <f>C656*E656</f>
        <v>0</v>
      </c>
    </row>
    <row r="657" spans="1:6">
      <c r="B657" s="704"/>
      <c r="F657" s="475"/>
    </row>
    <row r="658" spans="1:6">
      <c r="B658" s="215" t="s">
        <v>1083</v>
      </c>
      <c r="F658" s="475"/>
    </row>
    <row r="659" spans="1:6">
      <c r="A659" s="702" t="s">
        <v>32</v>
      </c>
      <c r="B659" s="41" t="s">
        <v>2617</v>
      </c>
      <c r="C659" s="906">
        <v>2</v>
      </c>
      <c r="D659" s="702" t="s">
        <v>44</v>
      </c>
      <c r="F659" s="475">
        <f>C659*E659</f>
        <v>0</v>
      </c>
    </row>
    <row r="660" spans="1:6">
      <c r="B660" s="704"/>
      <c r="C660" s="902"/>
      <c r="D660" s="901"/>
      <c r="E660" s="2337"/>
      <c r="F660" s="475"/>
    </row>
    <row r="661" spans="1:6">
      <c r="B661" s="704"/>
      <c r="C661" s="902"/>
      <c r="D661" s="901"/>
      <c r="E661" s="2337"/>
      <c r="F661" s="475"/>
    </row>
    <row r="662" spans="1:6">
      <c r="B662" s="704"/>
      <c r="C662" s="902"/>
      <c r="D662" s="901"/>
      <c r="E662" s="2337"/>
      <c r="F662" s="475"/>
    </row>
    <row r="663" spans="1:6">
      <c r="B663" s="704"/>
      <c r="C663" s="902"/>
      <c r="D663" s="901"/>
      <c r="E663" s="2337"/>
      <c r="F663" s="475"/>
    </row>
    <row r="664" spans="1:6">
      <c r="B664" s="704"/>
      <c r="C664" s="902"/>
      <c r="D664" s="901"/>
      <c r="E664" s="2337"/>
      <c r="F664" s="475"/>
    </row>
    <row r="665" spans="1:6">
      <c r="B665" s="704"/>
      <c r="C665" s="902"/>
      <c r="D665" s="901"/>
      <c r="E665" s="2337"/>
      <c r="F665" s="475"/>
    </row>
    <row r="666" spans="1:6">
      <c r="B666" s="704"/>
      <c r="C666" s="902"/>
      <c r="D666" s="901"/>
      <c r="E666" s="2337"/>
      <c r="F666" s="475"/>
    </row>
    <row r="667" spans="1:6">
      <c r="B667" s="704"/>
      <c r="C667" s="902"/>
      <c r="D667" s="901"/>
      <c r="E667" s="2337"/>
      <c r="F667" s="475"/>
    </row>
    <row r="668" spans="1:6">
      <c r="B668" s="704"/>
      <c r="C668" s="902"/>
      <c r="D668" s="901"/>
      <c r="E668" s="2337"/>
      <c r="F668" s="475"/>
    </row>
    <row r="669" spans="1:6">
      <c r="B669" s="704"/>
      <c r="C669" s="902"/>
      <c r="D669" s="901"/>
      <c r="E669" s="2337"/>
      <c r="F669" s="475"/>
    </row>
    <row r="670" spans="1:6">
      <c r="B670" s="704"/>
      <c r="C670" s="902"/>
      <c r="D670" s="901"/>
      <c r="E670" s="2337"/>
      <c r="F670" s="475"/>
    </row>
    <row r="671" spans="1:6">
      <c r="B671" s="704"/>
      <c r="C671" s="902"/>
      <c r="D671" s="901"/>
      <c r="E671" s="2337"/>
      <c r="F671" s="475"/>
    </row>
    <row r="672" spans="1:6">
      <c r="B672" s="704"/>
      <c r="C672" s="902"/>
      <c r="D672" s="901"/>
      <c r="E672" s="2337"/>
      <c r="F672" s="475"/>
    </row>
    <row r="673" spans="1:6">
      <c r="B673" s="704"/>
      <c r="C673" s="902"/>
      <c r="D673" s="901"/>
      <c r="E673" s="2337"/>
      <c r="F673" s="475"/>
    </row>
    <row r="674" spans="1:6">
      <c r="B674" s="704"/>
      <c r="C674" s="902"/>
      <c r="D674" s="901"/>
      <c r="E674" s="2337"/>
      <c r="F674" s="475"/>
    </row>
    <row r="675" spans="1:6">
      <c r="B675" s="704"/>
      <c r="C675" s="902"/>
      <c r="D675" s="901"/>
      <c r="E675" s="2337"/>
      <c r="F675" s="475"/>
    </row>
    <row r="676" spans="1:6">
      <c r="B676" s="704"/>
      <c r="C676" s="902"/>
      <c r="D676" s="901"/>
      <c r="E676" s="2337"/>
      <c r="F676" s="475"/>
    </row>
    <row r="677" spans="1:6">
      <c r="B677" s="704"/>
      <c r="C677" s="902"/>
      <c r="D677" s="901"/>
      <c r="E677" s="2337"/>
      <c r="F677" s="475"/>
    </row>
    <row r="678" spans="1:6">
      <c r="B678" s="704"/>
      <c r="C678" s="902"/>
      <c r="D678" s="901"/>
      <c r="E678" s="2337"/>
      <c r="F678" s="475"/>
    </row>
    <row r="679" spans="1:6">
      <c r="B679" s="704"/>
      <c r="C679" s="902"/>
      <c r="D679" s="901"/>
      <c r="E679" s="2337"/>
      <c r="F679" s="475"/>
    </row>
    <row r="680" spans="1:6">
      <c r="B680" s="704"/>
      <c r="C680" s="902"/>
      <c r="D680" s="901"/>
      <c r="E680" s="2337"/>
      <c r="F680" s="475"/>
    </row>
    <row r="681" spans="1:6">
      <c r="B681" s="704"/>
      <c r="C681" s="902"/>
      <c r="D681" s="901"/>
      <c r="E681" s="2337"/>
      <c r="F681" s="475"/>
    </row>
    <row r="682" spans="1:6">
      <c r="A682" s="901"/>
      <c r="B682" s="943"/>
      <c r="C682" s="902"/>
      <c r="D682" s="901"/>
      <c r="E682" s="2337"/>
      <c r="F682" s="903"/>
    </row>
    <row r="683" spans="1:6">
      <c r="A683" s="901"/>
      <c r="B683" s="943"/>
      <c r="C683" s="902"/>
      <c r="D683" s="901"/>
      <c r="E683" s="2337"/>
      <c r="F683" s="903"/>
    </row>
    <row r="684" spans="1:6">
      <c r="A684" s="901"/>
      <c r="B684" s="943"/>
      <c r="C684" s="902"/>
      <c r="D684" s="901"/>
      <c r="E684" s="2337"/>
      <c r="F684" s="903"/>
    </row>
    <row r="685" spans="1:6">
      <c r="A685" s="984"/>
      <c r="B685" s="985"/>
      <c r="C685" s="986"/>
      <c r="D685" s="984"/>
      <c r="E685" s="2349"/>
      <c r="F685" s="987"/>
    </row>
    <row r="686" spans="1:6">
      <c r="A686" s="922"/>
      <c r="B686" s="983" t="s">
        <v>2618</v>
      </c>
      <c r="C686" s="924"/>
      <c r="D686" s="922"/>
      <c r="E686" s="2342"/>
      <c r="F686" s="925">
        <f>SUM(F643:F685)</f>
        <v>0</v>
      </c>
    </row>
    <row r="687" spans="1:6">
      <c r="B687" s="256" t="s">
        <v>2619</v>
      </c>
    </row>
    <row r="688" spans="1:6">
      <c r="B688" s="256"/>
    </row>
    <row r="689" spans="1:6">
      <c r="B689" s="256" t="s">
        <v>2620</v>
      </c>
    </row>
    <row r="691" spans="1:6">
      <c r="B691" s="256" t="s">
        <v>2621</v>
      </c>
    </row>
    <row r="692" spans="1:6" s="40" customFormat="1" ht="41.4">
      <c r="A692" s="39" t="s">
        <v>28</v>
      </c>
      <c r="B692" s="221" t="s">
        <v>2622</v>
      </c>
      <c r="C692" s="917">
        <v>635</v>
      </c>
      <c r="D692" s="39" t="s">
        <v>29</v>
      </c>
      <c r="E692" s="2061"/>
      <c r="F692" s="475">
        <f>C692*E692</f>
        <v>0</v>
      </c>
    </row>
    <row r="693" spans="1:6">
      <c r="F693" s="998">
        <f>C693*E693</f>
        <v>0</v>
      </c>
    </row>
    <row r="694" spans="1:6">
      <c r="B694" s="256" t="s">
        <v>1143</v>
      </c>
      <c r="F694" s="998">
        <f>C694*E694</f>
        <v>0</v>
      </c>
    </row>
    <row r="695" spans="1:6">
      <c r="B695" s="926"/>
      <c r="F695" s="998"/>
    </row>
    <row r="696" spans="1:6">
      <c r="B696" s="918" t="s">
        <v>326</v>
      </c>
      <c r="F696" s="475"/>
    </row>
    <row r="697" spans="1:6">
      <c r="B697" s="926"/>
      <c r="F697" s="475"/>
    </row>
    <row r="698" spans="1:6">
      <c r="A698" s="702" t="s">
        <v>30</v>
      </c>
      <c r="B698" s="358" t="s">
        <v>2623</v>
      </c>
      <c r="C698" s="906">
        <v>184</v>
      </c>
      <c r="D698" s="702" t="s">
        <v>29</v>
      </c>
      <c r="F698" s="475">
        <f>C698*E698</f>
        <v>0</v>
      </c>
    </row>
    <row r="699" spans="1:6">
      <c r="B699" s="926"/>
      <c r="F699" s="475"/>
    </row>
    <row r="700" spans="1:6">
      <c r="B700" s="256" t="s">
        <v>2624</v>
      </c>
      <c r="F700" s="475"/>
    </row>
    <row r="701" spans="1:6" ht="27.6">
      <c r="A701" s="702" t="s">
        <v>31</v>
      </c>
      <c r="B701" s="41" t="s">
        <v>2625</v>
      </c>
      <c r="C701" s="906">
        <v>184</v>
      </c>
      <c r="D701" s="702" t="s">
        <v>29</v>
      </c>
      <c r="F701" s="475">
        <f>C701*E701</f>
        <v>0</v>
      </c>
    </row>
    <row r="702" spans="1:6">
      <c r="B702" s="926"/>
      <c r="F702" s="475"/>
    </row>
    <row r="703" spans="1:6">
      <c r="B703" s="256" t="s">
        <v>1121</v>
      </c>
      <c r="F703" s="475">
        <f>C703*E703</f>
        <v>0</v>
      </c>
    </row>
    <row r="704" spans="1:6">
      <c r="B704" s="926" t="s">
        <v>2626</v>
      </c>
      <c r="F704" s="475"/>
    </row>
    <row r="705" spans="1:6">
      <c r="B705" s="918" t="s">
        <v>2627</v>
      </c>
      <c r="F705" s="475"/>
    </row>
    <row r="706" spans="1:6">
      <c r="B706" s="926"/>
      <c r="F706" s="475"/>
    </row>
    <row r="707" spans="1:6">
      <c r="A707" s="702" t="s">
        <v>32</v>
      </c>
      <c r="B707" s="358" t="s">
        <v>2628</v>
      </c>
      <c r="C707" s="906">
        <v>588</v>
      </c>
      <c r="D707" s="702" t="s">
        <v>29</v>
      </c>
      <c r="F707" s="475">
        <f>C707*E707</f>
        <v>0</v>
      </c>
    </row>
    <row r="708" spans="1:6">
      <c r="B708" s="926"/>
      <c r="F708" s="475"/>
    </row>
    <row r="709" spans="1:6">
      <c r="A709" s="702" t="s">
        <v>33</v>
      </c>
      <c r="B709" s="358" t="s">
        <v>2629</v>
      </c>
      <c r="C709" s="906">
        <v>312</v>
      </c>
      <c r="D709" s="702" t="s">
        <v>46</v>
      </c>
      <c r="F709" s="475">
        <f>C709*E709</f>
        <v>0</v>
      </c>
    </row>
    <row r="710" spans="1:6">
      <c r="B710" s="926"/>
      <c r="F710" s="475"/>
    </row>
    <row r="711" spans="1:6">
      <c r="B711" s="256" t="s">
        <v>2630</v>
      </c>
      <c r="F711" s="475"/>
    </row>
    <row r="712" spans="1:6">
      <c r="A712" s="702" t="s">
        <v>34</v>
      </c>
      <c r="B712" s="41" t="s">
        <v>2631</v>
      </c>
      <c r="C712" s="906">
        <v>588</v>
      </c>
      <c r="D712" s="702" t="s">
        <v>29</v>
      </c>
      <c r="F712" s="475">
        <f>C712*E712</f>
        <v>0</v>
      </c>
    </row>
    <row r="713" spans="1:6">
      <c r="B713" s="926"/>
      <c r="F713" s="475"/>
    </row>
    <row r="714" spans="1:6">
      <c r="A714" s="702" t="s">
        <v>35</v>
      </c>
      <c r="B714" s="41" t="s">
        <v>2632</v>
      </c>
      <c r="C714" s="906">
        <v>312</v>
      </c>
      <c r="D714" s="702" t="s">
        <v>46</v>
      </c>
      <c r="F714" s="475">
        <f>C714*E714</f>
        <v>0</v>
      </c>
    </row>
    <row r="715" spans="1:6">
      <c r="B715" s="926"/>
      <c r="F715" s="475"/>
    </row>
    <row r="716" spans="1:6">
      <c r="B716" s="256" t="s">
        <v>2633</v>
      </c>
      <c r="F716" s="475"/>
    </row>
    <row r="717" spans="1:6" ht="52.5" customHeight="1">
      <c r="A717" s="702" t="s">
        <v>36</v>
      </c>
      <c r="B717" s="684" t="s">
        <v>2634</v>
      </c>
      <c r="C717" s="906">
        <v>340</v>
      </c>
      <c r="D717" s="702" t="s">
        <v>46</v>
      </c>
      <c r="F717" s="475">
        <f>C717*E717</f>
        <v>0</v>
      </c>
    </row>
    <row r="718" spans="1:6">
      <c r="F718" s="998"/>
    </row>
    <row r="719" spans="1:6">
      <c r="F719" s="998"/>
    </row>
    <row r="720" spans="1:6">
      <c r="F720" s="998"/>
    </row>
    <row r="721" spans="1:6">
      <c r="F721" s="998"/>
    </row>
    <row r="722" spans="1:6">
      <c r="F722" s="998"/>
    </row>
    <row r="723" spans="1:6">
      <c r="F723" s="998"/>
    </row>
    <row r="724" spans="1:6">
      <c r="F724" s="998"/>
    </row>
    <row r="725" spans="1:6">
      <c r="F725" s="998"/>
    </row>
    <row r="726" spans="1:6">
      <c r="F726" s="998"/>
    </row>
    <row r="730" spans="1:6">
      <c r="A730" s="700"/>
      <c r="B730" s="930"/>
      <c r="C730" s="921"/>
      <c r="D730" s="700"/>
      <c r="E730" s="2341"/>
      <c r="F730" s="622"/>
    </row>
    <row r="731" spans="1:6">
      <c r="A731" s="922"/>
      <c r="B731" s="983" t="s">
        <v>2635</v>
      </c>
      <c r="C731" s="924"/>
      <c r="D731" s="922"/>
      <c r="E731" s="2342"/>
      <c r="F731" s="925">
        <f>SUM(F688:F730)</f>
        <v>0</v>
      </c>
    </row>
    <row r="733" spans="1:6">
      <c r="B733" s="256" t="s">
        <v>2636</v>
      </c>
    </row>
    <row r="735" spans="1:6">
      <c r="A735" s="702">
        <v>1</v>
      </c>
      <c r="B735" s="358" t="s">
        <v>2637</v>
      </c>
      <c r="F735" s="907">
        <f>F182</f>
        <v>0</v>
      </c>
    </row>
    <row r="737" spans="1:6">
      <c r="A737" s="978">
        <f>A735+1</f>
        <v>2</v>
      </c>
      <c r="B737" s="358" t="s">
        <v>2638</v>
      </c>
      <c r="F737" s="907">
        <f>F224</f>
        <v>0</v>
      </c>
    </row>
    <row r="738" spans="1:6">
      <c r="A738" s="978"/>
    </row>
    <row r="739" spans="1:6">
      <c r="A739" s="978">
        <f t="shared" ref="A739" si="3">A737+1</f>
        <v>3</v>
      </c>
      <c r="B739" s="358" t="s">
        <v>2639</v>
      </c>
      <c r="F739" s="907">
        <f>F591</f>
        <v>3200000</v>
      </c>
    </row>
    <row r="740" spans="1:6">
      <c r="A740" s="978"/>
    </row>
    <row r="741" spans="1:6">
      <c r="A741" s="978">
        <f t="shared" ref="A741" si="4">A739+1</f>
        <v>4</v>
      </c>
      <c r="B741" s="358" t="s">
        <v>37</v>
      </c>
      <c r="F741" s="907">
        <f>F640</f>
        <v>0</v>
      </c>
    </row>
    <row r="742" spans="1:6">
      <c r="A742" s="978"/>
    </row>
    <row r="743" spans="1:6">
      <c r="A743" s="978">
        <f t="shared" ref="A743" si="5">A741+1</f>
        <v>5</v>
      </c>
      <c r="B743" s="358" t="s">
        <v>2640</v>
      </c>
      <c r="F743" s="907">
        <f>F686</f>
        <v>0</v>
      </c>
    </row>
    <row r="744" spans="1:6">
      <c r="A744" s="978"/>
    </row>
    <row r="745" spans="1:6">
      <c r="A745" s="978">
        <f t="shared" ref="A745" si="6">A743+1</f>
        <v>6</v>
      </c>
      <c r="B745" s="358" t="s">
        <v>2641</v>
      </c>
      <c r="F745" s="907">
        <f>F731</f>
        <v>0</v>
      </c>
    </row>
    <row r="781" spans="1:6">
      <c r="A781" s="700"/>
      <c r="B781" s="930"/>
      <c r="C781" s="921"/>
      <c r="D781" s="700"/>
      <c r="E781" s="2341"/>
      <c r="F781" s="622"/>
    </row>
    <row r="782" spans="1:6">
      <c r="A782" s="922"/>
      <c r="B782" s="983" t="s">
        <v>2642</v>
      </c>
      <c r="C782" s="924"/>
      <c r="D782" s="922"/>
      <c r="E782" s="2342"/>
      <c r="F782" s="925">
        <f>SUM(F733:F753)</f>
        <v>3200000</v>
      </c>
    </row>
    <row r="798" spans="1:6" s="999" customFormat="1">
      <c r="A798" s="702"/>
      <c r="B798" s="358"/>
      <c r="C798" s="906"/>
      <c r="D798" s="702"/>
      <c r="E798" s="2338"/>
      <c r="F798" s="907"/>
    </row>
    <row r="801" spans="1:6" s="999" customFormat="1">
      <c r="A801" s="702"/>
      <c r="B801" s="358"/>
      <c r="C801" s="906"/>
      <c r="D801" s="702"/>
      <c r="E801" s="2338"/>
      <c r="F801" s="907"/>
    </row>
    <row r="803" spans="1:6" s="999" customFormat="1">
      <c r="A803" s="702"/>
      <c r="B803" s="358"/>
      <c r="C803" s="906"/>
      <c r="D803" s="702"/>
      <c r="E803" s="2338"/>
      <c r="F803" s="907"/>
    </row>
    <row r="806" spans="1:6" s="999" customFormat="1">
      <c r="A806" s="702"/>
      <c r="B806" s="358"/>
      <c r="C806" s="906"/>
      <c r="D806" s="702"/>
      <c r="E806" s="2338"/>
      <c r="F806" s="907"/>
    </row>
    <row r="807" spans="1:6" s="999" customFormat="1">
      <c r="A807" s="702"/>
      <c r="B807" s="358"/>
      <c r="C807" s="906"/>
      <c r="D807" s="702"/>
      <c r="E807" s="2338"/>
      <c r="F807" s="907"/>
    </row>
    <row r="808" spans="1:6" s="999" customFormat="1">
      <c r="A808" s="702"/>
      <c r="B808" s="358"/>
      <c r="C808" s="906"/>
      <c r="D808" s="702"/>
      <c r="E808" s="2338"/>
      <c r="F808" s="907"/>
    </row>
    <row r="809" spans="1:6" s="999" customFormat="1">
      <c r="A809" s="702"/>
      <c r="B809" s="358"/>
      <c r="C809" s="906"/>
      <c r="D809" s="702"/>
      <c r="E809" s="2338"/>
      <c r="F809" s="907"/>
    </row>
    <row r="810" spans="1:6" s="999" customFormat="1">
      <c r="A810" s="702"/>
      <c r="B810" s="358"/>
      <c r="C810" s="906"/>
      <c r="D810" s="702"/>
      <c r="E810" s="2338"/>
      <c r="F810" s="907"/>
    </row>
    <row r="813" spans="1:6" s="999" customFormat="1">
      <c r="A813" s="702"/>
      <c r="B813" s="358"/>
      <c r="C813" s="906"/>
      <c r="D813" s="702"/>
      <c r="E813" s="2338"/>
      <c r="F813" s="907"/>
    </row>
    <row r="822" spans="1:6" s="999" customFormat="1">
      <c r="A822" s="702"/>
      <c r="B822" s="358"/>
      <c r="C822" s="906"/>
      <c r="D822" s="702"/>
      <c r="E822" s="2338"/>
      <c r="F822" s="907"/>
    </row>
    <row r="827" spans="1:6" s="1000" customFormat="1">
      <c r="A827" s="702"/>
      <c r="B827" s="358"/>
      <c r="C827" s="906"/>
      <c r="D827" s="702"/>
      <c r="E827" s="2338"/>
      <c r="F827" s="907"/>
    </row>
    <row r="837" spans="1:6" s="999" customFormat="1">
      <c r="A837" s="702"/>
      <c r="B837" s="358"/>
      <c r="C837" s="906"/>
      <c r="D837" s="702"/>
      <c r="E837" s="2338"/>
      <c r="F837" s="907"/>
    </row>
    <row r="838" spans="1:6" s="999" customFormat="1">
      <c r="A838" s="702"/>
      <c r="B838" s="358"/>
      <c r="C838" s="906"/>
      <c r="D838" s="702"/>
      <c r="E838" s="2338"/>
      <c r="F838" s="907"/>
    </row>
    <row r="841" spans="1:6" s="999" customFormat="1">
      <c r="A841" s="702"/>
      <c r="B841" s="358"/>
      <c r="C841" s="906"/>
      <c r="D841" s="702"/>
      <c r="E841" s="2338"/>
      <c r="F841" s="907"/>
    </row>
    <row r="845" spans="1:6" s="999" customFormat="1">
      <c r="A845" s="702"/>
      <c r="B845" s="358"/>
      <c r="C845" s="906"/>
      <c r="D845" s="702"/>
      <c r="E845" s="2338"/>
      <c r="F845" s="907"/>
    </row>
    <row r="847" spans="1:6" s="999" customFormat="1">
      <c r="A847" s="702"/>
      <c r="B847" s="358"/>
      <c r="C847" s="906"/>
      <c r="D847" s="702"/>
      <c r="E847" s="2338"/>
      <c r="F847" s="907"/>
    </row>
    <row r="854" spans="1:6" s="806" customFormat="1" ht="28.5" customHeight="1">
      <c r="A854" s="702"/>
      <c r="B854" s="358"/>
      <c r="C854" s="906"/>
      <c r="D854" s="702"/>
      <c r="E854" s="2338"/>
      <c r="F854" s="907"/>
    </row>
    <row r="857" spans="1:6" s="999" customFormat="1">
      <c r="A857" s="702"/>
      <c r="B857" s="358"/>
      <c r="C857" s="906"/>
      <c r="D857" s="702"/>
      <c r="E857" s="2338"/>
      <c r="F857" s="907"/>
    </row>
    <row r="859" spans="1:6" s="999" customFormat="1">
      <c r="A859" s="702"/>
      <c r="B859" s="358"/>
      <c r="C859" s="906"/>
      <c r="D859" s="702"/>
      <c r="E859" s="2338"/>
      <c r="F859" s="907"/>
    </row>
    <row r="862" spans="1:6" s="999" customFormat="1" ht="45.75" customHeight="1">
      <c r="A862" s="702"/>
      <c r="B862" s="358"/>
      <c r="C862" s="906"/>
      <c r="D862" s="702"/>
      <c r="E862" s="2338"/>
      <c r="F862" s="907"/>
    </row>
    <row r="882" spans="1:6">
      <c r="A882" s="978"/>
      <c r="C882" s="980"/>
      <c r="D882" s="358"/>
      <c r="E882" s="2347"/>
      <c r="F882" s="72"/>
    </row>
    <row r="886" spans="1:6" ht="60" customHeight="1"/>
    <row r="936" spans="1:6" s="999" customFormat="1" ht="46.5" customHeight="1">
      <c r="A936" s="702"/>
      <c r="B936" s="358"/>
      <c r="C936" s="906"/>
      <c r="D936" s="702"/>
      <c r="E936" s="2338"/>
      <c r="F936" s="907"/>
    </row>
    <row r="1038" spans="1:6" s="1001" customFormat="1">
      <c r="A1038" s="702"/>
      <c r="B1038" s="358"/>
      <c r="C1038" s="906"/>
      <c r="D1038" s="702"/>
      <c r="E1038" s="2338"/>
      <c r="F1038" s="907"/>
    </row>
  </sheetData>
  <sheetProtection algorithmName="SHA-512" hashValue="k7mJz0dkagHeWj6r4eVdIpoDZ4xt9ERTwWQ6tiMGrNbkMi+JVz+737RgHDOfF4zehNjh9HAGlyEe7OziLobgDw==" saltValue="jCAdny/l4fOcGJAwWgAM6w==" spinCount="100000" sheet="1" objects="1" scenarios="1"/>
  <conditionalFormatting sqref="E645:E646">
    <cfRule type="cellIs" dxfId="0" priority="1" stopIfTrue="1" operator="equal">
      <formula>0</formula>
    </cfRule>
  </conditionalFormatting>
  <printOptions horizontalCentered="1"/>
  <pageMargins left="0.25" right="0.25" top="0.75" bottom="0.75" header="0.3" footer="0.3"/>
  <pageSetup paperSize="9" orientation="portrait" r:id="rId1"/>
  <headerFooter>
    <oddFooter>&amp;LLINK BRIDGE BUILDER'S WORKS&amp;CBILL 5.1&amp;RPage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C1C9-B3D6-407E-9188-6AD51D5DB99F}">
  <dimension ref="B19:J633"/>
  <sheetViews>
    <sheetView view="pageBreakPreview" zoomScale="60" zoomScaleNormal="100" workbookViewId="0">
      <selection activeCell="J22" sqref="J22"/>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40" t="s">
        <v>2031</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633"/>
  <sheetViews>
    <sheetView view="pageBreakPreview" topLeftCell="A133" zoomScale="115" zoomScaleNormal="100" zoomScaleSheetLayoutView="115" workbookViewId="0">
      <selection activeCell="B40" sqref="B40"/>
    </sheetView>
  </sheetViews>
  <sheetFormatPr defaultRowHeight="13.8"/>
  <cols>
    <col min="1" max="1" width="3.5546875" style="80" customWidth="1"/>
    <col min="2" max="2" width="9.109375" style="72" customWidth="1"/>
    <col min="3" max="11" width="8.88671875" style="72"/>
    <col min="12" max="12" width="6.33203125" style="72" customWidth="1"/>
    <col min="13" max="13" width="70.88671875" style="72" customWidth="1"/>
    <col min="14" max="256" width="8.88671875" style="72"/>
    <col min="257" max="257" width="3.5546875" style="72" customWidth="1"/>
    <col min="258" max="258" width="9.109375" style="72" customWidth="1"/>
    <col min="259" max="512" width="8.88671875" style="72"/>
    <col min="513" max="513" width="3.5546875" style="72" customWidth="1"/>
    <col min="514" max="514" width="9.109375" style="72" customWidth="1"/>
    <col min="515" max="768" width="8.88671875" style="72"/>
    <col min="769" max="769" width="3.5546875" style="72" customWidth="1"/>
    <col min="770" max="770" width="9.109375" style="72" customWidth="1"/>
    <col min="771" max="1024" width="8.88671875" style="72"/>
    <col min="1025" max="1025" width="3.5546875" style="72" customWidth="1"/>
    <col min="1026" max="1026" width="9.109375" style="72" customWidth="1"/>
    <col min="1027" max="1280" width="8.88671875" style="72"/>
    <col min="1281" max="1281" width="3.5546875" style="72" customWidth="1"/>
    <col min="1282" max="1282" width="9.109375" style="72" customWidth="1"/>
    <col min="1283" max="1536" width="8.88671875" style="72"/>
    <col min="1537" max="1537" width="3.5546875" style="72" customWidth="1"/>
    <col min="1538" max="1538" width="9.109375" style="72" customWidth="1"/>
    <col min="1539" max="1792" width="8.88671875" style="72"/>
    <col min="1793" max="1793" width="3.5546875" style="72" customWidth="1"/>
    <col min="1794" max="1794" width="9.109375" style="72" customWidth="1"/>
    <col min="1795" max="2048" width="8.88671875" style="72"/>
    <col min="2049" max="2049" width="3.5546875" style="72" customWidth="1"/>
    <col min="2050" max="2050" width="9.109375" style="72" customWidth="1"/>
    <col min="2051" max="2304" width="8.88671875" style="72"/>
    <col min="2305" max="2305" width="3.5546875" style="72" customWidth="1"/>
    <col min="2306" max="2306" width="9.109375" style="72" customWidth="1"/>
    <col min="2307" max="2560" width="8.88671875" style="72"/>
    <col min="2561" max="2561" width="3.5546875" style="72" customWidth="1"/>
    <col min="2562" max="2562" width="9.109375" style="72" customWidth="1"/>
    <col min="2563" max="2816" width="8.88671875" style="72"/>
    <col min="2817" max="2817" width="3.5546875" style="72" customWidth="1"/>
    <col min="2818" max="2818" width="9.109375" style="72" customWidth="1"/>
    <col min="2819" max="3072" width="8.88671875" style="72"/>
    <col min="3073" max="3073" width="3.5546875" style="72" customWidth="1"/>
    <col min="3074" max="3074" width="9.109375" style="72" customWidth="1"/>
    <col min="3075" max="3328" width="8.88671875" style="72"/>
    <col min="3329" max="3329" width="3.5546875" style="72" customWidth="1"/>
    <col min="3330" max="3330" width="9.109375" style="72" customWidth="1"/>
    <col min="3331" max="3584" width="8.88671875" style="72"/>
    <col min="3585" max="3585" width="3.5546875" style="72" customWidth="1"/>
    <col min="3586" max="3586" width="9.109375" style="72" customWidth="1"/>
    <col min="3587" max="3840" width="8.88671875" style="72"/>
    <col min="3841" max="3841" width="3.5546875" style="72" customWidth="1"/>
    <col min="3842" max="3842" width="9.109375" style="72" customWidth="1"/>
    <col min="3843" max="4096" width="8.88671875" style="72"/>
    <col min="4097" max="4097" width="3.5546875" style="72" customWidth="1"/>
    <col min="4098" max="4098" width="9.109375" style="72" customWidth="1"/>
    <col min="4099" max="4352" width="8.88671875" style="72"/>
    <col min="4353" max="4353" width="3.5546875" style="72" customWidth="1"/>
    <col min="4354" max="4354" width="9.109375" style="72" customWidth="1"/>
    <col min="4355" max="4608" width="8.88671875" style="72"/>
    <col min="4609" max="4609" width="3.5546875" style="72" customWidth="1"/>
    <col min="4610" max="4610" width="9.109375" style="72" customWidth="1"/>
    <col min="4611" max="4864" width="8.88671875" style="72"/>
    <col min="4865" max="4865" width="3.5546875" style="72" customWidth="1"/>
    <col min="4866" max="4866" width="9.109375" style="72" customWidth="1"/>
    <col min="4867" max="5120" width="8.88671875" style="72"/>
    <col min="5121" max="5121" width="3.5546875" style="72" customWidth="1"/>
    <col min="5122" max="5122" width="9.109375" style="72" customWidth="1"/>
    <col min="5123" max="5376" width="8.88671875" style="72"/>
    <col min="5377" max="5377" width="3.5546875" style="72" customWidth="1"/>
    <col min="5378" max="5378" width="9.109375" style="72" customWidth="1"/>
    <col min="5379" max="5632" width="8.88671875" style="72"/>
    <col min="5633" max="5633" width="3.5546875" style="72" customWidth="1"/>
    <col min="5634" max="5634" width="9.109375" style="72" customWidth="1"/>
    <col min="5635" max="5888" width="8.88671875" style="72"/>
    <col min="5889" max="5889" width="3.5546875" style="72" customWidth="1"/>
    <col min="5890" max="5890" width="9.109375" style="72" customWidth="1"/>
    <col min="5891" max="6144" width="8.88671875" style="72"/>
    <col min="6145" max="6145" width="3.5546875" style="72" customWidth="1"/>
    <col min="6146" max="6146" width="9.109375" style="72" customWidth="1"/>
    <col min="6147" max="6400" width="8.88671875" style="72"/>
    <col min="6401" max="6401" width="3.5546875" style="72" customWidth="1"/>
    <col min="6402" max="6402" width="9.109375" style="72" customWidth="1"/>
    <col min="6403" max="6656" width="8.88671875" style="72"/>
    <col min="6657" max="6657" width="3.5546875" style="72" customWidth="1"/>
    <col min="6658" max="6658" width="9.109375" style="72" customWidth="1"/>
    <col min="6659" max="6912" width="8.88671875" style="72"/>
    <col min="6913" max="6913" width="3.5546875" style="72" customWidth="1"/>
    <col min="6914" max="6914" width="9.109375" style="72" customWidth="1"/>
    <col min="6915" max="7168" width="8.88671875" style="72"/>
    <col min="7169" max="7169" width="3.5546875" style="72" customWidth="1"/>
    <col min="7170" max="7170" width="9.109375" style="72" customWidth="1"/>
    <col min="7171" max="7424" width="8.88671875" style="72"/>
    <col min="7425" max="7425" width="3.5546875" style="72" customWidth="1"/>
    <col min="7426" max="7426" width="9.109375" style="72" customWidth="1"/>
    <col min="7427" max="7680" width="8.88671875" style="72"/>
    <col min="7681" max="7681" width="3.5546875" style="72" customWidth="1"/>
    <col min="7682" max="7682" width="9.109375" style="72" customWidth="1"/>
    <col min="7683" max="7936" width="8.88671875" style="72"/>
    <col min="7937" max="7937" width="3.5546875" style="72" customWidth="1"/>
    <col min="7938" max="7938" width="9.109375" style="72" customWidth="1"/>
    <col min="7939" max="8192" width="8.88671875" style="72"/>
    <col min="8193" max="8193" width="3.5546875" style="72" customWidth="1"/>
    <col min="8194" max="8194" width="9.109375" style="72" customWidth="1"/>
    <col min="8195" max="8448" width="8.88671875" style="72"/>
    <col min="8449" max="8449" width="3.5546875" style="72" customWidth="1"/>
    <col min="8450" max="8450" width="9.109375" style="72" customWidth="1"/>
    <col min="8451" max="8704" width="8.88671875" style="72"/>
    <col min="8705" max="8705" width="3.5546875" style="72" customWidth="1"/>
    <col min="8706" max="8706" width="9.109375" style="72" customWidth="1"/>
    <col min="8707" max="8960" width="8.88671875" style="72"/>
    <col min="8961" max="8961" width="3.5546875" style="72" customWidth="1"/>
    <col min="8962" max="8962" width="9.109375" style="72" customWidth="1"/>
    <col min="8963" max="9216" width="8.88671875" style="72"/>
    <col min="9217" max="9217" width="3.5546875" style="72" customWidth="1"/>
    <col min="9218" max="9218" width="9.109375" style="72" customWidth="1"/>
    <col min="9219" max="9472" width="8.88671875" style="72"/>
    <col min="9473" max="9473" width="3.5546875" style="72" customWidth="1"/>
    <col min="9474" max="9474" width="9.109375" style="72" customWidth="1"/>
    <col min="9475" max="9728" width="8.88671875" style="72"/>
    <col min="9729" max="9729" width="3.5546875" style="72" customWidth="1"/>
    <col min="9730" max="9730" width="9.109375" style="72" customWidth="1"/>
    <col min="9731" max="9984" width="8.88671875" style="72"/>
    <col min="9985" max="9985" width="3.5546875" style="72" customWidth="1"/>
    <col min="9986" max="9986" width="9.109375" style="72" customWidth="1"/>
    <col min="9987" max="10240" width="8.88671875" style="72"/>
    <col min="10241" max="10241" width="3.5546875" style="72" customWidth="1"/>
    <col min="10242" max="10242" width="9.109375" style="72" customWidth="1"/>
    <col min="10243" max="10496" width="8.88671875" style="72"/>
    <col min="10497" max="10497" width="3.5546875" style="72" customWidth="1"/>
    <col min="10498" max="10498" width="9.109375" style="72" customWidth="1"/>
    <col min="10499" max="10752" width="8.88671875" style="72"/>
    <col min="10753" max="10753" width="3.5546875" style="72" customWidth="1"/>
    <col min="10754" max="10754" width="9.109375" style="72" customWidth="1"/>
    <col min="10755" max="11008" width="8.88671875" style="72"/>
    <col min="11009" max="11009" width="3.5546875" style="72" customWidth="1"/>
    <col min="11010" max="11010" width="9.109375" style="72" customWidth="1"/>
    <col min="11011" max="11264" width="8.88671875" style="72"/>
    <col min="11265" max="11265" width="3.5546875" style="72" customWidth="1"/>
    <col min="11266" max="11266" width="9.109375" style="72" customWidth="1"/>
    <col min="11267" max="11520" width="8.88671875" style="72"/>
    <col min="11521" max="11521" width="3.5546875" style="72" customWidth="1"/>
    <col min="11522" max="11522" width="9.109375" style="72" customWidth="1"/>
    <col min="11523" max="11776" width="8.88671875" style="72"/>
    <col min="11777" max="11777" width="3.5546875" style="72" customWidth="1"/>
    <col min="11778" max="11778" width="9.109375" style="72" customWidth="1"/>
    <col min="11779" max="12032" width="8.88671875" style="72"/>
    <col min="12033" max="12033" width="3.5546875" style="72" customWidth="1"/>
    <col min="12034" max="12034" width="9.109375" style="72" customWidth="1"/>
    <col min="12035" max="12288" width="8.88671875" style="72"/>
    <col min="12289" max="12289" width="3.5546875" style="72" customWidth="1"/>
    <col min="12290" max="12290" width="9.109375" style="72" customWidth="1"/>
    <col min="12291" max="12544" width="8.88671875" style="72"/>
    <col min="12545" max="12545" width="3.5546875" style="72" customWidth="1"/>
    <col min="12546" max="12546" width="9.109375" style="72" customWidth="1"/>
    <col min="12547" max="12800" width="8.88671875" style="72"/>
    <col min="12801" max="12801" width="3.5546875" style="72" customWidth="1"/>
    <col min="12802" max="12802" width="9.109375" style="72" customWidth="1"/>
    <col min="12803" max="13056" width="8.88671875" style="72"/>
    <col min="13057" max="13057" width="3.5546875" style="72" customWidth="1"/>
    <col min="13058" max="13058" width="9.109375" style="72" customWidth="1"/>
    <col min="13059" max="13312" width="8.88671875" style="72"/>
    <col min="13313" max="13313" width="3.5546875" style="72" customWidth="1"/>
    <col min="13314" max="13314" width="9.109375" style="72" customWidth="1"/>
    <col min="13315" max="13568" width="8.88671875" style="72"/>
    <col min="13569" max="13569" width="3.5546875" style="72" customWidth="1"/>
    <col min="13570" max="13570" width="9.109375" style="72" customWidth="1"/>
    <col min="13571" max="13824" width="8.88671875" style="72"/>
    <col min="13825" max="13825" width="3.5546875" style="72" customWidth="1"/>
    <col min="13826" max="13826" width="9.109375" style="72" customWidth="1"/>
    <col min="13827" max="14080" width="8.88671875" style="72"/>
    <col min="14081" max="14081" width="3.5546875" style="72" customWidth="1"/>
    <col min="14082" max="14082" width="9.109375" style="72" customWidth="1"/>
    <col min="14083" max="14336" width="8.88671875" style="72"/>
    <col min="14337" max="14337" width="3.5546875" style="72" customWidth="1"/>
    <col min="14338" max="14338" width="9.109375" style="72" customWidth="1"/>
    <col min="14339" max="14592" width="8.88671875" style="72"/>
    <col min="14593" max="14593" width="3.5546875" style="72" customWidth="1"/>
    <col min="14594" max="14594" width="9.109375" style="72" customWidth="1"/>
    <col min="14595" max="14848" width="8.88671875" style="72"/>
    <col min="14849" max="14849" width="3.5546875" style="72" customWidth="1"/>
    <col min="14850" max="14850" width="9.109375" style="72" customWidth="1"/>
    <col min="14851" max="15104" width="8.88671875" style="72"/>
    <col min="15105" max="15105" width="3.5546875" style="72" customWidth="1"/>
    <col min="15106" max="15106" width="9.109375" style="72" customWidth="1"/>
    <col min="15107" max="15360" width="8.88671875" style="72"/>
    <col min="15361" max="15361" width="3.5546875" style="72" customWidth="1"/>
    <col min="15362" max="15362" width="9.109375" style="72" customWidth="1"/>
    <col min="15363" max="15616" width="8.88671875" style="72"/>
    <col min="15617" max="15617" width="3.5546875" style="72" customWidth="1"/>
    <col min="15618" max="15618" width="9.109375" style="72" customWidth="1"/>
    <col min="15619" max="15872" width="8.88671875" style="72"/>
    <col min="15873" max="15873" width="3.5546875" style="72" customWidth="1"/>
    <col min="15874" max="15874" width="9.109375" style="72" customWidth="1"/>
    <col min="15875" max="16128" width="8.88671875" style="72"/>
    <col min="16129" max="16129" width="3.5546875" style="72" customWidth="1"/>
    <col min="16130" max="16130" width="9.109375" style="72" customWidth="1"/>
    <col min="16131" max="16384" width="8.88671875" style="72"/>
  </cols>
  <sheetData>
    <row r="2" spans="2:9">
      <c r="B2" s="73" t="s">
        <v>79</v>
      </c>
      <c r="C2" s="73"/>
    </row>
    <row r="7" spans="2:9">
      <c r="B7" s="73" t="s">
        <v>3520</v>
      </c>
      <c r="C7" s="73"/>
      <c r="D7" s="73"/>
      <c r="E7" s="73"/>
      <c r="F7" s="73"/>
      <c r="G7" s="73"/>
      <c r="H7" s="73"/>
      <c r="I7" s="73"/>
    </row>
    <row r="8" spans="2:9">
      <c r="B8" s="73" t="s">
        <v>741</v>
      </c>
      <c r="C8" s="73"/>
      <c r="D8" s="73"/>
      <c r="E8" s="73"/>
      <c r="F8" s="73"/>
      <c r="G8" s="73"/>
      <c r="H8" s="73"/>
      <c r="I8" s="73"/>
    </row>
    <row r="9" spans="2:9">
      <c r="B9" s="73"/>
      <c r="C9" s="73"/>
      <c r="D9" s="73"/>
      <c r="E9" s="73"/>
      <c r="F9" s="73"/>
      <c r="G9" s="73"/>
      <c r="H9" s="73"/>
      <c r="I9" s="73"/>
    </row>
    <row r="13" spans="2:9">
      <c r="B13" s="73" t="s">
        <v>80</v>
      </c>
    </row>
    <row r="18" spans="2:4">
      <c r="B18" s="79" t="s">
        <v>0</v>
      </c>
      <c r="C18" s="79"/>
      <c r="D18" s="79"/>
    </row>
    <row r="19" spans="2:4">
      <c r="B19" s="79" t="s">
        <v>818</v>
      </c>
      <c r="C19" s="79"/>
      <c r="D19" s="79"/>
    </row>
    <row r="20" spans="2:4">
      <c r="B20" s="79" t="s">
        <v>1</v>
      </c>
      <c r="C20" s="79"/>
      <c r="D20" s="79"/>
    </row>
    <row r="24" spans="2:4">
      <c r="B24" s="73" t="s">
        <v>82</v>
      </c>
    </row>
    <row r="28" spans="2:4">
      <c r="B28" s="79" t="s">
        <v>4</v>
      </c>
      <c r="C28" s="79"/>
      <c r="D28" s="79"/>
    </row>
    <row r="29" spans="2:4">
      <c r="B29" s="79" t="s">
        <v>83</v>
      </c>
      <c r="C29" s="79"/>
      <c r="D29" s="79"/>
    </row>
    <row r="30" spans="2:4">
      <c r="B30" s="79" t="s">
        <v>736</v>
      </c>
      <c r="C30" s="79"/>
      <c r="D30" s="79"/>
    </row>
    <row r="31" spans="2:4">
      <c r="B31" s="79" t="s">
        <v>84</v>
      </c>
      <c r="C31" s="79"/>
      <c r="D31" s="79"/>
    </row>
    <row r="36" spans="2:8">
      <c r="B36" s="73" t="str">
        <f>'COVER PAGE'!D46</f>
        <v>JULY, 2024.</v>
      </c>
      <c r="C36" s="73"/>
    </row>
    <row r="38" spans="2:8">
      <c r="B38" s="72" t="s">
        <v>85</v>
      </c>
    </row>
    <row r="39" spans="2:8">
      <c r="B39" s="72" t="s">
        <v>86</v>
      </c>
    </row>
    <row r="40" spans="2:8">
      <c r="B40" s="72" t="s">
        <v>87</v>
      </c>
    </row>
    <row r="44" spans="2:8">
      <c r="B44" s="72" t="s">
        <v>88</v>
      </c>
      <c r="H44" s="72" t="s">
        <v>88</v>
      </c>
    </row>
    <row r="45" spans="2:8">
      <c r="B45" s="72" t="s">
        <v>89</v>
      </c>
      <c r="H45" s="72" t="s">
        <v>90</v>
      </c>
    </row>
    <row r="48" spans="2:8">
      <c r="B48" s="72" t="s">
        <v>91</v>
      </c>
      <c r="H48" s="72" t="s">
        <v>91</v>
      </c>
    </row>
    <row r="54" spans="1:4">
      <c r="B54" s="73" t="s">
        <v>92</v>
      </c>
      <c r="C54" s="79"/>
    </row>
    <row r="56" spans="1:4">
      <c r="B56" s="73" t="s">
        <v>93</v>
      </c>
      <c r="C56" s="73"/>
      <c r="D56" s="73"/>
    </row>
    <row r="57" spans="1:4" ht="10.199999999999999" customHeight="1"/>
    <row r="58" spans="1:4">
      <c r="A58" s="80" t="s">
        <v>94</v>
      </c>
      <c r="B58" s="73" t="s">
        <v>95</v>
      </c>
      <c r="C58" s="73"/>
      <c r="D58" s="73"/>
    </row>
    <row r="59" spans="1:4" ht="10.199999999999999" customHeight="1">
      <c r="B59" s="73"/>
      <c r="C59" s="73"/>
      <c r="D59" s="73"/>
    </row>
    <row r="60" spans="1:4">
      <c r="B60" s="72" t="s">
        <v>96</v>
      </c>
    </row>
    <row r="61" spans="1:4">
      <c r="B61" s="72" t="s">
        <v>97</v>
      </c>
    </row>
    <row r="62" spans="1:4">
      <c r="B62" s="72" t="s">
        <v>98</v>
      </c>
    </row>
    <row r="63" spans="1:4">
      <c r="B63" s="72" t="s">
        <v>99</v>
      </c>
    </row>
    <row r="64" spans="1:4">
      <c r="B64" s="72" t="s">
        <v>100</v>
      </c>
    </row>
    <row r="65" spans="1:13">
      <c r="B65" s="72" t="s">
        <v>332</v>
      </c>
    </row>
    <row r="66" spans="1:13">
      <c r="B66" s="72" t="s">
        <v>101</v>
      </c>
    </row>
    <row r="67" spans="1:13">
      <c r="B67" s="72" t="s">
        <v>102</v>
      </c>
    </row>
    <row r="68" spans="1:13" ht="10.199999999999999" customHeight="1"/>
    <row r="69" spans="1:13">
      <c r="A69" s="80" t="s">
        <v>103</v>
      </c>
      <c r="B69" s="73" t="s">
        <v>104</v>
      </c>
      <c r="C69" s="73"/>
      <c r="D69" s="73"/>
    </row>
    <row r="70" spans="1:13" ht="10.199999999999999" customHeight="1">
      <c r="B70" s="73"/>
      <c r="C70" s="73"/>
      <c r="D70" s="73"/>
    </row>
    <row r="71" spans="1:13">
      <c r="B71" s="72" t="s">
        <v>105</v>
      </c>
    </row>
    <row r="72" spans="1:13">
      <c r="B72" s="72" t="s">
        <v>106</v>
      </c>
    </row>
    <row r="73" spans="1:13">
      <c r="B73" s="72" t="s">
        <v>107</v>
      </c>
    </row>
    <row r="74" spans="1:13">
      <c r="B74" s="72" t="s">
        <v>108</v>
      </c>
    </row>
    <row r="75" spans="1:13" ht="10.199999999999999" customHeight="1"/>
    <row r="76" spans="1:13">
      <c r="A76" s="80" t="s">
        <v>109</v>
      </c>
      <c r="B76" s="73" t="s">
        <v>110</v>
      </c>
    </row>
    <row r="77" spans="1:13" ht="10.199999999999999" customHeight="1">
      <c r="B77" s="73"/>
    </row>
    <row r="78" spans="1:13">
      <c r="B78" s="72" t="s">
        <v>111</v>
      </c>
    </row>
    <row r="79" spans="1:13" ht="14.25" customHeight="1">
      <c r="M79" s="418"/>
    </row>
    <row r="80" spans="1:13">
      <c r="B80" s="72" t="s">
        <v>387</v>
      </c>
      <c r="M80" s="418"/>
    </row>
    <row r="81" spans="2:13">
      <c r="M81" s="418"/>
    </row>
    <row r="82" spans="2:13">
      <c r="B82" s="2520" t="s">
        <v>673</v>
      </c>
      <c r="C82" s="2520"/>
      <c r="D82" s="2520"/>
      <c r="E82" s="2520"/>
      <c r="F82" s="2520"/>
      <c r="G82" s="2520"/>
      <c r="H82" s="2520"/>
      <c r="I82" s="2520"/>
      <c r="J82" s="2520"/>
      <c r="M82" s="418"/>
    </row>
    <row r="83" spans="2:13">
      <c r="B83" s="72" t="s">
        <v>674</v>
      </c>
      <c r="M83" s="418"/>
    </row>
    <row r="84" spans="2:13">
      <c r="B84" s="72" t="s">
        <v>675</v>
      </c>
      <c r="M84" s="418"/>
    </row>
    <row r="85" spans="2:13">
      <c r="B85" s="72" t="s">
        <v>676</v>
      </c>
      <c r="M85" s="418"/>
    </row>
    <row r="86" spans="2:13">
      <c r="B86" s="72" t="s">
        <v>677</v>
      </c>
      <c r="M86" s="418"/>
    </row>
    <row r="87" spans="2:13">
      <c r="M87" s="418"/>
    </row>
    <row r="88" spans="2:13">
      <c r="B88" s="426" t="s">
        <v>672</v>
      </c>
    </row>
    <row r="89" spans="2:13">
      <c r="B89" s="426" t="s">
        <v>112</v>
      </c>
    </row>
    <row r="90" spans="2:13">
      <c r="B90" s="426" t="s">
        <v>113</v>
      </c>
    </row>
    <row r="91" spans="2:13">
      <c r="B91" s="426" t="s">
        <v>114</v>
      </c>
    </row>
    <row r="92" spans="2:13">
      <c r="B92" s="426" t="s">
        <v>115</v>
      </c>
    </row>
    <row r="93" spans="2:13" ht="14.25" customHeight="1"/>
    <row r="94" spans="2:13">
      <c r="B94" s="426" t="s">
        <v>678</v>
      </c>
    </row>
    <row r="95" spans="2:13">
      <c r="B95" s="426" t="s">
        <v>116</v>
      </c>
    </row>
    <row r="96" spans="2:13" ht="14.25" customHeight="1"/>
    <row r="97" spans="2:2">
      <c r="B97" s="72" t="s">
        <v>679</v>
      </c>
    </row>
    <row r="98" spans="2:2">
      <c r="B98" s="72" t="s">
        <v>117</v>
      </c>
    </row>
    <row r="99" spans="2:2" ht="14.25" customHeight="1"/>
    <row r="100" spans="2:2">
      <c r="B100" s="72" t="s">
        <v>680</v>
      </c>
    </row>
    <row r="101" spans="2:2">
      <c r="B101" s="72" t="s">
        <v>118</v>
      </c>
    </row>
    <row r="102" spans="2:2">
      <c r="B102" s="72" t="s">
        <v>119</v>
      </c>
    </row>
    <row r="103" spans="2:2" ht="14.25" customHeight="1"/>
    <row r="104" spans="2:2">
      <c r="B104" s="72" t="s">
        <v>681</v>
      </c>
    </row>
    <row r="105" spans="2:2" ht="14.25" customHeight="1"/>
    <row r="106" spans="2:2" ht="14.25" customHeight="1"/>
    <row r="107" spans="2:2" ht="14.25" customHeight="1"/>
    <row r="108" spans="2:2">
      <c r="B108" s="72" t="s">
        <v>682</v>
      </c>
    </row>
    <row r="109" spans="2:2">
      <c r="B109" s="72" t="s">
        <v>120</v>
      </c>
    </row>
    <row r="110" spans="2:2" ht="14.25" customHeight="1"/>
    <row r="111" spans="2:2">
      <c r="B111" s="72" t="s">
        <v>683</v>
      </c>
    </row>
    <row r="112" spans="2:2" ht="14.25" customHeight="1"/>
    <row r="113" spans="1:11">
      <c r="B113" s="72" t="s">
        <v>684</v>
      </c>
    </row>
    <row r="114" spans="1:11">
      <c r="B114" s="72" t="s">
        <v>515</v>
      </c>
    </row>
    <row r="116" spans="1:11">
      <c r="B116" s="72" t="s">
        <v>740</v>
      </c>
    </row>
    <row r="117" spans="1:11">
      <c r="A117" s="420"/>
      <c r="B117" s="421"/>
      <c r="C117" s="421"/>
      <c r="D117" s="421"/>
      <c r="E117" s="421"/>
      <c r="F117" s="421"/>
      <c r="G117" s="421"/>
      <c r="H117" s="421"/>
      <c r="I117" s="421"/>
      <c r="J117" s="421"/>
      <c r="K117" s="421"/>
    </row>
    <row r="118" spans="1:11">
      <c r="A118" s="80" t="s">
        <v>121</v>
      </c>
      <c r="B118" s="73" t="s">
        <v>122</v>
      </c>
    </row>
    <row r="119" spans="1:11" ht="9.75" customHeight="1"/>
    <row r="120" spans="1:11">
      <c r="B120" s="72" t="s">
        <v>123</v>
      </c>
    </row>
    <row r="121" spans="1:11">
      <c r="B121" s="72" t="s">
        <v>124</v>
      </c>
    </row>
    <row r="122" spans="1:11">
      <c r="B122" s="72" t="s">
        <v>125</v>
      </c>
    </row>
    <row r="123" spans="1:11">
      <c r="B123" s="72" t="s">
        <v>126</v>
      </c>
    </row>
    <row r="124" spans="1:11">
      <c r="B124" s="72" t="s">
        <v>127</v>
      </c>
    </row>
    <row r="125" spans="1:11">
      <c r="B125" s="72" t="s">
        <v>128</v>
      </c>
    </row>
    <row r="126" spans="1:11" ht="9.75" customHeight="1"/>
    <row r="127" spans="1:11">
      <c r="A127" s="80" t="s">
        <v>129</v>
      </c>
      <c r="B127" s="73" t="s">
        <v>130</v>
      </c>
    </row>
    <row r="128" spans="1:11" ht="9.75" customHeight="1"/>
    <row r="129" spans="1:2">
      <c r="B129" s="72" t="s">
        <v>131</v>
      </c>
    </row>
    <row r="130" spans="1:2">
      <c r="B130" s="72" t="s">
        <v>132</v>
      </c>
    </row>
    <row r="131" spans="1:2">
      <c r="B131" s="72" t="s">
        <v>133</v>
      </c>
    </row>
    <row r="132" spans="1:2" ht="9.75" customHeight="1"/>
    <row r="133" spans="1:2">
      <c r="B133" s="72" t="s">
        <v>134</v>
      </c>
    </row>
    <row r="134" spans="1:2">
      <c r="B134" s="72" t="s">
        <v>135</v>
      </c>
    </row>
    <row r="135" spans="1:2">
      <c r="B135" s="72" t="s">
        <v>136</v>
      </c>
    </row>
    <row r="136" spans="1:2">
      <c r="B136" s="72" t="s">
        <v>137</v>
      </c>
    </row>
    <row r="137" spans="1:2" ht="9.75" customHeight="1"/>
    <row r="138" spans="1:2">
      <c r="A138" s="80" t="s">
        <v>138</v>
      </c>
      <c r="B138" s="73" t="s">
        <v>139</v>
      </c>
    </row>
    <row r="139" spans="1:2" ht="9.75" customHeight="1"/>
    <row r="140" spans="1:2">
      <c r="B140" s="72" t="s">
        <v>140</v>
      </c>
    </row>
    <row r="141" spans="1:2" ht="9.75" customHeight="1"/>
    <row r="142" spans="1:2">
      <c r="A142" s="80" t="s">
        <v>141</v>
      </c>
      <c r="B142" s="73" t="s">
        <v>142</v>
      </c>
    </row>
    <row r="143" spans="1:2" ht="9.75" customHeight="1"/>
    <row r="144" spans="1:2">
      <c r="B144" s="72" t="s">
        <v>143</v>
      </c>
    </row>
    <row r="145" spans="1:2" ht="9.75" customHeight="1"/>
    <row r="146" spans="1:2">
      <c r="A146" s="80" t="s">
        <v>144</v>
      </c>
      <c r="B146" s="73" t="s">
        <v>145</v>
      </c>
    </row>
    <row r="147" spans="1:2" ht="9.75" customHeight="1"/>
    <row r="148" spans="1:2">
      <c r="B148" s="72" t="s">
        <v>516</v>
      </c>
    </row>
    <row r="149" spans="1:2">
      <c r="B149" s="72" t="s">
        <v>517</v>
      </c>
    </row>
    <row r="150" spans="1:2">
      <c r="B150" s="72" t="s">
        <v>518</v>
      </c>
    </row>
    <row r="151" spans="1:2">
      <c r="B151" s="72" t="s">
        <v>146</v>
      </c>
    </row>
    <row r="152" spans="1:2" ht="9.75" customHeight="1"/>
    <row r="153" spans="1:2">
      <c r="A153" s="80" t="s">
        <v>147</v>
      </c>
      <c r="B153" s="73" t="s">
        <v>148</v>
      </c>
    </row>
    <row r="154" spans="1:2" ht="9.75" customHeight="1"/>
    <row r="155" spans="1:2">
      <c r="B155" s="72" t="s">
        <v>149</v>
      </c>
    </row>
    <row r="156" spans="1:2">
      <c r="B156" s="72" t="s">
        <v>150</v>
      </c>
    </row>
    <row r="157" spans="1:2" ht="9.75" customHeight="1"/>
    <row r="158" spans="1:2">
      <c r="A158" s="80" t="s">
        <v>151</v>
      </c>
      <c r="B158" s="73" t="s">
        <v>152</v>
      </c>
    </row>
    <row r="159" spans="1:2" ht="9.75" customHeight="1"/>
    <row r="160" spans="1:2">
      <c r="B160" s="72" t="s">
        <v>153</v>
      </c>
    </row>
    <row r="161" spans="1:2">
      <c r="B161" s="72" t="s">
        <v>154</v>
      </c>
    </row>
    <row r="162" spans="1:2" ht="9.75" customHeight="1"/>
    <row r="163" spans="1:2" ht="9.75" customHeight="1"/>
    <row r="164" spans="1:2" ht="9.75" customHeight="1"/>
    <row r="165" spans="1:2" ht="9.75" customHeight="1"/>
    <row r="166" spans="1:2" ht="9.75" customHeight="1"/>
    <row r="167" spans="1:2" ht="9.75" customHeight="1"/>
    <row r="168" spans="1:2">
      <c r="A168" s="80" t="s">
        <v>155</v>
      </c>
      <c r="B168" s="73" t="s">
        <v>156</v>
      </c>
    </row>
    <row r="169" spans="1:2" ht="9.75" customHeight="1"/>
    <row r="170" spans="1:2">
      <c r="B170" s="72" t="s">
        <v>519</v>
      </c>
    </row>
    <row r="171" spans="1:2">
      <c r="B171" s="72" t="s">
        <v>520</v>
      </c>
    </row>
    <row r="172" spans="1:2">
      <c r="B172" s="72" t="s">
        <v>157</v>
      </c>
    </row>
    <row r="173" spans="1:2" ht="9.75" customHeight="1"/>
    <row r="174" spans="1:2">
      <c r="A174" s="80" t="s">
        <v>158</v>
      </c>
      <c r="B174" s="73" t="s">
        <v>159</v>
      </c>
    </row>
    <row r="175" spans="1:2" ht="9.75" customHeight="1"/>
    <row r="176" spans="1:2">
      <c r="B176" s="72" t="s">
        <v>160</v>
      </c>
    </row>
    <row r="177" spans="2:2">
      <c r="B177" s="72" t="s">
        <v>161</v>
      </c>
    </row>
    <row r="178" spans="2:2">
      <c r="B178" s="72" t="s">
        <v>162</v>
      </c>
    </row>
    <row r="180" spans="2:2" ht="9.75" customHeight="1"/>
    <row r="182" spans="2:2" ht="9.75" customHeight="1"/>
    <row r="306" spans="2:4">
      <c r="B306" s="79"/>
      <c r="C306" s="79"/>
      <c r="D306" s="79"/>
    </row>
    <row r="546" ht="15" customHeight="1"/>
    <row r="547" ht="15" customHeight="1"/>
    <row r="631" spans="2:2" ht="45.6" customHeight="1"/>
    <row r="633" spans="2:2" ht="51.6" customHeight="1">
      <c r="B633" s="72" t="s">
        <v>284</v>
      </c>
    </row>
  </sheetData>
  <sheetProtection algorithmName="SHA-512" hashValue="CUb9SAQZoCwKuTlzOQpsavmCeVTjHV5OPfhVVKVX8e1ln7ZCXaX4ARfgVUDTv83Smzc//b+V2JF+VPUJ8/FJTQ==" saltValue="4RQe67GAhV5Kx7fesEsh/Q==" spinCount="100000" sheet="1" objects="1" scenarios="1"/>
  <mergeCells count="1">
    <mergeCell ref="B82:J82"/>
  </mergeCells>
  <printOptions horizontalCentered="1"/>
  <pageMargins left="0.25" right="0.25"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F947-D3B4-4C5E-913C-921BDCDC6066}">
  <dimension ref="A1:J687"/>
  <sheetViews>
    <sheetView view="pageBreakPreview" topLeftCell="A534" zoomScale="115" zoomScaleNormal="90" zoomScaleSheetLayoutView="115" workbookViewId="0">
      <selection activeCell="D538" sqref="D538"/>
    </sheetView>
  </sheetViews>
  <sheetFormatPr defaultColWidth="9.109375" defaultRowHeight="13.8"/>
  <cols>
    <col min="1" max="1" width="6.44140625" style="2359" customWidth="1"/>
    <col min="2" max="2" width="62.21875" style="1968" customWidth="1"/>
    <col min="3" max="3" width="4.5546875" style="1968" bestFit="1" customWidth="1"/>
    <col min="4" max="4" width="4" style="1968" bestFit="1" customWidth="1"/>
    <col min="5" max="5" width="7.88671875" style="2419" bestFit="1" customWidth="1"/>
    <col min="6" max="6" width="12.109375" style="1969" bestFit="1" customWidth="1"/>
    <col min="7" max="7" width="9.109375" style="40"/>
    <col min="8" max="8" width="15.44140625" style="40" bestFit="1" customWidth="1"/>
    <col min="9" max="9" width="9.109375" style="40"/>
    <col min="10" max="10" width="12.5546875" style="40" bestFit="1" customWidth="1"/>
    <col min="11" max="16384" width="9.109375" style="40"/>
  </cols>
  <sheetData>
    <row r="1" spans="1:6" ht="15" thickTop="1" thickBot="1">
      <c r="A1" s="2358" t="s">
        <v>7</v>
      </c>
      <c r="B1" s="815" t="s">
        <v>8</v>
      </c>
      <c r="C1" s="816" t="s">
        <v>10</v>
      </c>
      <c r="D1" s="816" t="s">
        <v>991</v>
      </c>
      <c r="E1" s="2413" t="s">
        <v>11</v>
      </c>
      <c r="F1" s="1963" t="s">
        <v>2033</v>
      </c>
    </row>
    <row r="2" spans="1:6" ht="14.4" thickTop="1">
      <c r="B2" s="818"/>
      <c r="C2" s="1882"/>
      <c r="D2" s="1882"/>
      <c r="E2" s="2414"/>
      <c r="F2" s="1923"/>
    </row>
    <row r="3" spans="1:6" s="904" customFormat="1">
      <c r="A3" s="2302"/>
      <c r="B3" s="1867" t="s">
        <v>3475</v>
      </c>
      <c r="C3" s="1888"/>
      <c r="D3" s="1799"/>
      <c r="E3" s="2415"/>
      <c r="F3" s="1889"/>
    </row>
    <row r="4" spans="1:6" s="904" customFormat="1">
      <c r="A4" s="2302"/>
      <c r="B4" s="1799"/>
      <c r="C4" s="1888"/>
      <c r="D4" s="1799"/>
      <c r="E4" s="2415"/>
      <c r="F4" s="1889"/>
    </row>
    <row r="5" spans="1:6">
      <c r="A5" s="1843" t="s">
        <v>2032</v>
      </c>
      <c r="B5" s="1927"/>
      <c r="C5" s="1927"/>
      <c r="D5" s="1927"/>
      <c r="E5" s="2326"/>
      <c r="F5" s="1927"/>
    </row>
    <row r="6" spans="1:6">
      <c r="A6" s="1843" t="s">
        <v>2034</v>
      </c>
      <c r="B6" s="1883" t="s">
        <v>2035</v>
      </c>
      <c r="C6" s="1882"/>
      <c r="D6" s="1882"/>
      <c r="E6" s="2414"/>
      <c r="F6" s="1925"/>
    </row>
    <row r="7" spans="1:6">
      <c r="B7" s="1710"/>
      <c r="C7" s="1882"/>
      <c r="D7" s="1882"/>
      <c r="E7" s="2414"/>
      <c r="F7" s="1925"/>
    </row>
    <row r="8" spans="1:6">
      <c r="A8" s="2359" t="s">
        <v>1639</v>
      </c>
      <c r="B8" s="1710" t="s">
        <v>1399</v>
      </c>
      <c r="C8" s="1882" t="s">
        <v>58</v>
      </c>
      <c r="D8" s="1882"/>
      <c r="E8" s="2414"/>
      <c r="F8" s="1925">
        <f>E8</f>
        <v>0</v>
      </c>
    </row>
    <row r="9" spans="1:6">
      <c r="B9" s="1710"/>
      <c r="C9" s="1882"/>
      <c r="D9" s="1882"/>
      <c r="E9" s="2414"/>
      <c r="F9" s="1925">
        <f t="shared" ref="F9:F16" si="0">E9</f>
        <v>0</v>
      </c>
    </row>
    <row r="10" spans="1:6" ht="27.6">
      <c r="A10" s="2359" t="s">
        <v>1640</v>
      </c>
      <c r="B10" s="1710" t="s">
        <v>1401</v>
      </c>
      <c r="C10" s="1882"/>
      <c r="D10" s="1882"/>
      <c r="E10" s="2414"/>
      <c r="F10" s="1925">
        <f t="shared" si="0"/>
        <v>0</v>
      </c>
    </row>
    <row r="11" spans="1:6">
      <c r="B11" s="1710" t="s">
        <v>1402</v>
      </c>
      <c r="C11" s="1882" t="s">
        <v>58</v>
      </c>
      <c r="D11" s="1882"/>
      <c r="E11" s="2414"/>
      <c r="F11" s="1925">
        <f t="shared" si="0"/>
        <v>0</v>
      </c>
    </row>
    <row r="12" spans="1:6">
      <c r="B12" s="1710" t="s">
        <v>1683</v>
      </c>
      <c r="C12" s="1882" t="s">
        <v>58</v>
      </c>
      <c r="D12" s="1882"/>
      <c r="E12" s="2414"/>
      <c r="F12" s="1925">
        <f t="shared" si="0"/>
        <v>0</v>
      </c>
    </row>
    <row r="13" spans="1:6">
      <c r="B13" s="1710" t="s">
        <v>1404</v>
      </c>
      <c r="C13" s="1882" t="s">
        <v>58</v>
      </c>
      <c r="D13" s="1882"/>
      <c r="E13" s="2414"/>
      <c r="F13" s="1925">
        <f t="shared" si="0"/>
        <v>0</v>
      </c>
    </row>
    <row r="14" spans="1:6">
      <c r="B14" s="1710"/>
      <c r="C14" s="1882"/>
      <c r="D14" s="1882"/>
      <c r="E14" s="2414"/>
      <c r="F14" s="1925">
        <f t="shared" si="0"/>
        <v>0</v>
      </c>
    </row>
    <row r="15" spans="1:6">
      <c r="A15" s="2359" t="s">
        <v>2036</v>
      </c>
      <c r="B15" s="1710" t="s">
        <v>1724</v>
      </c>
      <c r="C15" s="1882" t="s">
        <v>58</v>
      </c>
      <c r="D15" s="1882"/>
      <c r="E15" s="2414"/>
      <c r="F15" s="1925">
        <f t="shared" si="0"/>
        <v>0</v>
      </c>
    </row>
    <row r="16" spans="1:6">
      <c r="B16" s="1710"/>
      <c r="C16" s="1882"/>
      <c r="D16" s="1882"/>
      <c r="E16" s="2414"/>
      <c r="F16" s="1925">
        <f t="shared" si="0"/>
        <v>0</v>
      </c>
    </row>
    <row r="17" spans="1:6" ht="27.6">
      <c r="A17" s="2359" t="s">
        <v>2304</v>
      </c>
      <c r="B17" s="1710" t="s">
        <v>2037</v>
      </c>
      <c r="C17" s="1882" t="s">
        <v>58</v>
      </c>
      <c r="D17" s="1882"/>
      <c r="E17" s="2414"/>
      <c r="F17" s="1925" t="s">
        <v>3477</v>
      </c>
    </row>
    <row r="18" spans="1:6">
      <c r="B18" s="1710"/>
      <c r="C18" s="1882"/>
      <c r="D18" s="1882"/>
      <c r="E18" s="2414"/>
      <c r="F18" s="1925"/>
    </row>
    <row r="19" spans="1:6">
      <c r="A19" s="2359" t="s">
        <v>2332</v>
      </c>
      <c r="B19" s="1710" t="s">
        <v>2039</v>
      </c>
      <c r="C19" s="1882" t="s">
        <v>58</v>
      </c>
      <c r="D19" s="1882"/>
      <c r="E19" s="2414"/>
      <c r="F19" s="1925" t="s">
        <v>3477</v>
      </c>
    </row>
    <row r="20" spans="1:6">
      <c r="B20" s="1710"/>
      <c r="C20" s="1882"/>
      <c r="D20" s="1882"/>
      <c r="E20" s="2414"/>
      <c r="F20" s="1925"/>
    </row>
    <row r="21" spans="1:6">
      <c r="A21" s="2359" t="s">
        <v>2333</v>
      </c>
      <c r="B21" s="1710" t="s">
        <v>1406</v>
      </c>
      <c r="C21" s="1882" t="s">
        <v>58</v>
      </c>
      <c r="D21" s="1882"/>
      <c r="E21" s="2414"/>
      <c r="F21" s="1925">
        <f>E21</f>
        <v>0</v>
      </c>
    </row>
    <row r="22" spans="1:6">
      <c r="B22" s="1710"/>
      <c r="C22" s="1882"/>
      <c r="D22" s="1882"/>
      <c r="E22" s="2414"/>
      <c r="F22" s="1925"/>
    </row>
    <row r="23" spans="1:6">
      <c r="B23" s="1710"/>
      <c r="C23" s="1882"/>
      <c r="D23" s="1882"/>
      <c r="E23" s="2414"/>
      <c r="F23" s="1925"/>
    </row>
    <row r="24" spans="1:6">
      <c r="B24" s="1710"/>
      <c r="C24" s="1882"/>
      <c r="D24" s="1882"/>
      <c r="E24" s="2414"/>
      <c r="F24" s="1925"/>
    </row>
    <row r="25" spans="1:6">
      <c r="B25" s="1710"/>
      <c r="C25" s="1882"/>
      <c r="D25" s="1882"/>
      <c r="E25" s="2414"/>
      <c r="F25" s="1925"/>
    </row>
    <row r="26" spans="1:6">
      <c r="B26" s="1710"/>
      <c r="C26" s="1882"/>
      <c r="D26" s="1882"/>
      <c r="E26" s="2414"/>
      <c r="F26" s="1925"/>
    </row>
    <row r="27" spans="1:6">
      <c r="B27" s="1710"/>
      <c r="C27" s="1882"/>
      <c r="D27" s="1882"/>
      <c r="E27" s="2414"/>
      <c r="F27" s="1925"/>
    </row>
    <row r="28" spans="1:6">
      <c r="B28" s="1710"/>
      <c r="C28" s="1882"/>
      <c r="D28" s="1882"/>
      <c r="E28" s="2414"/>
      <c r="F28" s="1925"/>
    </row>
    <row r="29" spans="1:6">
      <c r="B29" s="1710"/>
      <c r="C29" s="1882"/>
      <c r="D29" s="1882"/>
      <c r="E29" s="2414"/>
      <c r="F29" s="1925"/>
    </row>
    <row r="30" spans="1:6">
      <c r="B30" s="1710"/>
      <c r="C30" s="1882"/>
      <c r="D30" s="1882"/>
      <c r="E30" s="2414"/>
      <c r="F30" s="1925"/>
    </row>
    <row r="31" spans="1:6">
      <c r="B31" s="1710"/>
      <c r="C31" s="1882"/>
      <c r="D31" s="1882"/>
      <c r="E31" s="2414"/>
      <c r="F31" s="1925"/>
    </row>
    <row r="32" spans="1:6">
      <c r="B32" s="1710"/>
      <c r="C32" s="1882"/>
      <c r="D32" s="1882"/>
      <c r="E32" s="2414"/>
      <c r="F32" s="1925"/>
    </row>
    <row r="33" spans="2:6">
      <c r="B33" s="1710"/>
      <c r="C33" s="1882"/>
      <c r="D33" s="1882"/>
      <c r="E33" s="2414"/>
      <c r="F33" s="1925"/>
    </row>
    <row r="34" spans="2:6">
      <c r="B34" s="1710"/>
      <c r="C34" s="1882"/>
      <c r="D34" s="1882"/>
      <c r="E34" s="2414"/>
      <c r="F34" s="1925"/>
    </row>
    <row r="35" spans="2:6">
      <c r="B35" s="1710"/>
      <c r="C35" s="1882"/>
      <c r="D35" s="1882"/>
      <c r="E35" s="2414"/>
      <c r="F35" s="1925"/>
    </row>
    <row r="36" spans="2:6">
      <c r="B36" s="1710"/>
      <c r="C36" s="1882"/>
      <c r="D36" s="1882"/>
      <c r="E36" s="2414"/>
      <c r="F36" s="1925"/>
    </row>
    <row r="37" spans="2:6">
      <c r="B37" s="1710"/>
      <c r="C37" s="1882"/>
      <c r="D37" s="1882"/>
      <c r="E37" s="2414"/>
      <c r="F37" s="1925"/>
    </row>
    <row r="38" spans="2:6">
      <c r="B38" s="1710"/>
      <c r="C38" s="1882"/>
      <c r="D38" s="1882"/>
      <c r="E38" s="2414"/>
      <c r="F38" s="1925"/>
    </row>
    <row r="39" spans="2:6">
      <c r="B39" s="1710"/>
      <c r="C39" s="1882"/>
      <c r="D39" s="1882"/>
      <c r="E39" s="2414"/>
      <c r="F39" s="1925"/>
    </row>
    <row r="40" spans="2:6">
      <c r="B40" s="1710"/>
      <c r="C40" s="1882"/>
      <c r="D40" s="1882"/>
      <c r="E40" s="2414"/>
      <c r="F40" s="1925"/>
    </row>
    <row r="41" spans="2:6">
      <c r="B41" s="1710"/>
      <c r="C41" s="1882"/>
      <c r="D41" s="1882"/>
      <c r="E41" s="2414"/>
      <c r="F41" s="1925"/>
    </row>
    <row r="42" spans="2:6">
      <c r="B42" s="1710"/>
      <c r="C42" s="1882"/>
      <c r="D42" s="1882"/>
      <c r="E42" s="2414"/>
      <c r="F42" s="1925"/>
    </row>
    <row r="43" spans="2:6">
      <c r="B43" s="1710"/>
      <c r="C43" s="1882"/>
      <c r="D43" s="1882"/>
      <c r="E43" s="2414"/>
      <c r="F43" s="1925"/>
    </row>
    <row r="44" spans="2:6">
      <c r="B44" s="1710"/>
      <c r="C44" s="1882"/>
      <c r="D44" s="1882"/>
      <c r="E44" s="2414"/>
      <c r="F44" s="1925"/>
    </row>
    <row r="45" spans="2:6">
      <c r="B45" s="1710"/>
      <c r="C45" s="1882"/>
      <c r="D45" s="1882"/>
      <c r="E45" s="2414"/>
      <c r="F45" s="1925"/>
    </row>
    <row r="46" spans="2:6">
      <c r="B46" s="1710"/>
      <c r="C46" s="1882"/>
      <c r="D46" s="1882"/>
      <c r="E46" s="2414"/>
      <c r="F46" s="1925"/>
    </row>
    <row r="47" spans="2:6">
      <c r="B47" s="1710"/>
      <c r="C47" s="1882"/>
      <c r="D47" s="1882"/>
      <c r="E47" s="2414"/>
      <c r="F47" s="1925"/>
    </row>
    <row r="48" spans="2:6">
      <c r="B48" s="1710"/>
      <c r="C48" s="1882"/>
      <c r="D48" s="1882"/>
      <c r="E48" s="2414"/>
      <c r="F48" s="1925"/>
    </row>
    <row r="49" spans="1:6" ht="14.4" thickBot="1">
      <c r="A49" s="2360"/>
      <c r="B49" s="821"/>
      <c r="C49" s="822"/>
      <c r="D49" s="822"/>
      <c r="E49" s="2416"/>
      <c r="F49" s="1925"/>
    </row>
    <row r="50" spans="1:6" ht="15" customHeight="1" thickTop="1" thickBot="1">
      <c r="A50" s="2361" t="s">
        <v>2040</v>
      </c>
      <c r="B50" s="818"/>
      <c r="C50" s="1882"/>
      <c r="D50" s="1882"/>
      <c r="E50" s="2414"/>
      <c r="F50" s="1964">
        <f>SUM(F6:F27)</f>
        <v>0</v>
      </c>
    </row>
    <row r="51" spans="1:6" ht="15" thickTop="1" thickBot="1">
      <c r="A51" s="2362" t="s">
        <v>2334</v>
      </c>
      <c r="B51" s="2193"/>
      <c r="C51" s="2193"/>
      <c r="D51" s="2193"/>
      <c r="E51" s="2201"/>
      <c r="F51" s="2193"/>
    </row>
    <row r="52" spans="1:6" ht="15" thickTop="1" thickBot="1">
      <c r="A52" s="2358" t="s">
        <v>7</v>
      </c>
      <c r="B52" s="815" t="s">
        <v>8</v>
      </c>
      <c r="C52" s="816" t="s">
        <v>10</v>
      </c>
      <c r="D52" s="816" t="s">
        <v>991</v>
      </c>
      <c r="E52" s="2413"/>
      <c r="F52" s="1963" t="s">
        <v>2033</v>
      </c>
    </row>
    <row r="53" spans="1:6" ht="14.4" thickTop="1">
      <c r="A53" s="1843"/>
      <c r="B53" s="1965"/>
      <c r="C53" s="1966"/>
      <c r="D53" s="1966"/>
      <c r="E53" s="2417"/>
      <c r="F53" s="1967"/>
    </row>
    <row r="54" spans="1:6">
      <c r="A54" s="1843" t="s">
        <v>2254</v>
      </c>
      <c r="B54" s="1883" t="s">
        <v>2335</v>
      </c>
      <c r="C54" s="1882"/>
      <c r="D54" s="1882"/>
      <c r="E54" s="2414"/>
      <c r="F54" s="1925"/>
    </row>
    <row r="55" spans="1:6">
      <c r="A55" s="1843"/>
      <c r="B55" s="1883"/>
      <c r="C55" s="1882"/>
      <c r="D55" s="1882"/>
      <c r="E55" s="2414"/>
      <c r="F55" s="1925"/>
    </row>
    <row r="56" spans="1:6" ht="27.6">
      <c r="A56" s="2359" t="s">
        <v>28</v>
      </c>
      <c r="B56" s="1710" t="s">
        <v>2644</v>
      </c>
      <c r="C56" s="1882"/>
      <c r="D56" s="1882"/>
      <c r="E56" s="2414"/>
      <c r="F56" s="1925">
        <f>E56</f>
        <v>0</v>
      </c>
    </row>
    <row r="57" spans="1:6">
      <c r="B57" s="1710"/>
      <c r="C57" s="1882"/>
      <c r="D57" s="1882"/>
      <c r="E57" s="2414"/>
      <c r="F57" s="1925"/>
    </row>
    <row r="58" spans="1:6" ht="27.6">
      <c r="A58" s="2359" t="s">
        <v>30</v>
      </c>
      <c r="B58" s="1710" t="s">
        <v>2645</v>
      </c>
      <c r="C58" s="1882"/>
      <c r="D58" s="1882"/>
      <c r="E58" s="2414"/>
      <c r="F58" s="1925">
        <f>E58</f>
        <v>0</v>
      </c>
    </row>
    <row r="59" spans="1:6">
      <c r="B59" s="1710"/>
      <c r="C59" s="1882"/>
      <c r="D59" s="1882"/>
      <c r="E59" s="2414"/>
      <c r="F59" s="1925"/>
    </row>
    <row r="60" spans="1:6">
      <c r="B60" s="1710"/>
      <c r="C60" s="1882"/>
      <c r="D60" s="1882"/>
      <c r="E60" s="2414"/>
      <c r="F60" s="1925"/>
    </row>
    <row r="61" spans="1:6">
      <c r="B61" s="1710"/>
      <c r="C61" s="1882"/>
      <c r="D61" s="1882"/>
      <c r="E61" s="2414"/>
      <c r="F61" s="1925"/>
    </row>
    <row r="62" spans="1:6">
      <c r="B62" s="1710"/>
      <c r="C62" s="1882"/>
      <c r="D62" s="1882"/>
      <c r="E62" s="2414"/>
      <c r="F62" s="1925"/>
    </row>
    <row r="63" spans="1:6">
      <c r="B63" s="1710"/>
      <c r="C63" s="1882"/>
      <c r="D63" s="1882"/>
      <c r="E63" s="2414"/>
      <c r="F63" s="1925"/>
    </row>
    <row r="64" spans="1:6">
      <c r="B64" s="1710"/>
      <c r="C64" s="1882"/>
      <c r="D64" s="1882"/>
      <c r="E64" s="2414"/>
      <c r="F64" s="1925"/>
    </row>
    <row r="65" spans="2:6">
      <c r="B65" s="1710"/>
      <c r="C65" s="1882"/>
      <c r="D65" s="1882"/>
      <c r="E65" s="2414"/>
      <c r="F65" s="1925"/>
    </row>
    <row r="66" spans="2:6">
      <c r="B66" s="1710"/>
      <c r="C66" s="1882"/>
      <c r="D66" s="1882"/>
      <c r="E66" s="2414"/>
      <c r="F66" s="1925"/>
    </row>
    <row r="67" spans="2:6">
      <c r="B67" s="1710"/>
      <c r="C67" s="1882"/>
      <c r="D67" s="1882"/>
      <c r="E67" s="2414"/>
      <c r="F67" s="1925"/>
    </row>
    <row r="68" spans="2:6">
      <c r="B68" s="1710"/>
      <c r="C68" s="1882"/>
      <c r="D68" s="1882"/>
      <c r="E68" s="2414"/>
      <c r="F68" s="1925"/>
    </row>
    <row r="69" spans="2:6">
      <c r="B69" s="1710"/>
      <c r="C69" s="1882"/>
      <c r="D69" s="1882"/>
      <c r="E69" s="2414"/>
      <c r="F69" s="1925"/>
    </row>
    <row r="70" spans="2:6">
      <c r="B70" s="1710"/>
      <c r="C70" s="1882"/>
      <c r="D70" s="1882"/>
      <c r="E70" s="2414"/>
      <c r="F70" s="1925"/>
    </row>
    <row r="71" spans="2:6">
      <c r="B71" s="1710"/>
      <c r="C71" s="1882"/>
      <c r="D71" s="1882"/>
      <c r="E71" s="2414"/>
      <c r="F71" s="1925"/>
    </row>
    <row r="72" spans="2:6">
      <c r="B72" s="1710"/>
      <c r="C72" s="1882"/>
      <c r="D72" s="1882"/>
      <c r="E72" s="2414"/>
      <c r="F72" s="1925"/>
    </row>
    <row r="73" spans="2:6">
      <c r="B73" s="1710"/>
      <c r="C73" s="1882"/>
      <c r="D73" s="1882"/>
      <c r="E73" s="2414"/>
      <c r="F73" s="1925"/>
    </row>
    <row r="74" spans="2:6">
      <c r="B74" s="1710"/>
      <c r="C74" s="1882"/>
      <c r="D74" s="1882"/>
      <c r="E74" s="2414"/>
      <c r="F74" s="1925"/>
    </row>
    <row r="75" spans="2:6">
      <c r="B75" s="1710"/>
      <c r="C75" s="1882"/>
      <c r="D75" s="1882"/>
      <c r="E75" s="2414"/>
      <c r="F75" s="1925"/>
    </row>
    <row r="76" spans="2:6">
      <c r="B76" s="1710"/>
      <c r="C76" s="1882"/>
      <c r="D76" s="1882"/>
      <c r="E76" s="2414"/>
      <c r="F76" s="1925"/>
    </row>
    <row r="77" spans="2:6">
      <c r="B77" s="1710"/>
      <c r="C77" s="1882"/>
      <c r="D77" s="1882"/>
      <c r="E77" s="2414"/>
      <c r="F77" s="1925"/>
    </row>
    <row r="78" spans="2:6">
      <c r="B78" s="1710"/>
      <c r="C78" s="1882"/>
      <c r="D78" s="1882"/>
      <c r="E78" s="2414"/>
      <c r="F78" s="1925"/>
    </row>
    <row r="79" spans="2:6">
      <c r="B79" s="1710"/>
      <c r="C79" s="1882"/>
      <c r="D79" s="1882"/>
      <c r="E79" s="2414"/>
      <c r="F79" s="1925"/>
    </row>
    <row r="80" spans="2:6">
      <c r="B80" s="1710"/>
      <c r="C80" s="1882"/>
      <c r="D80" s="1882"/>
      <c r="E80" s="2414"/>
      <c r="F80" s="1925"/>
    </row>
    <row r="81" spans="2:6">
      <c r="B81" s="1710"/>
      <c r="C81" s="1882"/>
      <c r="D81" s="1882"/>
      <c r="E81" s="2414"/>
      <c r="F81" s="1925"/>
    </row>
    <row r="82" spans="2:6">
      <c r="B82" s="1710"/>
      <c r="C82" s="1882"/>
      <c r="D82" s="1882"/>
      <c r="E82" s="2414"/>
      <c r="F82" s="1925"/>
    </row>
    <row r="83" spans="2:6">
      <c r="B83" s="1710"/>
      <c r="C83" s="1882"/>
      <c r="D83" s="1882"/>
      <c r="E83" s="2414"/>
      <c r="F83" s="1925"/>
    </row>
    <row r="84" spans="2:6">
      <c r="B84" s="1710"/>
      <c r="C84" s="1882"/>
      <c r="D84" s="1882"/>
      <c r="E84" s="2414"/>
      <c r="F84" s="1925"/>
    </row>
    <row r="85" spans="2:6">
      <c r="B85" s="1710"/>
      <c r="C85" s="1882"/>
      <c r="D85" s="1882"/>
      <c r="E85" s="2414"/>
      <c r="F85" s="1925"/>
    </row>
    <row r="86" spans="2:6">
      <c r="B86" s="1710"/>
      <c r="C86" s="1882"/>
      <c r="D86" s="1882"/>
      <c r="E86" s="2414"/>
      <c r="F86" s="1925"/>
    </row>
    <row r="87" spans="2:6">
      <c r="B87" s="1710"/>
      <c r="C87" s="1882"/>
      <c r="D87" s="1882"/>
      <c r="E87" s="2414"/>
      <c r="F87" s="1925"/>
    </row>
    <row r="88" spans="2:6">
      <c r="B88" s="1710"/>
      <c r="C88" s="1882"/>
      <c r="D88" s="1882"/>
      <c r="E88" s="2414"/>
      <c r="F88" s="1925"/>
    </row>
    <row r="89" spans="2:6">
      <c r="B89" s="1710"/>
      <c r="C89" s="1882"/>
      <c r="D89" s="1882"/>
      <c r="E89" s="2414"/>
      <c r="F89" s="1925"/>
    </row>
    <row r="90" spans="2:6">
      <c r="B90" s="1710"/>
      <c r="C90" s="1882"/>
      <c r="D90" s="1882"/>
      <c r="E90" s="2414"/>
      <c r="F90" s="1925"/>
    </row>
    <row r="91" spans="2:6">
      <c r="B91" s="1710"/>
      <c r="C91" s="1882"/>
      <c r="D91" s="1882"/>
      <c r="E91" s="2414"/>
      <c r="F91" s="1925"/>
    </row>
    <row r="92" spans="2:6">
      <c r="B92" s="1710"/>
      <c r="C92" s="1882"/>
      <c r="D92" s="1882"/>
      <c r="E92" s="2414"/>
      <c r="F92" s="1925"/>
    </row>
    <row r="93" spans="2:6">
      <c r="B93" s="1710"/>
      <c r="C93" s="1882"/>
      <c r="D93" s="1882"/>
      <c r="E93" s="2414"/>
      <c r="F93" s="1925"/>
    </row>
    <row r="94" spans="2:6">
      <c r="B94" s="1710"/>
      <c r="C94" s="1882"/>
      <c r="D94" s="1882"/>
      <c r="E94" s="2414"/>
      <c r="F94" s="1925"/>
    </row>
    <row r="95" spans="2:6">
      <c r="B95" s="1710"/>
      <c r="C95" s="1882"/>
      <c r="D95" s="1882"/>
      <c r="E95" s="2414"/>
      <c r="F95" s="1925"/>
    </row>
    <row r="96" spans="2:6">
      <c r="B96" s="1710"/>
      <c r="C96" s="1882"/>
      <c r="D96" s="1882"/>
      <c r="E96" s="2414"/>
      <c r="F96" s="1925"/>
    </row>
    <row r="97" spans="1:6">
      <c r="B97" s="1710"/>
      <c r="C97" s="1882"/>
      <c r="D97" s="1882"/>
      <c r="E97" s="2414"/>
      <c r="F97" s="1925"/>
    </row>
    <row r="98" spans="1:6" ht="14.4" thickBot="1">
      <c r="B98" s="1710"/>
      <c r="C98" s="1882"/>
      <c r="D98" s="1882"/>
      <c r="E98" s="2414"/>
      <c r="F98" s="1925"/>
    </row>
    <row r="99" spans="1:6" ht="15" customHeight="1" thickTop="1" thickBot="1">
      <c r="A99" s="2361" t="s">
        <v>2245</v>
      </c>
      <c r="B99" s="818"/>
      <c r="C99" s="1926"/>
      <c r="D99" s="1926"/>
      <c r="E99" s="2418"/>
      <c r="F99" s="1964">
        <f>SUM(F55:F65)</f>
        <v>0</v>
      </c>
    </row>
    <row r="100" spans="1:6" ht="14.4" thickTop="1"/>
    <row r="101" spans="1:6" ht="14.4" thickBot="1">
      <c r="A101" s="2362" t="s">
        <v>2646</v>
      </c>
      <c r="B101" s="2351"/>
      <c r="C101" s="2351"/>
      <c r="D101" s="2351"/>
      <c r="E101" s="2420"/>
      <c r="F101" s="2351"/>
    </row>
    <row r="102" spans="1:6" ht="15" thickTop="1" thickBot="1">
      <c r="A102" s="2358" t="s">
        <v>7</v>
      </c>
      <c r="B102" s="815" t="s">
        <v>8</v>
      </c>
      <c r="C102" s="816" t="s">
        <v>10</v>
      </c>
      <c r="D102" s="816" t="s">
        <v>991</v>
      </c>
      <c r="E102" s="2413"/>
      <c r="F102" s="1963" t="s">
        <v>2033</v>
      </c>
    </row>
    <row r="103" spans="1:6" ht="14.4" thickTop="1">
      <c r="A103" s="1843" t="s">
        <v>2647</v>
      </c>
      <c r="B103" s="1883" t="s">
        <v>1726</v>
      </c>
      <c r="C103" s="1882"/>
      <c r="D103" s="1882"/>
      <c r="E103" s="2414"/>
      <c r="F103" s="1925"/>
    </row>
    <row r="104" spans="1:6" ht="41.4">
      <c r="B104" s="1710" t="s">
        <v>1745</v>
      </c>
      <c r="C104" s="1882"/>
      <c r="D104" s="1882"/>
      <c r="E104" s="2414"/>
      <c r="F104" s="1925"/>
    </row>
    <row r="105" spans="1:6">
      <c r="B105" s="1710"/>
      <c r="C105" s="1882"/>
      <c r="D105" s="1882"/>
      <c r="E105" s="2414"/>
      <c r="F105" s="1925"/>
    </row>
    <row r="106" spans="1:6" ht="29.4">
      <c r="A106" s="2359" t="s">
        <v>28</v>
      </c>
      <c r="B106" s="1710" t="s">
        <v>2648</v>
      </c>
      <c r="C106" s="1882"/>
      <c r="D106" s="1882"/>
      <c r="E106" s="2414"/>
      <c r="F106" s="1925"/>
    </row>
    <row r="107" spans="1:6">
      <c r="B107" s="1710" t="s">
        <v>2649</v>
      </c>
      <c r="C107" s="1882" t="s">
        <v>42</v>
      </c>
      <c r="D107" s="1882">
        <v>40</v>
      </c>
      <c r="E107" s="2414"/>
      <c r="F107" s="1925">
        <f>D107*E107</f>
        <v>0</v>
      </c>
    </row>
    <row r="108" spans="1:6">
      <c r="B108" s="1710"/>
      <c r="C108" s="1882"/>
      <c r="D108" s="1882"/>
      <c r="E108" s="2414"/>
      <c r="F108" s="1925"/>
    </row>
    <row r="109" spans="1:6" ht="29.4">
      <c r="A109" s="2359" t="s">
        <v>30</v>
      </c>
      <c r="B109" s="1710" t="s">
        <v>2650</v>
      </c>
      <c r="C109" s="1882"/>
      <c r="D109" s="1882"/>
      <c r="E109" s="2414"/>
      <c r="F109" s="1925"/>
    </row>
    <row r="110" spans="1:6">
      <c r="B110" s="1710" t="s">
        <v>2649</v>
      </c>
      <c r="C110" s="1882" t="s">
        <v>42</v>
      </c>
      <c r="D110" s="1882">
        <v>40</v>
      </c>
      <c r="E110" s="2414"/>
      <c r="F110" s="1925">
        <f>D110*E110</f>
        <v>0</v>
      </c>
    </row>
    <row r="111" spans="1:6">
      <c r="B111" s="1710"/>
      <c r="C111" s="1882"/>
      <c r="D111" s="1882"/>
      <c r="E111" s="2414"/>
      <c r="F111" s="1925"/>
    </row>
    <row r="112" spans="1:6" ht="27.6">
      <c r="A112" s="2359" t="s">
        <v>31</v>
      </c>
      <c r="B112" s="1710" t="s">
        <v>1761</v>
      </c>
      <c r="C112" s="1882"/>
      <c r="D112" s="1882"/>
      <c r="E112" s="2414"/>
      <c r="F112" s="1925"/>
    </row>
    <row r="113" spans="1:6">
      <c r="B113" s="1710" t="s">
        <v>2109</v>
      </c>
      <c r="C113" s="1882" t="s">
        <v>1421</v>
      </c>
      <c r="D113" s="1882">
        <v>2</v>
      </c>
      <c r="E113" s="2414"/>
      <c r="F113" s="1925">
        <f>D113*E113</f>
        <v>0</v>
      </c>
    </row>
    <row r="114" spans="1:6">
      <c r="B114" s="1710" t="s">
        <v>1762</v>
      </c>
      <c r="C114" s="1882" t="s">
        <v>1421</v>
      </c>
      <c r="D114" s="1882">
        <v>2</v>
      </c>
      <c r="E114" s="2414"/>
      <c r="F114" s="1925">
        <f>D114*E114</f>
        <v>0</v>
      </c>
    </row>
    <row r="115" spans="1:6">
      <c r="B115" s="1710"/>
      <c r="C115" s="1882"/>
      <c r="D115" s="1882"/>
      <c r="E115" s="2414"/>
      <c r="F115" s="1925"/>
    </row>
    <row r="116" spans="1:6" ht="41.4">
      <c r="A116" s="2359" t="s">
        <v>32</v>
      </c>
      <c r="B116" s="1710" t="s">
        <v>2651</v>
      </c>
      <c r="C116" s="1882" t="s">
        <v>1421</v>
      </c>
      <c r="D116" s="1882">
        <v>1</v>
      </c>
      <c r="E116" s="2414"/>
      <c r="F116" s="1925">
        <f>D116*E116</f>
        <v>0</v>
      </c>
    </row>
    <row r="117" spans="1:6">
      <c r="B117" s="1710"/>
      <c r="C117" s="1882"/>
      <c r="D117" s="1882"/>
      <c r="E117" s="2414"/>
      <c r="F117" s="1925"/>
    </row>
    <row r="118" spans="1:6" ht="41.4">
      <c r="A118" s="2359" t="s">
        <v>33</v>
      </c>
      <c r="B118" s="1710" t="s">
        <v>2652</v>
      </c>
      <c r="C118" s="1882" t="s">
        <v>1421</v>
      </c>
      <c r="D118" s="1882">
        <v>1</v>
      </c>
      <c r="E118" s="2414"/>
      <c r="F118" s="1925">
        <f>D118*E118</f>
        <v>0</v>
      </c>
    </row>
    <row r="119" spans="1:6">
      <c r="B119" s="1710"/>
      <c r="C119" s="1882"/>
      <c r="D119" s="1882"/>
      <c r="E119" s="2414"/>
      <c r="F119" s="1925"/>
    </row>
    <row r="120" spans="1:6">
      <c r="A120" s="2359" t="s">
        <v>34</v>
      </c>
      <c r="B120" s="1710" t="s">
        <v>1742</v>
      </c>
      <c r="C120" s="1882" t="s">
        <v>58</v>
      </c>
      <c r="D120" s="1882"/>
      <c r="E120" s="2414"/>
      <c r="F120" s="1925"/>
    </row>
    <row r="121" spans="1:6" ht="14.4" thickBot="1">
      <c r="B121" s="1710"/>
      <c r="C121" s="1882"/>
      <c r="D121" s="1882"/>
      <c r="E121" s="2414"/>
      <c r="F121" s="1925"/>
    </row>
    <row r="122" spans="1:6" ht="15" customHeight="1" thickTop="1" thickBot="1">
      <c r="A122" s="2361" t="s">
        <v>2053</v>
      </c>
      <c r="B122" s="818"/>
      <c r="C122" s="1919"/>
      <c r="D122" s="1919"/>
      <c r="E122" s="2418"/>
      <c r="F122" s="1964">
        <f>SUM(F104:F121)</f>
        <v>0</v>
      </c>
    </row>
    <row r="123" spans="1:6" ht="14.4" thickTop="1">
      <c r="B123" s="1705"/>
      <c r="C123" s="1882"/>
      <c r="D123" s="1882"/>
      <c r="E123" s="2414"/>
      <c r="F123" s="1925"/>
    </row>
    <row r="124" spans="1:6">
      <c r="B124" s="1705"/>
      <c r="C124" s="1882"/>
      <c r="D124" s="1882"/>
      <c r="E124" s="2414"/>
      <c r="F124" s="1925"/>
    </row>
    <row r="125" spans="1:6">
      <c r="B125" s="1705"/>
      <c r="C125" s="1882"/>
      <c r="D125" s="1882"/>
      <c r="E125" s="2414"/>
      <c r="F125" s="1925"/>
    </row>
    <row r="126" spans="1:6">
      <c r="B126" s="1705"/>
      <c r="C126" s="1882"/>
      <c r="D126" s="1882"/>
      <c r="E126" s="2414"/>
      <c r="F126" s="1925"/>
    </row>
    <row r="127" spans="1:6">
      <c r="B127" s="1705"/>
      <c r="C127" s="1882"/>
      <c r="D127" s="1882"/>
      <c r="E127" s="2414"/>
      <c r="F127" s="1925"/>
    </row>
    <row r="128" spans="1:6">
      <c r="B128" s="1705"/>
      <c r="C128" s="1882"/>
      <c r="D128" s="1882"/>
      <c r="E128" s="2414"/>
      <c r="F128" s="1925"/>
    </row>
    <row r="129" spans="1:6">
      <c r="B129" s="1705"/>
      <c r="C129" s="1882"/>
      <c r="D129" s="1882"/>
      <c r="E129" s="2414"/>
      <c r="F129" s="1925"/>
    </row>
    <row r="130" spans="1:6">
      <c r="B130" s="1705"/>
      <c r="C130" s="1882"/>
      <c r="D130" s="1882"/>
      <c r="E130" s="2414"/>
      <c r="F130" s="1925"/>
    </row>
    <row r="131" spans="1:6">
      <c r="B131" s="1705"/>
      <c r="C131" s="1882"/>
      <c r="D131" s="1882"/>
      <c r="E131" s="2414"/>
      <c r="F131" s="1925"/>
    </row>
    <row r="132" spans="1:6">
      <c r="B132" s="1705"/>
      <c r="C132" s="1882"/>
      <c r="D132" s="1882"/>
      <c r="E132" s="2414"/>
      <c r="F132" s="1925"/>
    </row>
    <row r="133" spans="1:6">
      <c r="B133" s="1705"/>
      <c r="C133" s="1882"/>
      <c r="D133" s="1882"/>
      <c r="E133" s="2414"/>
      <c r="F133" s="1925"/>
    </row>
    <row r="134" spans="1:6">
      <c r="B134" s="1705"/>
      <c r="C134" s="1882"/>
      <c r="D134" s="1882"/>
      <c r="E134" s="2414"/>
      <c r="F134" s="1925"/>
    </row>
    <row r="135" spans="1:6">
      <c r="B135" s="1705"/>
      <c r="C135" s="1882"/>
      <c r="D135" s="1882"/>
      <c r="E135" s="2414"/>
      <c r="F135" s="1925"/>
    </row>
    <row r="136" spans="1:6">
      <c r="B136" s="1705"/>
      <c r="C136" s="1882"/>
      <c r="D136" s="1882"/>
      <c r="E136" s="2414"/>
      <c r="F136" s="1925"/>
    </row>
    <row r="137" spans="1:6">
      <c r="B137" s="1705"/>
      <c r="C137" s="1882"/>
      <c r="D137" s="1882"/>
      <c r="E137" s="2414"/>
      <c r="F137" s="1925"/>
    </row>
    <row r="138" spans="1:6">
      <c r="B138" s="1705"/>
      <c r="C138" s="1882"/>
      <c r="D138" s="1882"/>
      <c r="E138" s="2414"/>
      <c r="F138" s="1925"/>
    </row>
    <row r="139" spans="1:6">
      <c r="B139" s="1705"/>
      <c r="C139" s="1882"/>
      <c r="D139" s="1882"/>
      <c r="E139" s="2414"/>
      <c r="F139" s="1925"/>
    </row>
    <row r="141" spans="1:6" ht="14.4" thickBot="1">
      <c r="A141" s="2362" t="s">
        <v>2128</v>
      </c>
      <c r="B141" s="2193"/>
      <c r="C141" s="2193"/>
      <c r="D141" s="2193"/>
      <c r="E141" s="2201"/>
      <c r="F141" s="2193"/>
    </row>
    <row r="142" spans="1:6" ht="15" thickTop="1" thickBot="1">
      <c r="A142" s="2358" t="s">
        <v>7</v>
      </c>
      <c r="B142" s="815" t="s">
        <v>8</v>
      </c>
      <c r="C142" s="816" t="s">
        <v>10</v>
      </c>
      <c r="D142" s="816" t="s">
        <v>991</v>
      </c>
      <c r="E142" s="2413"/>
      <c r="F142" s="1963" t="s">
        <v>2033</v>
      </c>
    </row>
    <row r="143" spans="1:6" ht="14.4" thickTop="1">
      <c r="A143" s="1843" t="s">
        <v>2129</v>
      </c>
      <c r="B143" s="1883" t="s">
        <v>2130</v>
      </c>
      <c r="C143" s="1882"/>
      <c r="D143" s="1882"/>
      <c r="E143" s="2414"/>
      <c r="F143" s="1925"/>
    </row>
    <row r="144" spans="1:6">
      <c r="B144" s="1883" t="s">
        <v>2653</v>
      </c>
      <c r="C144" s="1882"/>
      <c r="D144" s="1882"/>
      <c r="E144" s="2414"/>
      <c r="F144" s="1925"/>
    </row>
    <row r="145" spans="1:6" ht="18.75" customHeight="1">
      <c r="B145" s="1710" t="s">
        <v>1789</v>
      </c>
      <c r="C145" s="1882"/>
      <c r="D145" s="1882"/>
      <c r="E145" s="2414"/>
      <c r="F145" s="1925"/>
    </row>
    <row r="146" spans="1:6" ht="29.4">
      <c r="A146" s="2359" t="s">
        <v>2044</v>
      </c>
      <c r="B146" s="1710" t="s">
        <v>2131</v>
      </c>
      <c r="C146" s="1882" t="s">
        <v>1421</v>
      </c>
      <c r="D146" s="1882">
        <f>SUM(D148:D156)</f>
        <v>50</v>
      </c>
      <c r="E146" s="2414"/>
      <c r="F146" s="1925">
        <f>D146*E146</f>
        <v>0</v>
      </c>
    </row>
    <row r="147" spans="1:6" ht="27.6">
      <c r="A147" s="2359" t="s">
        <v>2046</v>
      </c>
      <c r="B147" s="1965" t="s">
        <v>1791</v>
      </c>
      <c r="C147" s="1882"/>
      <c r="D147" s="1882"/>
      <c r="E147" s="2414"/>
      <c r="F147" s="1925"/>
    </row>
    <row r="148" spans="1:6">
      <c r="B148" s="1710" t="s">
        <v>1796</v>
      </c>
      <c r="C148" s="1882" t="s">
        <v>1421</v>
      </c>
      <c r="D148" s="1882">
        <v>6</v>
      </c>
      <c r="E148" s="2414"/>
      <c r="F148" s="1925">
        <f t="shared" ref="F148:F156" si="1">D148*E148</f>
        <v>0</v>
      </c>
    </row>
    <row r="149" spans="1:6">
      <c r="B149" s="1710" t="s">
        <v>1797</v>
      </c>
      <c r="C149" s="1882" t="s">
        <v>1421</v>
      </c>
      <c r="D149" s="1882">
        <v>3</v>
      </c>
      <c r="E149" s="2414"/>
      <c r="F149" s="1925">
        <f t="shared" si="1"/>
        <v>0</v>
      </c>
    </row>
    <row r="150" spans="1:6">
      <c r="B150" s="1710" t="s">
        <v>1798</v>
      </c>
      <c r="C150" s="1882" t="s">
        <v>1421</v>
      </c>
      <c r="D150" s="1882">
        <v>6</v>
      </c>
      <c r="E150" s="2414"/>
      <c r="F150" s="1925">
        <f t="shared" si="1"/>
        <v>0</v>
      </c>
    </row>
    <row r="151" spans="1:6">
      <c r="B151" s="1710" t="s">
        <v>1799</v>
      </c>
      <c r="C151" s="1882" t="s">
        <v>1421</v>
      </c>
      <c r="D151" s="1882">
        <v>3</v>
      </c>
      <c r="E151" s="2414"/>
      <c r="F151" s="1925">
        <f t="shared" si="1"/>
        <v>0</v>
      </c>
    </row>
    <row r="152" spans="1:6">
      <c r="B152" s="1710" t="s">
        <v>1805</v>
      </c>
      <c r="C152" s="1882" t="s">
        <v>1421</v>
      </c>
      <c r="D152" s="1882">
        <v>2</v>
      </c>
      <c r="E152" s="2414"/>
      <c r="F152" s="1925">
        <f t="shared" si="1"/>
        <v>0</v>
      </c>
    </row>
    <row r="153" spans="1:6">
      <c r="B153" s="1710" t="s">
        <v>1807</v>
      </c>
      <c r="C153" s="1882" t="s">
        <v>1421</v>
      </c>
      <c r="D153" s="1882">
        <v>14</v>
      </c>
      <c r="E153" s="2414"/>
      <c r="F153" s="1925">
        <f t="shared" si="1"/>
        <v>0</v>
      </c>
    </row>
    <row r="154" spans="1:6">
      <c r="B154" s="1710"/>
      <c r="C154" s="1882" t="s">
        <v>1421</v>
      </c>
      <c r="D154" s="1882">
        <v>9</v>
      </c>
      <c r="E154" s="2414"/>
      <c r="F154" s="1925">
        <f t="shared" si="1"/>
        <v>0</v>
      </c>
    </row>
    <row r="155" spans="1:6">
      <c r="B155" s="1710" t="s">
        <v>1810</v>
      </c>
      <c r="C155" s="1882" t="s">
        <v>1421</v>
      </c>
      <c r="D155" s="1882">
        <v>4</v>
      </c>
      <c r="E155" s="2414"/>
      <c r="F155" s="1925">
        <f t="shared" si="1"/>
        <v>0</v>
      </c>
    </row>
    <row r="156" spans="1:6">
      <c r="B156" s="1710" t="s">
        <v>1810</v>
      </c>
      <c r="C156" s="1882" t="s">
        <v>1421</v>
      </c>
      <c r="D156" s="1882">
        <v>3</v>
      </c>
      <c r="E156" s="2414"/>
      <c r="F156" s="1925">
        <f t="shared" si="1"/>
        <v>0</v>
      </c>
    </row>
    <row r="157" spans="1:6">
      <c r="B157" s="1710"/>
      <c r="C157" s="1882"/>
      <c r="D157" s="1882"/>
      <c r="E157" s="2414"/>
      <c r="F157" s="1925"/>
    </row>
    <row r="158" spans="1:6">
      <c r="B158" s="1710"/>
      <c r="C158" s="1882"/>
      <c r="D158" s="1882"/>
      <c r="E158" s="2414"/>
      <c r="F158" s="1925"/>
    </row>
    <row r="159" spans="1:6">
      <c r="A159" s="2359" t="s">
        <v>31</v>
      </c>
      <c r="B159" s="1710" t="s">
        <v>1815</v>
      </c>
      <c r="C159" s="1882"/>
      <c r="D159" s="1882"/>
      <c r="E159" s="2414"/>
      <c r="F159" s="1925"/>
    </row>
    <row r="160" spans="1:6" s="331" customFormat="1">
      <c r="A160" s="2359"/>
      <c r="B160" s="1710" t="s">
        <v>1820</v>
      </c>
      <c r="C160" s="1882" t="s">
        <v>1421</v>
      </c>
      <c r="D160" s="1882">
        <v>6</v>
      </c>
      <c r="E160" s="2414"/>
      <c r="F160" s="1925">
        <f t="shared" ref="F160" si="2">D160*E160</f>
        <v>0</v>
      </c>
    </row>
    <row r="161" spans="1:6" s="331" customFormat="1">
      <c r="A161" s="2359"/>
      <c r="B161" s="1710"/>
      <c r="C161" s="1882"/>
      <c r="D161" s="1882"/>
      <c r="E161" s="2414"/>
      <c r="F161" s="1970"/>
    </row>
    <row r="162" spans="1:6" s="331" customFormat="1">
      <c r="A162" s="2359"/>
      <c r="B162" s="1710"/>
      <c r="C162" s="1882"/>
      <c r="D162" s="1882"/>
      <c r="E162" s="2414"/>
      <c r="F162" s="1970"/>
    </row>
    <row r="163" spans="1:6" s="331" customFormat="1">
      <c r="A163" s="2359"/>
      <c r="B163" s="1710"/>
      <c r="C163" s="1882"/>
      <c r="D163" s="1882"/>
      <c r="E163" s="2414"/>
      <c r="F163" s="1970"/>
    </row>
    <row r="164" spans="1:6" s="331" customFormat="1">
      <c r="A164" s="2359"/>
      <c r="B164" s="1710"/>
      <c r="C164" s="1882"/>
      <c r="D164" s="1882"/>
      <c r="E164" s="2414"/>
      <c r="F164" s="1970"/>
    </row>
    <row r="165" spans="1:6" s="331" customFormat="1">
      <c r="A165" s="2359"/>
      <c r="B165" s="1710"/>
      <c r="C165" s="1882"/>
      <c r="D165" s="1882"/>
      <c r="E165" s="2414"/>
      <c r="F165" s="1970"/>
    </row>
    <row r="166" spans="1:6" s="331" customFormat="1">
      <c r="A166" s="2359"/>
      <c r="B166" s="1710"/>
      <c r="C166" s="1882"/>
      <c r="D166" s="1882"/>
      <c r="E166" s="2414"/>
      <c r="F166" s="1970"/>
    </row>
    <row r="167" spans="1:6" s="331" customFormat="1">
      <c r="A167" s="2359"/>
      <c r="B167" s="1710"/>
      <c r="C167" s="1882"/>
      <c r="D167" s="1882"/>
      <c r="E167" s="2414"/>
      <c r="F167" s="1970"/>
    </row>
    <row r="168" spans="1:6" s="331" customFormat="1">
      <c r="A168" s="2359"/>
      <c r="B168" s="1710"/>
      <c r="C168" s="1882"/>
      <c r="D168" s="1882"/>
      <c r="E168" s="2414"/>
      <c r="F168" s="1970"/>
    </row>
    <row r="169" spans="1:6" s="331" customFormat="1">
      <c r="A169" s="2359"/>
      <c r="B169" s="1710"/>
      <c r="C169" s="1882"/>
      <c r="D169" s="1882"/>
      <c r="E169" s="2414"/>
      <c r="F169" s="1970"/>
    </row>
    <row r="170" spans="1:6" s="331" customFormat="1">
      <c r="A170" s="2359"/>
      <c r="B170" s="1710"/>
      <c r="C170" s="1882"/>
      <c r="D170" s="1882"/>
      <c r="E170" s="2414"/>
      <c r="F170" s="1970"/>
    </row>
    <row r="171" spans="1:6" s="331" customFormat="1">
      <c r="A171" s="2359"/>
      <c r="B171" s="1710"/>
      <c r="C171" s="1882"/>
      <c r="D171" s="1882"/>
      <c r="E171" s="2414"/>
      <c r="F171" s="1970"/>
    </row>
    <row r="172" spans="1:6" s="331" customFormat="1">
      <c r="A172" s="2359"/>
      <c r="B172" s="1710"/>
      <c r="C172" s="1882"/>
      <c r="D172" s="1882"/>
      <c r="E172" s="2414"/>
      <c r="F172" s="1970"/>
    </row>
    <row r="173" spans="1:6" s="331" customFormat="1">
      <c r="A173" s="2359"/>
      <c r="B173" s="1710"/>
      <c r="C173" s="1882"/>
      <c r="D173" s="1882"/>
      <c r="E173" s="2414"/>
      <c r="F173" s="1970"/>
    </row>
    <row r="174" spans="1:6" s="331" customFormat="1">
      <c r="A174" s="2359"/>
      <c r="B174" s="1710"/>
      <c r="C174" s="1882"/>
      <c r="D174" s="1882"/>
      <c r="E174" s="2414"/>
      <c r="F174" s="1970"/>
    </row>
    <row r="175" spans="1:6" s="331" customFormat="1">
      <c r="A175" s="2359"/>
      <c r="B175" s="1710"/>
      <c r="C175" s="1882"/>
      <c r="D175" s="1882"/>
      <c r="E175" s="2414"/>
      <c r="F175" s="1970"/>
    </row>
    <row r="176" spans="1:6" s="331" customFormat="1">
      <c r="A176" s="2359"/>
      <c r="B176" s="1710"/>
      <c r="C176" s="1882"/>
      <c r="D176" s="1882"/>
      <c r="E176" s="2414"/>
      <c r="F176" s="1970"/>
    </row>
    <row r="177" spans="1:6" s="331" customFormat="1">
      <c r="A177" s="2359"/>
      <c r="B177" s="1710"/>
      <c r="C177" s="1882"/>
      <c r="D177" s="1882"/>
      <c r="E177" s="2414"/>
      <c r="F177" s="1970"/>
    </row>
    <row r="178" spans="1:6" s="331" customFormat="1">
      <c r="A178" s="2359"/>
      <c r="B178" s="1710"/>
      <c r="C178" s="1882"/>
      <c r="D178" s="1882"/>
      <c r="E178" s="2414"/>
      <c r="F178" s="1970"/>
    </row>
    <row r="179" spans="1:6" s="331" customFormat="1">
      <c r="A179" s="2359"/>
      <c r="B179" s="1710"/>
      <c r="C179" s="1882"/>
      <c r="D179" s="1882"/>
      <c r="E179" s="2414"/>
      <c r="F179" s="1970"/>
    </row>
    <row r="180" spans="1:6" s="331" customFormat="1">
      <c r="A180" s="2359"/>
      <c r="B180" s="1710"/>
      <c r="C180" s="1882"/>
      <c r="D180" s="1882"/>
      <c r="E180" s="2414"/>
      <c r="F180" s="1970"/>
    </row>
    <row r="181" spans="1:6" s="331" customFormat="1">
      <c r="A181" s="2359"/>
      <c r="B181" s="1710"/>
      <c r="C181" s="1882"/>
      <c r="D181" s="1882"/>
      <c r="E181" s="2414"/>
      <c r="F181" s="1970"/>
    </row>
    <row r="182" spans="1:6" s="331" customFormat="1">
      <c r="A182" s="2359"/>
      <c r="B182" s="1710"/>
      <c r="C182" s="1882"/>
      <c r="D182" s="1882"/>
      <c r="E182" s="2414"/>
      <c r="F182" s="1970"/>
    </row>
    <row r="183" spans="1:6" s="331" customFormat="1">
      <c r="A183" s="2359"/>
      <c r="B183" s="1710"/>
      <c r="C183" s="1882"/>
      <c r="D183" s="1882"/>
      <c r="E183" s="2414"/>
      <c r="F183" s="1970"/>
    </row>
    <row r="184" spans="1:6" s="331" customFormat="1">
      <c r="A184" s="2359"/>
      <c r="B184" s="1710"/>
      <c r="C184" s="1882"/>
      <c r="D184" s="1882"/>
      <c r="E184" s="2414"/>
      <c r="F184" s="1970"/>
    </row>
    <row r="185" spans="1:6" ht="14.4" thickBot="1">
      <c r="B185" s="1710"/>
      <c r="C185" s="822"/>
      <c r="D185" s="822"/>
      <c r="E185" s="2416"/>
      <c r="F185" s="1925"/>
    </row>
    <row r="186" spans="1:6" ht="15" customHeight="1" thickTop="1" thickBot="1">
      <c r="A186" s="2361" t="s">
        <v>2053</v>
      </c>
      <c r="B186" s="818"/>
      <c r="C186" s="1882"/>
      <c r="D186" s="1882"/>
      <c r="E186" s="2414"/>
      <c r="F186" s="1964">
        <f>SUM(F145:F161)</f>
        <v>0</v>
      </c>
    </row>
    <row r="187" spans="1:6" ht="14.4" thickTop="1">
      <c r="B187" s="1710"/>
      <c r="C187" s="1882"/>
      <c r="D187" s="1882"/>
      <c r="E187" s="2414"/>
      <c r="F187" s="1925"/>
    </row>
    <row r="188" spans="1:6" ht="14.4" thickBot="1">
      <c r="A188" s="2362" t="s">
        <v>2128</v>
      </c>
      <c r="B188" s="2193"/>
      <c r="C188" s="2193"/>
      <c r="D188" s="2193"/>
      <c r="E188" s="2201"/>
      <c r="F188" s="2193"/>
    </row>
    <row r="189" spans="1:6" ht="15" thickTop="1" thickBot="1">
      <c r="A189" s="2358" t="s">
        <v>7</v>
      </c>
      <c r="B189" s="815" t="s">
        <v>8</v>
      </c>
      <c r="C189" s="816" t="s">
        <v>10</v>
      </c>
      <c r="D189" s="816" t="s">
        <v>991</v>
      </c>
      <c r="E189" s="2413"/>
      <c r="F189" s="1963" t="s">
        <v>2033</v>
      </c>
    </row>
    <row r="190" spans="1:6" ht="14.4" thickTop="1">
      <c r="A190" s="1843" t="s">
        <v>2136</v>
      </c>
      <c r="B190" s="1883" t="s">
        <v>2130</v>
      </c>
      <c r="C190" s="1882"/>
      <c r="D190" s="1882"/>
      <c r="E190" s="2414"/>
      <c r="F190" s="1925"/>
    </row>
    <row r="191" spans="1:6">
      <c r="B191" s="1883" t="s">
        <v>2654</v>
      </c>
      <c r="C191" s="1882"/>
      <c r="D191" s="1882"/>
      <c r="E191" s="2414"/>
      <c r="F191" s="1925"/>
    </row>
    <row r="192" spans="1:6">
      <c r="B192" s="1883"/>
      <c r="C192" s="1882"/>
      <c r="D192" s="1882"/>
      <c r="E192" s="2414"/>
      <c r="F192" s="1925"/>
    </row>
    <row r="193" spans="1:6" ht="27.6">
      <c r="A193" s="2359" t="s">
        <v>32</v>
      </c>
      <c r="B193" s="1710" t="s">
        <v>1822</v>
      </c>
      <c r="C193" s="1882"/>
      <c r="D193" s="1882"/>
      <c r="E193" s="2414"/>
      <c r="F193" s="1925"/>
    </row>
    <row r="194" spans="1:6">
      <c r="B194" s="1710"/>
      <c r="C194" s="1882"/>
      <c r="D194" s="1882"/>
      <c r="E194" s="2414"/>
      <c r="F194" s="1925"/>
    </row>
    <row r="195" spans="1:6">
      <c r="B195" s="1710" t="s">
        <v>1823</v>
      </c>
      <c r="C195" s="1882" t="s">
        <v>1421</v>
      </c>
      <c r="D195" s="1882">
        <v>4</v>
      </c>
      <c r="E195" s="2414"/>
      <c r="F195" s="1925">
        <f>D195*E195</f>
        <v>0</v>
      </c>
    </row>
    <row r="196" spans="1:6">
      <c r="B196" s="1710" t="s">
        <v>1824</v>
      </c>
      <c r="C196" s="1882" t="s">
        <v>1421</v>
      </c>
      <c r="D196" s="1882">
        <v>4</v>
      </c>
      <c r="E196" s="2414"/>
      <c r="F196" s="1925">
        <f t="shared" ref="F196:F199" si="3">D196*E196</f>
        <v>0</v>
      </c>
    </row>
    <row r="197" spans="1:6">
      <c r="B197" s="1710" t="s">
        <v>1827</v>
      </c>
      <c r="C197" s="1882" t="s">
        <v>1421</v>
      </c>
      <c r="D197" s="1882">
        <v>2</v>
      </c>
      <c r="E197" s="2414"/>
      <c r="F197" s="1925">
        <f t="shared" si="3"/>
        <v>0</v>
      </c>
    </row>
    <row r="198" spans="1:6" ht="27.6">
      <c r="B198" s="1710" t="s">
        <v>2655</v>
      </c>
      <c r="C198" s="1882" t="s">
        <v>1421</v>
      </c>
      <c r="D198" s="1882">
        <v>2</v>
      </c>
      <c r="E198" s="2414"/>
      <c r="F198" s="1925">
        <f t="shared" si="3"/>
        <v>0</v>
      </c>
    </row>
    <row r="199" spans="1:6" ht="27.6">
      <c r="B199" s="1710" t="s">
        <v>1830</v>
      </c>
      <c r="C199" s="1882" t="s">
        <v>1421</v>
      </c>
      <c r="D199" s="1882">
        <v>2</v>
      </c>
      <c r="E199" s="2414"/>
      <c r="F199" s="1925">
        <f t="shared" si="3"/>
        <v>0</v>
      </c>
    </row>
    <row r="200" spans="1:6">
      <c r="B200" s="1710"/>
      <c r="C200" s="1882"/>
      <c r="D200" s="1882"/>
      <c r="E200" s="2414"/>
      <c r="F200" s="1925"/>
    </row>
    <row r="201" spans="1:6" ht="27.6">
      <c r="A201" s="2359" t="s">
        <v>33</v>
      </c>
      <c r="B201" s="1710" t="s">
        <v>1834</v>
      </c>
      <c r="C201" s="1882"/>
      <c r="D201" s="1882"/>
      <c r="E201" s="2414"/>
      <c r="F201" s="1925"/>
    </row>
    <row r="202" spans="1:6">
      <c r="B202" s="1710" t="s">
        <v>1835</v>
      </c>
      <c r="C202" s="1882" t="s">
        <v>1421</v>
      </c>
      <c r="D202" s="1882">
        <v>2</v>
      </c>
      <c r="E202" s="2414"/>
      <c r="F202" s="1925">
        <f t="shared" ref="F202:F204" si="4">D202*E202</f>
        <v>0</v>
      </c>
    </row>
    <row r="203" spans="1:6" ht="15" customHeight="1">
      <c r="B203" s="1710" t="s">
        <v>1839</v>
      </c>
      <c r="C203" s="1882" t="s">
        <v>1421</v>
      </c>
      <c r="D203" s="1882">
        <v>5</v>
      </c>
      <c r="E203" s="2414"/>
      <c r="F203" s="1925">
        <f t="shared" si="4"/>
        <v>0</v>
      </c>
    </row>
    <row r="204" spans="1:6">
      <c r="B204" s="1710" t="s">
        <v>1841</v>
      </c>
      <c r="C204" s="1882" t="s">
        <v>1421</v>
      </c>
      <c r="D204" s="1882">
        <v>3</v>
      </c>
      <c r="E204" s="2414"/>
      <c r="F204" s="1925">
        <f t="shared" si="4"/>
        <v>0</v>
      </c>
    </row>
    <row r="205" spans="1:6">
      <c r="B205" s="1710"/>
      <c r="C205" s="1882"/>
      <c r="D205" s="1882"/>
      <c r="E205" s="2414"/>
      <c r="F205" s="1925"/>
    </row>
    <row r="206" spans="1:6">
      <c r="A206" s="2359" t="s">
        <v>34</v>
      </c>
      <c r="B206" s="1710" t="s">
        <v>1842</v>
      </c>
      <c r="C206" s="1882" t="s">
        <v>58</v>
      </c>
      <c r="D206" s="1882"/>
      <c r="E206" s="2414"/>
      <c r="F206" s="1925"/>
    </row>
    <row r="207" spans="1:6">
      <c r="B207" s="1710"/>
      <c r="C207" s="1882"/>
      <c r="D207" s="1882"/>
      <c r="E207" s="2414"/>
      <c r="F207" s="1925"/>
    </row>
    <row r="208" spans="1:6">
      <c r="B208" s="1710"/>
      <c r="C208" s="1882"/>
      <c r="D208" s="1882"/>
      <c r="E208" s="2414"/>
      <c r="F208" s="1925"/>
    </row>
    <row r="209" spans="2:6">
      <c r="B209" s="1710"/>
      <c r="C209" s="1882"/>
      <c r="D209" s="1882"/>
      <c r="E209" s="2414"/>
      <c r="F209" s="1925"/>
    </row>
    <row r="210" spans="2:6">
      <c r="B210" s="1710"/>
      <c r="C210" s="1882"/>
      <c r="D210" s="1882"/>
      <c r="E210" s="2414"/>
      <c r="F210" s="1925"/>
    </row>
    <row r="211" spans="2:6">
      <c r="B211" s="1710"/>
      <c r="C211" s="1882"/>
      <c r="D211" s="1882"/>
      <c r="E211" s="2414"/>
      <c r="F211" s="1925"/>
    </row>
    <row r="212" spans="2:6">
      <c r="B212" s="1710"/>
      <c r="C212" s="1882"/>
      <c r="D212" s="1882"/>
      <c r="E212" s="2414"/>
      <c r="F212" s="1925"/>
    </row>
    <row r="213" spans="2:6">
      <c r="B213" s="1710"/>
      <c r="C213" s="1882"/>
      <c r="D213" s="1882"/>
      <c r="E213" s="2414"/>
      <c r="F213" s="1925"/>
    </row>
    <row r="214" spans="2:6">
      <c r="B214" s="1710"/>
      <c r="C214" s="1882"/>
      <c r="D214" s="1882"/>
      <c r="E214" s="2414"/>
      <c r="F214" s="1925"/>
    </row>
    <row r="215" spans="2:6">
      <c r="B215" s="1710"/>
      <c r="C215" s="1882"/>
      <c r="D215" s="1882"/>
      <c r="E215" s="2414"/>
      <c r="F215" s="1925"/>
    </row>
    <row r="216" spans="2:6">
      <c r="B216" s="1710"/>
      <c r="C216" s="1882"/>
      <c r="D216" s="1882"/>
      <c r="E216" s="2414"/>
      <c r="F216" s="1925"/>
    </row>
    <row r="217" spans="2:6">
      <c r="B217" s="1710"/>
      <c r="C217" s="1882"/>
      <c r="D217" s="1882"/>
      <c r="E217" s="2414"/>
      <c r="F217" s="1925"/>
    </row>
    <row r="218" spans="2:6">
      <c r="B218" s="1710"/>
      <c r="C218" s="1882"/>
      <c r="D218" s="1882"/>
      <c r="E218" s="2414"/>
      <c r="F218" s="1925"/>
    </row>
    <row r="219" spans="2:6">
      <c r="B219" s="1710"/>
      <c r="C219" s="1882"/>
      <c r="D219" s="1882"/>
      <c r="E219" s="2414"/>
      <c r="F219" s="1925"/>
    </row>
    <row r="220" spans="2:6">
      <c r="B220" s="1710"/>
      <c r="C220" s="1882"/>
      <c r="D220" s="1882"/>
      <c r="E220" s="2414"/>
      <c r="F220" s="1925"/>
    </row>
    <row r="221" spans="2:6">
      <c r="B221" s="1710"/>
      <c r="C221" s="1882"/>
      <c r="D221" s="1882"/>
      <c r="E221" s="2414"/>
      <c r="F221" s="1925"/>
    </row>
    <row r="222" spans="2:6">
      <c r="B222" s="1710"/>
      <c r="C222" s="1882"/>
      <c r="D222" s="1882"/>
      <c r="E222" s="2414"/>
      <c r="F222" s="1925"/>
    </row>
    <row r="223" spans="2:6">
      <c r="B223" s="1710"/>
      <c r="C223" s="1882"/>
      <c r="D223" s="1882"/>
      <c r="E223" s="2414"/>
      <c r="F223" s="1925"/>
    </row>
    <row r="224" spans="2:6">
      <c r="B224" s="1710"/>
      <c r="C224" s="1882"/>
      <c r="D224" s="1882"/>
      <c r="E224" s="2414"/>
      <c r="F224" s="1925"/>
    </row>
    <row r="225" spans="1:6">
      <c r="B225" s="1710"/>
      <c r="C225" s="1882"/>
      <c r="D225" s="1882"/>
      <c r="E225" s="2414"/>
      <c r="F225" s="1925"/>
    </row>
    <row r="226" spans="1:6">
      <c r="B226" s="1710"/>
      <c r="C226" s="1882"/>
      <c r="D226" s="1882"/>
      <c r="E226" s="2414"/>
      <c r="F226" s="1925"/>
    </row>
    <row r="227" spans="1:6">
      <c r="B227" s="1710"/>
      <c r="C227" s="1882"/>
      <c r="D227" s="1882"/>
      <c r="E227" s="2414"/>
      <c r="F227" s="1925"/>
    </row>
    <row r="228" spans="1:6">
      <c r="B228" s="1710"/>
      <c r="C228" s="1882"/>
      <c r="D228" s="1882"/>
      <c r="E228" s="2414"/>
      <c r="F228" s="1925"/>
    </row>
    <row r="229" spans="1:6">
      <c r="B229" s="1710"/>
      <c r="C229" s="1882"/>
      <c r="D229" s="1882"/>
      <c r="E229" s="2414"/>
      <c r="F229" s="1925"/>
    </row>
    <row r="230" spans="1:6">
      <c r="B230" s="1710"/>
      <c r="C230" s="1882"/>
      <c r="D230" s="1882"/>
      <c r="E230" s="2414"/>
      <c r="F230" s="1925"/>
    </row>
    <row r="231" spans="1:6">
      <c r="B231" s="1710"/>
      <c r="C231" s="1882"/>
      <c r="D231" s="1882"/>
      <c r="E231" s="2414"/>
      <c r="F231" s="1925"/>
    </row>
    <row r="232" spans="1:6" ht="14.4" thickBot="1">
      <c r="A232" s="2360"/>
      <c r="B232" s="821"/>
      <c r="C232" s="822"/>
      <c r="D232" s="822"/>
      <c r="E232" s="2416"/>
      <c r="F232" s="1925"/>
    </row>
    <row r="233" spans="1:6" ht="15" customHeight="1" thickTop="1" thickBot="1">
      <c r="A233" s="2361" t="s">
        <v>2053</v>
      </c>
      <c r="B233" s="818"/>
      <c r="C233" s="1882"/>
      <c r="D233" s="1882"/>
      <c r="E233" s="2414"/>
      <c r="F233" s="1964">
        <f>SUM(F192:F210)</f>
        <v>0</v>
      </c>
    </row>
    <row r="234" spans="1:6" ht="14.4" thickTop="1">
      <c r="B234" s="1705"/>
      <c r="C234" s="1882"/>
      <c r="D234" s="1882"/>
      <c r="E234" s="2414"/>
      <c r="F234" s="1925"/>
    </row>
    <row r="235" spans="1:6" ht="13.8" customHeight="1">
      <c r="A235" s="2363" t="s">
        <v>2656</v>
      </c>
      <c r="B235" s="1883"/>
      <c r="C235" s="1883"/>
      <c r="D235" s="1883"/>
      <c r="E235" s="2421"/>
      <c r="F235" s="1883"/>
    </row>
    <row r="236" spans="1:6">
      <c r="A236" s="2363" t="s">
        <v>2021</v>
      </c>
      <c r="B236" s="2353"/>
      <c r="C236" s="2353"/>
      <c r="D236" s="2353"/>
      <c r="E236" s="2422"/>
      <c r="F236" s="2353"/>
    </row>
    <row r="237" spans="1:6" ht="14.4" thickBot="1">
      <c r="A237" s="2364" t="s">
        <v>2194</v>
      </c>
      <c r="B237" s="2354"/>
      <c r="C237" s="2354"/>
      <c r="D237" s="2354"/>
      <c r="E237" s="2423"/>
      <c r="F237" s="2354"/>
    </row>
    <row r="238" spans="1:6" ht="15" thickTop="1" thickBot="1">
      <c r="A238" s="2358" t="s">
        <v>7</v>
      </c>
      <c r="B238" s="815" t="s">
        <v>8</v>
      </c>
      <c r="C238" s="816" t="s">
        <v>10</v>
      </c>
      <c r="D238" s="816" t="s">
        <v>991</v>
      </c>
      <c r="E238" s="2413"/>
      <c r="F238" s="1963" t="s">
        <v>2033</v>
      </c>
    </row>
    <row r="239" spans="1:6" ht="14.4" thickTop="1">
      <c r="B239" s="1710"/>
      <c r="C239" s="1882"/>
      <c r="D239" s="1882"/>
      <c r="E239" s="2414"/>
      <c r="F239" s="1925"/>
    </row>
    <row r="240" spans="1:6">
      <c r="A240" s="1843" t="s">
        <v>2195</v>
      </c>
      <c r="B240" s="1883" t="s">
        <v>2196</v>
      </c>
      <c r="C240" s="1882"/>
      <c r="D240" s="1882"/>
      <c r="E240" s="2414"/>
      <c r="F240" s="1925"/>
    </row>
    <row r="241" spans="1:6">
      <c r="B241" s="1710" t="s">
        <v>1897</v>
      </c>
      <c r="C241" s="1882"/>
      <c r="D241" s="1882"/>
      <c r="E241" s="2414"/>
      <c r="F241" s="1925">
        <f>F50</f>
        <v>0</v>
      </c>
    </row>
    <row r="242" spans="1:6">
      <c r="B242" s="1710"/>
      <c r="C242" s="1882"/>
      <c r="D242" s="1882"/>
      <c r="E242" s="2414"/>
      <c r="F242" s="1925"/>
    </row>
    <row r="243" spans="1:6">
      <c r="A243" s="1843" t="s">
        <v>2197</v>
      </c>
      <c r="B243" s="1883" t="s">
        <v>2198</v>
      </c>
      <c r="C243" s="1882"/>
      <c r="D243" s="1882"/>
      <c r="E243" s="2414"/>
      <c r="F243" s="1925"/>
    </row>
    <row r="244" spans="1:6">
      <c r="B244" s="1710" t="s">
        <v>2381</v>
      </c>
      <c r="C244" s="1882"/>
      <c r="D244" s="1882"/>
      <c r="E244" s="2414"/>
      <c r="F244" s="1925">
        <f>F99</f>
        <v>0</v>
      </c>
    </row>
    <row r="245" spans="1:6">
      <c r="B245" s="1710"/>
      <c r="C245" s="1882"/>
      <c r="D245" s="1882"/>
      <c r="E245" s="2414"/>
      <c r="F245" s="1925"/>
    </row>
    <row r="246" spans="1:6">
      <c r="A246" s="1843" t="s">
        <v>2199</v>
      </c>
      <c r="B246" s="1883" t="s">
        <v>2200</v>
      </c>
      <c r="C246" s="1882"/>
      <c r="D246" s="1882"/>
      <c r="E246" s="2414"/>
      <c r="F246" s="1925"/>
    </row>
    <row r="247" spans="1:6">
      <c r="B247" s="1710" t="s">
        <v>2657</v>
      </c>
      <c r="C247" s="1882"/>
      <c r="D247" s="1882"/>
      <c r="E247" s="2414"/>
      <c r="F247" s="1925">
        <f>F122</f>
        <v>0</v>
      </c>
    </row>
    <row r="248" spans="1:6">
      <c r="B248" s="1710"/>
      <c r="C248" s="1882"/>
      <c r="D248" s="1882"/>
      <c r="E248" s="2414"/>
      <c r="F248" s="1925"/>
    </row>
    <row r="249" spans="1:6">
      <c r="A249" s="1843" t="s">
        <v>2201</v>
      </c>
      <c r="B249" s="1883" t="s">
        <v>2202</v>
      </c>
      <c r="C249" s="1882"/>
      <c r="D249" s="1882"/>
      <c r="E249" s="2414"/>
      <c r="F249" s="1925"/>
    </row>
    <row r="250" spans="1:6">
      <c r="B250" s="1710" t="s">
        <v>2658</v>
      </c>
      <c r="C250" s="1882"/>
      <c r="D250" s="1882"/>
      <c r="E250" s="2414"/>
      <c r="F250" s="1925">
        <f>F186+F233</f>
        <v>0</v>
      </c>
    </row>
    <row r="251" spans="1:6">
      <c r="B251" s="1710"/>
      <c r="C251" s="1882"/>
      <c r="D251" s="1882"/>
      <c r="E251" s="2414"/>
      <c r="F251" s="1925"/>
    </row>
    <row r="252" spans="1:6">
      <c r="B252" s="1710"/>
      <c r="C252" s="1882"/>
      <c r="D252" s="1882"/>
      <c r="E252" s="2414"/>
      <c r="F252" s="1925"/>
    </row>
    <row r="253" spans="1:6">
      <c r="B253" s="1927" t="s">
        <v>2212</v>
      </c>
      <c r="C253" s="1882"/>
      <c r="D253" s="1882"/>
      <c r="E253" s="2414"/>
      <c r="F253" s="1925">
        <f>SUM(F240:F252)</f>
        <v>0</v>
      </c>
    </row>
    <row r="254" spans="1:6">
      <c r="B254" s="1971"/>
      <c r="C254" s="1882"/>
      <c r="D254" s="1882"/>
      <c r="E254" s="2414"/>
      <c r="F254" s="1925"/>
    </row>
    <row r="255" spans="1:6">
      <c r="B255" s="1971" t="s">
        <v>2213</v>
      </c>
      <c r="C255" s="1916"/>
      <c r="D255" s="1916"/>
      <c r="E255" s="2424"/>
      <c r="F255" s="1972"/>
    </row>
    <row r="256" spans="1:6">
      <c r="B256" s="1710"/>
      <c r="C256" s="1916"/>
      <c r="D256" s="1916"/>
      <c r="E256" s="2424"/>
      <c r="F256" s="1973"/>
    </row>
    <row r="257" spans="2:10">
      <c r="B257" s="1710"/>
      <c r="C257" s="1882"/>
      <c r="D257" s="1882"/>
      <c r="E257" s="2414"/>
      <c r="F257" s="1967"/>
    </row>
    <row r="258" spans="2:10">
      <c r="B258" s="1927" t="s">
        <v>2214</v>
      </c>
      <c r="C258" s="1965"/>
      <c r="D258" s="1924"/>
      <c r="E258" s="2425"/>
      <c r="F258" s="1974">
        <f>SUM(F253:F257)</f>
        <v>0</v>
      </c>
      <c r="H258" s="880"/>
      <c r="J258" s="881"/>
    </row>
    <row r="259" spans="2:10">
      <c r="B259" s="1710"/>
      <c r="C259" s="1882"/>
      <c r="D259" s="1882"/>
      <c r="E259" s="2414"/>
      <c r="F259" s="1967"/>
    </row>
    <row r="260" spans="2:10">
      <c r="B260" s="1710"/>
      <c r="C260" s="1882"/>
      <c r="D260" s="1882"/>
      <c r="E260" s="2414"/>
      <c r="F260" s="1967"/>
      <c r="H260" s="882"/>
    </row>
    <row r="261" spans="2:10">
      <c r="B261" s="1710"/>
      <c r="C261" s="1882"/>
      <c r="D261" s="1882"/>
      <c r="E261" s="2414"/>
      <c r="F261" s="1967"/>
    </row>
    <row r="262" spans="2:10">
      <c r="B262" s="1710"/>
      <c r="C262" s="1882"/>
      <c r="D262" s="1882"/>
      <c r="E262" s="2414"/>
      <c r="F262" s="1967"/>
    </row>
    <row r="263" spans="2:10">
      <c r="B263" s="1710"/>
      <c r="C263" s="1882"/>
      <c r="D263" s="1882"/>
      <c r="E263" s="2414"/>
      <c r="F263" s="1967"/>
    </row>
    <row r="264" spans="2:10">
      <c r="B264" s="1710"/>
      <c r="C264" s="1882"/>
      <c r="D264" s="1882"/>
      <c r="E264" s="2414"/>
      <c r="F264" s="1967"/>
    </row>
    <row r="265" spans="2:10">
      <c r="B265" s="1710"/>
      <c r="C265" s="1882"/>
      <c r="D265" s="1882"/>
      <c r="E265" s="2414"/>
      <c r="F265" s="1967"/>
    </row>
    <row r="266" spans="2:10">
      <c r="B266" s="1710"/>
      <c r="C266" s="1882"/>
      <c r="D266" s="1882"/>
      <c r="E266" s="2414"/>
      <c r="F266" s="1967"/>
    </row>
    <row r="267" spans="2:10">
      <c r="B267" s="1710"/>
      <c r="C267" s="1882"/>
      <c r="D267" s="1882"/>
      <c r="E267" s="2414"/>
      <c r="F267" s="1967"/>
    </row>
    <row r="268" spans="2:10">
      <c r="B268" s="1710"/>
      <c r="C268" s="1882"/>
      <c r="D268" s="1882"/>
      <c r="E268" s="2414"/>
      <c r="F268" s="1967"/>
    </row>
    <row r="269" spans="2:10">
      <c r="B269" s="1710"/>
      <c r="C269" s="1882"/>
      <c r="D269" s="1882"/>
      <c r="E269" s="2414"/>
      <c r="F269" s="1967"/>
    </row>
    <row r="270" spans="2:10">
      <c r="B270" s="1710"/>
      <c r="C270" s="1882"/>
      <c r="D270" s="1882"/>
      <c r="E270" s="2414"/>
      <c r="F270" s="1967"/>
    </row>
    <row r="271" spans="2:10">
      <c r="B271" s="1710"/>
      <c r="C271" s="1882"/>
      <c r="D271" s="1882"/>
      <c r="E271" s="2414"/>
      <c r="F271" s="1967"/>
    </row>
    <row r="272" spans="2:10">
      <c r="B272" s="1710"/>
      <c r="C272" s="1882"/>
      <c r="D272" s="1882"/>
      <c r="E272" s="2414"/>
      <c r="F272" s="1967"/>
    </row>
    <row r="273" spans="1:6">
      <c r="B273" s="1710"/>
      <c r="C273" s="1882"/>
      <c r="D273" s="1882"/>
      <c r="E273" s="2414"/>
      <c r="F273" s="1967"/>
    </row>
    <row r="274" spans="1:6">
      <c r="B274" s="1710"/>
      <c r="C274" s="1882"/>
      <c r="D274" s="1882"/>
      <c r="E274" s="2414"/>
      <c r="F274" s="1967"/>
    </row>
    <row r="275" spans="1:6">
      <c r="B275" s="1710"/>
      <c r="C275" s="1882"/>
      <c r="D275" s="1882"/>
      <c r="E275" s="2414"/>
      <c r="F275" s="1967"/>
    </row>
    <row r="276" spans="1:6">
      <c r="B276" s="1710"/>
      <c r="C276" s="1882"/>
      <c r="D276" s="1882"/>
      <c r="E276" s="2414"/>
      <c r="F276" s="1967"/>
    </row>
    <row r="277" spans="1:6">
      <c r="B277" s="1710"/>
      <c r="C277" s="1882"/>
      <c r="D277" s="1882"/>
      <c r="E277" s="2414"/>
      <c r="F277" s="1967"/>
    </row>
    <row r="278" spans="1:6">
      <c r="B278" s="1710"/>
      <c r="C278" s="1882"/>
      <c r="D278" s="1882"/>
      <c r="E278" s="2414"/>
      <c r="F278" s="1967"/>
    </row>
    <row r="279" spans="1:6">
      <c r="B279" s="1710"/>
      <c r="C279" s="1882"/>
      <c r="D279" s="1882"/>
      <c r="E279" s="2414"/>
      <c r="F279" s="1967"/>
    </row>
    <row r="280" spans="1:6">
      <c r="B280" s="1710"/>
      <c r="C280" s="1882"/>
      <c r="D280" s="1882"/>
      <c r="E280" s="2414"/>
      <c r="F280" s="1967"/>
    </row>
    <row r="281" spans="1:6">
      <c r="B281" s="1710"/>
      <c r="C281" s="1882"/>
      <c r="D281" s="1882"/>
      <c r="E281" s="2414"/>
      <c r="F281" s="1967"/>
    </row>
    <row r="282" spans="1:6" ht="14.4" thickBot="1">
      <c r="A282" s="2360"/>
      <c r="B282" s="821"/>
      <c r="C282" s="822"/>
      <c r="D282" s="822"/>
      <c r="E282" s="2414"/>
      <c r="F282" s="1975"/>
    </row>
    <row r="283" spans="1:6" ht="17.25" customHeight="1" thickTop="1" thickBot="1">
      <c r="A283" s="2361" t="s">
        <v>2215</v>
      </c>
      <c r="B283" s="818"/>
      <c r="C283" s="1926"/>
      <c r="D283" s="1926"/>
      <c r="E283" s="2418"/>
      <c r="F283" s="1964">
        <f>F258</f>
        <v>0</v>
      </c>
    </row>
    <row r="284" spans="1:6" ht="14.4" thickTop="1"/>
    <row r="285" spans="1:6">
      <c r="F285" s="1976"/>
    </row>
    <row r="286" spans="1:6" s="1002" customFormat="1" ht="14.4" thickBot="1">
      <c r="A286" s="2365" t="s">
        <v>2032</v>
      </c>
      <c r="B286" s="2355"/>
      <c r="C286" s="2355"/>
      <c r="D286" s="1991"/>
      <c r="E286" s="2426"/>
      <c r="F286" s="2355"/>
    </row>
    <row r="287" spans="1:6" s="1002" customFormat="1" ht="15" thickTop="1" thickBot="1">
      <c r="A287" s="2366" t="s">
        <v>7</v>
      </c>
      <c r="B287" s="1003" t="s">
        <v>8</v>
      </c>
      <c r="C287" s="1004" t="s">
        <v>10</v>
      </c>
      <c r="D287" s="1004" t="s">
        <v>991</v>
      </c>
      <c r="E287" s="2427"/>
      <c r="F287" s="1977" t="s">
        <v>2033</v>
      </c>
    </row>
    <row r="288" spans="1:6" s="1002" customFormat="1" ht="14.4" thickTop="1">
      <c r="A288" s="2367"/>
      <c r="B288" s="1005"/>
      <c r="C288" s="1978"/>
      <c r="D288" s="1978"/>
      <c r="E288" s="2424"/>
      <c r="F288" s="1979"/>
    </row>
    <row r="289" spans="1:6" s="1002" customFormat="1">
      <c r="A289" s="2368">
        <v>1</v>
      </c>
      <c r="B289" s="1981" t="s">
        <v>2035</v>
      </c>
      <c r="C289" s="1978"/>
      <c r="D289" s="1978"/>
      <c r="E289" s="2424"/>
      <c r="F289" s="1973"/>
    </row>
    <row r="290" spans="1:6" s="1002" customFormat="1">
      <c r="A290" s="2367"/>
      <c r="B290" s="1982"/>
      <c r="C290" s="1978"/>
      <c r="D290" s="1978"/>
      <c r="E290" s="2424"/>
      <c r="F290" s="1973"/>
    </row>
    <row r="291" spans="1:6" s="1002" customFormat="1">
      <c r="A291" s="2367" t="s">
        <v>1639</v>
      </c>
      <c r="B291" s="1982" t="s">
        <v>1399</v>
      </c>
      <c r="C291" s="1978" t="s">
        <v>58</v>
      </c>
      <c r="D291" s="1978"/>
      <c r="E291" s="2424"/>
      <c r="F291" s="1973">
        <f>E291</f>
        <v>0</v>
      </c>
    </row>
    <row r="292" spans="1:6" s="1002" customFormat="1">
      <c r="A292" s="2367"/>
      <c r="B292" s="1982"/>
      <c r="C292" s="1978"/>
      <c r="D292" s="1978"/>
      <c r="E292" s="2424"/>
      <c r="F292" s="1973">
        <f t="shared" ref="F292:F296" si="5">E292</f>
        <v>0</v>
      </c>
    </row>
    <row r="293" spans="1:6" s="1002" customFormat="1" ht="27.6">
      <c r="A293" s="2367" t="s">
        <v>1640</v>
      </c>
      <c r="B293" s="1982" t="s">
        <v>1401</v>
      </c>
      <c r="C293" s="1978"/>
      <c r="D293" s="1978"/>
      <c r="E293" s="2424"/>
      <c r="F293" s="1973">
        <f t="shared" si="5"/>
        <v>0</v>
      </c>
    </row>
    <row r="294" spans="1:6" s="1002" customFormat="1">
      <c r="A294" s="2367"/>
      <c r="B294" s="1982" t="s">
        <v>1402</v>
      </c>
      <c r="C294" s="1978" t="s">
        <v>58</v>
      </c>
      <c r="D294" s="1978"/>
      <c r="E294" s="2424"/>
      <c r="F294" s="1973">
        <f t="shared" si="5"/>
        <v>0</v>
      </c>
    </row>
    <row r="295" spans="1:6" s="1002" customFormat="1">
      <c r="A295" s="2367"/>
      <c r="B295" s="1982" t="s">
        <v>1683</v>
      </c>
      <c r="C295" s="1978" t="s">
        <v>58</v>
      </c>
      <c r="D295" s="1978"/>
      <c r="E295" s="2424"/>
      <c r="F295" s="1973">
        <f t="shared" si="5"/>
        <v>0</v>
      </c>
    </row>
    <row r="296" spans="1:6" s="1002" customFormat="1">
      <c r="A296" s="2367"/>
      <c r="B296" s="1982" t="s">
        <v>1404</v>
      </c>
      <c r="C296" s="1978" t="s">
        <v>58</v>
      </c>
      <c r="D296" s="1978"/>
      <c r="E296" s="2424"/>
      <c r="F296" s="1973">
        <f t="shared" si="5"/>
        <v>0</v>
      </c>
    </row>
    <row r="297" spans="1:6" s="1002" customFormat="1">
      <c r="A297" s="2367"/>
      <c r="B297" s="1982"/>
      <c r="C297" s="1978"/>
      <c r="D297" s="1978"/>
      <c r="E297" s="2424"/>
      <c r="F297" s="1973"/>
    </row>
    <row r="298" spans="1:6" s="1002" customFormat="1" ht="27.6">
      <c r="A298" s="2367" t="s">
        <v>2303</v>
      </c>
      <c r="B298" s="1982" t="s">
        <v>2037</v>
      </c>
      <c r="C298" s="1983" t="s">
        <v>58</v>
      </c>
      <c r="D298" s="1983"/>
      <c r="E298" s="2414"/>
      <c r="F298" s="1925" t="s">
        <v>3477</v>
      </c>
    </row>
    <row r="299" spans="1:6" s="1002" customFormat="1">
      <c r="A299" s="2367"/>
      <c r="B299" s="1982"/>
      <c r="C299" s="1983"/>
      <c r="D299" s="1983"/>
      <c r="E299" s="2414"/>
      <c r="F299" s="1925"/>
    </row>
    <row r="300" spans="1:6" s="1002" customFormat="1">
      <c r="A300" s="2367" t="s">
        <v>2304</v>
      </c>
      <c r="B300" s="1982" t="s">
        <v>2039</v>
      </c>
      <c r="C300" s="1983" t="s">
        <v>58</v>
      </c>
      <c r="D300" s="1983"/>
      <c r="E300" s="2414"/>
      <c r="F300" s="1925" t="s">
        <v>3477</v>
      </c>
    </row>
    <row r="301" spans="1:6" s="1002" customFormat="1">
      <c r="A301" s="2367"/>
      <c r="B301" s="1982"/>
      <c r="C301" s="1983"/>
      <c r="D301" s="1983"/>
      <c r="E301" s="2414"/>
      <c r="F301" s="1925"/>
    </row>
    <row r="302" spans="1:6" s="1002" customFormat="1">
      <c r="A302" s="2367" t="s">
        <v>33</v>
      </c>
      <c r="B302" s="1982" t="s">
        <v>1406</v>
      </c>
      <c r="C302" s="1983" t="s">
        <v>58</v>
      </c>
      <c r="D302" s="1983"/>
      <c r="E302" s="2414"/>
      <c r="F302" s="1925">
        <f>E302</f>
        <v>0</v>
      </c>
    </row>
    <row r="303" spans="1:6" s="1002" customFormat="1">
      <c r="A303" s="2367"/>
      <c r="B303" s="1982"/>
      <c r="C303" s="1978"/>
      <c r="D303" s="1978"/>
      <c r="E303" s="2424"/>
      <c r="F303" s="1973"/>
    </row>
    <row r="304" spans="1:6" s="1002" customFormat="1">
      <c r="A304" s="2367"/>
      <c r="B304" s="1982"/>
      <c r="C304" s="1978"/>
      <c r="D304" s="1978"/>
      <c r="E304" s="2424"/>
      <c r="F304" s="1973"/>
    </row>
    <row r="305" spans="1:6" s="1002" customFormat="1">
      <c r="A305" s="2367"/>
      <c r="B305" s="1982"/>
      <c r="C305" s="1978"/>
      <c r="D305" s="1978"/>
      <c r="E305" s="2424"/>
      <c r="F305" s="1973"/>
    </row>
    <row r="306" spans="1:6" s="1002" customFormat="1">
      <c r="A306" s="2367"/>
      <c r="B306" s="1982"/>
      <c r="C306" s="1978"/>
      <c r="D306" s="1978"/>
      <c r="E306" s="2424"/>
      <c r="F306" s="1973"/>
    </row>
    <row r="307" spans="1:6" s="1002" customFormat="1">
      <c r="A307" s="2367"/>
      <c r="B307" s="1982"/>
      <c r="C307" s="1978"/>
      <c r="D307" s="1978"/>
      <c r="E307" s="2424"/>
      <c r="F307" s="1973"/>
    </row>
    <row r="308" spans="1:6" s="1002" customFormat="1">
      <c r="A308" s="2367"/>
      <c r="B308" s="1982"/>
      <c r="C308" s="1978"/>
      <c r="D308" s="1978"/>
      <c r="E308" s="2424"/>
      <c r="F308" s="1973"/>
    </row>
    <row r="309" spans="1:6" s="1002" customFormat="1">
      <c r="A309" s="2367"/>
      <c r="B309" s="1982"/>
      <c r="C309" s="1978"/>
      <c r="D309" s="1978"/>
      <c r="E309" s="2424"/>
      <c r="F309" s="1973"/>
    </row>
    <row r="310" spans="1:6" s="1002" customFormat="1">
      <c r="A310" s="2367"/>
      <c r="B310" s="1982"/>
      <c r="C310" s="1978"/>
      <c r="D310" s="1978"/>
      <c r="E310" s="2424"/>
      <c r="F310" s="1973"/>
    </row>
    <row r="311" spans="1:6" s="1002" customFormat="1">
      <c r="A311" s="2367"/>
      <c r="B311" s="1982"/>
      <c r="C311" s="1978"/>
      <c r="D311" s="1978"/>
      <c r="E311" s="2424"/>
      <c r="F311" s="1973"/>
    </row>
    <row r="312" spans="1:6" s="1002" customFormat="1">
      <c r="A312" s="2367"/>
      <c r="B312" s="1982"/>
      <c r="C312" s="1978"/>
      <c r="D312" s="1978"/>
      <c r="E312" s="2424"/>
      <c r="F312" s="1973"/>
    </row>
    <row r="313" spans="1:6" s="1002" customFormat="1">
      <c r="A313" s="2367"/>
      <c r="B313" s="1982"/>
      <c r="C313" s="1978"/>
      <c r="D313" s="1978"/>
      <c r="E313" s="2424"/>
      <c r="F313" s="1973"/>
    </row>
    <row r="314" spans="1:6" s="1002" customFormat="1">
      <c r="A314" s="2367"/>
      <c r="B314" s="1982"/>
      <c r="C314" s="1978"/>
      <c r="D314" s="1978"/>
      <c r="E314" s="2424"/>
      <c r="F314" s="1973"/>
    </row>
    <row r="315" spans="1:6" s="1002" customFormat="1">
      <c r="A315" s="2367"/>
      <c r="B315" s="1982"/>
      <c r="C315" s="1978"/>
      <c r="D315" s="1978"/>
      <c r="E315" s="2424"/>
      <c r="F315" s="1973"/>
    </row>
    <row r="316" spans="1:6" s="1002" customFormat="1">
      <c r="A316" s="2367"/>
      <c r="B316" s="1982"/>
      <c r="C316" s="1978"/>
      <c r="D316" s="1978"/>
      <c r="E316" s="2424"/>
      <c r="F316" s="1973"/>
    </row>
    <row r="317" spans="1:6" s="1002" customFormat="1">
      <c r="A317" s="2367"/>
      <c r="B317" s="1982"/>
      <c r="C317" s="1978"/>
      <c r="D317" s="1978"/>
      <c r="E317" s="2424"/>
      <c r="F317" s="1973"/>
    </row>
    <row r="318" spans="1:6" s="1002" customFormat="1">
      <c r="A318" s="2367"/>
      <c r="B318" s="1982"/>
      <c r="C318" s="1978"/>
      <c r="D318" s="1978"/>
      <c r="E318" s="2424"/>
      <c r="F318" s="1973"/>
    </row>
    <row r="319" spans="1:6" s="1002" customFormat="1">
      <c r="A319" s="2367"/>
      <c r="B319" s="1982"/>
      <c r="C319" s="1978"/>
      <c r="D319" s="1978"/>
      <c r="E319" s="2424"/>
      <c r="F319" s="1973"/>
    </row>
    <row r="320" spans="1:6" s="1002" customFormat="1">
      <c r="A320" s="2367"/>
      <c r="B320" s="1982"/>
      <c r="C320" s="1978"/>
      <c r="D320" s="1978"/>
      <c r="E320" s="2424"/>
      <c r="F320" s="1973"/>
    </row>
    <row r="321" spans="1:6" s="1002" customFormat="1">
      <c r="A321" s="2367"/>
      <c r="B321" s="1982"/>
      <c r="C321" s="1978"/>
      <c r="D321" s="1978"/>
      <c r="E321" s="2424"/>
      <c r="F321" s="1973"/>
    </row>
    <row r="322" spans="1:6" s="1002" customFormat="1">
      <c r="A322" s="2367"/>
      <c r="B322" s="1982"/>
      <c r="C322" s="1978"/>
      <c r="D322" s="1978"/>
      <c r="E322" s="2424"/>
      <c r="F322" s="1973"/>
    </row>
    <row r="323" spans="1:6" s="1002" customFormat="1">
      <c r="A323" s="2367"/>
      <c r="B323" s="1982"/>
      <c r="C323" s="1978"/>
      <c r="D323" s="1978"/>
      <c r="E323" s="2424"/>
      <c r="F323" s="1973"/>
    </row>
    <row r="324" spans="1:6" s="1002" customFormat="1">
      <c r="A324" s="2367"/>
      <c r="B324" s="1982"/>
      <c r="C324" s="1978"/>
      <c r="D324" s="1978"/>
      <c r="E324" s="2424"/>
      <c r="F324" s="1973"/>
    </row>
    <row r="325" spans="1:6" s="1002" customFormat="1">
      <c r="A325" s="2367"/>
      <c r="B325" s="1982"/>
      <c r="C325" s="1978"/>
      <c r="D325" s="1978"/>
      <c r="E325" s="2424"/>
      <c r="F325" s="1973"/>
    </row>
    <row r="326" spans="1:6" s="1002" customFormat="1">
      <c r="A326" s="2367"/>
      <c r="B326" s="1982"/>
      <c r="C326" s="1978"/>
      <c r="D326" s="1978"/>
      <c r="E326" s="2424"/>
      <c r="F326" s="1973"/>
    </row>
    <row r="327" spans="1:6" s="1002" customFormat="1">
      <c r="A327" s="2367"/>
      <c r="B327" s="1982"/>
      <c r="C327" s="1978"/>
      <c r="D327" s="1978"/>
      <c r="E327" s="2424"/>
      <c r="F327" s="1973"/>
    </row>
    <row r="328" spans="1:6" s="1002" customFormat="1">
      <c r="A328" s="2367"/>
      <c r="B328" s="1982"/>
      <c r="C328" s="1978"/>
      <c r="D328" s="1978"/>
      <c r="E328" s="2424"/>
      <c r="F328" s="1973"/>
    </row>
    <row r="329" spans="1:6" s="1002" customFormat="1">
      <c r="A329" s="2367"/>
      <c r="B329" s="1982"/>
      <c r="C329" s="1978"/>
      <c r="D329" s="1978"/>
      <c r="E329" s="2424"/>
      <c r="F329" s="1973"/>
    </row>
    <row r="330" spans="1:6" s="1002" customFormat="1">
      <c r="A330" s="2367"/>
      <c r="B330" s="1982"/>
      <c r="C330" s="1978"/>
      <c r="D330" s="1978"/>
      <c r="E330" s="2424"/>
      <c r="F330" s="1973"/>
    </row>
    <row r="331" spans="1:6" s="1002" customFormat="1" ht="14.4" thickBot="1">
      <c r="A331" s="2369"/>
      <c r="B331" s="852"/>
      <c r="C331" s="1006"/>
      <c r="D331" s="1006"/>
      <c r="E331" s="2428"/>
      <c r="F331" s="1973"/>
    </row>
    <row r="332" spans="1:6" s="1002" customFormat="1" ht="15" customHeight="1" thickTop="1" thickBot="1">
      <c r="A332" s="2370" t="s">
        <v>2040</v>
      </c>
      <c r="B332" s="1005"/>
      <c r="C332" s="1978"/>
      <c r="D332" s="1978"/>
      <c r="E332" s="2424"/>
      <c r="F332" s="1984">
        <f>SUM(F290:F305)</f>
        <v>0</v>
      </c>
    </row>
    <row r="333" spans="1:6" s="1002" customFormat="1" ht="14.4" thickTop="1">
      <c r="A333" s="2367"/>
      <c r="B333" s="1985"/>
      <c r="C333" s="1985"/>
      <c r="D333" s="1985"/>
      <c r="E333" s="2419"/>
      <c r="F333" s="1969"/>
    </row>
    <row r="334" spans="1:6" s="1002" customFormat="1">
      <c r="A334" s="2367"/>
      <c r="B334" s="1985"/>
      <c r="C334" s="1985"/>
      <c r="D334" s="1985"/>
      <c r="E334" s="2419"/>
      <c r="F334" s="1969"/>
    </row>
    <row r="335" spans="1:6" s="1002" customFormat="1" ht="14.4" thickBot="1">
      <c r="A335" s="2365" t="s">
        <v>2659</v>
      </c>
      <c r="B335" s="2355"/>
      <c r="C335" s="2355"/>
      <c r="D335" s="2355"/>
      <c r="E335" s="2426"/>
      <c r="F335" s="2355"/>
    </row>
    <row r="336" spans="1:6" s="1002" customFormat="1" ht="15" thickTop="1" thickBot="1">
      <c r="A336" s="2366" t="s">
        <v>7</v>
      </c>
      <c r="B336" s="1003" t="s">
        <v>8</v>
      </c>
      <c r="C336" s="1004" t="s">
        <v>10</v>
      </c>
      <c r="D336" s="1004" t="s">
        <v>991</v>
      </c>
      <c r="E336" s="2427"/>
      <c r="F336" s="1977" t="s">
        <v>2033</v>
      </c>
    </row>
    <row r="337" spans="1:6" s="1002" customFormat="1" ht="14.4" thickTop="1">
      <c r="A337" s="2367"/>
      <c r="B337" s="1982"/>
      <c r="C337" s="1978"/>
      <c r="D337" s="1978"/>
      <c r="E337" s="2424"/>
      <c r="F337" s="1973"/>
    </row>
    <row r="338" spans="1:6" s="1002" customFormat="1">
      <c r="A338" s="2367">
        <v>1</v>
      </c>
      <c r="B338" s="1982" t="s">
        <v>2660</v>
      </c>
      <c r="C338" s="1978" t="s">
        <v>1421</v>
      </c>
      <c r="D338" s="1978">
        <v>1</v>
      </c>
      <c r="E338" s="2424"/>
      <c r="F338" s="1973">
        <f>D338*E338</f>
        <v>0</v>
      </c>
    </row>
    <row r="339" spans="1:6" s="1002" customFormat="1">
      <c r="A339" s="2367"/>
      <c r="B339" s="1982"/>
      <c r="C339" s="1978"/>
      <c r="D339" s="1978"/>
      <c r="E339" s="2424"/>
      <c r="F339" s="1973"/>
    </row>
    <row r="340" spans="1:6" s="1002" customFormat="1">
      <c r="A340" s="2367">
        <v>2</v>
      </c>
      <c r="B340" s="1982" t="s">
        <v>2661</v>
      </c>
      <c r="C340" s="1978" t="s">
        <v>58</v>
      </c>
      <c r="D340" s="1978"/>
      <c r="E340" s="2424"/>
      <c r="F340" s="1973">
        <f>E340</f>
        <v>0</v>
      </c>
    </row>
    <row r="341" spans="1:6" s="1002" customFormat="1">
      <c r="A341" s="2367"/>
      <c r="B341" s="1982" t="s">
        <v>2662</v>
      </c>
      <c r="C341" s="1978" t="s">
        <v>58</v>
      </c>
      <c r="D341" s="1978"/>
      <c r="E341" s="2424"/>
      <c r="F341" s="1973">
        <f t="shared" ref="F341:F366" si="6">E341</f>
        <v>0</v>
      </c>
    </row>
    <row r="342" spans="1:6" s="1002" customFormat="1">
      <c r="A342" s="2367"/>
      <c r="B342" s="1982"/>
      <c r="C342" s="1978"/>
      <c r="D342" s="1978"/>
      <c r="E342" s="2424"/>
      <c r="F342" s="1973"/>
    </row>
    <row r="343" spans="1:6" s="1002" customFormat="1">
      <c r="A343" s="2367">
        <v>3</v>
      </c>
      <c r="B343" s="1982" t="s">
        <v>2663</v>
      </c>
      <c r="C343" s="1978"/>
      <c r="D343" s="1978"/>
      <c r="E343" s="2424"/>
      <c r="F343" s="1973"/>
    </row>
    <row r="344" spans="1:6" s="1002" customFormat="1">
      <c r="A344" s="2367"/>
      <c r="B344" s="1982"/>
      <c r="C344" s="1978"/>
      <c r="D344" s="1978"/>
      <c r="E344" s="2424"/>
      <c r="F344" s="1973"/>
    </row>
    <row r="345" spans="1:6" s="1002" customFormat="1">
      <c r="A345" s="2367"/>
      <c r="B345" s="1982" t="s">
        <v>2664</v>
      </c>
      <c r="C345" s="1978"/>
      <c r="D345" s="1978"/>
      <c r="E345" s="2424"/>
      <c r="F345" s="1973"/>
    </row>
    <row r="346" spans="1:6" s="1002" customFormat="1">
      <c r="A346" s="2367"/>
      <c r="B346" s="1982" t="s">
        <v>2665</v>
      </c>
      <c r="C346" s="1978"/>
      <c r="D346" s="1978"/>
      <c r="E346" s="2424"/>
      <c r="F346" s="1973">
        <f t="shared" si="6"/>
        <v>0</v>
      </c>
    </row>
    <row r="347" spans="1:6" s="1002" customFormat="1">
      <c r="A347" s="2367"/>
      <c r="B347" s="1982" t="s">
        <v>2666</v>
      </c>
      <c r="C347" s="1978" t="s">
        <v>58</v>
      </c>
      <c r="D347" s="1978"/>
      <c r="E347" s="2424"/>
      <c r="F347" s="1973">
        <f t="shared" si="6"/>
        <v>0</v>
      </c>
    </row>
    <row r="348" spans="1:6" s="1002" customFormat="1">
      <c r="A348" s="2367"/>
      <c r="B348" s="1982" t="s">
        <v>2667</v>
      </c>
      <c r="C348" s="1978" t="s">
        <v>58</v>
      </c>
      <c r="D348" s="1978"/>
      <c r="E348" s="2424"/>
      <c r="F348" s="1973">
        <f t="shared" si="6"/>
        <v>0</v>
      </c>
    </row>
    <row r="349" spans="1:6" s="1002" customFormat="1">
      <c r="A349" s="2367"/>
      <c r="B349" s="1982"/>
      <c r="C349" s="1978"/>
      <c r="D349" s="1978"/>
      <c r="E349" s="2424"/>
      <c r="F349" s="1973">
        <f t="shared" si="6"/>
        <v>0</v>
      </c>
    </row>
    <row r="350" spans="1:6" s="1002" customFormat="1">
      <c r="A350" s="2367"/>
      <c r="B350" s="1982"/>
      <c r="C350" s="1978"/>
      <c r="D350" s="1978"/>
      <c r="E350" s="2424"/>
      <c r="F350" s="1973">
        <f t="shared" si="6"/>
        <v>0</v>
      </c>
    </row>
    <row r="351" spans="1:6" s="1002" customFormat="1">
      <c r="A351" s="2367"/>
      <c r="B351" s="1982" t="s">
        <v>810</v>
      </c>
      <c r="C351" s="1978"/>
      <c r="D351" s="1978"/>
      <c r="E351" s="2424"/>
      <c r="F351" s="1973">
        <f t="shared" si="6"/>
        <v>0</v>
      </c>
    </row>
    <row r="352" spans="1:6" s="1002" customFormat="1">
      <c r="A352" s="2367">
        <v>4</v>
      </c>
      <c r="B352" s="1982" t="s">
        <v>2668</v>
      </c>
      <c r="C352" s="1978"/>
      <c r="D352" s="1978"/>
      <c r="E352" s="2424"/>
      <c r="F352" s="1973">
        <f t="shared" si="6"/>
        <v>0</v>
      </c>
    </row>
    <row r="353" spans="1:6" s="1002" customFormat="1">
      <c r="A353" s="2367"/>
      <c r="B353" s="1982" t="s">
        <v>2669</v>
      </c>
      <c r="C353" s="1978" t="s">
        <v>58</v>
      </c>
      <c r="D353" s="1978"/>
      <c r="E353" s="2424"/>
      <c r="F353" s="1973">
        <f t="shared" si="6"/>
        <v>0</v>
      </c>
    </row>
    <row r="354" spans="1:6" s="1002" customFormat="1">
      <c r="A354" s="2367"/>
      <c r="B354" s="1982"/>
      <c r="C354" s="1978"/>
      <c r="D354" s="1978"/>
      <c r="E354" s="2424"/>
      <c r="F354" s="1973">
        <f t="shared" si="6"/>
        <v>0</v>
      </c>
    </row>
    <row r="355" spans="1:6" s="1002" customFormat="1">
      <c r="A355" s="2367"/>
      <c r="B355" s="1982" t="s">
        <v>810</v>
      </c>
      <c r="C355" s="1978" t="s">
        <v>58</v>
      </c>
      <c r="D355" s="1978"/>
      <c r="E355" s="2424"/>
      <c r="F355" s="1973">
        <f t="shared" si="6"/>
        <v>0</v>
      </c>
    </row>
    <row r="356" spans="1:6" s="1002" customFormat="1">
      <c r="A356" s="2367"/>
      <c r="B356" s="1982"/>
      <c r="C356" s="1978"/>
      <c r="D356" s="1978"/>
      <c r="E356" s="2424"/>
      <c r="F356" s="1973">
        <f t="shared" si="6"/>
        <v>0</v>
      </c>
    </row>
    <row r="357" spans="1:6" s="1002" customFormat="1">
      <c r="A357" s="2367">
        <v>5</v>
      </c>
      <c r="B357" s="1982" t="s">
        <v>2670</v>
      </c>
      <c r="C357" s="1978"/>
      <c r="D357" s="1978"/>
      <c r="E357" s="2424"/>
      <c r="F357" s="1973">
        <f t="shared" si="6"/>
        <v>0</v>
      </c>
    </row>
    <row r="358" spans="1:6" s="1002" customFormat="1">
      <c r="A358" s="2367"/>
      <c r="B358" s="1982" t="s">
        <v>2671</v>
      </c>
      <c r="C358" s="1978" t="s">
        <v>58</v>
      </c>
      <c r="D358" s="1978"/>
      <c r="E358" s="2424"/>
      <c r="F358" s="1973">
        <f t="shared" si="6"/>
        <v>0</v>
      </c>
    </row>
    <row r="359" spans="1:6" s="1002" customFormat="1">
      <c r="A359" s="2367"/>
      <c r="B359" s="1982" t="s">
        <v>2672</v>
      </c>
      <c r="C359" s="1978" t="s">
        <v>58</v>
      </c>
      <c r="D359" s="1978"/>
      <c r="E359" s="2424"/>
      <c r="F359" s="1973">
        <f t="shared" si="6"/>
        <v>0</v>
      </c>
    </row>
    <row r="360" spans="1:6" s="1002" customFormat="1">
      <c r="A360" s="2367"/>
      <c r="B360" s="1982" t="s">
        <v>2673</v>
      </c>
      <c r="C360" s="1978" t="s">
        <v>58</v>
      </c>
      <c r="D360" s="1978"/>
      <c r="E360" s="2424"/>
      <c r="F360" s="1973">
        <f t="shared" si="6"/>
        <v>0</v>
      </c>
    </row>
    <row r="361" spans="1:6" s="1002" customFormat="1">
      <c r="A361" s="2367"/>
      <c r="B361" s="1982" t="s">
        <v>2674</v>
      </c>
      <c r="C361" s="1978" t="s">
        <v>58</v>
      </c>
      <c r="D361" s="1978"/>
      <c r="E361" s="2424"/>
      <c r="F361" s="1973">
        <f t="shared" si="6"/>
        <v>0</v>
      </c>
    </row>
    <row r="362" spans="1:6" s="1002" customFormat="1">
      <c r="A362" s="2367"/>
      <c r="B362" s="1982" t="s">
        <v>2675</v>
      </c>
      <c r="C362" s="1978"/>
      <c r="D362" s="1978"/>
      <c r="E362" s="2424"/>
      <c r="F362" s="1973">
        <f t="shared" si="6"/>
        <v>0</v>
      </c>
    </row>
    <row r="363" spans="1:6" s="1002" customFormat="1">
      <c r="A363" s="2367"/>
      <c r="B363" s="1982" t="s">
        <v>2676</v>
      </c>
      <c r="C363" s="1978" t="s">
        <v>58</v>
      </c>
      <c r="D363" s="1978"/>
      <c r="E363" s="2424"/>
      <c r="F363" s="1973">
        <f t="shared" si="6"/>
        <v>0</v>
      </c>
    </row>
    <row r="364" spans="1:6" s="1002" customFormat="1">
      <c r="A364" s="2367"/>
      <c r="B364" s="1982"/>
      <c r="C364" s="1978"/>
      <c r="D364" s="1978"/>
      <c r="E364" s="2424"/>
      <c r="F364" s="1973">
        <f t="shared" si="6"/>
        <v>0</v>
      </c>
    </row>
    <row r="365" spans="1:6" s="1002" customFormat="1">
      <c r="A365" s="2367"/>
      <c r="B365" s="1982" t="s">
        <v>2677</v>
      </c>
      <c r="C365" s="1978" t="s">
        <v>58</v>
      </c>
      <c r="D365" s="1978"/>
      <c r="E365" s="2424"/>
      <c r="F365" s="1973">
        <f t="shared" si="6"/>
        <v>0</v>
      </c>
    </row>
    <row r="366" spans="1:6" s="1002" customFormat="1">
      <c r="A366" s="2367"/>
      <c r="B366" s="1982"/>
      <c r="C366" s="1978"/>
      <c r="D366" s="1978"/>
      <c r="E366" s="2424"/>
      <c r="F366" s="1973">
        <f t="shared" si="6"/>
        <v>0</v>
      </c>
    </row>
    <row r="367" spans="1:6" s="1002" customFormat="1">
      <c r="A367" s="2367"/>
      <c r="B367" s="1982"/>
      <c r="C367" s="1978"/>
      <c r="D367" s="1978"/>
      <c r="E367" s="2424"/>
      <c r="F367" s="1973"/>
    </row>
    <row r="368" spans="1:6" s="1002" customFormat="1">
      <c r="A368" s="2367"/>
      <c r="B368" s="1982"/>
      <c r="C368" s="1978"/>
      <c r="D368" s="1978"/>
      <c r="E368" s="2424"/>
      <c r="F368" s="1973"/>
    </row>
    <row r="369" spans="1:6" s="1002" customFormat="1">
      <c r="A369" s="2367"/>
      <c r="B369" s="1982"/>
      <c r="C369" s="1978"/>
      <c r="D369" s="1978"/>
      <c r="E369" s="2424"/>
      <c r="F369" s="1973"/>
    </row>
    <row r="370" spans="1:6" s="1002" customFormat="1">
      <c r="A370" s="2367"/>
      <c r="B370" s="1982"/>
      <c r="C370" s="1978"/>
      <c r="D370" s="1978"/>
      <c r="E370" s="2424"/>
      <c r="F370" s="1973"/>
    </row>
    <row r="371" spans="1:6" s="1002" customFormat="1">
      <c r="A371" s="2367"/>
      <c r="B371" s="1982"/>
      <c r="C371" s="1978"/>
      <c r="D371" s="1978"/>
      <c r="E371" s="2424"/>
      <c r="F371" s="1973"/>
    </row>
    <row r="372" spans="1:6" s="1002" customFormat="1">
      <c r="A372" s="2367"/>
      <c r="B372" s="1982"/>
      <c r="C372" s="1978"/>
      <c r="D372" s="1978"/>
      <c r="E372" s="2424"/>
      <c r="F372" s="1973"/>
    </row>
    <row r="373" spans="1:6" s="1002" customFormat="1">
      <c r="A373" s="2367"/>
      <c r="B373" s="1982"/>
      <c r="C373" s="1978"/>
      <c r="D373" s="1978"/>
      <c r="E373" s="2424"/>
      <c r="F373" s="1973"/>
    </row>
    <row r="374" spans="1:6" s="1002" customFormat="1">
      <c r="A374" s="2367"/>
      <c r="B374" s="1982"/>
      <c r="C374" s="1978"/>
      <c r="D374" s="1978"/>
      <c r="E374" s="2424"/>
      <c r="F374" s="1973"/>
    </row>
    <row r="375" spans="1:6" s="1002" customFormat="1">
      <c r="A375" s="2367"/>
      <c r="B375" s="1982"/>
      <c r="C375" s="1978"/>
      <c r="D375" s="1978"/>
      <c r="E375" s="2424"/>
      <c r="F375" s="1973"/>
    </row>
    <row r="376" spans="1:6" s="1002" customFormat="1">
      <c r="A376" s="2367"/>
      <c r="B376" s="1982"/>
      <c r="C376" s="1978"/>
      <c r="D376" s="1978"/>
      <c r="E376" s="2424"/>
      <c r="F376" s="1973"/>
    </row>
    <row r="377" spans="1:6" s="1002" customFormat="1">
      <c r="A377" s="2367"/>
      <c r="B377" s="1982"/>
      <c r="C377" s="1978"/>
      <c r="D377" s="1978"/>
      <c r="E377" s="2424"/>
      <c r="F377" s="1973"/>
    </row>
    <row r="378" spans="1:6" s="1002" customFormat="1">
      <c r="A378" s="2367"/>
      <c r="B378" s="1982"/>
      <c r="C378" s="1978"/>
      <c r="D378" s="1978"/>
      <c r="E378" s="2424"/>
      <c r="F378" s="1973"/>
    </row>
    <row r="379" spans="1:6" s="1002" customFormat="1">
      <c r="A379" s="2367"/>
      <c r="B379" s="1982"/>
      <c r="C379" s="1978"/>
      <c r="D379" s="1978"/>
      <c r="E379" s="2424"/>
      <c r="F379" s="1973"/>
    </row>
    <row r="380" spans="1:6" s="1002" customFormat="1">
      <c r="A380" s="2367"/>
      <c r="B380" s="1982"/>
      <c r="C380" s="1978"/>
      <c r="D380" s="1978"/>
      <c r="E380" s="2424"/>
      <c r="F380" s="1973"/>
    </row>
    <row r="381" spans="1:6" s="1002" customFormat="1">
      <c r="A381" s="2367"/>
      <c r="B381" s="1982"/>
      <c r="C381" s="1978"/>
      <c r="D381" s="1978"/>
      <c r="E381" s="2424"/>
      <c r="F381" s="1973"/>
    </row>
    <row r="382" spans="1:6" s="1002" customFormat="1">
      <c r="A382" s="2367"/>
      <c r="B382" s="1982"/>
      <c r="C382" s="1978"/>
      <c r="D382" s="1978"/>
      <c r="E382" s="2424"/>
      <c r="F382" s="1973"/>
    </row>
    <row r="383" spans="1:6" s="1002" customFormat="1" ht="14.4" thickBot="1">
      <c r="A383" s="2369"/>
      <c r="B383" s="852"/>
      <c r="C383" s="1006"/>
      <c r="D383" s="1006"/>
      <c r="E383" s="2428"/>
      <c r="F383" s="1973"/>
    </row>
    <row r="384" spans="1:6" s="1002" customFormat="1" ht="15" thickTop="1" thickBot="1">
      <c r="A384" s="2356"/>
      <c r="B384" s="1985"/>
      <c r="C384" s="1985"/>
      <c r="D384" s="1985"/>
      <c r="E384" s="2419"/>
      <c r="F384" s="1986">
        <f>SUM(F338:F368)</f>
        <v>0</v>
      </c>
    </row>
    <row r="385" spans="1:6" s="1002" customFormat="1" ht="14.4" thickTop="1">
      <c r="A385" s="2367"/>
      <c r="B385" s="1985"/>
      <c r="C385" s="1985"/>
      <c r="D385" s="1985"/>
      <c r="E385" s="2419"/>
      <c r="F385" s="1969"/>
    </row>
    <row r="386" spans="1:6" s="1002" customFormat="1" ht="14.4" thickBot="1">
      <c r="A386" s="2365" t="s">
        <v>2678</v>
      </c>
      <c r="B386" s="2355"/>
      <c r="C386" s="2355"/>
      <c r="D386" s="2355"/>
      <c r="E386" s="2426"/>
      <c r="F386" s="2355"/>
    </row>
    <row r="387" spans="1:6" s="1002" customFormat="1" ht="15" thickTop="1" thickBot="1">
      <c r="A387" s="2366" t="s">
        <v>7</v>
      </c>
      <c r="B387" s="1003" t="s">
        <v>8</v>
      </c>
      <c r="C387" s="1004" t="s">
        <v>10</v>
      </c>
      <c r="D387" s="1004" t="s">
        <v>991</v>
      </c>
      <c r="E387" s="2427"/>
      <c r="F387" s="1977" t="s">
        <v>2033</v>
      </c>
    </row>
    <row r="388" spans="1:6" s="1002" customFormat="1" ht="14.4" thickTop="1">
      <c r="A388" s="2367"/>
      <c r="B388" s="1982"/>
      <c r="C388" s="1978"/>
      <c r="D388" s="1978"/>
      <c r="E388" s="2424"/>
      <c r="F388" s="1973"/>
    </row>
    <row r="389" spans="1:6" s="1002" customFormat="1" ht="16.2" customHeight="1">
      <c r="A389" s="2367">
        <v>1</v>
      </c>
      <c r="B389" s="1982" t="s">
        <v>2679</v>
      </c>
      <c r="C389" s="1978"/>
      <c r="D389" s="1978"/>
      <c r="E389" s="2424"/>
      <c r="F389" s="1973">
        <f>D389*E389</f>
        <v>0</v>
      </c>
    </row>
    <row r="390" spans="1:6" s="1002" customFormat="1" ht="16.2" customHeight="1">
      <c r="A390" s="2367"/>
      <c r="B390" s="1982" t="s">
        <v>2680</v>
      </c>
      <c r="C390" s="1978" t="s">
        <v>1421</v>
      </c>
      <c r="D390" s="1978">
        <v>1</v>
      </c>
      <c r="E390" s="2424"/>
      <c r="F390" s="1973">
        <f>E390</f>
        <v>0</v>
      </c>
    </row>
    <row r="391" spans="1:6" s="1002" customFormat="1" ht="16.2" customHeight="1">
      <c r="A391" s="2367"/>
      <c r="B391" s="1982" t="s">
        <v>2681</v>
      </c>
      <c r="C391" s="1978" t="s">
        <v>1421</v>
      </c>
      <c r="D391" s="1978">
        <v>1</v>
      </c>
      <c r="E391" s="2424"/>
      <c r="F391" s="1973">
        <f t="shared" ref="F391:F394" si="7">E391</f>
        <v>0</v>
      </c>
    </row>
    <row r="392" spans="1:6" s="1002" customFormat="1" ht="16.2" customHeight="1">
      <c r="A392" s="2367"/>
      <c r="B392" s="1982" t="s">
        <v>2682</v>
      </c>
      <c r="C392" s="1978" t="s">
        <v>1421</v>
      </c>
      <c r="D392" s="1978">
        <v>1</v>
      </c>
      <c r="E392" s="2424"/>
      <c r="F392" s="1973">
        <f t="shared" si="7"/>
        <v>0</v>
      </c>
    </row>
    <row r="393" spans="1:6" s="1002" customFormat="1" ht="16.2" customHeight="1">
      <c r="A393" s="2367"/>
      <c r="B393" s="1982" t="s">
        <v>2683</v>
      </c>
      <c r="C393" s="1978" t="s">
        <v>1421</v>
      </c>
      <c r="D393" s="1978">
        <v>1</v>
      </c>
      <c r="E393" s="2424"/>
      <c r="F393" s="1973">
        <f t="shared" si="7"/>
        <v>0</v>
      </c>
    </row>
    <row r="394" spans="1:6" s="1002" customFormat="1">
      <c r="A394" s="2367"/>
      <c r="B394" s="1982" t="s">
        <v>2684</v>
      </c>
      <c r="C394" s="1978" t="s">
        <v>1421</v>
      </c>
      <c r="D394" s="1978">
        <v>1</v>
      </c>
      <c r="E394" s="2424"/>
      <c r="F394" s="1973">
        <f t="shared" si="7"/>
        <v>0</v>
      </c>
    </row>
    <row r="395" spans="1:6" s="1002" customFormat="1">
      <c r="A395" s="2367"/>
      <c r="B395" s="1987" t="s">
        <v>2685</v>
      </c>
      <c r="C395" s="1978" t="s">
        <v>58</v>
      </c>
      <c r="D395" s="1978"/>
      <c r="E395" s="2424"/>
      <c r="F395" s="1988">
        <f>SUM(F390:F394)</f>
        <v>0</v>
      </c>
    </row>
    <row r="396" spans="1:6" s="1002" customFormat="1">
      <c r="A396" s="2367">
        <v>2</v>
      </c>
      <c r="B396" s="1982" t="s">
        <v>2686</v>
      </c>
      <c r="C396" s="1978"/>
      <c r="D396" s="1978"/>
      <c r="E396" s="2424"/>
      <c r="F396" s="1973">
        <f>E396</f>
        <v>0</v>
      </c>
    </row>
    <row r="397" spans="1:6" s="1002" customFormat="1">
      <c r="A397" s="2367"/>
      <c r="B397" s="1987" t="s">
        <v>2685</v>
      </c>
      <c r="C397" s="1978" t="s">
        <v>58</v>
      </c>
      <c r="D397" s="1978"/>
      <c r="E397" s="2424"/>
      <c r="F397" s="1988">
        <f>F396</f>
        <v>0</v>
      </c>
    </row>
    <row r="398" spans="1:6" s="1002" customFormat="1">
      <c r="A398" s="2367">
        <v>3</v>
      </c>
      <c r="B398" s="1982" t="s">
        <v>2687</v>
      </c>
      <c r="C398" s="1978" t="s">
        <v>58</v>
      </c>
      <c r="D398" s="1978"/>
      <c r="E398" s="2424"/>
      <c r="F398" s="1973" t="s">
        <v>2418</v>
      </c>
    </row>
    <row r="399" spans="1:6" s="1002" customFormat="1">
      <c r="A399" s="2367"/>
      <c r="B399" s="1982" t="s">
        <v>2688</v>
      </c>
      <c r="C399" s="1978"/>
      <c r="D399" s="1978"/>
      <c r="E399" s="2424"/>
      <c r="F399" s="1973" t="s">
        <v>2418</v>
      </c>
    </row>
    <row r="400" spans="1:6" s="1002" customFormat="1">
      <c r="A400" s="2367"/>
      <c r="B400" s="1982" t="s">
        <v>2689</v>
      </c>
      <c r="C400" s="1978"/>
      <c r="D400" s="1978"/>
      <c r="E400" s="2424"/>
      <c r="F400" s="1973">
        <f>E400</f>
        <v>0</v>
      </c>
    </row>
    <row r="401" spans="1:6" s="1002" customFormat="1">
      <c r="A401" s="2367"/>
      <c r="B401" s="1982" t="s">
        <v>2690</v>
      </c>
      <c r="C401" s="1978"/>
      <c r="D401" s="1978"/>
      <c r="E401" s="2424"/>
      <c r="F401" s="1973">
        <f t="shared" ref="F401:F402" si="8">E401</f>
        <v>0</v>
      </c>
    </row>
    <row r="402" spans="1:6" s="1002" customFormat="1">
      <c r="A402" s="2367"/>
      <c r="B402" s="1982" t="s">
        <v>2691</v>
      </c>
      <c r="C402" s="1978"/>
      <c r="D402" s="1978"/>
      <c r="E402" s="2424"/>
      <c r="F402" s="1973">
        <f t="shared" si="8"/>
        <v>0</v>
      </c>
    </row>
    <row r="403" spans="1:6" s="1002" customFormat="1">
      <c r="A403" s="2367"/>
      <c r="B403" s="1987" t="s">
        <v>2685</v>
      </c>
      <c r="C403" s="1978"/>
      <c r="D403" s="1978"/>
      <c r="E403" s="2424"/>
      <c r="F403" s="1988">
        <f>SUM(F400:F402)</f>
        <v>0</v>
      </c>
    </row>
    <row r="404" spans="1:6" s="1002" customFormat="1">
      <c r="A404" s="2367"/>
      <c r="B404" s="1982" t="s">
        <v>2692</v>
      </c>
      <c r="C404" s="1978" t="s">
        <v>58</v>
      </c>
      <c r="D404" s="1978"/>
      <c r="E404" s="2424"/>
      <c r="F404" s="1988">
        <f>F403+F397+F395</f>
        <v>0</v>
      </c>
    </row>
    <row r="405" spans="1:6" s="1002" customFormat="1">
      <c r="A405" s="2367">
        <v>4</v>
      </c>
      <c r="B405" s="1982" t="s">
        <v>2693</v>
      </c>
      <c r="C405" s="1978" t="s">
        <v>58</v>
      </c>
      <c r="D405" s="1978"/>
      <c r="E405" s="2424"/>
      <c r="F405" s="1973">
        <f>E405</f>
        <v>0</v>
      </c>
    </row>
    <row r="406" spans="1:6" s="1002" customFormat="1">
      <c r="A406" s="2367"/>
      <c r="B406" s="1987" t="s">
        <v>2685</v>
      </c>
      <c r="C406" s="1978"/>
      <c r="D406" s="1978"/>
      <c r="E406" s="2424"/>
      <c r="F406" s="1988">
        <f>F405</f>
        <v>0</v>
      </c>
    </row>
    <row r="407" spans="1:6" s="1002" customFormat="1">
      <c r="A407" s="2367"/>
      <c r="B407" s="1982" t="s">
        <v>2694</v>
      </c>
      <c r="C407" s="1978"/>
      <c r="D407" s="1978"/>
      <c r="E407" s="2424"/>
      <c r="F407" s="1973"/>
    </row>
    <row r="408" spans="1:6" s="1002" customFormat="1">
      <c r="A408" s="2367"/>
      <c r="B408" s="1987" t="s">
        <v>810</v>
      </c>
      <c r="C408" s="1978"/>
      <c r="D408" s="1978"/>
      <c r="E408" s="2424"/>
      <c r="F408" s="1988">
        <f>F406+F404</f>
        <v>0</v>
      </c>
    </row>
    <row r="409" spans="1:6" s="1002" customFormat="1">
      <c r="A409" s="2367"/>
      <c r="B409" s="1987"/>
      <c r="C409" s="1978"/>
      <c r="D409" s="1978"/>
      <c r="E409" s="2424"/>
      <c r="F409" s="1973"/>
    </row>
    <row r="410" spans="1:6" s="1002" customFormat="1">
      <c r="A410" s="2367"/>
      <c r="B410" s="1982"/>
      <c r="C410" s="1978"/>
      <c r="D410" s="1978"/>
      <c r="E410" s="2424"/>
      <c r="F410" s="1973"/>
    </row>
    <row r="411" spans="1:6" s="1002" customFormat="1">
      <c r="A411" s="2367"/>
      <c r="B411" s="1982"/>
      <c r="C411" s="1978"/>
      <c r="D411" s="1978"/>
      <c r="E411" s="2424"/>
      <c r="F411" s="1973"/>
    </row>
    <row r="412" spans="1:6" s="1002" customFormat="1">
      <c r="A412" s="2367"/>
      <c r="B412" s="1982"/>
      <c r="C412" s="1978"/>
      <c r="D412" s="1978"/>
      <c r="E412" s="2424"/>
      <c r="F412" s="1973"/>
    </row>
    <row r="413" spans="1:6" s="1002" customFormat="1">
      <c r="A413" s="2367"/>
      <c r="B413" s="1982"/>
      <c r="C413" s="1978"/>
      <c r="D413" s="1978"/>
      <c r="E413" s="2424"/>
      <c r="F413" s="1973"/>
    </row>
    <row r="414" spans="1:6" s="1002" customFormat="1">
      <c r="A414" s="2367"/>
      <c r="B414" s="1982"/>
      <c r="C414" s="1978"/>
      <c r="D414" s="1978"/>
      <c r="E414" s="2424"/>
      <c r="F414" s="1973"/>
    </row>
    <row r="415" spans="1:6" s="1002" customFormat="1">
      <c r="A415" s="2367"/>
      <c r="B415" s="1982"/>
      <c r="C415" s="1978"/>
      <c r="D415" s="1978"/>
      <c r="E415" s="2424"/>
      <c r="F415" s="1973"/>
    </row>
    <row r="416" spans="1:6" s="1002" customFormat="1">
      <c r="A416" s="2367"/>
      <c r="B416" s="1982"/>
      <c r="C416" s="1978"/>
      <c r="D416" s="1978"/>
      <c r="E416" s="2424"/>
      <c r="F416" s="1973"/>
    </row>
    <row r="417" spans="1:6" s="1002" customFormat="1">
      <c r="A417" s="2367"/>
      <c r="B417" s="1982"/>
      <c r="C417" s="1978"/>
      <c r="D417" s="1978"/>
      <c r="E417" s="2424"/>
      <c r="F417" s="1973"/>
    </row>
    <row r="418" spans="1:6" s="1002" customFormat="1">
      <c r="A418" s="2367"/>
      <c r="B418" s="1982"/>
      <c r="C418" s="1978"/>
      <c r="D418" s="1978"/>
      <c r="E418" s="2424"/>
      <c r="F418" s="1973"/>
    </row>
    <row r="419" spans="1:6" s="1002" customFormat="1">
      <c r="A419" s="2367"/>
      <c r="B419" s="1982"/>
      <c r="C419" s="1978"/>
      <c r="D419" s="1978"/>
      <c r="E419" s="2424"/>
      <c r="F419" s="1973"/>
    </row>
    <row r="420" spans="1:6" s="1002" customFormat="1">
      <c r="A420" s="2367"/>
      <c r="B420" s="1982"/>
      <c r="C420" s="1978"/>
      <c r="D420" s="1978"/>
      <c r="E420" s="2424"/>
      <c r="F420" s="1973"/>
    </row>
    <row r="421" spans="1:6" s="1002" customFormat="1">
      <c r="A421" s="2367"/>
      <c r="B421" s="1982"/>
      <c r="C421" s="1978"/>
      <c r="D421" s="1978"/>
      <c r="E421" s="2424"/>
      <c r="F421" s="1973"/>
    </row>
    <row r="422" spans="1:6" s="1002" customFormat="1">
      <c r="A422" s="2367"/>
      <c r="B422" s="1982"/>
      <c r="C422" s="1978"/>
      <c r="D422" s="1978"/>
      <c r="E422" s="2424"/>
      <c r="F422" s="1973"/>
    </row>
    <row r="423" spans="1:6" s="1002" customFormat="1">
      <c r="A423" s="2367"/>
      <c r="B423" s="1982"/>
      <c r="C423" s="1978"/>
      <c r="D423" s="1978"/>
      <c r="E423" s="2424"/>
      <c r="F423" s="1973"/>
    </row>
    <row r="424" spans="1:6" s="1002" customFormat="1">
      <c r="A424" s="2367"/>
      <c r="B424" s="1982"/>
      <c r="C424" s="1978"/>
      <c r="D424" s="1978"/>
      <c r="E424" s="2424"/>
      <c r="F424" s="1973"/>
    </row>
    <row r="425" spans="1:6" s="1002" customFormat="1">
      <c r="A425" s="2367"/>
      <c r="B425" s="1982"/>
      <c r="C425" s="1978"/>
      <c r="D425" s="1978"/>
      <c r="E425" s="2424"/>
      <c r="F425" s="1973"/>
    </row>
    <row r="426" spans="1:6" s="1002" customFormat="1">
      <c r="A426" s="2367"/>
      <c r="B426" s="1982"/>
      <c r="C426" s="1978"/>
      <c r="D426" s="1978"/>
      <c r="E426" s="2424"/>
      <c r="F426" s="1973"/>
    </row>
    <row r="427" spans="1:6" s="1002" customFormat="1">
      <c r="A427" s="2367"/>
      <c r="B427" s="1982"/>
      <c r="C427" s="1978"/>
      <c r="D427" s="1978"/>
      <c r="E427" s="2424"/>
      <c r="F427" s="1973"/>
    </row>
    <row r="428" spans="1:6" s="1002" customFormat="1">
      <c r="A428" s="2367"/>
      <c r="B428" s="1982"/>
      <c r="C428" s="1978"/>
      <c r="D428" s="1978"/>
      <c r="E428" s="2424"/>
      <c r="F428" s="1973"/>
    </row>
    <row r="429" spans="1:6" s="1002" customFormat="1">
      <c r="A429" s="2367"/>
      <c r="B429" s="1982"/>
      <c r="C429" s="1978"/>
      <c r="D429" s="1978"/>
      <c r="E429" s="2424"/>
      <c r="F429" s="1973"/>
    </row>
    <row r="430" spans="1:6" s="1002" customFormat="1">
      <c r="A430" s="2367"/>
      <c r="B430" s="1982"/>
      <c r="C430" s="1978"/>
      <c r="D430" s="1978"/>
      <c r="E430" s="2424"/>
      <c r="F430" s="1973"/>
    </row>
    <row r="431" spans="1:6" s="1002" customFormat="1">
      <c r="A431" s="2367"/>
      <c r="B431" s="1982"/>
      <c r="C431" s="1978"/>
      <c r="D431" s="1978"/>
      <c r="E431" s="2424"/>
      <c r="F431" s="1973"/>
    </row>
    <row r="432" spans="1:6" s="1002" customFormat="1">
      <c r="A432" s="2367"/>
      <c r="B432" s="1982"/>
      <c r="C432" s="1978"/>
      <c r="D432" s="1978"/>
      <c r="E432" s="2424"/>
      <c r="F432" s="1973"/>
    </row>
    <row r="433" spans="1:6" s="1002" customFormat="1" ht="14.4" thickBot="1">
      <c r="A433" s="2369"/>
      <c r="B433" s="852"/>
      <c r="C433" s="1006"/>
      <c r="D433" s="1006"/>
      <c r="E433" s="2428"/>
      <c r="F433" s="1973"/>
    </row>
    <row r="434" spans="1:6" s="1002" customFormat="1" ht="15" thickTop="1" thickBot="1">
      <c r="A434" s="2356"/>
      <c r="B434" s="1985"/>
      <c r="C434" s="1985"/>
      <c r="D434" s="1985"/>
      <c r="E434" s="2419"/>
      <c r="F434" s="1986">
        <f>F408</f>
        <v>0</v>
      </c>
    </row>
    <row r="435" spans="1:6" s="1002" customFormat="1" ht="14.4" thickTop="1">
      <c r="A435" s="2367"/>
      <c r="B435" s="1985"/>
      <c r="C435" s="1985"/>
      <c r="D435" s="1985"/>
      <c r="E435" s="2419"/>
      <c r="F435" s="1969"/>
    </row>
    <row r="436" spans="1:6" s="1002" customFormat="1">
      <c r="A436" s="2367"/>
      <c r="B436" s="1985"/>
      <c r="C436" s="1985"/>
      <c r="D436" s="1985"/>
      <c r="E436" s="2419"/>
      <c r="F436" s="1969"/>
    </row>
    <row r="437" spans="1:6" s="1002" customFormat="1" ht="36.75" customHeight="1">
      <c r="A437" s="2371" t="s">
        <v>2695</v>
      </c>
      <c r="B437" s="1981"/>
      <c r="C437" s="1981"/>
      <c r="D437" s="1981"/>
      <c r="E437" s="2429"/>
      <c r="F437" s="1981"/>
    </row>
    <row r="438" spans="1:6" s="1002" customFormat="1" ht="13.8" customHeight="1">
      <c r="A438" s="2371" t="s">
        <v>2696</v>
      </c>
      <c r="B438" s="2352"/>
      <c r="C438" s="2352"/>
      <c r="D438" s="2352"/>
      <c r="E438" s="2430"/>
      <c r="F438" s="2352"/>
    </row>
    <row r="439" spans="1:6" s="1002" customFormat="1">
      <c r="A439" s="2371" t="s">
        <v>2194</v>
      </c>
      <c r="B439" s="2352"/>
      <c r="C439" s="2352"/>
      <c r="D439" s="2352"/>
      <c r="E439" s="2430"/>
      <c r="F439" s="2352"/>
    </row>
    <row r="440" spans="1:6" s="1002" customFormat="1" ht="14.4" thickBot="1">
      <c r="A440" s="2371"/>
      <c r="B440" s="1989"/>
      <c r="C440" s="1989"/>
      <c r="D440" s="1989"/>
      <c r="E440" s="2431"/>
      <c r="F440" s="1990"/>
    </row>
    <row r="441" spans="1:6" s="1002" customFormat="1" ht="15" thickTop="1" thickBot="1">
      <c r="A441" s="2366" t="s">
        <v>7</v>
      </c>
      <c r="B441" s="1003" t="s">
        <v>8</v>
      </c>
      <c r="C441" s="1004" t="s">
        <v>10</v>
      </c>
      <c r="D441" s="1004" t="s">
        <v>991</v>
      </c>
      <c r="E441" s="2427"/>
      <c r="F441" s="1977" t="s">
        <v>2033</v>
      </c>
    </row>
    <row r="442" spans="1:6" s="1002" customFormat="1" ht="14.4" thickTop="1">
      <c r="A442" s="2367"/>
      <c r="B442" s="1982"/>
      <c r="C442" s="1978"/>
      <c r="D442" s="1978"/>
      <c r="E442" s="2424"/>
      <c r="F442" s="1973"/>
    </row>
    <row r="443" spans="1:6" s="1002" customFormat="1">
      <c r="A443" s="2368" t="s">
        <v>2195</v>
      </c>
      <c r="B443" s="1981" t="s">
        <v>2196</v>
      </c>
      <c r="C443" s="1978"/>
      <c r="D443" s="1978"/>
      <c r="E443" s="2424"/>
      <c r="F443" s="1973"/>
    </row>
    <row r="444" spans="1:6" s="1002" customFormat="1">
      <c r="A444" s="2367"/>
      <c r="B444" s="1982" t="s">
        <v>1897</v>
      </c>
      <c r="C444" s="1978"/>
      <c r="D444" s="1978"/>
      <c r="E444" s="2424"/>
      <c r="F444" s="1973">
        <f>F332</f>
        <v>0</v>
      </c>
    </row>
    <row r="445" spans="1:6" s="1002" customFormat="1">
      <c r="A445" s="2367"/>
      <c r="B445" s="1982"/>
      <c r="C445" s="1978"/>
      <c r="D445" s="1978"/>
      <c r="E445" s="2424"/>
      <c r="F445" s="1973"/>
    </row>
    <row r="446" spans="1:6" s="1002" customFormat="1">
      <c r="A446" s="2368" t="s">
        <v>2197</v>
      </c>
      <c r="B446" s="1981" t="s">
        <v>2198</v>
      </c>
      <c r="C446" s="1978"/>
      <c r="D446" s="1978"/>
      <c r="E446" s="2424"/>
      <c r="F446" s="1973"/>
    </row>
    <row r="447" spans="1:6" s="1002" customFormat="1">
      <c r="A447" s="2367"/>
      <c r="B447" s="1982" t="s">
        <v>2697</v>
      </c>
      <c r="C447" s="1978"/>
      <c r="D447" s="1978"/>
      <c r="E447" s="2424"/>
      <c r="F447" s="1973">
        <f>F384</f>
        <v>0</v>
      </c>
    </row>
    <row r="448" spans="1:6" s="1002" customFormat="1">
      <c r="A448" s="2367"/>
      <c r="B448" s="1982"/>
      <c r="C448" s="1978"/>
      <c r="D448" s="1978"/>
      <c r="E448" s="2424"/>
      <c r="F448" s="1973"/>
    </row>
    <row r="449" spans="1:6" s="1002" customFormat="1">
      <c r="A449" s="2368" t="s">
        <v>2199</v>
      </c>
      <c r="B449" s="1981" t="s">
        <v>2200</v>
      </c>
      <c r="C449" s="1978"/>
      <c r="D449" s="1978"/>
      <c r="E449" s="2424"/>
      <c r="F449" s="1973"/>
    </row>
    <row r="450" spans="1:6" s="1002" customFormat="1">
      <c r="A450" s="2367"/>
      <c r="B450" s="1982" t="s">
        <v>2698</v>
      </c>
      <c r="C450" s="1978"/>
      <c r="D450" s="1978"/>
      <c r="E450" s="2424"/>
      <c r="F450" s="1973">
        <f>F434</f>
        <v>0</v>
      </c>
    </row>
    <row r="451" spans="1:6" s="1002" customFormat="1">
      <c r="A451" s="2367"/>
      <c r="B451" s="1982"/>
      <c r="C451" s="1978"/>
      <c r="D451" s="1978"/>
      <c r="E451" s="2424"/>
      <c r="F451" s="1973"/>
    </row>
    <row r="452" spans="1:6" s="1002" customFormat="1">
      <c r="A452" s="2367"/>
      <c r="B452" s="1982"/>
      <c r="C452" s="1978"/>
      <c r="D452" s="1978"/>
      <c r="E452" s="2424"/>
      <c r="F452" s="1973"/>
    </row>
    <row r="453" spans="1:6" s="1002" customFormat="1">
      <c r="A453" s="2367"/>
      <c r="B453" s="1991" t="s">
        <v>2212</v>
      </c>
      <c r="C453" s="1978"/>
      <c r="D453" s="1978"/>
      <c r="E453" s="2424"/>
      <c r="F453" s="1973">
        <f>SUM(F443:F451)</f>
        <v>0</v>
      </c>
    </row>
    <row r="454" spans="1:6" s="1002" customFormat="1">
      <c r="A454" s="2367"/>
      <c r="B454" s="1982"/>
      <c r="C454" s="1978"/>
      <c r="D454" s="1978"/>
      <c r="E454" s="2424"/>
      <c r="F454" s="1973"/>
    </row>
    <row r="455" spans="1:6" s="1002" customFormat="1">
      <c r="A455" s="2367"/>
      <c r="B455" s="1992" t="s">
        <v>2213</v>
      </c>
      <c r="C455" s="1978"/>
      <c r="D455" s="1978"/>
      <c r="E455" s="2424"/>
      <c r="F455" s="1972"/>
    </row>
    <row r="456" spans="1:6" s="1002" customFormat="1">
      <c r="A456" s="2367"/>
      <c r="B456" s="1982"/>
      <c r="C456" s="1978"/>
      <c r="D456" s="1978"/>
      <c r="E456" s="2424"/>
      <c r="F456" s="1973"/>
    </row>
    <row r="457" spans="1:6" s="1002" customFormat="1">
      <c r="A457" s="2367"/>
      <c r="B457" s="1982"/>
      <c r="C457" s="1978"/>
      <c r="D457" s="1978"/>
      <c r="E457" s="2424"/>
      <c r="F457" s="1973"/>
    </row>
    <row r="458" spans="1:6" s="1002" customFormat="1">
      <c r="A458" s="2367"/>
      <c r="B458" s="1991" t="s">
        <v>2214</v>
      </c>
      <c r="C458" s="1987"/>
      <c r="D458" s="1980"/>
      <c r="E458" s="2425"/>
      <c r="F458" s="1974">
        <f>SUM(F453:F457)</f>
        <v>0</v>
      </c>
    </row>
    <row r="459" spans="1:6" s="1002" customFormat="1">
      <c r="A459" s="2367"/>
      <c r="B459" s="1982"/>
      <c r="C459" s="1978"/>
      <c r="D459" s="1978"/>
      <c r="E459" s="2424"/>
      <c r="F459" s="1973"/>
    </row>
    <row r="460" spans="1:6" s="1002" customFormat="1">
      <c r="A460" s="2367"/>
      <c r="B460" s="1982"/>
      <c r="C460" s="1978"/>
      <c r="D460" s="1978"/>
      <c r="E460" s="2424"/>
      <c r="F460" s="1973"/>
    </row>
    <row r="461" spans="1:6" s="1002" customFormat="1">
      <c r="A461" s="2367"/>
      <c r="B461" s="1982"/>
      <c r="C461" s="1978"/>
      <c r="D461" s="1978"/>
      <c r="E461" s="2424"/>
      <c r="F461" s="1973"/>
    </row>
    <row r="462" spans="1:6" s="1002" customFormat="1">
      <c r="A462" s="2367"/>
      <c r="B462" s="1982"/>
      <c r="C462" s="1978"/>
      <c r="D462" s="1978"/>
      <c r="E462" s="2424"/>
      <c r="F462" s="1973"/>
    </row>
    <row r="463" spans="1:6" s="1002" customFormat="1">
      <c r="A463" s="2367"/>
      <c r="B463" s="1982"/>
      <c r="C463" s="1978"/>
      <c r="D463" s="1978"/>
      <c r="E463" s="2424"/>
      <c r="F463" s="1973"/>
    </row>
    <row r="464" spans="1:6" s="1002" customFormat="1">
      <c r="A464" s="2367"/>
      <c r="B464" s="1982"/>
      <c r="C464" s="1978"/>
      <c r="D464" s="1978"/>
      <c r="E464" s="2424"/>
      <c r="F464" s="1973"/>
    </row>
    <row r="465" spans="1:6" s="1002" customFormat="1">
      <c r="A465" s="2367"/>
      <c r="B465" s="1982"/>
      <c r="C465" s="1978"/>
      <c r="D465" s="1978"/>
      <c r="E465" s="2424"/>
      <c r="F465" s="1973"/>
    </row>
    <row r="466" spans="1:6" s="1002" customFormat="1">
      <c r="A466" s="2367"/>
      <c r="B466" s="1982"/>
      <c r="C466" s="1978"/>
      <c r="D466" s="1978"/>
      <c r="E466" s="2424"/>
      <c r="F466" s="1973"/>
    </row>
    <row r="467" spans="1:6" s="1002" customFormat="1">
      <c r="A467" s="2367"/>
      <c r="B467" s="1982"/>
      <c r="C467" s="1978"/>
      <c r="D467" s="1978"/>
      <c r="E467" s="2424"/>
      <c r="F467" s="1973"/>
    </row>
    <row r="468" spans="1:6" s="1002" customFormat="1">
      <c r="A468" s="2367"/>
      <c r="B468" s="1982"/>
      <c r="C468" s="1978"/>
      <c r="D468" s="1978"/>
      <c r="E468" s="2424"/>
      <c r="F468" s="1973"/>
    </row>
    <row r="469" spans="1:6" s="1002" customFormat="1">
      <c r="A469" s="2367"/>
      <c r="B469" s="1982"/>
      <c r="C469" s="1978"/>
      <c r="D469" s="1978"/>
      <c r="E469" s="2424"/>
      <c r="F469" s="1973"/>
    </row>
    <row r="470" spans="1:6" s="1002" customFormat="1">
      <c r="A470" s="2367"/>
      <c r="B470" s="1982"/>
      <c r="C470" s="1978"/>
      <c r="D470" s="1978"/>
      <c r="E470" s="2424"/>
      <c r="F470" s="1973"/>
    </row>
    <row r="471" spans="1:6" s="1002" customFormat="1">
      <c r="A471" s="2367"/>
      <c r="B471" s="1982"/>
      <c r="C471" s="1978"/>
      <c r="D471" s="1978"/>
      <c r="E471" s="2424"/>
      <c r="F471" s="1973"/>
    </row>
    <row r="472" spans="1:6" s="1002" customFormat="1">
      <c r="A472" s="2367"/>
      <c r="B472" s="1982"/>
      <c r="C472" s="1978"/>
      <c r="D472" s="1978"/>
      <c r="E472" s="2424"/>
      <c r="F472" s="1973"/>
    </row>
    <row r="473" spans="1:6" s="1002" customFormat="1">
      <c r="A473" s="2367"/>
      <c r="B473" s="1982"/>
      <c r="C473" s="1978"/>
      <c r="D473" s="1978"/>
      <c r="E473" s="2424"/>
      <c r="F473" s="1973"/>
    </row>
    <row r="474" spans="1:6" s="1002" customFormat="1">
      <c r="A474" s="2367"/>
      <c r="B474" s="1982"/>
      <c r="C474" s="1978"/>
      <c r="D474" s="1978"/>
      <c r="E474" s="2424"/>
      <c r="F474" s="1973"/>
    </row>
    <row r="475" spans="1:6" s="1002" customFormat="1">
      <c r="A475" s="2367"/>
      <c r="B475" s="1982"/>
      <c r="C475" s="1978"/>
      <c r="D475" s="1978"/>
      <c r="E475" s="2424"/>
      <c r="F475" s="1973"/>
    </row>
    <row r="476" spans="1:6" s="1002" customFormat="1">
      <c r="A476" s="2367"/>
      <c r="B476" s="1982"/>
      <c r="C476" s="1978"/>
      <c r="D476" s="1978"/>
      <c r="E476" s="2424"/>
      <c r="F476" s="1973"/>
    </row>
    <row r="477" spans="1:6" s="1002" customFormat="1">
      <c r="A477" s="2367"/>
      <c r="B477" s="1982"/>
      <c r="C477" s="1978"/>
      <c r="D477" s="1978"/>
      <c r="E477" s="2424"/>
      <c r="F477" s="1973"/>
    </row>
    <row r="478" spans="1:6" s="1002" customFormat="1">
      <c r="A478" s="2367"/>
      <c r="B478" s="1982"/>
      <c r="C478" s="1978"/>
      <c r="D478" s="1978"/>
      <c r="E478" s="2424"/>
      <c r="F478" s="1973"/>
    </row>
    <row r="479" spans="1:6" s="1002" customFormat="1">
      <c r="A479" s="2367"/>
      <c r="B479" s="1982"/>
      <c r="C479" s="1978"/>
      <c r="D479" s="1978"/>
      <c r="E479" s="2424"/>
      <c r="F479" s="1973"/>
    </row>
    <row r="480" spans="1:6" s="1002" customFormat="1" ht="14.4" thickBot="1">
      <c r="A480" s="2369"/>
      <c r="B480" s="852"/>
      <c r="C480" s="1006"/>
      <c r="D480" s="1006"/>
      <c r="E480" s="2424"/>
      <c r="F480" s="1993"/>
    </row>
    <row r="481" spans="1:6" s="1002" customFormat="1" ht="17.25" customHeight="1" thickTop="1" thickBot="1">
      <c r="A481" s="2370" t="s">
        <v>2215</v>
      </c>
      <c r="B481" s="1005"/>
      <c r="C481" s="1005"/>
      <c r="D481" s="1005"/>
      <c r="E481" s="2432"/>
      <c r="F481" s="1984">
        <f>F458</f>
        <v>0</v>
      </c>
    </row>
    <row r="482" spans="1:6" s="1002" customFormat="1" ht="14.4" thickTop="1">
      <c r="A482" s="2367"/>
      <c r="B482" s="1985"/>
      <c r="C482" s="1994"/>
      <c r="D482" s="1985"/>
      <c r="E482" s="2419"/>
      <c r="F482" s="1969"/>
    </row>
    <row r="483" spans="1:6" ht="14.4" thickBot="1">
      <c r="A483" s="1843" t="s">
        <v>2032</v>
      </c>
      <c r="B483" s="1927"/>
      <c r="C483" s="1927"/>
      <c r="D483" s="1927"/>
      <c r="E483" s="2326"/>
      <c r="F483" s="1927"/>
    </row>
    <row r="484" spans="1:6" ht="15" thickTop="1" thickBot="1">
      <c r="A484" s="2358" t="s">
        <v>7</v>
      </c>
      <c r="B484" s="815" t="s">
        <v>8</v>
      </c>
      <c r="C484" s="816" t="s">
        <v>10</v>
      </c>
      <c r="D484" s="816" t="s">
        <v>991</v>
      </c>
      <c r="E484" s="2413"/>
      <c r="F484" s="1963" t="s">
        <v>2033</v>
      </c>
    </row>
    <row r="485" spans="1:6" ht="14.4" thickTop="1">
      <c r="B485" s="818"/>
      <c r="C485" s="1882"/>
      <c r="D485" s="1882"/>
      <c r="E485" s="2414"/>
      <c r="F485" s="1923"/>
    </row>
    <row r="486" spans="1:6">
      <c r="A486" s="1843" t="s">
        <v>2288</v>
      </c>
      <c r="B486" s="1883" t="s">
        <v>2035</v>
      </c>
      <c r="C486" s="1882"/>
      <c r="D486" s="1882"/>
      <c r="E486" s="2414"/>
      <c r="F486" s="1925"/>
    </row>
    <row r="487" spans="1:6">
      <c r="B487" s="1710"/>
      <c r="C487" s="1882"/>
      <c r="D487" s="1882"/>
      <c r="E487" s="2414"/>
      <c r="F487" s="1925"/>
    </row>
    <row r="488" spans="1:6">
      <c r="A488" s="2359" t="s">
        <v>1639</v>
      </c>
      <c r="B488" s="1710" t="s">
        <v>1399</v>
      </c>
      <c r="C488" s="1882" t="s">
        <v>58</v>
      </c>
      <c r="D488" s="1882"/>
      <c r="E488" s="2414"/>
      <c r="F488" s="1925">
        <f>E488</f>
        <v>0</v>
      </c>
    </row>
    <row r="489" spans="1:6">
      <c r="B489" s="1710"/>
      <c r="C489" s="1882"/>
      <c r="D489" s="1882"/>
      <c r="E489" s="2414"/>
      <c r="F489" s="1925">
        <f t="shared" ref="F489:F494" si="9">E489</f>
        <v>0</v>
      </c>
    </row>
    <row r="490" spans="1:6" ht="27.6">
      <c r="A490" s="2359" t="s">
        <v>1640</v>
      </c>
      <c r="B490" s="1710" t="s">
        <v>1401</v>
      </c>
      <c r="C490" s="1882"/>
      <c r="D490" s="1882"/>
      <c r="E490" s="2414"/>
      <c r="F490" s="1925">
        <f t="shared" si="9"/>
        <v>0</v>
      </c>
    </row>
    <row r="491" spans="1:6">
      <c r="B491" s="1710" t="s">
        <v>1402</v>
      </c>
      <c r="C491" s="1882" t="s">
        <v>58</v>
      </c>
      <c r="D491" s="1882"/>
      <c r="E491" s="2414"/>
      <c r="F491" s="1925">
        <f t="shared" si="9"/>
        <v>0</v>
      </c>
    </row>
    <row r="492" spans="1:6">
      <c r="B492" s="1710" t="s">
        <v>1683</v>
      </c>
      <c r="C492" s="1882" t="s">
        <v>58</v>
      </c>
      <c r="D492" s="1882"/>
      <c r="E492" s="2414"/>
      <c r="F492" s="1925">
        <f t="shared" si="9"/>
        <v>0</v>
      </c>
    </row>
    <row r="493" spans="1:6">
      <c r="B493" s="1710" t="s">
        <v>1404</v>
      </c>
      <c r="C493" s="1882" t="s">
        <v>58</v>
      </c>
      <c r="D493" s="1882"/>
      <c r="E493" s="2414"/>
      <c r="F493" s="1925">
        <f t="shared" si="9"/>
        <v>0</v>
      </c>
    </row>
    <row r="494" spans="1:6">
      <c r="B494" s="1710"/>
      <c r="C494" s="1916"/>
      <c r="D494" s="1882"/>
      <c r="E494" s="2414"/>
      <c r="F494" s="1925">
        <f t="shared" si="9"/>
        <v>0</v>
      </c>
    </row>
    <row r="495" spans="1:6" ht="27.6">
      <c r="A495" s="2359" t="s">
        <v>31</v>
      </c>
      <c r="B495" s="1710" t="s">
        <v>2037</v>
      </c>
      <c r="C495" s="1882" t="s">
        <v>58</v>
      </c>
      <c r="D495" s="1882"/>
      <c r="E495" s="2414"/>
      <c r="F495" s="1925" t="s">
        <v>2038</v>
      </c>
    </row>
    <row r="496" spans="1:6">
      <c r="B496" s="1710"/>
      <c r="C496" s="1882"/>
      <c r="D496" s="1882"/>
      <c r="E496" s="2414"/>
      <c r="F496" s="1925"/>
    </row>
    <row r="497" spans="1:6">
      <c r="A497" s="2359" t="s">
        <v>32</v>
      </c>
      <c r="B497" s="1710" t="s">
        <v>2039</v>
      </c>
      <c r="C497" s="1882" t="s">
        <v>58</v>
      </c>
      <c r="D497" s="1882"/>
      <c r="E497" s="2414"/>
      <c r="F497" s="1925" t="s">
        <v>2038</v>
      </c>
    </row>
    <row r="498" spans="1:6">
      <c r="B498" s="1710"/>
      <c r="C498" s="1882"/>
      <c r="D498" s="1882"/>
      <c r="E498" s="2414"/>
      <c r="F498" s="1925"/>
    </row>
    <row r="499" spans="1:6">
      <c r="A499" s="2359" t="s">
        <v>33</v>
      </c>
      <c r="B499" s="1710" t="s">
        <v>1406</v>
      </c>
      <c r="C499" s="1882" t="s">
        <v>58</v>
      </c>
      <c r="D499" s="1882"/>
      <c r="E499" s="2414"/>
      <c r="F499" s="1925">
        <f>E499</f>
        <v>0</v>
      </c>
    </row>
    <row r="500" spans="1:6">
      <c r="B500" s="1710"/>
      <c r="C500" s="1882"/>
      <c r="D500" s="1882"/>
      <c r="E500" s="2414"/>
      <c r="F500" s="1925"/>
    </row>
    <row r="501" spans="1:6">
      <c r="B501" s="1710"/>
      <c r="C501" s="1882"/>
      <c r="D501" s="1882"/>
      <c r="E501" s="2414"/>
      <c r="F501" s="1925"/>
    </row>
    <row r="502" spans="1:6">
      <c r="B502" s="1710"/>
      <c r="C502" s="1882"/>
      <c r="D502" s="1882"/>
      <c r="E502" s="2414"/>
      <c r="F502" s="1925"/>
    </row>
    <row r="503" spans="1:6">
      <c r="B503" s="1710"/>
      <c r="C503" s="1882"/>
      <c r="D503" s="1882"/>
      <c r="E503" s="2414"/>
      <c r="F503" s="1925"/>
    </row>
    <row r="504" spans="1:6">
      <c r="B504" s="1710"/>
      <c r="C504" s="1882"/>
      <c r="D504" s="1882"/>
      <c r="E504" s="2414"/>
      <c r="F504" s="1925"/>
    </row>
    <row r="505" spans="1:6">
      <c r="B505" s="1710"/>
      <c r="C505" s="1882"/>
      <c r="D505" s="1882"/>
      <c r="E505" s="2414"/>
      <c r="F505" s="1925"/>
    </row>
    <row r="506" spans="1:6">
      <c r="B506" s="1710"/>
      <c r="C506" s="1882"/>
      <c r="D506" s="1882"/>
      <c r="E506" s="2414"/>
      <c r="F506" s="1925"/>
    </row>
    <row r="507" spans="1:6">
      <c r="B507" s="1710"/>
      <c r="C507" s="1882"/>
      <c r="D507" s="1882"/>
      <c r="E507" s="2414"/>
      <c r="F507" s="1925"/>
    </row>
    <row r="508" spans="1:6">
      <c r="B508" s="1710"/>
      <c r="C508" s="1882"/>
      <c r="D508" s="1882"/>
      <c r="E508" s="2414"/>
      <c r="F508" s="1925"/>
    </row>
    <row r="509" spans="1:6">
      <c r="B509" s="1710"/>
      <c r="C509" s="1882"/>
      <c r="D509" s="1882"/>
      <c r="E509" s="2414"/>
      <c r="F509" s="1925"/>
    </row>
    <row r="510" spans="1:6">
      <c r="B510" s="1710"/>
      <c r="C510" s="1882"/>
      <c r="D510" s="1882"/>
      <c r="E510" s="2414"/>
      <c r="F510" s="1925"/>
    </row>
    <row r="511" spans="1:6">
      <c r="B511" s="1710"/>
      <c r="C511" s="1882"/>
      <c r="D511" s="1882"/>
      <c r="E511" s="2414"/>
      <c r="F511" s="1925"/>
    </row>
    <row r="512" spans="1:6">
      <c r="B512" s="1710"/>
      <c r="C512" s="1882"/>
      <c r="D512" s="1882"/>
      <c r="E512" s="2414"/>
      <c r="F512" s="1925"/>
    </row>
    <row r="513" spans="2:6">
      <c r="B513" s="1710"/>
      <c r="C513" s="1882"/>
      <c r="D513" s="1882"/>
      <c r="E513" s="2414"/>
      <c r="F513" s="1925"/>
    </row>
    <row r="514" spans="2:6">
      <c r="B514" s="1710"/>
      <c r="C514" s="1882"/>
      <c r="D514" s="1882"/>
      <c r="E514" s="2414"/>
      <c r="F514" s="1925"/>
    </row>
    <row r="515" spans="2:6">
      <c r="B515" s="1710"/>
      <c r="C515" s="1882"/>
      <c r="D515" s="1882"/>
      <c r="E515" s="2414"/>
      <c r="F515" s="1925"/>
    </row>
    <row r="516" spans="2:6">
      <c r="B516" s="1710"/>
      <c r="C516" s="1882"/>
      <c r="D516" s="1882"/>
      <c r="E516" s="2414"/>
      <c r="F516" s="1925"/>
    </row>
    <row r="517" spans="2:6">
      <c r="B517" s="1710"/>
      <c r="C517" s="1882"/>
      <c r="D517" s="1882"/>
      <c r="E517" s="2414"/>
      <c r="F517" s="1925"/>
    </row>
    <row r="518" spans="2:6">
      <c r="B518" s="1710"/>
      <c r="C518" s="1882"/>
      <c r="D518" s="1882"/>
      <c r="E518" s="2414"/>
      <c r="F518" s="1925"/>
    </row>
    <row r="519" spans="2:6">
      <c r="B519" s="1710"/>
      <c r="C519" s="1882"/>
      <c r="D519" s="1882"/>
      <c r="E519" s="2414"/>
      <c r="F519" s="1925"/>
    </row>
    <row r="520" spans="2:6">
      <c r="B520" s="1710"/>
      <c r="C520" s="1882"/>
      <c r="D520" s="1882"/>
      <c r="E520" s="2414"/>
      <c r="F520" s="1925"/>
    </row>
    <row r="521" spans="2:6">
      <c r="B521" s="1710"/>
      <c r="C521" s="1882"/>
      <c r="D521" s="1882"/>
      <c r="E521" s="2414"/>
      <c r="F521" s="1925"/>
    </row>
    <row r="522" spans="2:6">
      <c r="B522" s="1710"/>
      <c r="C522" s="1882"/>
      <c r="D522" s="1882"/>
      <c r="E522" s="2414"/>
      <c r="F522" s="1925"/>
    </row>
    <row r="523" spans="2:6">
      <c r="B523" s="1710"/>
      <c r="C523" s="1882"/>
      <c r="D523" s="1882"/>
      <c r="E523" s="2414"/>
      <c r="F523" s="1925"/>
    </row>
    <row r="524" spans="2:6">
      <c r="B524" s="1710"/>
      <c r="C524" s="1882"/>
      <c r="D524" s="1882"/>
      <c r="E524" s="2414"/>
      <c r="F524" s="1925"/>
    </row>
    <row r="525" spans="2:6">
      <c r="B525" s="1710"/>
      <c r="C525" s="1882"/>
      <c r="D525" s="1882"/>
      <c r="E525" s="2414"/>
      <c r="F525" s="1925"/>
    </row>
    <row r="526" spans="2:6">
      <c r="B526" s="1710"/>
      <c r="C526" s="1882"/>
      <c r="D526" s="1882"/>
      <c r="E526" s="2414"/>
      <c r="F526" s="1925"/>
    </row>
    <row r="527" spans="2:6">
      <c r="B527" s="1710"/>
      <c r="C527" s="1882"/>
      <c r="D527" s="1882"/>
      <c r="E527" s="2414"/>
      <c r="F527" s="1925"/>
    </row>
    <row r="528" spans="2:6">
      <c r="B528" s="1710"/>
      <c r="C528" s="1882"/>
      <c r="D528" s="1882"/>
      <c r="E528" s="2414"/>
      <c r="F528" s="1925"/>
    </row>
    <row r="529" spans="1:6" ht="14.4" thickBot="1">
      <c r="A529" s="2360"/>
      <c r="B529" s="821"/>
      <c r="C529" s="822"/>
      <c r="D529" s="822"/>
      <c r="E529" s="2416"/>
      <c r="F529" s="1925"/>
    </row>
    <row r="530" spans="1:6" ht="15" thickTop="1" thickBot="1">
      <c r="A530" s="2361" t="s">
        <v>2259</v>
      </c>
      <c r="B530" s="1995"/>
      <c r="C530" s="1882"/>
      <c r="D530" s="1882"/>
      <c r="E530" s="2414"/>
      <c r="F530" s="1964">
        <f>SUM(F487:F502)</f>
        <v>0</v>
      </c>
    </row>
    <row r="531" spans="1:6" ht="14.4" thickTop="1"/>
    <row r="533" spans="1:6" ht="14.4" thickBot="1">
      <c r="A533" s="1843" t="s">
        <v>2289</v>
      </c>
      <c r="B533" s="1927"/>
      <c r="C533" s="1927"/>
      <c r="D533" s="1927"/>
      <c r="E533" s="2326"/>
      <c r="F533" s="1927"/>
    </row>
    <row r="534" spans="1:6" ht="15" thickTop="1" thickBot="1">
      <c r="A534" s="2358" t="s">
        <v>7</v>
      </c>
      <c r="B534" s="815" t="s">
        <v>8</v>
      </c>
      <c r="C534" s="816" t="s">
        <v>10</v>
      </c>
      <c r="D534" s="816" t="s">
        <v>991</v>
      </c>
      <c r="E534" s="2413"/>
      <c r="F534" s="1963" t="s">
        <v>2033</v>
      </c>
    </row>
    <row r="535" spans="1:6" ht="14.4" thickTop="1">
      <c r="A535" s="1843" t="s">
        <v>2290</v>
      </c>
      <c r="B535" s="1883" t="s">
        <v>1947</v>
      </c>
      <c r="C535" s="1882"/>
      <c r="D535" s="1882"/>
      <c r="E535" s="2414"/>
      <c r="F535" s="1925"/>
    </row>
    <row r="536" spans="1:6" ht="27.6">
      <c r="B536" s="1710" t="s">
        <v>2291</v>
      </c>
      <c r="C536" s="1882"/>
      <c r="D536" s="1882"/>
      <c r="E536" s="2414"/>
      <c r="F536" s="1925"/>
    </row>
    <row r="537" spans="1:6" ht="41.4">
      <c r="A537" s="2359" t="s">
        <v>2044</v>
      </c>
      <c r="B537" s="1710" t="s">
        <v>1908</v>
      </c>
      <c r="C537" s="1882"/>
      <c r="D537" s="1882"/>
      <c r="E537" s="2414"/>
      <c r="F537" s="1925"/>
    </row>
    <row r="538" spans="1:6">
      <c r="B538" s="1710" t="s">
        <v>2429</v>
      </c>
      <c r="C538" s="1882" t="s">
        <v>1421</v>
      </c>
      <c r="D538" s="1882">
        <v>4</v>
      </c>
      <c r="E538" s="2414"/>
      <c r="F538" s="1925">
        <f>D538*E538</f>
        <v>0</v>
      </c>
    </row>
    <row r="539" spans="1:6">
      <c r="B539" s="1710"/>
      <c r="C539" s="1882"/>
      <c r="D539" s="1882"/>
      <c r="E539" s="2414"/>
      <c r="F539" s="1925"/>
    </row>
    <row r="540" spans="1:6" ht="207">
      <c r="A540" s="2359" t="s">
        <v>30</v>
      </c>
      <c r="B540" s="1710" t="s">
        <v>2294</v>
      </c>
      <c r="C540" s="1882"/>
      <c r="D540" s="1882"/>
      <c r="E540" s="2414"/>
      <c r="F540" s="1925"/>
    </row>
    <row r="541" spans="1:6">
      <c r="B541" s="1710" t="s">
        <v>2649</v>
      </c>
      <c r="C541" s="1882" t="s">
        <v>1421</v>
      </c>
      <c r="D541" s="1882">
        <v>4</v>
      </c>
      <c r="E541" s="2414"/>
      <c r="F541" s="1925">
        <f t="shared" ref="F541" si="10">D541*E541</f>
        <v>0</v>
      </c>
    </row>
    <row r="542" spans="1:6">
      <c r="B542" s="1710"/>
      <c r="C542" s="1882"/>
      <c r="D542" s="1882"/>
      <c r="E542" s="2414"/>
      <c r="F542" s="1925"/>
    </row>
    <row r="543" spans="1:6" ht="27.6">
      <c r="A543" s="2359" t="s">
        <v>31</v>
      </c>
      <c r="B543" s="1710" t="s">
        <v>1913</v>
      </c>
      <c r="C543" s="1882" t="s">
        <v>1421</v>
      </c>
      <c r="D543" s="1882">
        <v>2</v>
      </c>
      <c r="E543" s="2414"/>
      <c r="F543" s="1925">
        <f>E543*D543</f>
        <v>0</v>
      </c>
    </row>
    <row r="544" spans="1:6">
      <c r="B544" s="1710"/>
      <c r="C544" s="1882"/>
      <c r="D544" s="1882"/>
      <c r="E544" s="2414"/>
      <c r="F544" s="1925"/>
    </row>
    <row r="545" spans="1:6" ht="27.6">
      <c r="A545" s="2359" t="s">
        <v>32</v>
      </c>
      <c r="B545" s="1710" t="s">
        <v>1700</v>
      </c>
      <c r="C545" s="1916" t="s">
        <v>1701</v>
      </c>
      <c r="D545" s="1882"/>
      <c r="E545" s="2414"/>
      <c r="F545" s="1925">
        <f>E545</f>
        <v>0</v>
      </c>
    </row>
    <row r="546" spans="1:6">
      <c r="B546" s="1710"/>
      <c r="C546" s="1882"/>
      <c r="D546" s="1882"/>
      <c r="E546" s="2414"/>
      <c r="F546" s="1925"/>
    </row>
    <row r="547" spans="1:6">
      <c r="A547" s="2359" t="s">
        <v>33</v>
      </c>
      <c r="B547" s="1710" t="s">
        <v>1918</v>
      </c>
      <c r="C547" s="1882" t="s">
        <v>1421</v>
      </c>
      <c r="D547" s="1882">
        <v>8</v>
      </c>
      <c r="E547" s="2414"/>
      <c r="F547" s="1925">
        <f>E547*D547</f>
        <v>0</v>
      </c>
    </row>
    <row r="548" spans="1:6">
      <c r="B548" s="1710"/>
      <c r="C548" s="1882"/>
      <c r="D548" s="1882"/>
      <c r="E548" s="2414"/>
      <c r="F548" s="1925"/>
    </row>
    <row r="549" spans="1:6">
      <c r="A549" s="2359" t="s">
        <v>34</v>
      </c>
      <c r="B549" s="1710" t="s">
        <v>1707</v>
      </c>
      <c r="C549" s="1882" t="s">
        <v>58</v>
      </c>
      <c r="D549" s="1882"/>
      <c r="E549" s="2414"/>
      <c r="F549" s="1925">
        <f>E549</f>
        <v>0</v>
      </c>
    </row>
    <row r="550" spans="1:6">
      <c r="B550" s="1710"/>
      <c r="C550" s="1882"/>
      <c r="D550" s="1882"/>
      <c r="E550" s="2414"/>
      <c r="F550" s="1925"/>
    </row>
    <row r="551" spans="1:6">
      <c r="B551" s="1710"/>
      <c r="C551" s="1882"/>
      <c r="D551" s="1882"/>
      <c r="E551" s="2414"/>
      <c r="F551" s="1925"/>
    </row>
    <row r="552" spans="1:6">
      <c r="B552" s="1710"/>
      <c r="C552" s="1882"/>
      <c r="D552" s="1882"/>
      <c r="E552" s="2414"/>
      <c r="F552" s="1925"/>
    </row>
    <row r="553" spans="1:6">
      <c r="B553" s="1710"/>
      <c r="C553" s="1882"/>
      <c r="D553" s="1882"/>
      <c r="E553" s="2414"/>
      <c r="F553" s="1925"/>
    </row>
    <row r="554" spans="1:6">
      <c r="B554" s="1710"/>
      <c r="C554" s="1882"/>
      <c r="D554" s="1882"/>
      <c r="E554" s="2414"/>
      <c r="F554" s="1925"/>
    </row>
    <row r="555" spans="1:6">
      <c r="B555" s="1710"/>
      <c r="C555" s="1882"/>
      <c r="D555" s="1882"/>
      <c r="E555" s="2414"/>
      <c r="F555" s="1925"/>
    </row>
    <row r="556" spans="1:6">
      <c r="B556" s="1710"/>
      <c r="C556" s="1882"/>
      <c r="D556" s="1882"/>
      <c r="E556" s="2414"/>
      <c r="F556" s="1925"/>
    </row>
    <row r="557" spans="1:6">
      <c r="B557" s="1710"/>
      <c r="C557" s="1882"/>
      <c r="D557" s="1882"/>
      <c r="E557" s="2414"/>
      <c r="F557" s="1925"/>
    </row>
    <row r="558" spans="1:6">
      <c r="B558" s="1710"/>
      <c r="C558" s="1882"/>
      <c r="D558" s="1882"/>
      <c r="E558" s="2414"/>
      <c r="F558" s="1925"/>
    </row>
    <row r="559" spans="1:6">
      <c r="B559" s="1710"/>
      <c r="C559" s="1882"/>
      <c r="D559" s="1882"/>
      <c r="E559" s="2414"/>
      <c r="F559" s="1925"/>
    </row>
    <row r="560" spans="1:6" ht="14.4" thickBot="1">
      <c r="B560" s="1710"/>
      <c r="C560" s="1882"/>
      <c r="D560" s="1882"/>
      <c r="E560" s="2414"/>
      <c r="F560" s="1925"/>
    </row>
    <row r="561" spans="1:9" ht="15" thickTop="1" thickBot="1">
      <c r="A561" s="2361" t="s">
        <v>2245</v>
      </c>
      <c r="B561" s="818"/>
      <c r="C561" s="1919"/>
      <c r="D561" s="1919"/>
      <c r="E561" s="2418"/>
      <c r="F561" s="1964">
        <f>SUM(F537:F549)</f>
        <v>0</v>
      </c>
    </row>
    <row r="562" spans="1:9" ht="14.4" thickTop="1"/>
    <row r="563" spans="1:9" ht="14.4" thickBot="1">
      <c r="A563" s="1843" t="s">
        <v>2699</v>
      </c>
      <c r="B563" s="1927"/>
      <c r="C563" s="1927"/>
      <c r="D563" s="1927"/>
      <c r="E563" s="2326"/>
      <c r="F563" s="1927"/>
    </row>
    <row r="564" spans="1:9" ht="15" thickTop="1" thickBot="1">
      <c r="A564" s="2358" t="s">
        <v>7</v>
      </c>
      <c r="B564" s="815" t="s">
        <v>8</v>
      </c>
      <c r="C564" s="838" t="s">
        <v>10</v>
      </c>
      <c r="D564" s="816" t="s">
        <v>991</v>
      </c>
      <c r="E564" s="2413"/>
      <c r="F564" s="1963" t="s">
        <v>2033</v>
      </c>
    </row>
    <row r="565" spans="1:9" ht="14.4" thickTop="1">
      <c r="B565" s="818"/>
      <c r="C565" s="1916"/>
      <c r="D565" s="1882"/>
      <c r="E565" s="2414"/>
      <c r="F565" s="1923"/>
    </row>
    <row r="566" spans="1:9" ht="19.5" customHeight="1">
      <c r="A566" s="1843" t="s">
        <v>2433</v>
      </c>
      <c r="B566" s="1883" t="s">
        <v>2297</v>
      </c>
      <c r="C566" s="1916"/>
      <c r="D566" s="1882"/>
      <c r="E566" s="2414"/>
      <c r="F566" s="1925"/>
    </row>
    <row r="567" spans="1:9">
      <c r="B567" s="1883" t="s">
        <v>2446</v>
      </c>
      <c r="C567" s="1916"/>
      <c r="D567" s="1882"/>
      <c r="E567" s="2414"/>
      <c r="F567" s="1925"/>
    </row>
    <row r="568" spans="1:9">
      <c r="B568" s="1965" t="s">
        <v>1914</v>
      </c>
      <c r="C568" s="1882"/>
      <c r="D568" s="1882"/>
      <c r="E568" s="2414"/>
      <c r="F568" s="1925"/>
    </row>
    <row r="569" spans="1:9">
      <c r="B569" s="1710"/>
      <c r="C569" s="1916"/>
      <c r="D569" s="1882"/>
      <c r="E569" s="2414"/>
      <c r="F569" s="1925"/>
    </row>
    <row r="570" spans="1:9" s="1010" customFormat="1">
      <c r="A570" s="2359" t="s">
        <v>28</v>
      </c>
      <c r="B570" s="1710" t="s">
        <v>2700</v>
      </c>
      <c r="C570" s="1736"/>
      <c r="D570" s="1736"/>
      <c r="E570" s="2433"/>
      <c r="F570" s="1996"/>
      <c r="G570" s="1007"/>
      <c r="H570" s="1008"/>
      <c r="I570" s="1009"/>
    </row>
    <row r="571" spans="1:9" s="1010" customFormat="1">
      <c r="A571" s="2357"/>
      <c r="B571" s="1710" t="s">
        <v>2701</v>
      </c>
      <c r="C571" s="1736"/>
      <c r="D571" s="1736"/>
      <c r="E571" s="2433"/>
      <c r="F571" s="1996"/>
      <c r="G571" s="1007"/>
      <c r="H571" s="1008"/>
      <c r="I571" s="1009"/>
    </row>
    <row r="572" spans="1:9" ht="285.60000000000002" customHeight="1">
      <c r="B572" s="1710" t="s">
        <v>2448</v>
      </c>
      <c r="C572" s="1882" t="s">
        <v>1421</v>
      </c>
      <c r="D572" s="1882">
        <v>1</v>
      </c>
      <c r="E572" s="2414"/>
      <c r="F572" s="1925">
        <f>E572*D572</f>
        <v>0</v>
      </c>
    </row>
    <row r="573" spans="1:9">
      <c r="B573" s="1710"/>
      <c r="C573" s="1916"/>
      <c r="D573" s="1916"/>
      <c r="E573" s="2414"/>
      <c r="F573" s="1925"/>
    </row>
    <row r="574" spans="1:9" ht="55.2">
      <c r="A574" s="2359" t="s">
        <v>30</v>
      </c>
      <c r="B574" s="1710" t="s">
        <v>2449</v>
      </c>
      <c r="C574" s="1882" t="s">
        <v>1421</v>
      </c>
      <c r="D574" s="1882">
        <v>1</v>
      </c>
      <c r="E574" s="2414"/>
      <c r="F574" s="1925">
        <f>E574*D574</f>
        <v>0</v>
      </c>
    </row>
    <row r="575" spans="1:9">
      <c r="B575" s="1710"/>
      <c r="C575" s="1916"/>
      <c r="D575" s="1882"/>
      <c r="E575" s="2414"/>
      <c r="F575" s="1925"/>
    </row>
    <row r="576" spans="1:9" ht="27.6">
      <c r="A576" s="2359" t="s">
        <v>31</v>
      </c>
      <c r="B576" s="1710" t="s">
        <v>1700</v>
      </c>
      <c r="C576" s="1916" t="s">
        <v>1701</v>
      </c>
      <c r="D576" s="1882"/>
      <c r="E576" s="2414"/>
      <c r="F576" s="1925">
        <f>E576</f>
        <v>0</v>
      </c>
    </row>
    <row r="577" spans="1:6">
      <c r="B577" s="1710"/>
      <c r="C577" s="1916"/>
      <c r="D577" s="1882"/>
      <c r="E577" s="2414"/>
      <c r="F577" s="1925">
        <f t="shared" ref="F577:F585" si="11">E577</f>
        <v>0</v>
      </c>
    </row>
    <row r="578" spans="1:6">
      <c r="A578" s="2359" t="s">
        <v>32</v>
      </c>
      <c r="B578" s="1710" t="s">
        <v>1892</v>
      </c>
      <c r="C578" s="1916" t="s">
        <v>1701</v>
      </c>
      <c r="D578" s="1882"/>
      <c r="E578" s="2414"/>
      <c r="F578" s="1925">
        <f t="shared" si="11"/>
        <v>0</v>
      </c>
    </row>
    <row r="579" spans="1:6">
      <c r="B579" s="1710"/>
      <c r="C579" s="1916"/>
      <c r="D579" s="1882"/>
      <c r="E579" s="2414"/>
      <c r="F579" s="1925">
        <f t="shared" si="11"/>
        <v>0</v>
      </c>
    </row>
    <row r="580" spans="1:6">
      <c r="A580" s="2359" t="s">
        <v>33</v>
      </c>
      <c r="B580" s="1710" t="s">
        <v>1716</v>
      </c>
      <c r="C580" s="1916" t="s">
        <v>58</v>
      </c>
      <c r="D580" s="1882"/>
      <c r="E580" s="2414"/>
      <c r="F580" s="1925">
        <f t="shared" si="11"/>
        <v>0</v>
      </c>
    </row>
    <row r="581" spans="1:6">
      <c r="B581" s="1710"/>
      <c r="C581" s="1916"/>
      <c r="D581" s="1882"/>
      <c r="E581" s="2414"/>
      <c r="F581" s="1925">
        <f t="shared" si="11"/>
        <v>0</v>
      </c>
    </row>
    <row r="582" spans="1:6">
      <c r="A582" s="2359" t="s">
        <v>36</v>
      </c>
      <c r="B582" s="1710" t="s">
        <v>1705</v>
      </c>
      <c r="C582" s="1916" t="s">
        <v>58</v>
      </c>
      <c r="D582" s="1882"/>
      <c r="E582" s="2414"/>
      <c r="F582" s="1925">
        <f t="shared" si="11"/>
        <v>0</v>
      </c>
    </row>
    <row r="583" spans="1:6">
      <c r="B583" s="1710"/>
      <c r="C583" s="1916"/>
      <c r="D583" s="1882"/>
      <c r="E583" s="2414"/>
      <c r="F583" s="1925">
        <f t="shared" si="11"/>
        <v>0</v>
      </c>
    </row>
    <row r="584" spans="1:6" ht="27.6">
      <c r="B584" s="1710" t="s">
        <v>1706</v>
      </c>
      <c r="C584" s="1916"/>
      <c r="D584" s="1882"/>
      <c r="E584" s="2414"/>
      <c r="F584" s="1925">
        <f t="shared" si="11"/>
        <v>0</v>
      </c>
    </row>
    <row r="585" spans="1:6">
      <c r="A585" s="2359" t="s">
        <v>74</v>
      </c>
      <c r="B585" s="1710" t="s">
        <v>1707</v>
      </c>
      <c r="C585" s="1916" t="s">
        <v>1701</v>
      </c>
      <c r="D585" s="1882"/>
      <c r="E585" s="2414"/>
      <c r="F585" s="1925">
        <f t="shared" si="11"/>
        <v>0</v>
      </c>
    </row>
    <row r="586" spans="1:6" ht="14.4" thickBot="1">
      <c r="B586" s="1710"/>
      <c r="C586" s="1916"/>
      <c r="D586" s="1882"/>
      <c r="E586" s="2414"/>
      <c r="F586" s="1925"/>
    </row>
    <row r="587" spans="1:6" ht="15" thickTop="1" thickBot="1">
      <c r="A587" s="2361" t="s">
        <v>2245</v>
      </c>
      <c r="B587" s="1995"/>
      <c r="C587" s="818"/>
      <c r="D587" s="818"/>
      <c r="E587" s="2434"/>
      <c r="F587" s="1997">
        <f>SUM(F569:F585)</f>
        <v>0</v>
      </c>
    </row>
    <row r="588" spans="1:6" ht="14.4" thickTop="1"/>
    <row r="589" spans="1:6" ht="13.8" customHeight="1">
      <c r="A589" s="2363" t="s">
        <v>2695</v>
      </c>
      <c r="B589" s="1883"/>
      <c r="C589" s="1883"/>
      <c r="D589" s="1883"/>
      <c r="E589" s="2421"/>
      <c r="F589" s="1883"/>
    </row>
    <row r="590" spans="1:6">
      <c r="A590" s="2363" t="s">
        <v>2302</v>
      </c>
      <c r="B590" s="2353"/>
      <c r="C590" s="2353"/>
      <c r="D590" s="2353"/>
      <c r="E590" s="2422"/>
      <c r="F590" s="2353"/>
    </row>
    <row r="591" spans="1:6" ht="14.4" thickBot="1">
      <c r="A591" s="2362" t="s">
        <v>2194</v>
      </c>
      <c r="B591" s="2351"/>
      <c r="C591" s="2351"/>
      <c r="D591" s="2351"/>
      <c r="E591" s="2420"/>
      <c r="F591" s="2351"/>
    </row>
    <row r="592" spans="1:6" ht="15" thickTop="1" thickBot="1">
      <c r="A592" s="2358" t="s">
        <v>7</v>
      </c>
      <c r="B592" s="815" t="s">
        <v>8</v>
      </c>
      <c r="C592" s="816" t="s">
        <v>10</v>
      </c>
      <c r="D592" s="816" t="s">
        <v>2277</v>
      </c>
      <c r="E592" s="2413"/>
      <c r="F592" s="1963" t="s">
        <v>2033</v>
      </c>
    </row>
    <row r="593" spans="1:6" ht="14.4" thickTop="1">
      <c r="B593" s="1710"/>
      <c r="C593" s="1882"/>
      <c r="D593" s="1882"/>
      <c r="E593" s="2414"/>
      <c r="F593" s="1925"/>
    </row>
    <row r="594" spans="1:6">
      <c r="B594" s="1710"/>
      <c r="C594" s="1882"/>
      <c r="D594" s="1882"/>
      <c r="E594" s="2414"/>
      <c r="F594" s="1925"/>
    </row>
    <row r="595" spans="1:6">
      <c r="A595" s="2359" t="s">
        <v>2278</v>
      </c>
      <c r="B595" s="1710" t="s">
        <v>2279</v>
      </c>
      <c r="C595" s="1882"/>
      <c r="D595" s="1882"/>
      <c r="E595" s="2414"/>
      <c r="F595" s="1925"/>
    </row>
    <row r="596" spans="1:6">
      <c r="B596" s="1710" t="s">
        <v>1946</v>
      </c>
      <c r="C596" s="1882"/>
      <c r="D596" s="1882"/>
      <c r="E596" s="2414"/>
      <c r="F596" s="1925">
        <f>F530</f>
        <v>0</v>
      </c>
    </row>
    <row r="597" spans="1:6">
      <c r="B597" s="1710"/>
      <c r="C597" s="1882"/>
      <c r="D597" s="1882"/>
      <c r="E597" s="2414"/>
      <c r="F597" s="1925"/>
    </row>
    <row r="598" spans="1:6">
      <c r="A598" s="2359" t="s">
        <v>2281</v>
      </c>
      <c r="B598" s="1710" t="s">
        <v>2282</v>
      </c>
      <c r="C598" s="1882"/>
      <c r="D598" s="1882"/>
      <c r="E598" s="2414"/>
      <c r="F598" s="1925"/>
    </row>
    <row r="599" spans="1:6">
      <c r="B599" s="1710" t="s">
        <v>1947</v>
      </c>
      <c r="C599" s="1882"/>
      <c r="D599" s="1882"/>
      <c r="E599" s="2414"/>
      <c r="F599" s="1925">
        <f>F561</f>
        <v>0</v>
      </c>
    </row>
    <row r="600" spans="1:6">
      <c r="B600" s="1710"/>
      <c r="C600" s="1882"/>
      <c r="D600" s="1882"/>
      <c r="E600" s="2414"/>
      <c r="F600" s="1925"/>
    </row>
    <row r="601" spans="1:6">
      <c r="A601" s="2359" t="s">
        <v>2283</v>
      </c>
      <c r="B601" s="1710" t="s">
        <v>2284</v>
      </c>
      <c r="C601" s="1882"/>
      <c r="D601" s="1882"/>
      <c r="E601" s="2414"/>
      <c r="F601" s="1925"/>
    </row>
    <row r="602" spans="1:6">
      <c r="B602" s="1710" t="s">
        <v>1948</v>
      </c>
      <c r="C602" s="1882"/>
      <c r="D602" s="1882"/>
      <c r="E602" s="2414"/>
      <c r="F602" s="1925">
        <f>F587</f>
        <v>0</v>
      </c>
    </row>
    <row r="603" spans="1:6">
      <c r="B603" s="1710"/>
      <c r="C603" s="1882"/>
      <c r="D603" s="1882"/>
      <c r="E603" s="2414"/>
      <c r="F603" s="1925"/>
    </row>
    <row r="604" spans="1:6">
      <c r="B604" s="1710"/>
      <c r="C604" s="1882"/>
      <c r="D604" s="1882"/>
      <c r="E604" s="2414"/>
      <c r="F604" s="1925"/>
    </row>
    <row r="605" spans="1:6">
      <c r="B605" s="1927" t="s">
        <v>2212</v>
      </c>
      <c r="C605" s="1882"/>
      <c r="D605" s="1882"/>
      <c r="E605" s="2414"/>
      <c r="F605" s="1967">
        <f>SUM(F594:F604)</f>
        <v>0</v>
      </c>
    </row>
    <row r="606" spans="1:6">
      <c r="B606" s="1971"/>
      <c r="C606" s="1916"/>
      <c r="D606" s="1916"/>
      <c r="E606" s="2424"/>
      <c r="F606" s="1973"/>
    </row>
    <row r="607" spans="1:6">
      <c r="B607" s="1971" t="s">
        <v>2213</v>
      </c>
      <c r="C607" s="1916"/>
      <c r="D607" s="1916"/>
      <c r="E607" s="2424"/>
      <c r="F607" s="1972"/>
    </row>
    <row r="608" spans="1:6">
      <c r="B608" s="1710"/>
      <c r="C608" s="1916"/>
      <c r="D608" s="1916"/>
      <c r="E608" s="2424"/>
      <c r="F608" s="1973"/>
    </row>
    <row r="609" spans="2:6">
      <c r="B609" s="1710"/>
      <c r="C609" s="1882"/>
      <c r="D609" s="1882"/>
      <c r="E609" s="2414"/>
      <c r="F609" s="1925"/>
    </row>
    <row r="610" spans="2:6">
      <c r="B610" s="1927" t="s">
        <v>2214</v>
      </c>
      <c r="C610" s="1965"/>
      <c r="D610" s="1924"/>
      <c r="E610" s="2425"/>
      <c r="F610" s="1974">
        <f>SUM(F605:F609)</f>
        <v>0</v>
      </c>
    </row>
    <row r="611" spans="2:6">
      <c r="B611" s="1710"/>
      <c r="C611" s="1882"/>
      <c r="D611" s="1882"/>
      <c r="E611" s="2414"/>
      <c r="F611" s="1925"/>
    </row>
    <row r="612" spans="2:6">
      <c r="B612" s="1710"/>
      <c r="C612" s="1882"/>
      <c r="D612" s="1882"/>
      <c r="E612" s="2414"/>
      <c r="F612" s="1925"/>
    </row>
    <row r="613" spans="2:6">
      <c r="B613" s="1710"/>
      <c r="C613" s="1882"/>
      <c r="D613" s="1882"/>
      <c r="E613" s="2414"/>
      <c r="F613" s="1925"/>
    </row>
    <row r="614" spans="2:6">
      <c r="B614" s="1710"/>
      <c r="C614" s="1882"/>
      <c r="D614" s="1882"/>
      <c r="E614" s="2414"/>
      <c r="F614" s="1925"/>
    </row>
    <row r="615" spans="2:6">
      <c r="B615" s="1710"/>
      <c r="C615" s="1882"/>
      <c r="D615" s="1882"/>
      <c r="E615" s="2414"/>
      <c r="F615" s="1925"/>
    </row>
    <row r="616" spans="2:6">
      <c r="B616" s="1710"/>
      <c r="C616" s="1882"/>
      <c r="D616" s="1882"/>
      <c r="E616" s="2414"/>
      <c r="F616" s="1925"/>
    </row>
    <row r="617" spans="2:6">
      <c r="B617" s="1710"/>
      <c r="C617" s="1882"/>
      <c r="D617" s="1882"/>
      <c r="E617" s="2414"/>
      <c r="F617" s="1925"/>
    </row>
    <row r="618" spans="2:6">
      <c r="B618" s="1710"/>
      <c r="C618" s="1882"/>
      <c r="D618" s="1882"/>
      <c r="E618" s="2414"/>
      <c r="F618" s="1925"/>
    </row>
    <row r="619" spans="2:6">
      <c r="B619" s="1710"/>
      <c r="C619" s="1882"/>
      <c r="D619" s="1882"/>
      <c r="E619" s="2414"/>
      <c r="F619" s="1925"/>
    </row>
    <row r="620" spans="2:6">
      <c r="B620" s="1710"/>
      <c r="C620" s="1882"/>
      <c r="D620" s="1882"/>
      <c r="E620" s="2414"/>
      <c r="F620" s="1925"/>
    </row>
    <row r="621" spans="2:6">
      <c r="B621" s="1710"/>
      <c r="C621" s="1882"/>
      <c r="D621" s="1882"/>
      <c r="E621" s="2414"/>
      <c r="F621" s="1925"/>
    </row>
    <row r="622" spans="2:6">
      <c r="B622" s="1710"/>
      <c r="C622" s="1882"/>
      <c r="D622" s="1882"/>
      <c r="E622" s="2414"/>
      <c r="F622" s="1925"/>
    </row>
    <row r="623" spans="2:6">
      <c r="B623" s="1710"/>
      <c r="C623" s="1882"/>
      <c r="D623" s="1882"/>
      <c r="E623" s="2414"/>
      <c r="F623" s="1925"/>
    </row>
    <row r="624" spans="2:6">
      <c r="B624" s="1710"/>
      <c r="C624" s="1882"/>
      <c r="D624" s="1882"/>
      <c r="E624" s="2414"/>
      <c r="F624" s="1925"/>
    </row>
    <row r="625" spans="1:6">
      <c r="B625" s="1710"/>
      <c r="C625" s="1882"/>
      <c r="D625" s="1882"/>
      <c r="E625" s="2414"/>
      <c r="F625" s="1925"/>
    </row>
    <row r="626" spans="1:6">
      <c r="B626" s="1710"/>
      <c r="C626" s="1882"/>
      <c r="D626" s="1882"/>
      <c r="E626" s="2414"/>
      <c r="F626" s="1925"/>
    </row>
    <row r="627" spans="1:6">
      <c r="B627" s="1710"/>
      <c r="C627" s="1882"/>
      <c r="D627" s="1882"/>
      <c r="E627" s="2414"/>
      <c r="F627" s="1925"/>
    </row>
    <row r="628" spans="1:6">
      <c r="B628" s="1710"/>
      <c r="C628" s="1882"/>
      <c r="D628" s="1882"/>
      <c r="E628" s="2414"/>
      <c r="F628" s="1925"/>
    </row>
    <row r="629" spans="1:6">
      <c r="B629" s="1710"/>
      <c r="C629" s="1882"/>
      <c r="D629" s="1882"/>
      <c r="E629" s="2414"/>
      <c r="F629" s="1925"/>
    </row>
    <row r="630" spans="1:6">
      <c r="B630" s="1710"/>
      <c r="C630" s="1882"/>
      <c r="D630" s="1882"/>
      <c r="E630" s="2414"/>
      <c r="F630" s="1925"/>
    </row>
    <row r="631" spans="1:6">
      <c r="B631" s="1710"/>
      <c r="C631" s="1882"/>
      <c r="D631" s="1882"/>
      <c r="E631" s="2414"/>
      <c r="F631" s="1925"/>
    </row>
    <row r="632" spans="1:6">
      <c r="B632" s="1710"/>
      <c r="C632" s="1882"/>
      <c r="D632" s="1882"/>
      <c r="E632" s="2414"/>
      <c r="F632" s="1925"/>
    </row>
    <row r="633" spans="1:6">
      <c r="B633" s="1710"/>
      <c r="C633" s="1882"/>
      <c r="D633" s="1882"/>
      <c r="E633" s="2414"/>
      <c r="F633" s="1925"/>
    </row>
    <row r="634" spans="1:6">
      <c r="B634" s="1710"/>
      <c r="C634" s="1882"/>
      <c r="D634" s="1882"/>
      <c r="E634" s="2414"/>
      <c r="F634" s="1925"/>
    </row>
    <row r="635" spans="1:6">
      <c r="B635" s="1710"/>
      <c r="C635" s="1882"/>
      <c r="D635" s="1882"/>
      <c r="E635" s="2414"/>
      <c r="F635" s="1925"/>
    </row>
    <row r="636" spans="1:6">
      <c r="B636" s="1710"/>
      <c r="C636" s="1882"/>
      <c r="D636" s="1882"/>
      <c r="E636" s="2414"/>
      <c r="F636" s="1925"/>
    </row>
    <row r="637" spans="1:6" ht="14.4" thickBot="1">
      <c r="B637" s="1710"/>
      <c r="C637" s="1882"/>
      <c r="D637" s="1882"/>
      <c r="E637" s="2414"/>
      <c r="F637" s="1925"/>
    </row>
    <row r="638" spans="1:6" ht="15" customHeight="1" thickTop="1" thickBot="1">
      <c r="A638" s="2361" t="s">
        <v>2215</v>
      </c>
      <c r="B638" s="818"/>
      <c r="C638" s="1998"/>
      <c r="D638" s="1999"/>
      <c r="E638" s="2435"/>
      <c r="F638" s="1963">
        <f>F610</f>
        <v>0</v>
      </c>
    </row>
    <row r="639" spans="1:6" ht="14.4" thickTop="1"/>
    <row r="640" spans="1:6" ht="13.8" customHeight="1">
      <c r="A640" s="2363" t="s">
        <v>2702</v>
      </c>
      <c r="B640" s="1883"/>
      <c r="C640" s="1883"/>
      <c r="D640" s="1883"/>
      <c r="E640" s="2421"/>
      <c r="F640" s="1883"/>
    </row>
    <row r="641" spans="1:9">
      <c r="A641" s="2363" t="s">
        <v>2019</v>
      </c>
      <c r="B641" s="2353"/>
      <c r="C641" s="2353"/>
      <c r="D641" s="2353"/>
      <c r="E641" s="2422"/>
      <c r="F641" s="2353"/>
    </row>
    <row r="642" spans="1:9" ht="14.4" thickBot="1">
      <c r="A642" s="2364" t="s">
        <v>2325</v>
      </c>
      <c r="B642" s="2354"/>
      <c r="C642" s="2354"/>
      <c r="D642" s="2354"/>
      <c r="E642" s="2423"/>
      <c r="F642" s="2354"/>
    </row>
    <row r="643" spans="1:9" ht="15" thickTop="1" thickBot="1">
      <c r="A643" s="2358" t="s">
        <v>7</v>
      </c>
      <c r="B643" s="815" t="s">
        <v>8</v>
      </c>
      <c r="C643" s="815" t="s">
        <v>10</v>
      </c>
      <c r="D643" s="838" t="s">
        <v>991</v>
      </c>
      <c r="E643" s="2436"/>
      <c r="F643" s="2000" t="s">
        <v>2188</v>
      </c>
    </row>
    <row r="644" spans="1:9" ht="14.4" thickTop="1">
      <c r="B644" s="1971"/>
      <c r="C644" s="1971"/>
      <c r="D644" s="2001"/>
      <c r="E644" s="2437"/>
      <c r="F644" s="2002"/>
    </row>
    <row r="645" spans="1:9">
      <c r="A645" s="2359" t="s">
        <v>2326</v>
      </c>
      <c r="B645" s="1971" t="s">
        <v>996</v>
      </c>
      <c r="C645" s="1971"/>
      <c r="D645" s="2001"/>
      <c r="E645" s="2437"/>
      <c r="F645" s="2002">
        <f>F283</f>
        <v>0</v>
      </c>
    </row>
    <row r="646" spans="1:9">
      <c r="B646" s="1971"/>
      <c r="C646" s="1971"/>
      <c r="D646" s="2001"/>
      <c r="E646" s="2437"/>
      <c r="F646" s="2002"/>
    </row>
    <row r="647" spans="1:9">
      <c r="A647" s="2359" t="s">
        <v>2452</v>
      </c>
      <c r="B647" s="1971" t="s">
        <v>933</v>
      </c>
      <c r="C647" s="1971"/>
      <c r="D647" s="2001"/>
      <c r="E647" s="2437"/>
      <c r="F647" s="2002">
        <f>F481</f>
        <v>0</v>
      </c>
    </row>
    <row r="648" spans="1:9">
      <c r="B648" s="1971"/>
      <c r="C648" s="1971"/>
      <c r="D648" s="2001"/>
      <c r="E648" s="2437"/>
      <c r="F648" s="2002"/>
    </row>
    <row r="649" spans="1:9">
      <c r="A649" s="2359" t="s">
        <v>2703</v>
      </c>
      <c r="B649" s="1971" t="s">
        <v>931</v>
      </c>
      <c r="C649" s="1971"/>
      <c r="D649" s="2001"/>
      <c r="E649" s="2437"/>
      <c r="F649" s="2002">
        <f>F638</f>
        <v>0</v>
      </c>
    </row>
    <row r="650" spans="1:9">
      <c r="B650" s="1971"/>
      <c r="C650" s="1971"/>
      <c r="D650" s="2001"/>
      <c r="E650" s="2437"/>
      <c r="F650" s="2002"/>
    </row>
    <row r="651" spans="1:9">
      <c r="B651" s="1971"/>
      <c r="C651" s="1971"/>
      <c r="D651" s="2001"/>
      <c r="E651" s="2437"/>
      <c r="F651" s="2002"/>
    </row>
    <row r="652" spans="1:9">
      <c r="B652" s="1927" t="s">
        <v>2331</v>
      </c>
      <c r="C652" s="1927"/>
      <c r="D652" s="1928"/>
      <c r="E652" s="2438"/>
      <c r="F652" s="2003">
        <f>SUM(F645:F649)</f>
        <v>0</v>
      </c>
    </row>
    <row r="653" spans="1:9">
      <c r="B653" s="1971"/>
      <c r="C653" s="1971"/>
      <c r="D653" s="2001"/>
      <c r="E653" s="2437"/>
      <c r="F653" s="2002"/>
    </row>
    <row r="654" spans="1:9">
      <c r="B654" s="1971"/>
      <c r="C654" s="1971"/>
      <c r="D654" s="2001"/>
      <c r="E654" s="2437"/>
      <c r="F654" s="2002"/>
      <c r="I654" s="869"/>
    </row>
    <row r="655" spans="1:9">
      <c r="B655" s="1971"/>
      <c r="C655" s="1971"/>
      <c r="D655" s="2001"/>
      <c r="E655" s="2437"/>
      <c r="F655" s="2002"/>
    </row>
    <row r="656" spans="1:9">
      <c r="B656" s="1971"/>
      <c r="C656" s="1971"/>
      <c r="D656" s="2001"/>
      <c r="E656" s="2437"/>
      <c r="F656" s="2002"/>
    </row>
    <row r="657" spans="2:6">
      <c r="B657" s="1971"/>
      <c r="C657" s="1971"/>
      <c r="D657" s="2001"/>
      <c r="E657" s="2437"/>
      <c r="F657" s="2002"/>
    </row>
    <row r="658" spans="2:6">
      <c r="B658" s="1971"/>
      <c r="C658" s="1971"/>
      <c r="D658" s="2001"/>
      <c r="E658" s="2437"/>
      <c r="F658" s="2002"/>
    </row>
    <row r="659" spans="2:6">
      <c r="B659" s="1971"/>
      <c r="C659" s="1971"/>
      <c r="D659" s="2001"/>
      <c r="E659" s="2437"/>
      <c r="F659" s="2002"/>
    </row>
    <row r="660" spans="2:6">
      <c r="B660" s="1971"/>
      <c r="C660" s="1971"/>
      <c r="D660" s="2001"/>
      <c r="E660" s="2437"/>
      <c r="F660" s="2002"/>
    </row>
    <row r="661" spans="2:6">
      <c r="B661" s="1971"/>
      <c r="C661" s="1971"/>
      <c r="D661" s="2001"/>
      <c r="E661" s="2437"/>
      <c r="F661" s="2002"/>
    </row>
    <row r="662" spans="2:6">
      <c r="B662" s="1971"/>
      <c r="C662" s="1971"/>
      <c r="D662" s="2001"/>
      <c r="E662" s="2437"/>
      <c r="F662" s="2002"/>
    </row>
    <row r="663" spans="2:6">
      <c r="B663" s="1971"/>
      <c r="C663" s="1971"/>
      <c r="D663" s="2001"/>
      <c r="E663" s="2437"/>
      <c r="F663" s="2002"/>
    </row>
    <row r="664" spans="2:6">
      <c r="B664" s="1971"/>
      <c r="C664" s="1971"/>
      <c r="D664" s="2001"/>
      <c r="E664" s="2437"/>
      <c r="F664" s="2002"/>
    </row>
    <row r="665" spans="2:6">
      <c r="B665" s="1971"/>
      <c r="C665" s="1971"/>
      <c r="D665" s="2001"/>
      <c r="E665" s="2437"/>
      <c r="F665" s="2002"/>
    </row>
    <row r="666" spans="2:6">
      <c r="B666" s="1971"/>
      <c r="C666" s="1971"/>
      <c r="D666" s="2001"/>
      <c r="E666" s="2437"/>
      <c r="F666" s="2002"/>
    </row>
    <row r="667" spans="2:6">
      <c r="B667" s="1971"/>
      <c r="C667" s="1971"/>
      <c r="D667" s="2001"/>
      <c r="E667" s="2437"/>
      <c r="F667" s="2002"/>
    </row>
    <row r="668" spans="2:6">
      <c r="B668" s="1971"/>
      <c r="C668" s="1971"/>
      <c r="D668" s="2001"/>
      <c r="E668" s="2437"/>
      <c r="F668" s="2002"/>
    </row>
    <row r="669" spans="2:6">
      <c r="B669" s="1971"/>
      <c r="C669" s="1971"/>
      <c r="D669" s="2001"/>
      <c r="E669" s="2437"/>
      <c r="F669" s="2002"/>
    </row>
    <row r="670" spans="2:6">
      <c r="B670" s="1971"/>
      <c r="C670" s="1971"/>
      <c r="D670" s="2001"/>
      <c r="E670" s="2437"/>
      <c r="F670" s="2002"/>
    </row>
    <row r="671" spans="2:6">
      <c r="B671" s="1971"/>
      <c r="C671" s="1971"/>
      <c r="D671" s="2001"/>
      <c r="E671" s="2437"/>
      <c r="F671" s="2002"/>
    </row>
    <row r="672" spans="2:6">
      <c r="B672" s="1971"/>
      <c r="C672" s="1971"/>
      <c r="D672" s="2001"/>
      <c r="E672" s="2437"/>
      <c r="F672" s="2002"/>
    </row>
    <row r="673" spans="1:6">
      <c r="B673" s="1971"/>
      <c r="C673" s="1971"/>
      <c r="D673" s="2001"/>
      <c r="E673" s="2437"/>
      <c r="F673" s="2002"/>
    </row>
    <row r="674" spans="1:6">
      <c r="B674" s="1971"/>
      <c r="C674" s="1971"/>
      <c r="D674" s="2001"/>
      <c r="E674" s="2437"/>
      <c r="F674" s="2002"/>
    </row>
    <row r="675" spans="1:6">
      <c r="B675" s="1971"/>
      <c r="C675" s="1971"/>
      <c r="D675" s="2001"/>
      <c r="E675" s="2437"/>
      <c r="F675" s="2002"/>
    </row>
    <row r="676" spans="1:6">
      <c r="B676" s="1971"/>
      <c r="C676" s="1971"/>
      <c r="D676" s="2001"/>
      <c r="E676" s="2437"/>
      <c r="F676" s="2002"/>
    </row>
    <row r="677" spans="1:6">
      <c r="B677" s="1971"/>
      <c r="C677" s="1971"/>
      <c r="D677" s="2001"/>
      <c r="E677" s="2437"/>
      <c r="F677" s="2002"/>
    </row>
    <row r="678" spans="1:6">
      <c r="B678" s="1971"/>
      <c r="C678" s="1971"/>
      <c r="D678" s="2001"/>
      <c r="E678" s="2437"/>
      <c r="F678" s="2002"/>
    </row>
    <row r="679" spans="1:6">
      <c r="B679" s="1971"/>
      <c r="C679" s="1971"/>
      <c r="D679" s="2001"/>
      <c r="E679" s="2437"/>
      <c r="F679" s="2002"/>
    </row>
    <row r="680" spans="1:6">
      <c r="B680" s="1971"/>
      <c r="C680" s="1971"/>
      <c r="D680" s="2001"/>
      <c r="E680" s="2437"/>
      <c r="F680" s="2002"/>
    </row>
    <row r="681" spans="1:6">
      <c r="B681" s="1971"/>
      <c r="C681" s="1971"/>
      <c r="D681" s="2001"/>
      <c r="E681" s="2437"/>
      <c r="F681" s="2002"/>
    </row>
    <row r="682" spans="1:6">
      <c r="B682" s="1971"/>
      <c r="C682" s="1971"/>
      <c r="D682" s="2001"/>
      <c r="E682" s="2437"/>
      <c r="F682" s="2002"/>
    </row>
    <row r="683" spans="1:6">
      <c r="B683" s="1971"/>
      <c r="C683" s="1971"/>
      <c r="D683" s="2001"/>
      <c r="E683" s="2437"/>
      <c r="F683" s="2002"/>
    </row>
    <row r="684" spans="1:6">
      <c r="B684" s="1971"/>
      <c r="C684" s="1971"/>
      <c r="D684" s="2001"/>
      <c r="E684" s="2437"/>
      <c r="F684" s="2002"/>
    </row>
    <row r="685" spans="1:6" ht="14.4" thickBot="1">
      <c r="B685" s="1971"/>
      <c r="C685" s="1971"/>
      <c r="D685" s="2001"/>
      <c r="E685" s="2437"/>
      <c r="F685" s="2002"/>
    </row>
    <row r="686" spans="1:6" ht="15" thickTop="1" thickBot="1">
      <c r="A686" s="2372"/>
      <c r="B686" s="2004"/>
      <c r="C686" s="2004"/>
      <c r="D686" s="2004"/>
      <c r="E686" s="2439"/>
      <c r="F686" s="1977">
        <f>F652</f>
        <v>0</v>
      </c>
    </row>
    <row r="687" spans="1:6" ht="14.4" thickTop="1"/>
  </sheetData>
  <sheetProtection algorithmName="SHA-512" hashValue="FufbeYTd6JCgWfXCPCTmOMEmhBkERLjHacbWNuHcDzOSRTMIbI43ls8/vVH2xQWeOW9MTfhq2dADSJJUfKdvHw==" saltValue="81gnGyFJmiIMP0z1gGyA2w==" spinCount="100000" sheet="1" objects="1" scenarios="1"/>
  <printOptions horizontalCentered="1"/>
  <pageMargins left="0.25" right="0.25" top="0.75" bottom="0.75" header="0.3" footer="0.3"/>
  <pageSetup paperSize="9" orientation="portrait" r:id="rId1"/>
  <headerFooter>
    <oddFooter>&amp;LLINK BRIDGE ELECTRICAL WORKS&amp;CBILL 5.2&amp;RPage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9:J633"/>
  <sheetViews>
    <sheetView view="pageBreakPreview" zoomScaleNormal="100" zoomScaleSheetLayoutView="100" workbookViewId="0">
      <selection activeCell="J21" sqref="J21"/>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38"/>
      <c r="F21" s="140" t="s">
        <v>616</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rintOptions horizontalCentered="1"/>
  <pageMargins left="0.25" right="0.25"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615"/>
  <sheetViews>
    <sheetView view="pageBreakPreview" zoomScaleNormal="70" zoomScaleSheetLayoutView="100" workbookViewId="0">
      <pane ySplit="1" topLeftCell="A470" activePane="bottomLeft" state="frozen"/>
      <selection activeCell="J21" sqref="J21"/>
      <selection pane="bottomLeft" activeCell="J21" sqref="J21"/>
    </sheetView>
  </sheetViews>
  <sheetFormatPr defaultColWidth="8.88671875" defaultRowHeight="13.8"/>
  <cols>
    <col min="1" max="1" width="4.109375" style="358" customWidth="1"/>
    <col min="2" max="2" width="46.33203125" style="358" customWidth="1"/>
    <col min="3" max="3" width="7.6640625" style="72" customWidth="1"/>
    <col min="4" max="4" width="6.88671875" style="358" customWidth="1"/>
    <col min="5" max="5" width="9.6640625" style="358" customWidth="1"/>
    <col min="6" max="6" width="13.5546875" style="358" customWidth="1"/>
    <col min="7" max="8" width="8.88671875" style="72" customWidth="1"/>
    <col min="9" max="16384" width="8.88671875" style="72"/>
  </cols>
  <sheetData>
    <row r="1" spans="1:6" s="29" customFormat="1">
      <c r="A1" s="24" t="s">
        <v>7</v>
      </c>
      <c r="B1" s="25" t="s">
        <v>8</v>
      </c>
      <c r="C1" s="26" t="s">
        <v>9</v>
      </c>
      <c r="D1" s="28" t="s">
        <v>10</v>
      </c>
      <c r="E1" s="27" t="s">
        <v>11</v>
      </c>
      <c r="F1" s="167" t="s">
        <v>12</v>
      </c>
    </row>
    <row r="2" spans="1:6" s="357" customFormat="1">
      <c r="A2" s="208"/>
      <c r="B2" s="245" t="s">
        <v>418</v>
      </c>
      <c r="C2" s="246"/>
      <c r="D2" s="208"/>
      <c r="E2" s="234"/>
      <c r="F2" s="235"/>
    </row>
    <row r="3" spans="1:6" s="357" customFormat="1">
      <c r="A3" s="208"/>
      <c r="B3" s="242"/>
      <c r="C3" s="246"/>
      <c r="D3" s="237"/>
      <c r="E3" s="238"/>
      <c r="F3" s="235"/>
    </row>
    <row r="4" spans="1:6" s="357" customFormat="1">
      <c r="A4" s="208"/>
      <c r="B4" s="242" t="s">
        <v>416</v>
      </c>
      <c r="C4" s="246"/>
      <c r="D4" s="237"/>
      <c r="E4" s="238"/>
      <c r="F4" s="235"/>
    </row>
    <row r="5" spans="1:6" s="357" customFormat="1" ht="54.6" customHeight="1">
      <c r="A5" s="208"/>
      <c r="B5" s="236" t="s">
        <v>403</v>
      </c>
      <c r="C5" s="246"/>
      <c r="D5" s="237"/>
      <c r="E5" s="238"/>
      <c r="F5" s="235"/>
    </row>
    <row r="6" spans="1:6" s="357" customFormat="1">
      <c r="A6" s="208"/>
      <c r="B6" s="236"/>
      <c r="C6" s="246"/>
      <c r="D6" s="237"/>
      <c r="E6" s="238"/>
      <c r="F6" s="235"/>
    </row>
    <row r="7" spans="1:6" s="357" customFormat="1" ht="27.6">
      <c r="A7" s="208" t="s">
        <v>28</v>
      </c>
      <c r="B7" s="218" t="s">
        <v>425</v>
      </c>
      <c r="C7" s="246">
        <v>45</v>
      </c>
      <c r="D7" s="208" t="s">
        <v>46</v>
      </c>
      <c r="E7" s="238">
        <v>350</v>
      </c>
      <c r="F7" s="235">
        <f>$C7*E7</f>
        <v>15750</v>
      </c>
    </row>
    <row r="8" spans="1:6" s="357" customFormat="1">
      <c r="A8" s="208"/>
      <c r="B8" s="218"/>
      <c r="C8" s="246"/>
      <c r="D8" s="208"/>
      <c r="E8" s="238"/>
      <c r="F8" s="235"/>
    </row>
    <row r="9" spans="1:6" s="357" customFormat="1" ht="26.25" customHeight="1">
      <c r="A9" s="206" t="s">
        <v>30</v>
      </c>
      <c r="B9" s="218" t="s">
        <v>435</v>
      </c>
      <c r="C9" s="247">
        <v>7</v>
      </c>
      <c r="D9" s="208" t="s">
        <v>46</v>
      </c>
      <c r="E9" s="238">
        <v>1500</v>
      </c>
      <c r="F9" s="235">
        <f t="shared" ref="F9" si="0">$C9*E9</f>
        <v>10500</v>
      </c>
    </row>
    <row r="10" spans="1:6" s="357" customFormat="1">
      <c r="A10" s="208"/>
      <c r="B10" s="218"/>
      <c r="C10" s="246"/>
      <c r="D10" s="208"/>
      <c r="E10" s="238"/>
      <c r="F10" s="235"/>
    </row>
    <row r="11" spans="1:6" s="357" customFormat="1">
      <c r="A11" s="208"/>
      <c r="B11" s="236" t="s">
        <v>404</v>
      </c>
      <c r="C11" s="246"/>
      <c r="D11" s="237"/>
      <c r="E11" s="238"/>
      <c r="F11" s="235"/>
    </row>
    <row r="12" spans="1:6" s="357" customFormat="1" ht="27.6">
      <c r="A12" s="208" t="s">
        <v>31</v>
      </c>
      <c r="B12" s="218" t="s">
        <v>405</v>
      </c>
      <c r="C12" s="246">
        <v>21</v>
      </c>
      <c r="D12" s="208" t="s">
        <v>46</v>
      </c>
      <c r="E12" s="238">
        <v>1200</v>
      </c>
      <c r="F12" s="235">
        <f t="shared" ref="F12" si="1">$C12*E12</f>
        <v>25200</v>
      </c>
    </row>
    <row r="13" spans="1:6" s="357" customFormat="1">
      <c r="A13" s="208"/>
      <c r="B13" s="218"/>
      <c r="C13" s="246"/>
      <c r="D13" s="208"/>
      <c r="E13" s="238"/>
      <c r="F13" s="235"/>
    </row>
    <row r="14" spans="1:6" s="357" customFormat="1" ht="15" customHeight="1">
      <c r="A14" s="208"/>
      <c r="B14" s="242" t="s">
        <v>406</v>
      </c>
      <c r="C14" s="247"/>
      <c r="D14" s="208"/>
      <c r="E14" s="234"/>
      <c r="F14" s="235"/>
    </row>
    <row r="15" spans="1:6" s="357" customFormat="1">
      <c r="A15" s="208"/>
      <c r="B15" s="218"/>
      <c r="C15" s="247"/>
      <c r="D15" s="208"/>
      <c r="E15" s="238"/>
      <c r="F15" s="235"/>
    </row>
    <row r="16" spans="1:6" s="357" customFormat="1">
      <c r="A16" s="208" t="s">
        <v>32</v>
      </c>
      <c r="B16" s="244" t="s">
        <v>407</v>
      </c>
      <c r="C16" s="247">
        <f>C7</f>
        <v>45</v>
      </c>
      <c r="D16" s="208" t="s">
        <v>46</v>
      </c>
      <c r="E16" s="238">
        <v>1500</v>
      </c>
      <c r="F16" s="235">
        <f t="shared" ref="F16" si="2">$C16*E16</f>
        <v>67500</v>
      </c>
    </row>
    <row r="17" spans="1:6" s="357" customFormat="1">
      <c r="A17" s="208"/>
      <c r="B17" s="218"/>
      <c r="C17" s="247"/>
      <c r="D17" s="208"/>
      <c r="E17" s="238"/>
      <c r="F17" s="235"/>
    </row>
    <row r="18" spans="1:6" s="357" customFormat="1">
      <c r="A18" s="208"/>
      <c r="B18" s="236" t="s">
        <v>408</v>
      </c>
      <c r="C18" s="246"/>
      <c r="D18" s="208"/>
      <c r="E18" s="238"/>
      <c r="F18" s="235"/>
    </row>
    <row r="19" spans="1:6" s="357" customFormat="1" ht="220.8">
      <c r="A19" s="208" t="s">
        <v>33</v>
      </c>
      <c r="B19" s="41" t="s">
        <v>688</v>
      </c>
      <c r="C19" s="247">
        <v>5</v>
      </c>
      <c r="D19" s="208" t="s">
        <v>44</v>
      </c>
      <c r="E19" s="238">
        <v>25000</v>
      </c>
      <c r="F19" s="235">
        <f t="shared" ref="F19" si="3">$C19*E19</f>
        <v>125000</v>
      </c>
    </row>
    <row r="20" spans="1:6" s="357" customFormat="1">
      <c r="A20" s="208"/>
      <c r="B20" s="218"/>
      <c r="C20" s="247"/>
      <c r="D20" s="208"/>
      <c r="E20" s="234"/>
      <c r="F20" s="235"/>
    </row>
    <row r="21" spans="1:6" s="357" customFormat="1" ht="41.4">
      <c r="A21" s="208" t="s">
        <v>34</v>
      </c>
      <c r="B21" s="221" t="s">
        <v>409</v>
      </c>
      <c r="C21" s="246">
        <v>1</v>
      </c>
      <c r="D21" s="208" t="s">
        <v>7</v>
      </c>
      <c r="E21" s="238">
        <v>15000</v>
      </c>
      <c r="F21" s="235">
        <f t="shared" ref="F21" si="4">$C21*E21</f>
        <v>15000</v>
      </c>
    </row>
    <row r="22" spans="1:6" s="357" customFormat="1">
      <c r="A22" s="208"/>
      <c r="B22" s="221"/>
      <c r="C22" s="246"/>
      <c r="D22" s="208"/>
      <c r="E22" s="238"/>
      <c r="F22" s="235"/>
    </row>
    <row r="23" spans="1:6" s="357" customFormat="1">
      <c r="A23" s="208"/>
      <c r="B23" s="221"/>
      <c r="C23" s="246"/>
      <c r="D23" s="208"/>
      <c r="E23" s="238"/>
      <c r="F23" s="235"/>
    </row>
    <row r="24" spans="1:6" s="357" customFormat="1">
      <c r="A24" s="208"/>
      <c r="B24" s="221"/>
      <c r="C24" s="246"/>
      <c r="D24" s="208"/>
      <c r="E24" s="238"/>
      <c r="F24" s="235"/>
    </row>
    <row r="25" spans="1:6" s="357" customFormat="1">
      <c r="A25" s="208"/>
      <c r="B25" s="221"/>
      <c r="C25" s="246"/>
      <c r="D25" s="208"/>
      <c r="E25" s="238"/>
      <c r="F25" s="235"/>
    </row>
    <row r="26" spans="1:6" s="357" customFormat="1">
      <c r="A26" s="208"/>
      <c r="B26" s="221"/>
      <c r="C26" s="246"/>
      <c r="D26" s="208"/>
      <c r="E26" s="238"/>
      <c r="F26" s="235"/>
    </row>
    <row r="27" spans="1:6" s="357" customFormat="1">
      <c r="A27" s="208"/>
      <c r="B27" s="221"/>
      <c r="C27" s="246"/>
      <c r="D27" s="208"/>
      <c r="E27" s="238"/>
      <c r="F27" s="235"/>
    </row>
    <row r="28" spans="1:6" s="357" customFormat="1">
      <c r="A28" s="355"/>
      <c r="B28" s="360"/>
      <c r="C28" s="361"/>
      <c r="D28" s="355"/>
      <c r="E28" s="362"/>
      <c r="F28" s="363"/>
    </row>
    <row r="29" spans="1:6" s="357" customFormat="1">
      <c r="A29" s="216"/>
      <c r="B29" s="224" t="s">
        <v>410</v>
      </c>
      <c r="C29" s="382"/>
      <c r="D29" s="216"/>
      <c r="E29" s="366"/>
      <c r="F29" s="263">
        <f>SUM(F2:F28)</f>
        <v>258950</v>
      </c>
    </row>
    <row r="30" spans="1:6" s="357" customFormat="1">
      <c r="A30" s="208"/>
      <c r="B30" s="208"/>
      <c r="C30" s="246"/>
      <c r="D30" s="208"/>
      <c r="E30" s="234"/>
      <c r="F30" s="235"/>
    </row>
    <row r="31" spans="1:6" s="357" customFormat="1">
      <c r="A31" s="208"/>
      <c r="B31" s="233" t="s">
        <v>419</v>
      </c>
      <c r="C31" s="246"/>
      <c r="D31" s="208"/>
      <c r="E31" s="234"/>
      <c r="F31" s="235"/>
    </row>
    <row r="32" spans="1:6" s="357" customFormat="1">
      <c r="A32" s="208"/>
      <c r="B32" s="233"/>
      <c r="C32" s="246"/>
      <c r="D32" s="208"/>
      <c r="E32" s="234"/>
      <c r="F32" s="235"/>
    </row>
    <row r="33" spans="1:6" s="357" customFormat="1">
      <c r="A33" s="208"/>
      <c r="B33" s="233" t="s">
        <v>576</v>
      </c>
      <c r="C33" s="246"/>
      <c r="D33" s="208"/>
      <c r="E33" s="234"/>
      <c r="F33" s="235"/>
    </row>
    <row r="34" spans="1:6" s="357" customFormat="1">
      <c r="A34" s="208"/>
      <c r="B34" s="233"/>
      <c r="C34" s="246"/>
      <c r="D34" s="208"/>
      <c r="E34" s="234"/>
      <c r="F34" s="235"/>
    </row>
    <row r="35" spans="1:6" s="357" customFormat="1">
      <c r="A35" s="208"/>
      <c r="B35" s="262" t="s">
        <v>411</v>
      </c>
      <c r="C35" s="247"/>
      <c r="D35" s="208"/>
      <c r="E35" s="238"/>
      <c r="F35" s="235"/>
    </row>
    <row r="36" spans="1:6" s="357" customFormat="1" ht="15" customHeight="1">
      <c r="A36" s="208"/>
      <c r="B36" s="218"/>
      <c r="C36" s="247"/>
      <c r="D36" s="208"/>
      <c r="E36" s="234"/>
      <c r="F36" s="235"/>
    </row>
    <row r="37" spans="1:6" s="357" customFormat="1" ht="33.6" customHeight="1">
      <c r="A37" s="208"/>
      <c r="B37" s="359" t="s">
        <v>571</v>
      </c>
      <c r="C37" s="247"/>
      <c r="D37" s="208"/>
      <c r="E37" s="239"/>
      <c r="F37" s="240"/>
    </row>
    <row r="38" spans="1:6" s="357" customFormat="1" ht="15" customHeight="1">
      <c r="A38" s="208"/>
      <c r="B38" s="354"/>
      <c r="C38" s="247"/>
      <c r="D38" s="208"/>
      <c r="E38" s="239"/>
      <c r="F38" s="240"/>
    </row>
    <row r="39" spans="1:6" s="357" customFormat="1" ht="27.6">
      <c r="A39" s="208" t="s">
        <v>28</v>
      </c>
      <c r="B39" s="51" t="s">
        <v>609</v>
      </c>
      <c r="C39" s="247">
        <v>494</v>
      </c>
      <c r="D39" s="208" t="s">
        <v>398</v>
      </c>
      <c r="E39" s="238">
        <v>350</v>
      </c>
      <c r="F39" s="235">
        <f t="shared" ref="F39" si="5">$C39*E39</f>
        <v>172900</v>
      </c>
    </row>
    <row r="40" spans="1:6" s="357" customFormat="1">
      <c r="A40" s="208"/>
      <c r="B40" s="51"/>
      <c r="C40" s="247"/>
      <c r="D40" s="208"/>
      <c r="E40" s="239"/>
      <c r="F40" s="240"/>
    </row>
    <row r="41" spans="1:6" s="357" customFormat="1">
      <c r="A41" s="208" t="s">
        <v>30</v>
      </c>
      <c r="B41" s="51" t="s">
        <v>572</v>
      </c>
      <c r="C41" s="247">
        <f>C39</f>
        <v>494</v>
      </c>
      <c r="D41" s="208" t="s">
        <v>398</v>
      </c>
      <c r="E41" s="238">
        <v>350</v>
      </c>
      <c r="F41" s="235">
        <f t="shared" ref="F41" si="6">$C41*E41</f>
        <v>172900</v>
      </c>
    </row>
    <row r="42" spans="1:6" s="357" customFormat="1" ht="15" customHeight="1">
      <c r="A42" s="208"/>
      <c r="B42" s="51"/>
      <c r="C42" s="247"/>
      <c r="D42" s="208"/>
      <c r="E42" s="239"/>
      <c r="F42" s="240"/>
    </row>
    <row r="43" spans="1:6" s="357" customFormat="1">
      <c r="A43" s="208"/>
      <c r="B43" s="77" t="s">
        <v>569</v>
      </c>
      <c r="C43" s="247"/>
      <c r="D43" s="208"/>
      <c r="E43" s="239"/>
      <c r="F43" s="240"/>
    </row>
    <row r="44" spans="1:6" s="357" customFormat="1" ht="15" customHeight="1">
      <c r="A44" s="208"/>
      <c r="B44" s="354"/>
      <c r="C44" s="247"/>
      <c r="D44" s="208"/>
      <c r="E44" s="239"/>
      <c r="F44" s="240"/>
    </row>
    <row r="45" spans="1:6" s="357" customFormat="1">
      <c r="A45" s="208" t="s">
        <v>31</v>
      </c>
      <c r="B45" s="346" t="s">
        <v>573</v>
      </c>
      <c r="C45" s="247">
        <v>220</v>
      </c>
      <c r="D45" s="208" t="s">
        <v>29</v>
      </c>
      <c r="E45" s="238">
        <v>475</v>
      </c>
      <c r="F45" s="235">
        <f t="shared" ref="F45" si="7">$C45*E45</f>
        <v>104500</v>
      </c>
    </row>
    <row r="46" spans="1:6" s="357" customFormat="1">
      <c r="A46" s="208"/>
      <c r="B46" s="51"/>
      <c r="C46" s="247"/>
      <c r="D46" s="208"/>
      <c r="E46" s="239"/>
      <c r="F46" s="240"/>
    </row>
    <row r="47" spans="1:6" s="357" customFormat="1">
      <c r="A47" s="208"/>
      <c r="B47" s="77" t="s">
        <v>685</v>
      </c>
      <c r="C47" s="247"/>
      <c r="D47" s="208"/>
      <c r="E47" s="239"/>
      <c r="F47" s="240"/>
    </row>
    <row r="48" spans="1:6" s="357" customFormat="1">
      <c r="A48" s="208"/>
      <c r="B48" s="51"/>
      <c r="C48" s="247"/>
      <c r="D48" s="208"/>
      <c r="E48" s="239"/>
      <c r="F48" s="240"/>
    </row>
    <row r="49" spans="1:6" s="357" customFormat="1">
      <c r="A49" s="208" t="s">
        <v>32</v>
      </c>
      <c r="B49" s="78" t="s">
        <v>614</v>
      </c>
      <c r="C49" s="247">
        <v>220</v>
      </c>
      <c r="D49" s="208" t="s">
        <v>29</v>
      </c>
      <c r="E49" s="238">
        <v>2800</v>
      </c>
      <c r="F49" s="235">
        <f t="shared" ref="F49" si="8">$C49*E49</f>
        <v>616000</v>
      </c>
    </row>
    <row r="50" spans="1:6" s="357" customFormat="1">
      <c r="A50" s="208"/>
      <c r="B50" s="51"/>
      <c r="C50" s="247"/>
      <c r="D50" s="208"/>
      <c r="E50" s="239"/>
      <c r="F50" s="240"/>
    </row>
    <row r="51" spans="1:6" s="357" customFormat="1">
      <c r="A51" s="208" t="s">
        <v>33</v>
      </c>
      <c r="B51" s="78" t="s">
        <v>615</v>
      </c>
      <c r="C51" s="247">
        <v>714</v>
      </c>
      <c r="D51" s="208" t="s">
        <v>29</v>
      </c>
      <c r="E51" s="238">
        <v>2800</v>
      </c>
      <c r="F51" s="235">
        <f t="shared" ref="F51" si="9">$C51*E51</f>
        <v>1999200</v>
      </c>
    </row>
    <row r="52" spans="1:6" s="357" customFormat="1" ht="15" customHeight="1">
      <c r="A52" s="208"/>
      <c r="B52" s="51"/>
      <c r="C52" s="247"/>
      <c r="D52" s="208"/>
      <c r="E52" s="239"/>
      <c r="F52" s="240"/>
    </row>
    <row r="53" spans="1:6" s="357" customFormat="1">
      <c r="A53" s="208"/>
      <c r="B53" s="77" t="s">
        <v>574</v>
      </c>
      <c r="C53" s="247"/>
      <c r="D53" s="208"/>
      <c r="E53" s="239"/>
      <c r="F53" s="240"/>
    </row>
    <row r="54" spans="1:6" s="357" customFormat="1" ht="15" customHeight="1">
      <c r="A54" s="208"/>
      <c r="B54" s="354"/>
      <c r="C54" s="247"/>
      <c r="D54" s="208"/>
      <c r="E54" s="239"/>
      <c r="F54" s="240"/>
    </row>
    <row r="55" spans="1:6" s="357" customFormat="1" ht="60" customHeight="1">
      <c r="A55" s="208"/>
      <c r="B55" s="340" t="s">
        <v>693</v>
      </c>
      <c r="C55" s="247"/>
      <c r="D55" s="208"/>
      <c r="E55" s="239"/>
      <c r="F55" s="240"/>
    </row>
    <row r="56" spans="1:6" s="357" customFormat="1">
      <c r="A56" s="208" t="s">
        <v>34</v>
      </c>
      <c r="B56" s="342" t="s">
        <v>690</v>
      </c>
      <c r="C56" s="247">
        <v>8070</v>
      </c>
      <c r="D56" s="208" t="s">
        <v>399</v>
      </c>
      <c r="E56" s="238">
        <v>180</v>
      </c>
      <c r="F56" s="235">
        <f t="shared" ref="F56" si="10">$C56*E56</f>
        <v>1452600</v>
      </c>
    </row>
    <row r="57" spans="1:6" s="357" customFormat="1" ht="15" customHeight="1">
      <c r="A57" s="208"/>
      <c r="B57" s="51"/>
      <c r="C57" s="247"/>
      <c r="D57" s="208"/>
      <c r="E57" s="239"/>
      <c r="F57" s="240"/>
    </row>
    <row r="58" spans="1:6" s="357" customFormat="1">
      <c r="A58" s="208"/>
      <c r="B58" s="33" t="s">
        <v>694</v>
      </c>
      <c r="C58" s="247"/>
      <c r="D58" s="208"/>
      <c r="E58" s="239"/>
      <c r="F58" s="240"/>
    </row>
    <row r="59" spans="1:6" s="357" customFormat="1" ht="15" customHeight="1">
      <c r="A59" s="208"/>
      <c r="B59" s="354"/>
      <c r="C59" s="247"/>
      <c r="D59" s="208"/>
      <c r="E59" s="239"/>
      <c r="F59" s="240"/>
    </row>
    <row r="60" spans="1:6" s="357" customFormat="1">
      <c r="A60" s="208" t="s">
        <v>35</v>
      </c>
      <c r="B60" s="51" t="s">
        <v>575</v>
      </c>
      <c r="C60" s="247">
        <v>1537</v>
      </c>
      <c r="D60" s="208" t="s">
        <v>29</v>
      </c>
      <c r="E60" s="238">
        <v>600</v>
      </c>
      <c r="F60" s="235">
        <f t="shared" ref="F60" si="11">$C60*E60</f>
        <v>922200</v>
      </c>
    </row>
    <row r="61" spans="1:6" s="357" customFormat="1" ht="15" customHeight="1">
      <c r="A61" s="208"/>
      <c r="B61" s="51"/>
      <c r="C61" s="247"/>
      <c r="D61" s="208"/>
      <c r="E61" s="239"/>
      <c r="F61" s="240"/>
    </row>
    <row r="62" spans="1:6" customFormat="1" ht="14.4">
      <c r="A62" s="208"/>
      <c r="B62" s="233" t="s">
        <v>786</v>
      </c>
      <c r="C62" s="462"/>
      <c r="D62" s="463"/>
      <c r="E62" s="464"/>
      <c r="F62" s="465"/>
    </row>
    <row r="63" spans="1:6" customFormat="1" ht="14.4">
      <c r="A63" s="208"/>
      <c r="B63" s="233"/>
      <c r="C63" s="462"/>
      <c r="D63" s="463"/>
      <c r="E63" s="464"/>
      <c r="F63" s="465"/>
    </row>
    <row r="64" spans="1:6" customFormat="1" ht="42.6" customHeight="1">
      <c r="A64" s="206" t="s">
        <v>36</v>
      </c>
      <c r="B64" s="221" t="s">
        <v>787</v>
      </c>
      <c r="C64" s="462">
        <v>823</v>
      </c>
      <c r="D64" s="463" t="s">
        <v>29</v>
      </c>
      <c r="E64" s="464">
        <v>300</v>
      </c>
      <c r="F64" s="465">
        <f t="shared" ref="F64" si="12">$C64*E64</f>
        <v>246900</v>
      </c>
    </row>
    <row r="65" spans="1:6" customFormat="1" ht="14.4">
      <c r="A65" s="208"/>
      <c r="B65" s="233"/>
      <c r="C65" s="462"/>
      <c r="D65" s="463"/>
      <c r="E65" s="464"/>
      <c r="F65" s="465"/>
    </row>
    <row r="66" spans="1:6" customFormat="1" ht="14.4">
      <c r="A66" s="208"/>
      <c r="B66" s="233"/>
      <c r="C66" s="462"/>
      <c r="D66" s="463"/>
      <c r="E66" s="464"/>
      <c r="F66" s="465"/>
    </row>
    <row r="67" spans="1:6" customFormat="1" ht="14.4">
      <c r="A67" s="208"/>
      <c r="B67" s="233"/>
      <c r="C67" s="462"/>
      <c r="D67" s="463"/>
      <c r="E67" s="464"/>
      <c r="F67" s="465"/>
    </row>
    <row r="68" spans="1:6" customFormat="1" ht="14.4">
      <c r="A68" s="208"/>
      <c r="B68" s="233"/>
      <c r="C68" s="462"/>
      <c r="D68" s="463"/>
      <c r="E68" s="464"/>
      <c r="F68" s="465"/>
    </row>
    <row r="69" spans="1:6" customFormat="1" ht="14.4">
      <c r="A69" s="208"/>
      <c r="B69" s="233"/>
      <c r="C69" s="462"/>
      <c r="D69" s="463"/>
      <c r="E69" s="464"/>
      <c r="F69" s="465"/>
    </row>
    <row r="70" spans="1:6" s="57" customFormat="1" ht="10.95" customHeight="1">
      <c r="A70" s="52"/>
      <c r="B70" s="383"/>
      <c r="C70" s="373"/>
      <c r="D70" s="152"/>
      <c r="E70" s="374"/>
      <c r="F70" s="375"/>
    </row>
    <row r="71" spans="1:6" s="376" customFormat="1">
      <c r="A71" s="384"/>
      <c r="B71" s="364" t="s">
        <v>627</v>
      </c>
      <c r="C71" s="385"/>
      <c r="D71" s="386"/>
      <c r="E71" s="387"/>
      <c r="F71" s="388">
        <f t="shared" ref="F71" si="13">SUM(F32:F69)</f>
        <v>5687200</v>
      </c>
    </row>
    <row r="72" spans="1:6" s="376" customFormat="1">
      <c r="A72" s="468"/>
      <c r="B72" s="77"/>
      <c r="C72" s="469"/>
      <c r="D72" s="470"/>
      <c r="E72" s="471"/>
      <c r="F72" s="472"/>
    </row>
    <row r="73" spans="1:6" customFormat="1" ht="27.6">
      <c r="A73" s="208"/>
      <c r="B73" s="367" t="s">
        <v>784</v>
      </c>
      <c r="C73" s="462"/>
      <c r="D73" s="463"/>
      <c r="E73" s="464"/>
      <c r="F73" s="465"/>
    </row>
    <row r="74" spans="1:6" customFormat="1" ht="27.6">
      <c r="A74" s="208" t="s">
        <v>28</v>
      </c>
      <c r="B74" s="466" t="s">
        <v>785</v>
      </c>
      <c r="C74" s="462">
        <v>549</v>
      </c>
      <c r="D74" s="463" t="s">
        <v>46</v>
      </c>
      <c r="E74" s="464">
        <v>950</v>
      </c>
      <c r="F74" s="465">
        <f t="shared" ref="F74" si="14">$C74*E74</f>
        <v>521550</v>
      </c>
    </row>
    <row r="75" spans="1:6" customFormat="1" ht="14.4">
      <c r="A75" s="208"/>
      <c r="B75" s="467"/>
      <c r="C75" s="462"/>
      <c r="D75" s="463"/>
      <c r="E75" s="464"/>
      <c r="F75" s="465"/>
    </row>
    <row r="76" spans="1:6" customFormat="1" ht="43.2" customHeight="1">
      <c r="A76" s="208" t="s">
        <v>30</v>
      </c>
      <c r="B76" s="466" t="s">
        <v>794</v>
      </c>
      <c r="C76" s="462">
        <v>459</v>
      </c>
      <c r="D76" s="463" t="s">
        <v>44</v>
      </c>
      <c r="E76" s="464">
        <v>2000</v>
      </c>
      <c r="F76" s="465">
        <f t="shared" ref="F76" si="15">$C76*E76</f>
        <v>918000</v>
      </c>
    </row>
    <row r="77" spans="1:6" s="211" customFormat="1" ht="15" customHeight="1">
      <c r="A77" s="206"/>
      <c r="B77" s="218"/>
      <c r="C77" s="247"/>
      <c r="D77" s="208"/>
      <c r="E77" s="381"/>
      <c r="F77" s="238"/>
    </row>
    <row r="78" spans="1:6" s="357" customFormat="1">
      <c r="A78" s="208"/>
      <c r="B78" s="262" t="s">
        <v>686</v>
      </c>
      <c r="C78" s="247"/>
      <c r="D78" s="208"/>
      <c r="E78" s="239"/>
      <c r="F78" s="240"/>
    </row>
    <row r="79" spans="1:6" s="357" customFormat="1" ht="15" customHeight="1">
      <c r="A79" s="208"/>
      <c r="B79" s="51"/>
      <c r="C79" s="247"/>
      <c r="D79" s="208"/>
      <c r="E79" s="239"/>
      <c r="F79" s="240"/>
    </row>
    <row r="80" spans="1:6" s="357" customFormat="1">
      <c r="A80" s="208" t="s">
        <v>31</v>
      </c>
      <c r="B80" s="78" t="s">
        <v>687</v>
      </c>
      <c r="C80" s="247">
        <v>1098</v>
      </c>
      <c r="D80" s="208" t="s">
        <v>44</v>
      </c>
      <c r="E80" s="238">
        <v>100</v>
      </c>
      <c r="F80" s="235">
        <f t="shared" ref="F80" si="16">$C80*E80</f>
        <v>109800</v>
      </c>
    </row>
    <row r="81" spans="1:6" s="357" customFormat="1" ht="15" customHeight="1">
      <c r="A81" s="208"/>
      <c r="B81" s="51"/>
      <c r="C81" s="247"/>
      <c r="D81" s="208"/>
      <c r="E81" s="239"/>
      <c r="F81" s="240"/>
    </row>
    <row r="82" spans="1:6" s="357" customFormat="1">
      <c r="A82" s="208"/>
      <c r="B82" s="233" t="s">
        <v>412</v>
      </c>
      <c r="C82" s="246"/>
      <c r="D82" s="208"/>
      <c r="E82" s="234"/>
      <c r="F82" s="235"/>
    </row>
    <row r="83" spans="1:6" s="357" customFormat="1" ht="15" customHeight="1">
      <c r="A83" s="208"/>
      <c r="B83" s="233"/>
      <c r="C83" s="246"/>
      <c r="D83" s="208"/>
      <c r="E83" s="234"/>
      <c r="F83" s="235"/>
    </row>
    <row r="84" spans="1:6" s="357" customFormat="1" ht="40.5" customHeight="1">
      <c r="A84" s="208" t="s">
        <v>32</v>
      </c>
      <c r="B84" s="221" t="s">
        <v>413</v>
      </c>
      <c r="C84" s="246">
        <v>14</v>
      </c>
      <c r="D84" s="208" t="s">
        <v>44</v>
      </c>
      <c r="E84" s="234">
        <v>3500</v>
      </c>
      <c r="F84" s="235">
        <f t="shared" ref="F84" si="17">$C84*E84</f>
        <v>49000</v>
      </c>
    </row>
    <row r="85" spans="1:6" s="357" customFormat="1" ht="15" customHeight="1">
      <c r="A85" s="208"/>
      <c r="B85" s="221"/>
      <c r="C85" s="246"/>
      <c r="D85" s="208"/>
      <c r="E85" s="234"/>
      <c r="F85" s="235"/>
    </row>
    <row r="86" spans="1:6" s="357" customFormat="1" ht="15" customHeight="1">
      <c r="A86" s="208"/>
      <c r="B86" s="221"/>
      <c r="C86" s="246"/>
      <c r="D86" s="208"/>
      <c r="E86" s="234"/>
      <c r="F86" s="235"/>
    </row>
    <row r="87" spans="1:6" s="357" customFormat="1" ht="15" customHeight="1">
      <c r="A87" s="208"/>
      <c r="B87" s="221"/>
      <c r="C87" s="246"/>
      <c r="D87" s="208"/>
      <c r="E87" s="234"/>
      <c r="F87" s="235"/>
    </row>
    <row r="88" spans="1:6" s="357" customFormat="1" ht="15" customHeight="1">
      <c r="A88" s="208"/>
      <c r="B88" s="221"/>
      <c r="C88" s="246"/>
      <c r="D88" s="208"/>
      <c r="E88" s="234"/>
      <c r="F88" s="363"/>
    </row>
    <row r="89" spans="1:6" customFormat="1" ht="14.4">
      <c r="A89" s="208"/>
      <c r="B89" s="222" t="s">
        <v>599</v>
      </c>
      <c r="C89" s="368"/>
      <c r="D89" s="39"/>
      <c r="E89" s="454"/>
      <c r="F89" s="391">
        <f t="shared" ref="F89" si="18">SUM(F73:F88)</f>
        <v>1598350</v>
      </c>
    </row>
    <row r="90" spans="1:6" s="357" customFormat="1" ht="15" customHeight="1">
      <c r="A90" s="208"/>
      <c r="B90" s="221"/>
      <c r="C90" s="246"/>
      <c r="D90" s="208"/>
      <c r="E90" s="234"/>
      <c r="F90" s="235"/>
    </row>
    <row r="91" spans="1:6" s="357" customFormat="1" ht="15" customHeight="1">
      <c r="A91" s="208"/>
      <c r="B91" s="221"/>
      <c r="C91" s="246"/>
      <c r="D91" s="208"/>
      <c r="E91" s="234"/>
      <c r="F91" s="235"/>
    </row>
    <row r="92" spans="1:6" s="357" customFormat="1" ht="15" customHeight="1">
      <c r="A92" s="208"/>
      <c r="B92" s="221"/>
      <c r="C92" s="246"/>
      <c r="D92" s="208"/>
      <c r="E92" s="234"/>
      <c r="F92" s="235"/>
    </row>
    <row r="93" spans="1:6" s="357" customFormat="1" ht="15" customHeight="1">
      <c r="A93" s="208"/>
      <c r="B93" s="221"/>
      <c r="C93" s="246"/>
      <c r="D93" s="208"/>
      <c r="E93" s="234"/>
      <c r="F93" s="235"/>
    </row>
    <row r="94" spans="1:6" s="357" customFormat="1" ht="15" customHeight="1">
      <c r="A94" s="208"/>
      <c r="B94" s="221"/>
      <c r="C94" s="246"/>
      <c r="D94" s="208"/>
      <c r="E94" s="234"/>
      <c r="F94" s="235"/>
    </row>
    <row r="95" spans="1:6" customFormat="1" ht="14.4">
      <c r="A95" s="208"/>
      <c r="B95" s="367" t="s">
        <v>45</v>
      </c>
      <c r="C95" s="368"/>
      <c r="D95" s="39"/>
      <c r="E95" s="454"/>
      <c r="F95" s="243"/>
    </row>
    <row r="96" spans="1:6" customFormat="1" ht="14.4">
      <c r="A96" s="208"/>
      <c r="B96" s="60"/>
      <c r="C96" s="368"/>
      <c r="D96" s="39"/>
      <c r="E96" s="454"/>
      <c r="F96" s="243"/>
    </row>
    <row r="97" spans="1:6" customFormat="1" ht="14.4">
      <c r="A97" s="208"/>
      <c r="B97" s="60" t="s">
        <v>780</v>
      </c>
      <c r="C97" s="368"/>
      <c r="D97" s="39"/>
      <c r="E97" s="454"/>
      <c r="F97" s="379">
        <f t="shared" ref="F97" si="19">F71</f>
        <v>5687200</v>
      </c>
    </row>
    <row r="98" spans="1:6" customFormat="1" ht="14.4">
      <c r="A98" s="208"/>
      <c r="B98" s="41"/>
      <c r="C98" s="368"/>
      <c r="D98" s="39"/>
      <c r="E98" s="454"/>
      <c r="F98" s="243"/>
    </row>
    <row r="99" spans="1:6" customFormat="1" ht="14.4">
      <c r="A99" s="208"/>
      <c r="B99" s="60" t="s">
        <v>789</v>
      </c>
      <c r="C99" s="368"/>
      <c r="D99" s="39"/>
      <c r="E99" s="454"/>
      <c r="F99" s="379">
        <f t="shared" ref="F99" si="20">F89</f>
        <v>1598350</v>
      </c>
    </row>
    <row r="100" spans="1:6" s="357" customFormat="1" ht="15" customHeight="1">
      <c r="A100" s="208"/>
      <c r="B100" s="221"/>
      <c r="C100" s="246"/>
      <c r="D100" s="208"/>
      <c r="E100" s="234"/>
      <c r="F100" s="235"/>
    </row>
    <row r="101" spans="1:6" s="357" customFormat="1" ht="15" customHeight="1">
      <c r="A101" s="208"/>
      <c r="B101" s="221"/>
      <c r="C101" s="246"/>
      <c r="D101" s="208"/>
      <c r="E101" s="234"/>
      <c r="F101" s="235"/>
    </row>
    <row r="102" spans="1:6" s="357" customFormat="1" ht="15" customHeight="1">
      <c r="A102" s="208"/>
      <c r="B102" s="221"/>
      <c r="C102" s="246"/>
      <c r="D102" s="208"/>
      <c r="E102" s="234"/>
      <c r="F102" s="235"/>
    </row>
    <row r="103" spans="1:6" s="357" customFormat="1" ht="15" customHeight="1">
      <c r="A103" s="208"/>
      <c r="B103" s="221"/>
      <c r="C103" s="246"/>
      <c r="D103" s="208"/>
      <c r="E103" s="234"/>
      <c r="F103" s="235"/>
    </row>
    <row r="104" spans="1:6" s="357" customFormat="1" ht="15" customHeight="1">
      <c r="A104" s="208"/>
      <c r="B104" s="221"/>
      <c r="C104" s="246"/>
      <c r="D104" s="208"/>
      <c r="E104" s="234"/>
      <c r="F104" s="235"/>
    </row>
    <row r="105" spans="1:6" s="357" customFormat="1" ht="15" customHeight="1">
      <c r="A105" s="208"/>
      <c r="B105" s="221"/>
      <c r="C105" s="246"/>
      <c r="D105" s="208"/>
      <c r="E105" s="234"/>
      <c r="F105" s="235"/>
    </row>
    <row r="106" spans="1:6" s="357" customFormat="1" ht="15" customHeight="1">
      <c r="A106" s="208"/>
      <c r="B106" s="221"/>
      <c r="C106" s="246"/>
      <c r="D106" s="208"/>
      <c r="E106" s="234"/>
      <c r="F106" s="235"/>
    </row>
    <row r="107" spans="1:6" s="357" customFormat="1" ht="15" customHeight="1">
      <c r="A107" s="208"/>
      <c r="B107" s="221"/>
      <c r="C107" s="246"/>
      <c r="D107" s="208"/>
      <c r="E107" s="234"/>
      <c r="F107" s="235"/>
    </row>
    <row r="108" spans="1:6" s="357" customFormat="1" ht="21" customHeight="1">
      <c r="A108" s="208"/>
      <c r="B108" s="221"/>
      <c r="C108" s="246"/>
      <c r="D108" s="208"/>
      <c r="E108" s="234"/>
      <c r="F108" s="235"/>
    </row>
    <row r="109" spans="1:6" s="357" customFormat="1" ht="15" customHeight="1">
      <c r="A109" s="208"/>
      <c r="B109" s="221"/>
      <c r="C109" s="246"/>
      <c r="D109" s="208"/>
      <c r="E109" s="234"/>
      <c r="F109" s="235"/>
    </row>
    <row r="110" spans="1:6" s="357" customFormat="1" ht="19.2" customHeight="1">
      <c r="A110" s="208"/>
      <c r="B110" s="221"/>
      <c r="C110" s="246"/>
      <c r="D110" s="208"/>
      <c r="E110" s="234"/>
      <c r="F110" s="235"/>
    </row>
    <row r="111" spans="1:6" s="357" customFormat="1" ht="15" customHeight="1">
      <c r="A111" s="208"/>
      <c r="B111" s="221"/>
      <c r="C111" s="246"/>
      <c r="D111" s="208"/>
      <c r="E111" s="234"/>
      <c r="F111" s="235"/>
    </row>
    <row r="112" spans="1:6" s="357" customFormat="1" ht="15" customHeight="1">
      <c r="A112" s="355"/>
      <c r="B112" s="360"/>
      <c r="C112" s="361"/>
      <c r="D112" s="355"/>
      <c r="E112" s="362"/>
      <c r="F112" s="363"/>
    </row>
    <row r="113" spans="1:6" s="357" customFormat="1">
      <c r="A113" s="216"/>
      <c r="B113" s="364" t="s">
        <v>577</v>
      </c>
      <c r="C113" s="365"/>
      <c r="D113" s="216"/>
      <c r="E113" s="366"/>
      <c r="F113" s="263">
        <f t="shared" ref="F113" si="21">SUM(F93:F112)</f>
        <v>7285550</v>
      </c>
    </row>
    <row r="114" spans="1:6" s="357" customFormat="1" ht="9" customHeight="1">
      <c r="A114" s="208"/>
      <c r="B114" s="208"/>
      <c r="C114" s="246"/>
      <c r="D114" s="208"/>
      <c r="E114" s="234"/>
      <c r="F114" s="235"/>
    </row>
    <row r="115" spans="1:6" s="357" customFormat="1">
      <c r="A115" s="208"/>
      <c r="B115" s="233" t="s">
        <v>607</v>
      </c>
      <c r="C115" s="246"/>
      <c r="D115" s="208"/>
      <c r="E115" s="234"/>
      <c r="F115" s="235"/>
    </row>
    <row r="116" spans="1:6" s="357" customFormat="1">
      <c r="A116" s="208"/>
      <c r="B116" s="245" t="s">
        <v>608</v>
      </c>
      <c r="C116" s="246"/>
      <c r="D116" s="208"/>
      <c r="E116" s="234"/>
      <c r="F116" s="235"/>
    </row>
    <row r="117" spans="1:6" s="357" customFormat="1" ht="11.4" customHeight="1">
      <c r="A117" s="208"/>
      <c r="B117" s="241"/>
      <c r="C117" s="246"/>
      <c r="D117" s="208"/>
      <c r="E117" s="234"/>
      <c r="F117" s="235"/>
    </row>
    <row r="118" spans="1:6" s="357" customFormat="1">
      <c r="A118" s="208"/>
      <c r="B118" s="242" t="s">
        <v>618</v>
      </c>
      <c r="C118" s="247"/>
      <c r="D118" s="208"/>
      <c r="E118" s="238"/>
      <c r="F118" s="235"/>
    </row>
    <row r="119" spans="1:6" s="357" customFormat="1">
      <c r="A119" s="208"/>
      <c r="B119" s="242"/>
      <c r="C119" s="247"/>
      <c r="D119" s="208"/>
      <c r="E119" s="238"/>
      <c r="F119" s="235"/>
    </row>
    <row r="120" spans="1:6" s="357" customFormat="1" ht="55.2">
      <c r="A120" s="208" t="s">
        <v>28</v>
      </c>
      <c r="B120" s="218" t="s">
        <v>669</v>
      </c>
      <c r="C120" s="247">
        <v>877</v>
      </c>
      <c r="D120" s="39" t="s">
        <v>29</v>
      </c>
      <c r="E120" s="201">
        <v>500</v>
      </c>
      <c r="F120" s="243">
        <f t="shared" ref="F120" si="22">$C120*E120</f>
        <v>438500</v>
      </c>
    </row>
    <row r="121" spans="1:6" s="357" customFormat="1">
      <c r="A121" s="208"/>
      <c r="B121" s="244"/>
      <c r="C121" s="247"/>
      <c r="D121" s="39"/>
      <c r="E121" s="201"/>
      <c r="F121" s="243"/>
    </row>
    <row r="122" spans="1:6" s="357" customFormat="1">
      <c r="A122" s="208" t="s">
        <v>30</v>
      </c>
      <c r="B122" s="244" t="s">
        <v>602</v>
      </c>
      <c r="C122" s="247"/>
      <c r="D122" s="39" t="s">
        <v>327</v>
      </c>
      <c r="E122" s="381"/>
      <c r="F122" s="240">
        <v>500000</v>
      </c>
    </row>
    <row r="123" spans="1:6" s="357" customFormat="1">
      <c r="A123" s="208"/>
      <c r="B123" s="218"/>
      <c r="C123" s="247"/>
      <c r="D123" s="208"/>
      <c r="E123" s="239"/>
      <c r="F123" s="240"/>
    </row>
    <row r="124" spans="1:6" s="357" customFormat="1">
      <c r="A124" s="208"/>
      <c r="B124" s="236" t="s">
        <v>617</v>
      </c>
      <c r="C124" s="247"/>
      <c r="D124" s="39"/>
      <c r="E124" s="201"/>
      <c r="F124" s="243"/>
    </row>
    <row r="125" spans="1:6" s="357" customFormat="1">
      <c r="A125" s="208"/>
      <c r="B125" s="218"/>
      <c r="C125" s="247"/>
      <c r="D125" s="208"/>
      <c r="E125" s="239"/>
      <c r="F125" s="240"/>
    </row>
    <row r="126" spans="1:6" s="40" customFormat="1">
      <c r="A126" s="37"/>
      <c r="B126" s="44" t="s">
        <v>619</v>
      </c>
      <c r="C126" s="34"/>
      <c r="D126" s="35"/>
      <c r="E126" s="36"/>
      <c r="F126" s="229"/>
    </row>
    <row r="127" spans="1:6" s="40" customFormat="1" ht="45" customHeight="1">
      <c r="A127" s="37"/>
      <c r="B127" s="44" t="s">
        <v>621</v>
      </c>
      <c r="C127" s="34"/>
      <c r="D127" s="35"/>
      <c r="E127" s="36"/>
      <c r="F127" s="229"/>
    </row>
    <row r="128" spans="1:6" s="40" customFormat="1" ht="15" customHeight="1">
      <c r="A128" s="37"/>
      <c r="B128" s="44"/>
      <c r="C128" s="34"/>
      <c r="D128" s="35"/>
      <c r="E128" s="36"/>
      <c r="F128" s="229"/>
    </row>
    <row r="129" spans="1:6" s="40" customFormat="1">
      <c r="A129" s="37" t="s">
        <v>31</v>
      </c>
      <c r="B129" s="41" t="s">
        <v>427</v>
      </c>
      <c r="C129" s="34">
        <v>6</v>
      </c>
      <c r="D129" s="35" t="s">
        <v>29</v>
      </c>
      <c r="E129" s="36">
        <v>1600</v>
      </c>
      <c r="F129" s="229">
        <f t="shared" ref="F129" si="23">$C129*E129</f>
        <v>9600</v>
      </c>
    </row>
    <row r="130" spans="1:6" s="40" customFormat="1">
      <c r="A130" s="37"/>
      <c r="B130" s="33"/>
      <c r="C130" s="34"/>
      <c r="D130" s="35"/>
      <c r="E130" s="36"/>
      <c r="F130" s="229"/>
    </row>
    <row r="131" spans="1:6" s="357" customFormat="1">
      <c r="A131" s="206"/>
      <c r="B131" s="219" t="s">
        <v>624</v>
      </c>
      <c r="C131" s="247"/>
      <c r="D131" s="208"/>
      <c r="E131" s="238"/>
      <c r="F131" s="235"/>
    </row>
    <row r="132" spans="1:6" s="357" customFormat="1" ht="41.4">
      <c r="A132" s="208"/>
      <c r="B132" s="340" t="s">
        <v>625</v>
      </c>
      <c r="C132" s="247"/>
      <c r="D132" s="208"/>
      <c r="E132" s="238"/>
      <c r="F132" s="235"/>
    </row>
    <row r="133" spans="1:6" s="357" customFormat="1">
      <c r="A133" s="208"/>
      <c r="B133" s="221"/>
      <c r="C133" s="247"/>
      <c r="D133" s="208"/>
      <c r="E133" s="238"/>
      <c r="F133" s="235"/>
    </row>
    <row r="134" spans="1:6" s="357" customFormat="1">
      <c r="A134" s="37" t="s">
        <v>32</v>
      </c>
      <c r="B134" s="51" t="s">
        <v>626</v>
      </c>
      <c r="C134" s="34">
        <v>13</v>
      </c>
      <c r="D134" s="35" t="s">
        <v>46</v>
      </c>
      <c r="E134" s="36">
        <v>900</v>
      </c>
      <c r="F134" s="229">
        <f t="shared" ref="F134" si="24">$C134*E134</f>
        <v>11700</v>
      </c>
    </row>
    <row r="135" spans="1:6" s="357" customFormat="1" ht="9" customHeight="1">
      <c r="A135" s="37"/>
      <c r="B135" s="41"/>
      <c r="C135" s="402"/>
      <c r="D135" s="35"/>
      <c r="E135" s="36"/>
      <c r="F135" s="229"/>
    </row>
    <row r="136" spans="1:6" s="357" customFormat="1">
      <c r="A136" s="206"/>
      <c r="B136" s="219" t="s">
        <v>620</v>
      </c>
      <c r="C136" s="247"/>
      <c r="D136" s="208"/>
      <c r="E136" s="238"/>
      <c r="F136" s="235"/>
    </row>
    <row r="137" spans="1:6" s="357" customFormat="1">
      <c r="A137" s="208"/>
      <c r="B137" s="221"/>
      <c r="C137" s="247"/>
      <c r="D137" s="208"/>
      <c r="E137" s="238"/>
      <c r="F137" s="235"/>
    </row>
    <row r="138" spans="1:6" s="357" customFormat="1" ht="41.4">
      <c r="A138" s="37" t="s">
        <v>33</v>
      </c>
      <c r="B138" s="41" t="s">
        <v>630</v>
      </c>
      <c r="C138" s="34">
        <v>1</v>
      </c>
      <c r="D138" s="35" t="s">
        <v>398</v>
      </c>
      <c r="E138" s="36">
        <v>3000</v>
      </c>
      <c r="F138" s="229">
        <f t="shared" ref="F138" si="25">$C138*E138</f>
        <v>3000</v>
      </c>
    </row>
    <row r="139" spans="1:6" s="357" customFormat="1" ht="9" customHeight="1">
      <c r="A139" s="208"/>
      <c r="B139" s="221"/>
      <c r="C139" s="246"/>
      <c r="D139" s="208"/>
      <c r="E139" s="234"/>
      <c r="F139" s="235"/>
    </row>
    <row r="140" spans="1:6" s="357" customFormat="1">
      <c r="A140" s="206"/>
      <c r="B140" s="219" t="s">
        <v>631</v>
      </c>
      <c r="C140" s="247"/>
      <c r="D140" s="208"/>
      <c r="E140" s="238"/>
      <c r="F140" s="235"/>
    </row>
    <row r="141" spans="1:6" ht="42" customHeight="1">
      <c r="A141" s="39"/>
      <c r="B141" s="359" t="s">
        <v>649</v>
      </c>
      <c r="C141" s="212"/>
      <c r="D141" s="408"/>
      <c r="E141" s="347"/>
      <c r="F141" s="325"/>
    </row>
    <row r="142" spans="1:6" ht="13.2" customHeight="1">
      <c r="A142" s="39"/>
      <c r="B142" s="348"/>
      <c r="C142" s="212"/>
      <c r="D142" s="408"/>
      <c r="E142" s="347"/>
      <c r="F142" s="325"/>
    </row>
    <row r="143" spans="1:6" s="410" customFormat="1" ht="16.5" customHeight="1">
      <c r="A143" s="39" t="s">
        <v>35</v>
      </c>
      <c r="B143" s="218" t="s">
        <v>654</v>
      </c>
      <c r="C143" s="39">
        <v>17</v>
      </c>
      <c r="D143" s="39" t="s">
        <v>29</v>
      </c>
      <c r="E143" s="214">
        <v>750</v>
      </c>
      <c r="F143" s="229">
        <f t="shared" ref="F143" si="26">$C143*E143</f>
        <v>12750</v>
      </c>
    </row>
    <row r="144" spans="1:6" ht="9" customHeight="1">
      <c r="A144" s="39"/>
      <c r="B144" s="51"/>
      <c r="C144" s="39"/>
      <c r="D144" s="39"/>
      <c r="E144" s="214"/>
      <c r="F144" s="326"/>
    </row>
    <row r="145" spans="1:6" s="410" customFormat="1" ht="30" customHeight="1">
      <c r="A145" s="39" t="s">
        <v>36</v>
      </c>
      <c r="B145" s="51" t="s">
        <v>650</v>
      </c>
      <c r="C145" s="39">
        <v>13</v>
      </c>
      <c r="D145" s="39" t="s">
        <v>46</v>
      </c>
      <c r="E145" s="214">
        <v>200</v>
      </c>
      <c r="F145" s="229">
        <f t="shared" ref="F145" si="27">$C145*E145</f>
        <v>2600</v>
      </c>
    </row>
    <row r="146" spans="1:6" s="410" customFormat="1" ht="8.4" customHeight="1">
      <c r="A146" s="39"/>
      <c r="B146" s="51"/>
      <c r="C146" s="39"/>
      <c r="D146" s="39"/>
      <c r="E146" s="214"/>
      <c r="F146" s="229"/>
    </row>
    <row r="147" spans="1:6" ht="27" customHeight="1">
      <c r="A147" s="39"/>
      <c r="B147" s="217" t="s">
        <v>652</v>
      </c>
      <c r="C147" s="39"/>
      <c r="D147" s="213"/>
      <c r="E147" s="214"/>
      <c r="F147" s="326"/>
    </row>
    <row r="148" spans="1:6" s="410" customFormat="1" ht="16.5" customHeight="1">
      <c r="A148" s="39" t="s">
        <v>74</v>
      </c>
      <c r="B148" s="218" t="s">
        <v>651</v>
      </c>
      <c r="C148" s="39">
        <f>C143</f>
        <v>17</v>
      </c>
      <c r="D148" s="39" t="s">
        <v>29</v>
      </c>
      <c r="E148" s="214">
        <v>1800</v>
      </c>
      <c r="F148" s="229">
        <f t="shared" ref="F148" si="28">$C148*E148</f>
        <v>30600</v>
      </c>
    </row>
    <row r="149" spans="1:6" s="357" customFormat="1" ht="4.2" customHeight="1">
      <c r="A149" s="208"/>
      <c r="B149" s="221"/>
      <c r="C149" s="246"/>
      <c r="D149" s="208"/>
      <c r="E149" s="234"/>
      <c r="F149" s="235"/>
    </row>
    <row r="150" spans="1:6" s="410" customFormat="1" ht="15" customHeight="1">
      <c r="A150" s="39" t="s">
        <v>38</v>
      </c>
      <c r="B150" s="218" t="s">
        <v>653</v>
      </c>
      <c r="C150" s="39">
        <v>2</v>
      </c>
      <c r="D150" s="39" t="s">
        <v>44</v>
      </c>
      <c r="E150" s="214">
        <v>200</v>
      </c>
      <c r="F150" s="229">
        <f t="shared" ref="F150" si="29">$C150*E150</f>
        <v>400</v>
      </c>
    </row>
    <row r="151" spans="1:6" s="410" customFormat="1" ht="7.95" customHeight="1">
      <c r="A151" s="39"/>
      <c r="B151" s="218"/>
      <c r="C151" s="411"/>
      <c r="D151" s="39"/>
      <c r="E151" s="214"/>
      <c r="F151" s="229"/>
    </row>
    <row r="152" spans="1:6" s="357" customFormat="1">
      <c r="A152" s="208"/>
      <c r="B152" s="221"/>
      <c r="C152" s="246"/>
      <c r="D152" s="208"/>
      <c r="E152" s="234"/>
      <c r="F152" s="235"/>
    </row>
    <row r="153" spans="1:6" s="57" customFormat="1" ht="10.95" customHeight="1">
      <c r="A153" s="52"/>
      <c r="B153" s="383"/>
      <c r="C153" s="373"/>
      <c r="D153" s="152"/>
      <c r="E153" s="374"/>
      <c r="F153" s="375"/>
    </row>
    <row r="154" spans="1:6" s="376" customFormat="1">
      <c r="A154" s="384"/>
      <c r="B154" s="364" t="s">
        <v>627</v>
      </c>
      <c r="C154" s="385"/>
      <c r="D154" s="386"/>
      <c r="E154" s="387"/>
      <c r="F154" s="388">
        <f t="shared" ref="F154" si="30">SUM(F115:F152)</f>
        <v>1009150</v>
      </c>
    </row>
    <row r="155" spans="1:6" s="357" customFormat="1">
      <c r="A155" s="208"/>
      <c r="B155" s="221"/>
      <c r="C155" s="246"/>
      <c r="D155" s="208"/>
      <c r="E155" s="234"/>
      <c r="F155" s="235"/>
    </row>
    <row r="156" spans="1:6" s="357" customFormat="1" ht="27.6">
      <c r="A156" s="206"/>
      <c r="B156" s="70" t="s">
        <v>396</v>
      </c>
      <c r="C156" s="247"/>
      <c r="D156" s="208"/>
      <c r="E156" s="238"/>
      <c r="F156" s="235"/>
    </row>
    <row r="157" spans="1:6" s="357" customFormat="1">
      <c r="A157" s="208"/>
      <c r="B157" s="221"/>
      <c r="C157" s="247"/>
      <c r="D157" s="208"/>
      <c r="E157" s="238"/>
      <c r="F157" s="235"/>
    </row>
    <row r="158" spans="1:6" s="357" customFormat="1" ht="17.399999999999999" customHeight="1">
      <c r="A158" s="37" t="s">
        <v>28</v>
      </c>
      <c r="B158" s="59" t="s">
        <v>543</v>
      </c>
      <c r="C158" s="34">
        <v>8</v>
      </c>
      <c r="D158" s="35" t="s">
        <v>29</v>
      </c>
      <c r="E158" s="36">
        <v>300</v>
      </c>
      <c r="F158" s="229">
        <f t="shared" ref="F158" si="31">$C158*E158</f>
        <v>2400</v>
      </c>
    </row>
    <row r="159" spans="1:6" s="357" customFormat="1" ht="17.399999999999999" customHeight="1">
      <c r="A159" s="37"/>
      <c r="B159" s="59"/>
      <c r="C159" s="402"/>
      <c r="D159" s="35"/>
      <c r="E159" s="36"/>
      <c r="F159" s="229"/>
    </row>
    <row r="160" spans="1:6" s="357" customFormat="1">
      <c r="A160" s="206"/>
      <c r="B160" s="148" t="s">
        <v>544</v>
      </c>
      <c r="C160" s="247"/>
      <c r="D160" s="208"/>
      <c r="E160" s="238"/>
      <c r="F160" s="235"/>
    </row>
    <row r="161" spans="1:6" s="357" customFormat="1" ht="10.199999999999999" customHeight="1">
      <c r="A161" s="208"/>
      <c r="B161" s="221"/>
      <c r="C161" s="247"/>
      <c r="D161" s="208"/>
      <c r="E161" s="238"/>
      <c r="F161" s="235"/>
    </row>
    <row r="162" spans="1:6" s="357" customFormat="1" ht="43.95" customHeight="1">
      <c r="A162" s="39" t="s">
        <v>30</v>
      </c>
      <c r="B162" s="41" t="s">
        <v>648</v>
      </c>
      <c r="C162" s="34">
        <f>C158</f>
        <v>8</v>
      </c>
      <c r="D162" s="35" t="s">
        <v>29</v>
      </c>
      <c r="E162" s="36">
        <v>2700</v>
      </c>
      <c r="F162" s="229">
        <f t="shared" ref="F162" si="32">$C162*E162</f>
        <v>21600</v>
      </c>
    </row>
    <row r="163" spans="1:6" s="357" customFormat="1" ht="9.6" customHeight="1">
      <c r="A163" s="208"/>
      <c r="B163" s="221"/>
      <c r="C163" s="407"/>
      <c r="D163" s="208"/>
      <c r="E163" s="234"/>
      <c r="F163" s="240"/>
    </row>
    <row r="164" spans="1:6" s="357" customFormat="1">
      <c r="A164" s="206"/>
      <c r="B164" s="219" t="s">
        <v>622</v>
      </c>
      <c r="C164" s="247"/>
      <c r="D164" s="208"/>
      <c r="E164" s="238"/>
      <c r="F164" s="235"/>
    </row>
    <row r="165" spans="1:6" s="357" customFormat="1">
      <c r="A165" s="208"/>
      <c r="B165" s="221"/>
      <c r="C165" s="247"/>
      <c r="D165" s="208"/>
      <c r="E165" s="238"/>
      <c r="F165" s="235"/>
    </row>
    <row r="166" spans="1:6" s="357" customFormat="1" ht="36" customHeight="1">
      <c r="A166" s="39" t="s">
        <v>31</v>
      </c>
      <c r="B166" s="41" t="s">
        <v>632</v>
      </c>
      <c r="C166" s="34">
        <v>32</v>
      </c>
      <c r="D166" s="35" t="s">
        <v>46</v>
      </c>
      <c r="E166" s="36">
        <v>1500</v>
      </c>
      <c r="F166" s="229">
        <f t="shared" ref="F166" si="33">$C166*E166</f>
        <v>48000</v>
      </c>
    </row>
    <row r="167" spans="1:6" s="357" customFormat="1">
      <c r="A167" s="208"/>
      <c r="B167" s="340" t="s">
        <v>623</v>
      </c>
      <c r="C167" s="246"/>
      <c r="D167" s="208"/>
      <c r="E167" s="234"/>
      <c r="F167" s="235"/>
    </row>
    <row r="168" spans="1:6" s="357" customFormat="1">
      <c r="A168" s="208"/>
      <c r="B168" s="340"/>
      <c r="C168" s="246"/>
      <c r="D168" s="208"/>
      <c r="E168" s="234"/>
      <c r="F168" s="235"/>
    </row>
    <row r="169" spans="1:6" s="357" customFormat="1" ht="55.2">
      <c r="A169" s="208" t="s">
        <v>32</v>
      </c>
      <c r="B169" s="218" t="s">
        <v>633</v>
      </c>
      <c r="C169" s="247">
        <v>6</v>
      </c>
      <c r="D169" s="39" t="s">
        <v>29</v>
      </c>
      <c r="E169" s="194">
        <v>500</v>
      </c>
      <c r="F169" s="377">
        <f t="shared" ref="F169" si="34">$C169*E169</f>
        <v>3000</v>
      </c>
    </row>
    <row r="170" spans="1:6" s="357" customFormat="1">
      <c r="A170" s="208"/>
      <c r="B170" s="244"/>
      <c r="C170" s="247"/>
      <c r="D170" s="39"/>
      <c r="E170" s="201"/>
      <c r="F170" s="243"/>
    </row>
    <row r="171" spans="1:6" s="357" customFormat="1">
      <c r="A171" s="208" t="s">
        <v>33</v>
      </c>
      <c r="B171" s="244" t="s">
        <v>602</v>
      </c>
      <c r="C171" s="247"/>
      <c r="D171" s="39" t="s">
        <v>327</v>
      </c>
      <c r="E171" s="381"/>
      <c r="F171" s="240">
        <v>4000</v>
      </c>
    </row>
    <row r="172" spans="1:6" s="357" customFormat="1">
      <c r="A172" s="208"/>
      <c r="B172" s="218"/>
      <c r="C172" s="247"/>
      <c r="D172" s="208"/>
      <c r="E172" s="239"/>
      <c r="F172" s="240"/>
    </row>
    <row r="173" spans="1:6" s="357" customFormat="1">
      <c r="A173" s="208"/>
      <c r="B173" s="236" t="s">
        <v>628</v>
      </c>
      <c r="C173" s="247"/>
      <c r="D173" s="39"/>
      <c r="E173" s="201"/>
      <c r="F173" s="243"/>
    </row>
    <row r="174" spans="1:6" s="357" customFormat="1">
      <c r="A174" s="208"/>
      <c r="B174" s="218"/>
      <c r="C174" s="247"/>
      <c r="D174" s="208"/>
      <c r="E174" s="239"/>
      <c r="F174" s="240"/>
    </row>
    <row r="175" spans="1:6" s="40" customFormat="1">
      <c r="A175" s="37"/>
      <c r="B175" s="44" t="s">
        <v>619</v>
      </c>
      <c r="C175" s="34"/>
      <c r="D175" s="35"/>
      <c r="E175" s="36"/>
      <c r="F175" s="229"/>
    </row>
    <row r="176" spans="1:6" s="40" customFormat="1" ht="45" customHeight="1">
      <c r="A176" s="37"/>
      <c r="B176" s="44" t="s">
        <v>621</v>
      </c>
      <c r="C176" s="34"/>
      <c r="D176" s="35"/>
      <c r="E176" s="36"/>
      <c r="F176" s="229"/>
    </row>
    <row r="177" spans="1:6" s="40" customFormat="1" ht="15" customHeight="1">
      <c r="A177" s="37"/>
      <c r="B177" s="44"/>
      <c r="C177" s="34"/>
      <c r="D177" s="35"/>
      <c r="E177" s="36"/>
      <c r="F177" s="229"/>
    </row>
    <row r="178" spans="1:6" s="40" customFormat="1">
      <c r="A178" s="37" t="s">
        <v>34</v>
      </c>
      <c r="B178" s="41" t="s">
        <v>427</v>
      </c>
      <c r="C178" s="34">
        <v>43</v>
      </c>
      <c r="D178" s="35" t="s">
        <v>29</v>
      </c>
      <c r="E178" s="36">
        <v>1600</v>
      </c>
      <c r="F178" s="229">
        <f t="shared" ref="F178" si="35">$C178*E178</f>
        <v>68800</v>
      </c>
    </row>
    <row r="179" spans="1:6" s="40" customFormat="1">
      <c r="A179" s="37"/>
      <c r="B179" s="33"/>
      <c r="C179" s="34"/>
      <c r="D179" s="35"/>
      <c r="E179" s="36"/>
      <c r="F179" s="229"/>
    </row>
    <row r="180" spans="1:6" s="357" customFormat="1">
      <c r="A180" s="206"/>
      <c r="B180" s="219" t="s">
        <v>624</v>
      </c>
      <c r="C180" s="247"/>
      <c r="D180" s="208"/>
      <c r="E180" s="238"/>
      <c r="F180" s="235"/>
    </row>
    <row r="181" spans="1:6" s="357" customFormat="1" ht="41.4">
      <c r="A181" s="208"/>
      <c r="B181" s="340" t="s">
        <v>625</v>
      </c>
      <c r="C181" s="247"/>
      <c r="D181" s="208"/>
      <c r="E181" s="238"/>
      <c r="F181" s="235"/>
    </row>
    <row r="182" spans="1:6" s="357" customFormat="1">
      <c r="A182" s="208"/>
      <c r="B182" s="221"/>
      <c r="C182" s="247"/>
      <c r="D182" s="208"/>
      <c r="E182" s="238"/>
      <c r="F182" s="235"/>
    </row>
    <row r="183" spans="1:6" s="357" customFormat="1">
      <c r="A183" s="37" t="s">
        <v>35</v>
      </c>
      <c r="B183" s="51" t="s">
        <v>626</v>
      </c>
      <c r="C183" s="34">
        <v>96</v>
      </c>
      <c r="D183" s="35" t="s">
        <v>46</v>
      </c>
      <c r="E183" s="36">
        <v>1000</v>
      </c>
      <c r="F183" s="229">
        <f>$C183*E183</f>
        <v>96000</v>
      </c>
    </row>
    <row r="184" spans="1:6" s="357" customFormat="1">
      <c r="A184" s="37"/>
      <c r="B184" s="41"/>
      <c r="C184" s="402"/>
      <c r="D184" s="35"/>
      <c r="E184" s="36"/>
      <c r="F184" s="229"/>
    </row>
    <row r="185" spans="1:6" s="357" customFormat="1">
      <c r="A185" s="206"/>
      <c r="B185" s="219" t="s">
        <v>620</v>
      </c>
      <c r="C185" s="247"/>
      <c r="D185" s="208"/>
      <c r="E185" s="238"/>
      <c r="F185" s="235"/>
    </row>
    <row r="186" spans="1:6" s="357" customFormat="1">
      <c r="A186" s="208"/>
      <c r="B186" s="221"/>
      <c r="C186" s="247"/>
      <c r="D186" s="208"/>
      <c r="E186" s="238"/>
      <c r="F186" s="235"/>
    </row>
    <row r="187" spans="1:6" s="357" customFormat="1" ht="41.4">
      <c r="A187" s="39" t="s">
        <v>36</v>
      </c>
      <c r="B187" s="41" t="s">
        <v>630</v>
      </c>
      <c r="C187" s="34">
        <v>10</v>
      </c>
      <c r="D187" s="35" t="s">
        <v>398</v>
      </c>
      <c r="E187" s="36">
        <v>3200</v>
      </c>
      <c r="F187" s="229">
        <f t="shared" ref="F187" si="36">$C187*E187</f>
        <v>32000</v>
      </c>
    </row>
    <row r="188" spans="1:6" s="357" customFormat="1">
      <c r="A188" s="208"/>
      <c r="B188" s="221"/>
      <c r="C188" s="246"/>
      <c r="D188" s="208"/>
      <c r="E188" s="234"/>
      <c r="F188" s="235"/>
    </row>
    <row r="189" spans="1:6" s="357" customFormat="1">
      <c r="A189" s="208"/>
      <c r="B189" s="221"/>
      <c r="C189" s="246"/>
      <c r="D189" s="208"/>
      <c r="E189" s="234"/>
      <c r="F189" s="235"/>
    </row>
    <row r="190" spans="1:6" s="57" customFormat="1" ht="10.95" customHeight="1">
      <c r="A190" s="52"/>
      <c r="B190" s="383"/>
      <c r="C190" s="373"/>
      <c r="D190" s="152"/>
      <c r="E190" s="374"/>
      <c r="F190" s="375"/>
    </row>
    <row r="191" spans="1:6" s="376" customFormat="1">
      <c r="A191" s="384"/>
      <c r="B191" s="364" t="s">
        <v>627</v>
      </c>
      <c r="C191" s="385"/>
      <c r="D191" s="386"/>
      <c r="E191" s="387"/>
      <c r="F191" s="388">
        <f t="shared" ref="F191" si="37">SUM(F156:F189)</f>
        <v>275800</v>
      </c>
    </row>
    <row r="192" spans="1:6" s="357" customFormat="1">
      <c r="A192" s="208"/>
      <c r="B192" s="221"/>
      <c r="C192" s="246"/>
      <c r="D192" s="208"/>
      <c r="E192" s="234"/>
      <c r="F192" s="235"/>
    </row>
    <row r="193" spans="1:6" s="357" customFormat="1">
      <c r="A193" s="206"/>
      <c r="B193" s="219" t="s">
        <v>631</v>
      </c>
      <c r="C193" s="247"/>
      <c r="D193" s="208"/>
      <c r="E193" s="238"/>
      <c r="F193" s="235"/>
    </row>
    <row r="194" spans="1:6" ht="42" customHeight="1">
      <c r="A194" s="39"/>
      <c r="B194" s="359" t="s">
        <v>649</v>
      </c>
      <c r="C194" s="212"/>
      <c r="D194" s="408"/>
      <c r="E194" s="347"/>
      <c r="F194" s="325"/>
    </row>
    <row r="195" spans="1:6" ht="13.2" customHeight="1">
      <c r="A195" s="39"/>
      <c r="B195" s="348"/>
      <c r="C195" s="212"/>
      <c r="D195" s="408"/>
      <c r="E195" s="347"/>
      <c r="F195" s="325"/>
    </row>
    <row r="196" spans="1:6" s="410" customFormat="1" ht="16.5" customHeight="1">
      <c r="A196" s="39" t="s">
        <v>28</v>
      </c>
      <c r="B196" s="218" t="s">
        <v>654</v>
      </c>
      <c r="C196" s="39">
        <v>127</v>
      </c>
      <c r="D196" s="39" t="s">
        <v>29</v>
      </c>
      <c r="E196" s="214">
        <v>500</v>
      </c>
      <c r="F196" s="229">
        <f t="shared" ref="F196" si="38">$C196*E196</f>
        <v>63500</v>
      </c>
    </row>
    <row r="197" spans="1:6" ht="9" customHeight="1">
      <c r="A197" s="39"/>
      <c r="B197" s="51"/>
      <c r="C197" s="39"/>
      <c r="D197" s="39"/>
      <c r="E197" s="214"/>
      <c r="F197" s="326"/>
    </row>
    <row r="198" spans="1:6" s="410" customFormat="1" ht="30" customHeight="1">
      <c r="A198" s="39" t="s">
        <v>30</v>
      </c>
      <c r="B198" s="51" t="s">
        <v>650</v>
      </c>
      <c r="C198" s="39">
        <v>118</v>
      </c>
      <c r="D198" s="39" t="s">
        <v>46</v>
      </c>
      <c r="E198" s="214">
        <v>200</v>
      </c>
      <c r="F198" s="229">
        <f t="shared" ref="F198" si="39">$C198*E198</f>
        <v>23600</v>
      </c>
    </row>
    <row r="199" spans="1:6" s="410" customFormat="1" ht="8.4" customHeight="1">
      <c r="A199" s="39"/>
      <c r="B199" s="51"/>
      <c r="C199" s="39"/>
      <c r="D199" s="39"/>
      <c r="E199" s="214"/>
      <c r="F199" s="229"/>
    </row>
    <row r="200" spans="1:6" ht="27" customHeight="1">
      <c r="A200" s="39"/>
      <c r="B200" s="217" t="s">
        <v>652</v>
      </c>
      <c r="C200" s="39"/>
      <c r="D200" s="213"/>
      <c r="E200" s="214"/>
      <c r="F200" s="326"/>
    </row>
    <row r="201" spans="1:6" s="410" customFormat="1" ht="16.5" customHeight="1">
      <c r="A201" s="39" t="s">
        <v>31</v>
      </c>
      <c r="B201" s="218" t="s">
        <v>651</v>
      </c>
      <c r="C201" s="39">
        <f>C196</f>
        <v>127</v>
      </c>
      <c r="D201" s="39" t="s">
        <v>29</v>
      </c>
      <c r="E201" s="214">
        <v>2000</v>
      </c>
      <c r="F201" s="229">
        <f t="shared" ref="F201" si="40">$C201*E201</f>
        <v>254000</v>
      </c>
    </row>
    <row r="202" spans="1:6" s="357" customFormat="1">
      <c r="A202" s="208"/>
      <c r="B202" s="221"/>
      <c r="C202" s="246"/>
      <c r="D202" s="208"/>
      <c r="E202" s="234"/>
      <c r="F202" s="235"/>
    </row>
    <row r="203" spans="1:6" s="410" customFormat="1" ht="15" customHeight="1">
      <c r="A203" s="39" t="s">
        <v>32</v>
      </c>
      <c r="B203" s="218" t="s">
        <v>653</v>
      </c>
      <c r="C203" s="39">
        <v>6</v>
      </c>
      <c r="D203" s="39" t="s">
        <v>44</v>
      </c>
      <c r="E203" s="214">
        <v>600</v>
      </c>
      <c r="F203" s="229">
        <f t="shared" ref="F203" si="41">$C203*E203</f>
        <v>3600</v>
      </c>
    </row>
    <row r="204" spans="1:6" s="357" customFormat="1">
      <c r="A204" s="208"/>
      <c r="B204" s="221"/>
      <c r="C204" s="246"/>
      <c r="D204" s="208"/>
      <c r="E204" s="234"/>
      <c r="F204" s="235"/>
    </row>
    <row r="205" spans="1:6" s="357" customFormat="1" ht="27.6">
      <c r="A205" s="206"/>
      <c r="B205" s="70" t="s">
        <v>396</v>
      </c>
      <c r="C205" s="247"/>
      <c r="D205" s="208"/>
      <c r="E205" s="238"/>
      <c r="F205" s="235"/>
    </row>
    <row r="206" spans="1:6" s="357" customFormat="1">
      <c r="A206" s="208"/>
      <c r="B206" s="221"/>
      <c r="C206" s="247"/>
      <c r="D206" s="208"/>
      <c r="E206" s="238"/>
      <c r="F206" s="235"/>
    </row>
    <row r="207" spans="1:6" s="357" customFormat="1" ht="17.399999999999999" customHeight="1">
      <c r="A207" s="37" t="s">
        <v>33</v>
      </c>
      <c r="B207" s="59" t="s">
        <v>543</v>
      </c>
      <c r="C207" s="34">
        <v>46</v>
      </c>
      <c r="D207" s="35" t="s">
        <v>29</v>
      </c>
      <c r="E207" s="36">
        <v>400</v>
      </c>
      <c r="F207" s="229">
        <f t="shared" ref="F207" si="42">$C207*E207</f>
        <v>18400</v>
      </c>
    </row>
    <row r="208" spans="1:6" s="357" customFormat="1">
      <c r="A208" s="208"/>
      <c r="B208" s="221"/>
      <c r="C208" s="246"/>
      <c r="D208" s="208"/>
      <c r="E208" s="234"/>
      <c r="F208" s="235"/>
    </row>
    <row r="209" spans="1:6" s="357" customFormat="1">
      <c r="A209" s="206"/>
      <c r="B209" s="148" t="s">
        <v>544</v>
      </c>
      <c r="C209" s="247"/>
      <c r="D209" s="208"/>
      <c r="E209" s="238"/>
      <c r="F209" s="235"/>
    </row>
    <row r="210" spans="1:6" s="357" customFormat="1" ht="10.199999999999999" customHeight="1">
      <c r="A210" s="208"/>
      <c r="B210" s="221"/>
      <c r="C210" s="247"/>
      <c r="D210" s="208"/>
      <c r="E210" s="238"/>
      <c r="F210" s="235"/>
    </row>
    <row r="211" spans="1:6" s="357" customFormat="1" ht="55.2">
      <c r="A211" s="39" t="s">
        <v>34</v>
      </c>
      <c r="B211" s="41" t="s">
        <v>648</v>
      </c>
      <c r="C211" s="34">
        <f>C207</f>
        <v>46</v>
      </c>
      <c r="D211" s="35" t="s">
        <v>29</v>
      </c>
      <c r="E211" s="36">
        <v>3000</v>
      </c>
      <c r="F211" s="229">
        <f t="shared" ref="F211" si="43">$C211*E211</f>
        <v>138000</v>
      </c>
    </row>
    <row r="212" spans="1:6" s="357" customFormat="1">
      <c r="A212" s="39"/>
      <c r="B212" s="41"/>
      <c r="C212" s="402"/>
      <c r="D212" s="35"/>
      <c r="E212" s="36"/>
      <c r="F212" s="229"/>
    </row>
    <row r="213" spans="1:6" s="357" customFormat="1">
      <c r="A213" s="206"/>
      <c r="B213" s="219" t="s">
        <v>622</v>
      </c>
      <c r="C213" s="247"/>
      <c r="D213" s="208"/>
      <c r="E213" s="238"/>
      <c r="F213" s="235"/>
    </row>
    <row r="214" spans="1:6" s="357" customFormat="1">
      <c r="A214" s="208"/>
      <c r="B214" s="221"/>
      <c r="C214" s="247"/>
      <c r="D214" s="208"/>
      <c r="E214" s="238"/>
      <c r="F214" s="235"/>
    </row>
    <row r="215" spans="1:6" s="357" customFormat="1" ht="46.2" customHeight="1">
      <c r="A215" s="39" t="s">
        <v>35</v>
      </c>
      <c r="B215" s="41" t="s">
        <v>632</v>
      </c>
      <c r="C215" s="34">
        <v>54</v>
      </c>
      <c r="D215" s="35" t="s">
        <v>46</v>
      </c>
      <c r="E215" s="36">
        <v>1500</v>
      </c>
      <c r="F215" s="229">
        <f t="shared" ref="F215" si="44">$C215*E215</f>
        <v>81000</v>
      </c>
    </row>
    <row r="216" spans="1:6" s="357" customFormat="1">
      <c r="A216" s="208"/>
      <c r="B216" s="221"/>
      <c r="C216" s="246"/>
      <c r="D216" s="208"/>
      <c r="E216" s="234"/>
      <c r="F216" s="235"/>
    </row>
    <row r="217" spans="1:6" s="357" customFormat="1">
      <c r="A217" s="208"/>
      <c r="B217" s="340" t="s">
        <v>623</v>
      </c>
      <c r="C217" s="246"/>
      <c r="D217" s="208"/>
      <c r="E217" s="234"/>
      <c r="F217" s="235"/>
    </row>
    <row r="218" spans="1:6" s="357" customFormat="1">
      <c r="A218" s="208"/>
      <c r="B218" s="340"/>
      <c r="C218" s="246"/>
      <c r="D218" s="208"/>
      <c r="E218" s="234"/>
      <c r="F218" s="235"/>
    </row>
    <row r="219" spans="1:6" s="357" customFormat="1" ht="55.2">
      <c r="A219" s="208" t="s">
        <v>36</v>
      </c>
      <c r="B219" s="218" t="s">
        <v>633</v>
      </c>
      <c r="C219" s="247">
        <v>65</v>
      </c>
      <c r="D219" s="39" t="s">
        <v>29</v>
      </c>
      <c r="E219" s="201">
        <v>500</v>
      </c>
      <c r="F219" s="243">
        <f t="shared" ref="F219" si="45">$C219*E219</f>
        <v>32500</v>
      </c>
    </row>
    <row r="220" spans="1:6" s="357" customFormat="1">
      <c r="A220" s="208"/>
      <c r="B220" s="244"/>
      <c r="C220" s="247"/>
      <c r="D220" s="39"/>
      <c r="E220" s="201"/>
      <c r="F220" s="243"/>
    </row>
    <row r="221" spans="1:6" s="357" customFormat="1" ht="17.399999999999999" customHeight="1">
      <c r="A221" s="208" t="s">
        <v>74</v>
      </c>
      <c r="B221" s="244" t="s">
        <v>602</v>
      </c>
      <c r="C221" s="247"/>
      <c r="D221" s="39" t="s">
        <v>327</v>
      </c>
      <c r="E221" s="381"/>
      <c r="F221" s="240">
        <v>40000</v>
      </c>
    </row>
    <row r="222" spans="1:6" s="357" customFormat="1">
      <c r="A222" s="208"/>
      <c r="B222" s="218"/>
      <c r="C222" s="247"/>
      <c r="D222" s="208"/>
      <c r="E222" s="239"/>
      <c r="F222" s="240"/>
    </row>
    <row r="223" spans="1:6" s="357" customFormat="1">
      <c r="A223" s="208"/>
      <c r="B223" s="244"/>
      <c r="C223" s="247"/>
      <c r="D223" s="39"/>
      <c r="E223" s="381"/>
      <c r="F223" s="240"/>
    </row>
    <row r="224" spans="1:6" s="357" customFormat="1">
      <c r="A224" s="208"/>
      <c r="B224" s="244"/>
      <c r="C224" s="247"/>
      <c r="D224" s="39"/>
      <c r="E224" s="381"/>
      <c r="F224" s="240"/>
    </row>
    <row r="225" spans="1:6" s="357" customFormat="1">
      <c r="A225" s="208"/>
      <c r="B225" s="244"/>
      <c r="C225" s="247"/>
      <c r="D225" s="39"/>
      <c r="E225" s="381"/>
      <c r="F225" s="240"/>
    </row>
    <row r="226" spans="1:6" s="357" customFormat="1">
      <c r="A226" s="208"/>
      <c r="B226" s="244"/>
      <c r="C226" s="247"/>
      <c r="D226" s="39"/>
      <c r="E226" s="381"/>
      <c r="F226" s="240"/>
    </row>
    <row r="227" spans="1:6" s="357" customFormat="1">
      <c r="A227" s="208"/>
      <c r="B227" s="244"/>
      <c r="C227" s="247"/>
      <c r="D227" s="39"/>
      <c r="E227" s="381"/>
      <c r="F227" s="240"/>
    </row>
    <row r="228" spans="1:6" s="57" customFormat="1" ht="10.95" customHeight="1">
      <c r="A228" s="52"/>
      <c r="B228" s="383"/>
      <c r="C228" s="373"/>
      <c r="D228" s="152"/>
      <c r="E228" s="374"/>
      <c r="F228" s="375"/>
    </row>
    <row r="229" spans="1:6" s="376" customFormat="1">
      <c r="A229" s="384"/>
      <c r="B229" s="364" t="s">
        <v>627</v>
      </c>
      <c r="C229" s="385"/>
      <c r="D229" s="386"/>
      <c r="E229" s="387"/>
      <c r="F229" s="388">
        <f t="shared" ref="F229" si="46">SUM(F193:F227)</f>
        <v>654600</v>
      </c>
    </row>
    <row r="230" spans="1:6" s="357" customFormat="1">
      <c r="A230" s="208"/>
      <c r="B230" s="244"/>
      <c r="C230" s="247"/>
      <c r="D230" s="39"/>
      <c r="E230" s="381"/>
      <c r="F230" s="240"/>
    </row>
    <row r="231" spans="1:6" s="193" customFormat="1" ht="14.4">
      <c r="A231" s="32"/>
      <c r="B231" s="226" t="s">
        <v>45</v>
      </c>
      <c r="C231" s="34"/>
      <c r="D231" s="35"/>
      <c r="E231" s="36"/>
      <c r="F231" s="229"/>
    </row>
    <row r="232" spans="1:6" s="193" customFormat="1" ht="14.4">
      <c r="A232" s="32"/>
      <c r="B232" s="225"/>
      <c r="C232" s="34"/>
      <c r="D232" s="35"/>
      <c r="E232" s="36"/>
      <c r="F232" s="229"/>
    </row>
    <row r="233" spans="1:6" s="193" customFormat="1" ht="14.4">
      <c r="A233" s="32"/>
      <c r="B233" s="188" t="s">
        <v>548</v>
      </c>
      <c r="C233" s="34"/>
      <c r="D233" s="35"/>
      <c r="E233" s="36"/>
      <c r="F233" s="229">
        <f t="shared" ref="F233" si="47">F154</f>
        <v>1009150</v>
      </c>
    </row>
    <row r="234" spans="1:6" s="193" customFormat="1" ht="14.4">
      <c r="A234" s="32"/>
      <c r="B234" s="188"/>
      <c r="C234" s="34"/>
      <c r="D234" s="35"/>
      <c r="E234" s="36"/>
      <c r="F234" s="229"/>
    </row>
    <row r="235" spans="1:6" s="193" customFormat="1" ht="14.4">
      <c r="A235" s="32"/>
      <c r="B235" s="188" t="s">
        <v>549</v>
      </c>
      <c r="C235" s="34"/>
      <c r="D235" s="35"/>
      <c r="E235" s="36"/>
      <c r="F235" s="229">
        <f t="shared" ref="F235" si="48">F191</f>
        <v>275800</v>
      </c>
    </row>
    <row r="236" spans="1:6" s="193" customFormat="1" ht="14.4">
      <c r="A236" s="32"/>
      <c r="B236" s="188"/>
      <c r="C236" s="34"/>
      <c r="D236" s="35"/>
      <c r="E236" s="36"/>
      <c r="F236" s="229"/>
    </row>
    <row r="237" spans="1:6" s="193" customFormat="1" ht="14.4">
      <c r="A237" s="32"/>
      <c r="B237" s="188" t="s">
        <v>550</v>
      </c>
      <c r="C237" s="34"/>
      <c r="D237" s="35"/>
      <c r="E237" s="36"/>
      <c r="F237" s="229">
        <f t="shared" ref="F237" si="49">F229</f>
        <v>654600</v>
      </c>
    </row>
    <row r="238" spans="1:6" s="193" customFormat="1" ht="14.4">
      <c r="A238" s="32"/>
      <c r="B238" s="188"/>
      <c r="C238" s="402"/>
      <c r="D238" s="35"/>
      <c r="E238" s="36"/>
      <c r="F238" s="229"/>
    </row>
    <row r="239" spans="1:6" s="193" customFormat="1" ht="14.4">
      <c r="A239" s="32"/>
      <c r="B239" s="188"/>
      <c r="C239" s="402"/>
      <c r="D239" s="35"/>
      <c r="E239" s="36"/>
      <c r="F239" s="229"/>
    </row>
    <row r="240" spans="1:6" s="193" customFormat="1" ht="14.4">
      <c r="A240" s="32"/>
      <c r="B240" s="188"/>
      <c r="C240" s="402"/>
      <c r="D240" s="35"/>
      <c r="E240" s="36"/>
      <c r="F240" s="229"/>
    </row>
    <row r="241" spans="1:6" s="193" customFormat="1" ht="14.4">
      <c r="A241" s="32"/>
      <c r="B241" s="188"/>
      <c r="C241" s="402"/>
      <c r="D241" s="35"/>
      <c r="E241" s="36"/>
      <c r="F241" s="229"/>
    </row>
    <row r="242" spans="1:6" s="193" customFormat="1" ht="14.4">
      <c r="A242" s="32"/>
      <c r="B242" s="188"/>
      <c r="C242" s="402"/>
      <c r="D242" s="35"/>
      <c r="E242" s="36"/>
      <c r="F242" s="229"/>
    </row>
    <row r="243" spans="1:6" s="193" customFormat="1" ht="14.4">
      <c r="A243" s="32"/>
      <c r="B243" s="188"/>
      <c r="C243" s="402"/>
      <c r="D243" s="35"/>
      <c r="E243" s="36"/>
      <c r="F243" s="229"/>
    </row>
    <row r="244" spans="1:6" s="193" customFormat="1" ht="14.4">
      <c r="A244" s="32"/>
      <c r="B244" s="188"/>
      <c r="C244" s="402"/>
      <c r="D244" s="35"/>
      <c r="E244" s="36"/>
      <c r="F244" s="229"/>
    </row>
    <row r="245" spans="1:6" s="193" customFormat="1" ht="14.4">
      <c r="A245" s="32"/>
      <c r="B245" s="188"/>
      <c r="C245" s="402"/>
      <c r="D245" s="35"/>
      <c r="E245" s="36"/>
      <c r="F245" s="229"/>
    </row>
    <row r="246" spans="1:6" s="193" customFormat="1" ht="14.4">
      <c r="A246" s="32"/>
      <c r="B246" s="188"/>
      <c r="C246" s="402"/>
      <c r="D246" s="35"/>
      <c r="E246" s="36"/>
      <c r="F246" s="229"/>
    </row>
    <row r="247" spans="1:6" s="193" customFormat="1" ht="14.4">
      <c r="A247" s="32"/>
      <c r="B247" s="188"/>
      <c r="C247" s="402"/>
      <c r="D247" s="35"/>
      <c r="E247" s="36"/>
      <c r="F247" s="229"/>
    </row>
    <row r="248" spans="1:6" s="193" customFormat="1" ht="14.4">
      <c r="A248" s="32"/>
      <c r="B248" s="188"/>
      <c r="C248" s="402"/>
      <c r="D248" s="35"/>
      <c r="E248" s="36"/>
      <c r="F248" s="229"/>
    </row>
    <row r="249" spans="1:6" s="193" customFormat="1" ht="14.4">
      <c r="A249" s="32"/>
      <c r="B249" s="188"/>
      <c r="C249" s="402"/>
      <c r="D249" s="35"/>
      <c r="E249" s="36"/>
      <c r="F249" s="229"/>
    </row>
    <row r="250" spans="1:6" s="193" customFormat="1" ht="14.4">
      <c r="A250" s="32"/>
      <c r="B250" s="188"/>
      <c r="C250" s="402"/>
      <c r="D250" s="35"/>
      <c r="E250" s="36"/>
      <c r="F250" s="229"/>
    </row>
    <row r="251" spans="1:6" s="193" customFormat="1" ht="14.4">
      <c r="A251" s="32"/>
      <c r="B251" s="188"/>
      <c r="C251" s="402"/>
      <c r="D251" s="35"/>
      <c r="E251" s="36"/>
      <c r="F251" s="229"/>
    </row>
    <row r="252" spans="1:6" s="193" customFormat="1" ht="14.4">
      <c r="A252" s="32"/>
      <c r="B252" s="188"/>
      <c r="C252" s="402"/>
      <c r="D252" s="35"/>
      <c r="E252" s="36"/>
      <c r="F252" s="229"/>
    </row>
    <row r="253" spans="1:6" s="193" customFormat="1" ht="14.4">
      <c r="A253" s="32"/>
      <c r="B253" s="188"/>
      <c r="C253" s="402"/>
      <c r="D253" s="35"/>
      <c r="E253" s="36"/>
      <c r="F253" s="229"/>
    </row>
    <row r="254" spans="1:6" s="193" customFormat="1" ht="14.4">
      <c r="A254" s="32"/>
      <c r="B254" s="188"/>
      <c r="C254" s="402"/>
      <c r="D254" s="35"/>
      <c r="E254" s="36"/>
      <c r="F254" s="229"/>
    </row>
    <row r="255" spans="1:6" s="193" customFormat="1" ht="14.4">
      <c r="A255" s="32"/>
      <c r="B255" s="188"/>
      <c r="C255" s="402"/>
      <c r="D255" s="35"/>
      <c r="E255" s="36"/>
      <c r="F255" s="229"/>
    </row>
    <row r="256" spans="1:6" s="193" customFormat="1" ht="14.4">
      <c r="A256" s="32"/>
      <c r="B256" s="188"/>
      <c r="C256" s="402"/>
      <c r="D256" s="35"/>
      <c r="E256" s="36"/>
      <c r="F256" s="229"/>
    </row>
    <row r="257" spans="1:6" s="193" customFormat="1" ht="14.4">
      <c r="A257" s="32"/>
      <c r="B257" s="188"/>
      <c r="C257" s="402"/>
      <c r="D257" s="35"/>
      <c r="E257" s="36"/>
      <c r="F257" s="229"/>
    </row>
    <row r="258" spans="1:6" s="193" customFormat="1" ht="14.4">
      <c r="A258" s="32"/>
      <c r="B258" s="188"/>
      <c r="C258" s="402"/>
      <c r="D258" s="35"/>
      <c r="E258" s="36"/>
      <c r="F258" s="229"/>
    </row>
    <row r="259" spans="1:6" s="193" customFormat="1" ht="14.4">
      <c r="A259" s="32"/>
      <c r="B259" s="188"/>
      <c r="C259" s="402"/>
      <c r="D259" s="35"/>
      <c r="E259" s="36"/>
      <c r="F259" s="229"/>
    </row>
    <row r="260" spans="1:6" s="193" customFormat="1" ht="14.4">
      <c r="A260" s="32"/>
      <c r="B260" s="188"/>
      <c r="C260" s="402"/>
      <c r="D260" s="35"/>
      <c r="E260" s="36"/>
      <c r="F260" s="229"/>
    </row>
    <row r="261" spans="1:6" s="193" customFormat="1" ht="14.4">
      <c r="A261" s="32"/>
      <c r="B261" s="188"/>
      <c r="C261" s="402"/>
      <c r="D261" s="35"/>
      <c r="E261" s="36"/>
      <c r="F261" s="229"/>
    </row>
    <row r="262" spans="1:6" s="193" customFormat="1" ht="14.4">
      <c r="A262" s="32"/>
      <c r="B262" s="188"/>
      <c r="C262" s="402"/>
      <c r="D262" s="35"/>
      <c r="E262" s="36"/>
      <c r="F262" s="229"/>
    </row>
    <row r="263" spans="1:6" s="193" customFormat="1" ht="14.4">
      <c r="A263" s="32"/>
      <c r="B263" s="188"/>
      <c r="C263" s="402"/>
      <c r="D263" s="35"/>
      <c r="E263" s="36"/>
      <c r="F263" s="229"/>
    </row>
    <row r="264" spans="1:6" s="193" customFormat="1" ht="14.4">
      <c r="A264" s="32"/>
      <c r="B264" s="188"/>
      <c r="C264" s="402"/>
      <c r="D264" s="35"/>
      <c r="E264" s="36"/>
      <c r="F264" s="229"/>
    </row>
    <row r="265" spans="1:6" s="193" customFormat="1" ht="14.4">
      <c r="A265" s="32"/>
      <c r="B265" s="188"/>
      <c r="C265" s="402"/>
      <c r="D265" s="35"/>
      <c r="E265" s="36"/>
      <c r="F265" s="229"/>
    </row>
    <row r="266" spans="1:6" s="193" customFormat="1" ht="14.4">
      <c r="A266" s="32"/>
      <c r="B266" s="188"/>
      <c r="C266" s="402"/>
      <c r="D266" s="35"/>
      <c r="E266" s="36"/>
      <c r="F266" s="229"/>
    </row>
    <row r="267" spans="1:6" s="193" customFormat="1" ht="14.4">
      <c r="A267" s="32"/>
      <c r="B267" s="188"/>
      <c r="C267" s="402"/>
      <c r="D267" s="35"/>
      <c r="E267" s="36"/>
      <c r="F267" s="229"/>
    </row>
    <row r="268" spans="1:6" s="193" customFormat="1" ht="14.4">
      <c r="A268" s="32"/>
      <c r="B268" s="188"/>
      <c r="C268" s="402"/>
      <c r="D268" s="35"/>
      <c r="E268" s="36"/>
      <c r="F268" s="229"/>
    </row>
    <row r="269" spans="1:6" s="193" customFormat="1" ht="14.4">
      <c r="A269" s="32"/>
      <c r="B269" s="188"/>
      <c r="C269" s="402"/>
      <c r="D269" s="35"/>
      <c r="E269" s="36"/>
      <c r="F269" s="229"/>
    </row>
    <row r="270" spans="1:6" s="193" customFormat="1" ht="14.4">
      <c r="A270" s="32"/>
      <c r="B270" s="188"/>
      <c r="C270" s="402"/>
      <c r="D270" s="35"/>
      <c r="E270" s="36"/>
      <c r="F270" s="229"/>
    </row>
    <row r="271" spans="1:6" s="193" customFormat="1" ht="14.4">
      <c r="A271" s="32"/>
      <c r="B271" s="188"/>
      <c r="C271" s="402"/>
      <c r="D271" s="35"/>
      <c r="E271" s="36"/>
      <c r="F271" s="229"/>
    </row>
    <row r="272" spans="1:6" s="193" customFormat="1" ht="14.4">
      <c r="A272" s="32"/>
      <c r="B272" s="188"/>
      <c r="C272" s="402"/>
      <c r="D272" s="35"/>
      <c r="E272" s="36"/>
      <c r="F272" s="229"/>
    </row>
    <row r="273" spans="1:6" s="193" customFormat="1" ht="14.4">
      <c r="A273" s="32"/>
      <c r="B273" s="188"/>
      <c r="C273" s="402"/>
      <c r="D273" s="35"/>
      <c r="E273" s="36"/>
      <c r="F273" s="229"/>
    </row>
    <row r="274" spans="1:6" s="193" customFormat="1" ht="14.4">
      <c r="A274" s="32"/>
      <c r="B274" s="188"/>
      <c r="C274" s="402"/>
      <c r="D274" s="35"/>
      <c r="E274" s="36"/>
      <c r="F274" s="229"/>
    </row>
    <row r="275" spans="1:6" s="357" customFormat="1">
      <c r="A275" s="208"/>
      <c r="B275" s="244"/>
      <c r="C275" s="247"/>
      <c r="D275" s="39"/>
      <c r="E275" s="381"/>
      <c r="F275" s="240"/>
    </row>
    <row r="276" spans="1:6" s="357" customFormat="1">
      <c r="A276" s="208"/>
      <c r="B276" s="221"/>
      <c r="C276" s="246"/>
      <c r="D276" s="208"/>
      <c r="E276" s="234"/>
      <c r="F276" s="235"/>
    </row>
    <row r="277" spans="1:6" s="357" customFormat="1">
      <c r="A277" s="355"/>
      <c r="B277" s="360"/>
      <c r="C277" s="361"/>
      <c r="D277" s="355"/>
      <c r="E277" s="362"/>
      <c r="F277" s="363"/>
    </row>
    <row r="278" spans="1:6" s="357" customFormat="1">
      <c r="A278" s="216"/>
      <c r="B278" s="364" t="s">
        <v>603</v>
      </c>
      <c r="C278" s="365"/>
      <c r="D278" s="216"/>
      <c r="E278" s="366"/>
      <c r="F278" s="263">
        <f t="shared" ref="F278" si="50">SUM(F231:F277)</f>
        <v>1939550</v>
      </c>
    </row>
    <row r="279" spans="1:6" s="357" customFormat="1" ht="10.95" customHeight="1">
      <c r="A279" s="249"/>
      <c r="B279" s="77"/>
      <c r="C279" s="250"/>
      <c r="D279" s="249"/>
      <c r="E279" s="252"/>
      <c r="F279" s="251"/>
    </row>
    <row r="280" spans="1:6" s="223" customFormat="1">
      <c r="A280" s="188"/>
      <c r="B280" s="367" t="s">
        <v>636</v>
      </c>
      <c r="C280" s="368"/>
      <c r="D280" s="39"/>
      <c r="E280" s="58"/>
      <c r="F280" s="243"/>
    </row>
    <row r="281" spans="1:6" s="223" customFormat="1" ht="15" customHeight="1">
      <c r="A281" s="188"/>
      <c r="B281" s="189" t="s">
        <v>606</v>
      </c>
      <c r="C281" s="368"/>
      <c r="D281" s="39"/>
      <c r="E281" s="58"/>
      <c r="F281" s="243"/>
    </row>
    <row r="282" spans="1:6" s="223" customFormat="1" ht="10.199999999999999" customHeight="1">
      <c r="A282" s="188"/>
      <c r="B282" s="154"/>
      <c r="C282" s="368"/>
      <c r="D282" s="39"/>
      <c r="E282" s="58"/>
      <c r="F282" s="243"/>
    </row>
    <row r="283" spans="1:6" s="57" customFormat="1">
      <c r="A283" s="37"/>
      <c r="B283" s="334" t="s">
        <v>578</v>
      </c>
      <c r="C283" s="368"/>
      <c r="D283" s="39"/>
      <c r="E283" s="201"/>
      <c r="F283" s="243"/>
    </row>
    <row r="284" spans="1:6" s="57" customFormat="1" ht="45" customHeight="1">
      <c r="A284" s="37"/>
      <c r="B284" s="427" t="s">
        <v>657</v>
      </c>
      <c r="C284" s="368"/>
      <c r="D284" s="39"/>
      <c r="E284" s="201"/>
      <c r="F284" s="243"/>
    </row>
    <row r="285" spans="1:6" s="57" customFormat="1">
      <c r="A285" s="37"/>
      <c r="B285" s="369" t="s">
        <v>579</v>
      </c>
      <c r="C285" s="368"/>
      <c r="D285" s="39"/>
      <c r="E285" s="201"/>
      <c r="F285" s="243"/>
    </row>
    <row r="286" spans="1:6" s="57" customFormat="1" ht="10.199999999999999" customHeight="1">
      <c r="A286" s="37"/>
      <c r="B286" s="369"/>
      <c r="C286" s="368"/>
      <c r="D286" s="39"/>
      <c r="E286" s="201"/>
      <c r="F286" s="243"/>
    </row>
    <row r="287" spans="1:6" s="57" customFormat="1">
      <c r="A287" s="37" t="s">
        <v>28</v>
      </c>
      <c r="B287" s="370" t="s">
        <v>580</v>
      </c>
      <c r="C287" s="368">
        <v>3600</v>
      </c>
      <c r="D287" s="368" t="s">
        <v>398</v>
      </c>
      <c r="E287" s="201">
        <v>350</v>
      </c>
      <c r="F287" s="243">
        <f t="shared" ref="F287" si="51">$C287*E287</f>
        <v>1260000</v>
      </c>
    </row>
    <row r="288" spans="1:6" s="57" customFormat="1" ht="10.199999999999999" customHeight="1">
      <c r="A288" s="37"/>
      <c r="B288" s="370"/>
      <c r="C288" s="368"/>
      <c r="D288" s="368"/>
      <c r="E288" s="201"/>
      <c r="F288" s="243"/>
    </row>
    <row r="289" spans="1:6" s="57" customFormat="1">
      <c r="A289" s="37" t="s">
        <v>30</v>
      </c>
      <c r="B289" s="370" t="s">
        <v>581</v>
      </c>
      <c r="C289" s="368">
        <v>540</v>
      </c>
      <c r="D289" s="368" t="s">
        <v>398</v>
      </c>
      <c r="E289" s="201">
        <v>1250</v>
      </c>
      <c r="F289" s="243">
        <f t="shared" ref="F289" si="52">$C289*E289</f>
        <v>675000</v>
      </c>
    </row>
    <row r="290" spans="1:6" s="57" customFormat="1" ht="10.199999999999999" customHeight="1">
      <c r="A290" s="37"/>
      <c r="B290" s="370"/>
      <c r="C290" s="368"/>
      <c r="D290" s="368"/>
      <c r="E290" s="201"/>
      <c r="F290" s="243"/>
    </row>
    <row r="291" spans="1:6" s="57" customFormat="1">
      <c r="A291" s="37"/>
      <c r="B291" s="371" t="s">
        <v>582</v>
      </c>
      <c r="C291" s="368"/>
      <c r="D291" s="368"/>
      <c r="E291" s="201"/>
      <c r="F291" s="243"/>
    </row>
    <row r="292" spans="1:6" s="57" customFormat="1">
      <c r="A292" s="37" t="s">
        <v>31</v>
      </c>
      <c r="B292" s="220" t="s">
        <v>750</v>
      </c>
      <c r="C292" s="368">
        <f>C287</f>
        <v>3600</v>
      </c>
      <c r="D292" s="368" t="s">
        <v>398</v>
      </c>
      <c r="E292" s="201">
        <v>300</v>
      </c>
      <c r="F292" s="243">
        <f t="shared" ref="F292" si="53">$C292*E292</f>
        <v>1080000</v>
      </c>
    </row>
    <row r="293" spans="1:6" s="57" customFormat="1" ht="10.199999999999999" customHeight="1">
      <c r="A293" s="37"/>
      <c r="B293" s="370"/>
      <c r="C293" s="368"/>
      <c r="D293" s="39"/>
      <c r="E293" s="201"/>
      <c r="F293" s="243"/>
    </row>
    <row r="294" spans="1:6" s="57" customFormat="1" ht="27.6">
      <c r="A294" s="37" t="s">
        <v>32</v>
      </c>
      <c r="B294" s="372" t="s">
        <v>583</v>
      </c>
      <c r="C294" s="368">
        <v>2400</v>
      </c>
      <c r="D294" s="39" t="s">
        <v>29</v>
      </c>
      <c r="E294" s="201">
        <v>50</v>
      </c>
      <c r="F294" s="243">
        <f t="shared" ref="F294" si="54">$C294*E294</f>
        <v>120000</v>
      </c>
    </row>
    <row r="295" spans="1:6" s="57" customFormat="1" ht="10.199999999999999" customHeight="1">
      <c r="A295" s="37"/>
      <c r="B295" s="334"/>
      <c r="C295" s="368"/>
      <c r="D295" s="39"/>
      <c r="E295" s="201"/>
      <c r="F295" s="243"/>
    </row>
    <row r="296" spans="1:6" s="57" customFormat="1">
      <c r="A296" s="37"/>
      <c r="B296" s="334" t="s">
        <v>584</v>
      </c>
      <c r="C296" s="368"/>
      <c r="D296" s="39"/>
      <c r="E296" s="201"/>
      <c r="F296" s="243"/>
    </row>
    <row r="297" spans="1:6" s="57" customFormat="1" ht="41.4">
      <c r="A297" s="37"/>
      <c r="B297" s="70" t="s">
        <v>655</v>
      </c>
      <c r="C297" s="368"/>
      <c r="D297" s="39"/>
      <c r="E297" s="201"/>
      <c r="F297" s="243"/>
    </row>
    <row r="298" spans="1:6" s="57" customFormat="1" ht="10.199999999999999" customHeight="1">
      <c r="A298" s="37"/>
      <c r="B298" s="70"/>
      <c r="C298" s="368"/>
      <c r="D298" s="39"/>
      <c r="E298" s="201"/>
      <c r="F298" s="243"/>
    </row>
    <row r="299" spans="1:6" s="57" customFormat="1" ht="27.6">
      <c r="A299" s="37" t="s">
        <v>33</v>
      </c>
      <c r="B299" s="41" t="s">
        <v>585</v>
      </c>
      <c r="C299" s="368">
        <v>2826</v>
      </c>
      <c r="D299" s="39" t="s">
        <v>398</v>
      </c>
      <c r="E299" s="201">
        <v>700</v>
      </c>
      <c r="F299" s="243">
        <f t="shared" ref="F299" si="55">$C299*E299</f>
        <v>1978200</v>
      </c>
    </row>
    <row r="300" spans="1:6" s="57" customFormat="1" ht="10.199999999999999" customHeight="1">
      <c r="A300" s="37"/>
      <c r="B300" s="41"/>
      <c r="C300" s="368"/>
      <c r="D300" s="39"/>
      <c r="E300" s="201"/>
      <c r="F300" s="243"/>
    </row>
    <row r="301" spans="1:6" s="57" customFormat="1">
      <c r="A301" s="37"/>
      <c r="B301" s="38" t="s">
        <v>586</v>
      </c>
      <c r="C301" s="368"/>
      <c r="D301" s="39"/>
      <c r="E301" s="201"/>
      <c r="F301" s="243"/>
    </row>
    <row r="302" spans="1:6" s="57" customFormat="1" ht="33.6" customHeight="1">
      <c r="A302" s="37"/>
      <c r="B302" s="217" t="s">
        <v>587</v>
      </c>
      <c r="C302" s="368"/>
      <c r="D302" s="39"/>
      <c r="E302" s="201"/>
      <c r="F302" s="243"/>
    </row>
    <row r="303" spans="1:6" s="57" customFormat="1" ht="15" customHeight="1">
      <c r="A303" s="37"/>
      <c r="B303" s="77"/>
      <c r="C303" s="368"/>
      <c r="D303" s="39"/>
      <c r="E303" s="201"/>
      <c r="F303" s="243"/>
    </row>
    <row r="304" spans="1:6" s="57" customFormat="1" ht="27.6">
      <c r="A304" s="37" t="s">
        <v>34</v>
      </c>
      <c r="B304" s="51" t="s">
        <v>588</v>
      </c>
      <c r="C304" s="368">
        <f>C294</f>
        <v>2400</v>
      </c>
      <c r="D304" s="39" t="s">
        <v>29</v>
      </c>
      <c r="E304" s="201">
        <v>360</v>
      </c>
      <c r="F304" s="243">
        <f t="shared" ref="F304" si="56">$C304*E304</f>
        <v>864000</v>
      </c>
    </row>
    <row r="305" spans="1:6" s="57" customFormat="1" ht="9" customHeight="1">
      <c r="A305" s="37"/>
      <c r="B305" s="51"/>
      <c r="C305" s="368"/>
      <c r="D305" s="39"/>
      <c r="E305" s="201"/>
      <c r="F305" s="243"/>
    </row>
    <row r="306" spans="1:6" s="57" customFormat="1">
      <c r="A306" s="37"/>
      <c r="B306" s="371" t="s">
        <v>656</v>
      </c>
      <c r="C306" s="368"/>
      <c r="D306" s="39"/>
      <c r="E306" s="201"/>
      <c r="F306" s="243"/>
    </row>
    <row r="307" spans="1:6" s="57" customFormat="1">
      <c r="A307" s="37" t="s">
        <v>35</v>
      </c>
      <c r="B307" s="370" t="s">
        <v>589</v>
      </c>
      <c r="C307" s="368">
        <f>C304</f>
        <v>2400</v>
      </c>
      <c r="D307" s="39" t="s">
        <v>29</v>
      </c>
      <c r="E307" s="201">
        <v>200</v>
      </c>
      <c r="F307" s="243">
        <f t="shared" ref="F307" si="57">$C307*E307</f>
        <v>480000</v>
      </c>
    </row>
    <row r="308" spans="1:6" s="57" customFormat="1">
      <c r="A308" s="37"/>
      <c r="B308" s="51"/>
      <c r="C308" s="368"/>
      <c r="D308" s="39"/>
      <c r="E308" s="201"/>
      <c r="F308" s="243"/>
    </row>
    <row r="309" spans="1:6" s="57" customFormat="1">
      <c r="A309" s="37"/>
      <c r="B309" s="33" t="s">
        <v>590</v>
      </c>
      <c r="C309" s="368"/>
      <c r="D309" s="39"/>
      <c r="E309" s="201"/>
      <c r="F309" s="243"/>
    </row>
    <row r="310" spans="1:6" s="57" customFormat="1">
      <c r="A310" s="37"/>
      <c r="B310" s="33"/>
      <c r="C310" s="368"/>
      <c r="D310" s="39"/>
      <c r="E310" s="201"/>
      <c r="F310" s="243"/>
    </row>
    <row r="311" spans="1:6" s="57" customFormat="1" ht="27.6">
      <c r="A311" s="37"/>
      <c r="B311" s="33" t="s">
        <v>591</v>
      </c>
      <c r="C311" s="368"/>
      <c r="D311" s="39"/>
      <c r="E311" s="201"/>
      <c r="F311" s="243"/>
    </row>
    <row r="312" spans="1:6" s="57" customFormat="1" ht="15" customHeight="1">
      <c r="A312" s="37"/>
      <c r="B312" s="33"/>
      <c r="C312" s="368"/>
      <c r="D312" s="39"/>
      <c r="E312" s="201"/>
      <c r="F312" s="243"/>
    </row>
    <row r="313" spans="1:6" s="57" customFormat="1">
      <c r="A313" s="37" t="s">
        <v>36</v>
      </c>
      <c r="B313" s="42" t="s">
        <v>592</v>
      </c>
      <c r="C313" s="368">
        <f>C307</f>
        <v>2400</v>
      </c>
      <c r="D313" s="39" t="s">
        <v>29</v>
      </c>
      <c r="E313" s="201">
        <v>200</v>
      </c>
      <c r="F313" s="243">
        <f t="shared" ref="F313" si="58">$C313*E313</f>
        <v>480000</v>
      </c>
    </row>
    <row r="314" spans="1:6" s="57" customFormat="1" ht="15" customHeight="1">
      <c r="A314" s="37"/>
      <c r="B314" s="51"/>
      <c r="C314" s="368"/>
      <c r="D314" s="39"/>
      <c r="E314" s="201"/>
      <c r="F314" s="243"/>
    </row>
    <row r="315" spans="1:6" s="57" customFormat="1" ht="41.4">
      <c r="A315" s="37"/>
      <c r="B315" s="233" t="s">
        <v>593</v>
      </c>
      <c r="C315" s="368"/>
      <c r="D315" s="39"/>
      <c r="E315" s="201"/>
      <c r="F315" s="243"/>
    </row>
    <row r="316" spans="1:6" s="57" customFormat="1" ht="16.95" customHeight="1">
      <c r="A316" s="37"/>
      <c r="B316" s="233"/>
      <c r="C316" s="368"/>
      <c r="D316" s="39"/>
      <c r="E316" s="201"/>
      <c r="F316" s="243"/>
    </row>
    <row r="317" spans="1:6" s="57" customFormat="1">
      <c r="A317" s="37" t="s">
        <v>74</v>
      </c>
      <c r="B317" s="218" t="s">
        <v>805</v>
      </c>
      <c r="C317" s="368">
        <f>C307</f>
        <v>2400</v>
      </c>
      <c r="D317" s="39" t="s">
        <v>29</v>
      </c>
      <c r="E317" s="201">
        <v>1500</v>
      </c>
      <c r="F317" s="243">
        <f t="shared" ref="F317" si="59">$C317*E317</f>
        <v>3600000</v>
      </c>
    </row>
    <row r="318" spans="1:6" s="57" customFormat="1">
      <c r="A318" s="37"/>
      <c r="B318" s="51"/>
      <c r="C318" s="368"/>
      <c r="D318" s="39"/>
      <c r="E318" s="201"/>
      <c r="F318" s="243"/>
    </row>
    <row r="319" spans="1:6" s="57" customFormat="1" ht="10.95" customHeight="1">
      <c r="A319" s="52"/>
      <c r="B319" s="383"/>
      <c r="C319" s="373"/>
      <c r="D319" s="152"/>
      <c r="E319" s="374"/>
      <c r="F319" s="375"/>
    </row>
    <row r="320" spans="1:6" s="376" customFormat="1">
      <c r="A320" s="384"/>
      <c r="B320" s="364" t="s">
        <v>627</v>
      </c>
      <c r="C320" s="385"/>
      <c r="D320" s="386"/>
      <c r="E320" s="387"/>
      <c r="F320" s="388">
        <f t="shared" ref="F320" si="60">SUM(F280:F318)</f>
        <v>10537200</v>
      </c>
    </row>
    <row r="321" spans="1:6" s="57" customFormat="1">
      <c r="A321" s="37"/>
      <c r="B321" s="41"/>
      <c r="C321" s="368"/>
      <c r="D321" s="39"/>
      <c r="E321" s="201"/>
      <c r="F321" s="243"/>
    </row>
    <row r="322" spans="1:6" s="57" customFormat="1">
      <c r="A322" s="37"/>
      <c r="B322" s="334" t="s">
        <v>594</v>
      </c>
      <c r="C322" s="368"/>
      <c r="D322" s="39"/>
      <c r="E322" s="201"/>
      <c r="F322" s="243"/>
    </row>
    <row r="323" spans="1:6" s="57" customFormat="1" ht="8.4" customHeight="1">
      <c r="A323" s="37"/>
      <c r="B323" s="334"/>
      <c r="C323" s="368"/>
      <c r="D323" s="39"/>
      <c r="E323" s="201"/>
      <c r="F323" s="243"/>
    </row>
    <row r="324" spans="1:6" s="57" customFormat="1" ht="60" customHeight="1">
      <c r="A324" s="39" t="s">
        <v>28</v>
      </c>
      <c r="B324" s="41" t="s">
        <v>595</v>
      </c>
      <c r="C324" s="368">
        <v>552</v>
      </c>
      <c r="D324" s="39" t="s">
        <v>46</v>
      </c>
      <c r="E324" s="58">
        <v>1000</v>
      </c>
      <c r="F324" s="243">
        <f t="shared" ref="F324" si="61">$C324*E324</f>
        <v>552000</v>
      </c>
    </row>
    <row r="325" spans="1:6" s="57" customFormat="1">
      <c r="A325" s="37"/>
      <c r="B325" s="59"/>
      <c r="C325" s="368"/>
      <c r="D325" s="39"/>
      <c r="E325" s="201"/>
      <c r="F325" s="243"/>
    </row>
    <row r="326" spans="1:6" s="57" customFormat="1">
      <c r="A326" s="37" t="s">
        <v>30</v>
      </c>
      <c r="B326" s="59" t="s">
        <v>596</v>
      </c>
      <c r="C326" s="368">
        <v>208</v>
      </c>
      <c r="D326" s="39" t="s">
        <v>46</v>
      </c>
      <c r="E326" s="58">
        <v>1000</v>
      </c>
      <c r="F326" s="243">
        <f t="shared" ref="F326" si="62">$C326*E326</f>
        <v>208000</v>
      </c>
    </row>
    <row r="327" spans="1:6" s="57" customFormat="1">
      <c r="A327" s="37"/>
      <c r="B327" s="59"/>
      <c r="C327" s="368"/>
      <c r="D327" s="39"/>
      <c r="E327" s="58"/>
      <c r="F327" s="243"/>
    </row>
    <row r="328" spans="1:6" s="57" customFormat="1">
      <c r="A328" s="37"/>
      <c r="B328" s="334" t="s">
        <v>597</v>
      </c>
      <c r="C328" s="368"/>
      <c r="D328" s="39"/>
      <c r="E328" s="201"/>
      <c r="F328" s="243"/>
    </row>
    <row r="329" spans="1:6" s="57" customFormat="1">
      <c r="A329" s="37"/>
      <c r="B329" s="334"/>
      <c r="C329" s="368"/>
      <c r="D329" s="39"/>
      <c r="E329" s="201"/>
      <c r="F329" s="243"/>
    </row>
    <row r="330" spans="1:6" s="57" customFormat="1" ht="55.2">
      <c r="A330" s="39" t="s">
        <v>31</v>
      </c>
      <c r="B330" s="41" t="s">
        <v>598</v>
      </c>
      <c r="C330" s="56">
        <f>C324</f>
        <v>552</v>
      </c>
      <c r="D330" s="39" t="s">
        <v>46</v>
      </c>
      <c r="E330" s="58">
        <v>1000</v>
      </c>
      <c r="F330" s="377">
        <f t="shared" ref="F330" si="63">$C330*E330</f>
        <v>552000</v>
      </c>
    </row>
    <row r="331" spans="1:6" s="57" customFormat="1" ht="9" customHeight="1">
      <c r="A331" s="37"/>
      <c r="B331" s="59"/>
      <c r="C331" s="56"/>
      <c r="D331" s="39"/>
      <c r="E331" s="194"/>
      <c r="F331" s="377"/>
    </row>
    <row r="332" spans="1:6" s="57" customFormat="1">
      <c r="A332" s="37" t="s">
        <v>32</v>
      </c>
      <c r="B332" s="59" t="s">
        <v>596</v>
      </c>
      <c r="C332" s="368">
        <f>C326</f>
        <v>208</v>
      </c>
      <c r="D332" s="39" t="s">
        <v>46</v>
      </c>
      <c r="E332" s="58">
        <v>1000</v>
      </c>
      <c r="F332" s="243">
        <f t="shared" ref="F332" si="64">$C332*E332</f>
        <v>208000</v>
      </c>
    </row>
    <row r="333" spans="1:6" s="57" customFormat="1">
      <c r="A333" s="37"/>
      <c r="B333" s="59"/>
      <c r="C333" s="368"/>
      <c r="D333" s="39"/>
      <c r="E333" s="58"/>
      <c r="F333" s="243"/>
    </row>
    <row r="334" spans="1:6" s="57" customFormat="1">
      <c r="A334" s="37"/>
      <c r="B334" s="334" t="s">
        <v>604</v>
      </c>
      <c r="C334" s="368"/>
      <c r="D334" s="39"/>
      <c r="E334" s="201"/>
      <c r="F334" s="243"/>
    </row>
    <row r="335" spans="1:6" s="57" customFormat="1">
      <c r="A335" s="37"/>
      <c r="B335" s="59"/>
      <c r="C335" s="368"/>
      <c r="D335" s="39"/>
      <c r="E335" s="58"/>
      <c r="F335" s="243"/>
    </row>
    <row r="336" spans="1:6" s="57" customFormat="1" ht="27.6">
      <c r="A336" s="39" t="s">
        <v>33</v>
      </c>
      <c r="B336" s="41" t="s">
        <v>751</v>
      </c>
      <c r="C336" s="368">
        <v>582</v>
      </c>
      <c r="D336" s="39" t="s">
        <v>46</v>
      </c>
      <c r="E336" s="201">
        <v>900</v>
      </c>
      <c r="F336" s="243">
        <f t="shared" ref="F336" si="65">$C336*E336</f>
        <v>523800</v>
      </c>
    </row>
    <row r="337" spans="1:6" s="57" customFormat="1">
      <c r="A337" s="37"/>
      <c r="B337" s="41"/>
      <c r="C337" s="368"/>
      <c r="D337" s="39"/>
      <c r="E337" s="201"/>
      <c r="F337" s="243"/>
    </row>
    <row r="338" spans="1:6" s="57" customFormat="1">
      <c r="A338" s="37"/>
      <c r="B338" s="334" t="s">
        <v>660</v>
      </c>
      <c r="C338" s="368"/>
      <c r="D338" s="39"/>
      <c r="E338" s="201"/>
      <c r="F338" s="243"/>
    </row>
    <row r="339" spans="1:6" s="57" customFormat="1">
      <c r="A339" s="37"/>
      <c r="B339" s="59"/>
      <c r="C339" s="368"/>
      <c r="D339" s="39"/>
      <c r="E339" s="58"/>
      <c r="F339" s="243"/>
    </row>
    <row r="340" spans="1:6" s="57" customFormat="1" ht="41.4">
      <c r="A340" s="39" t="s">
        <v>34</v>
      </c>
      <c r="B340" s="218" t="s">
        <v>752</v>
      </c>
      <c r="C340" s="368">
        <v>4</v>
      </c>
      <c r="D340" s="39" t="s">
        <v>398</v>
      </c>
      <c r="E340" s="201">
        <v>10500</v>
      </c>
      <c r="F340" s="243">
        <f t="shared" ref="F340" si="66">$C340*E340</f>
        <v>42000</v>
      </c>
    </row>
    <row r="341" spans="1:6" s="57" customFormat="1">
      <c r="A341" s="37"/>
      <c r="B341" s="41"/>
      <c r="C341" s="368"/>
      <c r="D341" s="39"/>
      <c r="E341" s="201"/>
      <c r="F341" s="243"/>
    </row>
    <row r="342" spans="1:6" s="57" customFormat="1">
      <c r="A342" s="37"/>
      <c r="B342" s="38" t="s">
        <v>601</v>
      </c>
      <c r="C342" s="380"/>
      <c r="D342" s="39"/>
      <c r="E342" s="201"/>
      <c r="F342" s="243"/>
    </row>
    <row r="343" spans="1:6" s="357" customFormat="1">
      <c r="A343" s="208"/>
      <c r="B343" s="236" t="s">
        <v>414</v>
      </c>
      <c r="C343" s="247"/>
      <c r="D343" s="39"/>
      <c r="E343" s="201"/>
      <c r="F343" s="243"/>
    </row>
    <row r="344" spans="1:6" s="357" customFormat="1" ht="8.4" customHeight="1">
      <c r="A344" s="208"/>
      <c r="B344" s="236"/>
      <c r="C344" s="247"/>
      <c r="D344" s="39"/>
      <c r="E344" s="201"/>
      <c r="F344" s="243"/>
    </row>
    <row r="345" spans="1:6" s="357" customFormat="1" ht="41.4">
      <c r="A345" s="208" t="s">
        <v>35</v>
      </c>
      <c r="B345" s="218" t="s">
        <v>415</v>
      </c>
      <c r="C345" s="247">
        <v>24</v>
      </c>
      <c r="D345" s="39" t="s">
        <v>29</v>
      </c>
      <c r="E345" s="201">
        <v>950</v>
      </c>
      <c r="F345" s="243">
        <f t="shared" ref="F345" si="67">$C345*E345</f>
        <v>22800</v>
      </c>
    </row>
    <row r="346" spans="1:6" s="357" customFormat="1" ht="8.4" customHeight="1">
      <c r="A346" s="208"/>
      <c r="B346" s="218"/>
      <c r="C346" s="247"/>
      <c r="D346" s="208"/>
      <c r="E346" s="239"/>
      <c r="F346" s="240"/>
    </row>
    <row r="347" spans="1:6" s="357" customFormat="1">
      <c r="A347" s="208"/>
      <c r="B347" s="236" t="s">
        <v>647</v>
      </c>
      <c r="C347" s="247"/>
      <c r="D347" s="39"/>
      <c r="E347" s="201"/>
      <c r="F347" s="243"/>
    </row>
    <row r="348" spans="1:6" s="357" customFormat="1" ht="6" customHeight="1">
      <c r="A348" s="208"/>
      <c r="B348" s="236"/>
      <c r="C348" s="247"/>
      <c r="D348" s="39"/>
      <c r="E348" s="201"/>
      <c r="F348" s="243"/>
    </row>
    <row r="349" spans="1:6" s="357" customFormat="1" ht="27.6">
      <c r="A349" s="208" t="s">
        <v>36</v>
      </c>
      <c r="B349" s="218" t="s">
        <v>710</v>
      </c>
      <c r="C349" s="247">
        <v>1</v>
      </c>
      <c r="D349" s="39" t="s">
        <v>397</v>
      </c>
      <c r="E349" s="201">
        <v>30000</v>
      </c>
      <c r="F349" s="243">
        <f t="shared" ref="F349" si="68">$C349*E349</f>
        <v>30000</v>
      </c>
    </row>
    <row r="350" spans="1:6" s="57" customFormat="1">
      <c r="A350" s="37"/>
      <c r="B350" s="41"/>
      <c r="C350" s="368"/>
      <c r="D350" s="39"/>
      <c r="E350" s="201"/>
      <c r="F350" s="243"/>
    </row>
    <row r="351" spans="1:6" s="57" customFormat="1">
      <c r="A351" s="37"/>
      <c r="B351" s="222" t="s">
        <v>599</v>
      </c>
      <c r="C351" s="368"/>
      <c r="D351" s="39"/>
      <c r="E351" s="201"/>
      <c r="F351" s="378">
        <f t="shared" ref="F351" si="69">SUM(F324:F350)</f>
        <v>2138600</v>
      </c>
    </row>
    <row r="352" spans="1:6" s="57" customFormat="1">
      <c r="A352" s="37"/>
      <c r="B352" s="222"/>
      <c r="C352" s="368"/>
      <c r="D352" s="39"/>
      <c r="E352" s="201"/>
      <c r="F352" s="379"/>
    </row>
    <row r="353" spans="1:6" s="57" customFormat="1">
      <c r="A353" s="37"/>
      <c r="B353" s="367" t="s">
        <v>45</v>
      </c>
      <c r="C353" s="368"/>
      <c r="D353" s="39"/>
      <c r="E353" s="201"/>
      <c r="F353" s="243"/>
    </row>
    <row r="354" spans="1:6" s="57" customFormat="1">
      <c r="A354" s="37"/>
      <c r="B354" s="60"/>
      <c r="C354" s="368"/>
      <c r="D354" s="39"/>
      <c r="E354" s="201"/>
      <c r="F354" s="243"/>
    </row>
    <row r="355" spans="1:6" s="57" customFormat="1">
      <c r="A355" s="37"/>
      <c r="B355" s="60" t="s">
        <v>788</v>
      </c>
      <c r="C355" s="368"/>
      <c r="D355" s="39"/>
      <c r="E355" s="201"/>
      <c r="F355" s="379">
        <f t="shared" ref="F355" si="70">F320</f>
        <v>10537200</v>
      </c>
    </row>
    <row r="356" spans="1:6" s="57" customFormat="1">
      <c r="A356" s="37"/>
      <c r="B356" s="41"/>
      <c r="C356" s="368"/>
      <c r="D356" s="39"/>
      <c r="E356" s="201"/>
      <c r="F356" s="243" t="s">
        <v>266</v>
      </c>
    </row>
    <row r="357" spans="1:6" s="57" customFormat="1">
      <c r="A357" s="37"/>
      <c r="B357" s="60" t="s">
        <v>600</v>
      </c>
      <c r="C357" s="368"/>
      <c r="D357" s="39"/>
      <c r="E357" s="201"/>
      <c r="F357" s="379">
        <f t="shared" ref="F357" si="71">F351</f>
        <v>2138600</v>
      </c>
    </row>
    <row r="358" spans="1:6" s="57" customFormat="1">
      <c r="A358" s="37"/>
      <c r="B358" s="41"/>
      <c r="C358" s="368"/>
      <c r="D358" s="39"/>
      <c r="E358" s="201"/>
      <c r="F358" s="243"/>
    </row>
    <row r="359" spans="1:6" s="57" customFormat="1" ht="16.95" customHeight="1">
      <c r="A359" s="52"/>
      <c r="B359" s="350"/>
      <c r="C359" s="373"/>
      <c r="D359" s="152"/>
      <c r="E359" s="374"/>
      <c r="F359" s="375"/>
    </row>
    <row r="360" spans="1:6" s="62" customFormat="1" ht="16.95" customHeight="1">
      <c r="A360" s="224"/>
      <c r="B360" s="224" t="s">
        <v>753</v>
      </c>
      <c r="C360" s="389"/>
      <c r="D360" s="224"/>
      <c r="E360" s="390"/>
      <c r="F360" s="391">
        <f t="shared" ref="F360" si="72">SUM(F354:F359)</f>
        <v>12675800</v>
      </c>
    </row>
    <row r="361" spans="1:6" s="62" customFormat="1" ht="16.95" customHeight="1">
      <c r="A361" s="403"/>
      <c r="B361" s="403"/>
      <c r="C361" s="404"/>
      <c r="D361" s="403"/>
      <c r="E361" s="405"/>
      <c r="F361" s="379"/>
    </row>
    <row r="362" spans="1:6" s="357" customFormat="1">
      <c r="A362" s="208"/>
      <c r="B362" s="233" t="s">
        <v>634</v>
      </c>
      <c r="C362" s="246"/>
      <c r="D362" s="208"/>
      <c r="E362" s="234"/>
      <c r="F362" s="235"/>
    </row>
    <row r="363" spans="1:6" s="357" customFormat="1">
      <c r="A363" s="208"/>
      <c r="B363" s="245" t="s">
        <v>635</v>
      </c>
      <c r="C363" s="246"/>
      <c r="D363" s="208"/>
      <c r="E363" s="234"/>
      <c r="F363" s="235"/>
    </row>
    <row r="364" spans="1:6" s="357" customFormat="1" ht="11.4" customHeight="1">
      <c r="A364" s="208"/>
      <c r="B364" s="241"/>
      <c r="C364" s="246"/>
      <c r="D364" s="208"/>
      <c r="E364" s="234"/>
      <c r="F364" s="235"/>
    </row>
    <row r="365" spans="1:6" s="40" customFormat="1">
      <c r="A365" s="37"/>
      <c r="B365" s="44" t="s">
        <v>637</v>
      </c>
      <c r="C365" s="34"/>
      <c r="D365" s="35"/>
      <c r="E365" s="36"/>
      <c r="F365" s="229"/>
    </row>
    <row r="366" spans="1:6" s="40" customFormat="1" ht="45" customHeight="1">
      <c r="A366" s="37"/>
      <c r="B366" s="44" t="s">
        <v>638</v>
      </c>
      <c r="C366" s="34"/>
      <c r="D366" s="35"/>
      <c r="E366" s="36"/>
      <c r="F366" s="229"/>
    </row>
    <row r="367" spans="1:6" s="40" customFormat="1" ht="15" customHeight="1">
      <c r="A367" s="37"/>
      <c r="B367" s="44"/>
      <c r="C367" s="34"/>
      <c r="D367" s="35"/>
      <c r="E367" s="36"/>
      <c r="F367" s="229"/>
    </row>
    <row r="368" spans="1:6" s="40" customFormat="1">
      <c r="A368" s="37" t="s">
        <v>28</v>
      </c>
      <c r="B368" s="41" t="s">
        <v>427</v>
      </c>
      <c r="C368" s="34">
        <v>9</v>
      </c>
      <c r="D368" s="35" t="s">
        <v>29</v>
      </c>
      <c r="E368" s="36">
        <v>1600</v>
      </c>
      <c r="F368" s="229">
        <f t="shared" ref="F368" si="73">$C368*E368</f>
        <v>14400</v>
      </c>
    </row>
    <row r="369" spans="1:6" s="40" customFormat="1" ht="15" customHeight="1">
      <c r="A369" s="37"/>
      <c r="B369" s="33"/>
      <c r="C369" s="34"/>
      <c r="D369" s="35"/>
      <c r="E369" s="36"/>
      <c r="F369" s="229"/>
    </row>
    <row r="370" spans="1:6" s="357" customFormat="1">
      <c r="A370" s="206"/>
      <c r="B370" s="219" t="s">
        <v>624</v>
      </c>
      <c r="C370" s="247"/>
      <c r="D370" s="208"/>
      <c r="E370" s="238"/>
      <c r="F370" s="235"/>
    </row>
    <row r="371" spans="1:6" s="357" customFormat="1" ht="41.4">
      <c r="A371" s="208"/>
      <c r="B371" s="340" t="s">
        <v>625</v>
      </c>
      <c r="C371" s="247"/>
      <c r="D371" s="208"/>
      <c r="E371" s="238"/>
      <c r="F371" s="235"/>
    </row>
    <row r="372" spans="1:6" s="357" customFormat="1" ht="13.95" customHeight="1">
      <c r="A372" s="208"/>
      <c r="B372" s="221"/>
      <c r="C372" s="247"/>
      <c r="D372" s="208"/>
      <c r="E372" s="238"/>
      <c r="F372" s="235"/>
    </row>
    <row r="373" spans="1:6" s="357" customFormat="1">
      <c r="A373" s="37" t="s">
        <v>30</v>
      </c>
      <c r="B373" s="51" t="s">
        <v>639</v>
      </c>
      <c r="C373" s="34">
        <v>21</v>
      </c>
      <c r="D373" s="35" t="s">
        <v>46</v>
      </c>
      <c r="E373" s="36">
        <v>900</v>
      </c>
      <c r="F373" s="229">
        <f t="shared" ref="F373" si="74">$C373*E373</f>
        <v>18900</v>
      </c>
    </row>
    <row r="374" spans="1:6" s="357" customFormat="1" ht="15" customHeight="1">
      <c r="A374" s="37"/>
      <c r="B374" s="41"/>
      <c r="C374" s="402"/>
      <c r="D374" s="35"/>
      <c r="E374" s="36"/>
      <c r="F374" s="229"/>
    </row>
    <row r="375" spans="1:6" s="357" customFormat="1">
      <c r="A375" s="206"/>
      <c r="B375" s="219" t="s">
        <v>622</v>
      </c>
      <c r="C375" s="247"/>
      <c r="D375" s="208"/>
      <c r="E375" s="238"/>
      <c r="F375" s="235"/>
    </row>
    <row r="376" spans="1:6" s="357" customFormat="1">
      <c r="A376" s="208"/>
      <c r="B376" s="221"/>
      <c r="C376" s="247"/>
      <c r="D376" s="208"/>
      <c r="E376" s="238"/>
      <c r="F376" s="235"/>
    </row>
    <row r="377" spans="1:6" s="357" customFormat="1" ht="36" customHeight="1">
      <c r="A377" s="37" t="s">
        <v>31</v>
      </c>
      <c r="B377" s="41" t="s">
        <v>632</v>
      </c>
      <c r="C377" s="34">
        <v>13</v>
      </c>
      <c r="D377" s="35" t="s">
        <v>46</v>
      </c>
      <c r="E377" s="36">
        <v>1500</v>
      </c>
      <c r="F377" s="229">
        <f t="shared" ref="F377" si="75">$C377*E377</f>
        <v>19500</v>
      </c>
    </row>
    <row r="378" spans="1:6" s="357" customFormat="1" ht="12.6" customHeight="1">
      <c r="A378" s="37"/>
      <c r="B378" s="41"/>
      <c r="C378" s="402"/>
      <c r="D378" s="35"/>
      <c r="E378" s="36"/>
      <c r="F378" s="229"/>
    </row>
    <row r="379" spans="1:6" s="357" customFormat="1">
      <c r="A379" s="206"/>
      <c r="B379" s="219" t="s">
        <v>631</v>
      </c>
      <c r="C379" s="247"/>
      <c r="D379" s="208"/>
      <c r="E379" s="238"/>
      <c r="F379" s="235"/>
    </row>
    <row r="380" spans="1:6" s="357" customFormat="1">
      <c r="A380" s="208"/>
      <c r="B380" s="221"/>
      <c r="C380" s="247"/>
      <c r="D380" s="208"/>
      <c r="E380" s="238"/>
      <c r="F380" s="235"/>
    </row>
    <row r="381" spans="1:6" ht="42" customHeight="1">
      <c r="A381" s="39"/>
      <c r="B381" s="359" t="s">
        <v>649</v>
      </c>
      <c r="C381" s="212"/>
      <c r="D381" s="408"/>
      <c r="E381" s="347"/>
      <c r="F381" s="325"/>
    </row>
    <row r="382" spans="1:6" ht="16.95" customHeight="1">
      <c r="A382" s="39"/>
      <c r="B382" s="348"/>
      <c r="C382" s="212"/>
      <c r="D382" s="408"/>
      <c r="E382" s="347"/>
      <c r="F382" s="325"/>
    </row>
    <row r="383" spans="1:6" s="410" customFormat="1" ht="16.5" customHeight="1">
      <c r="A383" s="39" t="s">
        <v>32</v>
      </c>
      <c r="B383" s="218" t="s">
        <v>651</v>
      </c>
      <c r="C383" s="39">
        <v>32</v>
      </c>
      <c r="D383" s="39" t="s">
        <v>29</v>
      </c>
      <c r="E383" s="214">
        <v>500</v>
      </c>
      <c r="F383" s="229">
        <f t="shared" ref="F383" si="76">$C383*E383</f>
        <v>16000</v>
      </c>
    </row>
    <row r="384" spans="1:6" ht="14.4" customHeight="1">
      <c r="A384" s="39"/>
      <c r="B384" s="51"/>
      <c r="C384" s="39"/>
      <c r="D384" s="39"/>
      <c r="E384" s="214"/>
      <c r="F384" s="326"/>
    </row>
    <row r="385" spans="1:6" s="410" customFormat="1" ht="30" customHeight="1">
      <c r="A385" s="39" t="s">
        <v>33</v>
      </c>
      <c r="B385" s="51" t="s">
        <v>650</v>
      </c>
      <c r="C385" s="39">
        <v>21</v>
      </c>
      <c r="D385" s="39" t="s">
        <v>46</v>
      </c>
      <c r="E385" s="214">
        <v>200</v>
      </c>
      <c r="F385" s="229">
        <f t="shared" ref="F385" si="77">$C385*E385</f>
        <v>4200</v>
      </c>
    </row>
    <row r="386" spans="1:6" s="410" customFormat="1" ht="14.4" customHeight="1">
      <c r="A386" s="39"/>
      <c r="B386" s="51"/>
      <c r="C386" s="39"/>
      <c r="D386" s="39"/>
      <c r="E386" s="214"/>
      <c r="F386" s="229"/>
    </row>
    <row r="387" spans="1:6" ht="27" customHeight="1">
      <c r="A387" s="39"/>
      <c r="B387" s="217" t="s">
        <v>652</v>
      </c>
      <c r="C387" s="39"/>
      <c r="D387" s="213"/>
      <c r="E387" s="214"/>
      <c r="F387" s="326"/>
    </row>
    <row r="388" spans="1:6" ht="10.95" customHeight="1">
      <c r="A388" s="39"/>
      <c r="B388" s="217"/>
      <c r="C388" s="39"/>
      <c r="D388" s="213"/>
      <c r="E388" s="214"/>
      <c r="F388" s="326"/>
    </row>
    <row r="389" spans="1:6" s="410" customFormat="1" ht="16.5" customHeight="1">
      <c r="A389" s="39" t="s">
        <v>34</v>
      </c>
      <c r="B389" s="218" t="s">
        <v>651</v>
      </c>
      <c r="C389" s="39">
        <f>C383</f>
        <v>32</v>
      </c>
      <c r="D389" s="39" t="s">
        <v>29</v>
      </c>
      <c r="E389" s="214">
        <v>2000</v>
      </c>
      <c r="F389" s="229">
        <f t="shared" ref="F389" si="78">$C389*E389</f>
        <v>64000</v>
      </c>
    </row>
    <row r="390" spans="1:6" s="357" customFormat="1">
      <c r="A390" s="208"/>
      <c r="B390" s="221"/>
      <c r="C390" s="246"/>
      <c r="D390" s="208"/>
      <c r="E390" s="234"/>
      <c r="F390" s="235"/>
    </row>
    <row r="391" spans="1:6" s="410" customFormat="1" ht="15" customHeight="1">
      <c r="A391" s="39" t="s">
        <v>35</v>
      </c>
      <c r="B391" s="218" t="s">
        <v>653</v>
      </c>
      <c r="C391" s="39">
        <v>2</v>
      </c>
      <c r="D391" s="39" t="s">
        <v>44</v>
      </c>
      <c r="E391" s="214">
        <v>300</v>
      </c>
      <c r="F391" s="229">
        <f t="shared" ref="F391" si="79">$C391*E391</f>
        <v>600</v>
      </c>
    </row>
    <row r="392" spans="1:6" s="410" customFormat="1" ht="15" customHeight="1">
      <c r="A392" s="39"/>
      <c r="B392" s="218"/>
      <c r="C392" s="411"/>
      <c r="D392" s="39"/>
      <c r="E392" s="214"/>
      <c r="F392" s="229"/>
    </row>
    <row r="393" spans="1:6" s="357" customFormat="1" ht="27.6">
      <c r="A393" s="206"/>
      <c r="B393" s="70" t="s">
        <v>396</v>
      </c>
      <c r="C393" s="247"/>
      <c r="D393" s="208"/>
      <c r="E393" s="238"/>
      <c r="F393" s="235"/>
    </row>
    <row r="394" spans="1:6" s="357" customFormat="1">
      <c r="A394" s="208"/>
      <c r="B394" s="221"/>
      <c r="C394" s="247"/>
      <c r="D394" s="208"/>
      <c r="E394" s="238"/>
      <c r="F394" s="235"/>
    </row>
    <row r="395" spans="1:6" s="357" customFormat="1" ht="17.399999999999999" customHeight="1">
      <c r="A395" s="37" t="s">
        <v>36</v>
      </c>
      <c r="B395" s="59" t="s">
        <v>543</v>
      </c>
      <c r="C395" s="34">
        <v>32</v>
      </c>
      <c r="D395" s="35" t="s">
        <v>29</v>
      </c>
      <c r="E395" s="36">
        <v>400</v>
      </c>
      <c r="F395" s="229">
        <f t="shared" ref="F395" si="80">$C395*E395</f>
        <v>12800</v>
      </c>
    </row>
    <row r="396" spans="1:6" s="357" customFormat="1">
      <c r="A396" s="208"/>
      <c r="B396" s="221"/>
      <c r="C396" s="246"/>
      <c r="D396" s="208"/>
      <c r="E396" s="234"/>
      <c r="F396" s="235"/>
    </row>
    <row r="397" spans="1:6" s="357" customFormat="1">
      <c r="A397" s="208"/>
      <c r="B397" s="221"/>
      <c r="C397" s="246"/>
      <c r="D397" s="208"/>
      <c r="E397" s="234"/>
      <c r="F397" s="235"/>
    </row>
    <row r="398" spans="1:6" s="57" customFormat="1" ht="10.95" customHeight="1">
      <c r="A398" s="52"/>
      <c r="B398" s="383"/>
      <c r="C398" s="373"/>
      <c r="D398" s="152"/>
      <c r="E398" s="374"/>
      <c r="F398" s="375"/>
    </row>
    <row r="399" spans="1:6" s="376" customFormat="1">
      <c r="A399" s="384"/>
      <c r="B399" s="364" t="s">
        <v>627</v>
      </c>
      <c r="C399" s="385"/>
      <c r="D399" s="386"/>
      <c r="E399" s="387"/>
      <c r="F399" s="388">
        <f t="shared" ref="F399" si="81">SUM(F363:F397)</f>
        <v>150400</v>
      </c>
    </row>
    <row r="400" spans="1:6" s="357" customFormat="1">
      <c r="A400" s="208"/>
      <c r="B400" s="221"/>
      <c r="C400" s="246"/>
      <c r="D400" s="208"/>
      <c r="E400" s="234"/>
      <c r="F400" s="235"/>
    </row>
    <row r="401" spans="1:6" s="357" customFormat="1">
      <c r="A401" s="206"/>
      <c r="B401" s="148" t="s">
        <v>544</v>
      </c>
      <c r="C401" s="247"/>
      <c r="D401" s="208"/>
      <c r="E401" s="238"/>
      <c r="F401" s="235"/>
    </row>
    <row r="402" spans="1:6" s="357" customFormat="1" ht="15" customHeight="1">
      <c r="A402" s="208"/>
      <c r="B402" s="221"/>
      <c r="C402" s="247"/>
      <c r="D402" s="208"/>
      <c r="E402" s="238"/>
      <c r="F402" s="235"/>
    </row>
    <row r="403" spans="1:6" s="357" customFormat="1" ht="44.4" customHeight="1">
      <c r="A403" s="39" t="s">
        <v>28</v>
      </c>
      <c r="B403" s="41" t="s">
        <v>648</v>
      </c>
      <c r="C403" s="34">
        <f>C395</f>
        <v>32</v>
      </c>
      <c r="D403" s="35" t="s">
        <v>29</v>
      </c>
      <c r="E403" s="36">
        <v>3000</v>
      </c>
      <c r="F403" s="229">
        <f t="shared" ref="F403" si="82">$C403*E403</f>
        <v>96000</v>
      </c>
    </row>
    <row r="404" spans="1:6" s="357" customFormat="1" ht="15" customHeight="1">
      <c r="A404" s="37"/>
      <c r="B404" s="41"/>
      <c r="C404" s="402"/>
      <c r="D404" s="35"/>
      <c r="E404" s="36"/>
      <c r="F404" s="229"/>
    </row>
    <row r="405" spans="1:6" s="357" customFormat="1" ht="15" customHeight="1">
      <c r="A405" s="37"/>
      <c r="B405" s="38" t="s">
        <v>642</v>
      </c>
      <c r="C405" s="402"/>
      <c r="D405" s="35"/>
      <c r="E405" s="36"/>
      <c r="F405" s="229"/>
    </row>
    <row r="406" spans="1:6" s="357" customFormat="1" ht="41.4">
      <c r="A406" s="208" t="s">
        <v>30</v>
      </c>
      <c r="B406" s="218" t="s">
        <v>643</v>
      </c>
      <c r="C406" s="247"/>
      <c r="D406" s="39" t="s">
        <v>327</v>
      </c>
      <c r="E406" s="381"/>
      <c r="F406" s="240">
        <v>250000</v>
      </c>
    </row>
    <row r="407" spans="1:6" s="357" customFormat="1">
      <c r="A407" s="208"/>
      <c r="B407" s="218"/>
      <c r="C407" s="247"/>
      <c r="D407" s="39"/>
      <c r="E407" s="381"/>
      <c r="F407" s="240"/>
    </row>
    <row r="408" spans="1:6" s="357" customFormat="1">
      <c r="A408" s="208"/>
      <c r="B408" s="218"/>
      <c r="C408" s="247"/>
      <c r="D408" s="39"/>
      <c r="E408" s="381"/>
      <c r="F408" s="240"/>
    </row>
    <row r="409" spans="1:6" s="57" customFormat="1">
      <c r="A409" s="37"/>
      <c r="B409" s="41"/>
      <c r="C409" s="368"/>
      <c r="D409" s="39"/>
      <c r="E409" s="201"/>
      <c r="F409" s="375"/>
    </row>
    <row r="410" spans="1:6" s="57" customFormat="1">
      <c r="A410" s="37"/>
      <c r="B410" s="222" t="s">
        <v>599</v>
      </c>
      <c r="C410" s="368"/>
      <c r="D410" s="39"/>
      <c r="E410" s="201"/>
      <c r="F410" s="391">
        <f t="shared" ref="F410" si="83">SUM(F401:F409)</f>
        <v>346000</v>
      </c>
    </row>
    <row r="411" spans="1:6" s="57" customFormat="1">
      <c r="A411" s="37"/>
      <c r="B411" s="222"/>
      <c r="C411" s="368"/>
      <c r="D411" s="39"/>
      <c r="E411" s="201"/>
      <c r="F411" s="379"/>
    </row>
    <row r="412" spans="1:6" s="57" customFormat="1">
      <c r="A412" s="37"/>
      <c r="B412" s="222"/>
      <c r="C412" s="368"/>
      <c r="D412" s="39"/>
      <c r="E412" s="201"/>
      <c r="F412" s="379"/>
    </row>
    <row r="413" spans="1:6" s="57" customFormat="1">
      <c r="A413" s="37"/>
      <c r="B413" s="222"/>
      <c r="C413" s="368"/>
      <c r="D413" s="39"/>
      <c r="E413" s="201"/>
      <c r="F413" s="379"/>
    </row>
    <row r="414" spans="1:6" s="57" customFormat="1">
      <c r="A414" s="37"/>
      <c r="B414" s="222"/>
      <c r="C414" s="368"/>
      <c r="D414" s="39"/>
      <c r="E414" s="201"/>
      <c r="F414" s="379"/>
    </row>
    <row r="415" spans="1:6" s="57" customFormat="1">
      <c r="A415" s="37"/>
      <c r="B415" s="222"/>
      <c r="C415" s="368"/>
      <c r="D415" s="39"/>
      <c r="E415" s="201"/>
      <c r="F415" s="379"/>
    </row>
    <row r="416" spans="1:6" s="57" customFormat="1">
      <c r="A416" s="37"/>
      <c r="B416" s="222"/>
      <c r="C416" s="368"/>
      <c r="D416" s="39"/>
      <c r="E416" s="201"/>
      <c r="F416" s="379"/>
    </row>
    <row r="417" spans="1:6" s="57" customFormat="1">
      <c r="A417" s="37"/>
      <c r="B417" s="41"/>
      <c r="C417" s="368"/>
      <c r="D417" s="39"/>
      <c r="E417" s="201"/>
      <c r="F417" s="243"/>
    </row>
    <row r="418" spans="1:6" s="57" customFormat="1">
      <c r="A418" s="37"/>
      <c r="B418" s="367" t="s">
        <v>45</v>
      </c>
      <c r="C418" s="368"/>
      <c r="D418" s="39"/>
      <c r="E418" s="201"/>
      <c r="F418" s="243"/>
    </row>
    <row r="419" spans="1:6" s="57" customFormat="1">
      <c r="A419" s="37"/>
      <c r="B419" s="60"/>
      <c r="C419" s="368"/>
      <c r="D419" s="39"/>
      <c r="E419" s="201"/>
      <c r="F419" s="243"/>
    </row>
    <row r="420" spans="1:6" s="57" customFormat="1">
      <c r="A420" s="37"/>
      <c r="B420" s="60" t="s">
        <v>754</v>
      </c>
      <c r="C420" s="368"/>
      <c r="D420" s="39"/>
      <c r="E420" s="201"/>
      <c r="F420" s="379">
        <f t="shared" ref="F420" si="84">F399</f>
        <v>150400</v>
      </c>
    </row>
    <row r="421" spans="1:6" s="57" customFormat="1">
      <c r="A421" s="37"/>
      <c r="B421" s="41"/>
      <c r="C421" s="368"/>
      <c r="D421" s="39"/>
      <c r="E421" s="201"/>
      <c r="F421" s="243" t="s">
        <v>266</v>
      </c>
    </row>
    <row r="422" spans="1:6" s="57" customFormat="1">
      <c r="A422" s="37"/>
      <c r="B422" s="60" t="s">
        <v>600</v>
      </c>
      <c r="C422" s="368"/>
      <c r="D422" s="39"/>
      <c r="E422" s="201"/>
      <c r="F422" s="379">
        <f t="shared" ref="F422" si="85">F410</f>
        <v>346000</v>
      </c>
    </row>
    <row r="423" spans="1:6" s="57" customFormat="1">
      <c r="A423" s="37"/>
      <c r="B423" s="60"/>
      <c r="C423" s="368"/>
      <c r="D423" s="39"/>
      <c r="E423" s="201"/>
      <c r="F423" s="379"/>
    </row>
    <row r="424" spans="1:6" s="57" customFormat="1">
      <c r="A424" s="37"/>
      <c r="B424" s="60"/>
      <c r="C424" s="368"/>
      <c r="D424" s="39"/>
      <c r="E424" s="201"/>
      <c r="F424" s="379"/>
    </row>
    <row r="425" spans="1:6" s="357" customFormat="1">
      <c r="A425" s="208"/>
      <c r="B425" s="218"/>
      <c r="C425" s="247"/>
      <c r="D425" s="39"/>
      <c r="E425" s="381"/>
      <c r="F425" s="240"/>
    </row>
    <row r="426" spans="1:6" s="357" customFormat="1">
      <c r="A426" s="208"/>
      <c r="B426" s="218"/>
      <c r="C426" s="247"/>
      <c r="D426" s="39"/>
      <c r="E426" s="381"/>
      <c r="F426" s="240"/>
    </row>
    <row r="427" spans="1:6" s="357" customFormat="1">
      <c r="A427" s="208"/>
      <c r="B427" s="218"/>
      <c r="C427" s="247"/>
      <c r="D427" s="39"/>
      <c r="E427" s="381"/>
      <c r="F427" s="240"/>
    </row>
    <row r="428" spans="1:6" s="357" customFormat="1">
      <c r="A428" s="208"/>
      <c r="B428" s="218"/>
      <c r="C428" s="247"/>
      <c r="D428" s="39"/>
      <c r="E428" s="381"/>
      <c r="F428" s="240"/>
    </row>
    <row r="429" spans="1:6" s="357" customFormat="1">
      <c r="A429" s="208"/>
      <c r="B429" s="218"/>
      <c r="C429" s="247"/>
      <c r="D429" s="39"/>
      <c r="E429" s="381"/>
      <c r="F429" s="240"/>
    </row>
    <row r="430" spans="1:6" s="357" customFormat="1">
      <c r="A430" s="208"/>
      <c r="B430" s="218"/>
      <c r="C430" s="247"/>
      <c r="D430" s="39"/>
      <c r="E430" s="381"/>
      <c r="F430" s="240"/>
    </row>
    <row r="431" spans="1:6" s="357" customFormat="1">
      <c r="A431" s="208"/>
      <c r="B431" s="218"/>
      <c r="C431" s="247"/>
      <c r="D431" s="39"/>
      <c r="E431" s="381"/>
      <c r="F431" s="240"/>
    </row>
    <row r="432" spans="1:6" s="357" customFormat="1">
      <c r="A432" s="208"/>
      <c r="B432" s="218"/>
      <c r="C432" s="247"/>
      <c r="D432" s="39"/>
      <c r="E432" s="381"/>
      <c r="F432" s="240"/>
    </row>
    <row r="433" spans="1:6" s="357" customFormat="1">
      <c r="A433" s="208"/>
      <c r="B433" s="218"/>
      <c r="C433" s="247"/>
      <c r="D433" s="39"/>
      <c r="E433" s="381"/>
      <c r="F433" s="240"/>
    </row>
    <row r="434" spans="1:6" s="357" customFormat="1">
      <c r="A434" s="208"/>
      <c r="B434" s="218"/>
      <c r="C434" s="247"/>
      <c r="D434" s="39"/>
      <c r="E434" s="381"/>
      <c r="F434" s="240"/>
    </row>
    <row r="435" spans="1:6" s="357" customFormat="1">
      <c r="A435" s="208"/>
      <c r="B435" s="218"/>
      <c r="C435" s="247"/>
      <c r="D435" s="39"/>
      <c r="E435" s="381"/>
      <c r="F435" s="240"/>
    </row>
    <row r="436" spans="1:6" s="357" customFormat="1">
      <c r="A436" s="208"/>
      <c r="B436" s="218"/>
      <c r="C436" s="247"/>
      <c r="D436" s="39"/>
      <c r="E436" s="381"/>
      <c r="F436" s="240"/>
    </row>
    <row r="437" spans="1:6" s="357" customFormat="1">
      <c r="A437" s="208"/>
      <c r="B437" s="218"/>
      <c r="C437" s="247"/>
      <c r="D437" s="39"/>
      <c r="E437" s="381"/>
      <c r="F437" s="240"/>
    </row>
    <row r="438" spans="1:6" s="357" customFormat="1">
      <c r="A438" s="208"/>
      <c r="B438" s="218"/>
      <c r="C438" s="247"/>
      <c r="D438" s="39"/>
      <c r="E438" s="381"/>
      <c r="F438" s="240"/>
    </row>
    <row r="439" spans="1:6" s="357" customFormat="1">
      <c r="A439" s="208"/>
      <c r="B439" s="218"/>
      <c r="C439" s="247"/>
      <c r="D439" s="39"/>
      <c r="E439" s="381"/>
      <c r="F439" s="240"/>
    </row>
    <row r="440" spans="1:6" s="357" customFormat="1">
      <c r="A440" s="208"/>
      <c r="B440" s="218"/>
      <c r="C440" s="247"/>
      <c r="D440" s="39"/>
      <c r="E440" s="381"/>
      <c r="F440" s="240"/>
    </row>
    <row r="441" spans="1:6" s="357" customFormat="1">
      <c r="A441" s="208"/>
      <c r="B441" s="218"/>
      <c r="C441" s="247"/>
      <c r="D441" s="39"/>
      <c r="E441" s="381"/>
      <c r="F441" s="240"/>
    </row>
    <row r="442" spans="1:6" s="357" customFormat="1">
      <c r="A442" s="208"/>
      <c r="B442" s="218"/>
      <c r="C442" s="247"/>
      <c r="D442" s="39"/>
      <c r="E442" s="381"/>
      <c r="F442" s="240"/>
    </row>
    <row r="443" spans="1:6" s="357" customFormat="1">
      <c r="A443" s="208"/>
      <c r="B443" s="218"/>
      <c r="C443" s="247"/>
      <c r="D443" s="39"/>
      <c r="E443" s="381"/>
      <c r="F443" s="240"/>
    </row>
    <row r="444" spans="1:6" s="357" customFormat="1">
      <c r="A444" s="208"/>
      <c r="B444" s="221"/>
      <c r="C444" s="246"/>
      <c r="D444" s="208"/>
      <c r="E444" s="234"/>
      <c r="F444" s="235"/>
    </row>
    <row r="445" spans="1:6" s="357" customFormat="1">
      <c r="A445" s="355"/>
      <c r="B445" s="360"/>
      <c r="C445" s="361"/>
      <c r="D445" s="355"/>
      <c r="E445" s="362"/>
      <c r="F445" s="363"/>
    </row>
    <row r="446" spans="1:6" s="357" customFormat="1">
      <c r="A446" s="216"/>
      <c r="B446" s="364" t="s">
        <v>640</v>
      </c>
      <c r="C446" s="365"/>
      <c r="D446" s="216"/>
      <c r="E446" s="366"/>
      <c r="F446" s="263">
        <f t="shared" ref="F446" si="86">SUM(F415:F445)</f>
        <v>496400</v>
      </c>
    </row>
    <row r="447" spans="1:6" s="357" customFormat="1">
      <c r="A447" s="249"/>
      <c r="B447" s="77"/>
      <c r="C447" s="406"/>
      <c r="D447" s="249"/>
      <c r="E447" s="252"/>
      <c r="F447" s="251"/>
    </row>
    <row r="448" spans="1:6" customFormat="1" ht="14.4">
      <c r="A448" s="428"/>
      <c r="B448" s="189" t="s">
        <v>782</v>
      </c>
      <c r="C448" s="429"/>
      <c r="D448" s="430"/>
      <c r="E448" s="431"/>
      <c r="F448" s="432"/>
    </row>
    <row r="449" spans="1:6" customFormat="1" ht="10.199999999999999" customHeight="1">
      <c r="A449" s="39"/>
      <c r="B449" s="433"/>
      <c r="C449" s="434"/>
      <c r="D449" s="212"/>
      <c r="E449" s="435"/>
      <c r="F449" s="436"/>
    </row>
    <row r="450" spans="1:6" customFormat="1" ht="14.4">
      <c r="A450" s="39"/>
      <c r="B450" s="233" t="s">
        <v>756</v>
      </c>
      <c r="C450" s="434"/>
      <c r="D450" s="212"/>
      <c r="E450" s="435"/>
      <c r="F450" s="436"/>
    </row>
    <row r="451" spans="1:6" customFormat="1" ht="14.4">
      <c r="A451" s="39"/>
      <c r="B451" s="433"/>
      <c r="C451" s="434"/>
      <c r="D451" s="212"/>
      <c r="E451" s="435"/>
      <c r="F451" s="436"/>
    </row>
    <row r="452" spans="1:6" customFormat="1" ht="41.4">
      <c r="A452" s="39"/>
      <c r="B452" s="215" t="s">
        <v>757</v>
      </c>
      <c r="C452" s="434"/>
      <c r="D452" s="212"/>
      <c r="E452" s="435"/>
      <c r="F452" s="436"/>
    </row>
    <row r="453" spans="1:6" customFormat="1" ht="10.199999999999999" customHeight="1">
      <c r="A453" s="39"/>
      <c r="B453" s="215"/>
      <c r="C453" s="434"/>
      <c r="D453" s="212"/>
      <c r="E453" s="435"/>
      <c r="F453" s="436"/>
    </row>
    <row r="454" spans="1:6" customFormat="1" ht="27.6">
      <c r="A454" s="37" t="s">
        <v>28</v>
      </c>
      <c r="B454" s="51" t="s">
        <v>758</v>
      </c>
      <c r="C454" s="437">
        <v>32</v>
      </c>
      <c r="D454" s="39" t="s">
        <v>398</v>
      </c>
      <c r="E454" s="349">
        <v>350</v>
      </c>
      <c r="F454" s="412">
        <f t="shared" ref="F454" si="87">$C454*E454</f>
        <v>11200</v>
      </c>
    </row>
    <row r="455" spans="1:6" customFormat="1" ht="10.199999999999999" customHeight="1">
      <c r="A455" s="39"/>
      <c r="B455" s="51"/>
      <c r="C455" s="437"/>
      <c r="D455" s="39"/>
      <c r="E455" s="349"/>
      <c r="F455" s="412"/>
    </row>
    <row r="456" spans="1:6" customFormat="1" ht="27.6">
      <c r="A456" s="39" t="s">
        <v>30</v>
      </c>
      <c r="B456" s="51" t="s">
        <v>759</v>
      </c>
      <c r="C456" s="437">
        <v>22</v>
      </c>
      <c r="D456" s="39" t="s">
        <v>398</v>
      </c>
      <c r="E456" s="349">
        <v>350</v>
      </c>
      <c r="F456" s="412">
        <f t="shared" ref="F456" si="88">$C456*E456</f>
        <v>7700</v>
      </c>
    </row>
    <row r="457" spans="1:6" customFormat="1" ht="10.199999999999999" customHeight="1">
      <c r="A457" s="39"/>
      <c r="B457" s="51"/>
      <c r="C457" s="437"/>
      <c r="D457" s="39"/>
      <c r="E457" s="349"/>
      <c r="F457" s="412"/>
    </row>
    <row r="458" spans="1:6" customFormat="1" ht="14.4">
      <c r="A458" s="39" t="s">
        <v>31</v>
      </c>
      <c r="B458" s="51" t="s">
        <v>760</v>
      </c>
      <c r="C458" s="437">
        <v>5</v>
      </c>
      <c r="D458" s="39" t="s">
        <v>398</v>
      </c>
      <c r="E458" s="349">
        <v>1500</v>
      </c>
      <c r="F458" s="412">
        <f t="shared" ref="F458" si="89">$C458*E458</f>
        <v>7500</v>
      </c>
    </row>
    <row r="459" spans="1:6" customFormat="1" ht="10.199999999999999" customHeight="1">
      <c r="A459" s="39"/>
      <c r="B459" s="51"/>
      <c r="C459" s="437"/>
      <c r="D459" s="39"/>
      <c r="E459" s="349"/>
      <c r="F459" s="412"/>
    </row>
    <row r="460" spans="1:6" customFormat="1" ht="14.4">
      <c r="A460" s="39" t="s">
        <v>33</v>
      </c>
      <c r="B460" s="218" t="s">
        <v>761</v>
      </c>
      <c r="C460" s="437">
        <f>C454+C456</f>
        <v>54</v>
      </c>
      <c r="D460" s="39" t="s">
        <v>398</v>
      </c>
      <c r="E460" s="438">
        <v>400</v>
      </c>
      <c r="F460" s="412">
        <f t="shared" ref="F460" si="90">$C460*E460</f>
        <v>21600</v>
      </c>
    </row>
    <row r="461" spans="1:6" customFormat="1" ht="10.199999999999999" customHeight="1">
      <c r="A461" s="39"/>
      <c r="B461" s="51"/>
      <c r="C461" s="437"/>
      <c r="D461" s="39"/>
      <c r="E461" s="349"/>
      <c r="F461" s="412"/>
    </row>
    <row r="462" spans="1:6" customFormat="1" ht="27.6">
      <c r="A462" s="39" t="s">
        <v>34</v>
      </c>
      <c r="B462" s="51" t="s">
        <v>762</v>
      </c>
      <c r="C462" s="437">
        <f>ROUND((C460*0.6),0)</f>
        <v>32</v>
      </c>
      <c r="D462" s="39" t="s">
        <v>398</v>
      </c>
      <c r="E462" s="349">
        <v>1200</v>
      </c>
      <c r="F462" s="412">
        <f t="shared" ref="F462" si="91">$C462*E462</f>
        <v>38400</v>
      </c>
    </row>
    <row r="463" spans="1:6" customFormat="1" ht="10.199999999999999" customHeight="1">
      <c r="A463" s="39"/>
      <c r="B463" s="51"/>
      <c r="C463" s="437"/>
      <c r="D463" s="39"/>
      <c r="E463" s="349"/>
      <c r="F463" s="412"/>
    </row>
    <row r="464" spans="1:6" customFormat="1" ht="14.4">
      <c r="A464" s="39"/>
      <c r="B464" s="439" t="s">
        <v>569</v>
      </c>
      <c r="C464" s="434"/>
      <c r="D464" s="212"/>
      <c r="E464" s="435"/>
      <c r="F464" s="436"/>
    </row>
    <row r="465" spans="1:6" customFormat="1" ht="14.4">
      <c r="A465" s="39"/>
      <c r="B465" s="439"/>
      <c r="C465" s="434"/>
      <c r="D465" s="212"/>
      <c r="E465" s="435"/>
      <c r="F465" s="436"/>
    </row>
    <row r="466" spans="1:6" customFormat="1" ht="14.4">
      <c r="A466" s="39"/>
      <c r="B466" s="440" t="s">
        <v>763</v>
      </c>
      <c r="C466" s="434"/>
      <c r="D466" s="212"/>
      <c r="E466" s="435"/>
      <c r="F466" s="436"/>
    </row>
    <row r="467" spans="1:6" customFormat="1" ht="14.4">
      <c r="A467" s="39"/>
      <c r="B467" s="440"/>
      <c r="C467" s="434"/>
      <c r="D467" s="212"/>
      <c r="E467" s="435"/>
      <c r="F467" s="436"/>
    </row>
    <row r="468" spans="1:6" customFormat="1" ht="14.4">
      <c r="A468" s="39" t="s">
        <v>35</v>
      </c>
      <c r="B468" s="51" t="s">
        <v>764</v>
      </c>
      <c r="C468" s="437">
        <v>14</v>
      </c>
      <c r="D468" s="208" t="s">
        <v>29</v>
      </c>
      <c r="E468" s="349">
        <v>475</v>
      </c>
      <c r="F468" s="412">
        <f t="shared" ref="F468" si="92">$C468*E468</f>
        <v>6650</v>
      </c>
    </row>
    <row r="469" spans="1:6" customFormat="1" ht="14.4">
      <c r="A469" s="39"/>
      <c r="B469" s="51"/>
      <c r="C469" s="437"/>
      <c r="D469" s="208"/>
      <c r="E469" s="349"/>
      <c r="F469" s="412"/>
    </row>
    <row r="470" spans="1:6" customFormat="1" ht="14.4">
      <c r="A470" s="39" t="s">
        <v>36</v>
      </c>
      <c r="B470" s="51" t="s">
        <v>765</v>
      </c>
      <c r="C470" s="437">
        <v>12</v>
      </c>
      <c r="D470" s="212" t="s">
        <v>29</v>
      </c>
      <c r="E470" s="349">
        <v>475</v>
      </c>
      <c r="F470" s="412">
        <f t="shared" ref="F470" si="93">$C470*E470</f>
        <v>5700</v>
      </c>
    </row>
    <row r="471" spans="1:6" customFormat="1" ht="14.4">
      <c r="A471" s="39"/>
      <c r="B471" s="51"/>
      <c r="C471" s="437"/>
      <c r="D471" s="208"/>
      <c r="E471" s="349"/>
      <c r="F471" s="412"/>
    </row>
    <row r="472" spans="1:6" customFormat="1" ht="14.4">
      <c r="A472" s="39"/>
      <c r="B472" s="440" t="s">
        <v>790</v>
      </c>
      <c r="C472" s="434"/>
      <c r="D472" s="212"/>
      <c r="E472" s="435"/>
      <c r="F472" s="436"/>
    </row>
    <row r="473" spans="1:6" customFormat="1" ht="14.4">
      <c r="A473" s="39"/>
      <c r="B473" s="440"/>
      <c r="C473" s="434"/>
      <c r="D473" s="212"/>
      <c r="E473" s="435"/>
      <c r="F473" s="436"/>
    </row>
    <row r="474" spans="1:6" customFormat="1" ht="14.4">
      <c r="A474" s="39" t="s">
        <v>74</v>
      </c>
      <c r="B474" s="51" t="s">
        <v>765</v>
      </c>
      <c r="C474" s="437">
        <v>2</v>
      </c>
      <c r="D474" s="208" t="s">
        <v>398</v>
      </c>
      <c r="E474" s="349">
        <v>14500</v>
      </c>
      <c r="F474" s="412">
        <f t="shared" ref="F474" si="94">$C474*E474</f>
        <v>29000</v>
      </c>
    </row>
    <row r="475" spans="1:6" customFormat="1" ht="10.199999999999999" customHeight="1">
      <c r="A475" s="39"/>
      <c r="B475" s="51"/>
      <c r="C475" s="437"/>
      <c r="D475" s="208"/>
      <c r="E475" s="349"/>
      <c r="F475" s="412"/>
    </row>
    <row r="476" spans="1:6" customFormat="1" ht="14.4">
      <c r="A476" s="39" t="s">
        <v>38</v>
      </c>
      <c r="B476" s="51" t="s">
        <v>700</v>
      </c>
      <c r="C476" s="437">
        <v>4</v>
      </c>
      <c r="D476" s="212" t="s">
        <v>398</v>
      </c>
      <c r="E476" s="349">
        <v>14500</v>
      </c>
      <c r="F476" s="412">
        <f t="shared" ref="F476" si="95">$C476*E476</f>
        <v>58000</v>
      </c>
    </row>
    <row r="477" spans="1:6" customFormat="1" ht="10.199999999999999" customHeight="1">
      <c r="A477" s="39"/>
      <c r="B477" s="51"/>
      <c r="C477" s="437"/>
      <c r="D477" s="208"/>
      <c r="E477" s="349"/>
      <c r="F477" s="412"/>
    </row>
    <row r="478" spans="1:6" customFormat="1" ht="14.4">
      <c r="A478" s="39" t="s">
        <v>39</v>
      </c>
      <c r="B478" s="51" t="s">
        <v>570</v>
      </c>
      <c r="C478" s="437">
        <v>8</v>
      </c>
      <c r="D478" s="212" t="s">
        <v>398</v>
      </c>
      <c r="E478" s="349">
        <v>14500</v>
      </c>
      <c r="F478" s="412">
        <f t="shared" ref="F478" si="96">$C478*E478</f>
        <v>116000</v>
      </c>
    </row>
    <row r="479" spans="1:6" customFormat="1" ht="10.199999999999999" customHeight="1">
      <c r="A479" s="39"/>
      <c r="B479" s="51"/>
      <c r="C479" s="416"/>
      <c r="D479" s="212"/>
      <c r="E479" s="438"/>
      <c r="F479" s="412"/>
    </row>
    <row r="480" spans="1:6" customFormat="1" ht="14.4">
      <c r="A480" s="39"/>
      <c r="B480" s="215" t="s">
        <v>766</v>
      </c>
      <c r="C480" s="434"/>
      <c r="D480" s="212"/>
      <c r="E480" s="435"/>
      <c r="F480" s="436"/>
    </row>
    <row r="481" spans="1:6" customFormat="1" ht="14.4">
      <c r="A481" s="39"/>
      <c r="B481" s="215"/>
      <c r="C481" s="434"/>
      <c r="D481" s="212"/>
      <c r="E481" s="435"/>
      <c r="F481" s="436"/>
    </row>
    <row r="482" spans="1:6" ht="55.2">
      <c r="A482" s="39"/>
      <c r="B482" s="342" t="s">
        <v>693</v>
      </c>
      <c r="C482" s="441"/>
      <c r="D482" s="208"/>
      <c r="E482" s="214"/>
      <c r="F482" s="413"/>
    </row>
    <row r="483" spans="1:6" ht="9" customHeight="1">
      <c r="A483" s="39"/>
      <c r="B483" s="218"/>
      <c r="C483" s="442"/>
      <c r="D483" s="212"/>
      <c r="E483" s="347"/>
      <c r="F483" s="443"/>
    </row>
    <row r="484" spans="1:6">
      <c r="A484" s="39" t="s">
        <v>34</v>
      </c>
      <c r="B484" s="218" t="s">
        <v>689</v>
      </c>
      <c r="C484" s="441">
        <v>167</v>
      </c>
      <c r="D484" s="208" t="s">
        <v>399</v>
      </c>
      <c r="E484" s="214">
        <v>180</v>
      </c>
      <c r="F484" s="413">
        <f t="shared" ref="F484" si="97">$C484*E484</f>
        <v>30060</v>
      </c>
    </row>
    <row r="485" spans="1:6" customFormat="1" ht="14.4">
      <c r="A485" s="39"/>
      <c r="B485" s="215"/>
      <c r="C485" s="434"/>
      <c r="D485" s="212"/>
      <c r="E485" s="435"/>
      <c r="F485" s="436"/>
    </row>
    <row r="486" spans="1:6">
      <c r="A486" s="39" t="s">
        <v>35</v>
      </c>
      <c r="B486" s="218" t="s">
        <v>690</v>
      </c>
      <c r="C486" s="441">
        <v>329</v>
      </c>
      <c r="D486" s="208" t="s">
        <v>399</v>
      </c>
      <c r="E486" s="214">
        <v>180</v>
      </c>
      <c r="F486" s="413">
        <f t="shared" ref="F486" si="98">$C486*E486</f>
        <v>59220</v>
      </c>
    </row>
    <row r="487" spans="1:6" ht="14.4" customHeight="1">
      <c r="A487" s="39"/>
      <c r="B487" s="218"/>
      <c r="C487" s="442"/>
      <c r="D487" s="212"/>
      <c r="E487" s="347"/>
      <c r="F487" s="443"/>
    </row>
    <row r="488" spans="1:6">
      <c r="A488" s="39" t="s">
        <v>36</v>
      </c>
      <c r="B488" s="218" t="s">
        <v>691</v>
      </c>
      <c r="C488" s="441">
        <v>379</v>
      </c>
      <c r="D488" s="208" t="s">
        <v>399</v>
      </c>
      <c r="E488" s="214">
        <v>180</v>
      </c>
      <c r="F488" s="413">
        <f t="shared" ref="F488" si="99">$C488*E488</f>
        <v>68220</v>
      </c>
    </row>
    <row r="489" spans="1:6" customFormat="1" ht="14.4">
      <c r="A489" s="39"/>
      <c r="B489" s="51"/>
      <c r="C489" s="434"/>
      <c r="D489" s="212"/>
      <c r="E489" s="435"/>
      <c r="F489" s="436"/>
    </row>
    <row r="490" spans="1:6" customFormat="1" ht="14.4">
      <c r="A490" s="152"/>
      <c r="B490" s="444"/>
      <c r="C490" s="445"/>
      <c r="D490" s="152"/>
      <c r="E490" s="353"/>
      <c r="F490" s="414"/>
    </row>
    <row r="491" spans="1:6" customFormat="1" ht="15" thickBot="1">
      <c r="A491" s="446"/>
      <c r="B491" s="447" t="s">
        <v>199</v>
      </c>
      <c r="C491" s="448"/>
      <c r="D491" s="446"/>
      <c r="E491" s="449"/>
      <c r="F491" s="450">
        <f t="shared" ref="F491" si="100">SUM(F450:F490)</f>
        <v>459250</v>
      </c>
    </row>
    <row r="492" spans="1:6" customFormat="1" ht="15" thickTop="1">
      <c r="A492" s="39"/>
      <c r="B492" s="51"/>
      <c r="C492" s="434"/>
      <c r="D492" s="212"/>
      <c r="E492" s="435"/>
      <c r="F492" s="436"/>
    </row>
    <row r="493" spans="1:6" customFormat="1" ht="14.4">
      <c r="A493" s="39"/>
      <c r="B493" s="33" t="s">
        <v>739</v>
      </c>
      <c r="C493" s="434"/>
      <c r="D493" s="212"/>
      <c r="E493" s="435"/>
      <c r="F493" s="436"/>
    </row>
    <row r="494" spans="1:6" customFormat="1" ht="14.4">
      <c r="A494" s="39"/>
      <c r="B494" s="217"/>
      <c r="C494" s="434"/>
      <c r="D494" s="212"/>
      <c r="E494" s="435"/>
      <c r="F494" s="436"/>
    </row>
    <row r="495" spans="1:6" customFormat="1" ht="14.4">
      <c r="A495" s="39" t="s">
        <v>28</v>
      </c>
      <c r="B495" s="51" t="s">
        <v>700</v>
      </c>
      <c r="C495" s="437">
        <v>13</v>
      </c>
      <c r="D495" s="39" t="s">
        <v>29</v>
      </c>
      <c r="E495" s="349">
        <v>600</v>
      </c>
      <c r="F495" s="412">
        <f t="shared" ref="F495" si="101">$C495*E495</f>
        <v>7800</v>
      </c>
    </row>
    <row r="496" spans="1:6" customFormat="1" ht="14.4">
      <c r="A496" s="39"/>
      <c r="B496" s="51"/>
      <c r="C496" s="437"/>
      <c r="D496" s="39"/>
      <c r="E496" s="349"/>
      <c r="F496" s="412"/>
    </row>
    <row r="497" spans="1:6" customFormat="1" ht="14.4">
      <c r="A497" s="39" t="s">
        <v>30</v>
      </c>
      <c r="B497" s="51" t="s">
        <v>767</v>
      </c>
      <c r="C497" s="437">
        <v>73</v>
      </c>
      <c r="D497" s="39" t="s">
        <v>29</v>
      </c>
      <c r="E497" s="349">
        <v>600</v>
      </c>
      <c r="F497" s="412">
        <f t="shared" ref="F497" si="102">$C497*E497</f>
        <v>43800</v>
      </c>
    </row>
    <row r="498" spans="1:6" customFormat="1" ht="14.4">
      <c r="A498" s="39"/>
      <c r="B498" s="51"/>
      <c r="C498" s="437"/>
      <c r="D498" s="39"/>
      <c r="E498" s="349"/>
      <c r="F498" s="412"/>
    </row>
    <row r="499" spans="1:6" customFormat="1" ht="14.4">
      <c r="A499" s="39" t="s">
        <v>31</v>
      </c>
      <c r="B499" s="51" t="s">
        <v>768</v>
      </c>
      <c r="C499" s="437">
        <v>7</v>
      </c>
      <c r="D499" s="39" t="s">
        <v>29</v>
      </c>
      <c r="E499" s="349">
        <v>600</v>
      </c>
      <c r="F499" s="412">
        <f t="shared" ref="F499" si="103">$C499*E499</f>
        <v>4200</v>
      </c>
    </row>
    <row r="500" spans="1:6" customFormat="1" ht="14.4">
      <c r="A500" s="39"/>
      <c r="B500" s="51"/>
      <c r="C500" s="437"/>
      <c r="D500" s="39"/>
      <c r="E500" s="349"/>
      <c r="F500" s="412"/>
    </row>
    <row r="501" spans="1:6" customFormat="1" ht="14.4">
      <c r="A501" s="39"/>
      <c r="B501" s="215" t="s">
        <v>769</v>
      </c>
      <c r="C501" s="437"/>
      <c r="D501" s="39"/>
      <c r="E501" s="349"/>
      <c r="F501" s="412"/>
    </row>
    <row r="502" spans="1:6" customFormat="1" ht="14.4">
      <c r="A502" s="39"/>
      <c r="B502" s="215"/>
      <c r="C502" s="437"/>
      <c r="D502" s="39"/>
      <c r="E502" s="349"/>
      <c r="F502" s="412"/>
    </row>
    <row r="503" spans="1:6" customFormat="1" ht="27.6">
      <c r="A503" s="39" t="s">
        <v>32</v>
      </c>
      <c r="B503" s="51" t="s">
        <v>770</v>
      </c>
      <c r="C503" s="437">
        <v>2</v>
      </c>
      <c r="D503" s="39" t="s">
        <v>29</v>
      </c>
      <c r="E503" s="349">
        <v>750</v>
      </c>
      <c r="F503" s="412">
        <f t="shared" ref="F503" si="104">$C503*E503</f>
        <v>1500</v>
      </c>
    </row>
    <row r="504" spans="1:6" customFormat="1" ht="14.4">
      <c r="A504" s="39"/>
      <c r="B504" s="51"/>
      <c r="C504" s="437"/>
      <c r="D504" s="39"/>
      <c r="E504" s="349"/>
      <c r="F504" s="412"/>
    </row>
    <row r="505" spans="1:6" customFormat="1" ht="14.4">
      <c r="A505" s="39" t="s">
        <v>33</v>
      </c>
      <c r="B505" s="51" t="s">
        <v>771</v>
      </c>
      <c r="C505" s="437">
        <v>7</v>
      </c>
      <c r="D505" s="39" t="s">
        <v>46</v>
      </c>
      <c r="E505" s="349">
        <v>400</v>
      </c>
      <c r="F505" s="412">
        <f t="shared" ref="F505" si="105">$C505*E505</f>
        <v>2800</v>
      </c>
    </row>
    <row r="506" spans="1:6" customFormat="1" ht="14.4">
      <c r="A506" s="39"/>
      <c r="B506" s="51"/>
      <c r="C506" s="437"/>
      <c r="D506" s="39"/>
      <c r="E506" s="349"/>
      <c r="F506" s="412"/>
    </row>
    <row r="507" spans="1:6" customFormat="1" ht="14.4">
      <c r="A507" s="39"/>
      <c r="B507" s="215" t="s">
        <v>37</v>
      </c>
      <c r="C507" s="434"/>
      <c r="D507" s="212"/>
      <c r="E507" s="435"/>
      <c r="F507" s="436"/>
    </row>
    <row r="508" spans="1:6" customFormat="1" ht="41.4">
      <c r="A508" s="39" t="s">
        <v>34</v>
      </c>
      <c r="B508" s="218" t="s">
        <v>772</v>
      </c>
      <c r="C508" s="437">
        <v>30</v>
      </c>
      <c r="D508" s="208" t="s">
        <v>29</v>
      </c>
      <c r="E508" s="349">
        <v>1800</v>
      </c>
      <c r="F508" s="412">
        <f t="shared" ref="F508" si="106">$C508*E508</f>
        <v>54000</v>
      </c>
    </row>
    <row r="509" spans="1:6" customFormat="1" ht="14.4">
      <c r="A509" s="39"/>
      <c r="B509" s="218"/>
      <c r="C509" s="437"/>
      <c r="D509" s="208"/>
      <c r="E509" s="349"/>
      <c r="F509" s="412"/>
    </row>
    <row r="510" spans="1:6" customFormat="1" ht="41.4">
      <c r="A510" s="39" t="s">
        <v>35</v>
      </c>
      <c r="B510" s="218" t="s">
        <v>773</v>
      </c>
      <c r="C510" s="437">
        <v>48</v>
      </c>
      <c r="D510" s="208" t="s">
        <v>29</v>
      </c>
      <c r="E510" s="349">
        <v>1800</v>
      </c>
      <c r="F510" s="412">
        <f t="shared" ref="F510" si="107">$C510*E510</f>
        <v>86400</v>
      </c>
    </row>
    <row r="511" spans="1:6" customFormat="1" ht="14.4">
      <c r="A511" s="39"/>
      <c r="B511" s="218"/>
      <c r="C511" s="437"/>
      <c r="D511" s="208"/>
      <c r="E511" s="349"/>
      <c r="F511" s="412"/>
    </row>
    <row r="512" spans="1:6" customFormat="1" ht="14.4">
      <c r="A512" s="39"/>
      <c r="B512" s="215" t="s">
        <v>658</v>
      </c>
      <c r="C512" s="434"/>
      <c r="D512" s="212"/>
      <c r="E512" s="435"/>
      <c r="F512" s="436"/>
    </row>
    <row r="513" spans="1:6" customFormat="1" ht="14.4">
      <c r="A513" s="39"/>
      <c r="B513" s="215"/>
      <c r="C513" s="434"/>
      <c r="D513" s="212"/>
      <c r="E513" s="435"/>
      <c r="F513" s="436"/>
    </row>
    <row r="514" spans="1:6" customFormat="1" ht="27.6">
      <c r="A514" s="39" t="s">
        <v>35</v>
      </c>
      <c r="B514" s="51" t="s">
        <v>659</v>
      </c>
      <c r="C514" s="437">
        <v>97</v>
      </c>
      <c r="D514" s="208" t="s">
        <v>29</v>
      </c>
      <c r="E514" s="349">
        <v>400</v>
      </c>
      <c r="F514" s="412">
        <f t="shared" ref="F514" si="108">$C514*E514</f>
        <v>38800</v>
      </c>
    </row>
    <row r="515" spans="1:6" customFormat="1" ht="14.4">
      <c r="A515" s="39"/>
      <c r="B515" s="51"/>
      <c r="C515" s="437"/>
      <c r="D515" s="208"/>
      <c r="E515" s="349"/>
      <c r="F515" s="412"/>
    </row>
    <row r="516" spans="1:6" customFormat="1" ht="14.4">
      <c r="A516" s="39"/>
      <c r="B516" s="54" t="s">
        <v>47</v>
      </c>
      <c r="C516" s="437"/>
      <c r="D516" s="208"/>
      <c r="E516" s="349"/>
      <c r="F516" s="412"/>
    </row>
    <row r="517" spans="1:6" customFormat="1" ht="14.4">
      <c r="A517" s="39"/>
      <c r="B517" s="51"/>
      <c r="C517" s="437"/>
      <c r="D517" s="208"/>
      <c r="E517" s="349"/>
      <c r="F517" s="412"/>
    </row>
    <row r="518" spans="1:6" customFormat="1" ht="27.6">
      <c r="A518" s="39" t="s">
        <v>36</v>
      </c>
      <c r="B518" s="218" t="s">
        <v>774</v>
      </c>
      <c r="C518" s="437">
        <f>C514</f>
        <v>97</v>
      </c>
      <c r="D518" s="39" t="s">
        <v>29</v>
      </c>
      <c r="E518" s="349">
        <v>400</v>
      </c>
      <c r="F518" s="412">
        <f t="shared" ref="F518" si="109">$C518*E518</f>
        <v>38800</v>
      </c>
    </row>
    <row r="519" spans="1:6" customFormat="1" ht="14.4">
      <c r="A519" s="39"/>
      <c r="B519" s="218"/>
      <c r="C519" s="434"/>
      <c r="D519" s="212"/>
      <c r="E519" s="435"/>
      <c r="F519" s="436"/>
    </row>
    <row r="520" spans="1:6" customFormat="1" ht="14.4">
      <c r="A520" s="39"/>
      <c r="B520" s="439" t="s">
        <v>775</v>
      </c>
      <c r="C520" s="434"/>
      <c r="D520" s="212"/>
      <c r="E520" s="435"/>
      <c r="F520" s="436"/>
    </row>
    <row r="521" spans="1:6" customFormat="1" ht="14.4">
      <c r="A521" s="39"/>
      <c r="B521" s="439"/>
      <c r="C521" s="434"/>
      <c r="D521" s="212"/>
      <c r="E521" s="435"/>
      <c r="F521" s="436"/>
    </row>
    <row r="522" spans="1:6" customFormat="1" ht="27.6">
      <c r="A522" s="39" t="s">
        <v>74</v>
      </c>
      <c r="B522" s="51" t="s">
        <v>776</v>
      </c>
      <c r="C522" s="437">
        <v>38</v>
      </c>
      <c r="D522" s="39" t="s">
        <v>29</v>
      </c>
      <c r="E522" s="349">
        <v>400</v>
      </c>
      <c r="F522" s="412">
        <f t="shared" ref="F522" si="110">$C522*E522</f>
        <v>15200</v>
      </c>
    </row>
    <row r="523" spans="1:6" customFormat="1" ht="23.4" customHeight="1">
      <c r="A523" s="39"/>
      <c r="B523" s="51"/>
      <c r="C523" s="437"/>
      <c r="D523" s="39"/>
      <c r="E523" s="349"/>
      <c r="F523" s="412"/>
    </row>
    <row r="524" spans="1:6" customFormat="1" ht="14.4">
      <c r="A524" s="149"/>
      <c r="B524" s="215" t="s">
        <v>777</v>
      </c>
      <c r="C524" s="451"/>
      <c r="D524" s="149"/>
      <c r="E524" s="392"/>
      <c r="F524" s="452"/>
    </row>
    <row r="525" spans="1:6" customFormat="1" ht="14.4">
      <c r="A525" s="149"/>
      <c r="B525" s="215"/>
      <c r="C525" s="451"/>
      <c r="D525" s="149"/>
      <c r="E525" s="392"/>
      <c r="F525" s="452"/>
    </row>
    <row r="526" spans="1:6" customFormat="1" ht="29.4" customHeight="1">
      <c r="A526" s="39" t="s">
        <v>38</v>
      </c>
      <c r="B526" s="51" t="s">
        <v>778</v>
      </c>
      <c r="C526" s="437">
        <f>C522</f>
        <v>38</v>
      </c>
      <c r="D526" s="39" t="s">
        <v>29</v>
      </c>
      <c r="E526" s="349">
        <v>400</v>
      </c>
      <c r="F526" s="412">
        <f t="shared" ref="F526" si="111">$C526*E526</f>
        <v>15200</v>
      </c>
    </row>
    <row r="527" spans="1:6" customFormat="1" ht="29.4" customHeight="1">
      <c r="A527" s="39"/>
      <c r="B527" s="51"/>
      <c r="C527" s="437"/>
      <c r="D527" s="39"/>
      <c r="E527" s="349"/>
      <c r="F527" s="412"/>
    </row>
    <row r="528" spans="1:6" customFormat="1" ht="14.4">
      <c r="A528" s="39"/>
      <c r="B528" s="51"/>
      <c r="C528" s="437"/>
      <c r="D528" s="39"/>
      <c r="E528" s="349"/>
      <c r="F528" s="412"/>
    </row>
    <row r="529" spans="1:6" customFormat="1" ht="14.4">
      <c r="A529" s="152"/>
      <c r="B529" s="444"/>
      <c r="C529" s="445"/>
      <c r="D529" s="152"/>
      <c r="E529" s="353"/>
      <c r="F529" s="414"/>
    </row>
    <row r="530" spans="1:6" customFormat="1" ht="15" thickBot="1">
      <c r="A530" s="446"/>
      <c r="B530" s="447" t="s">
        <v>199</v>
      </c>
      <c r="C530" s="448"/>
      <c r="D530" s="446"/>
      <c r="E530" s="449"/>
      <c r="F530" s="450">
        <f t="shared" ref="F530" si="112">SUM(F493:F529)</f>
        <v>308500</v>
      </c>
    </row>
    <row r="531" spans="1:6" customFormat="1" ht="15" thickTop="1">
      <c r="A531" s="39"/>
      <c r="B531" s="51"/>
      <c r="C531" s="437"/>
      <c r="D531" s="39"/>
      <c r="E531" s="349"/>
      <c r="F531" s="412"/>
    </row>
    <row r="532" spans="1:6" customFormat="1" ht="41.4">
      <c r="A532" s="39"/>
      <c r="B532" s="439" t="s">
        <v>732</v>
      </c>
      <c r="C532" s="434"/>
      <c r="D532" s="212"/>
      <c r="E532" s="435"/>
      <c r="F532" s="436"/>
    </row>
    <row r="533" spans="1:6" customFormat="1" ht="14.4">
      <c r="A533" s="39"/>
      <c r="B533" s="439"/>
      <c r="C533" s="434"/>
      <c r="D533" s="212"/>
      <c r="E533" s="435"/>
      <c r="F533" s="436"/>
    </row>
    <row r="534" spans="1:6" customFormat="1" ht="14.4">
      <c r="A534" s="39" t="s">
        <v>28</v>
      </c>
      <c r="B534" s="51" t="s">
        <v>733</v>
      </c>
      <c r="C534" s="437">
        <v>25</v>
      </c>
      <c r="D534" s="208" t="s">
        <v>46</v>
      </c>
      <c r="E534" s="349">
        <v>950</v>
      </c>
      <c r="F534" s="412">
        <f t="shared" ref="F534" si="113">$C534*E534</f>
        <v>23750</v>
      </c>
    </row>
    <row r="535" spans="1:6" customFormat="1" ht="14.4">
      <c r="A535" s="39"/>
      <c r="B535" s="453"/>
      <c r="C535" s="434"/>
      <c r="D535" s="212"/>
      <c r="E535" s="435"/>
      <c r="F535" s="436"/>
    </row>
    <row r="536" spans="1:6" customFormat="1" ht="14.4">
      <c r="A536" s="39" t="s">
        <v>30</v>
      </c>
      <c r="B536" s="78" t="s">
        <v>791</v>
      </c>
      <c r="C536" s="437">
        <v>11</v>
      </c>
      <c r="D536" s="208" t="s">
        <v>44</v>
      </c>
      <c r="E536" s="349">
        <v>750</v>
      </c>
      <c r="F536" s="412">
        <f t="shared" ref="F536" si="114">$C536*E536</f>
        <v>8250</v>
      </c>
    </row>
    <row r="537" spans="1:6" customFormat="1" ht="14.4">
      <c r="A537" s="39"/>
      <c r="B537" s="51"/>
      <c r="C537" s="437"/>
      <c r="D537" s="208"/>
      <c r="E537" s="349"/>
      <c r="F537" s="412"/>
    </row>
    <row r="538" spans="1:6" customFormat="1" ht="14.4">
      <c r="A538" s="39"/>
      <c r="B538" s="215" t="s">
        <v>779</v>
      </c>
      <c r="C538" s="434"/>
      <c r="D538" s="212"/>
      <c r="E538" s="435"/>
      <c r="F538" s="436"/>
    </row>
    <row r="539" spans="1:6" customFormat="1" ht="14.4">
      <c r="A539" s="39"/>
      <c r="B539" s="51"/>
      <c r="C539" s="437"/>
      <c r="D539" s="212"/>
      <c r="E539" s="349"/>
      <c r="F539" s="412"/>
    </row>
    <row r="540" spans="1:6" customFormat="1" ht="69">
      <c r="A540" s="37" t="s">
        <v>31</v>
      </c>
      <c r="B540" s="51" t="s">
        <v>806</v>
      </c>
      <c r="C540" s="437">
        <v>11</v>
      </c>
      <c r="D540" s="39" t="s">
        <v>29</v>
      </c>
      <c r="E540" s="349">
        <v>3800</v>
      </c>
      <c r="F540" s="412">
        <f t="shared" ref="F540" si="115">$C540*E540</f>
        <v>41800</v>
      </c>
    </row>
    <row r="541" spans="1:6" customFormat="1" ht="14.4">
      <c r="A541" s="39"/>
      <c r="B541" s="51"/>
      <c r="C541" s="437"/>
      <c r="D541" s="39"/>
      <c r="E541" s="349"/>
      <c r="F541" s="412"/>
    </row>
    <row r="542" spans="1:6" customFormat="1" ht="14.4">
      <c r="A542" s="39"/>
      <c r="B542" s="51"/>
      <c r="C542" s="437"/>
      <c r="D542" s="39"/>
      <c r="E542" s="349"/>
      <c r="F542" s="415"/>
    </row>
    <row r="543" spans="1:6" customFormat="1" ht="14.4">
      <c r="A543" s="39"/>
      <c r="B543" s="222" t="s">
        <v>599</v>
      </c>
      <c r="C543" s="368"/>
      <c r="D543" s="39"/>
      <c r="E543" s="454"/>
      <c r="F543" s="477">
        <f t="shared" ref="F543" si="116">SUM(F532:F542)</f>
        <v>73800</v>
      </c>
    </row>
    <row r="544" spans="1:6" customFormat="1" ht="14.4">
      <c r="A544" s="39"/>
      <c r="B544" s="455"/>
      <c r="C544" s="456"/>
      <c r="D544" s="457"/>
      <c r="E544" s="458"/>
      <c r="F544" s="413"/>
    </row>
    <row r="545" spans="1:6" customFormat="1" ht="15" customHeight="1">
      <c r="A545" s="39"/>
      <c r="B545" s="455"/>
      <c r="C545" s="456"/>
      <c r="D545" s="457"/>
      <c r="E545" s="458"/>
      <c r="F545" s="413"/>
    </row>
    <row r="546" spans="1:6" customFormat="1" ht="15" customHeight="1">
      <c r="A546" s="39"/>
      <c r="B546" s="455"/>
      <c r="C546" s="456"/>
      <c r="D546" s="457"/>
      <c r="E546" s="458"/>
      <c r="F546" s="413"/>
    </row>
    <row r="547" spans="1:6" customFormat="1" ht="14.4">
      <c r="A547" s="39"/>
      <c r="B547" s="455"/>
      <c r="C547" s="456"/>
      <c r="D547" s="457"/>
      <c r="E547" s="458"/>
      <c r="F547" s="413"/>
    </row>
    <row r="548" spans="1:6" customFormat="1" ht="14.4">
      <c r="A548" s="39"/>
      <c r="B548" s="455"/>
      <c r="C548" s="456"/>
      <c r="D548" s="457"/>
      <c r="E548" s="458"/>
      <c r="F548" s="413"/>
    </row>
    <row r="549" spans="1:6" customFormat="1" ht="14.4">
      <c r="A549" s="39"/>
      <c r="B549" s="455"/>
      <c r="C549" s="456"/>
      <c r="D549" s="457"/>
      <c r="E549" s="458"/>
      <c r="F549" s="413"/>
    </row>
    <row r="550" spans="1:6" customFormat="1" ht="14.4">
      <c r="A550" s="39"/>
      <c r="B550" s="455"/>
      <c r="C550" s="456"/>
      <c r="D550" s="457"/>
      <c r="E550" s="458"/>
      <c r="F550" s="413"/>
    </row>
    <row r="551" spans="1:6" customFormat="1" ht="14.4">
      <c r="A551" s="39"/>
      <c r="B551" s="455"/>
      <c r="C551" s="456"/>
      <c r="D551" s="457"/>
      <c r="E551" s="458"/>
      <c r="F551" s="413"/>
    </row>
    <row r="552" spans="1:6" customFormat="1" ht="14.4">
      <c r="A552" s="39"/>
      <c r="B552" s="455"/>
      <c r="C552" s="456"/>
      <c r="D552" s="457"/>
      <c r="E552" s="458"/>
      <c r="F552" s="413"/>
    </row>
    <row r="553" spans="1:6" customFormat="1" ht="14.4">
      <c r="A553" s="39"/>
      <c r="B553" s="455"/>
      <c r="C553" s="456"/>
      <c r="D553" s="457"/>
      <c r="E553" s="458"/>
      <c r="F553" s="413"/>
    </row>
    <row r="554" spans="1:6" customFormat="1" ht="14.4">
      <c r="A554" s="39"/>
      <c r="B554" s="455"/>
      <c r="C554" s="456"/>
      <c r="D554" s="457"/>
      <c r="E554" s="458"/>
      <c r="F554" s="413"/>
    </row>
    <row r="555" spans="1:6" customFormat="1" ht="14.4">
      <c r="A555" s="39"/>
      <c r="B555" s="455"/>
      <c r="C555" s="456"/>
      <c r="D555" s="457"/>
      <c r="E555" s="458"/>
      <c r="F555" s="413"/>
    </row>
    <row r="556" spans="1:6" customFormat="1" ht="14.4">
      <c r="A556" s="39"/>
      <c r="B556" s="455"/>
      <c r="C556" s="456"/>
      <c r="D556" s="457"/>
      <c r="E556" s="458"/>
      <c r="F556" s="413"/>
    </row>
    <row r="557" spans="1:6" customFormat="1" ht="14.4">
      <c r="A557" s="39"/>
      <c r="B557" s="455"/>
      <c r="C557" s="456"/>
      <c r="D557" s="457"/>
      <c r="E557" s="458"/>
      <c r="F557" s="413"/>
    </row>
    <row r="558" spans="1:6" customFormat="1" ht="14.4">
      <c r="A558" s="39"/>
      <c r="B558" s="455"/>
      <c r="C558" s="456"/>
      <c r="D558" s="457"/>
      <c r="E558" s="458"/>
      <c r="F558" s="413"/>
    </row>
    <row r="559" spans="1:6" customFormat="1" ht="14.4">
      <c r="A559" s="39"/>
      <c r="B559" s="455"/>
      <c r="C559" s="456"/>
      <c r="D559" s="457"/>
      <c r="E559" s="458"/>
      <c r="F559" s="413"/>
    </row>
    <row r="560" spans="1:6" customFormat="1" ht="14.4">
      <c r="A560" s="39"/>
      <c r="B560" s="455"/>
      <c r="C560" s="456"/>
      <c r="D560" s="457"/>
      <c r="E560" s="458"/>
      <c r="F560" s="413"/>
    </row>
    <row r="561" spans="1:6" customFormat="1" ht="14.4">
      <c r="A561" s="39"/>
      <c r="B561" s="455"/>
      <c r="C561" s="456"/>
      <c r="D561" s="457"/>
      <c r="E561" s="458"/>
      <c r="F561" s="413"/>
    </row>
    <row r="562" spans="1:6" customFormat="1" ht="14.4">
      <c r="A562" s="39"/>
      <c r="B562" s="455"/>
      <c r="C562" s="456"/>
      <c r="D562" s="457"/>
      <c r="E562" s="458"/>
      <c r="F562" s="413"/>
    </row>
    <row r="563" spans="1:6" customFormat="1" ht="14.4">
      <c r="A563" s="39"/>
      <c r="B563" s="455"/>
      <c r="C563" s="456"/>
      <c r="D563" s="457"/>
      <c r="E563" s="458"/>
      <c r="F563" s="413"/>
    </row>
    <row r="564" spans="1:6" customFormat="1" ht="14.4">
      <c r="A564" s="39"/>
      <c r="B564" s="367" t="s">
        <v>45</v>
      </c>
      <c r="C564" s="456"/>
      <c r="D564" s="457"/>
      <c r="E564" s="458"/>
      <c r="F564" s="413"/>
    </row>
    <row r="565" spans="1:6" customFormat="1" ht="14.4">
      <c r="A565" s="39"/>
      <c r="B565" s="455"/>
      <c r="C565" s="456"/>
      <c r="D565" s="457"/>
      <c r="E565" s="458"/>
      <c r="F565" s="413"/>
    </row>
    <row r="566" spans="1:6" customFormat="1" ht="14.4">
      <c r="A566" s="39"/>
      <c r="B566" s="60" t="s">
        <v>793</v>
      </c>
      <c r="C566" s="368"/>
      <c r="D566" s="39"/>
      <c r="E566" s="454"/>
      <c r="F566" s="459">
        <f t="shared" ref="F566" si="117">F491</f>
        <v>459250</v>
      </c>
    </row>
    <row r="567" spans="1:6" customFormat="1" ht="14.4">
      <c r="A567" s="39"/>
      <c r="B567" s="60"/>
      <c r="C567" s="368"/>
      <c r="D567" s="39"/>
      <c r="E567" s="454"/>
      <c r="F567" s="460"/>
    </row>
    <row r="568" spans="1:6" customFormat="1" ht="14.4">
      <c r="A568" s="39"/>
      <c r="B568" s="60" t="s">
        <v>792</v>
      </c>
      <c r="C568" s="368"/>
      <c r="D568" s="39"/>
      <c r="E568" s="454"/>
      <c r="F568" s="459">
        <f t="shared" ref="F568" si="118">F530</f>
        <v>308500</v>
      </c>
    </row>
    <row r="569" spans="1:6" customFormat="1" ht="14.4">
      <c r="A569" s="39"/>
      <c r="B569" s="41"/>
      <c r="C569" s="368"/>
      <c r="D569" s="39"/>
      <c r="E569" s="454"/>
      <c r="F569" s="460"/>
    </row>
    <row r="570" spans="1:6" customFormat="1" ht="14.4">
      <c r="A570" s="39"/>
      <c r="B570" s="60" t="s">
        <v>600</v>
      </c>
      <c r="C570" s="368"/>
      <c r="D570" s="39"/>
      <c r="E570" s="454"/>
      <c r="F570" s="459">
        <f t="shared" ref="F570" si="119">F543</f>
        <v>73800</v>
      </c>
    </row>
    <row r="571" spans="1:6" customFormat="1" ht="14.4">
      <c r="A571" s="39"/>
      <c r="B571" s="51"/>
      <c r="C571" s="437"/>
      <c r="D571" s="39"/>
      <c r="E571" s="349"/>
      <c r="F571" s="412"/>
    </row>
    <row r="572" spans="1:6" customFormat="1" ht="14.4">
      <c r="A572" s="152"/>
      <c r="B572" s="444"/>
      <c r="C572" s="445"/>
      <c r="D572" s="152"/>
      <c r="E572" s="353"/>
      <c r="F572" s="414"/>
    </row>
    <row r="573" spans="1:6" customFormat="1" ht="15" thickBot="1">
      <c r="A573" s="446"/>
      <c r="B573" s="461" t="s">
        <v>781</v>
      </c>
      <c r="C573" s="448"/>
      <c r="D573" s="446"/>
      <c r="E573" s="449"/>
      <c r="F573" s="450">
        <f t="shared" ref="F573" si="120">SUM(F565:F572)</f>
        <v>841550</v>
      </c>
    </row>
    <row r="574" spans="1:6" customFormat="1" ht="15" thickTop="1">
      <c r="A574" s="39"/>
      <c r="B574" s="473"/>
      <c r="C574" s="474"/>
      <c r="D574" s="39"/>
      <c r="E574" s="475"/>
      <c r="F574" s="476"/>
    </row>
    <row r="575" spans="1:6" s="40" customFormat="1">
      <c r="A575" s="32"/>
      <c r="B575" s="33" t="s">
        <v>417</v>
      </c>
      <c r="C575" s="67"/>
      <c r="D575" s="35"/>
      <c r="E575" s="197"/>
      <c r="F575" s="68"/>
    </row>
    <row r="576" spans="1:6" s="40" customFormat="1">
      <c r="A576" s="32"/>
      <c r="B576" s="33"/>
      <c r="C576" s="67"/>
      <c r="D576" s="35"/>
      <c r="E576" s="197"/>
      <c r="F576" s="68"/>
    </row>
    <row r="577" spans="1:6" s="40" customFormat="1">
      <c r="A577" s="32">
        <v>1</v>
      </c>
      <c r="B577" s="42" t="s">
        <v>420</v>
      </c>
      <c r="C577" s="67"/>
      <c r="D577" s="35" t="s">
        <v>51</v>
      </c>
      <c r="E577" s="197"/>
      <c r="F577" s="68">
        <f t="shared" ref="F577" si="121">F29</f>
        <v>258950</v>
      </c>
    </row>
    <row r="578" spans="1:6" s="40" customFormat="1">
      <c r="A578" s="32"/>
      <c r="B578" s="33"/>
      <c r="C578" s="67"/>
      <c r="D578" s="35"/>
      <c r="E578" s="197"/>
      <c r="F578" s="68"/>
    </row>
    <row r="579" spans="1:6" s="40" customFormat="1">
      <c r="A579" s="32">
        <v>2</v>
      </c>
      <c r="B579" s="42" t="s">
        <v>421</v>
      </c>
      <c r="C579" s="67"/>
      <c r="D579" s="35" t="s">
        <v>52</v>
      </c>
      <c r="E579" s="197"/>
      <c r="F579" s="68">
        <f t="shared" ref="F579" si="122">F113</f>
        <v>7285550</v>
      </c>
    </row>
    <row r="580" spans="1:6" s="40" customFormat="1">
      <c r="A580" s="32"/>
      <c r="B580" s="42"/>
      <c r="C580" s="67"/>
      <c r="D580" s="35"/>
      <c r="E580" s="197"/>
      <c r="F580" s="68"/>
    </row>
    <row r="581" spans="1:6" s="40" customFormat="1">
      <c r="A581" s="32">
        <v>3</v>
      </c>
      <c r="B581" s="42" t="s">
        <v>629</v>
      </c>
      <c r="C581" s="67"/>
      <c r="D581" s="35" t="s">
        <v>734</v>
      </c>
      <c r="E581" s="197"/>
      <c r="F581" s="68">
        <f t="shared" ref="F581" si="123">F278</f>
        <v>1939550</v>
      </c>
    </row>
    <row r="582" spans="1:6" s="40" customFormat="1">
      <c r="A582" s="32"/>
      <c r="B582" s="42"/>
      <c r="C582" s="67"/>
      <c r="D582" s="35"/>
      <c r="E582" s="197"/>
      <c r="F582" s="68"/>
    </row>
    <row r="583" spans="1:6" s="40" customFormat="1">
      <c r="A583" s="32">
        <v>4</v>
      </c>
      <c r="B583" s="42" t="s">
        <v>605</v>
      </c>
      <c r="C583" s="67"/>
      <c r="D583" s="35" t="s">
        <v>522</v>
      </c>
      <c r="E583" s="197"/>
      <c r="F583" s="68">
        <f t="shared" ref="F583" si="124">F360</f>
        <v>12675800</v>
      </c>
    </row>
    <row r="584" spans="1:6" s="40" customFormat="1">
      <c r="A584" s="32"/>
      <c r="B584" s="42"/>
      <c r="C584" s="67"/>
      <c r="D584" s="35"/>
      <c r="E584" s="197"/>
      <c r="F584" s="68"/>
    </row>
    <row r="585" spans="1:6" s="40" customFormat="1">
      <c r="A585" s="32">
        <v>5</v>
      </c>
      <c r="B585" s="42" t="s">
        <v>641</v>
      </c>
      <c r="C585" s="67"/>
      <c r="D585" s="35" t="s">
        <v>695</v>
      </c>
      <c r="E585" s="197"/>
      <c r="F585" s="68">
        <f t="shared" ref="F585" si="125">F446</f>
        <v>496400</v>
      </c>
    </row>
    <row r="586" spans="1:6" s="40" customFormat="1">
      <c r="A586" s="32"/>
      <c r="B586" s="42"/>
      <c r="C586" s="67"/>
      <c r="D586" s="35"/>
      <c r="E586" s="197"/>
      <c r="F586" s="68"/>
    </row>
    <row r="587" spans="1:6" s="40" customFormat="1">
      <c r="A587" s="32">
        <v>6</v>
      </c>
      <c r="B587" s="42" t="s">
        <v>783</v>
      </c>
      <c r="C587" s="67"/>
      <c r="D587" s="35" t="s">
        <v>808</v>
      </c>
      <c r="E587" s="197"/>
      <c r="F587" s="68">
        <f t="shared" ref="F587" si="126">F573</f>
        <v>841550</v>
      </c>
    </row>
    <row r="588" spans="1:6" s="40" customFormat="1">
      <c r="A588" s="32"/>
      <c r="B588" s="42"/>
      <c r="C588" s="67"/>
      <c r="D588" s="35"/>
      <c r="E588" s="197"/>
      <c r="F588" s="68"/>
    </row>
    <row r="589" spans="1:6" s="40" customFormat="1">
      <c r="A589" s="32"/>
      <c r="B589" s="42"/>
      <c r="C589" s="67"/>
      <c r="D589" s="35"/>
      <c r="E589" s="197"/>
      <c r="F589" s="68"/>
    </row>
    <row r="590" spans="1:6" s="40" customFormat="1">
      <c r="A590" s="32"/>
      <c r="B590" s="42"/>
      <c r="C590" s="67"/>
      <c r="D590" s="35"/>
      <c r="E590" s="197"/>
      <c r="F590" s="68"/>
    </row>
    <row r="591" spans="1:6" s="40" customFormat="1">
      <c r="A591" s="32"/>
      <c r="B591" s="42"/>
      <c r="C591" s="67"/>
      <c r="D591" s="35"/>
      <c r="E591" s="197"/>
      <c r="F591" s="68"/>
    </row>
    <row r="592" spans="1:6" s="40" customFormat="1">
      <c r="A592" s="32"/>
      <c r="B592" s="33"/>
      <c r="C592" s="67"/>
      <c r="D592" s="35"/>
      <c r="E592" s="197"/>
      <c r="F592" s="68"/>
    </row>
    <row r="593" spans="1:6" s="40" customFormat="1">
      <c r="A593" s="32"/>
      <c r="B593" s="42"/>
      <c r="C593" s="67"/>
      <c r="D593" s="35"/>
      <c r="E593" s="197"/>
      <c r="F593" s="68"/>
    </row>
    <row r="594" spans="1:6" s="40" customFormat="1">
      <c r="A594" s="32"/>
      <c r="B594" s="42"/>
      <c r="C594" s="67"/>
      <c r="D594" s="35"/>
      <c r="E594" s="197"/>
      <c r="F594" s="68"/>
    </row>
    <row r="595" spans="1:6" s="40" customFormat="1">
      <c r="A595" s="32"/>
      <c r="B595" s="42"/>
      <c r="C595" s="67"/>
      <c r="D595" s="35"/>
      <c r="E595" s="197"/>
      <c r="F595" s="68"/>
    </row>
    <row r="596" spans="1:6" s="40" customFormat="1">
      <c r="A596" s="32"/>
      <c r="B596" s="42"/>
      <c r="C596" s="67"/>
      <c r="D596" s="35"/>
      <c r="E596" s="197"/>
      <c r="F596" s="68"/>
    </row>
    <row r="597" spans="1:6" s="40" customFormat="1">
      <c r="A597" s="32"/>
      <c r="B597" s="42"/>
      <c r="C597" s="67"/>
      <c r="D597" s="35"/>
      <c r="E597" s="197"/>
      <c r="F597" s="68"/>
    </row>
    <row r="598" spans="1:6" s="40" customFormat="1">
      <c r="A598" s="32"/>
      <c r="B598" s="42"/>
      <c r="C598" s="67"/>
      <c r="D598" s="35"/>
      <c r="E598" s="197"/>
      <c r="F598" s="68"/>
    </row>
    <row r="599" spans="1:6" s="40" customFormat="1">
      <c r="A599" s="32"/>
      <c r="B599" s="42"/>
      <c r="C599" s="67"/>
      <c r="D599" s="35"/>
      <c r="E599" s="197"/>
      <c r="F599" s="68"/>
    </row>
    <row r="600" spans="1:6" s="40" customFormat="1">
      <c r="A600" s="32"/>
      <c r="B600" s="42"/>
      <c r="C600" s="67"/>
      <c r="D600" s="35"/>
      <c r="E600" s="197"/>
      <c r="F600" s="68"/>
    </row>
    <row r="601" spans="1:6" s="40" customFormat="1">
      <c r="A601" s="32"/>
      <c r="B601" s="42"/>
      <c r="C601" s="67"/>
      <c r="D601" s="35"/>
      <c r="E601" s="197"/>
      <c r="F601" s="68"/>
    </row>
    <row r="602" spans="1:6" s="40" customFormat="1">
      <c r="A602" s="32"/>
      <c r="B602" s="42"/>
      <c r="C602" s="67"/>
      <c r="D602" s="35"/>
      <c r="E602" s="197"/>
      <c r="F602" s="68"/>
    </row>
    <row r="603" spans="1:6" s="40" customFormat="1">
      <c r="A603" s="32"/>
      <c r="B603" s="42"/>
      <c r="C603" s="67"/>
      <c r="D603" s="35"/>
      <c r="E603" s="197"/>
      <c r="F603" s="68"/>
    </row>
    <row r="604" spans="1:6" s="40" customFormat="1">
      <c r="A604" s="32"/>
      <c r="B604" s="42"/>
      <c r="C604" s="67"/>
      <c r="D604" s="35"/>
      <c r="E604" s="197"/>
      <c r="F604" s="68"/>
    </row>
    <row r="605" spans="1:6" s="40" customFormat="1">
      <c r="A605" s="32"/>
      <c r="B605" s="42"/>
      <c r="C605" s="67"/>
      <c r="D605" s="35"/>
      <c r="E605" s="197"/>
      <c r="F605" s="68"/>
    </row>
    <row r="606" spans="1:6" s="40" customFormat="1">
      <c r="A606" s="32"/>
      <c r="B606" s="42"/>
      <c r="C606" s="67"/>
      <c r="D606" s="35"/>
      <c r="E606" s="197"/>
      <c r="F606" s="68"/>
    </row>
    <row r="607" spans="1:6" s="40" customFormat="1">
      <c r="A607" s="32"/>
      <c r="B607" s="42"/>
      <c r="C607" s="67"/>
      <c r="D607" s="35"/>
      <c r="E607" s="197"/>
      <c r="F607" s="68"/>
    </row>
    <row r="608" spans="1:6" s="40" customFormat="1">
      <c r="A608" s="32"/>
      <c r="B608" s="42"/>
      <c r="C608" s="67"/>
      <c r="D608" s="35"/>
      <c r="E608" s="197"/>
      <c r="F608" s="68"/>
    </row>
    <row r="609" spans="1:6" s="40" customFormat="1">
      <c r="A609" s="32"/>
      <c r="B609" s="42"/>
      <c r="C609" s="67"/>
      <c r="D609" s="35"/>
      <c r="E609" s="197"/>
      <c r="F609" s="68"/>
    </row>
    <row r="610" spans="1:6" s="40" customFormat="1">
      <c r="A610" s="32"/>
      <c r="B610" s="42"/>
      <c r="C610" s="67"/>
      <c r="D610" s="35"/>
      <c r="E610" s="197"/>
      <c r="F610" s="68"/>
    </row>
    <row r="611" spans="1:6" s="40" customFormat="1">
      <c r="A611" s="32"/>
      <c r="B611" s="42"/>
      <c r="C611" s="67"/>
      <c r="D611" s="35"/>
      <c r="E611" s="197"/>
      <c r="F611" s="68"/>
    </row>
    <row r="612" spans="1:6" s="40" customFormat="1">
      <c r="A612" s="32"/>
      <c r="B612" s="33"/>
      <c r="C612" s="67"/>
      <c r="D612" s="35"/>
      <c r="E612" s="197"/>
      <c r="F612" s="68"/>
    </row>
    <row r="613" spans="1:6" s="40" customFormat="1">
      <c r="A613" s="45"/>
      <c r="B613" s="53"/>
      <c r="C613" s="47"/>
      <c r="D613" s="48"/>
      <c r="E613" s="49"/>
      <c r="F613" s="352"/>
    </row>
    <row r="614" spans="1:6" s="40" customFormat="1" ht="27.6">
      <c r="A614" s="248"/>
      <c r="B614" s="253" t="s">
        <v>422</v>
      </c>
      <c r="C614" s="396"/>
      <c r="D614" s="254"/>
      <c r="E614" s="397"/>
      <c r="F614" s="255">
        <f t="shared" ref="F614" si="127">SUM(F576:F613)</f>
        <v>23497800</v>
      </c>
    </row>
    <row r="615" spans="1:6" s="40" customFormat="1">
      <c r="A615" s="32"/>
      <c r="B615" s="42"/>
      <c r="C615" s="67"/>
      <c r="D615" s="35"/>
      <c r="E615" s="197"/>
      <c r="F615" s="68"/>
    </row>
  </sheetData>
  <printOptions horizontalCentered="1"/>
  <pageMargins left="0.25" right="0.25" top="0.75" bottom="0.75" header="0.3" footer="0.3"/>
  <pageSetup paperSize="9" orientation="portrait" r:id="rId1"/>
  <headerFooter>
    <oddFooter>&amp;LEXTERNAL WORKS&amp;CBILL 8&amp;RPage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9:J633"/>
  <sheetViews>
    <sheetView view="pageBreakPreview" topLeftCell="A31" zoomScaleNormal="100" zoomScaleSheetLayoutView="100" workbookViewId="0">
      <selection activeCell="I25" sqref="I25"/>
    </sheetView>
  </sheetViews>
  <sheetFormatPr defaultColWidth="9.109375" defaultRowHeight="13.2"/>
  <cols>
    <col min="1" max="16384" width="9.109375" style="142"/>
  </cols>
  <sheetData>
    <row r="19" spans="2:10" s="138" customFormat="1" ht="13.8" thickBot="1"/>
    <row r="20" spans="2:10" s="138" customFormat="1" ht="13.8" thickTop="1">
      <c r="B20" s="139"/>
      <c r="C20" s="139"/>
      <c r="D20" s="139"/>
      <c r="E20" s="139"/>
      <c r="F20" s="139"/>
      <c r="G20" s="139"/>
      <c r="H20" s="139"/>
      <c r="I20" s="139"/>
      <c r="J20" s="139"/>
    </row>
    <row r="21" spans="2:10" s="138" customFormat="1" ht="24.6">
      <c r="F21" s="161" t="s">
        <v>662</v>
      </c>
    </row>
    <row r="22" spans="2:10" s="138" customFormat="1" ht="13.8" thickBot="1">
      <c r="B22" s="141"/>
      <c r="C22" s="141"/>
      <c r="D22" s="141"/>
      <c r="E22" s="141"/>
      <c r="F22" s="141"/>
      <c r="G22" s="141"/>
      <c r="H22" s="141"/>
      <c r="I22" s="141"/>
      <c r="J22" s="141"/>
    </row>
    <row r="23" spans="2:10" s="138" customFormat="1" ht="13.8" thickTop="1"/>
    <row r="24" spans="2:10" s="138" customFormat="1"/>
    <row r="25" spans="2:10" s="138" customFormat="1"/>
    <row r="546" ht="15" customHeight="1"/>
    <row r="547" ht="15" customHeight="1"/>
    <row r="631" spans="2:2" ht="45.6" customHeight="1"/>
    <row r="633" spans="2:2" ht="51.6" customHeight="1">
      <c r="B633" s="142" t="s">
        <v>284</v>
      </c>
    </row>
  </sheetData>
  <printOptions horizontalCentered="1"/>
  <pageMargins left="0.25" right="0.25"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633"/>
  <sheetViews>
    <sheetView view="pageBreakPreview" zoomScale="85" zoomScaleNormal="85" zoomScaleSheetLayoutView="85" workbookViewId="0">
      <selection activeCell="C16" sqref="C16"/>
    </sheetView>
  </sheetViews>
  <sheetFormatPr defaultColWidth="9.109375" defaultRowHeight="14.4"/>
  <cols>
    <col min="1" max="1" width="5.33203125" style="193" customWidth="1"/>
    <col min="2" max="2" width="46.33203125" style="193" customWidth="1"/>
    <col min="3" max="3" width="10" style="193" customWidth="1"/>
    <col min="4" max="4" width="6.109375" style="193" customWidth="1"/>
    <col min="5" max="5" width="14.5546875" style="484" customWidth="1"/>
    <col min="6" max="16384" width="9.109375" style="193"/>
  </cols>
  <sheetData>
    <row r="1" spans="1:5" s="29" customFormat="1" ht="13.8">
      <c r="A1" s="24" t="s">
        <v>7</v>
      </c>
      <c r="B1" s="25" t="s">
        <v>8</v>
      </c>
      <c r="C1" s="26" t="s">
        <v>9</v>
      </c>
      <c r="D1" s="28" t="s">
        <v>10</v>
      </c>
      <c r="E1" s="167" t="s">
        <v>12</v>
      </c>
    </row>
    <row r="2" spans="1:5">
      <c r="A2" s="32"/>
      <c r="B2" s="42"/>
      <c r="C2" s="34"/>
      <c r="D2" s="35"/>
      <c r="E2" s="349"/>
    </row>
    <row r="3" spans="1:5">
      <c r="A3" s="32"/>
      <c r="B3" s="33" t="s">
        <v>57</v>
      </c>
      <c r="C3" s="34"/>
      <c r="D3" s="35"/>
      <c r="E3" s="349"/>
    </row>
    <row r="4" spans="1:5">
      <c r="A4" s="37"/>
      <c r="B4" s="33"/>
      <c r="C4" s="34"/>
      <c r="D4" s="35"/>
      <c r="E4" s="482"/>
    </row>
    <row r="5" spans="1:5" customFormat="1">
      <c r="A5" s="37"/>
      <c r="B5" s="204" t="s">
        <v>423</v>
      </c>
      <c r="C5" s="34"/>
      <c r="D5" s="35"/>
      <c r="E5" s="482"/>
    </row>
    <row r="6" spans="1:5" customFormat="1" ht="27.6">
      <c r="A6" s="32" t="s">
        <v>28</v>
      </c>
      <c r="B6" s="42" t="s">
        <v>668</v>
      </c>
      <c r="C6" s="34"/>
      <c r="D6" s="35" t="s">
        <v>58</v>
      </c>
      <c r="E6" s="482">
        <v>20000000</v>
      </c>
    </row>
    <row r="7" spans="1:5" customFormat="1">
      <c r="A7" s="32"/>
      <c r="B7" s="42"/>
      <c r="C7" s="34"/>
      <c r="D7" s="35"/>
      <c r="E7" s="482"/>
    </row>
    <row r="8" spans="1:5" customFormat="1">
      <c r="A8" s="37"/>
      <c r="B8" s="204" t="s">
        <v>670</v>
      </c>
      <c r="C8" s="34"/>
      <c r="D8" s="35"/>
      <c r="E8" s="482"/>
    </row>
    <row r="9" spans="1:5" customFormat="1">
      <c r="A9" s="35" t="s">
        <v>30</v>
      </c>
      <c r="B9" s="220" t="s">
        <v>749</v>
      </c>
      <c r="C9" s="34"/>
      <c r="D9" s="35" t="s">
        <v>58</v>
      </c>
      <c r="E9" s="482">
        <v>2500000</v>
      </c>
    </row>
    <row r="10" spans="1:5" customFormat="1">
      <c r="A10" s="32"/>
      <c r="B10" s="42"/>
      <c r="C10" s="34"/>
      <c r="D10" s="35"/>
      <c r="E10" s="482"/>
    </row>
    <row r="11" spans="1:5" customFormat="1">
      <c r="A11" s="37"/>
      <c r="B11" s="204" t="s">
        <v>2704</v>
      </c>
      <c r="C11" s="34"/>
      <c r="D11" s="35"/>
      <c r="E11" s="482"/>
    </row>
    <row r="12" spans="1:5" customFormat="1" ht="27.6">
      <c r="A12" s="35" t="s">
        <v>31</v>
      </c>
      <c r="B12" s="672" t="s">
        <v>2705</v>
      </c>
      <c r="C12" s="34"/>
      <c r="D12" s="35" t="s">
        <v>58</v>
      </c>
      <c r="E12" s="482">
        <v>2000000</v>
      </c>
    </row>
    <row r="13" spans="1:5" customFormat="1">
      <c r="A13" s="32"/>
      <c r="B13" s="42"/>
      <c r="C13" s="34"/>
      <c r="D13" s="35"/>
      <c r="E13" s="482"/>
    </row>
    <row r="14" spans="1:5">
      <c r="A14" s="32"/>
      <c r="B14" s="42"/>
      <c r="C14" s="34"/>
      <c r="D14" s="35"/>
      <c r="E14" s="482"/>
    </row>
    <row r="15" spans="1:5">
      <c r="A15" s="32"/>
      <c r="B15" s="42"/>
      <c r="C15" s="34"/>
      <c r="D15" s="35"/>
      <c r="E15" s="482"/>
    </row>
    <row r="16" spans="1:5">
      <c r="A16" s="32"/>
      <c r="B16" s="42"/>
      <c r="C16" s="34"/>
      <c r="D16" s="35"/>
      <c r="E16" s="482"/>
    </row>
    <row r="17" spans="1:5">
      <c r="A17" s="32"/>
      <c r="B17" s="42"/>
      <c r="C17" s="34"/>
      <c r="D17" s="35"/>
      <c r="E17" s="482"/>
    </row>
    <row r="18" spans="1:5">
      <c r="A18" s="32"/>
      <c r="B18" s="42"/>
      <c r="C18" s="34"/>
      <c r="D18" s="35"/>
      <c r="E18" s="482"/>
    </row>
    <row r="19" spans="1:5">
      <c r="A19" s="32"/>
      <c r="B19" s="42"/>
      <c r="C19" s="34"/>
      <c r="D19" s="35"/>
      <c r="E19" s="482"/>
    </row>
    <row r="20" spans="1:5">
      <c r="A20" s="32"/>
      <c r="B20" s="42"/>
      <c r="C20" s="34"/>
      <c r="D20" s="35"/>
      <c r="E20" s="482"/>
    </row>
    <row r="21" spans="1:5">
      <c r="A21" s="32"/>
      <c r="B21" s="42"/>
      <c r="C21" s="34"/>
      <c r="D21" s="35"/>
      <c r="E21" s="482"/>
    </row>
    <row r="22" spans="1:5">
      <c r="A22" s="32"/>
      <c r="B22" s="42"/>
      <c r="C22" s="34"/>
      <c r="D22" s="35"/>
      <c r="E22" s="482"/>
    </row>
    <row r="23" spans="1:5">
      <c r="A23" s="32"/>
      <c r="B23" s="42"/>
      <c r="C23" s="34"/>
      <c r="D23" s="35"/>
      <c r="E23" s="482"/>
    </row>
    <row r="24" spans="1:5">
      <c r="A24" s="32"/>
      <c r="B24" s="42"/>
      <c r="C24" s="34"/>
      <c r="D24" s="35"/>
      <c r="E24" s="482"/>
    </row>
    <row r="25" spans="1:5">
      <c r="A25" s="32"/>
      <c r="B25" s="42"/>
      <c r="C25" s="34"/>
      <c r="D25" s="35"/>
      <c r="E25" s="482"/>
    </row>
    <row r="26" spans="1:5">
      <c r="A26" s="32"/>
      <c r="B26" s="42"/>
      <c r="C26" s="34"/>
      <c r="D26" s="35"/>
      <c r="E26" s="482"/>
    </row>
    <row r="27" spans="1:5">
      <c r="A27" s="32"/>
      <c r="B27" s="42"/>
      <c r="C27" s="34"/>
      <c r="D27" s="35"/>
      <c r="E27" s="482"/>
    </row>
    <row r="28" spans="1:5">
      <c r="A28" s="32"/>
      <c r="B28" s="42"/>
      <c r="C28" s="34"/>
      <c r="D28" s="35"/>
      <c r="E28" s="482"/>
    </row>
    <row r="29" spans="1:5">
      <c r="A29" s="32"/>
      <c r="B29" s="42"/>
      <c r="C29" s="34"/>
      <c r="D29" s="35"/>
      <c r="E29" s="482"/>
    </row>
    <row r="30" spans="1:5">
      <c r="A30" s="32"/>
      <c r="B30" s="42"/>
      <c r="C30" s="34"/>
      <c r="D30" s="35"/>
      <c r="E30" s="482"/>
    </row>
    <row r="31" spans="1:5">
      <c r="A31" s="32"/>
      <c r="B31" s="42"/>
      <c r="C31" s="34"/>
      <c r="D31" s="35"/>
      <c r="E31" s="482"/>
    </row>
    <row r="32" spans="1:5">
      <c r="A32" s="32"/>
      <c r="B32" s="42"/>
      <c r="C32" s="34"/>
      <c r="D32" s="35"/>
      <c r="E32" s="482"/>
    </row>
    <row r="33" spans="1:5">
      <c r="A33" s="32"/>
      <c r="B33" s="42"/>
      <c r="C33" s="34"/>
      <c r="D33" s="35"/>
      <c r="E33" s="482"/>
    </row>
    <row r="34" spans="1:5">
      <c r="A34" s="32"/>
      <c r="B34" s="42"/>
      <c r="C34" s="34"/>
      <c r="D34" s="35"/>
      <c r="E34" s="482"/>
    </row>
    <row r="35" spans="1:5">
      <c r="A35" s="32"/>
      <c r="B35" s="42"/>
      <c r="C35" s="34"/>
      <c r="D35" s="35"/>
      <c r="E35" s="482"/>
    </row>
    <row r="36" spans="1:5">
      <c r="A36" s="32"/>
      <c r="B36" s="42"/>
      <c r="C36" s="34"/>
      <c r="D36" s="35"/>
      <c r="E36" s="482"/>
    </row>
    <row r="37" spans="1:5">
      <c r="A37" s="32"/>
      <c r="B37" s="42"/>
      <c r="C37" s="34"/>
      <c r="D37" s="35"/>
      <c r="E37" s="482"/>
    </row>
    <row r="38" spans="1:5" ht="13.95" customHeight="1">
      <c r="A38" s="32"/>
      <c r="B38" s="42"/>
      <c r="C38" s="34"/>
      <c r="D38" s="35"/>
      <c r="E38" s="482"/>
    </row>
    <row r="39" spans="1:5">
      <c r="A39" s="32"/>
      <c r="B39" s="42"/>
      <c r="C39" s="34"/>
      <c r="D39" s="35"/>
      <c r="E39" s="482"/>
    </row>
    <row r="40" spans="1:5">
      <c r="A40" s="45"/>
      <c r="B40" s="46"/>
      <c r="C40" s="47"/>
      <c r="D40" s="48"/>
      <c r="E40" s="351"/>
    </row>
    <row r="41" spans="1:5" ht="27.6">
      <c r="A41" s="398"/>
      <c r="B41" s="399" t="s">
        <v>392</v>
      </c>
      <c r="C41" s="400"/>
      <c r="D41" s="401"/>
      <c r="E41" s="483">
        <f t="shared" ref="E41" si="0">SUM(E2:E40)</f>
        <v>24500000</v>
      </c>
    </row>
    <row r="546" ht="15" customHeight="1"/>
    <row r="547" ht="15" customHeight="1"/>
    <row r="631" spans="2:2" ht="45.6" customHeight="1"/>
    <row r="633" spans="2:2" ht="51.6" customHeight="1">
      <c r="B633" s="193" t="s">
        <v>284</v>
      </c>
    </row>
  </sheetData>
  <sheetProtection algorithmName="SHA-512" hashValue="EcFZ1Sffz6FcWIu4pkVIg5HdKetRnPUS8OSv93uwmMqurHfL+7UGCgllHIW5XEAZRqrFCtfChtF2VPr3QZqXgA==" saltValue="jJSB1rb1TNbsBmtCzRZsMA==" spinCount="100000" sheet="1" objects="1" scenarios="1"/>
  <printOptions horizontalCentered="1"/>
  <pageMargins left="0.25" right="0.25" top="0.75" bottom="0.75" header="0.3" footer="0.3"/>
  <pageSetup paperSize="9" orientation="portrait" r:id="rId1"/>
  <headerFooter>
    <oddFooter>&amp;CPROVISIONAL SUMS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9:J633"/>
  <sheetViews>
    <sheetView view="pageBreakPreview" zoomScaleNormal="100" zoomScaleSheetLayoutView="100" workbookViewId="0">
      <selection activeCell="J23" sqref="J23"/>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4.6">
      <c r="B21" s="138"/>
      <c r="C21" s="138"/>
      <c r="D21" s="138"/>
      <c r="E21" s="138"/>
      <c r="F21" s="162" t="s">
        <v>59</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rintOptions horizontalCentered="1"/>
  <pageMargins left="0.25" right="0.25"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54AF-48AC-49D3-B00F-D6112C3663F4}">
  <dimension ref="A1:F647"/>
  <sheetViews>
    <sheetView view="pageBreakPreview" zoomScale="115" zoomScaleNormal="85" zoomScaleSheetLayoutView="115" zoomScalePageLayoutView="85" workbookViewId="0">
      <pane ySplit="5" topLeftCell="A42" activePane="bottomLeft" state="frozen"/>
      <selection pane="bottomLeft" activeCell="B43" sqref="B43"/>
    </sheetView>
  </sheetViews>
  <sheetFormatPr defaultColWidth="9.109375" defaultRowHeight="14.4"/>
  <cols>
    <col min="1" max="1" width="10.33203125" style="193" customWidth="1"/>
    <col min="2" max="2" width="45.6640625" style="193" customWidth="1"/>
    <col min="3" max="3" width="19.5546875" style="193" customWidth="1"/>
    <col min="4" max="4" width="23.109375" style="193" customWidth="1"/>
    <col min="5" max="5" width="15.44140625" style="193" bestFit="1" customWidth="1"/>
    <col min="6" max="6" width="14.21875" style="193" bestFit="1" customWidth="1"/>
    <col min="7" max="16384" width="9.109375" style="193"/>
  </cols>
  <sheetData>
    <row r="1" spans="1:6" ht="16.8">
      <c r="A1" s="531" t="s">
        <v>3519</v>
      </c>
      <c r="B1" s="198"/>
    </row>
    <row r="2" spans="1:6" ht="18">
      <c r="A2" s="2"/>
      <c r="B2" s="198"/>
    </row>
    <row r="3" spans="1:6" ht="16.8">
      <c r="A3" s="532" t="s">
        <v>59</v>
      </c>
      <c r="B3" s="198"/>
    </row>
    <row r="4" spans="1:6" ht="12.75" customHeight="1" thickBot="1"/>
    <row r="5" spans="1:6" s="478" customFormat="1" ht="18.600000000000001" thickTop="1">
      <c r="A5" s="533" t="s">
        <v>60</v>
      </c>
      <c r="B5" s="534" t="s">
        <v>61</v>
      </c>
      <c r="C5" s="535" t="s">
        <v>940</v>
      </c>
      <c r="D5" s="536" t="s">
        <v>807</v>
      </c>
    </row>
    <row r="6" spans="1:6">
      <c r="A6" s="32"/>
      <c r="B6" s="50" t="s">
        <v>62</v>
      </c>
      <c r="C6" s="34"/>
      <c r="D6" s="68"/>
    </row>
    <row r="7" spans="1:6">
      <c r="A7" s="32"/>
      <c r="B7" s="50"/>
      <c r="C7" s="34"/>
      <c r="D7" s="68"/>
    </row>
    <row r="8" spans="1:6">
      <c r="A8" s="32">
        <v>1</v>
      </c>
      <c r="B8" s="42" t="s">
        <v>63</v>
      </c>
      <c r="C8" s="34"/>
      <c r="D8" s="68">
        <f>PRELIMINARIES!E840</f>
        <v>0</v>
      </c>
      <c r="E8" s="543">
        <f>E10*3%</f>
        <v>159000</v>
      </c>
      <c r="F8" s="543">
        <f>E10*5%</f>
        <v>265000</v>
      </c>
    </row>
    <row r="9" spans="1:6">
      <c r="A9" s="37"/>
      <c r="B9" s="42"/>
      <c r="C9" s="34"/>
      <c r="D9" s="69"/>
    </row>
    <row r="10" spans="1:6">
      <c r="A10" s="37">
        <v>2</v>
      </c>
      <c r="B10" s="33" t="s">
        <v>944</v>
      </c>
      <c r="C10" s="34"/>
      <c r="D10" s="69"/>
      <c r="E10" s="543">
        <f>D18+D28+D35+D43</f>
        <v>5300000</v>
      </c>
    </row>
    <row r="11" spans="1:6">
      <c r="A11" s="37"/>
      <c r="B11" s="42"/>
      <c r="C11" s="34"/>
      <c r="D11" s="69"/>
    </row>
    <row r="12" spans="1:6">
      <c r="A12" s="557">
        <f>A10+0.1</f>
        <v>2.1</v>
      </c>
      <c r="B12" s="42" t="s">
        <v>939</v>
      </c>
      <c r="C12" s="34"/>
      <c r="D12" s="69">
        <f>'WING A BUILDER''S'!F1543</f>
        <v>0</v>
      </c>
    </row>
    <row r="13" spans="1:6">
      <c r="A13" s="557"/>
      <c r="B13" s="42"/>
      <c r="C13" s="34"/>
      <c r="D13" s="69"/>
    </row>
    <row r="14" spans="1:6">
      <c r="A14" s="557">
        <f>A12+0.1</f>
        <v>2.2000000000000002</v>
      </c>
      <c r="B14" s="42" t="s">
        <v>3453</v>
      </c>
      <c r="C14" s="34"/>
      <c r="D14" s="69">
        <f>'A-MECHANICAL'!F8157</f>
        <v>2100000</v>
      </c>
      <c r="E14" s="543"/>
    </row>
    <row r="15" spans="1:6">
      <c r="A15" s="557"/>
      <c r="B15" s="42"/>
      <c r="C15" s="34"/>
      <c r="D15" s="69"/>
      <c r="E15" s="543"/>
    </row>
    <row r="16" spans="1:6">
      <c r="A16" s="557">
        <f>A14+0.1</f>
        <v>2.3000000000000003</v>
      </c>
      <c r="B16" s="42" t="s">
        <v>3452</v>
      </c>
      <c r="C16" s="34"/>
      <c r="D16" s="69">
        <f>'A-ELECTRICAL'!F2014</f>
        <v>0</v>
      </c>
      <c r="E16" s="543"/>
    </row>
    <row r="17" spans="1:5">
      <c r="A17" s="557"/>
      <c r="B17" s="41"/>
      <c r="C17" s="34"/>
      <c r="D17" s="69"/>
    </row>
    <row r="18" spans="1:5" s="559" customFormat="1">
      <c r="A18" s="562"/>
      <c r="B18" s="561" t="s">
        <v>3471</v>
      </c>
      <c r="C18" s="30"/>
      <c r="D18" s="558">
        <f>SUM(D12:D17)</f>
        <v>2100000</v>
      </c>
    </row>
    <row r="19" spans="1:5">
      <c r="A19" s="557"/>
      <c r="B19" s="561"/>
      <c r="C19" s="34"/>
      <c r="D19" s="69"/>
    </row>
    <row r="20" spans="1:5">
      <c r="A20" s="147">
        <f>A10+1</f>
        <v>3</v>
      </c>
      <c r="B20" s="33" t="s">
        <v>945</v>
      </c>
      <c r="C20" s="34"/>
      <c r="D20" s="69"/>
    </row>
    <row r="21" spans="1:5">
      <c r="A21" s="557"/>
      <c r="B21" s="42"/>
      <c r="C21" s="34"/>
      <c r="D21" s="69"/>
    </row>
    <row r="22" spans="1:5">
      <c r="A22" s="557">
        <f>A20+0.1</f>
        <v>3.1</v>
      </c>
      <c r="B22" s="42" t="s">
        <v>939</v>
      </c>
      <c r="C22" s="34"/>
      <c r="D22" s="69">
        <f>'WING B BUILDERS'!F1602</f>
        <v>0</v>
      </c>
    </row>
    <row r="23" spans="1:5">
      <c r="A23" s="557"/>
      <c r="B23" s="42"/>
      <c r="C23" s="34"/>
      <c r="D23" s="69"/>
    </row>
    <row r="24" spans="1:5">
      <c r="A24" s="557">
        <f>A22+0.1</f>
        <v>3.2</v>
      </c>
      <c r="B24" s="42" t="s">
        <v>3453</v>
      </c>
      <c r="C24" s="34"/>
      <c r="D24" s="69">
        <f>'B-MECHANICAL '!F1426</f>
        <v>0</v>
      </c>
      <c r="E24" s="543"/>
    </row>
    <row r="25" spans="1:5">
      <c r="A25" s="557"/>
      <c r="B25" s="42"/>
      <c r="C25" s="34"/>
      <c r="D25" s="69"/>
      <c r="E25" s="543"/>
    </row>
    <row r="26" spans="1:5">
      <c r="A26" s="557">
        <f>A24+0.1</f>
        <v>3.3000000000000003</v>
      </c>
      <c r="B26" s="42" t="s">
        <v>3452</v>
      </c>
      <c r="C26" s="34"/>
      <c r="D26" s="69">
        <f>'B-ELECTRICAL '!F2079</f>
        <v>0</v>
      </c>
    </row>
    <row r="27" spans="1:5">
      <c r="A27" s="557"/>
      <c r="B27" s="41"/>
      <c r="C27" s="34"/>
      <c r="D27" s="69"/>
    </row>
    <row r="28" spans="1:5" s="559" customFormat="1">
      <c r="A28" s="562"/>
      <c r="B28" s="561" t="s">
        <v>3472</v>
      </c>
      <c r="C28" s="30"/>
      <c r="D28" s="558">
        <f>SUM(D21:D27)</f>
        <v>0</v>
      </c>
    </row>
    <row r="29" spans="1:5">
      <c r="A29" s="557"/>
      <c r="B29" s="561"/>
      <c r="C29" s="34"/>
      <c r="D29" s="69"/>
    </row>
    <row r="30" spans="1:5" s="568" customFormat="1">
      <c r="A30" s="565">
        <f>A20+1</f>
        <v>4</v>
      </c>
      <c r="B30" s="33" t="s">
        <v>938</v>
      </c>
      <c r="C30" s="566"/>
      <c r="D30" s="567"/>
    </row>
    <row r="31" spans="1:5">
      <c r="A31" s="557">
        <f>A30+0.1</f>
        <v>4.0999999999999996</v>
      </c>
      <c r="B31" s="42" t="s">
        <v>939</v>
      </c>
      <c r="C31" s="34"/>
      <c r="D31" s="69">
        <f>'SHARED AREAS BUILDERS'!F127</f>
        <v>0</v>
      </c>
    </row>
    <row r="32" spans="1:5">
      <c r="A32" s="1879"/>
      <c r="B32" s="1880"/>
      <c r="C32" s="1709"/>
      <c r="D32" s="1881"/>
    </row>
    <row r="33" spans="1:5">
      <c r="A33" s="557">
        <f>A31+0.1</f>
        <v>4.1999999999999993</v>
      </c>
      <c r="B33" s="42" t="s">
        <v>3452</v>
      </c>
      <c r="C33" s="34"/>
      <c r="D33" s="69">
        <f>'SHARED ELECTRICAL'!F700</f>
        <v>0</v>
      </c>
      <c r="E33" s="564"/>
    </row>
    <row r="34" spans="1:5">
      <c r="A34" s="557"/>
      <c r="B34" s="42"/>
      <c r="C34" s="34"/>
      <c r="D34" s="69"/>
      <c r="E34" s="556"/>
    </row>
    <row r="35" spans="1:5">
      <c r="A35" s="557"/>
      <c r="B35" s="561" t="s">
        <v>3473</v>
      </c>
      <c r="C35" s="34"/>
      <c r="D35" s="558">
        <f>SUM(D31:D34)</f>
        <v>0</v>
      </c>
      <c r="E35" s="556"/>
    </row>
    <row r="36" spans="1:5">
      <c r="A36" s="557"/>
      <c r="B36" s="41"/>
      <c r="C36" s="34"/>
      <c r="D36" s="69"/>
    </row>
    <row r="37" spans="1:5" s="568" customFormat="1">
      <c r="A37" s="565">
        <f>A30+1</f>
        <v>5</v>
      </c>
      <c r="B37" s="33" t="s">
        <v>946</v>
      </c>
      <c r="C37" s="566"/>
      <c r="D37" s="567"/>
    </row>
    <row r="38" spans="1:5">
      <c r="A38" s="37"/>
      <c r="B38" s="41"/>
      <c r="C38" s="34"/>
      <c r="D38" s="69"/>
    </row>
    <row r="39" spans="1:5">
      <c r="A39" s="557">
        <f>A37+0.1</f>
        <v>5.0999999999999996</v>
      </c>
      <c r="B39" s="42" t="s">
        <v>939</v>
      </c>
      <c r="C39" s="34"/>
      <c r="D39" s="69">
        <f>'LINK BRIDGE BUILDER''S'!F782</f>
        <v>3200000</v>
      </c>
    </row>
    <row r="40" spans="1:5">
      <c r="A40" s="1879"/>
      <c r="B40" s="1880"/>
      <c r="C40" s="1709"/>
      <c r="D40" s="1881"/>
    </row>
    <row r="41" spans="1:5">
      <c r="A41" s="557">
        <f>A39+0.1</f>
        <v>5.1999999999999993</v>
      </c>
      <c r="B41" s="42" t="s">
        <v>3452</v>
      </c>
      <c r="C41" s="34"/>
      <c r="D41" s="69">
        <f>'LINK BRIDGE ELECTRICALS'!F686</f>
        <v>0</v>
      </c>
      <c r="E41" s="564"/>
    </row>
    <row r="42" spans="1:5">
      <c r="A42" s="557"/>
      <c r="B42" s="41"/>
      <c r="C42" s="34"/>
      <c r="D42" s="69"/>
    </row>
    <row r="43" spans="1:5">
      <c r="A43" s="557"/>
      <c r="B43" s="569" t="s">
        <v>3474</v>
      </c>
      <c r="C43" s="34"/>
      <c r="D43" s="558">
        <f>SUM(D38:D42)</f>
        <v>3200000</v>
      </c>
      <c r="E43" s="556"/>
    </row>
    <row r="44" spans="1:5">
      <c r="A44" s="557"/>
      <c r="B44" s="41"/>
      <c r="C44" s="34"/>
      <c r="D44" s="69"/>
    </row>
    <row r="45" spans="1:5">
      <c r="A45" s="565">
        <f>A37+1</f>
        <v>6</v>
      </c>
      <c r="B45" s="42" t="s">
        <v>333</v>
      </c>
      <c r="C45" s="34"/>
      <c r="D45" s="69">
        <f>'PC &amp; PROV SUMS'!E41</f>
        <v>24500000</v>
      </c>
    </row>
    <row r="46" spans="1:5">
      <c r="A46" s="37"/>
      <c r="B46" s="33"/>
      <c r="C46" s="34"/>
      <c r="D46" s="69"/>
    </row>
    <row r="47" spans="1:5">
      <c r="A47" s="32"/>
      <c r="B47" s="44"/>
      <c r="C47" s="34"/>
      <c r="D47" s="69"/>
    </row>
    <row r="48" spans="1:5" ht="8.25" customHeight="1">
      <c r="A48" s="45"/>
      <c r="B48" s="46"/>
      <c r="C48" s="47"/>
      <c r="D48" s="71"/>
    </row>
    <row r="49" spans="1:6" ht="28.2" thickBot="1">
      <c r="A49" s="63"/>
      <c r="B49" s="64" t="s">
        <v>942</v>
      </c>
      <c r="C49" s="65"/>
      <c r="D49" s="485">
        <f>D8+D18+D28+D35+D43+D45</f>
        <v>29800000</v>
      </c>
      <c r="E49" s="543">
        <f>D49*2%</f>
        <v>596000</v>
      </c>
      <c r="F49" s="543"/>
    </row>
    <row r="50" spans="1:6" ht="8.4" customHeight="1" thickTop="1"/>
    <row r="51" spans="1:6" s="40" customFormat="1" ht="13.8">
      <c r="B51" s="199" t="s">
        <v>64</v>
      </c>
    </row>
    <row r="52" spans="1:6" s="40" customFormat="1" ht="6" customHeight="1"/>
    <row r="53" spans="1:6" s="40" customFormat="1" ht="13.8">
      <c r="B53" s="40" t="s">
        <v>65</v>
      </c>
    </row>
    <row r="54" spans="1:6" s="40" customFormat="1" ht="13.8"/>
    <row r="55" spans="1:6" s="40" customFormat="1" ht="13.8">
      <c r="B55" s="40" t="s">
        <v>66</v>
      </c>
    </row>
    <row r="56" spans="1:6" s="40" customFormat="1" ht="8.4" customHeight="1"/>
    <row r="57" spans="1:6" s="40" customFormat="1" ht="13.8">
      <c r="B57" s="40" t="s">
        <v>67</v>
      </c>
    </row>
    <row r="58" spans="1:6" s="40" customFormat="1" ht="6.6" customHeight="1"/>
    <row r="59" spans="1:6" s="40" customFormat="1" ht="13.8">
      <c r="B59" s="40" t="s">
        <v>68</v>
      </c>
    </row>
    <row r="60" spans="1:6" s="40" customFormat="1" ht="13.8"/>
    <row r="61" spans="1:6" s="40" customFormat="1" ht="13.8">
      <c r="B61" s="40" t="s">
        <v>69</v>
      </c>
    </row>
    <row r="560" ht="15" customHeight="1"/>
    <row r="561" ht="15" customHeight="1"/>
    <row r="645" spans="2:2" ht="45.6" customHeight="1"/>
    <row r="647" spans="2:2" ht="51.6" customHeight="1">
      <c r="B647" s="193" t="s">
        <v>284</v>
      </c>
    </row>
  </sheetData>
  <sheetProtection algorithmName="SHA-512" hashValue="pifZP2iKPuqSpk8UaYH+UWx2yva76tsIxZlZf/UlW//gH9t5+T14+dwthBRzPUXr+VSLBwohlclG6u7e3ykL7w==" saltValue="kUdR0ASV+Tuaooo2HFcd7A==" spinCount="100000" sheet="1" objects="1" scenarios="1"/>
  <printOptions horizontalCentered="1"/>
  <pageMargins left="0.25" right="0.25" top="0.75" bottom="0.75" header="0.3" footer="0.3"/>
  <pageSetup paperSize="9" orientation="portrait" r:id="rId1"/>
  <headerFooter>
    <oddFooter>&amp;CMAIN SUMMARY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8D7F-FA35-445F-A418-153A423D6E42}">
  <dimension ref="A1:F682"/>
  <sheetViews>
    <sheetView view="pageBreakPreview" zoomScale="115" zoomScaleNormal="85" zoomScaleSheetLayoutView="115" zoomScalePageLayoutView="85" workbookViewId="0">
      <pane ySplit="5" topLeftCell="A73" activePane="bottomLeft" state="frozen"/>
      <selection pane="bottomLeft" activeCell="D59" sqref="D59"/>
    </sheetView>
  </sheetViews>
  <sheetFormatPr defaultColWidth="9.109375" defaultRowHeight="14.4"/>
  <cols>
    <col min="1" max="1" width="10.33203125" style="193" customWidth="1"/>
    <col min="2" max="2" width="45.6640625" style="193" customWidth="1"/>
    <col min="3" max="3" width="19.5546875" style="193" customWidth="1"/>
    <col min="4" max="4" width="23.109375" style="193" customWidth="1"/>
    <col min="5" max="5" width="15.44140625" style="193" bestFit="1" customWidth="1"/>
    <col min="6" max="6" width="14.21875" style="193" bestFit="1" customWidth="1"/>
    <col min="7" max="16384" width="9.109375" style="193"/>
  </cols>
  <sheetData>
    <row r="1" spans="1:6" ht="16.8">
      <c r="A1" s="531" t="s">
        <v>3226</v>
      </c>
      <c r="B1" s="198"/>
    </row>
    <row r="2" spans="1:6" ht="18">
      <c r="A2" s="2"/>
      <c r="B2" s="198"/>
    </row>
    <row r="3" spans="1:6" ht="16.8">
      <c r="A3" s="532" t="s">
        <v>59</v>
      </c>
      <c r="B3" s="198"/>
    </row>
    <row r="4" spans="1:6" ht="12.75" customHeight="1" thickBot="1"/>
    <row r="5" spans="1:6" s="478" customFormat="1" ht="18.600000000000001" thickTop="1">
      <c r="A5" s="533" t="s">
        <v>60</v>
      </c>
      <c r="B5" s="534" t="s">
        <v>61</v>
      </c>
      <c r="C5" s="535" t="s">
        <v>940</v>
      </c>
      <c r="D5" s="536" t="s">
        <v>807</v>
      </c>
    </row>
    <row r="6" spans="1:6">
      <c r="A6" s="32"/>
      <c r="B6" s="50" t="s">
        <v>62</v>
      </c>
      <c r="C6" s="34"/>
      <c r="D6" s="68"/>
    </row>
    <row r="7" spans="1:6">
      <c r="A7" s="32"/>
      <c r="B7" s="50"/>
      <c r="C7" s="34"/>
      <c r="D7" s="68"/>
    </row>
    <row r="8" spans="1:6">
      <c r="A8" s="32">
        <v>1</v>
      </c>
      <c r="B8" s="42" t="s">
        <v>63</v>
      </c>
      <c r="C8" s="34"/>
      <c r="D8" s="68">
        <v>15000000</v>
      </c>
      <c r="E8" s="543">
        <f>E10*3%</f>
        <v>96000</v>
      </c>
      <c r="F8" s="543">
        <f>E10*5%</f>
        <v>160000</v>
      </c>
    </row>
    <row r="9" spans="1:6">
      <c r="A9" s="37"/>
      <c r="B9" s="42"/>
      <c r="C9" s="34"/>
      <c r="D9" s="69"/>
    </row>
    <row r="10" spans="1:6">
      <c r="A10" s="37">
        <v>2</v>
      </c>
      <c r="B10" s="33" t="s">
        <v>944</v>
      </c>
      <c r="C10" s="34"/>
      <c r="D10" s="69"/>
      <c r="E10" s="543">
        <f>D32+D59+D67+D76</f>
        <v>3200000</v>
      </c>
    </row>
    <row r="11" spans="1:6">
      <c r="A11" s="37"/>
      <c r="B11" s="42"/>
      <c r="C11" s="34"/>
      <c r="D11" s="69"/>
    </row>
    <row r="12" spans="1:6" s="559" customFormat="1">
      <c r="A12" s="147">
        <f>A10+0.1</f>
        <v>2.1</v>
      </c>
      <c r="B12" s="205" t="s">
        <v>920</v>
      </c>
      <c r="C12" s="30"/>
      <c r="D12" s="558">
        <f>'WING A BUILDER''S'!F1543</f>
        <v>0</v>
      </c>
    </row>
    <row r="13" spans="1:6">
      <c r="A13" s="37"/>
      <c r="B13" s="42"/>
      <c r="C13" s="34"/>
      <c r="D13" s="69"/>
    </row>
    <row r="14" spans="1:6" s="559" customFormat="1">
      <c r="A14" s="147">
        <f>A12+0.1</f>
        <v>2.2000000000000002</v>
      </c>
      <c r="B14" s="205" t="s">
        <v>922</v>
      </c>
      <c r="C14" s="30"/>
      <c r="D14" s="558"/>
      <c r="E14" s="560"/>
    </row>
    <row r="15" spans="1:6">
      <c r="A15" s="557">
        <f>A14+0.01</f>
        <v>2.21</v>
      </c>
      <c r="B15" s="42" t="s">
        <v>923</v>
      </c>
      <c r="C15" s="34"/>
      <c r="D15" s="69">
        <f>'A-MECHANICAL'!F8173</f>
        <v>0</v>
      </c>
      <c r="E15" s="543"/>
    </row>
    <row r="16" spans="1:6">
      <c r="A16" s="557">
        <f>A15+0.01</f>
        <v>2.2199999999999998</v>
      </c>
      <c r="B16" s="42" t="s">
        <v>924</v>
      </c>
      <c r="C16" s="34"/>
      <c r="D16" s="69">
        <f>'A-MECHANICAL'!F8175</f>
        <v>0</v>
      </c>
      <c r="E16" s="543"/>
    </row>
    <row r="17" spans="1:5">
      <c r="A17" s="557">
        <f>A16+0.01</f>
        <v>2.2299999999999995</v>
      </c>
      <c r="B17" s="42" t="s">
        <v>925</v>
      </c>
      <c r="C17" s="34"/>
      <c r="D17" s="69">
        <f>'A-MECHANICAL'!F8177</f>
        <v>0</v>
      </c>
      <c r="E17" s="543"/>
    </row>
    <row r="18" spans="1:5">
      <c r="A18" s="557">
        <f>A17+0.01</f>
        <v>2.2399999999999993</v>
      </c>
      <c r="B18" s="42" t="s">
        <v>926</v>
      </c>
      <c r="C18" s="34"/>
      <c r="D18" s="69">
        <f>'A-MECHANICAL'!F8179</f>
        <v>0</v>
      </c>
      <c r="E18" s="543"/>
    </row>
    <row r="19" spans="1:5">
      <c r="A19" s="557">
        <f>A18+0.01</f>
        <v>2.2499999999999991</v>
      </c>
      <c r="B19" s="42" t="s">
        <v>927</v>
      </c>
      <c r="C19" s="34"/>
      <c r="D19" s="69">
        <f>'A-MECHANICAL'!F8181</f>
        <v>0</v>
      </c>
      <c r="E19" s="543"/>
    </row>
    <row r="20" spans="1:5">
      <c r="A20" s="557"/>
      <c r="B20" s="42"/>
      <c r="C20" s="34"/>
      <c r="D20" s="69"/>
      <c r="E20" s="543"/>
    </row>
    <row r="21" spans="1:5">
      <c r="A21" s="557"/>
      <c r="B21" s="561" t="s">
        <v>934</v>
      </c>
      <c r="C21" s="30"/>
      <c r="D21" s="558">
        <f>SUM(D15:D20)</f>
        <v>0</v>
      </c>
      <c r="E21" s="543"/>
    </row>
    <row r="22" spans="1:5">
      <c r="A22" s="557"/>
      <c r="B22" s="42"/>
      <c r="C22" s="34"/>
      <c r="D22" s="69"/>
      <c r="E22" s="543"/>
    </row>
    <row r="23" spans="1:5" s="559" customFormat="1">
      <c r="A23" s="147">
        <f>A14+0.1</f>
        <v>2.3000000000000003</v>
      </c>
      <c r="B23" s="205" t="s">
        <v>921</v>
      </c>
      <c r="C23" s="30"/>
      <c r="D23" s="558"/>
    </row>
    <row r="24" spans="1:5">
      <c r="A24" s="557">
        <f t="shared" ref="A24" si="0">A23+0.01</f>
        <v>2.31</v>
      </c>
      <c r="B24" s="41" t="s">
        <v>928</v>
      </c>
      <c r="C24" s="34"/>
      <c r="D24" s="69">
        <f>'A-ELECTRICAL'!F1974</f>
        <v>0</v>
      </c>
    </row>
    <row r="25" spans="1:5">
      <c r="A25" s="557">
        <f>A24+0.01</f>
        <v>2.3199999999999998</v>
      </c>
      <c r="B25" s="41" t="s">
        <v>930</v>
      </c>
      <c r="C25" s="34"/>
      <c r="D25" s="69">
        <f>'A-ELECTRICAL'!F1976</f>
        <v>0</v>
      </c>
    </row>
    <row r="26" spans="1:5">
      <c r="A26" s="557">
        <f t="shared" ref="A26:A28" si="1">A25+0.01</f>
        <v>2.3299999999999996</v>
      </c>
      <c r="B26" s="41" t="s">
        <v>931</v>
      </c>
      <c r="C26" s="34"/>
      <c r="D26" s="69">
        <f>'A-ELECTRICAL'!F1978</f>
        <v>0</v>
      </c>
    </row>
    <row r="27" spans="1:5">
      <c r="A27" s="557">
        <f t="shared" si="1"/>
        <v>2.3399999999999994</v>
      </c>
      <c r="B27" s="41" t="s">
        <v>932</v>
      </c>
      <c r="C27" s="34"/>
      <c r="D27" s="69">
        <f>'A-ELECTRICAL'!F1980</f>
        <v>0</v>
      </c>
    </row>
    <row r="28" spans="1:5">
      <c r="A28" s="557">
        <f t="shared" si="1"/>
        <v>2.3499999999999992</v>
      </c>
      <c r="B28" s="41" t="s">
        <v>933</v>
      </c>
      <c r="C28" s="34"/>
      <c r="D28" s="69">
        <f>'A-ELECTRICAL'!F1982</f>
        <v>0</v>
      </c>
    </row>
    <row r="29" spans="1:5">
      <c r="A29" s="557"/>
      <c r="B29" s="41"/>
      <c r="C29" s="34"/>
      <c r="D29" s="69"/>
    </row>
    <row r="30" spans="1:5" s="559" customFormat="1">
      <c r="A30" s="562"/>
      <c r="B30" s="561" t="s">
        <v>935</v>
      </c>
      <c r="C30" s="30"/>
      <c r="D30" s="558">
        <f>SUM(D24:D29)</f>
        <v>0</v>
      </c>
    </row>
    <row r="31" spans="1:5">
      <c r="A31" s="557"/>
      <c r="B31" s="55"/>
      <c r="C31" s="34"/>
      <c r="D31" s="69"/>
    </row>
    <row r="32" spans="1:5" s="559" customFormat="1">
      <c r="A32" s="562"/>
      <c r="B32" s="561" t="s">
        <v>936</v>
      </c>
      <c r="C32" s="30"/>
      <c r="D32" s="558">
        <f>D12+D21+D30</f>
        <v>0</v>
      </c>
    </row>
    <row r="33" spans="1:5">
      <c r="A33" s="557"/>
      <c r="B33" s="561"/>
      <c r="C33" s="34"/>
      <c r="D33" s="69"/>
    </row>
    <row r="34" spans="1:5">
      <c r="A34" s="147">
        <f>A10+1</f>
        <v>3</v>
      </c>
      <c r="B34" s="33" t="s">
        <v>945</v>
      </c>
      <c r="C34" s="34"/>
      <c r="D34" s="69"/>
    </row>
    <row r="35" spans="1:5">
      <c r="A35" s="37"/>
      <c r="B35" s="42"/>
      <c r="C35" s="34"/>
      <c r="D35" s="69"/>
    </row>
    <row r="36" spans="1:5" s="559" customFormat="1">
      <c r="A36" s="147">
        <f>A34+0.1</f>
        <v>3.1</v>
      </c>
      <c r="B36" s="205" t="s">
        <v>920</v>
      </c>
      <c r="C36" s="30"/>
      <c r="D36" s="558">
        <f>'WING B BUILDERS'!F1602</f>
        <v>0</v>
      </c>
    </row>
    <row r="37" spans="1:5">
      <c r="A37" s="37"/>
      <c r="B37" s="42"/>
      <c r="C37" s="34"/>
      <c r="D37" s="69"/>
    </row>
    <row r="38" spans="1:5" s="559" customFormat="1">
      <c r="A38" s="147">
        <f>A36+0.1</f>
        <v>3.2</v>
      </c>
      <c r="B38" s="205" t="s">
        <v>922</v>
      </c>
      <c r="C38" s="30"/>
      <c r="D38" s="558"/>
      <c r="E38" s="560"/>
    </row>
    <row r="39" spans="1:5">
      <c r="A39" s="557">
        <f>A38+0.01</f>
        <v>3.21</v>
      </c>
      <c r="B39" s="42" t="s">
        <v>925</v>
      </c>
      <c r="C39" s="34"/>
      <c r="D39" s="69">
        <f>'B-MECHANICAL '!F1382</f>
        <v>0</v>
      </c>
      <c r="E39" s="543"/>
    </row>
    <row r="40" spans="1:5">
      <c r="A40" s="557">
        <f>A39+0.01</f>
        <v>3.2199999999999998</v>
      </c>
      <c r="B40" s="42" t="s">
        <v>924</v>
      </c>
      <c r="C40" s="34"/>
      <c r="D40" s="69">
        <f>'B-MECHANICAL '!F1384</f>
        <v>0</v>
      </c>
      <c r="E40" s="543"/>
    </row>
    <row r="41" spans="1:5">
      <c r="A41" s="557">
        <f>A40+0.01</f>
        <v>3.2299999999999995</v>
      </c>
      <c r="B41" s="42" t="s">
        <v>926</v>
      </c>
      <c r="C41" s="34"/>
      <c r="D41" s="69">
        <f>'B-MECHANICAL '!F1386</f>
        <v>0</v>
      </c>
      <c r="E41" s="543"/>
    </row>
    <row r="42" spans="1:5">
      <c r="A42" s="557"/>
      <c r="B42" s="42"/>
      <c r="C42" s="34"/>
      <c r="D42" s="69"/>
      <c r="E42" s="543"/>
    </row>
    <row r="43" spans="1:5">
      <c r="A43" s="557"/>
      <c r="B43" s="42"/>
      <c r="C43" s="34"/>
      <c r="D43" s="69"/>
      <c r="E43" s="543"/>
    </row>
    <row r="44" spans="1:5">
      <c r="A44" s="557"/>
      <c r="B44" s="42"/>
      <c r="C44" s="34"/>
      <c r="D44" s="69"/>
      <c r="E44" s="543"/>
    </row>
    <row r="45" spans="1:5">
      <c r="A45" s="557"/>
      <c r="B45" s="42"/>
      <c r="C45" s="34"/>
      <c r="D45" s="69"/>
      <c r="E45" s="543"/>
    </row>
    <row r="46" spans="1:5">
      <c r="A46" s="557"/>
      <c r="B46" s="42"/>
      <c r="C46" s="34"/>
      <c r="D46" s="69"/>
      <c r="E46" s="543"/>
    </row>
    <row r="47" spans="1:5">
      <c r="A47" s="557"/>
      <c r="B47" s="42"/>
      <c r="C47" s="34"/>
      <c r="D47" s="69"/>
      <c r="E47" s="543"/>
    </row>
    <row r="48" spans="1:5">
      <c r="A48" s="563"/>
      <c r="B48" s="46"/>
      <c r="C48" s="47"/>
      <c r="D48" s="71"/>
      <c r="E48" s="543"/>
    </row>
    <row r="49" spans="1:5" s="559" customFormat="1">
      <c r="A49" s="582"/>
      <c r="B49" s="583" t="s">
        <v>934</v>
      </c>
      <c r="C49" s="400"/>
      <c r="D49" s="584">
        <f>SUM(D39:D48)</f>
        <v>0</v>
      </c>
      <c r="E49" s="560"/>
    </row>
    <row r="50" spans="1:5">
      <c r="A50" s="557"/>
      <c r="B50" s="42"/>
      <c r="C50" s="34"/>
      <c r="D50" s="69"/>
      <c r="E50" s="543"/>
    </row>
    <row r="51" spans="1:5" s="559" customFormat="1">
      <c r="A51" s="147">
        <f>A38+0.1</f>
        <v>3.3000000000000003</v>
      </c>
      <c r="B51" s="205" t="s">
        <v>921</v>
      </c>
      <c r="C51" s="30"/>
      <c r="D51" s="558">
        <f>'WING A BUILDER''S'!F998</f>
        <v>0</v>
      </c>
    </row>
    <row r="52" spans="1:5">
      <c r="A52" s="557">
        <f t="shared" ref="A52:A55" si="2">A51+0.01</f>
        <v>3.31</v>
      </c>
      <c r="B52" s="41" t="s">
        <v>928</v>
      </c>
      <c r="C52" s="34"/>
      <c r="D52" s="69">
        <f>'B-ELECTRICAL '!F2039</f>
        <v>0</v>
      </c>
    </row>
    <row r="53" spans="1:5">
      <c r="A53" s="557">
        <f t="shared" si="2"/>
        <v>3.32</v>
      </c>
      <c r="B53" s="41" t="s">
        <v>930</v>
      </c>
      <c r="C53" s="34"/>
      <c r="D53" s="69">
        <f>'B-ELECTRICAL '!F2037</f>
        <v>0</v>
      </c>
    </row>
    <row r="54" spans="1:5">
      <c r="A54" s="557">
        <f t="shared" si="2"/>
        <v>3.3299999999999996</v>
      </c>
      <c r="B54" s="41" t="s">
        <v>931</v>
      </c>
      <c r="C54" s="34"/>
      <c r="D54" s="69">
        <f>'B-ELECTRICAL '!F2041</f>
        <v>0</v>
      </c>
    </row>
    <row r="55" spans="1:5">
      <c r="A55" s="557">
        <f t="shared" si="2"/>
        <v>3.3399999999999994</v>
      </c>
      <c r="B55" s="41" t="s">
        <v>932</v>
      </c>
      <c r="C55" s="34"/>
      <c r="D55" s="69">
        <f>'B-ELECTRICAL '!F2043</f>
        <v>0</v>
      </c>
    </row>
    <row r="56" spans="1:5">
      <c r="A56" s="557"/>
      <c r="B56" s="41"/>
      <c r="C56" s="34"/>
      <c r="D56" s="69"/>
    </row>
    <row r="57" spans="1:5" s="559" customFormat="1">
      <c r="A57" s="562"/>
      <c r="B57" s="561" t="s">
        <v>935</v>
      </c>
      <c r="C57" s="30"/>
      <c r="D57" s="558">
        <f>SUM(D51:D56)</f>
        <v>0</v>
      </c>
    </row>
    <row r="58" spans="1:5">
      <c r="A58" s="557"/>
      <c r="B58" s="55"/>
      <c r="C58" s="34"/>
      <c r="D58" s="69"/>
    </row>
    <row r="59" spans="1:5" s="559" customFormat="1">
      <c r="A59" s="562"/>
      <c r="B59" s="561" t="s">
        <v>937</v>
      </c>
      <c r="C59" s="30"/>
      <c r="D59" s="558">
        <f>D36+D49+D57</f>
        <v>0</v>
      </c>
    </row>
    <row r="60" spans="1:5">
      <c r="A60" s="557"/>
      <c r="B60" s="561"/>
      <c r="C60" s="34"/>
      <c r="D60" s="69"/>
    </row>
    <row r="61" spans="1:5" s="568" customFormat="1">
      <c r="A61" s="565">
        <f>A34+1</f>
        <v>4</v>
      </c>
      <c r="B61" s="33" t="s">
        <v>938</v>
      </c>
      <c r="C61" s="566"/>
      <c r="D61" s="567"/>
    </row>
    <row r="62" spans="1:5">
      <c r="A62" s="557">
        <f>A61+0.1</f>
        <v>4.0999999999999996</v>
      </c>
      <c r="B62" s="42" t="s">
        <v>939</v>
      </c>
      <c r="C62" s="34"/>
      <c r="D62" s="69">
        <f>'SHARED AREAS BUILDERS'!F127</f>
        <v>0</v>
      </c>
    </row>
    <row r="63" spans="1:5">
      <c r="A63" s="557">
        <f>A62+0.1</f>
        <v>4.1999999999999993</v>
      </c>
      <c r="B63" s="42" t="s">
        <v>995</v>
      </c>
      <c r="C63" s="34"/>
      <c r="D63" s="69">
        <f>'SHARED ELECTRICAL'!F659</f>
        <v>0</v>
      </c>
      <c r="E63" s="564"/>
    </row>
    <row r="64" spans="1:5">
      <c r="A64" s="557">
        <f t="shared" ref="A64:A65" si="3">A63+0.1</f>
        <v>4.2999999999999989</v>
      </c>
      <c r="B64" s="42" t="s">
        <v>929</v>
      </c>
      <c r="C64" s="34"/>
      <c r="D64" s="69">
        <f>'SHARED ELECTRICAL'!F661</f>
        <v>0</v>
      </c>
      <c r="E64" s="564"/>
    </row>
    <row r="65" spans="1:5">
      <c r="A65" s="557">
        <f t="shared" si="3"/>
        <v>4.3999999999999986</v>
      </c>
      <c r="B65" s="42" t="s">
        <v>931</v>
      </c>
      <c r="C65" s="34"/>
      <c r="D65" s="69">
        <f>'SHARED ELECTRICAL'!F663</f>
        <v>0</v>
      </c>
      <c r="E65" s="564"/>
    </row>
    <row r="66" spans="1:5">
      <c r="A66" s="557"/>
      <c r="B66" s="42"/>
      <c r="C66" s="34"/>
      <c r="D66" s="69"/>
      <c r="E66" s="556"/>
    </row>
    <row r="67" spans="1:5">
      <c r="A67" s="557"/>
      <c r="B67" s="561" t="s">
        <v>941</v>
      </c>
      <c r="C67" s="34"/>
      <c r="D67" s="558">
        <f>SUM(D62:D66)</f>
        <v>0</v>
      </c>
      <c r="E67" s="556"/>
    </row>
    <row r="68" spans="1:5">
      <c r="A68" s="557"/>
      <c r="B68" s="41"/>
      <c r="C68" s="34"/>
      <c r="D68" s="69"/>
    </row>
    <row r="69" spans="1:5" s="568" customFormat="1">
      <c r="A69" s="565">
        <f>A61+1</f>
        <v>5</v>
      </c>
      <c r="B69" s="33" t="s">
        <v>946</v>
      </c>
      <c r="C69" s="566"/>
      <c r="D69" s="567"/>
    </row>
    <row r="70" spans="1:5">
      <c r="A70" s="37"/>
      <c r="B70" s="41"/>
      <c r="C70" s="34"/>
      <c r="D70" s="69"/>
    </row>
    <row r="71" spans="1:5">
      <c r="A71" s="557">
        <f>A69+0.1</f>
        <v>5.0999999999999996</v>
      </c>
      <c r="B71" s="42" t="s">
        <v>939</v>
      </c>
      <c r="C71" s="34"/>
      <c r="D71" s="69">
        <f>'LINK BRIDGE BUILDER''S'!F782</f>
        <v>3200000</v>
      </c>
    </row>
    <row r="72" spans="1:5">
      <c r="A72" s="557">
        <f>A71+0.1</f>
        <v>5.1999999999999993</v>
      </c>
      <c r="B72" s="42" t="s">
        <v>996</v>
      </c>
      <c r="C72" s="34"/>
      <c r="D72" s="69">
        <f>'LINK BRIDGE ELECTRICALS'!F645</f>
        <v>0</v>
      </c>
      <c r="E72" s="564"/>
    </row>
    <row r="73" spans="1:5">
      <c r="A73" s="557">
        <f t="shared" ref="A73:A74" si="4">A72+0.1</f>
        <v>5.2999999999999989</v>
      </c>
      <c r="B73" s="42" t="s">
        <v>933</v>
      </c>
      <c r="C73" s="34"/>
      <c r="D73" s="69">
        <f>'LINK BRIDGE ELECTRICALS'!F647</f>
        <v>0</v>
      </c>
      <c r="E73" s="564"/>
    </row>
    <row r="74" spans="1:5">
      <c r="A74" s="557">
        <f t="shared" si="4"/>
        <v>5.3999999999999986</v>
      </c>
      <c r="B74" s="42" t="s">
        <v>931</v>
      </c>
      <c r="C74" s="34"/>
      <c r="D74" s="69">
        <f>'LINK BRIDGE ELECTRICALS'!F649</f>
        <v>0</v>
      </c>
      <c r="E74" s="564"/>
    </row>
    <row r="75" spans="1:5">
      <c r="A75" s="557"/>
      <c r="B75" s="41"/>
      <c r="C75" s="34"/>
      <c r="D75" s="69"/>
    </row>
    <row r="76" spans="1:5">
      <c r="A76" s="557"/>
      <c r="B76" s="569" t="s">
        <v>943</v>
      </c>
      <c r="C76" s="34"/>
      <c r="D76" s="558">
        <f>SUM(D70:D75)</f>
        <v>3200000</v>
      </c>
      <c r="E76" s="556"/>
    </row>
    <row r="77" spans="1:5">
      <c r="A77" s="557"/>
      <c r="B77" s="41"/>
      <c r="C77" s="34"/>
      <c r="D77" s="69"/>
    </row>
    <row r="78" spans="1:5">
      <c r="A78" s="37">
        <f>A69+1</f>
        <v>6</v>
      </c>
      <c r="B78" s="42" t="s">
        <v>333</v>
      </c>
      <c r="C78" s="34"/>
      <c r="D78" s="69">
        <f>'PC &amp; PROV SUMS'!E41</f>
        <v>24500000</v>
      </c>
    </row>
    <row r="79" spans="1:5">
      <c r="A79" s="37"/>
      <c r="B79" s="33"/>
      <c r="C79" s="34"/>
      <c r="D79" s="69"/>
    </row>
    <row r="80" spans="1:5">
      <c r="A80" s="37"/>
      <c r="B80" s="33"/>
      <c r="C80" s="34"/>
      <c r="D80" s="69"/>
    </row>
    <row r="81" spans="1:6">
      <c r="A81" s="37"/>
      <c r="B81" s="33"/>
      <c r="C81" s="34"/>
      <c r="D81" s="69"/>
    </row>
    <row r="82" spans="1:6">
      <c r="A82" s="32"/>
      <c r="B82" s="44"/>
      <c r="C82" s="34"/>
      <c r="D82" s="69"/>
    </row>
    <row r="83" spans="1:6" ht="8.25" customHeight="1">
      <c r="A83" s="45"/>
      <c r="B83" s="46"/>
      <c r="C83" s="47"/>
      <c r="D83" s="71"/>
    </row>
    <row r="84" spans="1:6" ht="28.2" thickBot="1">
      <c r="A84" s="63"/>
      <c r="B84" s="64" t="s">
        <v>942</v>
      </c>
      <c r="C84" s="65"/>
      <c r="D84" s="485">
        <f>D8+D32+D59+D67+D76+D78</f>
        <v>42700000</v>
      </c>
      <c r="E84" s="543"/>
      <c r="F84" s="543"/>
    </row>
    <row r="85" spans="1:6" ht="8.4" customHeight="1" thickTop="1"/>
    <row r="86" spans="1:6" s="40" customFormat="1" ht="13.8">
      <c r="B86" s="199" t="s">
        <v>64</v>
      </c>
    </row>
    <row r="87" spans="1:6" s="40" customFormat="1" ht="6" customHeight="1"/>
    <row r="88" spans="1:6" s="40" customFormat="1" ht="13.8">
      <c r="B88" s="40" t="s">
        <v>65</v>
      </c>
    </row>
    <row r="89" spans="1:6" s="40" customFormat="1" ht="13.8"/>
    <row r="90" spans="1:6" s="40" customFormat="1" ht="13.8">
      <c r="B90" s="40" t="s">
        <v>66</v>
      </c>
    </row>
    <row r="91" spans="1:6" s="40" customFormat="1" ht="8.4" customHeight="1"/>
    <row r="92" spans="1:6" s="40" customFormat="1" ht="13.8">
      <c r="B92" s="40" t="s">
        <v>67</v>
      </c>
    </row>
    <row r="93" spans="1:6" s="40" customFormat="1" ht="6.6" customHeight="1"/>
    <row r="94" spans="1:6" s="40" customFormat="1" ht="13.8">
      <c r="B94" s="40" t="s">
        <v>68</v>
      </c>
    </row>
    <row r="95" spans="1:6" s="40" customFormat="1" ht="13.8"/>
    <row r="96" spans="1:6" s="40" customFormat="1" ht="13.8">
      <c r="B96" s="40" t="s">
        <v>69</v>
      </c>
    </row>
    <row r="595" ht="15" customHeight="1"/>
    <row r="596" ht="15" customHeight="1"/>
    <row r="680" spans="2:2" ht="45.6" customHeight="1"/>
    <row r="682" spans="2:2" ht="51.6" customHeight="1">
      <c r="B682" s="193" t="s">
        <v>284</v>
      </c>
    </row>
  </sheetData>
  <printOptions horizontalCentered="1"/>
  <pageMargins left="0.25" right="0.25" top="0.75" bottom="0.75" header="0.3" footer="0.3"/>
  <pageSetup paperSize="9" orientation="portrait" r:id="rId1"/>
  <headerFooter>
    <oddFooter>&amp;CMAIN SUMMARY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6:J633"/>
  <sheetViews>
    <sheetView view="pageBreakPreview" topLeftCell="A22" zoomScale="86" zoomScaleNormal="100" zoomScaleSheetLayoutView="86" workbookViewId="0">
      <selection activeCell="G31" sqref="G31"/>
    </sheetView>
  </sheetViews>
  <sheetFormatPr defaultRowHeight="13.8"/>
  <cols>
    <col min="1" max="1" width="8.88671875" style="425"/>
    <col min="2" max="2" width="6.88671875" style="425" customWidth="1"/>
    <col min="3" max="257" width="8.88671875" style="425"/>
    <col min="258" max="258" width="6.88671875" style="425" customWidth="1"/>
    <col min="259" max="513" width="8.88671875" style="425"/>
    <col min="514" max="514" width="6.88671875" style="425" customWidth="1"/>
    <col min="515" max="769" width="8.88671875" style="425"/>
    <col min="770" max="770" width="6.88671875" style="425" customWidth="1"/>
    <col min="771" max="1025" width="8.88671875" style="425"/>
    <col min="1026" max="1026" width="6.88671875" style="425" customWidth="1"/>
    <col min="1027" max="1281" width="8.88671875" style="425"/>
    <col min="1282" max="1282" width="6.88671875" style="425" customWidth="1"/>
    <col min="1283" max="1537" width="8.88671875" style="425"/>
    <col min="1538" max="1538" width="6.88671875" style="425" customWidth="1"/>
    <col min="1539" max="1793" width="8.88671875" style="425"/>
    <col min="1794" max="1794" width="6.88671875" style="425" customWidth="1"/>
    <col min="1795" max="2049" width="8.88671875" style="425"/>
    <col min="2050" max="2050" width="6.88671875" style="425" customWidth="1"/>
    <col min="2051" max="2305" width="8.88671875" style="425"/>
    <col min="2306" max="2306" width="6.88671875" style="425" customWidth="1"/>
    <col min="2307" max="2561" width="8.88671875" style="425"/>
    <col min="2562" max="2562" width="6.88671875" style="425" customWidth="1"/>
    <col min="2563" max="2817" width="8.88671875" style="425"/>
    <col min="2818" max="2818" width="6.88671875" style="425" customWidth="1"/>
    <col min="2819" max="3073" width="8.88671875" style="425"/>
    <col min="3074" max="3074" width="6.88671875" style="425" customWidth="1"/>
    <col min="3075" max="3329" width="8.88671875" style="425"/>
    <col min="3330" max="3330" width="6.88671875" style="425" customWidth="1"/>
    <col min="3331" max="3585" width="8.88671875" style="425"/>
    <col min="3586" max="3586" width="6.88671875" style="425" customWidth="1"/>
    <col min="3587" max="3841" width="8.88671875" style="425"/>
    <col min="3842" max="3842" width="6.88671875" style="425" customWidth="1"/>
    <col min="3843" max="4097" width="8.88671875" style="425"/>
    <col min="4098" max="4098" width="6.88671875" style="425" customWidth="1"/>
    <col min="4099" max="4353" width="8.88671875" style="425"/>
    <col min="4354" max="4354" width="6.88671875" style="425" customWidth="1"/>
    <col min="4355" max="4609" width="8.88671875" style="425"/>
    <col min="4610" max="4610" width="6.88671875" style="425" customWidth="1"/>
    <col min="4611" max="4865" width="8.88671875" style="425"/>
    <col min="4866" max="4866" width="6.88671875" style="425" customWidth="1"/>
    <col min="4867" max="5121" width="8.88671875" style="425"/>
    <col min="5122" max="5122" width="6.88671875" style="425" customWidth="1"/>
    <col min="5123" max="5377" width="8.88671875" style="425"/>
    <col min="5378" max="5378" width="6.88671875" style="425" customWidth="1"/>
    <col min="5379" max="5633" width="8.88671875" style="425"/>
    <col min="5634" max="5634" width="6.88671875" style="425" customWidth="1"/>
    <col min="5635" max="5889" width="8.88671875" style="425"/>
    <col min="5890" max="5890" width="6.88671875" style="425" customWidth="1"/>
    <col min="5891" max="6145" width="8.88671875" style="425"/>
    <col min="6146" max="6146" width="6.88671875" style="425" customWidth="1"/>
    <col min="6147" max="6401" width="8.88671875" style="425"/>
    <col min="6402" max="6402" width="6.88671875" style="425" customWidth="1"/>
    <col min="6403" max="6657" width="8.88671875" style="425"/>
    <col min="6658" max="6658" width="6.88671875" style="425" customWidth="1"/>
    <col min="6659" max="6913" width="8.88671875" style="425"/>
    <col min="6914" max="6914" width="6.88671875" style="425" customWidth="1"/>
    <col min="6915" max="7169" width="8.88671875" style="425"/>
    <col min="7170" max="7170" width="6.88671875" style="425" customWidth="1"/>
    <col min="7171" max="7425" width="8.88671875" style="425"/>
    <col min="7426" max="7426" width="6.88671875" style="425" customWidth="1"/>
    <col min="7427" max="7681" width="8.88671875" style="425"/>
    <col min="7682" max="7682" width="6.88671875" style="425" customWidth="1"/>
    <col min="7683" max="7937" width="8.88671875" style="425"/>
    <col min="7938" max="7938" width="6.88671875" style="425" customWidth="1"/>
    <col min="7939" max="8193" width="8.88671875" style="425"/>
    <col min="8194" max="8194" width="6.88671875" style="425" customWidth="1"/>
    <col min="8195" max="8449" width="8.88671875" style="425"/>
    <col min="8450" max="8450" width="6.88671875" style="425" customWidth="1"/>
    <col min="8451" max="8705" width="8.88671875" style="425"/>
    <col min="8706" max="8706" width="6.88671875" style="425" customWidth="1"/>
    <col min="8707" max="8961" width="8.88671875" style="425"/>
    <col min="8962" max="8962" width="6.88671875" style="425" customWidth="1"/>
    <col min="8963" max="9217" width="8.88671875" style="425"/>
    <col min="9218" max="9218" width="6.88671875" style="425" customWidth="1"/>
    <col min="9219" max="9473" width="8.88671875" style="425"/>
    <col min="9474" max="9474" width="6.88671875" style="425" customWidth="1"/>
    <col min="9475" max="9729" width="8.88671875" style="425"/>
    <col min="9730" max="9730" width="6.88671875" style="425" customWidth="1"/>
    <col min="9731" max="9985" width="8.88671875" style="425"/>
    <col min="9986" max="9986" width="6.88671875" style="425" customWidth="1"/>
    <col min="9987" max="10241" width="8.88671875" style="425"/>
    <col min="10242" max="10242" width="6.88671875" style="425" customWidth="1"/>
    <col min="10243" max="10497" width="8.88671875" style="425"/>
    <col min="10498" max="10498" width="6.88671875" style="425" customWidth="1"/>
    <col min="10499" max="10753" width="8.88671875" style="425"/>
    <col min="10754" max="10754" width="6.88671875" style="425" customWidth="1"/>
    <col min="10755" max="11009" width="8.88671875" style="425"/>
    <col min="11010" max="11010" width="6.88671875" style="425" customWidth="1"/>
    <col min="11011" max="11265" width="8.88671875" style="425"/>
    <col min="11266" max="11266" width="6.88671875" style="425" customWidth="1"/>
    <col min="11267" max="11521" width="8.88671875" style="425"/>
    <col min="11522" max="11522" width="6.88671875" style="425" customWidth="1"/>
    <col min="11523" max="11777" width="8.88671875" style="425"/>
    <col min="11778" max="11778" width="6.88671875" style="425" customWidth="1"/>
    <col min="11779" max="12033" width="8.88671875" style="425"/>
    <col min="12034" max="12034" width="6.88671875" style="425" customWidth="1"/>
    <col min="12035" max="12289" width="8.88671875" style="425"/>
    <col min="12290" max="12290" width="6.88671875" style="425" customWidth="1"/>
    <col min="12291" max="12545" width="8.88671875" style="425"/>
    <col min="12546" max="12546" width="6.88671875" style="425" customWidth="1"/>
    <col min="12547" max="12801" width="8.88671875" style="425"/>
    <col min="12802" max="12802" width="6.88671875" style="425" customWidth="1"/>
    <col min="12803" max="13057" width="8.88671875" style="425"/>
    <col min="13058" max="13058" width="6.88671875" style="425" customWidth="1"/>
    <col min="13059" max="13313" width="8.88671875" style="425"/>
    <col min="13314" max="13314" width="6.88671875" style="425" customWidth="1"/>
    <col min="13315" max="13569" width="8.88671875" style="425"/>
    <col min="13570" max="13570" width="6.88671875" style="425" customWidth="1"/>
    <col min="13571" max="13825" width="8.88671875" style="425"/>
    <col min="13826" max="13826" width="6.88671875" style="425" customWidth="1"/>
    <col min="13827" max="14081" width="8.88671875" style="425"/>
    <col min="14082" max="14082" width="6.88671875" style="425" customWidth="1"/>
    <col min="14083" max="14337" width="8.88671875" style="425"/>
    <col min="14338" max="14338" width="6.88671875" style="425" customWidth="1"/>
    <col min="14339" max="14593" width="8.88671875" style="425"/>
    <col min="14594" max="14594" width="6.88671875" style="425" customWidth="1"/>
    <col min="14595" max="14849" width="8.88671875" style="425"/>
    <col min="14850" max="14850" width="6.88671875" style="425" customWidth="1"/>
    <col min="14851" max="15105" width="8.88671875" style="425"/>
    <col min="15106" max="15106" width="6.88671875" style="425" customWidth="1"/>
    <col min="15107" max="15361" width="8.88671875" style="425"/>
    <col min="15362" max="15362" width="6.88671875" style="425" customWidth="1"/>
    <col min="15363" max="15617" width="8.88671875" style="425"/>
    <col min="15618" max="15618" width="6.88671875" style="425" customWidth="1"/>
    <col min="15619" max="15873" width="8.88671875" style="425"/>
    <col min="15874" max="15874" width="6.88671875" style="425" customWidth="1"/>
    <col min="15875" max="16129" width="8.88671875" style="425"/>
    <col min="16130" max="16130" width="6.88671875" style="425" customWidth="1"/>
    <col min="16131" max="16384" width="8.88671875" style="425"/>
  </cols>
  <sheetData>
    <row r="26" spans="2:10" s="422" customFormat="1" ht="14.4" thickBot="1"/>
    <row r="27" spans="2:10" s="422" customFormat="1" ht="14.4" thickTop="1">
      <c r="B27" s="423"/>
      <c r="C27" s="423"/>
      <c r="D27" s="423"/>
      <c r="E27" s="423"/>
      <c r="F27" s="423"/>
      <c r="G27" s="423"/>
      <c r="H27" s="423"/>
      <c r="I27" s="423"/>
      <c r="J27" s="423"/>
    </row>
    <row r="28" spans="2:10" s="422" customFormat="1" ht="25.2">
      <c r="F28" s="140" t="s">
        <v>742</v>
      </c>
    </row>
    <row r="29" spans="2:10" s="422" customFormat="1" ht="14.4" thickBot="1">
      <c r="B29" s="424"/>
      <c r="C29" s="424"/>
      <c r="D29" s="424"/>
      <c r="E29" s="424"/>
      <c r="F29" s="424"/>
      <c r="G29" s="424"/>
      <c r="H29" s="424"/>
      <c r="I29" s="424"/>
      <c r="J29" s="424"/>
    </row>
    <row r="30" spans="2:10" s="422" customFormat="1" ht="14.4" thickTop="1"/>
    <row r="31" spans="2:10" s="422" customFormat="1"/>
    <row r="32" spans="2:10" s="422" customFormat="1"/>
    <row r="546" ht="15" customHeight="1"/>
    <row r="547" ht="15" customHeight="1"/>
    <row r="631" spans="2:2" ht="45.6" customHeight="1"/>
    <row r="633" spans="2:2" ht="51.6" customHeight="1">
      <c r="B633" s="425" t="s">
        <v>284</v>
      </c>
    </row>
  </sheetData>
  <sheetProtection algorithmName="SHA-512" hashValue="QdWeh7xSgFp2ZHiAN/lqcqNQi06X7Zhqr0MpZJgxUoQzzUvV84Cp7Ipn6gtiCs2nvglv6N4VcJH/UkuDK4exFw==" saltValue="fuVufSctG5PzKrnTPsL6w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633"/>
  <sheetViews>
    <sheetView view="pageBreakPreview" topLeftCell="A4" zoomScaleNormal="100" zoomScaleSheetLayoutView="100" workbookViewId="0">
      <selection activeCell="C12" sqref="C12"/>
    </sheetView>
  </sheetViews>
  <sheetFormatPr defaultRowHeight="13.8"/>
  <cols>
    <col min="1" max="1" width="5.6640625" style="81" customWidth="1"/>
    <col min="2" max="9" width="8.88671875" style="81"/>
    <col min="10" max="10" width="14.6640625" style="81" customWidth="1"/>
    <col min="11" max="256" width="8.88671875" style="81"/>
    <col min="257" max="257" width="2.5546875" style="81" customWidth="1"/>
    <col min="258" max="512" width="8.88671875" style="81"/>
    <col min="513" max="513" width="2.5546875" style="81" customWidth="1"/>
    <col min="514" max="768" width="8.88671875" style="81"/>
    <col min="769" max="769" width="2.5546875" style="81" customWidth="1"/>
    <col min="770" max="1024" width="8.88671875" style="81"/>
    <col min="1025" max="1025" width="2.5546875" style="81" customWidth="1"/>
    <col min="1026" max="1280" width="8.88671875" style="81"/>
    <col min="1281" max="1281" width="2.5546875" style="81" customWidth="1"/>
    <col min="1282" max="1536" width="8.88671875" style="81"/>
    <col min="1537" max="1537" width="2.5546875" style="81" customWidth="1"/>
    <col min="1538" max="1792" width="8.88671875" style="81"/>
    <col min="1793" max="1793" width="2.5546875" style="81" customWidth="1"/>
    <col min="1794" max="2048" width="8.88671875" style="81"/>
    <col min="2049" max="2049" width="2.5546875" style="81" customWidth="1"/>
    <col min="2050" max="2304" width="8.88671875" style="81"/>
    <col min="2305" max="2305" width="2.5546875" style="81" customWidth="1"/>
    <col min="2306" max="2560" width="8.88671875" style="81"/>
    <col min="2561" max="2561" width="2.5546875" style="81" customWidth="1"/>
    <col min="2562" max="2816" width="8.88671875" style="81"/>
    <col min="2817" max="2817" width="2.5546875" style="81" customWidth="1"/>
    <col min="2818" max="3072" width="8.88671875" style="81"/>
    <col min="3073" max="3073" width="2.5546875" style="81" customWidth="1"/>
    <col min="3074" max="3328" width="8.88671875" style="81"/>
    <col min="3329" max="3329" width="2.5546875" style="81" customWidth="1"/>
    <col min="3330" max="3584" width="8.88671875" style="81"/>
    <col min="3585" max="3585" width="2.5546875" style="81" customWidth="1"/>
    <col min="3586" max="3840" width="8.88671875" style="81"/>
    <col min="3841" max="3841" width="2.5546875" style="81" customWidth="1"/>
    <col min="3842" max="4096" width="8.88671875" style="81"/>
    <col min="4097" max="4097" width="2.5546875" style="81" customWidth="1"/>
    <col min="4098" max="4352" width="8.88671875" style="81"/>
    <col min="4353" max="4353" width="2.5546875" style="81" customWidth="1"/>
    <col min="4354" max="4608" width="8.88671875" style="81"/>
    <col min="4609" max="4609" width="2.5546875" style="81" customWidth="1"/>
    <col min="4610" max="4864" width="8.88671875" style="81"/>
    <col min="4865" max="4865" width="2.5546875" style="81" customWidth="1"/>
    <col min="4866" max="5120" width="8.88671875" style="81"/>
    <col min="5121" max="5121" width="2.5546875" style="81" customWidth="1"/>
    <col min="5122" max="5376" width="8.88671875" style="81"/>
    <col min="5377" max="5377" width="2.5546875" style="81" customWidth="1"/>
    <col min="5378" max="5632" width="8.88671875" style="81"/>
    <col min="5633" max="5633" width="2.5546875" style="81" customWidth="1"/>
    <col min="5634" max="5888" width="8.88671875" style="81"/>
    <col min="5889" max="5889" width="2.5546875" style="81" customWidth="1"/>
    <col min="5890" max="6144" width="8.88671875" style="81"/>
    <col min="6145" max="6145" width="2.5546875" style="81" customWidth="1"/>
    <col min="6146" max="6400" width="8.88671875" style="81"/>
    <col min="6401" max="6401" width="2.5546875" style="81" customWidth="1"/>
    <col min="6402" max="6656" width="8.88671875" style="81"/>
    <col min="6657" max="6657" width="2.5546875" style="81" customWidth="1"/>
    <col min="6658" max="6912" width="8.88671875" style="81"/>
    <col min="6913" max="6913" width="2.5546875" style="81" customWidth="1"/>
    <col min="6914" max="7168" width="8.88671875" style="81"/>
    <col min="7169" max="7169" width="2.5546875" style="81" customWidth="1"/>
    <col min="7170" max="7424" width="8.88671875" style="81"/>
    <col min="7425" max="7425" width="2.5546875" style="81" customWidth="1"/>
    <col min="7426" max="7680" width="8.88671875" style="81"/>
    <col min="7681" max="7681" width="2.5546875" style="81" customWidth="1"/>
    <col min="7682" max="7936" width="8.88671875" style="81"/>
    <col min="7937" max="7937" width="2.5546875" style="81" customWidth="1"/>
    <col min="7938" max="8192" width="8.88671875" style="81"/>
    <col min="8193" max="8193" width="2.5546875" style="81" customWidth="1"/>
    <col min="8194" max="8448" width="8.88671875" style="81"/>
    <col min="8449" max="8449" width="2.5546875" style="81" customWidth="1"/>
    <col min="8450" max="8704" width="8.88671875" style="81"/>
    <col min="8705" max="8705" width="2.5546875" style="81" customWidth="1"/>
    <col min="8706" max="8960" width="8.88671875" style="81"/>
    <col min="8961" max="8961" width="2.5546875" style="81" customWidth="1"/>
    <col min="8962" max="9216" width="8.88671875" style="81"/>
    <col min="9217" max="9217" width="2.5546875" style="81" customWidth="1"/>
    <col min="9218" max="9472" width="8.88671875" style="81"/>
    <col min="9473" max="9473" width="2.5546875" style="81" customWidth="1"/>
    <col min="9474" max="9728" width="8.88671875" style="81"/>
    <col min="9729" max="9729" width="2.5546875" style="81" customWidth="1"/>
    <col min="9730" max="9984" width="8.88671875" style="81"/>
    <col min="9985" max="9985" width="2.5546875" style="81" customWidth="1"/>
    <col min="9986" max="10240" width="8.88671875" style="81"/>
    <col min="10241" max="10241" width="2.5546875" style="81" customWidth="1"/>
    <col min="10242" max="10496" width="8.88671875" style="81"/>
    <col min="10497" max="10497" width="2.5546875" style="81" customWidth="1"/>
    <col min="10498" max="10752" width="8.88671875" style="81"/>
    <col min="10753" max="10753" width="2.5546875" style="81" customWidth="1"/>
    <col min="10754" max="11008" width="8.88671875" style="81"/>
    <col min="11009" max="11009" width="2.5546875" style="81" customWidth="1"/>
    <col min="11010" max="11264" width="8.88671875" style="81"/>
    <col min="11265" max="11265" width="2.5546875" style="81" customWidth="1"/>
    <col min="11266" max="11520" width="8.88671875" style="81"/>
    <col min="11521" max="11521" width="2.5546875" style="81" customWidth="1"/>
    <col min="11522" max="11776" width="8.88671875" style="81"/>
    <col min="11777" max="11777" width="2.5546875" style="81" customWidth="1"/>
    <col min="11778" max="12032" width="8.88671875" style="81"/>
    <col min="12033" max="12033" width="2.5546875" style="81" customWidth="1"/>
    <col min="12034" max="12288" width="8.88671875" style="81"/>
    <col min="12289" max="12289" width="2.5546875" style="81" customWidth="1"/>
    <col min="12290" max="12544" width="8.88671875" style="81"/>
    <col min="12545" max="12545" width="2.5546875" style="81" customWidth="1"/>
    <col min="12546" max="12800" width="8.88671875" style="81"/>
    <col min="12801" max="12801" width="2.5546875" style="81" customWidth="1"/>
    <col min="12802" max="13056" width="8.88671875" style="81"/>
    <col min="13057" max="13057" width="2.5546875" style="81" customWidth="1"/>
    <col min="13058" max="13312" width="8.88671875" style="81"/>
    <col min="13313" max="13313" width="2.5546875" style="81" customWidth="1"/>
    <col min="13314" max="13568" width="8.88671875" style="81"/>
    <col min="13569" max="13569" width="2.5546875" style="81" customWidth="1"/>
    <col min="13570" max="13824" width="8.88671875" style="81"/>
    <col min="13825" max="13825" width="2.5546875" style="81" customWidth="1"/>
    <col min="13826" max="14080" width="8.88671875" style="81"/>
    <col min="14081" max="14081" width="2.5546875" style="81" customWidth="1"/>
    <col min="14082" max="14336" width="8.88671875" style="81"/>
    <col min="14337" max="14337" width="2.5546875" style="81" customWidth="1"/>
    <col min="14338" max="14592" width="8.88671875" style="81"/>
    <col min="14593" max="14593" width="2.5546875" style="81" customWidth="1"/>
    <col min="14594" max="14848" width="8.88671875" style="81"/>
    <col min="14849" max="14849" width="2.5546875" style="81" customWidth="1"/>
    <col min="14850" max="15104" width="8.88671875" style="81"/>
    <col min="15105" max="15105" width="2.5546875" style="81" customWidth="1"/>
    <col min="15106" max="15360" width="8.88671875" style="81"/>
    <col min="15361" max="15361" width="2.5546875" style="81" customWidth="1"/>
    <col min="15362" max="15616" width="8.88671875" style="81"/>
    <col min="15617" max="15617" width="2.5546875" style="81" customWidth="1"/>
    <col min="15618" max="15872" width="8.88671875" style="81"/>
    <col min="15873" max="15873" width="2.5546875" style="81" customWidth="1"/>
    <col min="15874" max="16128" width="8.88671875" style="81"/>
    <col min="16129" max="16129" width="2.5546875" style="81" customWidth="1"/>
    <col min="16130" max="16384" width="8.88671875" style="81"/>
  </cols>
  <sheetData>
    <row r="1" spans="2:8" s="72" customFormat="1">
      <c r="B1" s="79" t="s">
        <v>163</v>
      </c>
    </row>
    <row r="2" spans="2:8" s="72" customFormat="1" ht="5.25" customHeight="1"/>
    <row r="3" spans="2:8" s="72" customFormat="1">
      <c r="B3" s="79" t="s">
        <v>0</v>
      </c>
      <c r="C3" s="79"/>
      <c r="D3" s="79"/>
    </row>
    <row r="4" spans="2:8" s="72" customFormat="1">
      <c r="B4" s="79" t="s">
        <v>81</v>
      </c>
      <c r="C4" s="79"/>
      <c r="D4" s="79"/>
    </row>
    <row r="5" spans="2:8" s="72" customFormat="1">
      <c r="B5" s="79" t="s">
        <v>164</v>
      </c>
      <c r="C5" s="79"/>
      <c r="D5" s="79"/>
    </row>
    <row r="6" spans="2:8" s="72" customFormat="1" ht="5.25" customHeight="1"/>
    <row r="7" spans="2:8" s="72" customFormat="1">
      <c r="B7" s="72" t="s">
        <v>165</v>
      </c>
    </row>
    <row r="8" spans="2:8" s="72" customFormat="1" ht="5.25" customHeight="1"/>
    <row r="9" spans="2:8" s="72" customFormat="1">
      <c r="B9" s="73" t="s">
        <v>3519</v>
      </c>
      <c r="C9" s="73"/>
      <c r="D9" s="73"/>
      <c r="E9" s="73"/>
      <c r="F9" s="73"/>
      <c r="G9" s="73"/>
      <c r="H9" s="73"/>
    </row>
    <row r="10" spans="2:8" s="72" customFormat="1" ht="9.6" customHeight="1">
      <c r="B10" s="73"/>
      <c r="C10" s="73"/>
      <c r="D10" s="73"/>
      <c r="E10" s="73"/>
      <c r="F10" s="73"/>
      <c r="G10" s="73"/>
      <c r="H10" s="73"/>
    </row>
    <row r="11" spans="2:8" s="72" customFormat="1" ht="8.4" customHeight="1"/>
    <row r="12" spans="2:8" s="72" customFormat="1">
      <c r="B12" s="72" t="s">
        <v>166</v>
      </c>
    </row>
    <row r="13" spans="2:8" s="72" customFormat="1">
      <c r="B13" s="72" t="s">
        <v>167</v>
      </c>
    </row>
    <row r="14" spans="2:8" s="72" customFormat="1">
      <c r="B14" s="72" t="s">
        <v>168</v>
      </c>
    </row>
    <row r="15" spans="2:8" s="72" customFormat="1" ht="5.25" customHeight="1"/>
    <row r="16" spans="2:8" s="72" customFormat="1">
      <c r="B16" s="72" t="s">
        <v>169</v>
      </c>
    </row>
    <row r="17" spans="2:2" s="72" customFormat="1">
      <c r="B17" s="72" t="s">
        <v>170</v>
      </c>
    </row>
    <row r="18" spans="2:2" s="72" customFormat="1">
      <c r="B18" s="72" t="s">
        <v>171</v>
      </c>
    </row>
    <row r="19" spans="2:2" s="72" customFormat="1" ht="5.25" customHeight="1"/>
    <row r="20" spans="2:2" s="72" customFormat="1">
      <c r="B20" s="72" t="s">
        <v>172</v>
      </c>
    </row>
    <row r="21" spans="2:2" s="72" customFormat="1" ht="8.4" customHeight="1"/>
    <row r="22" spans="2:2" s="72" customFormat="1">
      <c r="B22" s="79" t="s">
        <v>521</v>
      </c>
    </row>
    <row r="23" spans="2:2" s="72" customFormat="1" ht="8.25" customHeight="1"/>
    <row r="24" spans="2:2" s="72" customFormat="1" ht="10.199999999999999" customHeight="1"/>
    <row r="25" spans="2:2" s="72" customFormat="1">
      <c r="B25" s="72" t="s">
        <v>173</v>
      </c>
    </row>
    <row r="26" spans="2:2" s="72" customFormat="1">
      <c r="B26" s="72" t="s">
        <v>174</v>
      </c>
    </row>
    <row r="27" spans="2:2" s="72" customFormat="1" ht="7.95" customHeight="1"/>
    <row r="28" spans="2:2" s="72" customFormat="1">
      <c r="B28" s="72" t="s">
        <v>175</v>
      </c>
    </row>
    <row r="29" spans="2:2" s="72" customFormat="1">
      <c r="B29" s="72" t="s">
        <v>743</v>
      </c>
    </row>
    <row r="30" spans="2:2" s="72" customFormat="1" ht="7.95" customHeight="1"/>
    <row r="31" spans="2:2" s="72" customFormat="1">
      <c r="B31" s="72" t="s">
        <v>176</v>
      </c>
    </row>
    <row r="32" spans="2:2" s="72" customFormat="1">
      <c r="B32" s="72" t="s">
        <v>744</v>
      </c>
    </row>
    <row r="33" spans="2:2" s="72" customFormat="1" ht="7.95" customHeight="1"/>
    <row r="34" spans="2:2" s="72" customFormat="1">
      <c r="B34" s="72" t="s">
        <v>177</v>
      </c>
    </row>
    <row r="35" spans="2:2" s="72" customFormat="1">
      <c r="B35" s="72" t="s">
        <v>178</v>
      </c>
    </row>
    <row r="36" spans="2:2" s="72" customFormat="1" ht="7.95" customHeight="1"/>
    <row r="37" spans="2:2" s="72" customFormat="1">
      <c r="B37" s="72" t="s">
        <v>179</v>
      </c>
    </row>
    <row r="38" spans="2:2" s="72" customFormat="1">
      <c r="B38" s="72" t="s">
        <v>180</v>
      </c>
    </row>
    <row r="39" spans="2:2" s="72" customFormat="1" ht="7.95" customHeight="1"/>
    <row r="40" spans="2:2" s="72" customFormat="1">
      <c r="B40" s="72" t="s">
        <v>181</v>
      </c>
    </row>
    <row r="41" spans="2:2" s="72" customFormat="1">
      <c r="B41" s="72" t="s">
        <v>182</v>
      </c>
    </row>
    <row r="42" spans="2:2" s="72" customFormat="1" ht="5.25" customHeight="1"/>
    <row r="43" spans="2:2" s="72" customFormat="1">
      <c r="B43" s="73" t="s">
        <v>64</v>
      </c>
    </row>
    <row r="44" spans="2:2" s="72" customFormat="1" ht="8.4" customHeight="1"/>
    <row r="45" spans="2:2" s="72" customFormat="1">
      <c r="B45" s="72" t="s">
        <v>65</v>
      </c>
    </row>
    <row r="46" spans="2:2" s="72" customFormat="1" ht="10.199999999999999" customHeight="1"/>
    <row r="47" spans="2:2" s="72" customFormat="1">
      <c r="B47" s="72" t="s">
        <v>66</v>
      </c>
    </row>
    <row r="48" spans="2:2" s="72" customFormat="1" ht="10.199999999999999" customHeight="1"/>
    <row r="49" spans="2:2" s="72" customFormat="1">
      <c r="B49" s="72" t="s">
        <v>67</v>
      </c>
    </row>
    <row r="50" spans="2:2" s="72" customFormat="1" ht="10.199999999999999" customHeight="1"/>
    <row r="51" spans="2:2" s="72" customFormat="1">
      <c r="B51" s="72" t="s">
        <v>68</v>
      </c>
    </row>
    <row r="52" spans="2:2" s="72" customFormat="1" ht="10.199999999999999" customHeight="1"/>
    <row r="53" spans="2:2" s="72" customFormat="1">
      <c r="B53" s="72" t="s">
        <v>69</v>
      </c>
    </row>
    <row r="54" spans="2:2" s="72" customFormat="1" ht="9" customHeight="1"/>
    <row r="55" spans="2:2" s="72" customFormat="1">
      <c r="B55" s="73" t="s">
        <v>183</v>
      </c>
    </row>
    <row r="56" spans="2:2" s="72" customFormat="1" ht="8.4" customHeight="1"/>
    <row r="57" spans="2:2" s="72" customFormat="1">
      <c r="B57" s="72" t="s">
        <v>184</v>
      </c>
    </row>
    <row r="58" spans="2:2" s="72" customFormat="1" ht="10.199999999999999" customHeight="1"/>
    <row r="59" spans="2:2" s="72" customFormat="1">
      <c r="B59" s="72" t="s">
        <v>185</v>
      </c>
    </row>
    <row r="60" spans="2:2" s="72" customFormat="1" ht="10.199999999999999" customHeight="1"/>
    <row r="61" spans="2:2" s="72" customFormat="1">
      <c r="B61" s="72" t="s">
        <v>186</v>
      </c>
    </row>
    <row r="62" spans="2:2" s="72" customFormat="1" ht="10.199999999999999" customHeight="1"/>
    <row r="63" spans="2:2" s="72" customFormat="1">
      <c r="B63" s="72" t="s">
        <v>187</v>
      </c>
    </row>
    <row r="97" s="72" customFormat="1"/>
    <row r="98" s="72" customFormat="1"/>
    <row r="99" s="72" customFormat="1"/>
    <row r="100" s="72" customFormat="1"/>
    <row r="101" s="72" customFormat="1"/>
    <row r="102" s="72" customFormat="1"/>
    <row r="103" s="72" customFormat="1"/>
    <row r="104" s="72" customFormat="1"/>
    <row r="105" s="72" customFormat="1"/>
    <row r="106" s="72" customFormat="1"/>
    <row r="546" ht="15" customHeight="1"/>
    <row r="547" ht="15" customHeight="1"/>
    <row r="631" spans="2:2" ht="45.6" customHeight="1"/>
    <row r="633" spans="2:2" ht="51.6" customHeight="1">
      <c r="B633" s="81" t="s">
        <v>284</v>
      </c>
    </row>
  </sheetData>
  <sheetProtection algorithmName="SHA-512" hashValue="81k7dKLFjTxa3X2fdvYchF6NSolIYnViBEywn9eLC1pjgOiPfD9mUgDSQsK65RpEN8BpV4kPVf/LTggdpahi/g==" saltValue="UGU3KaZ+p/idXVF+27MEyA==" spinCount="100000" sheet="1" objects="1" scenarios="1"/>
  <printOptions horizontalCentered="1"/>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9:J633"/>
  <sheetViews>
    <sheetView view="pageBreakPreview" topLeftCell="A7" zoomScaleNormal="100" zoomScaleSheetLayoutView="100" workbookViewId="0">
      <selection activeCell="E21" sqref="E21"/>
    </sheetView>
  </sheetViews>
  <sheetFormatPr defaultRowHeight="13.2"/>
  <cols>
    <col min="1" max="1" width="9.109375" style="155"/>
    <col min="2" max="2" width="6.88671875" style="155" customWidth="1"/>
    <col min="3" max="256" width="9.109375" style="155"/>
    <col min="257" max="257" width="6.88671875" style="155" customWidth="1"/>
    <col min="258" max="512" width="9.109375" style="155"/>
    <col min="513" max="513" width="6.88671875" style="155" customWidth="1"/>
    <col min="514" max="768" width="9.109375" style="155"/>
    <col min="769" max="769" width="6.88671875" style="155" customWidth="1"/>
    <col min="770" max="1024" width="9.109375" style="155"/>
    <col min="1025" max="1025" width="6.88671875" style="155" customWidth="1"/>
    <col min="1026" max="1280" width="9.109375" style="155"/>
    <col min="1281" max="1281" width="6.88671875" style="155" customWidth="1"/>
    <col min="1282" max="1536" width="9.109375" style="155"/>
    <col min="1537" max="1537" width="6.88671875" style="155" customWidth="1"/>
    <col min="1538" max="1792" width="9.109375" style="155"/>
    <col min="1793" max="1793" width="6.88671875" style="155" customWidth="1"/>
    <col min="1794" max="2048" width="9.109375" style="155"/>
    <col min="2049" max="2049" width="6.88671875" style="155" customWidth="1"/>
    <col min="2050" max="2304" width="9.109375" style="155"/>
    <col min="2305" max="2305" width="6.88671875" style="155" customWidth="1"/>
    <col min="2306" max="2560" width="9.109375" style="155"/>
    <col min="2561" max="2561" width="6.88671875" style="155" customWidth="1"/>
    <col min="2562" max="2816" width="9.109375" style="155"/>
    <col min="2817" max="2817" width="6.88671875" style="155" customWidth="1"/>
    <col min="2818" max="3072" width="9.109375" style="155"/>
    <col min="3073" max="3073" width="6.88671875" style="155" customWidth="1"/>
    <col min="3074" max="3328" width="9.109375" style="155"/>
    <col min="3329" max="3329" width="6.88671875" style="155" customWidth="1"/>
    <col min="3330" max="3584" width="9.109375" style="155"/>
    <col min="3585" max="3585" width="6.88671875" style="155" customWidth="1"/>
    <col min="3586" max="3840" width="9.109375" style="155"/>
    <col min="3841" max="3841" width="6.88671875" style="155" customWidth="1"/>
    <col min="3842" max="4096" width="9.109375" style="155"/>
    <col min="4097" max="4097" width="6.88671875" style="155" customWidth="1"/>
    <col min="4098" max="4352" width="9.109375" style="155"/>
    <col min="4353" max="4353" width="6.88671875" style="155" customWidth="1"/>
    <col min="4354" max="4608" width="9.109375" style="155"/>
    <col min="4609" max="4609" width="6.88671875" style="155" customWidth="1"/>
    <col min="4610" max="4864" width="9.109375" style="155"/>
    <col min="4865" max="4865" width="6.88671875" style="155" customWidth="1"/>
    <col min="4866" max="5120" width="9.109375" style="155"/>
    <col min="5121" max="5121" width="6.88671875" style="155" customWidth="1"/>
    <col min="5122" max="5376" width="9.109375" style="155"/>
    <col min="5377" max="5377" width="6.88671875" style="155" customWidth="1"/>
    <col min="5378" max="5632" width="9.109375" style="155"/>
    <col min="5633" max="5633" width="6.88671875" style="155" customWidth="1"/>
    <col min="5634" max="5888" width="9.109375" style="155"/>
    <col min="5889" max="5889" width="6.88671875" style="155" customWidth="1"/>
    <col min="5890" max="6144" width="9.109375" style="155"/>
    <col min="6145" max="6145" width="6.88671875" style="155" customWidth="1"/>
    <col min="6146" max="6400" width="9.109375" style="155"/>
    <col min="6401" max="6401" width="6.88671875" style="155" customWidth="1"/>
    <col min="6402" max="6656" width="9.109375" style="155"/>
    <col min="6657" max="6657" width="6.88671875" style="155" customWidth="1"/>
    <col min="6658" max="6912" width="9.109375" style="155"/>
    <col min="6913" max="6913" width="6.88671875" style="155" customWidth="1"/>
    <col min="6914" max="7168" width="9.109375" style="155"/>
    <col min="7169" max="7169" width="6.88671875" style="155" customWidth="1"/>
    <col min="7170" max="7424" width="9.109375" style="155"/>
    <col min="7425" max="7425" width="6.88671875" style="155" customWidth="1"/>
    <col min="7426" max="7680" width="9.109375" style="155"/>
    <col min="7681" max="7681" width="6.88671875" style="155" customWidth="1"/>
    <col min="7682" max="7936" width="9.109375" style="155"/>
    <col min="7937" max="7937" width="6.88671875" style="155" customWidth="1"/>
    <col min="7938" max="8192" width="9.109375" style="155"/>
    <col min="8193" max="8193" width="6.88671875" style="155" customWidth="1"/>
    <col min="8194" max="8448" width="9.109375" style="155"/>
    <col min="8449" max="8449" width="6.88671875" style="155" customWidth="1"/>
    <col min="8450" max="8704" width="9.109375" style="155"/>
    <col min="8705" max="8705" width="6.88671875" style="155" customWidth="1"/>
    <col min="8706" max="8960" width="9.109375" style="155"/>
    <col min="8961" max="8961" width="6.88671875" style="155" customWidth="1"/>
    <col min="8962" max="9216" width="9.109375" style="155"/>
    <col min="9217" max="9217" width="6.88671875" style="155" customWidth="1"/>
    <col min="9218" max="9472" width="9.109375" style="155"/>
    <col min="9473" max="9473" width="6.88671875" style="155" customWidth="1"/>
    <col min="9474" max="9728" width="9.109375" style="155"/>
    <col min="9729" max="9729" width="6.88671875" style="155" customWidth="1"/>
    <col min="9730" max="9984" width="9.109375" style="155"/>
    <col min="9985" max="9985" width="6.88671875" style="155" customWidth="1"/>
    <col min="9986" max="10240" width="9.109375" style="155"/>
    <col min="10241" max="10241" width="6.88671875" style="155" customWidth="1"/>
    <col min="10242" max="10496" width="9.109375" style="155"/>
    <col min="10497" max="10497" width="6.88671875" style="155" customWidth="1"/>
    <col min="10498" max="10752" width="9.109375" style="155"/>
    <col min="10753" max="10753" width="6.88671875" style="155" customWidth="1"/>
    <col min="10754" max="11008" width="9.109375" style="155"/>
    <col min="11009" max="11009" width="6.88671875" style="155" customWidth="1"/>
    <col min="11010" max="11264" width="9.109375" style="155"/>
    <col min="11265" max="11265" width="6.88671875" style="155" customWidth="1"/>
    <col min="11266" max="11520" width="9.109375" style="155"/>
    <col min="11521" max="11521" width="6.88671875" style="155" customWidth="1"/>
    <col min="11522" max="11776" width="9.109375" style="155"/>
    <col min="11777" max="11777" width="6.88671875" style="155" customWidth="1"/>
    <col min="11778" max="12032" width="9.109375" style="155"/>
    <col min="12033" max="12033" width="6.88671875" style="155" customWidth="1"/>
    <col min="12034" max="12288" width="9.109375" style="155"/>
    <col min="12289" max="12289" width="6.88671875" style="155" customWidth="1"/>
    <col min="12290" max="12544" width="9.109375" style="155"/>
    <col min="12545" max="12545" width="6.88671875" style="155" customWidth="1"/>
    <col min="12546" max="12800" width="9.109375" style="155"/>
    <col min="12801" max="12801" width="6.88671875" style="155" customWidth="1"/>
    <col min="12802" max="13056" width="9.109375" style="155"/>
    <col min="13057" max="13057" width="6.88671875" style="155" customWidth="1"/>
    <col min="13058" max="13312" width="9.109375" style="155"/>
    <col min="13313" max="13313" width="6.88671875" style="155" customWidth="1"/>
    <col min="13314" max="13568" width="9.109375" style="155"/>
    <col min="13569" max="13569" width="6.88671875" style="155" customWidth="1"/>
    <col min="13570" max="13824" width="9.109375" style="155"/>
    <col min="13825" max="13825" width="6.88671875" style="155" customWidth="1"/>
    <col min="13826" max="14080" width="9.109375" style="155"/>
    <col min="14081" max="14081" width="6.88671875" style="155" customWidth="1"/>
    <col min="14082" max="14336" width="9.109375" style="155"/>
    <col min="14337" max="14337" width="6.88671875" style="155" customWidth="1"/>
    <col min="14338" max="14592" width="9.109375" style="155"/>
    <col min="14593" max="14593" width="6.88671875" style="155" customWidth="1"/>
    <col min="14594" max="14848" width="9.109375" style="155"/>
    <col min="14849" max="14849" width="6.88671875" style="155" customWidth="1"/>
    <col min="14850" max="15104" width="9.109375" style="155"/>
    <col min="15105" max="15105" width="6.88671875" style="155" customWidth="1"/>
    <col min="15106" max="15360" width="9.109375" style="155"/>
    <col min="15361" max="15361" width="6.88671875" style="155" customWidth="1"/>
    <col min="15362" max="15616" width="9.109375" style="155"/>
    <col min="15617" max="15617" width="6.88671875" style="155" customWidth="1"/>
    <col min="15618" max="15872" width="9.109375" style="155"/>
    <col min="15873" max="15873" width="6.88671875" style="155" customWidth="1"/>
    <col min="15874" max="16128" width="9.109375" style="155"/>
    <col min="16129" max="16129" width="6.88671875" style="155" customWidth="1"/>
    <col min="16130" max="16384" width="9.109375" style="155"/>
  </cols>
  <sheetData>
    <row r="19" spans="2:10" ht="13.8" thickBot="1"/>
    <row r="20" spans="2:10" ht="13.8" thickTop="1">
      <c r="B20" s="156"/>
      <c r="C20" s="156"/>
      <c r="D20" s="156"/>
      <c r="E20" s="156"/>
      <c r="F20" s="156"/>
      <c r="G20" s="156"/>
      <c r="H20" s="156"/>
      <c r="I20" s="156"/>
      <c r="J20" s="156"/>
    </row>
    <row r="21" spans="2:10" ht="24.6">
      <c r="B21" s="157"/>
      <c r="C21" s="157"/>
      <c r="D21" s="159"/>
      <c r="E21" s="159"/>
      <c r="F21" s="160" t="s">
        <v>188</v>
      </c>
      <c r="G21" s="159"/>
      <c r="H21" s="157"/>
      <c r="I21" s="157"/>
      <c r="J21" s="157"/>
    </row>
    <row r="22" spans="2:10" s="157" customFormat="1" ht="13.8" thickBot="1">
      <c r="B22" s="158"/>
      <c r="C22" s="158"/>
      <c r="D22" s="158"/>
      <c r="E22" s="158"/>
      <c r="F22" s="158"/>
      <c r="G22" s="158"/>
      <c r="H22" s="158"/>
      <c r="I22" s="158"/>
      <c r="J22" s="158"/>
    </row>
    <row r="23" spans="2:10" s="157" customFormat="1" ht="13.8" thickTop="1"/>
    <row r="24" spans="2:10" s="157" customFormat="1"/>
    <row r="25" spans="2:10" s="157" customFormat="1"/>
    <row r="26" spans="2:10" s="157" customFormat="1"/>
    <row r="27" spans="2:10" s="157" customFormat="1"/>
    <row r="28" spans="2:10" s="157" customFormat="1"/>
    <row r="546" ht="15" customHeight="1"/>
    <row r="547" ht="15" customHeight="1"/>
    <row r="631" spans="2:2" ht="45.6" customHeight="1"/>
    <row r="633" spans="2:2" ht="51.6" customHeight="1">
      <c r="B633" s="155" t="s">
        <v>284</v>
      </c>
    </row>
  </sheetData>
  <printOptions horizontalCentered="1"/>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841"/>
  <sheetViews>
    <sheetView view="pageBreakPreview" zoomScaleNormal="85" zoomScaleSheetLayoutView="100" workbookViewId="0">
      <pane ySplit="1" topLeftCell="A185" activePane="bottomLeft" state="frozen"/>
      <selection pane="bottomLeft" activeCell="D201" sqref="D201"/>
    </sheetView>
  </sheetViews>
  <sheetFormatPr defaultRowHeight="14.4"/>
  <cols>
    <col min="1" max="1" width="4.88671875" customWidth="1"/>
    <col min="2" max="2" width="24.33203125" customWidth="1"/>
    <col min="3" max="3" width="12.33203125" customWidth="1"/>
    <col min="4" max="4" width="34.5546875" customWidth="1"/>
    <col min="5" max="5" width="15.5546875" style="2268" customWidth="1"/>
  </cols>
  <sheetData>
    <row r="1" spans="1:5">
      <c r="A1" s="276" t="s">
        <v>7</v>
      </c>
      <c r="B1" s="2557" t="s">
        <v>8</v>
      </c>
      <c r="C1" s="2558"/>
      <c r="D1" s="2558"/>
      <c r="E1" s="2373" t="s">
        <v>807</v>
      </c>
    </row>
    <row r="2" spans="1:5">
      <c r="A2" s="82"/>
      <c r="B2" s="83"/>
      <c r="C2" s="84"/>
      <c r="D2" s="280"/>
      <c r="E2" s="2374"/>
    </row>
    <row r="3" spans="1:5">
      <c r="A3" s="85"/>
      <c r="B3" s="86" t="s">
        <v>189</v>
      </c>
      <c r="C3" s="281"/>
      <c r="D3" s="282"/>
      <c r="E3" s="2375"/>
    </row>
    <row r="4" spans="1:5">
      <c r="A4" s="85"/>
      <c r="B4" s="88"/>
      <c r="C4" s="283"/>
      <c r="D4" s="284"/>
      <c r="E4" s="2376"/>
    </row>
    <row r="5" spans="1:5">
      <c r="A5" s="85"/>
      <c r="B5" s="88" t="s">
        <v>190</v>
      </c>
      <c r="C5" s="283"/>
      <c r="D5" s="284"/>
      <c r="E5" s="2376"/>
    </row>
    <row r="6" spans="1:5">
      <c r="A6" s="85"/>
      <c r="B6" s="88"/>
      <c r="C6" s="283"/>
      <c r="D6" s="284"/>
      <c r="E6" s="2376"/>
    </row>
    <row r="7" spans="1:5">
      <c r="A7" s="85" t="s">
        <v>28</v>
      </c>
      <c r="B7" s="88" t="s">
        <v>191</v>
      </c>
      <c r="C7" s="283"/>
      <c r="D7" s="284"/>
      <c r="E7" s="2376"/>
    </row>
    <row r="8" spans="1:5">
      <c r="A8" s="89"/>
      <c r="B8" s="269"/>
      <c r="C8" s="285"/>
      <c r="D8" s="286"/>
      <c r="E8" s="2377"/>
    </row>
    <row r="9" spans="1:5" ht="41.4">
      <c r="A9" s="85"/>
      <c r="B9" s="271" t="s">
        <v>192</v>
      </c>
      <c r="C9" s="285" t="s">
        <v>193</v>
      </c>
      <c r="D9" s="287" t="s">
        <v>436</v>
      </c>
      <c r="E9" s="2378"/>
    </row>
    <row r="10" spans="1:5">
      <c r="A10" s="85"/>
      <c r="B10" s="271"/>
      <c r="C10" s="285"/>
      <c r="D10" s="287"/>
      <c r="E10" s="2378"/>
    </row>
    <row r="11" spans="1:5" ht="41.4">
      <c r="A11" s="85"/>
      <c r="B11" s="271" t="s">
        <v>526</v>
      </c>
      <c r="C11" s="285" t="s">
        <v>193</v>
      </c>
      <c r="D11" s="288" t="s">
        <v>527</v>
      </c>
      <c r="E11" s="2379"/>
    </row>
    <row r="12" spans="1:5">
      <c r="A12" s="85"/>
      <c r="B12" s="271"/>
      <c r="C12" s="285"/>
      <c r="D12" s="287"/>
      <c r="E12" s="2378"/>
    </row>
    <row r="13" spans="1:5" ht="41.4">
      <c r="A13" s="85"/>
      <c r="B13" s="271" t="s">
        <v>194</v>
      </c>
      <c r="C13" s="285" t="s">
        <v>193</v>
      </c>
      <c r="D13" s="288" t="s">
        <v>437</v>
      </c>
      <c r="E13" s="2379"/>
    </row>
    <row r="14" spans="1:5">
      <c r="A14" s="85"/>
      <c r="B14" s="271"/>
      <c r="C14" s="285"/>
      <c r="D14" s="287"/>
      <c r="E14" s="2378"/>
    </row>
    <row r="15" spans="1:5" ht="41.4">
      <c r="A15" s="85"/>
      <c r="B15" s="2541" t="s">
        <v>195</v>
      </c>
      <c r="C15" s="285" t="s">
        <v>193</v>
      </c>
      <c r="D15" s="288" t="s">
        <v>438</v>
      </c>
      <c r="E15" s="2379"/>
    </row>
    <row r="16" spans="1:5">
      <c r="A16" s="85"/>
      <c r="B16" s="2541"/>
      <c r="C16" s="285"/>
      <c r="D16" s="287"/>
      <c r="E16" s="2378"/>
    </row>
    <row r="17" spans="1:5" ht="55.2">
      <c r="A17" s="85"/>
      <c r="B17" s="271" t="s">
        <v>196</v>
      </c>
      <c r="C17" s="285" t="s">
        <v>193</v>
      </c>
      <c r="D17" s="287" t="s">
        <v>334</v>
      </c>
      <c r="E17" s="2378"/>
    </row>
    <row r="18" spans="1:5">
      <c r="A18" s="85"/>
      <c r="B18" s="271"/>
      <c r="C18" s="285"/>
      <c r="D18" s="287"/>
      <c r="E18" s="2378"/>
    </row>
    <row r="19" spans="1:5" ht="41.4">
      <c r="A19" s="85"/>
      <c r="B19" s="271" t="s">
        <v>197</v>
      </c>
      <c r="C19" s="285" t="s">
        <v>193</v>
      </c>
      <c r="D19" s="287" t="s">
        <v>528</v>
      </c>
      <c r="E19" s="2378"/>
    </row>
    <row r="20" spans="1:5">
      <c r="A20" s="85"/>
      <c r="B20" s="271"/>
      <c r="C20" s="285"/>
      <c r="D20" s="287"/>
      <c r="E20" s="2378"/>
    </row>
    <row r="21" spans="1:5" ht="29.4" customHeight="1">
      <c r="A21" s="85"/>
      <c r="B21" s="2559" t="s">
        <v>725</v>
      </c>
      <c r="C21" s="2560"/>
      <c r="D21" s="2560"/>
      <c r="E21" s="2377"/>
    </row>
    <row r="22" spans="1:5">
      <c r="A22" s="85"/>
      <c r="B22" s="271"/>
      <c r="C22" s="285"/>
      <c r="D22" s="287"/>
      <c r="E22" s="2378"/>
    </row>
    <row r="23" spans="1:5" ht="47.4" customHeight="1">
      <c r="A23" s="85"/>
      <c r="B23" s="2559" t="s">
        <v>198</v>
      </c>
      <c r="C23" s="2560"/>
      <c r="D23" s="2560"/>
      <c r="E23" s="2379"/>
    </row>
    <row r="24" spans="1:5">
      <c r="A24" s="85"/>
      <c r="B24" s="170"/>
      <c r="C24" s="285"/>
      <c r="D24" s="289"/>
      <c r="E24" s="2379"/>
    </row>
    <row r="25" spans="1:5">
      <c r="A25" s="85"/>
      <c r="B25" s="170"/>
      <c r="C25" s="285"/>
      <c r="D25" s="289"/>
      <c r="E25" s="2379"/>
    </row>
    <row r="26" spans="1:5">
      <c r="A26" s="85"/>
      <c r="B26" s="170"/>
      <c r="C26" s="285"/>
      <c r="D26" s="289"/>
      <c r="E26" s="2379"/>
    </row>
    <row r="27" spans="1:5">
      <c r="A27" s="85"/>
      <c r="B27" s="170"/>
      <c r="C27" s="285"/>
      <c r="D27" s="289"/>
      <c r="E27" s="2379"/>
    </row>
    <row r="28" spans="1:5">
      <c r="A28" s="85"/>
      <c r="B28" s="170"/>
      <c r="C28" s="285"/>
      <c r="D28" s="289"/>
      <c r="E28" s="2379"/>
    </row>
    <row r="29" spans="1:5">
      <c r="A29" s="85"/>
      <c r="B29" s="170"/>
      <c r="C29" s="285"/>
      <c r="D29" s="289"/>
      <c r="E29" s="2379"/>
    </row>
    <row r="30" spans="1:5">
      <c r="A30" s="85"/>
      <c r="B30" s="170"/>
      <c r="C30" s="285"/>
      <c r="D30" s="289"/>
      <c r="E30" s="2379"/>
    </row>
    <row r="31" spans="1:5">
      <c r="A31" s="85"/>
      <c r="B31" s="170"/>
      <c r="C31" s="285"/>
      <c r="D31" s="289"/>
      <c r="E31" s="2379"/>
    </row>
    <row r="32" spans="1:5">
      <c r="A32" s="85"/>
      <c r="B32" s="170"/>
      <c r="C32" s="285"/>
      <c r="D32" s="289"/>
      <c r="E32" s="2380"/>
    </row>
    <row r="33" spans="1:5">
      <c r="A33" s="90"/>
      <c r="B33" s="91"/>
      <c r="C33" s="92"/>
      <c r="D33" s="93"/>
      <c r="E33" s="2381"/>
    </row>
    <row r="34" spans="1:5" ht="15" thickBot="1">
      <c r="A34" s="127"/>
      <c r="B34" s="290" t="s">
        <v>199</v>
      </c>
      <c r="C34" s="182"/>
      <c r="D34" s="102" t="s">
        <v>393</v>
      </c>
      <c r="E34" s="2382">
        <v>0</v>
      </c>
    </row>
    <row r="35" spans="1:5" ht="15" thickTop="1">
      <c r="A35" s="94"/>
      <c r="B35" s="269"/>
      <c r="C35" s="286"/>
      <c r="D35" s="286"/>
      <c r="E35" s="2383"/>
    </row>
    <row r="36" spans="1:5">
      <c r="A36" s="96" t="s">
        <v>28</v>
      </c>
      <c r="B36" s="274" t="s">
        <v>200</v>
      </c>
      <c r="C36" s="291"/>
      <c r="D36" s="291"/>
      <c r="E36" s="2376"/>
    </row>
    <row r="37" spans="1:5">
      <c r="A37" s="96"/>
      <c r="B37" s="274"/>
      <c r="C37" s="291"/>
      <c r="D37" s="291"/>
      <c r="E37" s="2376"/>
    </row>
    <row r="38" spans="1:5" ht="16.95" customHeight="1">
      <c r="A38" s="96"/>
      <c r="B38" s="2555" t="s">
        <v>913</v>
      </c>
      <c r="C38" s="2556"/>
      <c r="D38" s="2563"/>
      <c r="E38" s="2384"/>
    </row>
    <row r="39" spans="1:5" ht="16.95" customHeight="1">
      <c r="A39" s="96"/>
      <c r="B39" s="2555"/>
      <c r="C39" s="2556"/>
      <c r="D39" s="2563"/>
      <c r="E39" s="2384"/>
    </row>
    <row r="40" spans="1:5" ht="16.95" customHeight="1">
      <c r="A40" s="96"/>
      <c r="B40" s="2555"/>
      <c r="C40" s="2556"/>
      <c r="D40" s="2563"/>
      <c r="E40" s="2384"/>
    </row>
    <row r="41" spans="1:5">
      <c r="A41" s="96"/>
      <c r="B41" s="264"/>
      <c r="C41" s="292"/>
      <c r="D41" s="292"/>
      <c r="E41" s="2052"/>
    </row>
    <row r="42" spans="1:5">
      <c r="A42" s="96" t="s">
        <v>30</v>
      </c>
      <c r="B42" s="274" t="s">
        <v>201</v>
      </c>
      <c r="C42" s="291"/>
      <c r="D42" s="291"/>
      <c r="E42" s="2385"/>
    </row>
    <row r="43" spans="1:5">
      <c r="A43" s="97"/>
      <c r="B43" s="274"/>
      <c r="C43" s="291"/>
      <c r="D43" s="291"/>
      <c r="E43" s="2376"/>
    </row>
    <row r="44" spans="1:5" ht="43.95" customHeight="1">
      <c r="A44" s="97"/>
      <c r="B44" s="2521" t="s">
        <v>726</v>
      </c>
      <c r="C44" s="2522"/>
      <c r="D44" s="2522"/>
      <c r="E44" s="2386"/>
    </row>
    <row r="45" spans="1:5">
      <c r="A45" s="97"/>
      <c r="B45" s="264"/>
      <c r="C45" s="292"/>
      <c r="D45" s="292"/>
      <c r="E45" s="2053"/>
    </row>
    <row r="46" spans="1:5" ht="30.6" customHeight="1">
      <c r="A46" s="96"/>
      <c r="B46" s="2521" t="s">
        <v>202</v>
      </c>
      <c r="C46" s="2522"/>
      <c r="D46" s="2522"/>
      <c r="E46" s="2386"/>
    </row>
    <row r="47" spans="1:5">
      <c r="A47" s="96"/>
      <c r="B47" s="264"/>
      <c r="C47" s="292"/>
      <c r="D47" s="292"/>
      <c r="E47" s="2053"/>
    </row>
    <row r="48" spans="1:5">
      <c r="A48" s="96" t="s">
        <v>31</v>
      </c>
      <c r="B48" s="274" t="s">
        <v>203</v>
      </c>
      <c r="C48" s="291"/>
      <c r="D48" s="291"/>
      <c r="E48" s="2376"/>
    </row>
    <row r="49" spans="1:5">
      <c r="A49" s="96"/>
      <c r="B49" s="274"/>
      <c r="C49" s="291"/>
      <c r="D49" s="291"/>
      <c r="E49" s="2376"/>
    </row>
    <row r="50" spans="1:5" ht="43.95" customHeight="1">
      <c r="A50" s="96"/>
      <c r="B50" s="2521" t="s">
        <v>727</v>
      </c>
      <c r="C50" s="2522"/>
      <c r="D50" s="2522"/>
      <c r="E50" s="2386"/>
    </row>
    <row r="51" spans="1:5">
      <c r="A51" s="96"/>
      <c r="B51" s="264"/>
      <c r="C51" s="292"/>
      <c r="D51" s="292"/>
      <c r="E51" s="2053"/>
    </row>
    <row r="52" spans="1:5">
      <c r="A52" s="96" t="s">
        <v>32</v>
      </c>
      <c r="B52" s="274" t="s">
        <v>204</v>
      </c>
      <c r="C52" s="291"/>
      <c r="D52" s="291"/>
      <c r="E52" s="2376"/>
    </row>
    <row r="53" spans="1:5">
      <c r="A53" s="96"/>
      <c r="B53" s="264"/>
      <c r="C53" s="292"/>
      <c r="D53" s="292"/>
      <c r="E53" s="2053"/>
    </row>
    <row r="54" spans="1:5" ht="15" customHeight="1">
      <c r="A54" s="96"/>
      <c r="B54" s="2521" t="s">
        <v>610</v>
      </c>
      <c r="C54" s="2522"/>
      <c r="D54" s="2522"/>
      <c r="E54" s="2053"/>
    </row>
    <row r="55" spans="1:5">
      <c r="A55" s="96"/>
      <c r="B55" s="264"/>
      <c r="C55" s="292"/>
      <c r="D55" s="292"/>
      <c r="E55" s="2053"/>
    </row>
    <row r="56" spans="1:5" s="192" customFormat="1" ht="13.8">
      <c r="A56" s="96"/>
      <c r="B56" s="2529" t="s">
        <v>665</v>
      </c>
      <c r="C56" s="2530"/>
      <c r="D56" s="2531"/>
      <c r="E56" s="2053"/>
    </row>
    <row r="57" spans="1:5" s="192" customFormat="1" ht="13.8">
      <c r="A57" s="96"/>
      <c r="B57" s="264"/>
      <c r="C57" s="292"/>
      <c r="D57" s="292"/>
      <c r="E57" s="2053"/>
    </row>
    <row r="58" spans="1:5" s="192" customFormat="1" ht="12.75" customHeight="1">
      <c r="A58" s="96"/>
      <c r="B58" s="2521" t="s">
        <v>666</v>
      </c>
      <c r="C58" s="2522"/>
      <c r="D58" s="2550"/>
      <c r="E58" s="2053"/>
    </row>
    <row r="59" spans="1:5" s="192" customFormat="1" ht="13.8">
      <c r="A59" s="96"/>
      <c r="B59" s="264"/>
      <c r="C59" s="292"/>
      <c r="D59" s="292"/>
      <c r="E59" s="2053"/>
    </row>
    <row r="60" spans="1:5" s="192" customFormat="1" ht="12.75" customHeight="1">
      <c r="A60" s="96"/>
      <c r="B60" s="2521" t="s">
        <v>667</v>
      </c>
      <c r="C60" s="2522"/>
      <c r="D60" s="2550"/>
      <c r="E60" s="2053"/>
    </row>
    <row r="61" spans="1:5" s="192" customFormat="1" ht="13.8">
      <c r="A61" s="96"/>
      <c r="B61" s="2561"/>
      <c r="C61" s="2562"/>
      <c r="D61" s="2562"/>
      <c r="E61" s="2387"/>
    </row>
    <row r="62" spans="1:5" s="192" customFormat="1" ht="12.75" customHeight="1">
      <c r="A62" s="96"/>
      <c r="B62" s="2521" t="s">
        <v>914</v>
      </c>
      <c r="C62" s="2522"/>
      <c r="D62" s="2550"/>
      <c r="E62" s="2053"/>
    </row>
    <row r="63" spans="1:5" s="192" customFormat="1" ht="13.8">
      <c r="A63" s="96"/>
      <c r="B63" s="274"/>
      <c r="C63" s="291"/>
      <c r="D63" s="291"/>
      <c r="E63" s="2376"/>
    </row>
    <row r="64" spans="1:5" s="192" customFormat="1" ht="12.75" customHeight="1">
      <c r="A64" s="96"/>
      <c r="B64" s="2521" t="s">
        <v>915</v>
      </c>
      <c r="C64" s="2522"/>
      <c r="D64" s="2550"/>
      <c r="E64" s="2053"/>
    </row>
    <row r="65" spans="1:5" s="192" customFormat="1" ht="13.8">
      <c r="A65" s="96"/>
      <c r="B65" s="274"/>
      <c r="C65" s="291"/>
      <c r="D65" s="291"/>
      <c r="E65" s="2376"/>
    </row>
    <row r="66" spans="1:5" s="192" customFormat="1" ht="12.75" customHeight="1">
      <c r="A66" s="96"/>
      <c r="B66" s="2521"/>
      <c r="C66" s="2522"/>
      <c r="D66" s="2550"/>
      <c r="E66" s="2053"/>
    </row>
    <row r="67" spans="1:5">
      <c r="A67" s="96"/>
      <c r="B67" s="274"/>
      <c r="C67" s="291"/>
      <c r="D67" s="291"/>
      <c r="E67" s="2376"/>
    </row>
    <row r="68" spans="1:5">
      <c r="A68" s="96"/>
      <c r="B68" s="274"/>
      <c r="C68" s="291"/>
      <c r="D68" s="291"/>
      <c r="E68" s="2376"/>
    </row>
    <row r="69" spans="1:5">
      <c r="A69" s="96"/>
      <c r="B69" s="274"/>
      <c r="C69" s="291"/>
      <c r="D69" s="291"/>
      <c r="E69" s="2376"/>
    </row>
    <row r="70" spans="1:5">
      <c r="A70" s="96"/>
      <c r="B70" s="274"/>
      <c r="C70" s="291"/>
      <c r="D70" s="291"/>
      <c r="E70" s="2376"/>
    </row>
    <row r="71" spans="1:5">
      <c r="A71" s="96"/>
      <c r="B71" s="2521"/>
      <c r="C71" s="2522"/>
      <c r="D71" s="2550"/>
      <c r="E71" s="2053"/>
    </row>
    <row r="72" spans="1:5">
      <c r="A72" s="96"/>
      <c r="B72" s="264"/>
      <c r="C72" s="292"/>
      <c r="D72" s="292"/>
      <c r="E72" s="2053"/>
    </row>
    <row r="73" spans="1:5">
      <c r="A73" s="96"/>
      <c r="B73" s="274"/>
      <c r="C73" s="291"/>
      <c r="D73" s="291"/>
      <c r="E73" s="2376"/>
    </row>
    <row r="74" spans="1:5">
      <c r="A74" s="96"/>
      <c r="B74" s="274"/>
      <c r="C74" s="291"/>
      <c r="D74" s="291"/>
      <c r="E74" s="2376"/>
    </row>
    <row r="75" spans="1:5">
      <c r="A75" s="96"/>
      <c r="B75" s="274"/>
      <c r="C75" s="291"/>
      <c r="D75" s="291"/>
      <c r="E75" s="2376"/>
    </row>
    <row r="76" spans="1:5">
      <c r="A76" s="96"/>
      <c r="B76" s="274"/>
      <c r="C76" s="291"/>
      <c r="D76" s="291"/>
      <c r="E76" s="2388"/>
    </row>
    <row r="77" spans="1:5">
      <c r="A77" s="98"/>
      <c r="B77" s="2551"/>
      <c r="C77" s="2552"/>
      <c r="D77" s="2552"/>
      <c r="E77" s="2389"/>
    </row>
    <row r="78" spans="1:5" ht="15" thickBot="1">
      <c r="A78" s="99"/>
      <c r="B78" s="176" t="s">
        <v>199</v>
      </c>
      <c r="C78" s="177"/>
      <c r="D78" s="102" t="s">
        <v>393</v>
      </c>
      <c r="E78" s="2382">
        <v>0</v>
      </c>
    </row>
    <row r="79" spans="1:5" ht="15" thickTop="1">
      <c r="A79" s="103"/>
      <c r="B79" s="169"/>
      <c r="C79" s="283"/>
      <c r="D79" s="293"/>
      <c r="E79" s="2390"/>
    </row>
    <row r="80" spans="1:5" ht="15" customHeight="1">
      <c r="A80" s="103"/>
      <c r="B80" s="2553" t="s">
        <v>205</v>
      </c>
      <c r="C80" s="2554"/>
      <c r="D80" s="2554"/>
      <c r="E80" s="2387"/>
    </row>
    <row r="81" spans="1:5">
      <c r="A81" s="103"/>
      <c r="B81" s="168"/>
      <c r="C81" s="137"/>
      <c r="D81" s="294"/>
      <c r="E81" s="2053"/>
    </row>
    <row r="82" spans="1:5">
      <c r="A82" s="104"/>
      <c r="B82" s="275"/>
      <c r="C82" s="137"/>
      <c r="D82" s="295"/>
      <c r="E82" s="2386"/>
    </row>
    <row r="83" spans="1:5">
      <c r="A83" s="104" t="s">
        <v>28</v>
      </c>
      <c r="B83" s="169" t="s">
        <v>206</v>
      </c>
      <c r="C83" s="283"/>
      <c r="D83" s="293"/>
      <c r="E83" s="2376"/>
    </row>
    <row r="84" spans="1:5">
      <c r="A84" s="104"/>
      <c r="B84" s="168"/>
      <c r="C84" s="137"/>
      <c r="D84" s="294"/>
      <c r="E84" s="2053"/>
    </row>
    <row r="85" spans="1:5">
      <c r="A85" s="104"/>
      <c r="B85" s="2555" t="s">
        <v>207</v>
      </c>
      <c r="C85" s="2556"/>
      <c r="D85" s="2556"/>
      <c r="E85" s="2386"/>
    </row>
    <row r="86" spans="1:5">
      <c r="A86" s="85"/>
      <c r="B86" s="168"/>
      <c r="C86" s="137"/>
      <c r="D86" s="294"/>
      <c r="E86" s="2053"/>
    </row>
    <row r="87" spans="1:5">
      <c r="A87" s="85"/>
      <c r="B87" s="105" t="s">
        <v>76</v>
      </c>
      <c r="C87" s="106">
        <v>2000</v>
      </c>
      <c r="D87" s="294" t="s">
        <v>77</v>
      </c>
      <c r="E87" s="2053"/>
    </row>
    <row r="88" spans="1:5">
      <c r="A88" s="85"/>
      <c r="B88" s="105" t="s">
        <v>611</v>
      </c>
      <c r="C88" s="106">
        <v>2000</v>
      </c>
      <c r="D88" s="294" t="s">
        <v>77</v>
      </c>
      <c r="E88" s="2053"/>
    </row>
    <row r="89" spans="1:5">
      <c r="A89" s="85"/>
      <c r="B89" s="105" t="s">
        <v>612</v>
      </c>
      <c r="C89" s="106">
        <v>2000</v>
      </c>
      <c r="D89" s="294" t="s">
        <v>77</v>
      </c>
      <c r="E89" s="2053"/>
    </row>
    <row r="90" spans="1:5">
      <c r="A90" s="85"/>
      <c r="B90" s="168"/>
      <c r="C90" s="107"/>
      <c r="D90" s="294"/>
      <c r="E90" s="2053"/>
    </row>
    <row r="91" spans="1:5">
      <c r="A91" s="85"/>
      <c r="B91" s="108" t="s">
        <v>208</v>
      </c>
      <c r="C91" s="109">
        <f>SUM(C87:C90)</f>
        <v>6000</v>
      </c>
      <c r="D91" s="294" t="s">
        <v>77</v>
      </c>
      <c r="E91" s="2053"/>
    </row>
    <row r="92" spans="1:5">
      <c r="A92" s="104"/>
      <c r="B92" s="168"/>
      <c r="C92" s="137"/>
      <c r="D92" s="294"/>
      <c r="E92" s="2053"/>
    </row>
    <row r="93" spans="1:5" ht="15" customHeight="1">
      <c r="A93" s="104"/>
      <c r="B93" s="2555" t="s">
        <v>335</v>
      </c>
      <c r="C93" s="2556"/>
      <c r="D93" s="2556"/>
      <c r="E93" s="2386"/>
    </row>
    <row r="94" spans="1:5">
      <c r="A94" s="104"/>
      <c r="B94" s="168"/>
      <c r="C94" s="137"/>
      <c r="D94" s="294"/>
      <c r="E94" s="2053"/>
    </row>
    <row r="95" spans="1:5">
      <c r="A95" s="171" t="s">
        <v>30</v>
      </c>
      <c r="B95" s="2566" t="s">
        <v>209</v>
      </c>
      <c r="C95" s="2567"/>
      <c r="D95" s="293"/>
      <c r="E95" s="2376"/>
    </row>
    <row r="96" spans="1:5">
      <c r="A96" s="104"/>
      <c r="B96" s="169"/>
      <c r="C96" s="283"/>
      <c r="D96" s="293"/>
      <c r="E96" s="2376"/>
    </row>
    <row r="97" spans="1:5" s="192" customFormat="1" ht="52.95" customHeight="1">
      <c r="A97" s="104"/>
      <c r="B97" s="2555" t="s">
        <v>795</v>
      </c>
      <c r="C97" s="2556"/>
      <c r="D97" s="2556"/>
      <c r="E97" s="2386"/>
    </row>
    <row r="98" spans="1:5">
      <c r="A98" s="104"/>
      <c r="B98" s="275"/>
      <c r="C98" s="137"/>
      <c r="D98" s="295"/>
      <c r="E98" s="2386"/>
    </row>
    <row r="99" spans="1:5">
      <c r="A99" s="104"/>
      <c r="B99" s="275"/>
      <c r="C99" s="137"/>
      <c r="D99" s="295"/>
      <c r="E99" s="2386"/>
    </row>
    <row r="100" spans="1:5">
      <c r="A100" s="104"/>
      <c r="B100" s="275"/>
      <c r="C100" s="137"/>
      <c r="D100" s="295"/>
      <c r="E100" s="2386"/>
    </row>
    <row r="101" spans="1:5">
      <c r="A101" s="104"/>
      <c r="B101" s="275"/>
      <c r="C101" s="137"/>
      <c r="D101" s="295"/>
      <c r="E101" s="2386"/>
    </row>
    <row r="102" spans="1:5">
      <c r="A102" s="104"/>
      <c r="B102" s="275"/>
      <c r="C102" s="137"/>
      <c r="D102" s="295"/>
      <c r="E102" s="2386"/>
    </row>
    <row r="103" spans="1:5">
      <c r="A103" s="104"/>
      <c r="B103" s="275"/>
      <c r="C103" s="137"/>
      <c r="D103" s="295"/>
      <c r="E103" s="2386"/>
    </row>
    <row r="104" spans="1:5">
      <c r="A104" s="104"/>
      <c r="B104" s="275"/>
      <c r="C104" s="137"/>
      <c r="D104" s="295"/>
      <c r="E104" s="2386"/>
    </row>
    <row r="105" spans="1:5">
      <c r="A105" s="104"/>
      <c r="B105" s="275"/>
      <c r="C105" s="137"/>
      <c r="D105" s="295"/>
      <c r="E105" s="2386"/>
    </row>
    <row r="106" spans="1:5">
      <c r="A106" s="104"/>
      <c r="B106" s="275"/>
      <c r="C106" s="137"/>
      <c r="D106" s="295"/>
      <c r="E106" s="2386"/>
    </row>
    <row r="107" spans="1:5">
      <c r="A107" s="104"/>
      <c r="B107" s="275"/>
      <c r="C107" s="137"/>
      <c r="D107" s="295"/>
      <c r="E107" s="2386"/>
    </row>
    <row r="108" spans="1:5">
      <c r="A108" s="104"/>
      <c r="B108" s="275"/>
      <c r="C108" s="137"/>
      <c r="D108" s="295"/>
      <c r="E108" s="2386"/>
    </row>
    <row r="109" spans="1:5">
      <c r="A109" s="104"/>
      <c r="B109" s="275"/>
      <c r="C109" s="137"/>
      <c r="D109" s="295"/>
      <c r="E109" s="2386"/>
    </row>
    <row r="110" spans="1:5">
      <c r="A110" s="104"/>
      <c r="B110" s="275"/>
      <c r="C110" s="137"/>
      <c r="D110" s="295"/>
      <c r="E110" s="2386"/>
    </row>
    <row r="111" spans="1:5">
      <c r="A111" s="104"/>
      <c r="B111" s="275"/>
      <c r="C111" s="137"/>
      <c r="D111" s="295"/>
      <c r="E111" s="2386"/>
    </row>
    <row r="112" spans="1:5">
      <c r="A112" s="104"/>
      <c r="B112" s="275"/>
      <c r="C112" s="137"/>
      <c r="D112" s="295"/>
      <c r="E112" s="2386"/>
    </row>
    <row r="113" spans="1:5">
      <c r="A113" s="104"/>
      <c r="B113" s="275"/>
      <c r="C113" s="137"/>
      <c r="D113" s="295"/>
      <c r="E113" s="2386"/>
    </row>
    <row r="114" spans="1:5">
      <c r="A114" s="104"/>
      <c r="B114" s="275"/>
      <c r="C114" s="137"/>
      <c r="D114" s="295"/>
      <c r="E114" s="2386"/>
    </row>
    <row r="115" spans="1:5">
      <c r="A115" s="104"/>
      <c r="B115" s="275"/>
      <c r="C115" s="137"/>
      <c r="D115" s="295"/>
      <c r="E115" s="2386"/>
    </row>
    <row r="116" spans="1:5">
      <c r="A116" s="104"/>
      <c r="B116" s="275"/>
      <c r="C116" s="137"/>
      <c r="D116" s="295"/>
      <c r="E116" s="2386"/>
    </row>
    <row r="117" spans="1:5">
      <c r="A117" s="104"/>
      <c r="B117" s="275"/>
      <c r="C117" s="137"/>
      <c r="D117" s="295"/>
      <c r="E117" s="2386"/>
    </row>
    <row r="118" spans="1:5">
      <c r="A118" s="104"/>
      <c r="B118" s="275"/>
      <c r="C118" s="137"/>
      <c r="D118" s="295"/>
      <c r="E118" s="2386"/>
    </row>
    <row r="119" spans="1:5">
      <c r="A119" s="104"/>
      <c r="B119" s="275"/>
      <c r="C119" s="137"/>
      <c r="D119" s="295"/>
      <c r="E119" s="2386"/>
    </row>
    <row r="120" spans="1:5">
      <c r="A120" s="104"/>
      <c r="B120" s="275"/>
      <c r="C120" s="137"/>
      <c r="D120" s="295"/>
      <c r="E120" s="2386"/>
    </row>
    <row r="121" spans="1:5">
      <c r="A121" s="104"/>
      <c r="B121" s="275"/>
      <c r="C121" s="137"/>
      <c r="D121" s="295"/>
      <c r="E121" s="2386"/>
    </row>
    <row r="122" spans="1:5">
      <c r="A122" s="104"/>
      <c r="B122" s="275"/>
      <c r="C122" s="137"/>
      <c r="D122" s="295"/>
      <c r="E122" s="2391"/>
    </row>
    <row r="123" spans="1:5">
      <c r="A123" s="110"/>
      <c r="B123" s="111"/>
      <c r="C123" s="112"/>
      <c r="D123" s="113"/>
      <c r="E123" s="2392"/>
    </row>
    <row r="124" spans="1:5" ht="15" thickBot="1">
      <c r="A124" s="131"/>
      <c r="B124" s="100" t="s">
        <v>199</v>
      </c>
      <c r="C124" s="101"/>
      <c r="D124" s="102" t="s">
        <v>393</v>
      </c>
      <c r="E124" s="2382">
        <v>0</v>
      </c>
    </row>
    <row r="125" spans="1:5" ht="15" thickTop="1">
      <c r="A125" s="114"/>
      <c r="B125" s="115"/>
      <c r="C125" s="137"/>
      <c r="D125" s="296"/>
      <c r="E125" s="2393"/>
    </row>
    <row r="126" spans="1:5">
      <c r="A126" s="89"/>
      <c r="B126" s="169" t="s">
        <v>210</v>
      </c>
      <c r="C126" s="283"/>
      <c r="D126" s="293"/>
      <c r="E126" s="2376"/>
    </row>
    <row r="127" spans="1:5">
      <c r="A127" s="89"/>
      <c r="B127" s="169"/>
      <c r="C127" s="283"/>
      <c r="D127" s="293"/>
      <c r="E127" s="2376"/>
    </row>
    <row r="128" spans="1:5">
      <c r="A128" s="89" t="s">
        <v>28</v>
      </c>
      <c r="B128" s="169" t="s">
        <v>211</v>
      </c>
      <c r="C128" s="283"/>
      <c r="D128" s="293"/>
      <c r="E128" s="2376"/>
    </row>
    <row r="129" spans="1:5">
      <c r="A129" s="89"/>
      <c r="B129" s="168"/>
      <c r="C129" s="137"/>
      <c r="D129" s="294"/>
      <c r="E129" s="2053"/>
    </row>
    <row r="130" spans="1:5" ht="68.400000000000006" customHeight="1">
      <c r="A130" s="89"/>
      <c r="B130" s="2521" t="s">
        <v>439</v>
      </c>
      <c r="C130" s="2522"/>
      <c r="D130" s="2522"/>
      <c r="E130" s="2386"/>
    </row>
    <row r="131" spans="1:5">
      <c r="A131" s="89"/>
      <c r="B131" s="264"/>
      <c r="C131" s="292"/>
      <c r="D131" s="292"/>
      <c r="E131" s="2053"/>
    </row>
    <row r="132" spans="1:5" ht="42.6" customHeight="1">
      <c r="A132" s="89" t="s">
        <v>30</v>
      </c>
      <c r="B132" s="2521" t="s">
        <v>212</v>
      </c>
      <c r="C132" s="2522"/>
      <c r="D132" s="2522"/>
      <c r="E132" s="2386"/>
    </row>
    <row r="133" spans="1:5">
      <c r="A133" s="89"/>
      <c r="B133" s="264"/>
      <c r="C133" s="292"/>
      <c r="D133" s="292"/>
      <c r="E133" s="2053"/>
    </row>
    <row r="134" spans="1:5">
      <c r="A134" s="89" t="s">
        <v>31</v>
      </c>
      <c r="B134" s="269" t="s">
        <v>440</v>
      </c>
      <c r="C134" s="286"/>
      <c r="D134" s="286"/>
      <c r="E134" s="2378"/>
    </row>
    <row r="135" spans="1:5">
      <c r="A135" s="89"/>
      <c r="B135" s="269"/>
      <c r="C135" s="286"/>
      <c r="D135" s="286"/>
      <c r="E135" s="2378"/>
    </row>
    <row r="136" spans="1:5">
      <c r="A136" s="89"/>
      <c r="B136" s="297" t="s">
        <v>748</v>
      </c>
      <c r="C136" s="298"/>
      <c r="D136" s="299"/>
      <c r="E136" s="2378"/>
    </row>
    <row r="137" spans="1:5">
      <c r="A137" s="89"/>
      <c r="B137" s="297"/>
      <c r="C137" s="298"/>
      <c r="D137" s="299"/>
      <c r="E137" s="2378"/>
    </row>
    <row r="138" spans="1:5">
      <c r="A138" s="89"/>
      <c r="B138" s="2529" t="s">
        <v>441</v>
      </c>
      <c r="C138" s="2530"/>
      <c r="D138" s="2531"/>
      <c r="E138" s="2378"/>
    </row>
    <row r="139" spans="1:5">
      <c r="A139" s="89"/>
      <c r="B139" s="267"/>
      <c r="C139" s="300"/>
      <c r="D139" s="268"/>
      <c r="E139" s="2378"/>
    </row>
    <row r="140" spans="1:5" ht="14.4" customHeight="1">
      <c r="A140" s="89"/>
      <c r="B140" s="2534" t="s">
        <v>442</v>
      </c>
      <c r="C140" s="2535"/>
      <c r="D140" s="2536"/>
      <c r="E140" s="2378"/>
    </row>
    <row r="141" spans="1:5">
      <c r="A141" s="89"/>
      <c r="B141" s="2534"/>
      <c r="C141" s="2535"/>
      <c r="D141" s="2536"/>
      <c r="E141" s="2378"/>
    </row>
    <row r="142" spans="1:5">
      <c r="A142" s="89"/>
      <c r="B142" s="2534"/>
      <c r="C142" s="2535"/>
      <c r="D142" s="2536"/>
      <c r="E142" s="2378"/>
    </row>
    <row r="143" spans="1:5">
      <c r="A143" s="89"/>
      <c r="B143" s="2534"/>
      <c r="C143" s="2535"/>
      <c r="D143" s="2536"/>
      <c r="E143" s="2378"/>
    </row>
    <row r="144" spans="1:5">
      <c r="A144" s="89"/>
      <c r="B144" s="2534"/>
      <c r="C144" s="2535"/>
      <c r="D144" s="2536"/>
      <c r="E144" s="2378"/>
    </row>
    <row r="145" spans="1:5">
      <c r="A145" s="89"/>
      <c r="B145" s="2534"/>
      <c r="C145" s="2535"/>
      <c r="D145" s="2536"/>
      <c r="E145" s="2378"/>
    </row>
    <row r="146" spans="1:5">
      <c r="A146" s="89"/>
      <c r="B146" s="2534"/>
      <c r="C146" s="2535"/>
      <c r="D146" s="2536"/>
      <c r="E146" s="2378"/>
    </row>
    <row r="147" spans="1:5">
      <c r="A147" s="89"/>
      <c r="B147" s="2534" t="s">
        <v>443</v>
      </c>
      <c r="C147" s="2535"/>
      <c r="D147" s="2536"/>
      <c r="E147" s="2378"/>
    </row>
    <row r="148" spans="1:5">
      <c r="A148" s="89"/>
      <c r="B148" s="2534"/>
      <c r="C148" s="2535"/>
      <c r="D148" s="2536"/>
      <c r="E148" s="2378"/>
    </row>
    <row r="149" spans="1:5" ht="43.2" customHeight="1">
      <c r="A149" s="89"/>
      <c r="B149" s="2534" t="s">
        <v>444</v>
      </c>
      <c r="C149" s="2535"/>
      <c r="D149" s="2536"/>
      <c r="E149" s="2378"/>
    </row>
    <row r="150" spans="1:5">
      <c r="A150" s="89"/>
      <c r="B150" s="269"/>
      <c r="C150" s="286"/>
      <c r="D150" s="286"/>
      <c r="E150" s="2378"/>
    </row>
    <row r="151" spans="1:5">
      <c r="A151" s="89" t="s">
        <v>32</v>
      </c>
      <c r="B151" s="269" t="s">
        <v>445</v>
      </c>
      <c r="C151" s="286"/>
      <c r="D151" s="286"/>
      <c r="E151" s="2378"/>
    </row>
    <row r="152" spans="1:5">
      <c r="A152" s="89"/>
      <c r="B152" s="269"/>
      <c r="C152" s="286"/>
      <c r="D152" s="286"/>
      <c r="E152" s="2378"/>
    </row>
    <row r="153" spans="1:5" ht="15" customHeight="1">
      <c r="A153" s="89" t="s">
        <v>33</v>
      </c>
      <c r="B153" s="271" t="s">
        <v>446</v>
      </c>
      <c r="C153" s="287"/>
      <c r="D153" s="287"/>
      <c r="E153" s="2379"/>
    </row>
    <row r="154" spans="1:5">
      <c r="A154" s="89"/>
      <c r="B154" s="269"/>
      <c r="C154" s="286"/>
      <c r="D154" s="286"/>
      <c r="E154" s="2378"/>
    </row>
    <row r="155" spans="1:5" ht="30" customHeight="1">
      <c r="A155" s="89"/>
      <c r="B155" s="2534" t="s">
        <v>712</v>
      </c>
      <c r="C155" s="2535"/>
      <c r="D155" s="2536"/>
      <c r="E155" s="2378"/>
    </row>
    <row r="156" spans="1:5">
      <c r="A156" s="89"/>
      <c r="B156" s="269"/>
      <c r="C156" s="286"/>
      <c r="D156" s="286"/>
      <c r="E156" s="2378"/>
    </row>
    <row r="157" spans="1:5" ht="30" customHeight="1">
      <c r="A157" s="89"/>
      <c r="B157" s="2534" t="s">
        <v>447</v>
      </c>
      <c r="C157" s="2535"/>
      <c r="D157" s="2536"/>
      <c r="E157" s="2378"/>
    </row>
    <row r="158" spans="1:5" ht="15" customHeight="1">
      <c r="A158" s="89"/>
      <c r="B158" s="2534"/>
      <c r="C158" s="2535"/>
      <c r="D158" s="2536"/>
      <c r="E158" s="2378"/>
    </row>
    <row r="159" spans="1:5" ht="15" customHeight="1">
      <c r="A159" s="89"/>
      <c r="B159" s="265"/>
      <c r="C159" s="288"/>
      <c r="D159" s="288"/>
      <c r="E159" s="2378"/>
    </row>
    <row r="160" spans="1:5" ht="15" customHeight="1">
      <c r="A160" s="89"/>
      <c r="B160" s="265"/>
      <c r="C160" s="288"/>
      <c r="D160" s="288"/>
      <c r="E160" s="2378"/>
    </row>
    <row r="161" spans="1:5" ht="15" customHeight="1">
      <c r="A161" s="89"/>
      <c r="B161" s="271"/>
      <c r="C161" s="287"/>
      <c r="D161" s="287"/>
      <c r="E161" s="2380"/>
    </row>
    <row r="162" spans="1:5">
      <c r="A162" s="116"/>
      <c r="B162" s="174"/>
      <c r="C162" s="175"/>
      <c r="D162" s="175"/>
      <c r="E162" s="2394"/>
    </row>
    <row r="163" spans="1:5" ht="15" thickBot="1">
      <c r="A163" s="131"/>
      <c r="B163" s="176" t="s">
        <v>199</v>
      </c>
      <c r="C163" s="177"/>
      <c r="D163" s="102" t="s">
        <v>393</v>
      </c>
      <c r="E163" s="2382">
        <f>SUM(E126:E162)</f>
        <v>0</v>
      </c>
    </row>
    <row r="164" spans="1:5" ht="15" customHeight="1" thickTop="1">
      <c r="A164" s="89"/>
      <c r="B164" s="271"/>
      <c r="C164" s="287"/>
      <c r="D164" s="287"/>
      <c r="E164" s="2395"/>
    </row>
    <row r="165" spans="1:5" ht="15" customHeight="1">
      <c r="A165" s="89" t="s">
        <v>28</v>
      </c>
      <c r="B165" s="271" t="s">
        <v>448</v>
      </c>
      <c r="C165" s="287"/>
      <c r="D165" s="287"/>
      <c r="E165" s="2379"/>
    </row>
    <row r="166" spans="1:5" ht="7.2" customHeight="1">
      <c r="A166" s="89"/>
      <c r="B166" s="271"/>
      <c r="C166" s="287"/>
      <c r="D166" s="287"/>
      <c r="E166" s="2379"/>
    </row>
    <row r="167" spans="1:5" ht="15" customHeight="1">
      <c r="A167" s="89"/>
      <c r="B167" s="2534" t="s">
        <v>449</v>
      </c>
      <c r="C167" s="2535"/>
      <c r="D167" s="2536"/>
      <c r="E167" s="2379"/>
    </row>
    <row r="168" spans="1:5" ht="15" customHeight="1">
      <c r="A168" s="89"/>
      <c r="B168" s="2534"/>
      <c r="C168" s="2535"/>
      <c r="D168" s="2536"/>
      <c r="E168" s="2379"/>
    </row>
    <row r="169" spans="1:5" ht="15" customHeight="1">
      <c r="A169" s="89"/>
      <c r="B169" s="2534"/>
      <c r="C169" s="2535"/>
      <c r="D169" s="2536"/>
      <c r="E169" s="2379"/>
    </row>
    <row r="170" spans="1:5" ht="8.4" customHeight="1">
      <c r="A170" s="89"/>
      <c r="B170" s="271"/>
      <c r="C170" s="287"/>
      <c r="D170" s="287"/>
      <c r="E170" s="2379"/>
    </row>
    <row r="171" spans="1:5" ht="15" customHeight="1">
      <c r="A171" s="89" t="s">
        <v>30</v>
      </c>
      <c r="B171" s="271" t="s">
        <v>450</v>
      </c>
      <c r="C171" s="287"/>
      <c r="D171" s="287"/>
      <c r="E171" s="2379"/>
    </row>
    <row r="172" spans="1:5" ht="7.2" customHeight="1">
      <c r="A172" s="89"/>
      <c r="B172" s="271"/>
      <c r="C172" s="287"/>
      <c r="D172" s="287"/>
      <c r="E172" s="2379"/>
    </row>
    <row r="173" spans="1:5" ht="15" customHeight="1">
      <c r="A173" s="89"/>
      <c r="B173" s="119" t="s">
        <v>451</v>
      </c>
      <c r="C173" s="287"/>
      <c r="D173" s="287"/>
      <c r="E173" s="2379"/>
    </row>
    <row r="174" spans="1:5" ht="15" customHeight="1">
      <c r="A174" s="89"/>
      <c r="B174" s="419" t="s">
        <v>737</v>
      </c>
      <c r="C174" s="287"/>
      <c r="D174" s="287"/>
      <c r="E174" s="2379"/>
    </row>
    <row r="175" spans="1:5" ht="15" customHeight="1">
      <c r="A175" s="89"/>
      <c r="B175" s="2534" t="s">
        <v>738</v>
      </c>
      <c r="C175" s="2537"/>
      <c r="D175" s="2538"/>
      <c r="E175" s="2379"/>
    </row>
    <row r="176" spans="1:5" ht="15" customHeight="1">
      <c r="A176" s="89"/>
      <c r="B176" s="2539"/>
      <c r="C176" s="2537"/>
      <c r="D176" s="2538"/>
      <c r="E176" s="2379"/>
    </row>
    <row r="177" spans="1:5" ht="15" customHeight="1">
      <c r="A177" s="89"/>
      <c r="B177" s="2539"/>
      <c r="C177" s="2537"/>
      <c r="D177" s="2538"/>
      <c r="E177" s="2379"/>
    </row>
    <row r="178" spans="1:5" ht="15" customHeight="1">
      <c r="A178" s="89"/>
      <c r="B178" s="2539"/>
      <c r="C178" s="2537"/>
      <c r="D178" s="2538"/>
      <c r="E178" s="2379"/>
    </row>
    <row r="179" spans="1:5" ht="7.95" customHeight="1">
      <c r="A179" s="89"/>
      <c r="B179" s="132"/>
      <c r="C179" s="301"/>
      <c r="D179" s="301"/>
      <c r="E179" s="2379"/>
    </row>
    <row r="180" spans="1:5" ht="15" customHeight="1">
      <c r="A180" s="89"/>
      <c r="B180" s="2534" t="s">
        <v>452</v>
      </c>
      <c r="C180" s="2535"/>
      <c r="D180" s="2536"/>
      <c r="E180" s="2379"/>
    </row>
    <row r="181" spans="1:5" ht="15" customHeight="1">
      <c r="A181" s="89"/>
      <c r="B181" s="2534"/>
      <c r="C181" s="2535"/>
      <c r="D181" s="2536"/>
      <c r="E181" s="2379"/>
    </row>
    <row r="182" spans="1:5" ht="6" customHeight="1">
      <c r="A182" s="89"/>
      <c r="B182" s="132"/>
      <c r="C182" s="301"/>
      <c r="D182" s="301"/>
      <c r="E182" s="2379"/>
    </row>
    <row r="183" spans="1:5" ht="15" customHeight="1">
      <c r="A183" s="89"/>
      <c r="B183" s="267" t="s">
        <v>453</v>
      </c>
      <c r="C183" s="301"/>
      <c r="D183" s="301"/>
      <c r="E183" s="2379"/>
    </row>
    <row r="184" spans="1:5" ht="7.95" customHeight="1">
      <c r="A184" s="89"/>
      <c r="B184" s="267"/>
      <c r="C184" s="301"/>
      <c r="D184" s="301"/>
      <c r="E184" s="2379"/>
    </row>
    <row r="185" spans="1:5" ht="15" customHeight="1">
      <c r="A185" s="89"/>
      <c r="B185" s="2534" t="s">
        <v>454</v>
      </c>
      <c r="C185" s="2535"/>
      <c r="D185" s="2536"/>
      <c r="E185" s="2379"/>
    </row>
    <row r="186" spans="1:5" ht="15" customHeight="1">
      <c r="A186" s="89"/>
      <c r="B186" s="2534"/>
      <c r="C186" s="2535"/>
      <c r="D186" s="2536"/>
      <c r="E186" s="2379"/>
    </row>
    <row r="187" spans="1:5">
      <c r="A187" s="89"/>
      <c r="B187" s="2534"/>
      <c r="C187" s="2535"/>
      <c r="D187" s="2536"/>
      <c r="E187" s="2378"/>
    </row>
    <row r="188" spans="1:5">
      <c r="A188" s="89"/>
      <c r="B188" s="2534"/>
      <c r="C188" s="2535"/>
      <c r="D188" s="2536"/>
      <c r="E188" s="2378"/>
    </row>
    <row r="189" spans="1:5" ht="11.4" customHeight="1">
      <c r="A189" s="89"/>
      <c r="B189" s="265"/>
      <c r="C189" s="288"/>
      <c r="D189" s="288"/>
      <c r="E189" s="2378"/>
    </row>
    <row r="190" spans="1:5" ht="15" customHeight="1">
      <c r="A190" s="89" t="s">
        <v>31</v>
      </c>
      <c r="B190" s="297" t="s">
        <v>455</v>
      </c>
      <c r="C190" s="298"/>
      <c r="D190" s="298"/>
      <c r="E190" s="2379"/>
    </row>
    <row r="191" spans="1:5" ht="6.6" customHeight="1">
      <c r="A191" s="89"/>
      <c r="B191" s="269"/>
      <c r="C191" s="286"/>
      <c r="D191" s="286"/>
      <c r="E191" s="2378"/>
    </row>
    <row r="192" spans="1:5" ht="15" customHeight="1">
      <c r="A192" s="89" t="s">
        <v>32</v>
      </c>
      <c r="B192" s="297" t="s">
        <v>456</v>
      </c>
      <c r="C192" s="298"/>
      <c r="D192" s="298"/>
      <c r="E192" s="2379"/>
    </row>
    <row r="193" spans="1:5" ht="8.4" customHeight="1">
      <c r="A193" s="89"/>
      <c r="B193" s="269"/>
      <c r="C193" s="286"/>
      <c r="D193" s="286"/>
      <c r="E193" s="2378"/>
    </row>
    <row r="194" spans="1:5" ht="14.4" customHeight="1">
      <c r="A194" s="89"/>
      <c r="B194" s="2534" t="s">
        <v>457</v>
      </c>
      <c r="C194" s="2535"/>
      <c r="D194" s="2536"/>
      <c r="E194" s="2378"/>
    </row>
    <row r="195" spans="1:5">
      <c r="A195" s="89"/>
      <c r="B195" s="2534"/>
      <c r="C195" s="2535"/>
      <c r="D195" s="2536"/>
      <c r="E195" s="2378"/>
    </row>
    <row r="196" spans="1:5">
      <c r="A196" s="89"/>
      <c r="B196" s="2534"/>
      <c r="C196" s="2535"/>
      <c r="D196" s="2536"/>
      <c r="E196" s="2378"/>
    </row>
    <row r="197" spans="1:5">
      <c r="A197" s="89"/>
      <c r="B197" s="2534"/>
      <c r="C197" s="2535"/>
      <c r="D197" s="2536"/>
      <c r="E197" s="2378"/>
    </row>
    <row r="198" spans="1:5" ht="8.4" customHeight="1">
      <c r="A198" s="89"/>
      <c r="B198" s="269"/>
      <c r="C198" s="286"/>
      <c r="D198" s="286"/>
      <c r="E198" s="2378"/>
    </row>
    <row r="199" spans="1:5">
      <c r="A199" s="89" t="s">
        <v>33</v>
      </c>
      <c r="B199" s="297" t="s">
        <v>458</v>
      </c>
      <c r="C199" s="298"/>
      <c r="D199" s="299"/>
      <c r="E199" s="2378"/>
    </row>
    <row r="200" spans="1:5">
      <c r="A200" s="89"/>
      <c r="B200" s="269"/>
      <c r="C200" s="286"/>
      <c r="D200" s="286"/>
      <c r="E200" s="2378"/>
    </row>
    <row r="201" spans="1:5" ht="15" customHeight="1">
      <c r="A201" s="89" t="s">
        <v>34</v>
      </c>
      <c r="B201" s="297" t="s">
        <v>459</v>
      </c>
      <c r="C201" s="287"/>
      <c r="D201" s="287"/>
      <c r="E201" s="2379"/>
    </row>
    <row r="202" spans="1:5" ht="9.6" customHeight="1">
      <c r="A202" s="89"/>
      <c r="B202" s="297"/>
      <c r="C202" s="287"/>
      <c r="D202" s="287"/>
      <c r="E202" s="2379"/>
    </row>
    <row r="203" spans="1:5">
      <c r="A203" s="89"/>
      <c r="B203" s="2534" t="s">
        <v>460</v>
      </c>
      <c r="C203" s="2535"/>
      <c r="D203" s="2536"/>
      <c r="E203" s="2378"/>
    </row>
    <row r="204" spans="1:5" ht="4.95" customHeight="1">
      <c r="A204" s="89"/>
      <c r="B204" s="265"/>
      <c r="C204" s="288"/>
      <c r="D204" s="288"/>
      <c r="E204" s="2378"/>
    </row>
    <row r="205" spans="1:5">
      <c r="A205" s="89"/>
      <c r="B205" s="2534" t="s">
        <v>461</v>
      </c>
      <c r="C205" s="2535"/>
      <c r="D205" s="2536"/>
      <c r="E205" s="2378"/>
    </row>
    <row r="206" spans="1:5">
      <c r="A206" s="89"/>
      <c r="B206" s="2534"/>
      <c r="C206" s="2535"/>
      <c r="D206" s="2536"/>
      <c r="E206" s="2378"/>
    </row>
    <row r="207" spans="1:5">
      <c r="A207" s="89"/>
      <c r="B207" s="2534"/>
      <c r="C207" s="2535"/>
      <c r="D207" s="2536"/>
      <c r="E207" s="2378"/>
    </row>
    <row r="208" spans="1:5" ht="9.6" customHeight="1">
      <c r="A208" s="89"/>
      <c r="B208" s="267"/>
      <c r="C208" s="300"/>
      <c r="D208" s="300"/>
      <c r="E208" s="2378"/>
    </row>
    <row r="209" spans="1:5" ht="45" customHeight="1">
      <c r="A209" s="89"/>
      <c r="B209" s="2534" t="s">
        <v>462</v>
      </c>
      <c r="C209" s="2535"/>
      <c r="D209" s="2536"/>
      <c r="E209" s="2378"/>
    </row>
    <row r="210" spans="1:5" ht="8.4" customHeight="1">
      <c r="A210" s="89"/>
      <c r="B210" s="265"/>
      <c r="C210" s="288"/>
      <c r="D210" s="288"/>
      <c r="E210" s="2378"/>
    </row>
    <row r="211" spans="1:5">
      <c r="A211" s="89"/>
      <c r="B211" s="267" t="s">
        <v>463</v>
      </c>
      <c r="C211" s="300"/>
      <c r="D211" s="300"/>
      <c r="E211" s="2378"/>
    </row>
    <row r="212" spans="1:5" ht="8.4" customHeight="1">
      <c r="A212" s="89"/>
      <c r="B212" s="269"/>
      <c r="C212" s="286"/>
      <c r="D212" s="286"/>
      <c r="E212" s="2378"/>
    </row>
    <row r="213" spans="1:5" ht="15" customHeight="1">
      <c r="A213" s="89"/>
      <c r="B213" s="2534" t="s">
        <v>464</v>
      </c>
      <c r="C213" s="2535"/>
      <c r="D213" s="2536"/>
      <c r="E213" s="2378"/>
    </row>
    <row r="214" spans="1:5">
      <c r="A214" s="89"/>
      <c r="B214" s="269"/>
      <c r="C214" s="286"/>
      <c r="D214" s="286"/>
      <c r="E214" s="2396"/>
    </row>
    <row r="215" spans="1:5">
      <c r="A215" s="116"/>
      <c r="B215" s="174"/>
      <c r="C215" s="175"/>
      <c r="D215" s="175"/>
      <c r="E215" s="2394"/>
    </row>
    <row r="216" spans="1:5" ht="15" thickBot="1">
      <c r="A216" s="131"/>
      <c r="B216" s="176" t="s">
        <v>199</v>
      </c>
      <c r="C216" s="177"/>
      <c r="D216" s="102" t="s">
        <v>393</v>
      </c>
      <c r="E216" s="2382">
        <f>SUM(E166:E215)</f>
        <v>0</v>
      </c>
    </row>
    <row r="217" spans="1:5" ht="15" thickTop="1">
      <c r="A217" s="89"/>
      <c r="B217" s="269"/>
      <c r="C217" s="286"/>
      <c r="D217" s="286"/>
      <c r="E217" s="2383"/>
    </row>
    <row r="218" spans="1:5" ht="15" customHeight="1">
      <c r="A218" s="89" t="s">
        <v>28</v>
      </c>
      <c r="B218" s="297" t="s">
        <v>465</v>
      </c>
      <c r="C218" s="298"/>
      <c r="D218" s="298"/>
      <c r="E218" s="2379"/>
    </row>
    <row r="219" spans="1:5">
      <c r="A219" s="89"/>
      <c r="B219" s="269"/>
      <c r="C219" s="286"/>
      <c r="D219" s="286"/>
      <c r="E219" s="2378"/>
    </row>
    <row r="220" spans="1:5">
      <c r="A220" s="89" t="s">
        <v>30</v>
      </c>
      <c r="B220" s="297" t="s">
        <v>466</v>
      </c>
      <c r="C220" s="298"/>
      <c r="D220" s="299"/>
      <c r="E220" s="2378"/>
    </row>
    <row r="221" spans="1:5">
      <c r="A221" s="89"/>
      <c r="B221" s="269"/>
      <c r="C221" s="286"/>
      <c r="D221" s="286"/>
      <c r="E221" s="2378"/>
    </row>
    <row r="222" spans="1:5" ht="15" customHeight="1">
      <c r="A222" s="104" t="s">
        <v>31</v>
      </c>
      <c r="B222" s="297" t="s">
        <v>467</v>
      </c>
      <c r="C222" s="298"/>
      <c r="D222" s="298"/>
      <c r="E222" s="2055"/>
    </row>
    <row r="223" spans="1:5">
      <c r="A223" s="104"/>
      <c r="B223" s="273"/>
      <c r="C223" s="302"/>
      <c r="D223" s="302"/>
      <c r="E223" s="2055"/>
    </row>
    <row r="224" spans="1:5" ht="15" customHeight="1">
      <c r="A224" s="104" t="s">
        <v>32</v>
      </c>
      <c r="B224" s="297" t="s">
        <v>468</v>
      </c>
      <c r="C224" s="298"/>
      <c r="D224" s="298"/>
      <c r="E224" s="2058"/>
    </row>
    <row r="225" spans="1:5" ht="7.95" customHeight="1">
      <c r="A225" s="104"/>
      <c r="B225" s="297"/>
      <c r="C225" s="298"/>
      <c r="D225" s="298"/>
      <c r="E225" s="2058"/>
    </row>
    <row r="226" spans="1:5" ht="15" customHeight="1">
      <c r="A226" s="104"/>
      <c r="B226" s="2534" t="s">
        <v>469</v>
      </c>
      <c r="C226" s="2535"/>
      <c r="D226" s="2536"/>
      <c r="E226" s="2058"/>
    </row>
    <row r="227" spans="1:5" ht="15" customHeight="1">
      <c r="A227" s="104"/>
      <c r="B227" s="2534"/>
      <c r="C227" s="2535"/>
      <c r="D227" s="2536"/>
      <c r="E227" s="2058"/>
    </row>
    <row r="228" spans="1:5" ht="8.4" customHeight="1">
      <c r="A228" s="104"/>
      <c r="B228" s="265"/>
      <c r="C228" s="288"/>
      <c r="D228" s="266"/>
      <c r="E228" s="2058"/>
    </row>
    <row r="229" spans="1:5" ht="15" customHeight="1">
      <c r="A229" s="104"/>
      <c r="B229" s="297" t="s">
        <v>755</v>
      </c>
      <c r="C229" s="298"/>
      <c r="D229" s="299"/>
      <c r="E229" s="2058"/>
    </row>
    <row r="230" spans="1:5" ht="15" customHeight="1">
      <c r="A230" s="104"/>
      <c r="B230" s="297"/>
      <c r="C230" s="298"/>
      <c r="D230" s="298"/>
      <c r="E230" s="2058"/>
    </row>
    <row r="231" spans="1:5" ht="15" customHeight="1">
      <c r="A231" s="104" t="s">
        <v>33</v>
      </c>
      <c r="B231" s="297" t="s">
        <v>470</v>
      </c>
      <c r="C231" s="298"/>
      <c r="D231" s="298"/>
      <c r="E231" s="2058"/>
    </row>
    <row r="232" spans="1:5" ht="9" customHeight="1">
      <c r="A232" s="89"/>
      <c r="B232" s="264"/>
      <c r="C232" s="292"/>
      <c r="D232" s="292"/>
      <c r="E232" s="2386"/>
    </row>
    <row r="233" spans="1:5" ht="30" customHeight="1">
      <c r="A233" s="89"/>
      <c r="B233" s="2534" t="s">
        <v>471</v>
      </c>
      <c r="C233" s="2535"/>
      <c r="D233" s="2536"/>
      <c r="E233" s="2386"/>
    </row>
    <row r="234" spans="1:5">
      <c r="A234" s="89"/>
      <c r="B234" s="264"/>
      <c r="C234" s="292"/>
      <c r="D234" s="292"/>
      <c r="E234" s="2386"/>
    </row>
    <row r="235" spans="1:5" ht="14.4" customHeight="1">
      <c r="A235" s="89" t="s">
        <v>34</v>
      </c>
      <c r="B235" s="297" t="s">
        <v>472</v>
      </c>
      <c r="C235" s="298"/>
      <c r="D235" s="298"/>
      <c r="E235" s="2386"/>
    </row>
    <row r="236" spans="1:5" ht="14.4" customHeight="1">
      <c r="A236" s="89"/>
      <c r="B236" s="297"/>
      <c r="C236" s="298"/>
      <c r="D236" s="298"/>
      <c r="E236" s="2386"/>
    </row>
    <row r="237" spans="1:5" ht="14.4" customHeight="1">
      <c r="A237" s="89"/>
      <c r="B237" s="2534" t="s">
        <v>473</v>
      </c>
      <c r="C237" s="2535"/>
      <c r="D237" s="2536"/>
      <c r="E237" s="2386"/>
    </row>
    <row r="238" spans="1:5" ht="14.4" customHeight="1">
      <c r="A238" s="89"/>
      <c r="B238" s="2534"/>
      <c r="C238" s="2535"/>
      <c r="D238" s="2536"/>
      <c r="E238" s="2386"/>
    </row>
    <row r="239" spans="1:5">
      <c r="A239" s="89"/>
      <c r="B239" s="2534"/>
      <c r="C239" s="2535"/>
      <c r="D239" s="2536"/>
      <c r="E239" s="2386"/>
    </row>
    <row r="240" spans="1:5">
      <c r="A240" s="89"/>
      <c r="B240" s="2534"/>
      <c r="C240" s="2535"/>
      <c r="D240" s="2536"/>
      <c r="E240" s="2386"/>
    </row>
    <row r="241" spans="1:5">
      <c r="A241" s="89"/>
      <c r="B241" s="2534"/>
      <c r="C241" s="2535"/>
      <c r="D241" s="2536"/>
      <c r="E241" s="2386"/>
    </row>
    <row r="242" spans="1:5">
      <c r="A242" s="89"/>
      <c r="B242" s="2534"/>
      <c r="C242" s="2535"/>
      <c r="D242" s="2536"/>
      <c r="E242" s="2386"/>
    </row>
    <row r="243" spans="1:5">
      <c r="A243" s="89"/>
      <c r="B243" s="128"/>
      <c r="C243" s="303"/>
      <c r="D243" s="303"/>
      <c r="E243" s="2386"/>
    </row>
    <row r="244" spans="1:5">
      <c r="A244" s="89"/>
      <c r="B244" s="267" t="s">
        <v>474</v>
      </c>
      <c r="C244" s="303"/>
      <c r="D244" s="303"/>
      <c r="E244" s="2386"/>
    </row>
    <row r="245" spans="1:5">
      <c r="A245" s="89"/>
      <c r="B245" s="128"/>
      <c r="C245" s="303"/>
      <c r="D245" s="303"/>
      <c r="E245" s="2386"/>
    </row>
    <row r="246" spans="1:5" ht="14.4" customHeight="1">
      <c r="A246" s="89"/>
      <c r="B246" s="2534" t="s">
        <v>475</v>
      </c>
      <c r="C246" s="2535"/>
      <c r="D246" s="2536"/>
      <c r="E246" s="2386"/>
    </row>
    <row r="247" spans="1:5">
      <c r="A247" s="89"/>
      <c r="B247" s="2534"/>
      <c r="C247" s="2535"/>
      <c r="D247" s="2536"/>
      <c r="E247" s="2386"/>
    </row>
    <row r="248" spans="1:5">
      <c r="A248" s="89"/>
      <c r="B248" s="2534"/>
      <c r="C248" s="2535"/>
      <c r="D248" s="2536"/>
      <c r="E248" s="2386"/>
    </row>
    <row r="249" spans="1:5">
      <c r="A249" s="89"/>
      <c r="B249" s="128"/>
      <c r="C249" s="303"/>
      <c r="D249" s="303"/>
      <c r="E249" s="2386"/>
    </row>
    <row r="250" spans="1:5" ht="14.4" customHeight="1">
      <c r="A250" s="89"/>
      <c r="B250" s="2534" t="s">
        <v>476</v>
      </c>
      <c r="C250" s="2535"/>
      <c r="D250" s="2536"/>
      <c r="E250" s="2386"/>
    </row>
    <row r="251" spans="1:5">
      <c r="A251" s="89"/>
      <c r="B251" s="2534"/>
      <c r="C251" s="2535"/>
      <c r="D251" s="2536"/>
      <c r="E251" s="2386"/>
    </row>
    <row r="252" spans="1:5">
      <c r="A252" s="89"/>
      <c r="B252" s="128"/>
      <c r="C252" s="303"/>
      <c r="D252" s="303"/>
      <c r="E252" s="2386"/>
    </row>
    <row r="253" spans="1:5">
      <c r="A253" s="89"/>
      <c r="B253" s="267" t="s">
        <v>477</v>
      </c>
      <c r="C253" s="303"/>
      <c r="D253" s="303"/>
      <c r="E253" s="2386"/>
    </row>
    <row r="254" spans="1:5">
      <c r="A254" s="89"/>
      <c r="B254" s="128"/>
      <c r="C254" s="303"/>
      <c r="D254" s="303"/>
      <c r="E254" s="2386"/>
    </row>
    <row r="255" spans="1:5">
      <c r="A255" s="89"/>
      <c r="B255" s="267" t="s">
        <v>478</v>
      </c>
      <c r="C255" s="303"/>
      <c r="D255" s="303"/>
      <c r="E255" s="2386"/>
    </row>
    <row r="256" spans="1:5">
      <c r="A256" s="89"/>
      <c r="B256" s="128"/>
      <c r="C256" s="303"/>
      <c r="D256" s="303"/>
      <c r="E256" s="2386"/>
    </row>
    <row r="257" spans="1:5" ht="14.4" customHeight="1">
      <c r="A257" s="89"/>
      <c r="B257" s="2534" t="s">
        <v>479</v>
      </c>
      <c r="C257" s="2535"/>
      <c r="D257" s="2536"/>
      <c r="E257" s="2386"/>
    </row>
    <row r="258" spans="1:5">
      <c r="A258" s="89"/>
      <c r="B258" s="2534"/>
      <c r="C258" s="2535"/>
      <c r="D258" s="2536"/>
      <c r="E258" s="2386"/>
    </row>
    <row r="259" spans="1:5">
      <c r="A259" s="89"/>
      <c r="B259" s="128"/>
      <c r="C259" s="303"/>
      <c r="D259" s="303"/>
      <c r="E259" s="2386"/>
    </row>
    <row r="260" spans="1:5">
      <c r="A260" s="89"/>
      <c r="B260" s="267" t="s">
        <v>480</v>
      </c>
      <c r="C260" s="303"/>
      <c r="D260" s="303"/>
      <c r="E260" s="2386"/>
    </row>
    <row r="261" spans="1:5">
      <c r="A261" s="89"/>
      <c r="B261" s="128"/>
      <c r="C261" s="303"/>
      <c r="D261" s="303"/>
      <c r="E261" s="2386"/>
    </row>
    <row r="262" spans="1:5">
      <c r="A262" s="89"/>
      <c r="B262" s="128"/>
      <c r="C262" s="303"/>
      <c r="D262" s="303"/>
      <c r="E262" s="2386"/>
    </row>
    <row r="263" spans="1:5">
      <c r="A263" s="89"/>
      <c r="B263" s="128"/>
      <c r="C263" s="303"/>
      <c r="D263" s="303"/>
      <c r="E263" s="2391"/>
    </row>
    <row r="264" spans="1:5">
      <c r="A264" s="116"/>
      <c r="B264" s="174"/>
      <c r="C264" s="175"/>
      <c r="D264" s="175"/>
      <c r="E264" s="2394"/>
    </row>
    <row r="265" spans="1:5" ht="15" thickBot="1">
      <c r="A265" s="131"/>
      <c r="B265" s="176" t="s">
        <v>199</v>
      </c>
      <c r="C265" s="177"/>
      <c r="D265" s="102" t="s">
        <v>393</v>
      </c>
      <c r="E265" s="2382">
        <f>SUM(E217:E262)</f>
        <v>0</v>
      </c>
    </row>
    <row r="266" spans="1:5" ht="15" thickTop="1">
      <c r="A266" s="89"/>
      <c r="B266" s="128"/>
      <c r="C266" s="303"/>
      <c r="D266" s="303"/>
      <c r="E266" s="2397"/>
    </row>
    <row r="267" spans="1:5">
      <c r="A267" s="89" t="s">
        <v>28</v>
      </c>
      <c r="B267" s="297" t="s">
        <v>481</v>
      </c>
      <c r="C267" s="303"/>
      <c r="D267" s="303"/>
      <c r="E267" s="2386"/>
    </row>
    <row r="268" spans="1:5">
      <c r="A268" s="89"/>
      <c r="B268" s="128"/>
      <c r="C268" s="303"/>
      <c r="D268" s="303"/>
      <c r="E268" s="2386"/>
    </row>
    <row r="269" spans="1:5" ht="14.4" customHeight="1">
      <c r="A269" s="89"/>
      <c r="B269" s="2534" t="s">
        <v>482</v>
      </c>
      <c r="C269" s="2535"/>
      <c r="D269" s="2536"/>
      <c r="E269" s="2386"/>
    </row>
    <row r="270" spans="1:5">
      <c r="A270" s="89"/>
      <c r="B270" s="2534"/>
      <c r="C270" s="2535"/>
      <c r="D270" s="2536"/>
      <c r="E270" s="2386"/>
    </row>
    <row r="271" spans="1:5">
      <c r="A271" s="89"/>
      <c r="B271" s="2534"/>
      <c r="C271" s="2535"/>
      <c r="D271" s="2536"/>
      <c r="E271" s="2386"/>
    </row>
    <row r="272" spans="1:5">
      <c r="A272" s="89"/>
      <c r="B272" s="128"/>
      <c r="C272" s="303"/>
      <c r="D272" s="303"/>
      <c r="E272" s="2386"/>
    </row>
    <row r="273" spans="1:5">
      <c r="A273" s="89"/>
      <c r="B273" s="267" t="s">
        <v>483</v>
      </c>
      <c r="C273" s="303"/>
      <c r="D273" s="303"/>
      <c r="E273" s="2386"/>
    </row>
    <row r="274" spans="1:5">
      <c r="A274" s="89"/>
      <c r="B274" s="128"/>
      <c r="C274" s="303"/>
      <c r="D274" s="303"/>
      <c r="E274" s="2386"/>
    </row>
    <row r="275" spans="1:5">
      <c r="A275" s="89"/>
      <c r="B275" s="2534" t="s">
        <v>484</v>
      </c>
      <c r="C275" s="2535"/>
      <c r="D275" s="2536"/>
      <c r="E275" s="2386"/>
    </row>
    <row r="276" spans="1:5">
      <c r="A276" s="89"/>
      <c r="B276" s="2534"/>
      <c r="C276" s="2535"/>
      <c r="D276" s="2536"/>
      <c r="E276" s="2386"/>
    </row>
    <row r="277" spans="1:5">
      <c r="A277" s="89"/>
      <c r="B277" s="128"/>
      <c r="C277" s="303"/>
      <c r="D277" s="303"/>
      <c r="E277" s="2386"/>
    </row>
    <row r="278" spans="1:5">
      <c r="A278" s="89"/>
      <c r="B278" s="2534" t="s">
        <v>485</v>
      </c>
      <c r="C278" s="2535"/>
      <c r="D278" s="2536"/>
      <c r="E278" s="2386"/>
    </row>
    <row r="279" spans="1:5">
      <c r="A279" s="89"/>
      <c r="B279" s="2534"/>
      <c r="C279" s="2535"/>
      <c r="D279" s="2536"/>
      <c r="E279" s="2386"/>
    </row>
    <row r="280" spans="1:5">
      <c r="A280" s="89"/>
      <c r="B280" s="128"/>
      <c r="C280" s="303"/>
      <c r="D280" s="303"/>
      <c r="E280" s="2386"/>
    </row>
    <row r="281" spans="1:5">
      <c r="A281" s="89"/>
      <c r="B281" s="2534" t="s">
        <v>486</v>
      </c>
      <c r="C281" s="2535"/>
      <c r="D281" s="2536"/>
      <c r="E281" s="2386"/>
    </row>
    <row r="282" spans="1:5">
      <c r="A282" s="89"/>
      <c r="B282" s="128"/>
      <c r="C282" s="303"/>
      <c r="D282" s="303"/>
      <c r="E282" s="2386"/>
    </row>
    <row r="283" spans="1:5" ht="14.4" customHeight="1">
      <c r="A283" s="89"/>
      <c r="B283" s="2534" t="s">
        <v>487</v>
      </c>
      <c r="C283" s="2535"/>
      <c r="D283" s="2536"/>
      <c r="E283" s="2386"/>
    </row>
    <row r="284" spans="1:5">
      <c r="A284" s="89"/>
      <c r="B284" s="2534"/>
      <c r="C284" s="2535"/>
      <c r="D284" s="2536"/>
      <c r="E284" s="2386"/>
    </row>
    <row r="285" spans="1:5">
      <c r="A285" s="89"/>
      <c r="B285" s="89"/>
      <c r="C285" s="304"/>
      <c r="D285" s="304"/>
      <c r="E285" s="2386"/>
    </row>
    <row r="286" spans="1:5">
      <c r="A286" s="89"/>
      <c r="B286" s="267" t="s">
        <v>488</v>
      </c>
      <c r="C286" s="304"/>
      <c r="D286" s="304"/>
      <c r="E286" s="2386"/>
    </row>
    <row r="287" spans="1:5">
      <c r="A287" s="89"/>
      <c r="B287" s="89"/>
      <c r="C287" s="304"/>
      <c r="D287" s="304"/>
      <c r="E287" s="2386"/>
    </row>
    <row r="288" spans="1:5">
      <c r="A288" s="89"/>
      <c r="B288" s="267" t="s">
        <v>489</v>
      </c>
      <c r="C288" s="304"/>
      <c r="D288" s="304"/>
      <c r="E288" s="2386"/>
    </row>
    <row r="289" spans="1:5">
      <c r="A289" s="89"/>
      <c r="B289" s="89"/>
      <c r="C289" s="304"/>
      <c r="D289" s="304"/>
      <c r="E289" s="2386"/>
    </row>
    <row r="290" spans="1:5">
      <c r="A290" s="89"/>
      <c r="B290" s="267" t="s">
        <v>490</v>
      </c>
      <c r="C290" s="304"/>
      <c r="D290" s="304"/>
      <c r="E290" s="2386"/>
    </row>
    <row r="291" spans="1:5">
      <c r="A291" s="89"/>
      <c r="B291" s="267"/>
      <c r="C291" s="304"/>
      <c r="D291" s="304"/>
      <c r="E291" s="2386"/>
    </row>
    <row r="292" spans="1:5">
      <c r="A292" s="89"/>
      <c r="B292" s="267" t="s">
        <v>491</v>
      </c>
      <c r="C292" s="304"/>
      <c r="D292" s="304"/>
      <c r="E292" s="2386"/>
    </row>
    <row r="293" spans="1:5">
      <c r="A293" s="89"/>
      <c r="B293" s="89"/>
      <c r="C293" s="304"/>
      <c r="D293" s="304"/>
      <c r="E293" s="2386"/>
    </row>
    <row r="294" spans="1:5" ht="14.4" customHeight="1">
      <c r="A294" s="89" t="s">
        <v>35</v>
      </c>
      <c r="B294" s="297" t="s">
        <v>492</v>
      </c>
      <c r="C294" s="298"/>
      <c r="D294" s="298"/>
      <c r="E294" s="2378"/>
    </row>
    <row r="295" spans="1:5" ht="14.4" customHeight="1">
      <c r="A295" s="89"/>
      <c r="B295" s="297"/>
      <c r="C295" s="298"/>
      <c r="D295" s="298"/>
      <c r="E295" s="2378"/>
    </row>
    <row r="296" spans="1:5" ht="15" customHeight="1">
      <c r="A296" s="104"/>
      <c r="B296" s="2534" t="s">
        <v>493</v>
      </c>
      <c r="C296" s="2535"/>
      <c r="D296" s="2536"/>
      <c r="E296" s="2398"/>
    </row>
    <row r="297" spans="1:5" ht="15" customHeight="1">
      <c r="A297" s="104"/>
      <c r="B297" s="2534"/>
      <c r="C297" s="2535"/>
      <c r="D297" s="2536"/>
      <c r="E297" s="2398"/>
    </row>
    <row r="298" spans="1:5" ht="15" customHeight="1">
      <c r="A298" s="104"/>
      <c r="B298" s="297"/>
      <c r="C298" s="298"/>
      <c r="D298" s="298"/>
      <c r="E298" s="2398"/>
    </row>
    <row r="299" spans="1:5" ht="15" customHeight="1">
      <c r="A299" s="104"/>
      <c r="B299" s="2534" t="s">
        <v>494</v>
      </c>
      <c r="C299" s="2535"/>
      <c r="D299" s="2536"/>
      <c r="E299" s="2398"/>
    </row>
    <row r="300" spans="1:5" ht="15" customHeight="1">
      <c r="A300" s="104"/>
      <c r="B300" s="2534"/>
      <c r="C300" s="2535"/>
      <c r="D300" s="2536"/>
      <c r="E300" s="2398"/>
    </row>
    <row r="301" spans="1:5" ht="15" customHeight="1">
      <c r="A301" s="104"/>
      <c r="B301" s="297"/>
      <c r="C301" s="298"/>
      <c r="D301" s="298"/>
      <c r="E301" s="2398"/>
    </row>
    <row r="302" spans="1:5" ht="15" customHeight="1">
      <c r="A302" s="104" t="s">
        <v>36</v>
      </c>
      <c r="B302" s="297" t="s">
        <v>495</v>
      </c>
      <c r="C302" s="298"/>
      <c r="D302" s="298"/>
      <c r="E302" s="2055"/>
    </row>
    <row r="303" spans="1:5">
      <c r="A303" s="104"/>
      <c r="B303" s="273"/>
      <c r="C303" s="302"/>
      <c r="D303" s="302"/>
      <c r="E303" s="2055"/>
    </row>
    <row r="304" spans="1:5" ht="15" customHeight="1">
      <c r="A304" s="104" t="s">
        <v>38</v>
      </c>
      <c r="B304" s="297" t="s">
        <v>496</v>
      </c>
      <c r="C304" s="298"/>
      <c r="D304" s="298"/>
      <c r="E304" s="2058"/>
    </row>
    <row r="305" spans="1:5" ht="15" customHeight="1">
      <c r="A305" s="104"/>
      <c r="B305" s="297"/>
      <c r="C305" s="298"/>
      <c r="D305" s="298"/>
      <c r="E305" s="2058"/>
    </row>
    <row r="306" spans="1:5">
      <c r="A306" s="104"/>
      <c r="B306" s="2534" t="s">
        <v>497</v>
      </c>
      <c r="C306" s="2535"/>
      <c r="D306" s="2536"/>
      <c r="E306" s="2058"/>
    </row>
    <row r="307" spans="1:5">
      <c r="A307" s="104"/>
      <c r="B307" s="2534"/>
      <c r="C307" s="2535"/>
      <c r="D307" s="2536"/>
      <c r="E307" s="2058"/>
    </row>
    <row r="308" spans="1:5">
      <c r="A308" s="104"/>
      <c r="B308" s="265"/>
      <c r="C308" s="288"/>
      <c r="D308" s="288"/>
      <c r="E308" s="2058"/>
    </row>
    <row r="309" spans="1:5" ht="15" customHeight="1">
      <c r="A309" s="104" t="s">
        <v>39</v>
      </c>
      <c r="B309" s="297" t="s">
        <v>498</v>
      </c>
      <c r="C309" s="298"/>
      <c r="D309" s="298"/>
      <c r="E309" s="2058"/>
    </row>
    <row r="310" spans="1:5" ht="15" customHeight="1">
      <c r="A310" s="104"/>
      <c r="B310" s="297"/>
      <c r="C310" s="298"/>
      <c r="D310" s="298"/>
      <c r="E310" s="2058"/>
    </row>
    <row r="311" spans="1:5">
      <c r="A311" s="104"/>
      <c r="B311" s="269"/>
      <c r="C311" s="286"/>
      <c r="D311" s="286"/>
      <c r="E311" s="2399"/>
    </row>
    <row r="312" spans="1:5">
      <c r="A312" s="116"/>
      <c r="B312" s="174"/>
      <c r="C312" s="175"/>
      <c r="D312" s="175"/>
      <c r="E312" s="2394"/>
    </row>
    <row r="313" spans="1:5" ht="15" thickBot="1">
      <c r="A313" s="131"/>
      <c r="B313" s="176" t="s">
        <v>199</v>
      </c>
      <c r="C313" s="177"/>
      <c r="D313" s="102" t="s">
        <v>393</v>
      </c>
      <c r="E313" s="2382">
        <f>SUM(E268:E310)</f>
        <v>0</v>
      </c>
    </row>
    <row r="314" spans="1:5" ht="15" thickTop="1">
      <c r="A314" s="104"/>
      <c r="B314" s="269"/>
      <c r="C314" s="286"/>
      <c r="D314" s="286"/>
      <c r="E314" s="2400"/>
    </row>
    <row r="315" spans="1:5" ht="15" customHeight="1">
      <c r="A315" s="104" t="s">
        <v>28</v>
      </c>
      <c r="B315" s="297" t="s">
        <v>499</v>
      </c>
      <c r="C315" s="298"/>
      <c r="D315" s="298"/>
      <c r="E315" s="2058"/>
    </row>
    <row r="316" spans="1:5" ht="15" customHeight="1">
      <c r="A316" s="104"/>
      <c r="B316" s="297"/>
      <c r="C316" s="298"/>
      <c r="D316" s="298"/>
      <c r="E316" s="2058"/>
    </row>
    <row r="317" spans="1:5" ht="15" customHeight="1">
      <c r="A317" s="104"/>
      <c r="B317" s="2534" t="s">
        <v>500</v>
      </c>
      <c r="C317" s="2535"/>
      <c r="D317" s="2536"/>
      <c r="E317" s="2058"/>
    </row>
    <row r="318" spans="1:5" ht="15" customHeight="1">
      <c r="A318" s="104"/>
      <c r="B318" s="2534"/>
      <c r="C318" s="2535"/>
      <c r="D318" s="2536"/>
      <c r="E318" s="2058"/>
    </row>
    <row r="319" spans="1:5" ht="15" customHeight="1">
      <c r="A319" s="104"/>
      <c r="B319" s="2534"/>
      <c r="C319" s="2535"/>
      <c r="D319" s="2536"/>
      <c r="E319" s="2058"/>
    </row>
    <row r="320" spans="1:5" ht="15" customHeight="1">
      <c r="A320" s="104"/>
      <c r="B320" s="2534"/>
      <c r="C320" s="2535"/>
      <c r="D320" s="2536"/>
      <c r="E320" s="2058"/>
    </row>
    <row r="321" spans="1:5" ht="15" customHeight="1">
      <c r="A321" s="104"/>
      <c r="B321" s="2534"/>
      <c r="C321" s="2535"/>
      <c r="D321" s="2536"/>
      <c r="E321" s="2058"/>
    </row>
    <row r="322" spans="1:5" ht="15" customHeight="1">
      <c r="A322" s="104"/>
      <c r="B322" s="265"/>
      <c r="C322" s="288"/>
      <c r="D322" s="288"/>
      <c r="E322" s="2058"/>
    </row>
    <row r="323" spans="1:5" ht="15" customHeight="1">
      <c r="A323" s="104"/>
      <c r="B323" s="2534" t="s">
        <v>501</v>
      </c>
      <c r="C323" s="2535"/>
      <c r="D323" s="2536"/>
      <c r="E323" s="2058"/>
    </row>
    <row r="324" spans="1:5" ht="15" customHeight="1">
      <c r="A324" s="104"/>
      <c r="B324" s="2534"/>
      <c r="C324" s="2535"/>
      <c r="D324" s="2536"/>
      <c r="E324" s="2058"/>
    </row>
    <row r="325" spans="1:5" ht="15" customHeight="1">
      <c r="A325" s="104"/>
      <c r="B325" s="297"/>
      <c r="C325" s="298"/>
      <c r="D325" s="298"/>
      <c r="E325" s="2058"/>
    </row>
    <row r="326" spans="1:5" ht="15" customHeight="1">
      <c r="A326" s="104"/>
      <c r="B326" s="2534" t="s">
        <v>502</v>
      </c>
      <c r="C326" s="2535"/>
      <c r="D326" s="2536"/>
      <c r="E326" s="2058"/>
    </row>
    <row r="327" spans="1:5" ht="15" customHeight="1">
      <c r="A327" s="104"/>
      <c r="B327" s="2534"/>
      <c r="C327" s="2535"/>
      <c r="D327" s="2536"/>
      <c r="E327" s="2058"/>
    </row>
    <row r="328" spans="1:5" ht="15" customHeight="1">
      <c r="A328" s="104"/>
      <c r="B328" s="297"/>
      <c r="C328" s="298"/>
      <c r="D328" s="298"/>
      <c r="E328" s="2058"/>
    </row>
    <row r="329" spans="1:5" ht="15" customHeight="1">
      <c r="A329" s="104" t="s">
        <v>30</v>
      </c>
      <c r="B329" s="297" t="s">
        <v>503</v>
      </c>
      <c r="C329" s="298"/>
      <c r="D329" s="298"/>
      <c r="E329" s="2058"/>
    </row>
    <row r="330" spans="1:5">
      <c r="A330" s="104"/>
      <c r="B330" s="269"/>
      <c r="C330" s="286"/>
      <c r="D330" s="286"/>
      <c r="E330" s="2058"/>
    </row>
    <row r="331" spans="1:5" ht="14.4" customHeight="1">
      <c r="A331" s="104" t="s">
        <v>31</v>
      </c>
      <c r="B331" s="297" t="s">
        <v>504</v>
      </c>
      <c r="C331" s="298"/>
      <c r="D331" s="298"/>
      <c r="E331" s="2058"/>
    </row>
    <row r="332" spans="1:5">
      <c r="A332" s="104"/>
      <c r="B332" s="269"/>
      <c r="C332" s="286"/>
      <c r="D332" s="286"/>
      <c r="E332" s="2058"/>
    </row>
    <row r="333" spans="1:5" ht="30" customHeight="1">
      <c r="A333" s="104"/>
      <c r="B333" s="2534" t="s">
        <v>505</v>
      </c>
      <c r="C333" s="2535"/>
      <c r="D333" s="2536"/>
      <c r="E333" s="2058"/>
    </row>
    <row r="334" spans="1:5">
      <c r="A334" s="104"/>
      <c r="B334" s="269"/>
      <c r="C334" s="286"/>
      <c r="D334" s="286"/>
      <c r="E334" s="2058"/>
    </row>
    <row r="335" spans="1:5">
      <c r="A335" s="104"/>
      <c r="B335" s="2534" t="s">
        <v>506</v>
      </c>
      <c r="C335" s="2535"/>
      <c r="D335" s="2536"/>
      <c r="E335" s="2058"/>
    </row>
    <row r="336" spans="1:5">
      <c r="A336" s="104"/>
      <c r="B336" s="269"/>
      <c r="C336" s="286"/>
      <c r="D336" s="286"/>
      <c r="E336" s="2058"/>
    </row>
    <row r="337" spans="1:5" ht="60" customHeight="1">
      <c r="A337" s="104"/>
      <c r="B337" s="269" t="s">
        <v>507</v>
      </c>
      <c r="C337" s="305" t="s">
        <v>508</v>
      </c>
      <c r="D337" s="286" t="s">
        <v>509</v>
      </c>
      <c r="E337" s="2058"/>
    </row>
    <row r="338" spans="1:5">
      <c r="A338" s="104"/>
      <c r="B338" s="269"/>
      <c r="C338" s="286"/>
      <c r="D338" s="286"/>
      <c r="E338" s="2058"/>
    </row>
    <row r="339" spans="1:5" ht="19.95" customHeight="1">
      <c r="A339" s="104"/>
      <c r="B339" s="2529" t="s">
        <v>796</v>
      </c>
      <c r="C339" s="2530"/>
      <c r="D339" s="2531"/>
      <c r="E339" s="2058"/>
    </row>
    <row r="340" spans="1:5">
      <c r="A340" s="104"/>
      <c r="B340" s="273"/>
      <c r="C340" s="302"/>
      <c r="D340" s="302"/>
      <c r="E340" s="2401"/>
    </row>
    <row r="341" spans="1:5">
      <c r="A341" s="104"/>
      <c r="B341" s="267" t="s">
        <v>797</v>
      </c>
      <c r="C341" s="286"/>
      <c r="D341" s="302"/>
      <c r="E341" s="2401"/>
    </row>
    <row r="342" spans="1:5">
      <c r="A342" s="104"/>
      <c r="B342" s="297" t="s">
        <v>798</v>
      </c>
      <c r="C342" s="298"/>
      <c r="D342" s="302"/>
      <c r="E342" s="2401"/>
    </row>
    <row r="343" spans="1:5">
      <c r="A343" s="104"/>
      <c r="B343" s="267" t="s">
        <v>799</v>
      </c>
      <c r="C343" s="286"/>
      <c r="D343" s="302"/>
      <c r="E343" s="2401"/>
    </row>
    <row r="344" spans="1:5">
      <c r="A344" s="104"/>
      <c r="B344" s="128" t="s">
        <v>800</v>
      </c>
      <c r="C344" s="286"/>
      <c r="D344" s="302"/>
      <c r="E344" s="2401"/>
    </row>
    <row r="345" spans="1:5">
      <c r="A345" s="104"/>
      <c r="B345" s="267" t="s">
        <v>801</v>
      </c>
      <c r="C345" s="286"/>
      <c r="D345" s="302"/>
      <c r="E345" s="2401"/>
    </row>
    <row r="346" spans="1:5">
      <c r="A346" s="104"/>
      <c r="B346" s="269"/>
      <c r="C346" s="286"/>
      <c r="D346" s="302"/>
      <c r="E346" s="2401"/>
    </row>
    <row r="347" spans="1:5" ht="44.4" customHeight="1">
      <c r="A347" s="104"/>
      <c r="B347" s="2534" t="s">
        <v>802</v>
      </c>
      <c r="C347" s="2535"/>
      <c r="D347" s="2536"/>
      <c r="E347" s="2401"/>
    </row>
    <row r="348" spans="1:5">
      <c r="A348" s="104"/>
      <c r="B348" s="269"/>
      <c r="C348" s="286"/>
      <c r="D348" s="302"/>
      <c r="E348" s="2401"/>
    </row>
    <row r="349" spans="1:5">
      <c r="A349" s="104" t="s">
        <v>32</v>
      </c>
      <c r="B349" s="267" t="s">
        <v>803</v>
      </c>
      <c r="C349" s="302"/>
      <c r="D349" s="302"/>
      <c r="E349" s="2401"/>
    </row>
    <row r="350" spans="1:5">
      <c r="A350" s="85"/>
      <c r="B350" s="267" t="s">
        <v>804</v>
      </c>
      <c r="C350" s="286"/>
      <c r="D350" s="286"/>
      <c r="E350" s="2378"/>
    </row>
    <row r="351" spans="1:5" ht="15" customHeight="1">
      <c r="A351" s="85"/>
      <c r="B351" s="2532"/>
      <c r="C351" s="2533"/>
      <c r="D351" s="2533"/>
      <c r="E351" s="2379"/>
    </row>
    <row r="352" spans="1:5" ht="15" customHeight="1">
      <c r="A352" s="85"/>
      <c r="B352" s="269"/>
      <c r="C352" s="286"/>
      <c r="D352" s="286"/>
      <c r="E352" s="2380"/>
    </row>
    <row r="353" spans="1:5">
      <c r="A353" s="90"/>
      <c r="B353" s="120"/>
      <c r="C353" s="92"/>
      <c r="D353" s="121"/>
      <c r="E353" s="2381"/>
    </row>
    <row r="354" spans="1:5" ht="15" thickBot="1">
      <c r="A354" s="131"/>
      <c r="B354" s="100" t="s">
        <v>199</v>
      </c>
      <c r="C354" s="101"/>
      <c r="D354" s="102" t="s">
        <v>393</v>
      </c>
      <c r="E354" s="2382">
        <f>SUM(E315:E353)</f>
        <v>0</v>
      </c>
    </row>
    <row r="355" spans="1:5" ht="15" hidden="1" customHeight="1">
      <c r="A355" s="89"/>
      <c r="B355" s="271"/>
      <c r="C355" s="285"/>
      <c r="D355" s="287"/>
      <c r="E355" s="2383"/>
    </row>
    <row r="356" spans="1:5" ht="15" hidden="1" customHeight="1">
      <c r="A356" s="89"/>
      <c r="B356" s="2564" t="s">
        <v>213</v>
      </c>
      <c r="C356" s="2565"/>
      <c r="D356" s="2565"/>
      <c r="E356" s="2398"/>
    </row>
    <row r="357" spans="1:5" ht="15" hidden="1" customHeight="1" thickTop="1">
      <c r="A357" s="89"/>
      <c r="B357" s="118"/>
      <c r="C357" s="306"/>
      <c r="D357" s="307"/>
      <c r="E357" s="2402"/>
    </row>
    <row r="358" spans="1:5" ht="15" hidden="1" customHeight="1" thickTop="1">
      <c r="A358" s="89"/>
      <c r="B358" s="2534" t="s">
        <v>214</v>
      </c>
      <c r="C358" s="2535"/>
      <c r="D358" s="2535"/>
      <c r="E358" s="2379"/>
    </row>
    <row r="359" spans="1:5" ht="15" hidden="1" customHeight="1" thickTop="1">
      <c r="A359" s="89"/>
      <c r="B359" s="271"/>
      <c r="C359" s="285"/>
      <c r="D359" s="287"/>
      <c r="E359" s="2378"/>
    </row>
    <row r="360" spans="1:5" ht="15" hidden="1" customHeight="1" thickTop="1">
      <c r="A360" s="89"/>
      <c r="B360" s="118" t="s">
        <v>8</v>
      </c>
      <c r="C360" s="306" t="s">
        <v>215</v>
      </c>
      <c r="D360" s="308" t="s">
        <v>216</v>
      </c>
      <c r="E360" s="2398"/>
    </row>
    <row r="361" spans="1:5" ht="15" hidden="1" customHeight="1" thickTop="1">
      <c r="A361" s="89"/>
      <c r="B361" s="118"/>
      <c r="C361" s="306"/>
      <c r="D361" s="307"/>
      <c r="E361" s="2402"/>
    </row>
    <row r="362" spans="1:5" ht="28.2" hidden="1" customHeight="1" thickTop="1">
      <c r="A362" s="89" t="s">
        <v>28</v>
      </c>
      <c r="B362" s="271" t="s">
        <v>217</v>
      </c>
      <c r="C362" s="285">
        <v>13.1</v>
      </c>
      <c r="D362" s="309">
        <v>0.1</v>
      </c>
      <c r="E362" s="2403"/>
    </row>
    <row r="363" spans="1:5" ht="15" hidden="1" customHeight="1" thickTop="1">
      <c r="A363" s="89"/>
      <c r="B363" s="271"/>
      <c r="C363" s="285"/>
      <c r="D363" s="310"/>
      <c r="E363" s="2379"/>
    </row>
    <row r="364" spans="1:5" ht="15" hidden="1" customHeight="1" thickTop="1">
      <c r="A364" s="89" t="s">
        <v>30</v>
      </c>
      <c r="B364" s="271" t="s">
        <v>218</v>
      </c>
      <c r="C364" s="285">
        <v>16.100000000000001</v>
      </c>
      <c r="D364" s="311" t="s">
        <v>336</v>
      </c>
      <c r="E364" s="2378"/>
    </row>
    <row r="365" spans="1:5" ht="15" hidden="1" customHeight="1" thickTop="1">
      <c r="A365" s="89"/>
      <c r="B365" s="271"/>
      <c r="C365" s="285"/>
      <c r="D365" s="311"/>
      <c r="E365" s="2378"/>
    </row>
    <row r="366" spans="1:5" ht="15" hidden="1" customHeight="1" thickTop="1">
      <c r="A366" s="89" t="s">
        <v>31</v>
      </c>
      <c r="B366" s="271" t="s">
        <v>219</v>
      </c>
      <c r="C366" s="285">
        <v>16.100000000000001</v>
      </c>
      <c r="D366" s="311" t="s">
        <v>220</v>
      </c>
      <c r="E366" s="2378"/>
    </row>
    <row r="367" spans="1:5" ht="15" hidden="1" customHeight="1" thickTop="1">
      <c r="A367" s="89"/>
      <c r="B367" s="271"/>
      <c r="C367" s="285"/>
      <c r="D367" s="311"/>
      <c r="E367" s="2378"/>
    </row>
    <row r="368" spans="1:5" ht="15" hidden="1" customHeight="1" thickTop="1">
      <c r="A368" s="89" t="s">
        <v>32</v>
      </c>
      <c r="B368" s="271" t="s">
        <v>221</v>
      </c>
      <c r="C368" s="285">
        <v>16.2</v>
      </c>
      <c r="D368" s="311" t="s">
        <v>222</v>
      </c>
      <c r="E368" s="2378"/>
    </row>
    <row r="369" spans="1:5" ht="15" hidden="1" customHeight="1" thickTop="1">
      <c r="A369" s="89"/>
      <c r="B369" s="271"/>
      <c r="C369" s="285"/>
      <c r="D369" s="311"/>
      <c r="E369" s="2378"/>
    </row>
    <row r="370" spans="1:5" ht="15" hidden="1" customHeight="1" thickTop="1">
      <c r="A370" s="89" t="s">
        <v>33</v>
      </c>
      <c r="B370" s="271" t="s">
        <v>223</v>
      </c>
      <c r="C370" s="285">
        <v>16.2</v>
      </c>
      <c r="D370" s="311" t="s">
        <v>224</v>
      </c>
      <c r="E370" s="2378"/>
    </row>
    <row r="371" spans="1:5" ht="15" hidden="1" customHeight="1" thickTop="1">
      <c r="A371" s="89"/>
      <c r="B371" s="271"/>
      <c r="C371" s="285"/>
      <c r="D371" s="311"/>
      <c r="E371" s="2378"/>
    </row>
    <row r="372" spans="1:5" ht="15" hidden="1" customHeight="1" thickTop="1">
      <c r="A372" s="172" t="s">
        <v>34</v>
      </c>
      <c r="B372" s="173" t="s">
        <v>225</v>
      </c>
      <c r="C372" s="137">
        <v>18.100000000000001</v>
      </c>
      <c r="D372" s="312" t="s">
        <v>337</v>
      </c>
      <c r="E372" s="2378"/>
    </row>
    <row r="373" spans="1:5" ht="15" hidden="1" customHeight="1" thickTop="1">
      <c r="A373" s="89"/>
      <c r="B373" s="271"/>
      <c r="C373" s="285"/>
      <c r="D373" s="311"/>
      <c r="E373" s="2378"/>
    </row>
    <row r="374" spans="1:5" ht="15" hidden="1" customHeight="1" thickTop="1">
      <c r="A374" s="89" t="s">
        <v>35</v>
      </c>
      <c r="B374" s="271" t="s">
        <v>226</v>
      </c>
      <c r="C374" s="285">
        <v>20.100000000000001</v>
      </c>
      <c r="D374" s="311" t="s">
        <v>338</v>
      </c>
      <c r="E374" s="2378"/>
    </row>
    <row r="375" spans="1:5" ht="15" hidden="1" customHeight="1" thickTop="1">
      <c r="A375" s="89"/>
      <c r="B375" s="271"/>
      <c r="C375" s="285"/>
      <c r="D375" s="311"/>
      <c r="E375" s="2378"/>
    </row>
    <row r="376" spans="1:5" ht="15" hidden="1" customHeight="1" thickTop="1">
      <c r="A376" s="89" t="s">
        <v>36</v>
      </c>
      <c r="B376" s="271" t="s">
        <v>227</v>
      </c>
      <c r="C376" s="285">
        <v>20.2</v>
      </c>
      <c r="D376" s="311" t="s">
        <v>510</v>
      </c>
      <c r="E376" s="2378"/>
    </row>
    <row r="377" spans="1:5" ht="15" hidden="1" customHeight="1" thickTop="1">
      <c r="A377" s="89"/>
      <c r="B377" s="271"/>
      <c r="C377" s="285"/>
      <c r="D377" s="311"/>
      <c r="E377" s="2378"/>
    </row>
    <row r="378" spans="1:5" ht="28.2" hidden="1" customHeight="1" thickTop="1">
      <c r="A378" s="89" t="s">
        <v>74</v>
      </c>
      <c r="B378" s="271" t="s">
        <v>228</v>
      </c>
      <c r="C378" s="285">
        <v>20.2</v>
      </c>
      <c r="D378" s="311" t="s">
        <v>339</v>
      </c>
      <c r="E378" s="2378"/>
    </row>
    <row r="379" spans="1:5" ht="15" hidden="1" customHeight="1" thickTop="1">
      <c r="A379" s="89"/>
      <c r="B379" s="271"/>
      <c r="C379" s="285"/>
      <c r="D379" s="311"/>
      <c r="E379" s="2378"/>
    </row>
    <row r="380" spans="1:5" ht="15" hidden="1" customHeight="1" thickTop="1">
      <c r="A380" s="89" t="s">
        <v>38</v>
      </c>
      <c r="B380" s="271" t="s">
        <v>229</v>
      </c>
      <c r="C380" s="285">
        <v>20.2</v>
      </c>
      <c r="D380" s="311" t="s">
        <v>511</v>
      </c>
      <c r="E380" s="2378"/>
    </row>
    <row r="381" spans="1:5" ht="15" hidden="1" customHeight="1" thickTop="1">
      <c r="A381" s="89"/>
      <c r="B381" s="271"/>
      <c r="C381" s="285"/>
      <c r="D381" s="311"/>
      <c r="E381" s="2378"/>
    </row>
    <row r="382" spans="1:5" ht="28.2" hidden="1" customHeight="1" thickTop="1">
      <c r="A382" s="89" t="s">
        <v>39</v>
      </c>
      <c r="B382" s="271" t="s">
        <v>230</v>
      </c>
      <c r="C382" s="285" t="s">
        <v>340</v>
      </c>
      <c r="D382" s="313" t="s">
        <v>231</v>
      </c>
      <c r="E382" s="2378"/>
    </row>
    <row r="383" spans="1:5" ht="15" hidden="1" customHeight="1" thickTop="1">
      <c r="A383" s="89"/>
      <c r="B383" s="271"/>
      <c r="C383" s="285"/>
      <c r="D383" s="311"/>
      <c r="E383" s="2378"/>
    </row>
    <row r="384" spans="1:5" ht="28.2" hidden="1" customHeight="1" thickTop="1">
      <c r="A384" s="89" t="s">
        <v>40</v>
      </c>
      <c r="B384" s="271" t="s">
        <v>232</v>
      </c>
      <c r="C384" s="285">
        <v>34.1</v>
      </c>
      <c r="D384" s="313" t="s">
        <v>233</v>
      </c>
      <c r="E384" s="2378"/>
    </row>
    <row r="385" spans="1:5" ht="15" hidden="1" customHeight="1" thickTop="1">
      <c r="A385" s="89"/>
      <c r="B385" s="271"/>
      <c r="C385" s="285"/>
      <c r="D385" s="314"/>
      <c r="E385" s="2378"/>
    </row>
    <row r="386" spans="1:5" ht="15" hidden="1" customHeight="1" thickTop="1">
      <c r="A386" s="89"/>
      <c r="B386" s="271"/>
      <c r="C386" s="285"/>
      <c r="D386" s="314"/>
      <c r="E386" s="2378"/>
    </row>
    <row r="387" spans="1:5" ht="15" hidden="1" customHeight="1" thickTop="1">
      <c r="A387" s="89"/>
      <c r="B387" s="271"/>
      <c r="C387" s="285"/>
      <c r="D387" s="314"/>
      <c r="E387" s="2378"/>
    </row>
    <row r="388" spans="1:5" ht="15" hidden="1" customHeight="1" thickTop="1">
      <c r="A388" s="89"/>
      <c r="B388" s="271"/>
      <c r="C388" s="285"/>
      <c r="D388" s="314"/>
      <c r="E388" s="2378"/>
    </row>
    <row r="389" spans="1:5" ht="15" hidden="1" customHeight="1" thickTop="1">
      <c r="A389" s="89"/>
      <c r="B389" s="271"/>
      <c r="C389" s="285"/>
      <c r="D389" s="314"/>
      <c r="E389" s="2378"/>
    </row>
    <row r="390" spans="1:5" ht="15" hidden="1" customHeight="1" thickTop="1">
      <c r="A390" s="89"/>
      <c r="B390" s="271"/>
      <c r="C390" s="285"/>
      <c r="D390" s="314"/>
      <c r="E390" s="2378"/>
    </row>
    <row r="391" spans="1:5" ht="15" hidden="1" customHeight="1" thickTop="1">
      <c r="A391" s="89"/>
      <c r="B391" s="271"/>
      <c r="C391" s="285"/>
      <c r="D391" s="314"/>
      <c r="E391" s="2378"/>
    </row>
    <row r="392" spans="1:5" ht="15" hidden="1" customHeight="1" thickTop="1">
      <c r="A392" s="89"/>
      <c r="B392" s="271"/>
      <c r="C392" s="285"/>
      <c r="D392" s="314"/>
      <c r="E392" s="2378"/>
    </row>
    <row r="393" spans="1:5" ht="15" hidden="1" customHeight="1" thickTop="1">
      <c r="A393" s="89"/>
      <c r="B393" s="271"/>
      <c r="C393" s="285"/>
      <c r="D393" s="314"/>
      <c r="E393" s="2378"/>
    </row>
    <row r="394" spans="1:5" ht="15" hidden="1" customHeight="1" thickTop="1">
      <c r="A394" s="89"/>
      <c r="B394" s="271"/>
      <c r="C394" s="285"/>
      <c r="D394" s="314"/>
      <c r="E394" s="2378"/>
    </row>
    <row r="395" spans="1:5" ht="15" hidden="1" customHeight="1" thickTop="1">
      <c r="A395" s="89"/>
      <c r="B395" s="271"/>
      <c r="C395" s="285"/>
      <c r="D395" s="314"/>
      <c r="E395" s="2378"/>
    </row>
    <row r="396" spans="1:5" ht="15" hidden="1" customHeight="1" thickTop="1">
      <c r="A396" s="89"/>
      <c r="B396" s="271"/>
      <c r="C396" s="285"/>
      <c r="D396" s="314"/>
      <c r="E396" s="2378"/>
    </row>
    <row r="397" spans="1:5" ht="15" hidden="1" customHeight="1" thickTop="1">
      <c r="A397" s="116"/>
      <c r="B397" s="95"/>
      <c r="C397" s="92"/>
      <c r="D397" s="117"/>
      <c r="E397" s="2394"/>
    </row>
    <row r="398" spans="1:5" ht="15.6" hidden="1" customHeight="1" thickTop="1">
      <c r="A398" s="131"/>
      <c r="B398" s="100" t="s">
        <v>199</v>
      </c>
      <c r="C398" s="101"/>
      <c r="D398" s="102" t="s">
        <v>393</v>
      </c>
      <c r="E398" s="2382">
        <v>0</v>
      </c>
    </row>
    <row r="399" spans="1:5" ht="15" hidden="1" customHeight="1" thickTop="1">
      <c r="A399" s="85"/>
      <c r="B399" s="265"/>
      <c r="C399" s="285"/>
      <c r="D399" s="288"/>
      <c r="E399" s="2379"/>
    </row>
    <row r="400" spans="1:5" ht="15" hidden="1" customHeight="1" thickTop="1">
      <c r="A400" s="85"/>
      <c r="B400" s="88" t="s">
        <v>234</v>
      </c>
      <c r="C400" s="285"/>
      <c r="D400" s="288"/>
      <c r="E400" s="2379"/>
    </row>
    <row r="401" spans="1:5" ht="15" hidden="1" customHeight="1" thickTop="1">
      <c r="A401" s="85"/>
      <c r="B401" s="265"/>
      <c r="C401" s="285"/>
      <c r="D401" s="288"/>
      <c r="E401" s="2379"/>
    </row>
    <row r="402" spans="1:5" ht="15" hidden="1" customHeight="1" thickTop="1">
      <c r="A402" s="85"/>
      <c r="B402" s="118" t="s">
        <v>8</v>
      </c>
      <c r="C402" s="306" t="s">
        <v>215</v>
      </c>
      <c r="D402" s="308" t="s">
        <v>216</v>
      </c>
      <c r="E402" s="2398"/>
    </row>
    <row r="403" spans="1:5" ht="15" hidden="1" customHeight="1" thickTop="1">
      <c r="A403" s="85"/>
      <c r="B403" s="118"/>
      <c r="C403" s="306"/>
      <c r="D403" s="308"/>
      <c r="E403" s="2398"/>
    </row>
    <row r="404" spans="1:5" ht="15" hidden="1" customHeight="1" thickTop="1">
      <c r="A404" s="85" t="s">
        <v>28</v>
      </c>
      <c r="B404" s="2541" t="s">
        <v>235</v>
      </c>
      <c r="C404" s="2542">
        <v>34.4</v>
      </c>
      <c r="D404" s="2540" t="s">
        <v>512</v>
      </c>
      <c r="E404" s="2404"/>
    </row>
    <row r="405" spans="1:5" ht="15" hidden="1" customHeight="1" thickTop="1">
      <c r="A405" s="85"/>
      <c r="B405" s="2541"/>
      <c r="C405" s="2542"/>
      <c r="D405" s="2540"/>
      <c r="E405" s="2404"/>
    </row>
    <row r="406" spans="1:5" ht="15" hidden="1" customHeight="1" thickTop="1">
      <c r="A406" s="85"/>
      <c r="B406" s="2541"/>
      <c r="C406" s="2542"/>
      <c r="D406" s="2540"/>
      <c r="E406" s="2404"/>
    </row>
    <row r="407" spans="1:5" ht="15" hidden="1" customHeight="1" thickTop="1">
      <c r="A407" s="85" t="s">
        <v>30</v>
      </c>
      <c r="B407" s="2541" t="s">
        <v>236</v>
      </c>
      <c r="C407" s="2542">
        <v>34.119999999999997</v>
      </c>
      <c r="D407" s="2543">
        <v>0.1</v>
      </c>
      <c r="E407" s="2403"/>
    </row>
    <row r="408" spans="1:5" ht="15" hidden="1" customHeight="1" thickTop="1">
      <c r="A408" s="85"/>
      <c r="B408" s="2541"/>
      <c r="C408" s="2542"/>
      <c r="D408" s="2543"/>
      <c r="E408" s="2403"/>
    </row>
    <row r="409" spans="1:5" ht="15" hidden="1" customHeight="1" thickTop="1">
      <c r="A409" s="85"/>
      <c r="B409" s="2541"/>
      <c r="C409" s="2542"/>
      <c r="D409" s="2543"/>
      <c r="E409" s="2403"/>
    </row>
    <row r="410" spans="1:5" ht="15" hidden="1" customHeight="1" thickTop="1">
      <c r="A410" s="85" t="s">
        <v>31</v>
      </c>
      <c r="B410" s="2541" t="s">
        <v>237</v>
      </c>
      <c r="C410" s="2542">
        <v>34.119999999999997</v>
      </c>
      <c r="D410" s="2544" t="s">
        <v>341</v>
      </c>
      <c r="E410" s="2378"/>
    </row>
    <row r="411" spans="1:5" ht="15" hidden="1" customHeight="1" thickTop="1">
      <c r="A411" s="85"/>
      <c r="B411" s="2541"/>
      <c r="C411" s="2542"/>
      <c r="D411" s="2544"/>
      <c r="E411" s="2378"/>
    </row>
    <row r="412" spans="1:5" ht="15" hidden="1" customHeight="1" thickTop="1">
      <c r="A412" s="85" t="s">
        <v>32</v>
      </c>
      <c r="B412" s="2541" t="s">
        <v>238</v>
      </c>
      <c r="C412" s="2542">
        <v>34.15</v>
      </c>
      <c r="D412" s="2544" t="s">
        <v>239</v>
      </c>
      <c r="E412" s="2378"/>
    </row>
    <row r="413" spans="1:5" ht="15" hidden="1" customHeight="1" thickTop="1">
      <c r="A413" s="85"/>
      <c r="B413" s="2541"/>
      <c r="C413" s="2542"/>
      <c r="D413" s="2544"/>
      <c r="E413" s="2378"/>
    </row>
    <row r="414" spans="1:5" ht="15" hidden="1" customHeight="1" thickTop="1">
      <c r="A414" s="85"/>
      <c r="B414" s="2541"/>
      <c r="C414" s="2542"/>
      <c r="D414" s="2544"/>
      <c r="E414" s="2378"/>
    </row>
    <row r="415" spans="1:5" ht="15" hidden="1" customHeight="1" thickTop="1">
      <c r="A415" s="85" t="s">
        <v>33</v>
      </c>
      <c r="B415" s="2541" t="s">
        <v>240</v>
      </c>
      <c r="C415" s="2542">
        <v>34.17</v>
      </c>
      <c r="D415" s="2544" t="s">
        <v>342</v>
      </c>
      <c r="E415" s="2378"/>
    </row>
    <row r="416" spans="1:5" ht="15" hidden="1" customHeight="1" thickTop="1">
      <c r="A416" s="85"/>
      <c r="B416" s="2541"/>
      <c r="C416" s="2542"/>
      <c r="D416" s="2544"/>
      <c r="E416" s="2378"/>
    </row>
    <row r="417" spans="1:5" ht="15" hidden="1" customHeight="1" thickTop="1">
      <c r="A417" s="85"/>
      <c r="B417" s="2541"/>
      <c r="C417" s="2542"/>
      <c r="D417" s="2544"/>
      <c r="E417" s="2378"/>
    </row>
    <row r="418" spans="1:5" ht="15" hidden="1" customHeight="1" thickTop="1">
      <c r="A418" s="85" t="s">
        <v>34</v>
      </c>
      <c r="B418" s="2541" t="s">
        <v>241</v>
      </c>
      <c r="C418" s="2542">
        <v>41.6</v>
      </c>
      <c r="D418" s="2544" t="s">
        <v>343</v>
      </c>
      <c r="E418" s="2378"/>
    </row>
    <row r="419" spans="1:5" ht="15" hidden="1" customHeight="1" thickTop="1">
      <c r="A419" s="85"/>
      <c r="B419" s="2541"/>
      <c r="C419" s="2542"/>
      <c r="D419" s="2544"/>
      <c r="E419" s="2378"/>
    </row>
    <row r="420" spans="1:5" ht="15" hidden="1" customHeight="1" thickTop="1">
      <c r="A420" s="85"/>
      <c r="B420" s="2541"/>
      <c r="C420" s="2542"/>
      <c r="D420" s="2544"/>
      <c r="E420" s="2378"/>
    </row>
    <row r="421" spans="1:5" ht="15" hidden="1" customHeight="1" thickTop="1">
      <c r="A421" s="85" t="s">
        <v>35</v>
      </c>
      <c r="B421" s="2541" t="s">
        <v>242</v>
      </c>
      <c r="C421" s="2542">
        <v>43.1</v>
      </c>
      <c r="D421" s="2544" t="s">
        <v>513</v>
      </c>
      <c r="E421" s="2378"/>
    </row>
    <row r="422" spans="1:5" ht="15" hidden="1" customHeight="1" thickTop="1">
      <c r="A422" s="85"/>
      <c r="B422" s="2541"/>
      <c r="C422" s="2542"/>
      <c r="D422" s="2544"/>
      <c r="E422" s="2378"/>
    </row>
    <row r="423" spans="1:5" ht="15" hidden="1" customHeight="1" thickTop="1">
      <c r="A423" s="85"/>
      <c r="B423" s="265"/>
      <c r="C423" s="285"/>
      <c r="D423" s="288"/>
      <c r="E423" s="2379"/>
    </row>
    <row r="424" spans="1:5" ht="15" hidden="1" customHeight="1" thickTop="1">
      <c r="A424" s="85"/>
      <c r="B424" s="265"/>
      <c r="C424" s="285"/>
      <c r="D424" s="288"/>
      <c r="E424" s="2379"/>
    </row>
    <row r="425" spans="1:5" ht="15" hidden="1" customHeight="1" thickTop="1">
      <c r="A425" s="85"/>
      <c r="B425" s="265"/>
      <c r="C425" s="285"/>
      <c r="D425" s="288"/>
      <c r="E425" s="2379"/>
    </row>
    <row r="426" spans="1:5" ht="15" hidden="1" customHeight="1" thickTop="1">
      <c r="A426" s="85"/>
      <c r="B426" s="265"/>
      <c r="C426" s="285"/>
      <c r="D426" s="288"/>
      <c r="E426" s="2379"/>
    </row>
    <row r="427" spans="1:5" ht="15" hidden="1" customHeight="1" thickTop="1">
      <c r="A427" s="85"/>
      <c r="B427" s="265"/>
      <c r="C427" s="285"/>
      <c r="D427" s="288"/>
      <c r="E427" s="2379"/>
    </row>
    <row r="428" spans="1:5" ht="15" hidden="1" customHeight="1" thickTop="1">
      <c r="A428" s="85"/>
      <c r="B428" s="265"/>
      <c r="C428" s="285"/>
      <c r="D428" s="288"/>
      <c r="E428" s="2379"/>
    </row>
    <row r="429" spans="1:5" ht="15" hidden="1" customHeight="1" thickTop="1">
      <c r="A429" s="85"/>
      <c r="B429" s="265"/>
      <c r="C429" s="285"/>
      <c r="D429" s="288"/>
      <c r="E429" s="2379"/>
    </row>
    <row r="430" spans="1:5" ht="15" hidden="1" customHeight="1" thickTop="1">
      <c r="A430" s="85"/>
      <c r="B430" s="272"/>
      <c r="C430" s="306"/>
      <c r="D430" s="308"/>
      <c r="E430" s="2398"/>
    </row>
    <row r="431" spans="1:5" ht="15" hidden="1" customHeight="1" thickTop="1">
      <c r="A431" s="85"/>
      <c r="B431" s="272"/>
      <c r="C431" s="306"/>
      <c r="D431" s="308"/>
      <c r="E431" s="2398"/>
    </row>
    <row r="432" spans="1:5" ht="15" hidden="1" customHeight="1" thickTop="1">
      <c r="A432" s="85"/>
      <c r="B432" s="272"/>
      <c r="C432" s="306"/>
      <c r="D432" s="308"/>
      <c r="E432" s="2398"/>
    </row>
    <row r="433" spans="1:5" ht="15" hidden="1" customHeight="1" thickTop="1">
      <c r="A433" s="85"/>
      <c r="B433" s="265"/>
      <c r="C433" s="285"/>
      <c r="D433" s="288"/>
      <c r="E433" s="2379"/>
    </row>
    <row r="434" spans="1:5" ht="15" hidden="1" customHeight="1" thickTop="1">
      <c r="A434" s="85"/>
      <c r="B434" s="265"/>
      <c r="C434" s="285"/>
      <c r="D434" s="288"/>
      <c r="E434" s="2379"/>
    </row>
    <row r="435" spans="1:5" ht="15" hidden="1" customHeight="1" thickTop="1">
      <c r="A435" s="85"/>
      <c r="B435" s="265"/>
      <c r="C435" s="285"/>
      <c r="D435" s="288"/>
      <c r="E435" s="2379"/>
    </row>
    <row r="436" spans="1:5" ht="15" hidden="1" customHeight="1" thickTop="1">
      <c r="A436" s="85"/>
      <c r="B436" s="265"/>
      <c r="C436" s="285"/>
      <c r="D436" s="288"/>
      <c r="E436" s="2379"/>
    </row>
    <row r="437" spans="1:5" ht="15" hidden="1" customHeight="1" thickTop="1">
      <c r="A437" s="85"/>
      <c r="B437" s="265"/>
      <c r="C437" s="285"/>
      <c r="D437" s="288"/>
      <c r="E437" s="2379"/>
    </row>
    <row r="438" spans="1:5" ht="15" hidden="1" customHeight="1" thickTop="1">
      <c r="A438" s="85"/>
      <c r="B438" s="265"/>
      <c r="C438" s="285"/>
      <c r="D438" s="288"/>
      <c r="E438" s="2379"/>
    </row>
    <row r="439" spans="1:5" ht="15" hidden="1" customHeight="1" thickTop="1">
      <c r="A439" s="85"/>
      <c r="B439" s="265"/>
      <c r="C439" s="285"/>
      <c r="D439" s="288"/>
      <c r="E439" s="2379"/>
    </row>
    <row r="440" spans="1:5" ht="15" hidden="1" customHeight="1" thickTop="1">
      <c r="A440" s="85"/>
      <c r="B440" s="265"/>
      <c r="C440" s="285"/>
      <c r="D440" s="288"/>
      <c r="E440" s="2379"/>
    </row>
    <row r="441" spans="1:5" ht="15" hidden="1" customHeight="1" thickTop="1">
      <c r="A441" s="85"/>
      <c r="B441" s="265"/>
      <c r="C441" s="285"/>
      <c r="D441" s="288"/>
      <c r="E441" s="2379"/>
    </row>
    <row r="442" spans="1:5" ht="15" hidden="1" customHeight="1" thickTop="1">
      <c r="A442" s="85"/>
      <c r="B442" s="265"/>
      <c r="C442" s="285"/>
      <c r="D442" s="288"/>
      <c r="E442" s="2379"/>
    </row>
    <row r="443" spans="1:5" ht="15" hidden="1" customHeight="1" thickTop="1">
      <c r="A443" s="85"/>
      <c r="B443" s="265"/>
      <c r="C443" s="285"/>
      <c r="D443" s="288"/>
      <c r="E443" s="2379"/>
    </row>
    <row r="444" spans="1:5" ht="15" hidden="1" customHeight="1" thickTop="1">
      <c r="A444" s="85"/>
      <c r="B444" s="265"/>
      <c r="C444" s="285"/>
      <c r="D444" s="288"/>
      <c r="E444" s="2379"/>
    </row>
    <row r="445" spans="1:5" ht="15" hidden="1" customHeight="1" thickTop="1">
      <c r="A445" s="85"/>
      <c r="B445" s="272"/>
      <c r="C445" s="306"/>
      <c r="D445" s="308"/>
      <c r="E445" s="2398"/>
    </row>
    <row r="446" spans="1:5" ht="15" hidden="1" customHeight="1" thickTop="1">
      <c r="A446" s="90"/>
      <c r="B446" s="122"/>
      <c r="C446" s="123"/>
      <c r="D446" s="124"/>
      <c r="E446" s="2405"/>
    </row>
    <row r="447" spans="1:5" ht="15.6" hidden="1" customHeight="1" thickTop="1">
      <c r="A447" s="127"/>
      <c r="B447" s="100" t="s">
        <v>199</v>
      </c>
      <c r="C447" s="101"/>
      <c r="D447" s="102" t="s">
        <v>393</v>
      </c>
      <c r="E447" s="2382">
        <v>0</v>
      </c>
    </row>
    <row r="448" spans="1:5" ht="15" thickTop="1">
      <c r="A448" s="85"/>
      <c r="B448" s="273"/>
      <c r="C448" s="302"/>
      <c r="D448" s="302"/>
      <c r="E448" s="2398"/>
    </row>
    <row r="449" spans="1:7">
      <c r="A449" s="85"/>
      <c r="B449" s="2527" t="s">
        <v>243</v>
      </c>
      <c r="C449" s="2528"/>
      <c r="D449" s="302"/>
      <c r="E449" s="2398"/>
    </row>
    <row r="450" spans="1:7">
      <c r="A450" s="85" t="s">
        <v>28</v>
      </c>
      <c r="B450" s="274" t="s">
        <v>244</v>
      </c>
      <c r="C450" s="286"/>
      <c r="D450" s="286"/>
      <c r="E450" s="2379"/>
    </row>
    <row r="451" spans="1:7" ht="54" customHeight="1">
      <c r="A451" s="125"/>
      <c r="B451" s="2532" t="s">
        <v>344</v>
      </c>
      <c r="C451" s="2533"/>
      <c r="D451" s="2533"/>
      <c r="E451" s="2378"/>
    </row>
    <row r="452" spans="1:7">
      <c r="A452" s="85"/>
      <c r="B452" s="264"/>
      <c r="C452" s="286"/>
      <c r="D452" s="286"/>
      <c r="E452" s="2379"/>
    </row>
    <row r="453" spans="1:7">
      <c r="A453" s="85" t="s">
        <v>30</v>
      </c>
      <c r="B453" s="2527" t="s">
        <v>245</v>
      </c>
      <c r="C453" s="2528"/>
      <c r="D453" s="286"/>
      <c r="E453" s="2379"/>
    </row>
    <row r="454" spans="1:7" ht="29.4" customHeight="1">
      <c r="A454" s="85"/>
      <c r="B454" s="2521" t="s">
        <v>246</v>
      </c>
      <c r="C454" s="2522"/>
      <c r="D454" s="2522"/>
      <c r="E454" s="2055"/>
    </row>
    <row r="455" spans="1:7">
      <c r="A455" s="85"/>
      <c r="B455" s="264"/>
      <c r="C455" s="286"/>
      <c r="D455" s="286"/>
      <c r="E455" s="2379"/>
    </row>
    <row r="456" spans="1:7" ht="29.4" customHeight="1">
      <c r="A456" s="85"/>
      <c r="B456" s="2521" t="s">
        <v>514</v>
      </c>
      <c r="C456" s="2522"/>
      <c r="D456" s="2522"/>
      <c r="E456" s="2055"/>
    </row>
    <row r="457" spans="1:7">
      <c r="A457" s="85"/>
      <c r="B457" s="264"/>
      <c r="C457" s="286"/>
      <c r="D457" s="286"/>
      <c r="E457" s="2379"/>
    </row>
    <row r="458" spans="1:7">
      <c r="A458" s="85" t="s">
        <v>31</v>
      </c>
      <c r="B458" s="274" t="s">
        <v>247</v>
      </c>
      <c r="C458" s="286"/>
      <c r="D458" s="286"/>
      <c r="E458" s="2379"/>
    </row>
    <row r="459" spans="1:7">
      <c r="A459" s="85"/>
      <c r="B459" s="2529" t="s">
        <v>248</v>
      </c>
      <c r="C459" s="2530"/>
      <c r="D459" s="2531"/>
      <c r="E459" s="2379"/>
    </row>
    <row r="460" spans="1:7">
      <c r="A460" s="85"/>
      <c r="B460" s="264"/>
      <c r="C460" s="286"/>
      <c r="D460" s="286"/>
      <c r="E460" s="2379"/>
    </row>
    <row r="461" spans="1:7">
      <c r="A461" s="85"/>
      <c r="B461" s="2529" t="s">
        <v>713</v>
      </c>
      <c r="C461" s="2530"/>
      <c r="D461" s="2531"/>
      <c r="E461" s="2379"/>
    </row>
    <row r="462" spans="1:7">
      <c r="A462" s="85"/>
      <c r="B462" s="264"/>
      <c r="C462" s="286"/>
      <c r="D462" s="286"/>
      <c r="E462" s="2379"/>
    </row>
    <row r="463" spans="1:7">
      <c r="A463" s="85"/>
      <c r="B463" s="2529" t="s">
        <v>714</v>
      </c>
      <c r="C463" s="2530"/>
      <c r="D463" s="2531"/>
      <c r="E463" s="2379"/>
      <c r="G463" s="279"/>
    </row>
    <row r="464" spans="1:7">
      <c r="A464" s="85"/>
      <c r="B464" s="264"/>
      <c r="C464" s="286"/>
      <c r="D464" s="286"/>
      <c r="E464" s="2379"/>
    </row>
    <row r="465" spans="1:5" ht="29.4" customHeight="1">
      <c r="A465" s="85"/>
      <c r="B465" s="2521" t="s">
        <v>249</v>
      </c>
      <c r="C465" s="2522"/>
      <c r="D465" s="2522"/>
      <c r="E465" s="2053"/>
    </row>
    <row r="466" spans="1:5">
      <c r="A466" s="85"/>
      <c r="B466" s="264"/>
      <c r="C466" s="292"/>
      <c r="D466" s="292"/>
      <c r="E466" s="2053"/>
    </row>
    <row r="467" spans="1:5" ht="29.4" customHeight="1">
      <c r="A467" s="85"/>
      <c r="B467" s="2521" t="s">
        <v>363</v>
      </c>
      <c r="C467" s="2522"/>
      <c r="D467" s="2522"/>
      <c r="E467" s="2386"/>
    </row>
    <row r="468" spans="1:5">
      <c r="A468" s="85"/>
      <c r="B468" s="264"/>
      <c r="C468" s="286"/>
      <c r="D468" s="286"/>
      <c r="E468" s="2379"/>
    </row>
    <row r="469" spans="1:5">
      <c r="A469" s="85"/>
      <c r="B469" s="264" t="s">
        <v>364</v>
      </c>
      <c r="C469" s="302"/>
      <c r="D469" s="302"/>
      <c r="E469" s="2398"/>
    </row>
    <row r="470" spans="1:5">
      <c r="A470" s="85"/>
      <c r="B470" s="264"/>
      <c r="C470" s="286"/>
      <c r="D470" s="286"/>
      <c r="E470" s="2379"/>
    </row>
    <row r="471" spans="1:5">
      <c r="A471" s="85"/>
      <c r="B471" s="264" t="s">
        <v>365</v>
      </c>
      <c r="C471" s="286"/>
      <c r="D471" s="286"/>
      <c r="E471" s="2379"/>
    </row>
    <row r="472" spans="1:5">
      <c r="A472" s="85"/>
      <c r="B472" s="264"/>
      <c r="C472" s="286"/>
      <c r="D472" s="286"/>
      <c r="E472" s="2379"/>
    </row>
    <row r="473" spans="1:5">
      <c r="A473" s="85"/>
      <c r="B473" s="264" t="s">
        <v>366</v>
      </c>
      <c r="C473" s="286"/>
      <c r="D473" s="286"/>
      <c r="E473" s="2379"/>
    </row>
    <row r="474" spans="1:5">
      <c r="A474" s="85"/>
      <c r="B474" s="264"/>
      <c r="C474" s="286"/>
      <c r="D474" s="286"/>
      <c r="E474" s="2379"/>
    </row>
    <row r="475" spans="1:5">
      <c r="A475" s="85"/>
      <c r="B475" s="264" t="s">
        <v>367</v>
      </c>
      <c r="C475" s="286"/>
      <c r="D475" s="286"/>
      <c r="E475" s="2379"/>
    </row>
    <row r="476" spans="1:5">
      <c r="A476" s="85"/>
      <c r="B476" s="264"/>
      <c r="C476" s="286"/>
      <c r="D476" s="286"/>
      <c r="E476" s="2379"/>
    </row>
    <row r="477" spans="1:5">
      <c r="A477" s="85"/>
      <c r="B477" s="264" t="s">
        <v>368</v>
      </c>
      <c r="C477" s="302"/>
      <c r="D477" s="302"/>
      <c r="E477" s="2398"/>
    </row>
    <row r="478" spans="1:5">
      <c r="A478" s="85"/>
      <c r="B478" s="264"/>
      <c r="C478" s="302"/>
      <c r="D478" s="302"/>
      <c r="E478" s="2398"/>
    </row>
    <row r="479" spans="1:5">
      <c r="A479" s="85"/>
      <c r="B479" s="264" t="s">
        <v>250</v>
      </c>
      <c r="C479" s="302"/>
      <c r="D479" s="302"/>
      <c r="E479" s="2398"/>
    </row>
    <row r="480" spans="1:5" ht="7.95" customHeight="1">
      <c r="A480" s="85"/>
      <c r="B480" s="264"/>
      <c r="C480" s="286"/>
      <c r="D480" s="286"/>
      <c r="E480" s="2379"/>
    </row>
    <row r="481" spans="1:5" ht="29.4" customHeight="1">
      <c r="A481" s="85"/>
      <c r="B481" s="2521" t="s">
        <v>345</v>
      </c>
      <c r="C481" s="2522"/>
      <c r="D481" s="2522"/>
      <c r="E481" s="2053"/>
    </row>
    <row r="482" spans="1:5" ht="7.95" customHeight="1">
      <c r="A482" s="85"/>
      <c r="B482" s="264"/>
      <c r="C482" s="302"/>
      <c r="D482" s="302"/>
      <c r="E482" s="2398"/>
    </row>
    <row r="483" spans="1:5" ht="42.6" customHeight="1">
      <c r="A483" s="85"/>
      <c r="B483" s="2521" t="s">
        <v>251</v>
      </c>
      <c r="C483" s="2522"/>
      <c r="D483" s="2522"/>
      <c r="E483" s="2053"/>
    </row>
    <row r="484" spans="1:5">
      <c r="A484" s="85"/>
      <c r="B484" s="264"/>
      <c r="C484" s="292"/>
      <c r="D484" s="292"/>
      <c r="E484" s="2053"/>
    </row>
    <row r="485" spans="1:5">
      <c r="A485" s="85"/>
      <c r="B485" s="264"/>
      <c r="C485" s="286"/>
      <c r="D485" s="286"/>
      <c r="E485" s="2380"/>
    </row>
    <row r="486" spans="1:5">
      <c r="A486" s="90"/>
      <c r="B486" s="277"/>
      <c r="C486" s="278"/>
      <c r="D486" s="278"/>
      <c r="E486" s="2392"/>
    </row>
    <row r="487" spans="1:5" ht="15" thickBot="1">
      <c r="A487" s="127"/>
      <c r="B487" s="176" t="s">
        <v>199</v>
      </c>
      <c r="C487" s="177"/>
      <c r="D487" s="190" t="s">
        <v>393</v>
      </c>
      <c r="E487" s="2382">
        <f>SUM(E447:E486)</f>
        <v>0</v>
      </c>
    </row>
    <row r="488" spans="1:5" ht="15" thickTop="1">
      <c r="A488" s="85"/>
      <c r="B488" s="269"/>
      <c r="C488" s="286"/>
      <c r="D488" s="286"/>
      <c r="E488" s="2395"/>
    </row>
    <row r="489" spans="1:5">
      <c r="A489" s="85" t="s">
        <v>28</v>
      </c>
      <c r="B489" s="274" t="s">
        <v>252</v>
      </c>
      <c r="C489" s="302"/>
      <c r="D489" s="302"/>
      <c r="E489" s="2398"/>
    </row>
    <row r="490" spans="1:5">
      <c r="A490" s="85"/>
      <c r="B490" s="264"/>
      <c r="C490" s="302"/>
      <c r="D490" s="302"/>
      <c r="E490" s="2398"/>
    </row>
    <row r="491" spans="1:5" ht="100.2" customHeight="1">
      <c r="A491" s="85"/>
      <c r="B491" s="2521" t="s">
        <v>715</v>
      </c>
      <c r="C491" s="2522"/>
      <c r="D491" s="2522"/>
      <c r="E491" s="2055"/>
    </row>
    <row r="492" spans="1:5">
      <c r="A492" s="85"/>
      <c r="B492" s="264"/>
      <c r="C492" s="291"/>
      <c r="D492" s="291"/>
      <c r="E492" s="2398"/>
    </row>
    <row r="493" spans="1:5">
      <c r="A493" s="85" t="s">
        <v>30</v>
      </c>
      <c r="B493" s="274" t="s">
        <v>253</v>
      </c>
      <c r="C493" s="292"/>
      <c r="D493" s="292"/>
      <c r="E493" s="2379"/>
    </row>
    <row r="494" spans="1:5">
      <c r="A494" s="85"/>
      <c r="B494" s="264"/>
      <c r="C494" s="291"/>
      <c r="D494" s="291"/>
      <c r="E494" s="2398"/>
    </row>
    <row r="495" spans="1:5" ht="91.2" customHeight="1">
      <c r="A495" s="85"/>
      <c r="B495" s="2521" t="s">
        <v>346</v>
      </c>
      <c r="C495" s="2522"/>
      <c r="D495" s="2522"/>
      <c r="E495" s="2053"/>
    </row>
    <row r="496" spans="1:5">
      <c r="A496" s="85"/>
      <c r="B496" s="264"/>
      <c r="C496" s="292"/>
      <c r="D496" s="292"/>
      <c r="E496" s="2379"/>
    </row>
    <row r="497" spans="1:5">
      <c r="A497" s="85" t="s">
        <v>31</v>
      </c>
      <c r="B497" s="274" t="s">
        <v>254</v>
      </c>
      <c r="C497" s="292"/>
      <c r="D497" s="292"/>
      <c r="E497" s="2379"/>
    </row>
    <row r="498" spans="1:5">
      <c r="A498" s="85"/>
      <c r="B498" s="264"/>
      <c r="C498" s="292"/>
      <c r="D498" s="292"/>
      <c r="E498" s="2379"/>
    </row>
    <row r="499" spans="1:5" ht="63" customHeight="1">
      <c r="A499" s="85"/>
      <c r="B499" s="2521" t="s">
        <v>255</v>
      </c>
      <c r="C499" s="2522"/>
      <c r="D499" s="2522"/>
      <c r="E499" s="2053"/>
    </row>
    <row r="500" spans="1:5">
      <c r="A500" s="85"/>
      <c r="B500" s="264"/>
      <c r="C500" s="292"/>
      <c r="D500" s="292"/>
      <c r="E500" s="2379"/>
    </row>
    <row r="501" spans="1:5" ht="32.4" customHeight="1">
      <c r="A501" s="85"/>
      <c r="B501" s="2521" t="s">
        <v>716</v>
      </c>
      <c r="C501" s="2522"/>
      <c r="D501" s="2522"/>
      <c r="E501" s="2053"/>
    </row>
    <row r="502" spans="1:5">
      <c r="A502" s="85"/>
      <c r="B502" s="264"/>
      <c r="C502" s="292"/>
      <c r="D502" s="292"/>
      <c r="E502" s="2053"/>
    </row>
    <row r="503" spans="1:5">
      <c r="A503" s="85"/>
      <c r="B503" s="264"/>
      <c r="C503" s="292"/>
      <c r="D503" s="292"/>
      <c r="E503" s="2053"/>
    </row>
    <row r="504" spans="1:5">
      <c r="A504" s="85"/>
      <c r="B504" s="264"/>
      <c r="C504" s="292"/>
      <c r="D504" s="292"/>
      <c r="E504" s="2053"/>
    </row>
    <row r="505" spans="1:5">
      <c r="A505" s="85"/>
      <c r="B505" s="264"/>
      <c r="C505" s="292"/>
      <c r="D505" s="292"/>
      <c r="E505" s="2053"/>
    </row>
    <row r="506" spans="1:5">
      <c r="A506" s="85"/>
      <c r="B506" s="264"/>
      <c r="C506" s="292"/>
      <c r="D506" s="292"/>
      <c r="E506" s="2053"/>
    </row>
    <row r="507" spans="1:5">
      <c r="A507" s="85"/>
      <c r="B507" s="264"/>
      <c r="C507" s="292"/>
      <c r="D507" s="292"/>
      <c r="E507" s="2053"/>
    </row>
    <row r="508" spans="1:5">
      <c r="A508" s="85"/>
      <c r="B508" s="264"/>
      <c r="C508" s="292"/>
      <c r="D508" s="292"/>
      <c r="E508" s="2053"/>
    </row>
    <row r="509" spans="1:5">
      <c r="A509" s="85"/>
      <c r="B509" s="264"/>
      <c r="C509" s="292"/>
      <c r="D509" s="292"/>
      <c r="E509" s="2053"/>
    </row>
    <row r="510" spans="1:5">
      <c r="A510" s="85"/>
      <c r="B510" s="264"/>
      <c r="C510" s="292"/>
      <c r="D510" s="292"/>
      <c r="E510" s="2053"/>
    </row>
    <row r="511" spans="1:5">
      <c r="A511" s="85"/>
      <c r="B511" s="264"/>
      <c r="C511" s="292"/>
      <c r="D511" s="292"/>
      <c r="E511" s="2053"/>
    </row>
    <row r="512" spans="1:5">
      <c r="A512" s="85"/>
      <c r="B512" s="264"/>
      <c r="C512" s="292"/>
      <c r="D512" s="292"/>
      <c r="E512" s="2053"/>
    </row>
    <row r="513" spans="1:5">
      <c r="A513" s="85"/>
      <c r="B513" s="264"/>
      <c r="C513" s="292"/>
      <c r="D513" s="292"/>
      <c r="E513" s="2053"/>
    </row>
    <row r="514" spans="1:5">
      <c r="A514" s="85"/>
      <c r="B514" s="264"/>
      <c r="C514" s="292"/>
      <c r="D514" s="292"/>
      <c r="E514" s="2053"/>
    </row>
    <row r="515" spans="1:5">
      <c r="A515" s="85"/>
      <c r="B515" s="264"/>
      <c r="C515" s="292"/>
      <c r="D515" s="292"/>
      <c r="E515" s="2053"/>
    </row>
    <row r="516" spans="1:5">
      <c r="A516" s="85"/>
      <c r="B516" s="264"/>
      <c r="C516" s="292"/>
      <c r="D516" s="292"/>
      <c r="E516" s="2053"/>
    </row>
    <row r="517" spans="1:5">
      <c r="A517" s="85"/>
      <c r="B517" s="264"/>
      <c r="C517" s="292"/>
      <c r="D517" s="292"/>
      <c r="E517" s="2053"/>
    </row>
    <row r="518" spans="1:5">
      <c r="A518" s="85"/>
      <c r="B518" s="264"/>
      <c r="C518" s="286"/>
      <c r="D518" s="286"/>
      <c r="E518" s="2380"/>
    </row>
    <row r="519" spans="1:5">
      <c r="A519" s="90"/>
      <c r="B519" s="277"/>
      <c r="C519" s="175"/>
      <c r="D519" s="175"/>
      <c r="E519" s="2381"/>
    </row>
    <row r="520" spans="1:5" ht="15" thickBot="1">
      <c r="A520" s="127"/>
      <c r="B520" s="176" t="s">
        <v>199</v>
      </c>
      <c r="C520" s="177"/>
      <c r="D520" s="190" t="s">
        <v>393</v>
      </c>
      <c r="E520" s="2382">
        <f>SUM(E489:E511)</f>
        <v>0</v>
      </c>
    </row>
    <row r="521" spans="1:5" ht="15" thickTop="1">
      <c r="A521" s="85"/>
      <c r="B521" s="269"/>
      <c r="C521" s="286"/>
      <c r="D521" s="286"/>
      <c r="E521" s="2395"/>
    </row>
    <row r="522" spans="1:5">
      <c r="A522" s="85" t="s">
        <v>28</v>
      </c>
      <c r="B522" s="274" t="s">
        <v>256</v>
      </c>
      <c r="C522" s="286"/>
      <c r="D522" s="286"/>
      <c r="E522" s="2055"/>
    </row>
    <row r="523" spans="1:5" ht="85.2" customHeight="1">
      <c r="A523" s="85"/>
      <c r="B523" s="2521" t="s">
        <v>717</v>
      </c>
      <c r="C523" s="2522"/>
      <c r="D523" s="2522"/>
      <c r="E523" s="2055"/>
    </row>
    <row r="524" spans="1:5" ht="5.4" customHeight="1">
      <c r="A524" s="85"/>
      <c r="B524" s="264"/>
      <c r="C524" s="292"/>
      <c r="D524" s="292"/>
      <c r="E524" s="2055"/>
    </row>
    <row r="525" spans="1:5">
      <c r="A525" s="85" t="s">
        <v>30</v>
      </c>
      <c r="B525" s="274" t="s">
        <v>257</v>
      </c>
      <c r="C525" s="302"/>
      <c r="D525" s="302"/>
      <c r="E525" s="2055"/>
    </row>
    <row r="526" spans="1:5" ht="39" customHeight="1">
      <c r="A526" s="85"/>
      <c r="B526" s="2521" t="s">
        <v>347</v>
      </c>
      <c r="C526" s="2522"/>
      <c r="D526" s="2522"/>
      <c r="E526" s="2055"/>
    </row>
    <row r="527" spans="1:5">
      <c r="A527" s="85"/>
      <c r="B527" s="264"/>
      <c r="C527" s="286"/>
      <c r="D527" s="286"/>
      <c r="E527" s="2055"/>
    </row>
    <row r="528" spans="1:5">
      <c r="A528" s="85" t="s">
        <v>31</v>
      </c>
      <c r="B528" s="274" t="s">
        <v>258</v>
      </c>
      <c r="C528" s="286"/>
      <c r="D528" s="286"/>
      <c r="E528" s="2379"/>
    </row>
    <row r="529" spans="1:5" ht="26.4" customHeight="1">
      <c r="A529" s="85"/>
      <c r="B529" s="2521" t="s">
        <v>259</v>
      </c>
      <c r="C529" s="2522"/>
      <c r="D529" s="2522"/>
      <c r="E529" s="2053"/>
    </row>
    <row r="530" spans="1:5">
      <c r="A530" s="85"/>
      <c r="B530" s="264"/>
      <c r="C530" s="292"/>
      <c r="D530" s="292"/>
      <c r="E530" s="2053"/>
    </row>
    <row r="531" spans="1:5">
      <c r="A531" s="85" t="s">
        <v>32</v>
      </c>
      <c r="B531" s="2548" t="s">
        <v>348</v>
      </c>
      <c r="C531" s="2549"/>
      <c r="D531" s="288"/>
      <c r="E531" s="2379"/>
    </row>
    <row r="532" spans="1:5" ht="70.95" customHeight="1">
      <c r="A532" s="85"/>
      <c r="B532" s="2547" t="s">
        <v>718</v>
      </c>
      <c r="C532" s="2546"/>
      <c r="D532" s="2546"/>
      <c r="E532" s="2055"/>
    </row>
    <row r="533" spans="1:5" ht="6.6" customHeight="1">
      <c r="A533" s="85"/>
      <c r="B533" s="168"/>
      <c r="C533" s="137"/>
      <c r="D533" s="294"/>
      <c r="E533" s="2055"/>
    </row>
    <row r="534" spans="1:5">
      <c r="A534" s="85" t="s">
        <v>33</v>
      </c>
      <c r="B534" s="88" t="s">
        <v>349</v>
      </c>
      <c r="C534" s="285"/>
      <c r="D534" s="288"/>
      <c r="E534" s="2055"/>
    </row>
    <row r="535" spans="1:5" ht="84" customHeight="1">
      <c r="A535" s="85"/>
      <c r="B535" s="2547" t="s">
        <v>260</v>
      </c>
      <c r="C535" s="2546"/>
      <c r="D535" s="2546"/>
      <c r="E535" s="2055"/>
    </row>
    <row r="536" spans="1:5" ht="5.4" customHeight="1">
      <c r="A536" s="85"/>
      <c r="B536" s="87"/>
      <c r="C536" s="285"/>
      <c r="D536" s="288"/>
      <c r="E536" s="2055"/>
    </row>
    <row r="537" spans="1:5" ht="111.6" customHeight="1">
      <c r="A537" s="85"/>
      <c r="B537" s="2547" t="s">
        <v>350</v>
      </c>
      <c r="C537" s="2546"/>
      <c r="D537" s="2546"/>
      <c r="E537" s="2055"/>
    </row>
    <row r="538" spans="1:5" ht="7.95" customHeight="1">
      <c r="A538" s="85"/>
      <c r="B538" s="87"/>
      <c r="C538" s="285"/>
      <c r="D538" s="288"/>
      <c r="E538" s="2055"/>
    </row>
    <row r="539" spans="1:5" ht="16.2" customHeight="1">
      <c r="A539" s="85"/>
      <c r="B539" s="87" t="s">
        <v>261</v>
      </c>
      <c r="C539" s="285"/>
      <c r="D539" s="288"/>
      <c r="E539" s="2055"/>
    </row>
    <row r="540" spans="1:5">
      <c r="A540" s="85"/>
      <c r="B540" s="87"/>
      <c r="C540" s="285"/>
      <c r="D540" s="288"/>
      <c r="E540" s="2055"/>
    </row>
    <row r="541" spans="1:5" ht="28.95" customHeight="1">
      <c r="A541" s="85"/>
      <c r="B541" s="2545" t="s">
        <v>262</v>
      </c>
      <c r="C541" s="2546"/>
      <c r="D541" s="2546"/>
      <c r="E541" s="2055"/>
    </row>
    <row r="542" spans="1:5" ht="15" customHeight="1">
      <c r="A542" s="85"/>
      <c r="B542" s="270"/>
      <c r="C542" s="315"/>
      <c r="D542" s="315"/>
      <c r="E542" s="2055"/>
    </row>
    <row r="543" spans="1:5" ht="15" customHeight="1">
      <c r="A543" s="85"/>
      <c r="B543" s="270"/>
      <c r="C543" s="315"/>
      <c r="D543" s="315"/>
      <c r="E543" s="2055"/>
    </row>
    <row r="544" spans="1:5" ht="14.4" customHeight="1">
      <c r="A544" s="85"/>
      <c r="B544" s="270"/>
      <c r="C544" s="315"/>
      <c r="D544" s="315"/>
      <c r="E544" s="2055"/>
    </row>
    <row r="545" spans="1:5">
      <c r="A545" s="85"/>
      <c r="B545" s="87"/>
      <c r="C545" s="285"/>
      <c r="D545" s="288"/>
      <c r="E545" s="2406"/>
    </row>
    <row r="546" spans="1:5">
      <c r="A546" s="90"/>
      <c r="B546" s="122"/>
      <c r="C546" s="123"/>
      <c r="D546" s="124"/>
      <c r="E546" s="2405"/>
    </row>
    <row r="547" spans="1:5" ht="15" thickBot="1">
      <c r="A547" s="127"/>
      <c r="B547" s="100" t="s">
        <v>199</v>
      </c>
      <c r="C547" s="101"/>
      <c r="D547" s="102" t="s">
        <v>393</v>
      </c>
      <c r="E547" s="2382">
        <f>SUM(E522:E544)</f>
        <v>0</v>
      </c>
    </row>
    <row r="548" spans="1:5" ht="15" thickTop="1">
      <c r="A548" s="128"/>
      <c r="B548" s="264"/>
      <c r="C548" s="292"/>
      <c r="D548" s="292"/>
      <c r="E548" s="659"/>
    </row>
    <row r="549" spans="1:5" s="417" customFormat="1" ht="13.8">
      <c r="A549" s="128" t="s">
        <v>28</v>
      </c>
      <c r="B549" s="274" t="s">
        <v>263</v>
      </c>
      <c r="C549" s="316"/>
      <c r="D549" s="316"/>
      <c r="E549" s="2375"/>
    </row>
    <row r="550" spans="1:5" s="417" customFormat="1" ht="13.8">
      <c r="A550" s="128"/>
      <c r="B550" s="264"/>
      <c r="C550" s="292"/>
      <c r="D550" s="292"/>
      <c r="E550" s="2053"/>
    </row>
    <row r="551" spans="1:5" s="417" customFormat="1" ht="30" customHeight="1">
      <c r="A551" s="128"/>
      <c r="B551" s="2521" t="s">
        <v>745</v>
      </c>
      <c r="C551" s="2522"/>
      <c r="D551" s="2522"/>
      <c r="E551" s="2052"/>
    </row>
    <row r="552" spans="1:5" s="417" customFormat="1" ht="13.8">
      <c r="A552" s="128"/>
      <c r="B552" s="264"/>
      <c r="C552" s="292"/>
      <c r="D552" s="292"/>
      <c r="E552" s="2053"/>
    </row>
    <row r="553" spans="1:5" s="417" customFormat="1" ht="30" customHeight="1">
      <c r="A553" s="128"/>
      <c r="B553" s="2534" t="s">
        <v>746</v>
      </c>
      <c r="C553" s="2535"/>
      <c r="D553" s="2536"/>
      <c r="E553" s="2379"/>
    </row>
    <row r="554" spans="1:5" s="417" customFormat="1" ht="15" customHeight="1">
      <c r="A554" s="128"/>
      <c r="B554" s="2534"/>
      <c r="C554" s="2535"/>
      <c r="D554" s="2536"/>
      <c r="E554" s="2379"/>
    </row>
    <row r="555" spans="1:5" s="417" customFormat="1" ht="13.8">
      <c r="A555" s="128"/>
      <c r="B555" s="269"/>
      <c r="C555" s="286"/>
      <c r="D555" s="286"/>
      <c r="E555" s="2379"/>
    </row>
    <row r="556" spans="1:5" s="417" customFormat="1" ht="74.400000000000006" customHeight="1">
      <c r="A556" s="128"/>
      <c r="B556" s="2532" t="s">
        <v>747</v>
      </c>
      <c r="C556" s="2533"/>
      <c r="D556" s="2533"/>
      <c r="E556" s="2379"/>
    </row>
    <row r="557" spans="1:5" s="417" customFormat="1" ht="13.8">
      <c r="A557" s="128"/>
      <c r="B557" s="269"/>
      <c r="C557" s="286"/>
      <c r="D557" s="286"/>
      <c r="E557" s="2379"/>
    </row>
    <row r="558" spans="1:5" s="417" customFormat="1" ht="13.8">
      <c r="A558" s="128" t="s">
        <v>30</v>
      </c>
      <c r="B558" s="274" t="s">
        <v>264</v>
      </c>
      <c r="C558" s="292"/>
      <c r="D558" s="292"/>
      <c r="E558" s="2053"/>
    </row>
    <row r="559" spans="1:5" s="417" customFormat="1" ht="13.8">
      <c r="A559" s="128"/>
      <c r="B559" s="264"/>
      <c r="C559" s="292"/>
      <c r="D559" s="292"/>
      <c r="E559" s="2053"/>
    </row>
    <row r="560" spans="1:5" ht="30" customHeight="1">
      <c r="A560" s="128"/>
      <c r="B560" s="2521" t="s">
        <v>265</v>
      </c>
      <c r="C560" s="2522"/>
      <c r="D560" s="2522"/>
      <c r="E560" s="2053"/>
    </row>
    <row r="561" spans="1:5">
      <c r="A561" s="128"/>
      <c r="B561" s="264" t="s">
        <v>266</v>
      </c>
      <c r="C561" s="292"/>
      <c r="D561" s="292"/>
      <c r="E561" s="2053"/>
    </row>
    <row r="562" spans="1:5">
      <c r="A562" s="128"/>
      <c r="B562" s="2527" t="s">
        <v>267</v>
      </c>
      <c r="C562" s="2528"/>
      <c r="D562" s="292"/>
      <c r="E562" s="2053"/>
    </row>
    <row r="563" spans="1:5">
      <c r="A563" s="128"/>
      <c r="B563" s="264"/>
      <c r="C563" s="292"/>
      <c r="D563" s="292"/>
      <c r="E563" s="2053"/>
    </row>
    <row r="564" spans="1:5">
      <c r="A564" s="128" t="s">
        <v>31</v>
      </c>
      <c r="B564" s="274" t="s">
        <v>268</v>
      </c>
      <c r="C564" s="292"/>
      <c r="D564" s="292"/>
      <c r="E564" s="2053"/>
    </row>
    <row r="565" spans="1:5">
      <c r="A565" s="128"/>
      <c r="B565" s="264"/>
      <c r="C565" s="292"/>
      <c r="D565" s="292"/>
      <c r="E565" s="2053"/>
    </row>
    <row r="566" spans="1:5" ht="56.4" customHeight="1">
      <c r="A566" s="128"/>
      <c r="B566" s="2521" t="s">
        <v>719</v>
      </c>
      <c r="C566" s="2522"/>
      <c r="D566" s="2522"/>
      <c r="E566" s="2053"/>
    </row>
    <row r="567" spans="1:5" ht="7.95" customHeight="1">
      <c r="A567" s="128"/>
      <c r="B567" s="264"/>
      <c r="C567" s="292"/>
      <c r="D567" s="292"/>
      <c r="E567" s="2053"/>
    </row>
    <row r="568" spans="1:5" ht="30" customHeight="1">
      <c r="A568" s="128"/>
      <c r="B568" s="2521" t="s">
        <v>269</v>
      </c>
      <c r="C568" s="2522"/>
      <c r="D568" s="2522"/>
      <c r="E568" s="2053"/>
    </row>
    <row r="569" spans="1:5" ht="6" customHeight="1">
      <c r="A569" s="128"/>
      <c r="B569" s="264"/>
      <c r="C569" s="292"/>
      <c r="D569" s="292"/>
      <c r="E569" s="2053"/>
    </row>
    <row r="570" spans="1:5" ht="45" customHeight="1">
      <c r="A570" s="128"/>
      <c r="B570" s="2521" t="s">
        <v>351</v>
      </c>
      <c r="C570" s="2522"/>
      <c r="D570" s="2522"/>
      <c r="E570" s="2053"/>
    </row>
    <row r="571" spans="1:5" ht="7.2" customHeight="1">
      <c r="A571" s="128"/>
      <c r="B571" s="264"/>
      <c r="C571" s="292"/>
      <c r="D571" s="292"/>
      <c r="E571" s="2053"/>
    </row>
    <row r="572" spans="1:5" ht="42" customHeight="1">
      <c r="A572" s="128"/>
      <c r="B572" s="2521" t="s">
        <v>270</v>
      </c>
      <c r="C572" s="2522"/>
      <c r="D572" s="2522"/>
      <c r="E572" s="2053"/>
    </row>
    <row r="573" spans="1:5">
      <c r="A573" s="128"/>
      <c r="B573" s="264"/>
      <c r="C573" s="292"/>
      <c r="D573" s="292"/>
      <c r="E573" s="2053"/>
    </row>
    <row r="574" spans="1:5" ht="15" customHeight="1">
      <c r="A574" s="128"/>
      <c r="B574" s="2521" t="s">
        <v>271</v>
      </c>
      <c r="C574" s="2522"/>
      <c r="D574" s="2522"/>
      <c r="E574" s="2386"/>
    </row>
    <row r="575" spans="1:5">
      <c r="A575" s="128"/>
      <c r="B575" s="264"/>
      <c r="C575" s="292"/>
      <c r="D575" s="292"/>
      <c r="E575" s="2053"/>
    </row>
    <row r="576" spans="1:5">
      <c r="A576" s="128"/>
      <c r="B576" s="264"/>
      <c r="C576" s="292"/>
      <c r="D576" s="292"/>
      <c r="E576" s="2053"/>
    </row>
    <row r="577" spans="1:5">
      <c r="A577" s="128"/>
      <c r="B577" s="264"/>
      <c r="C577" s="292"/>
      <c r="D577" s="292"/>
      <c r="E577" s="2053"/>
    </row>
    <row r="578" spans="1:5">
      <c r="A578" s="128"/>
      <c r="B578" s="264"/>
      <c r="C578" s="292"/>
      <c r="D578" s="292"/>
      <c r="E578" s="2053"/>
    </row>
    <row r="579" spans="1:5">
      <c r="A579" s="128"/>
      <c r="B579" s="264"/>
      <c r="C579" s="292"/>
      <c r="D579" s="292"/>
      <c r="E579" s="2053"/>
    </row>
    <row r="580" spans="1:5">
      <c r="A580" s="128"/>
      <c r="B580" s="264"/>
      <c r="C580" s="292"/>
      <c r="D580" s="292"/>
      <c r="E580" s="2407"/>
    </row>
    <row r="581" spans="1:5">
      <c r="A581" s="129"/>
      <c r="B581" s="277"/>
      <c r="C581" s="278"/>
      <c r="D581" s="278"/>
      <c r="E581" s="2392"/>
    </row>
    <row r="582" spans="1:5" ht="15" thickBot="1">
      <c r="A582" s="191"/>
      <c r="B582" s="176" t="s">
        <v>199</v>
      </c>
      <c r="C582" s="177"/>
      <c r="D582" s="190" t="s">
        <v>393</v>
      </c>
      <c r="E582" s="2382">
        <f>SUM(E549:E579)</f>
        <v>0</v>
      </c>
    </row>
    <row r="583" spans="1:5" ht="15" thickTop="1">
      <c r="A583" s="128"/>
      <c r="B583" s="264"/>
      <c r="C583" s="292"/>
      <c r="D583" s="292"/>
      <c r="E583" s="2408"/>
    </row>
    <row r="584" spans="1:5">
      <c r="A584" s="85" t="s">
        <v>28</v>
      </c>
      <c r="B584" s="2527" t="s">
        <v>272</v>
      </c>
      <c r="C584" s="2528"/>
      <c r="D584" s="286"/>
      <c r="E584" s="2379"/>
    </row>
    <row r="585" spans="1:5">
      <c r="A585" s="85"/>
      <c r="B585" s="264"/>
      <c r="C585" s="302"/>
      <c r="D585" s="302"/>
      <c r="E585" s="2398"/>
    </row>
    <row r="586" spans="1:5" ht="40.950000000000003" customHeight="1">
      <c r="A586" s="85"/>
      <c r="B586" s="2521" t="s">
        <v>273</v>
      </c>
      <c r="C586" s="2522"/>
      <c r="D586" s="2522"/>
      <c r="E586" s="2053"/>
    </row>
    <row r="587" spans="1:5">
      <c r="A587" s="85"/>
      <c r="B587" s="264"/>
      <c r="C587" s="302"/>
      <c r="D587" s="302"/>
      <c r="E587" s="2398"/>
    </row>
    <row r="588" spans="1:5">
      <c r="A588" s="85" t="s">
        <v>30</v>
      </c>
      <c r="B588" s="274" t="s">
        <v>274</v>
      </c>
      <c r="C588" s="302"/>
      <c r="D588" s="302"/>
      <c r="E588" s="2398"/>
    </row>
    <row r="589" spans="1:5">
      <c r="A589" s="85"/>
      <c r="B589" s="264"/>
      <c r="C589" s="286"/>
      <c r="D589" s="286"/>
      <c r="E589" s="2379"/>
    </row>
    <row r="590" spans="1:5" ht="34.200000000000003" customHeight="1">
      <c r="A590" s="85"/>
      <c r="B590" s="2521" t="s">
        <v>720</v>
      </c>
      <c r="C590" s="2522"/>
      <c r="D590" s="2522"/>
      <c r="E590" s="2053"/>
    </row>
    <row r="591" spans="1:5">
      <c r="A591" s="85"/>
      <c r="B591" s="264"/>
      <c r="C591" s="302"/>
      <c r="D591" s="302"/>
      <c r="E591" s="2398"/>
    </row>
    <row r="592" spans="1:5" ht="34.200000000000003" customHeight="1">
      <c r="A592" s="85"/>
      <c r="B592" s="2521" t="s">
        <v>275</v>
      </c>
      <c r="C592" s="2522"/>
      <c r="D592" s="2522"/>
      <c r="E592" s="2053"/>
    </row>
    <row r="593" spans="1:5">
      <c r="A593" s="85"/>
      <c r="B593" s="264"/>
      <c r="C593" s="286"/>
      <c r="D593" s="286"/>
      <c r="E593" s="2379"/>
    </row>
    <row r="594" spans="1:5">
      <c r="A594" s="85" t="s">
        <v>31</v>
      </c>
      <c r="B594" s="274" t="s">
        <v>276</v>
      </c>
      <c r="C594" s="302"/>
      <c r="D594" s="302"/>
      <c r="E594" s="2398"/>
    </row>
    <row r="595" spans="1:5">
      <c r="A595" s="85"/>
      <c r="B595" s="264"/>
      <c r="C595" s="286"/>
      <c r="D595" s="286"/>
      <c r="E595" s="2379"/>
    </row>
    <row r="596" spans="1:5" ht="69.599999999999994" customHeight="1">
      <c r="A596" s="85"/>
      <c r="B596" s="2521" t="s">
        <v>728</v>
      </c>
      <c r="C596" s="2522"/>
      <c r="D596" s="2522"/>
      <c r="E596" s="2055"/>
    </row>
    <row r="597" spans="1:5">
      <c r="A597" s="85"/>
      <c r="B597" s="264"/>
      <c r="C597" s="302"/>
      <c r="D597" s="302"/>
      <c r="E597" s="2055"/>
    </row>
    <row r="598" spans="1:5">
      <c r="A598" s="85" t="s">
        <v>32</v>
      </c>
      <c r="B598" s="274" t="s">
        <v>277</v>
      </c>
      <c r="C598" s="286"/>
      <c r="D598" s="286"/>
      <c r="E598" s="2055"/>
    </row>
    <row r="599" spans="1:5">
      <c r="A599" s="85"/>
      <c r="B599" s="264"/>
      <c r="C599" s="286"/>
      <c r="D599" s="286"/>
      <c r="E599" s="2055"/>
    </row>
    <row r="600" spans="1:5" ht="27.6" customHeight="1">
      <c r="A600" s="85"/>
      <c r="B600" s="2521" t="s">
        <v>278</v>
      </c>
      <c r="C600" s="2522"/>
      <c r="D600" s="2522"/>
      <c r="E600" s="2055"/>
    </row>
    <row r="601" spans="1:5">
      <c r="A601" s="85"/>
      <c r="B601" s="264"/>
      <c r="C601" s="286"/>
      <c r="D601" s="286"/>
      <c r="E601" s="2055"/>
    </row>
    <row r="602" spans="1:5" ht="15" customHeight="1">
      <c r="A602" s="85"/>
      <c r="B602" s="2521" t="s">
        <v>3517</v>
      </c>
      <c r="C602" s="2522"/>
      <c r="D602" s="302"/>
      <c r="E602" s="2055"/>
    </row>
    <row r="603" spans="1:5">
      <c r="A603" s="85"/>
      <c r="B603" s="264"/>
      <c r="C603" s="286"/>
      <c r="D603" s="286"/>
      <c r="E603" s="2055"/>
    </row>
    <row r="604" spans="1:5" ht="28.95" customHeight="1">
      <c r="A604" s="85"/>
      <c r="B604" s="2521" t="s">
        <v>352</v>
      </c>
      <c r="C604" s="2522"/>
      <c r="D604" s="2522"/>
      <c r="E604" s="2055"/>
    </row>
    <row r="605" spans="1:5">
      <c r="A605" s="85"/>
      <c r="B605" s="264"/>
      <c r="C605" s="286"/>
      <c r="D605" s="286"/>
      <c r="E605" s="2055"/>
    </row>
    <row r="606" spans="1:5">
      <c r="A606" s="85"/>
      <c r="B606" s="274" t="s">
        <v>279</v>
      </c>
      <c r="C606" s="302"/>
      <c r="D606" s="302"/>
      <c r="E606" s="2055"/>
    </row>
    <row r="607" spans="1:5">
      <c r="A607" s="85"/>
      <c r="B607" s="264"/>
      <c r="C607" s="286"/>
      <c r="D607" s="286"/>
      <c r="E607" s="2379"/>
    </row>
    <row r="608" spans="1:5">
      <c r="A608" s="85" t="s">
        <v>33</v>
      </c>
      <c r="B608" s="2527" t="s">
        <v>280</v>
      </c>
      <c r="C608" s="2528"/>
      <c r="D608" s="286"/>
      <c r="E608" s="2379"/>
    </row>
    <row r="609" spans="1:5">
      <c r="A609" s="85"/>
      <c r="B609" s="264"/>
      <c r="C609" s="302"/>
      <c r="D609" s="302"/>
      <c r="E609" s="2398"/>
    </row>
    <row r="610" spans="1:5" ht="31.2" customHeight="1">
      <c r="A610" s="85"/>
      <c r="B610" s="2521" t="s">
        <v>721</v>
      </c>
      <c r="C610" s="2522"/>
      <c r="D610" s="2522"/>
      <c r="E610" s="2053"/>
    </row>
    <row r="611" spans="1:5">
      <c r="A611" s="85"/>
      <c r="B611" s="264"/>
      <c r="C611" s="292"/>
      <c r="D611" s="292"/>
      <c r="E611" s="2053"/>
    </row>
    <row r="612" spans="1:5">
      <c r="A612" s="85"/>
      <c r="B612" s="264"/>
      <c r="C612" s="292"/>
      <c r="D612" s="292"/>
      <c r="E612" s="2053"/>
    </row>
    <row r="613" spans="1:5">
      <c r="A613" s="85"/>
      <c r="B613" s="264"/>
      <c r="C613" s="292"/>
      <c r="D613" s="292"/>
      <c r="E613" s="2053"/>
    </row>
    <row r="614" spans="1:5">
      <c r="A614" s="85"/>
      <c r="B614" s="264"/>
      <c r="C614" s="292"/>
      <c r="D614" s="292"/>
      <c r="E614" s="2053"/>
    </row>
    <row r="615" spans="1:5">
      <c r="A615" s="85"/>
      <c r="B615" s="264"/>
      <c r="C615" s="292"/>
      <c r="D615" s="292"/>
      <c r="E615" s="2053"/>
    </row>
    <row r="616" spans="1:5">
      <c r="A616" s="85"/>
      <c r="B616" s="264"/>
      <c r="C616" s="292"/>
      <c r="D616" s="292"/>
      <c r="E616" s="2053"/>
    </row>
    <row r="617" spans="1:5">
      <c r="A617" s="85"/>
      <c r="B617" s="264"/>
      <c r="C617" s="292"/>
      <c r="D617" s="292"/>
      <c r="E617" s="2407"/>
    </row>
    <row r="618" spans="1:5">
      <c r="A618" s="90"/>
      <c r="B618" s="178"/>
      <c r="C618" s="179"/>
      <c r="D618" s="179"/>
      <c r="E618" s="2405"/>
    </row>
    <row r="619" spans="1:5" ht="15" thickBot="1">
      <c r="A619" s="127"/>
      <c r="B619" s="176" t="s">
        <v>199</v>
      </c>
      <c r="C619" s="177"/>
      <c r="D619" s="190" t="s">
        <v>393</v>
      </c>
      <c r="E619" s="2382">
        <f>SUM(E584:E615)</f>
        <v>0</v>
      </c>
    </row>
    <row r="620" spans="1:5" ht="15" thickTop="1">
      <c r="A620" s="181"/>
      <c r="B620" s="181"/>
      <c r="C620" s="317"/>
      <c r="D620" s="317"/>
      <c r="E620" s="2409"/>
    </row>
    <row r="621" spans="1:5">
      <c r="A621" s="85" t="s">
        <v>28</v>
      </c>
      <c r="B621" s="274" t="s">
        <v>281</v>
      </c>
      <c r="C621" s="302"/>
      <c r="D621" s="302"/>
      <c r="E621" s="2055"/>
    </row>
    <row r="622" spans="1:5">
      <c r="A622" s="85"/>
      <c r="B622" s="264"/>
      <c r="C622" s="286"/>
      <c r="D622" s="286"/>
      <c r="E622" s="2055"/>
    </row>
    <row r="623" spans="1:5" ht="29.4" customHeight="1">
      <c r="A623" s="85"/>
      <c r="B623" s="2521" t="s">
        <v>353</v>
      </c>
      <c r="C623" s="2522"/>
      <c r="D623" s="2522"/>
      <c r="E623" s="2055"/>
    </row>
    <row r="624" spans="1:5">
      <c r="A624" s="85"/>
      <c r="B624" s="264"/>
      <c r="C624" s="292"/>
      <c r="D624" s="292"/>
      <c r="E624" s="2055"/>
    </row>
    <row r="625" spans="1:5">
      <c r="A625" s="85" t="s">
        <v>30</v>
      </c>
      <c r="B625" s="88" t="s">
        <v>282</v>
      </c>
      <c r="C625" s="285"/>
      <c r="D625" s="288"/>
      <c r="E625" s="2523"/>
    </row>
    <row r="626" spans="1:5">
      <c r="A626" s="85"/>
      <c r="B626" s="87"/>
      <c r="C626" s="306"/>
      <c r="D626" s="308"/>
      <c r="E626" s="2523"/>
    </row>
    <row r="627" spans="1:5" ht="45.6" customHeight="1">
      <c r="A627" s="85"/>
      <c r="B627" s="2521" t="s">
        <v>283</v>
      </c>
      <c r="C627" s="2522"/>
      <c r="D627" s="2522"/>
      <c r="E627" s="2523"/>
    </row>
    <row r="628" spans="1:5">
      <c r="A628" s="85"/>
      <c r="B628" s="264"/>
      <c r="C628" s="302"/>
      <c r="D628" s="302"/>
      <c r="E628" s="2523"/>
    </row>
    <row r="629" spans="1:5" ht="51.6" customHeight="1">
      <c r="A629" s="85"/>
      <c r="B629" s="2521" t="s">
        <v>284</v>
      </c>
      <c r="C629" s="2522"/>
      <c r="D629" s="2522"/>
      <c r="E629" s="2523"/>
    </row>
    <row r="630" spans="1:5">
      <c r="A630" s="85"/>
      <c r="B630" s="264"/>
      <c r="C630" s="292"/>
      <c r="D630" s="292"/>
      <c r="E630" s="2523"/>
    </row>
    <row r="631" spans="1:5" ht="29.4" customHeight="1">
      <c r="A631" s="85"/>
      <c r="B631" s="2521" t="s">
        <v>285</v>
      </c>
      <c r="C631" s="2522"/>
      <c r="D631" s="2522"/>
      <c r="E631" s="2523"/>
    </row>
    <row r="632" spans="1:5">
      <c r="A632" s="85"/>
      <c r="B632" s="264"/>
      <c r="C632" s="302"/>
      <c r="D632" s="302"/>
      <c r="E632" s="2523"/>
    </row>
    <row r="633" spans="1:5" ht="45" customHeight="1">
      <c r="A633" s="85"/>
      <c r="B633" s="2521" t="s">
        <v>286</v>
      </c>
      <c r="C633" s="2522"/>
      <c r="D633" s="2522"/>
      <c r="E633" s="2523"/>
    </row>
    <row r="634" spans="1:5">
      <c r="A634" s="85"/>
      <c r="B634" s="264"/>
      <c r="C634" s="286"/>
      <c r="D634" s="286"/>
      <c r="E634" s="2523"/>
    </row>
    <row r="635" spans="1:5" ht="29.4" customHeight="1">
      <c r="A635" s="85"/>
      <c r="B635" s="2521" t="s">
        <v>287</v>
      </c>
      <c r="C635" s="2522"/>
      <c r="D635" s="2522"/>
      <c r="E635" s="2055"/>
    </row>
    <row r="636" spans="1:5">
      <c r="A636" s="85"/>
      <c r="B636" s="264"/>
      <c r="C636" s="302"/>
      <c r="D636" s="302"/>
      <c r="E636" s="2055"/>
    </row>
    <row r="637" spans="1:5">
      <c r="A637" s="85" t="s">
        <v>31</v>
      </c>
      <c r="B637" s="274" t="s">
        <v>288</v>
      </c>
      <c r="C637" s="286"/>
      <c r="D637" s="286"/>
      <c r="E637" s="2055"/>
    </row>
    <row r="638" spans="1:5">
      <c r="A638" s="85"/>
      <c r="B638" s="264"/>
      <c r="C638" s="286"/>
      <c r="D638" s="286"/>
      <c r="E638" s="2055"/>
    </row>
    <row r="639" spans="1:5" ht="29.4" customHeight="1">
      <c r="A639" s="85"/>
      <c r="B639" s="2521" t="s">
        <v>289</v>
      </c>
      <c r="C639" s="2522"/>
      <c r="D639" s="2522"/>
      <c r="E639" s="2055"/>
    </row>
    <row r="640" spans="1:5">
      <c r="A640" s="85"/>
      <c r="B640" s="264"/>
      <c r="C640" s="302"/>
      <c r="D640" s="302"/>
      <c r="E640" s="2055"/>
    </row>
    <row r="641" spans="1:5">
      <c r="A641" s="85" t="s">
        <v>32</v>
      </c>
      <c r="B641" s="274" t="s">
        <v>290</v>
      </c>
      <c r="C641" s="302"/>
      <c r="D641" s="302"/>
      <c r="E641" s="2055"/>
    </row>
    <row r="642" spans="1:5">
      <c r="A642" s="85"/>
      <c r="B642" s="264"/>
      <c r="C642" s="286"/>
      <c r="D642" s="286"/>
      <c r="E642" s="2055"/>
    </row>
    <row r="643" spans="1:5" ht="29.4" customHeight="1">
      <c r="A643" s="85"/>
      <c r="B643" s="2521" t="s">
        <v>291</v>
      </c>
      <c r="C643" s="2522"/>
      <c r="D643" s="2522"/>
      <c r="E643" s="2055"/>
    </row>
    <row r="644" spans="1:5">
      <c r="A644" s="85"/>
      <c r="B644" s="264"/>
      <c r="C644" s="286"/>
      <c r="D644" s="286"/>
      <c r="E644" s="2379"/>
    </row>
    <row r="645" spans="1:5">
      <c r="A645" s="85"/>
      <c r="B645" s="264"/>
      <c r="C645" s="286"/>
      <c r="D645" s="286"/>
      <c r="E645" s="2379"/>
    </row>
    <row r="646" spans="1:5">
      <c r="A646" s="85"/>
      <c r="B646" s="264"/>
      <c r="C646" s="286"/>
      <c r="D646" s="286"/>
      <c r="E646" s="2379"/>
    </row>
    <row r="647" spans="1:5">
      <c r="A647" s="85"/>
      <c r="B647" s="264"/>
      <c r="C647" s="286"/>
      <c r="D647" s="286"/>
      <c r="E647" s="2379"/>
    </row>
    <row r="648" spans="1:5">
      <c r="A648" s="85"/>
      <c r="B648" s="264"/>
      <c r="C648" s="286"/>
      <c r="D648" s="286"/>
      <c r="E648" s="2379"/>
    </row>
    <row r="649" spans="1:5">
      <c r="A649" s="85"/>
      <c r="B649" s="264"/>
      <c r="C649" s="286"/>
      <c r="D649" s="286"/>
      <c r="E649" s="2379"/>
    </row>
    <row r="650" spans="1:5">
      <c r="A650" s="85"/>
      <c r="B650" s="264"/>
      <c r="C650" s="286"/>
      <c r="D650" s="286"/>
      <c r="E650" s="2379"/>
    </row>
    <row r="651" spans="1:5">
      <c r="A651" s="85"/>
      <c r="B651" s="264"/>
      <c r="C651" s="286"/>
      <c r="D651" s="286"/>
      <c r="E651" s="2379"/>
    </row>
    <row r="652" spans="1:5">
      <c r="A652" s="85"/>
      <c r="B652" s="264"/>
      <c r="C652" s="286"/>
      <c r="D652" s="286"/>
      <c r="E652" s="2379"/>
    </row>
    <row r="653" spans="1:5">
      <c r="A653" s="85"/>
      <c r="B653" s="264"/>
      <c r="C653" s="286"/>
      <c r="D653" s="286"/>
      <c r="E653" s="2379"/>
    </row>
    <row r="654" spans="1:5">
      <c r="A654" s="85"/>
      <c r="B654" s="264"/>
      <c r="C654" s="286"/>
      <c r="D654" s="286"/>
      <c r="E654" s="2380"/>
    </row>
    <row r="655" spans="1:5">
      <c r="A655" s="90"/>
      <c r="B655" s="277"/>
      <c r="C655" s="175"/>
      <c r="D655" s="175"/>
      <c r="E655" s="2381"/>
    </row>
    <row r="656" spans="1:5" ht="15" thickBot="1">
      <c r="A656" s="127"/>
      <c r="B656" s="176" t="s">
        <v>199</v>
      </c>
      <c r="C656" s="177"/>
      <c r="D656" s="190" t="s">
        <v>393</v>
      </c>
      <c r="E656" s="2382">
        <f>SUM(E621:E651)</f>
        <v>0</v>
      </c>
    </row>
    <row r="657" spans="1:5" ht="15" thickTop="1">
      <c r="A657" s="85"/>
      <c r="B657" s="130"/>
      <c r="C657" s="123"/>
      <c r="D657" s="318"/>
      <c r="E657" s="2410"/>
    </row>
    <row r="658" spans="1:5">
      <c r="A658" s="85" t="s">
        <v>28</v>
      </c>
      <c r="B658" s="88" t="s">
        <v>292</v>
      </c>
      <c r="C658" s="306"/>
      <c r="D658" s="308"/>
      <c r="E658" s="2398"/>
    </row>
    <row r="659" spans="1:5">
      <c r="A659" s="85"/>
      <c r="B659" s="87"/>
      <c r="C659" s="306"/>
      <c r="D659" s="308"/>
      <c r="E659" s="2398"/>
    </row>
    <row r="660" spans="1:5" ht="42.6" customHeight="1">
      <c r="A660" s="85"/>
      <c r="B660" s="2521" t="s">
        <v>293</v>
      </c>
      <c r="C660" s="2522"/>
      <c r="D660" s="2522"/>
      <c r="E660" s="2053"/>
    </row>
    <row r="661" spans="1:5">
      <c r="A661" s="85"/>
      <c r="B661" s="264"/>
      <c r="C661" s="302"/>
      <c r="D661" s="302"/>
      <c r="E661" s="2398"/>
    </row>
    <row r="662" spans="1:5" ht="43.2" customHeight="1">
      <c r="A662" s="85"/>
      <c r="B662" s="2521" t="s">
        <v>294</v>
      </c>
      <c r="C662" s="2522"/>
      <c r="D662" s="2522"/>
      <c r="E662" s="2055"/>
    </row>
    <row r="663" spans="1:5">
      <c r="A663" s="85"/>
      <c r="B663" s="264"/>
      <c r="C663" s="302"/>
      <c r="D663" s="302"/>
      <c r="E663" s="2398"/>
    </row>
    <row r="664" spans="1:5">
      <c r="A664" s="85" t="s">
        <v>30</v>
      </c>
      <c r="B664" s="274" t="s">
        <v>295</v>
      </c>
      <c r="C664" s="286"/>
      <c r="D664" s="286"/>
      <c r="E664" s="2379"/>
    </row>
    <row r="665" spans="1:5">
      <c r="A665" s="85"/>
      <c r="B665" s="274"/>
      <c r="C665" s="286"/>
      <c r="D665" s="286"/>
      <c r="E665" s="2379"/>
    </row>
    <row r="666" spans="1:5" ht="28.2" customHeight="1">
      <c r="A666" s="85"/>
      <c r="B666" s="2521" t="s">
        <v>296</v>
      </c>
      <c r="C666" s="2522"/>
      <c r="D666" s="2522"/>
      <c r="E666" s="2053"/>
    </row>
    <row r="667" spans="1:5">
      <c r="A667" s="85"/>
      <c r="B667" s="264"/>
      <c r="C667" s="286"/>
      <c r="D667" s="286"/>
      <c r="E667" s="2379"/>
    </row>
    <row r="668" spans="1:5">
      <c r="A668" s="85" t="s">
        <v>31</v>
      </c>
      <c r="B668" s="274" t="s">
        <v>297</v>
      </c>
      <c r="C668" s="286"/>
      <c r="D668" s="286"/>
      <c r="E668" s="2379"/>
    </row>
    <row r="669" spans="1:5">
      <c r="A669" s="85"/>
      <c r="B669" s="264"/>
      <c r="C669" s="286"/>
      <c r="D669" s="286"/>
      <c r="E669" s="2379"/>
    </row>
    <row r="670" spans="1:5" ht="71.400000000000006" customHeight="1">
      <c r="A670" s="85"/>
      <c r="B670" s="2521" t="s">
        <v>722</v>
      </c>
      <c r="C670" s="2522"/>
      <c r="D670" s="2522"/>
      <c r="E670" s="2053"/>
    </row>
    <row r="671" spans="1:5">
      <c r="A671" s="85"/>
      <c r="B671" s="264"/>
      <c r="C671" s="286"/>
      <c r="D671" s="286"/>
      <c r="E671" s="2379"/>
    </row>
    <row r="672" spans="1:5">
      <c r="A672" s="85"/>
      <c r="B672" s="2527" t="s">
        <v>354</v>
      </c>
      <c r="C672" s="2528"/>
      <c r="D672" s="286"/>
      <c r="E672" s="2379"/>
    </row>
    <row r="673" spans="1:5">
      <c r="A673" s="85"/>
      <c r="B673" s="264"/>
      <c r="C673" s="286"/>
      <c r="D673" s="286"/>
      <c r="E673" s="2379"/>
    </row>
    <row r="674" spans="1:5">
      <c r="A674" s="85" t="s">
        <v>32</v>
      </c>
      <c r="B674" s="274" t="s">
        <v>355</v>
      </c>
      <c r="C674" s="286"/>
      <c r="D674" s="286"/>
      <c r="E674" s="2379"/>
    </row>
    <row r="675" spans="1:5">
      <c r="A675" s="85"/>
      <c r="B675" s="264"/>
      <c r="C675" s="302"/>
      <c r="D675" s="302"/>
      <c r="E675" s="2398"/>
    </row>
    <row r="676" spans="1:5" ht="70.95" customHeight="1">
      <c r="A676" s="85"/>
      <c r="B676" s="2521" t="s">
        <v>356</v>
      </c>
      <c r="C676" s="2522"/>
      <c r="D676" s="2522"/>
      <c r="E676" s="2053"/>
    </row>
    <row r="677" spans="1:5">
      <c r="A677" s="85"/>
      <c r="B677" s="264"/>
      <c r="C677" s="302"/>
      <c r="D677" s="302"/>
      <c r="E677" s="2398"/>
    </row>
    <row r="678" spans="1:5" ht="28.2" customHeight="1">
      <c r="A678" s="85"/>
      <c r="B678" s="2521" t="s">
        <v>357</v>
      </c>
      <c r="C678" s="2522"/>
      <c r="D678" s="2522"/>
      <c r="E678" s="2053"/>
    </row>
    <row r="679" spans="1:5">
      <c r="A679" s="85"/>
      <c r="B679" s="264"/>
      <c r="C679" s="292"/>
      <c r="D679" s="292"/>
      <c r="E679" s="2053"/>
    </row>
    <row r="680" spans="1:5">
      <c r="A680" s="85"/>
      <c r="B680" s="264"/>
      <c r="C680" s="292"/>
      <c r="D680" s="292"/>
      <c r="E680" s="2053"/>
    </row>
    <row r="681" spans="1:5">
      <c r="A681" s="85"/>
      <c r="B681" s="264"/>
      <c r="C681" s="292"/>
      <c r="D681" s="292"/>
      <c r="E681" s="2053"/>
    </row>
    <row r="682" spans="1:5">
      <c r="A682" s="85"/>
      <c r="B682" s="264"/>
      <c r="C682" s="292"/>
      <c r="D682" s="292"/>
      <c r="E682" s="2053"/>
    </row>
    <row r="683" spans="1:5">
      <c r="A683" s="85"/>
      <c r="B683" s="264"/>
      <c r="C683" s="292"/>
      <c r="D683" s="292"/>
      <c r="E683" s="2053"/>
    </row>
    <row r="684" spans="1:5">
      <c r="A684" s="85"/>
      <c r="B684" s="264"/>
      <c r="C684" s="292"/>
      <c r="D684" s="292"/>
      <c r="E684" s="2053"/>
    </row>
    <row r="685" spans="1:5">
      <c r="A685" s="85"/>
      <c r="B685" s="264"/>
      <c r="C685" s="292"/>
      <c r="D685" s="292"/>
      <c r="E685" s="2053"/>
    </row>
    <row r="686" spans="1:5">
      <c r="A686" s="85"/>
      <c r="B686" s="264"/>
      <c r="C686" s="292"/>
      <c r="D686" s="292"/>
      <c r="E686" s="2053"/>
    </row>
    <row r="687" spans="1:5">
      <c r="A687" s="85"/>
      <c r="B687" s="264"/>
      <c r="C687" s="292"/>
      <c r="D687" s="292"/>
      <c r="E687" s="2053"/>
    </row>
    <row r="688" spans="1:5">
      <c r="A688" s="85"/>
      <c r="B688" s="264"/>
      <c r="C688" s="292"/>
      <c r="D688" s="292"/>
      <c r="E688" s="2053"/>
    </row>
    <row r="689" spans="1:5">
      <c r="A689" s="85"/>
      <c r="B689" s="264"/>
      <c r="C689" s="292"/>
      <c r="D689" s="292"/>
      <c r="E689" s="2407"/>
    </row>
    <row r="690" spans="1:5">
      <c r="A690" s="90"/>
      <c r="B690" s="122"/>
      <c r="C690" s="123"/>
      <c r="D690" s="124"/>
      <c r="E690" s="2405"/>
    </row>
    <row r="691" spans="1:5" ht="15" thickBot="1">
      <c r="A691" s="127"/>
      <c r="B691" s="100" t="s">
        <v>199</v>
      </c>
      <c r="C691" s="101"/>
      <c r="D691" s="102" t="s">
        <v>393</v>
      </c>
      <c r="E691" s="2382">
        <f>SUM(E658:E683)</f>
        <v>0</v>
      </c>
    </row>
    <row r="692" spans="1:5" ht="15" thickTop="1">
      <c r="A692" s="85"/>
      <c r="B692" s="273"/>
      <c r="C692" s="179"/>
      <c r="D692" s="302"/>
      <c r="E692" s="2411"/>
    </row>
    <row r="693" spans="1:5" ht="42" customHeight="1">
      <c r="A693" s="85"/>
      <c r="B693" s="2521" t="s">
        <v>298</v>
      </c>
      <c r="C693" s="2522"/>
      <c r="D693" s="2522"/>
      <c r="E693" s="2053"/>
    </row>
    <row r="694" spans="1:5">
      <c r="A694" s="85"/>
      <c r="B694" s="264"/>
      <c r="C694" s="302"/>
      <c r="D694" s="302"/>
      <c r="E694" s="2402"/>
    </row>
    <row r="695" spans="1:5" ht="40.200000000000003" customHeight="1">
      <c r="A695" s="85"/>
      <c r="B695" s="2521" t="s">
        <v>299</v>
      </c>
      <c r="C695" s="2522"/>
      <c r="D695" s="2522"/>
      <c r="E695" s="2055"/>
    </row>
    <row r="696" spans="1:5">
      <c r="A696" s="85"/>
      <c r="B696" s="264"/>
      <c r="C696" s="286"/>
      <c r="D696" s="286"/>
      <c r="E696" s="2378"/>
    </row>
    <row r="697" spans="1:5" ht="28.2" customHeight="1">
      <c r="A697" s="85"/>
      <c r="B697" s="2521" t="s">
        <v>300</v>
      </c>
      <c r="C697" s="2522"/>
      <c r="D697" s="2522"/>
      <c r="E697" s="2053"/>
    </row>
    <row r="698" spans="1:5">
      <c r="A698" s="85"/>
      <c r="B698" s="264"/>
      <c r="C698" s="286"/>
      <c r="D698" s="286"/>
      <c r="E698" s="2378"/>
    </row>
    <row r="699" spans="1:5" ht="28.95" customHeight="1">
      <c r="A699" s="85"/>
      <c r="B699" s="2521" t="s">
        <v>301</v>
      </c>
      <c r="C699" s="2522"/>
      <c r="D699" s="2522"/>
      <c r="E699" s="2053"/>
    </row>
    <row r="700" spans="1:5">
      <c r="A700" s="85"/>
      <c r="B700" s="264"/>
      <c r="C700" s="286"/>
      <c r="D700" s="286"/>
      <c r="E700" s="2378"/>
    </row>
    <row r="701" spans="1:5" ht="42.6" customHeight="1">
      <c r="A701" s="85"/>
      <c r="B701" s="2521" t="s">
        <v>358</v>
      </c>
      <c r="C701" s="2522"/>
      <c r="D701" s="2522"/>
      <c r="E701" s="2053"/>
    </row>
    <row r="702" spans="1:5">
      <c r="A702" s="85"/>
      <c r="B702" s="264"/>
      <c r="C702" s="286"/>
      <c r="D702" s="286"/>
      <c r="E702" s="2378"/>
    </row>
    <row r="703" spans="1:5">
      <c r="A703" s="85" t="s">
        <v>28</v>
      </c>
      <c r="B703" s="274" t="s">
        <v>302</v>
      </c>
      <c r="C703" s="286"/>
      <c r="D703" s="286"/>
      <c r="E703" s="2378"/>
    </row>
    <row r="704" spans="1:5">
      <c r="A704" s="85"/>
      <c r="B704" s="264"/>
      <c r="C704" s="286"/>
      <c r="D704" s="286"/>
      <c r="E704" s="2378"/>
    </row>
    <row r="705" spans="1:5" ht="82.2" customHeight="1">
      <c r="A705" s="85"/>
      <c r="B705" s="2521" t="s">
        <v>303</v>
      </c>
      <c r="C705" s="2522"/>
      <c r="D705" s="2522"/>
      <c r="E705" s="2053"/>
    </row>
    <row r="706" spans="1:5">
      <c r="A706" s="85"/>
      <c r="B706" s="264"/>
      <c r="C706" s="286"/>
      <c r="D706" s="286"/>
      <c r="E706" s="2378"/>
    </row>
    <row r="707" spans="1:5" ht="43.95" customHeight="1">
      <c r="A707" s="85"/>
      <c r="B707" s="2521" t="s">
        <v>304</v>
      </c>
      <c r="C707" s="2522"/>
      <c r="D707" s="2522"/>
      <c r="E707" s="2053"/>
    </row>
    <row r="708" spans="1:5">
      <c r="A708" s="85"/>
      <c r="B708" s="264"/>
      <c r="C708" s="286"/>
      <c r="D708" s="286"/>
      <c r="E708" s="2378"/>
    </row>
    <row r="709" spans="1:5">
      <c r="A709" s="85" t="s">
        <v>30</v>
      </c>
      <c r="B709" s="274" t="s">
        <v>305</v>
      </c>
      <c r="C709" s="286"/>
      <c r="D709" s="286"/>
      <c r="E709" s="2378"/>
    </row>
    <row r="710" spans="1:5">
      <c r="A710" s="85"/>
      <c r="B710" s="264"/>
      <c r="C710" s="286"/>
      <c r="D710" s="286"/>
      <c r="E710" s="2378"/>
    </row>
    <row r="711" spans="1:5" ht="43.95" customHeight="1">
      <c r="A711" s="85"/>
      <c r="B711" s="2521" t="s">
        <v>388</v>
      </c>
      <c r="C711" s="2522"/>
      <c r="D711" s="2522"/>
      <c r="E711" s="2053"/>
    </row>
    <row r="712" spans="1:5">
      <c r="A712" s="85"/>
      <c r="B712" s="264"/>
      <c r="C712" s="286"/>
      <c r="D712" s="286"/>
      <c r="E712" s="2378"/>
    </row>
    <row r="713" spans="1:5" ht="15" customHeight="1">
      <c r="A713" s="85"/>
      <c r="B713" s="2521" t="s">
        <v>389</v>
      </c>
      <c r="C713" s="2522"/>
      <c r="D713" s="2522"/>
      <c r="E713" s="2053"/>
    </row>
    <row r="714" spans="1:5">
      <c r="A714" s="85"/>
      <c r="B714" s="264"/>
      <c r="C714" s="292"/>
      <c r="D714" s="292"/>
      <c r="E714" s="2053"/>
    </row>
    <row r="715" spans="1:5">
      <c r="A715" s="85"/>
      <c r="B715" s="264"/>
      <c r="C715" s="292"/>
      <c r="D715" s="292"/>
      <c r="E715" s="2053"/>
    </row>
    <row r="716" spans="1:5">
      <c r="A716" s="85"/>
      <c r="B716" s="264"/>
      <c r="C716" s="292"/>
      <c r="D716" s="292"/>
      <c r="E716" s="2053"/>
    </row>
    <row r="717" spans="1:5">
      <c r="A717" s="85"/>
      <c r="B717" s="264"/>
      <c r="C717" s="292"/>
      <c r="D717" s="292"/>
      <c r="E717" s="2053"/>
    </row>
    <row r="718" spans="1:5">
      <c r="A718" s="85"/>
      <c r="B718" s="264"/>
      <c r="C718" s="292"/>
      <c r="D718" s="292"/>
      <c r="E718" s="2053"/>
    </row>
    <row r="719" spans="1:5">
      <c r="A719" s="85"/>
      <c r="B719" s="264"/>
      <c r="C719" s="292"/>
      <c r="D719" s="292"/>
      <c r="E719" s="2053"/>
    </row>
    <row r="720" spans="1:5">
      <c r="A720" s="85"/>
      <c r="B720" s="264"/>
      <c r="C720" s="292"/>
      <c r="D720" s="292"/>
      <c r="E720" s="2053"/>
    </row>
    <row r="721" spans="1:5">
      <c r="A721" s="85"/>
      <c r="B721" s="264"/>
      <c r="C721" s="286"/>
      <c r="D721" s="286"/>
      <c r="E721" s="2396"/>
    </row>
    <row r="722" spans="1:5">
      <c r="A722" s="90"/>
      <c r="B722" s="174"/>
      <c r="C722" s="175"/>
      <c r="D722" s="175"/>
      <c r="E722" s="2394"/>
    </row>
    <row r="723" spans="1:5" ht="15" thickBot="1">
      <c r="A723" s="131"/>
      <c r="B723" s="176" t="s">
        <v>199</v>
      </c>
      <c r="C723" s="177"/>
      <c r="D723" s="190" t="s">
        <v>393</v>
      </c>
      <c r="E723" s="2382">
        <f>SUM(E692:E719)</f>
        <v>0</v>
      </c>
    </row>
    <row r="724" spans="1:5" ht="15" thickTop="1">
      <c r="A724" s="85"/>
      <c r="B724" s="180"/>
      <c r="C724" s="319"/>
      <c r="D724" s="319"/>
      <c r="E724" s="2412"/>
    </row>
    <row r="725" spans="1:5">
      <c r="A725" s="85"/>
      <c r="B725" s="274" t="s">
        <v>306</v>
      </c>
      <c r="C725" s="302"/>
      <c r="D725" s="302"/>
      <c r="E725" s="2398"/>
    </row>
    <row r="726" spans="1:5">
      <c r="A726" s="85"/>
      <c r="B726" s="274"/>
      <c r="C726" s="302"/>
      <c r="D726" s="302"/>
      <c r="E726" s="2398"/>
    </row>
    <row r="727" spans="1:5">
      <c r="A727" s="85" t="s">
        <v>28</v>
      </c>
      <c r="B727" s="274" t="s">
        <v>307</v>
      </c>
      <c r="C727" s="302"/>
      <c r="D727" s="302"/>
      <c r="E727" s="2398"/>
    </row>
    <row r="728" spans="1:5">
      <c r="A728" s="85"/>
      <c r="B728" s="264"/>
      <c r="C728" s="286"/>
      <c r="D728" s="286"/>
      <c r="E728" s="2379"/>
    </row>
    <row r="729" spans="1:5" ht="57.6" customHeight="1">
      <c r="A729" s="85"/>
      <c r="B729" s="2521" t="s">
        <v>723</v>
      </c>
      <c r="C729" s="2522"/>
      <c r="D729" s="2522"/>
      <c r="E729" s="2055"/>
    </row>
    <row r="730" spans="1:5">
      <c r="A730" s="85"/>
      <c r="B730" s="264"/>
      <c r="C730" s="286"/>
      <c r="D730" s="286"/>
      <c r="E730" s="2055"/>
    </row>
    <row r="731" spans="1:5">
      <c r="A731" s="85" t="s">
        <v>30</v>
      </c>
      <c r="B731" s="274" t="s">
        <v>308</v>
      </c>
      <c r="C731" s="286"/>
      <c r="D731" s="286"/>
      <c r="E731" s="2055"/>
    </row>
    <row r="732" spans="1:5">
      <c r="A732" s="85"/>
      <c r="B732" s="264"/>
      <c r="C732" s="286"/>
      <c r="D732" s="286"/>
      <c r="E732" s="2055"/>
    </row>
    <row r="733" spans="1:5" ht="68.400000000000006" customHeight="1">
      <c r="A733" s="85"/>
      <c r="B733" s="2521" t="s">
        <v>729</v>
      </c>
      <c r="C733" s="2522"/>
      <c r="D733" s="2522"/>
      <c r="E733" s="2055"/>
    </row>
    <row r="734" spans="1:5">
      <c r="A734" s="85"/>
      <c r="B734" s="264"/>
      <c r="C734" s="286"/>
      <c r="D734" s="286"/>
      <c r="E734" s="2055"/>
    </row>
    <row r="735" spans="1:5">
      <c r="A735" s="85" t="s">
        <v>31</v>
      </c>
      <c r="B735" s="274" t="s">
        <v>309</v>
      </c>
      <c r="C735" s="302"/>
      <c r="D735" s="302"/>
      <c r="E735" s="2055"/>
    </row>
    <row r="736" spans="1:5">
      <c r="A736" s="85"/>
      <c r="B736" s="264"/>
      <c r="C736" s="286"/>
      <c r="D736" s="286"/>
      <c r="E736" s="2055"/>
    </row>
    <row r="737" spans="1:5" ht="29.4" customHeight="1">
      <c r="A737" s="85"/>
      <c r="B737" s="2521" t="s">
        <v>724</v>
      </c>
      <c r="C737" s="2522"/>
      <c r="D737" s="2522"/>
      <c r="E737" s="2055"/>
    </row>
    <row r="738" spans="1:5">
      <c r="A738" s="85"/>
      <c r="B738" s="264"/>
      <c r="C738" s="286"/>
      <c r="D738" s="286"/>
      <c r="E738" s="2055"/>
    </row>
    <row r="739" spans="1:5">
      <c r="A739" s="85" t="s">
        <v>32</v>
      </c>
      <c r="B739" s="274" t="s">
        <v>310</v>
      </c>
      <c r="C739" s="302"/>
      <c r="D739" s="302"/>
      <c r="E739" s="2055"/>
    </row>
    <row r="740" spans="1:5">
      <c r="A740" s="85"/>
      <c r="B740" s="264"/>
      <c r="C740" s="286"/>
      <c r="D740" s="286"/>
      <c r="E740" s="2055"/>
    </row>
    <row r="741" spans="1:5" ht="98.4" customHeight="1">
      <c r="A741" s="85"/>
      <c r="B741" s="2521" t="s">
        <v>730</v>
      </c>
      <c r="C741" s="2522"/>
      <c r="D741" s="2522"/>
      <c r="E741" s="2055"/>
    </row>
    <row r="742" spans="1:5">
      <c r="A742" s="85"/>
      <c r="B742" s="264"/>
      <c r="C742" s="302"/>
      <c r="D742" s="302"/>
      <c r="E742" s="2398"/>
    </row>
    <row r="743" spans="1:5">
      <c r="A743" s="85"/>
      <c r="B743" s="264"/>
      <c r="C743" s="302"/>
      <c r="D743" s="302"/>
      <c r="E743" s="2398"/>
    </row>
    <row r="744" spans="1:5">
      <c r="A744" s="85"/>
      <c r="B744" s="264"/>
      <c r="C744" s="286"/>
      <c r="D744" s="286"/>
      <c r="E744" s="2379"/>
    </row>
    <row r="745" spans="1:5">
      <c r="A745" s="85"/>
      <c r="B745" s="269"/>
      <c r="C745" s="286"/>
      <c r="D745" s="286"/>
      <c r="E745" s="2379"/>
    </row>
    <row r="746" spans="1:5">
      <c r="A746" s="85"/>
      <c r="B746" s="269"/>
      <c r="C746" s="286"/>
      <c r="D746" s="286"/>
      <c r="E746" s="2379"/>
    </row>
    <row r="747" spans="1:5">
      <c r="A747" s="85"/>
      <c r="B747" s="269"/>
      <c r="C747" s="286"/>
      <c r="D747" s="286"/>
      <c r="E747" s="2379"/>
    </row>
    <row r="748" spans="1:5">
      <c r="A748" s="85"/>
      <c r="B748" s="269"/>
      <c r="C748" s="286"/>
      <c r="D748" s="286"/>
      <c r="E748" s="2379"/>
    </row>
    <row r="749" spans="1:5">
      <c r="A749" s="85"/>
      <c r="B749" s="269"/>
      <c r="C749" s="286"/>
      <c r="D749" s="286"/>
      <c r="E749" s="2379"/>
    </row>
    <row r="750" spans="1:5">
      <c r="A750" s="85"/>
      <c r="B750" s="269"/>
      <c r="C750" s="286"/>
      <c r="D750" s="286"/>
      <c r="E750" s="2379"/>
    </row>
    <row r="751" spans="1:5">
      <c r="A751" s="85"/>
      <c r="B751" s="269"/>
      <c r="C751" s="286"/>
      <c r="D751" s="286"/>
      <c r="E751" s="2379"/>
    </row>
    <row r="752" spans="1:5">
      <c r="A752" s="85"/>
      <c r="B752" s="269"/>
      <c r="C752" s="286"/>
      <c r="D752" s="286"/>
      <c r="E752" s="2379"/>
    </row>
    <row r="753" spans="1:5">
      <c r="A753" s="85"/>
      <c r="B753" s="269"/>
      <c r="C753" s="286"/>
      <c r="D753" s="286"/>
      <c r="E753" s="2379"/>
    </row>
    <row r="754" spans="1:5">
      <c r="A754" s="85"/>
      <c r="B754" s="269"/>
      <c r="C754" s="286"/>
      <c r="D754" s="286"/>
      <c r="E754" s="2379"/>
    </row>
    <row r="755" spans="1:5">
      <c r="A755" s="85"/>
      <c r="B755" s="269"/>
      <c r="C755" s="286"/>
      <c r="D755" s="286"/>
      <c r="E755" s="2379"/>
    </row>
    <row r="756" spans="1:5">
      <c r="A756" s="85"/>
      <c r="B756" s="265"/>
      <c r="C756" s="285"/>
      <c r="D756" s="288"/>
      <c r="E756" s="2380"/>
    </row>
    <row r="757" spans="1:5">
      <c r="A757" s="90"/>
      <c r="B757" s="120"/>
      <c r="C757" s="92"/>
      <c r="D757" s="121"/>
      <c r="E757" s="2381"/>
    </row>
    <row r="758" spans="1:5" ht="15" thickBot="1">
      <c r="A758" s="127"/>
      <c r="B758" s="100" t="s">
        <v>199</v>
      </c>
      <c r="C758" s="101"/>
      <c r="D758" s="102" t="s">
        <v>393</v>
      </c>
      <c r="E758" s="2382">
        <f>SUM(E725:E753)</f>
        <v>0</v>
      </c>
    </row>
    <row r="759" spans="1:5" ht="15" thickTop="1">
      <c r="A759" s="90"/>
      <c r="B759" s="174"/>
      <c r="C759" s="175"/>
      <c r="D759" s="175"/>
      <c r="E759" s="2395"/>
    </row>
    <row r="760" spans="1:5">
      <c r="A760" s="85" t="s">
        <v>28</v>
      </c>
      <c r="B760" s="274" t="s">
        <v>311</v>
      </c>
      <c r="C760" s="302"/>
      <c r="D760" s="302"/>
      <c r="E760" s="2398"/>
    </row>
    <row r="761" spans="1:5">
      <c r="A761" s="85"/>
      <c r="B761" s="264"/>
      <c r="C761" s="286"/>
      <c r="D761" s="286"/>
      <c r="E761" s="2379"/>
    </row>
    <row r="762" spans="1:5" ht="54" customHeight="1">
      <c r="A762" s="103"/>
      <c r="B762" s="2521" t="s">
        <v>312</v>
      </c>
      <c r="C762" s="2522"/>
      <c r="D762" s="2522"/>
      <c r="E762" s="2055"/>
    </row>
    <row r="763" spans="1:5">
      <c r="A763" s="85"/>
      <c r="B763" s="264"/>
      <c r="C763" s="286"/>
      <c r="D763" s="286"/>
      <c r="E763" s="2379"/>
    </row>
    <row r="764" spans="1:5">
      <c r="A764" s="85" t="s">
        <v>30</v>
      </c>
      <c r="B764" s="2527" t="s">
        <v>313</v>
      </c>
      <c r="C764" s="2528"/>
      <c r="D764" s="286"/>
      <c r="E764" s="2379"/>
    </row>
    <row r="765" spans="1:5">
      <c r="A765" s="85"/>
      <c r="B765" s="264"/>
      <c r="C765" s="286"/>
      <c r="D765" s="286"/>
      <c r="E765" s="2379"/>
    </row>
    <row r="766" spans="1:5" ht="70.95" customHeight="1">
      <c r="A766" s="85"/>
      <c r="B766" s="2521" t="s">
        <v>359</v>
      </c>
      <c r="C766" s="2522"/>
      <c r="D766" s="2522"/>
      <c r="E766" s="2053"/>
    </row>
    <row r="767" spans="1:5">
      <c r="A767" s="85"/>
      <c r="B767" s="264"/>
      <c r="C767" s="286"/>
      <c r="D767" s="286"/>
      <c r="E767" s="2379"/>
    </row>
    <row r="768" spans="1:5" ht="26.4" customHeight="1">
      <c r="A768" s="85"/>
      <c r="B768" s="2521" t="s">
        <v>314</v>
      </c>
      <c r="C768" s="2522"/>
      <c r="D768" s="2522"/>
      <c r="E768" s="2053"/>
    </row>
    <row r="769" spans="1:5">
      <c r="A769" s="85"/>
      <c r="B769" s="264"/>
      <c r="C769" s="292"/>
      <c r="D769" s="292"/>
      <c r="E769" s="2053"/>
    </row>
    <row r="770" spans="1:5">
      <c r="A770" s="85" t="s">
        <v>31</v>
      </c>
      <c r="B770" s="274" t="s">
        <v>315</v>
      </c>
      <c r="C770" s="292"/>
      <c r="D770" s="292"/>
      <c r="E770" s="2053"/>
    </row>
    <row r="771" spans="1:5">
      <c r="A771" s="85"/>
      <c r="B771" s="264"/>
      <c r="C771" s="292"/>
      <c r="D771" s="292"/>
      <c r="E771" s="2053"/>
    </row>
    <row r="772" spans="1:5" ht="57.6" customHeight="1">
      <c r="A772" s="85"/>
      <c r="B772" s="2521" t="s">
        <v>360</v>
      </c>
      <c r="C772" s="2522"/>
      <c r="D772" s="2522"/>
      <c r="E772" s="2386"/>
    </row>
    <row r="773" spans="1:5">
      <c r="A773" s="85"/>
      <c r="B773" s="264" t="s">
        <v>266</v>
      </c>
      <c r="C773" s="286"/>
      <c r="D773" s="286"/>
      <c r="E773" s="2379"/>
    </row>
    <row r="774" spans="1:5">
      <c r="A774" s="85" t="s">
        <v>32</v>
      </c>
      <c r="B774" s="274" t="s">
        <v>361</v>
      </c>
      <c r="C774" s="292"/>
      <c r="D774" s="292"/>
      <c r="E774" s="2053"/>
    </row>
    <row r="775" spans="1:5">
      <c r="A775" s="85"/>
      <c r="B775" s="264"/>
      <c r="C775" s="292"/>
      <c r="D775" s="292"/>
      <c r="E775" s="2053"/>
    </row>
    <row r="776" spans="1:5" ht="58.2" customHeight="1">
      <c r="A776" s="85"/>
      <c r="B776" s="2521" t="s">
        <v>362</v>
      </c>
      <c r="C776" s="2522"/>
      <c r="D776" s="2522"/>
      <c r="E776" s="2386"/>
    </row>
    <row r="777" spans="1:5">
      <c r="A777" s="85"/>
      <c r="B777" s="264"/>
      <c r="C777" s="292"/>
      <c r="D777" s="292"/>
      <c r="E777" s="2386"/>
    </row>
    <row r="778" spans="1:5">
      <c r="A778" s="85" t="s">
        <v>33</v>
      </c>
      <c r="B778" s="274" t="s">
        <v>316</v>
      </c>
      <c r="C778" s="286"/>
      <c r="D778" s="286"/>
      <c r="E778" s="2379"/>
    </row>
    <row r="779" spans="1:5">
      <c r="A779" s="85"/>
      <c r="B779" s="264"/>
      <c r="C779" s="286"/>
      <c r="D779" s="286"/>
      <c r="E779" s="2379"/>
    </row>
    <row r="780" spans="1:5" ht="41.4" customHeight="1">
      <c r="A780" s="85"/>
      <c r="B780" s="2521" t="s">
        <v>317</v>
      </c>
      <c r="C780" s="2522"/>
      <c r="D780" s="2522"/>
      <c r="E780" s="2053"/>
    </row>
    <row r="781" spans="1:5">
      <c r="A781" s="85"/>
      <c r="B781" s="264"/>
      <c r="C781" s="286"/>
      <c r="D781" s="286"/>
      <c r="E781" s="2379"/>
    </row>
    <row r="782" spans="1:5" ht="15" customHeight="1">
      <c r="A782" s="85"/>
      <c r="B782" s="2521" t="s">
        <v>3454</v>
      </c>
      <c r="C782" s="2522"/>
      <c r="D782" s="2522"/>
      <c r="E782" s="2053"/>
    </row>
    <row r="783" spans="1:5" ht="15" customHeight="1">
      <c r="A783" s="85"/>
      <c r="B783" s="2521" t="s">
        <v>318</v>
      </c>
      <c r="C783" s="2524"/>
      <c r="D783" s="2524"/>
      <c r="E783" s="2053"/>
    </row>
    <row r="784" spans="1:5" ht="15" customHeight="1">
      <c r="A784" s="85"/>
      <c r="B784" s="2521" t="s">
        <v>3455</v>
      </c>
      <c r="C784" s="2524"/>
      <c r="D784" s="2524"/>
      <c r="E784" s="2053"/>
    </row>
    <row r="785" spans="1:5" ht="15" customHeight="1">
      <c r="A785" s="85"/>
      <c r="B785" s="2521" t="s">
        <v>319</v>
      </c>
      <c r="C785" s="2524"/>
      <c r="D785" s="2524"/>
      <c r="E785" s="2053"/>
    </row>
    <row r="786" spans="1:5">
      <c r="A786" s="85"/>
      <c r="B786" s="264"/>
      <c r="C786" s="292"/>
      <c r="D786" s="292"/>
      <c r="E786" s="2053"/>
    </row>
    <row r="787" spans="1:5">
      <c r="A787" s="85"/>
      <c r="B787" s="264"/>
      <c r="C787" s="292"/>
      <c r="D787" s="292"/>
      <c r="E787" s="2053"/>
    </row>
    <row r="788" spans="1:5">
      <c r="A788" s="85"/>
      <c r="B788" s="264"/>
      <c r="C788" s="292"/>
      <c r="D788" s="292"/>
      <c r="E788" s="2053"/>
    </row>
    <row r="789" spans="1:5">
      <c r="A789" s="85"/>
      <c r="B789" s="264"/>
      <c r="C789" s="292"/>
      <c r="D789" s="292"/>
      <c r="E789" s="2407"/>
    </row>
    <row r="790" spans="1:5">
      <c r="A790" s="90"/>
      <c r="B790" s="126"/>
      <c r="C790" s="92"/>
      <c r="D790" s="121"/>
      <c r="E790" s="2381"/>
    </row>
    <row r="791" spans="1:5" ht="15" thickBot="1">
      <c r="A791" s="127"/>
      <c r="B791" s="100" t="s">
        <v>199</v>
      </c>
      <c r="C791" s="101"/>
      <c r="D791" s="102" t="s">
        <v>393</v>
      </c>
      <c r="E791" s="2382">
        <f>SUM(E760:E788)</f>
        <v>0</v>
      </c>
    </row>
    <row r="792" spans="1:5" ht="15" thickTop="1">
      <c r="A792" s="85"/>
      <c r="B792" s="132" t="s">
        <v>320</v>
      </c>
      <c r="C792" s="285"/>
      <c r="D792" s="288"/>
      <c r="E792" s="2395"/>
    </row>
    <row r="793" spans="1:5">
      <c r="A793" s="85"/>
      <c r="B793" s="132"/>
      <c r="C793" s="285"/>
      <c r="D793" s="288"/>
      <c r="E793" s="2379"/>
    </row>
    <row r="794" spans="1:5">
      <c r="A794" s="85"/>
      <c r="B794" s="86" t="s">
        <v>321</v>
      </c>
      <c r="C794" s="285"/>
      <c r="D794" s="288"/>
      <c r="E794" s="2055"/>
    </row>
    <row r="795" spans="1:5">
      <c r="A795" s="85"/>
      <c r="B795" s="168"/>
      <c r="C795" s="137"/>
      <c r="D795" s="294"/>
      <c r="E795" s="2055"/>
    </row>
    <row r="796" spans="1:5">
      <c r="A796" s="85"/>
      <c r="B796" s="133" t="s">
        <v>322</v>
      </c>
      <c r="C796" s="320" t="s">
        <v>369</v>
      </c>
      <c r="D796" s="321" t="s">
        <v>393</v>
      </c>
      <c r="E796" s="2055">
        <f>E34</f>
        <v>0</v>
      </c>
    </row>
    <row r="797" spans="1:5">
      <c r="A797" s="85"/>
      <c r="B797" s="168"/>
      <c r="C797" s="137"/>
      <c r="D797" s="294"/>
      <c r="E797" s="2055"/>
    </row>
    <row r="798" spans="1:5">
      <c r="A798" s="114"/>
      <c r="B798" s="133" t="s">
        <v>322</v>
      </c>
      <c r="C798" s="320" t="s">
        <v>370</v>
      </c>
      <c r="D798" s="321" t="s">
        <v>393</v>
      </c>
      <c r="E798" s="2055">
        <f>E78</f>
        <v>0</v>
      </c>
    </row>
    <row r="799" spans="1:5">
      <c r="A799" s="114"/>
      <c r="B799" s="133"/>
      <c r="C799" s="137"/>
      <c r="D799" s="322"/>
      <c r="E799" s="2055"/>
    </row>
    <row r="800" spans="1:5">
      <c r="A800" s="85"/>
      <c r="B800" s="133" t="s">
        <v>322</v>
      </c>
      <c r="C800" s="320" t="s">
        <v>371</v>
      </c>
      <c r="D800" s="321" t="s">
        <v>393</v>
      </c>
      <c r="E800" s="2055">
        <f>E124</f>
        <v>0</v>
      </c>
    </row>
    <row r="801" spans="1:5">
      <c r="A801" s="85"/>
      <c r="B801" s="133"/>
      <c r="C801" s="137"/>
      <c r="D801" s="322"/>
      <c r="E801" s="2055"/>
    </row>
    <row r="802" spans="1:5">
      <c r="A802" s="85"/>
      <c r="B802" s="133" t="s">
        <v>322</v>
      </c>
      <c r="C802" s="320" t="s">
        <v>372</v>
      </c>
      <c r="D802" s="321" t="s">
        <v>393</v>
      </c>
      <c r="E802" s="2055">
        <f>E163</f>
        <v>0</v>
      </c>
    </row>
    <row r="803" spans="1:5">
      <c r="A803" s="85"/>
      <c r="B803" s="133"/>
      <c r="C803" s="137"/>
      <c r="D803" s="322"/>
      <c r="E803" s="2055"/>
    </row>
    <row r="804" spans="1:5">
      <c r="A804" s="85"/>
      <c r="B804" s="133" t="s">
        <v>322</v>
      </c>
      <c r="C804" s="320" t="s">
        <v>373</v>
      </c>
      <c r="D804" s="321" t="s">
        <v>393</v>
      </c>
      <c r="E804" s="2055">
        <f>E216</f>
        <v>0</v>
      </c>
    </row>
    <row r="805" spans="1:5">
      <c r="A805" s="85"/>
      <c r="B805" s="133"/>
      <c r="C805" s="137"/>
      <c r="D805" s="322"/>
      <c r="E805" s="2055"/>
    </row>
    <row r="806" spans="1:5">
      <c r="A806" s="103"/>
      <c r="B806" s="133" t="s">
        <v>322</v>
      </c>
      <c r="C806" s="320" t="s">
        <v>374</v>
      </c>
      <c r="D806" s="321" t="s">
        <v>393</v>
      </c>
      <c r="E806" s="2055">
        <f>E265</f>
        <v>0</v>
      </c>
    </row>
    <row r="807" spans="1:5">
      <c r="A807" s="103"/>
      <c r="B807" s="133"/>
      <c r="C807" s="137"/>
      <c r="D807" s="322"/>
      <c r="E807" s="2055"/>
    </row>
    <row r="808" spans="1:5">
      <c r="A808" s="85"/>
      <c r="B808" s="133" t="s">
        <v>322</v>
      </c>
      <c r="C808" s="320" t="s">
        <v>375</v>
      </c>
      <c r="D808" s="321" t="s">
        <v>393</v>
      </c>
      <c r="E808" s="2055">
        <f>E313</f>
        <v>0</v>
      </c>
    </row>
    <row r="809" spans="1:5">
      <c r="A809" s="85"/>
      <c r="B809" s="133"/>
      <c r="C809" s="137"/>
      <c r="D809" s="322"/>
      <c r="E809" s="2055"/>
    </row>
    <row r="810" spans="1:5">
      <c r="A810" s="85"/>
      <c r="B810" s="133" t="s">
        <v>322</v>
      </c>
      <c r="C810" s="320" t="s">
        <v>376</v>
      </c>
      <c r="D810" s="321" t="s">
        <v>393</v>
      </c>
      <c r="E810" s="2055">
        <f>E354</f>
        <v>0</v>
      </c>
    </row>
    <row r="811" spans="1:5">
      <c r="A811" s="85"/>
      <c r="B811" s="133"/>
      <c r="C811" s="137"/>
      <c r="D811" s="322"/>
      <c r="E811" s="2055"/>
    </row>
    <row r="812" spans="1:5">
      <c r="A812" s="85"/>
      <c r="B812" s="133" t="s">
        <v>322</v>
      </c>
      <c r="C812" s="320" t="s">
        <v>377</v>
      </c>
      <c r="D812" s="321" t="s">
        <v>393</v>
      </c>
      <c r="E812" s="2055">
        <f>E487</f>
        <v>0</v>
      </c>
    </row>
    <row r="813" spans="1:5">
      <c r="A813" s="85"/>
      <c r="B813" s="133"/>
      <c r="C813" s="137"/>
      <c r="D813" s="322"/>
      <c r="E813" s="2055"/>
    </row>
    <row r="814" spans="1:5">
      <c r="A814" s="85"/>
      <c r="B814" s="133" t="s">
        <v>322</v>
      </c>
      <c r="C814" s="320" t="s">
        <v>378</v>
      </c>
      <c r="D814" s="321" t="s">
        <v>393</v>
      </c>
      <c r="E814" s="2055">
        <f>E520</f>
        <v>0</v>
      </c>
    </row>
    <row r="815" spans="1:5">
      <c r="A815" s="85"/>
      <c r="B815" s="133"/>
      <c r="C815" s="137"/>
      <c r="D815" s="322"/>
      <c r="E815" s="2055"/>
    </row>
    <row r="816" spans="1:5">
      <c r="A816" s="85"/>
      <c r="B816" s="133" t="s">
        <v>322</v>
      </c>
      <c r="C816" s="320" t="s">
        <v>379</v>
      </c>
      <c r="D816" s="321" t="s">
        <v>393</v>
      </c>
      <c r="E816" s="2055">
        <f>E547</f>
        <v>0</v>
      </c>
    </row>
    <row r="817" spans="1:5">
      <c r="A817" s="85"/>
      <c r="B817" s="133"/>
      <c r="C817" s="137"/>
      <c r="D817" s="322"/>
      <c r="E817" s="2055"/>
    </row>
    <row r="818" spans="1:5">
      <c r="A818" s="85"/>
      <c r="B818" s="133" t="s">
        <v>322</v>
      </c>
      <c r="C818" s="320" t="s">
        <v>380</v>
      </c>
      <c r="D818" s="321" t="s">
        <v>393</v>
      </c>
      <c r="E818" s="2055">
        <f>E582</f>
        <v>0</v>
      </c>
    </row>
    <row r="819" spans="1:5">
      <c r="A819" s="85"/>
      <c r="B819" s="133"/>
      <c r="C819" s="137"/>
      <c r="D819" s="322"/>
      <c r="E819" s="2055"/>
    </row>
    <row r="820" spans="1:5">
      <c r="A820" s="85"/>
      <c r="B820" s="133" t="s">
        <v>322</v>
      </c>
      <c r="C820" s="320" t="s">
        <v>381</v>
      </c>
      <c r="D820" s="321" t="s">
        <v>393</v>
      </c>
      <c r="E820" s="2055">
        <f>E619</f>
        <v>0</v>
      </c>
    </row>
    <row r="821" spans="1:5">
      <c r="A821" s="85"/>
      <c r="B821" s="133"/>
      <c r="C821" s="137"/>
      <c r="D821" s="322"/>
      <c r="E821" s="2055"/>
    </row>
    <row r="822" spans="1:5">
      <c r="A822" s="85"/>
      <c r="B822" s="133" t="s">
        <v>322</v>
      </c>
      <c r="C822" s="320" t="s">
        <v>382</v>
      </c>
      <c r="D822" s="321" t="s">
        <v>393</v>
      </c>
      <c r="E822" s="2055">
        <f>E656</f>
        <v>0</v>
      </c>
    </row>
    <row r="823" spans="1:5">
      <c r="A823" s="85"/>
      <c r="B823" s="133"/>
      <c r="C823" s="137"/>
      <c r="D823" s="322"/>
      <c r="E823" s="2055"/>
    </row>
    <row r="824" spans="1:5">
      <c r="A824" s="85"/>
      <c r="B824" s="133" t="s">
        <v>322</v>
      </c>
      <c r="C824" s="320" t="s">
        <v>383</v>
      </c>
      <c r="D824" s="321" t="s">
        <v>393</v>
      </c>
      <c r="E824" s="2055">
        <f>E691</f>
        <v>0</v>
      </c>
    </row>
    <row r="825" spans="1:5">
      <c r="A825" s="85"/>
      <c r="B825" s="133"/>
      <c r="C825" s="137"/>
      <c r="D825" s="322"/>
      <c r="E825" s="2055"/>
    </row>
    <row r="826" spans="1:5">
      <c r="A826" s="85"/>
      <c r="B826" s="133" t="s">
        <v>322</v>
      </c>
      <c r="C826" s="320" t="s">
        <v>384</v>
      </c>
      <c r="D826" s="321" t="s">
        <v>393</v>
      </c>
      <c r="E826" s="2055">
        <f>E723</f>
        <v>0</v>
      </c>
    </row>
    <row r="827" spans="1:5">
      <c r="A827" s="85"/>
      <c r="B827" s="133"/>
      <c r="C827" s="137"/>
      <c r="D827" s="322"/>
      <c r="E827" s="2055"/>
    </row>
    <row r="828" spans="1:5">
      <c r="A828" s="85"/>
      <c r="B828" s="133" t="s">
        <v>322</v>
      </c>
      <c r="C828" s="320" t="s">
        <v>385</v>
      </c>
      <c r="D828" s="321" t="s">
        <v>393</v>
      </c>
      <c r="E828" s="2055">
        <f>E758</f>
        <v>0</v>
      </c>
    </row>
    <row r="829" spans="1:5">
      <c r="A829" s="85"/>
      <c r="B829" s="133"/>
      <c r="C829" s="137"/>
      <c r="D829" s="322"/>
      <c r="E829" s="2055"/>
    </row>
    <row r="830" spans="1:5">
      <c r="A830" s="85"/>
      <c r="B830" s="133" t="s">
        <v>322</v>
      </c>
      <c r="C830" s="320" t="s">
        <v>386</v>
      </c>
      <c r="D830" s="321" t="s">
        <v>393</v>
      </c>
      <c r="E830" s="2055">
        <f>E791</f>
        <v>0</v>
      </c>
    </row>
    <row r="831" spans="1:5">
      <c r="A831" s="85"/>
      <c r="B831" s="133"/>
      <c r="C831" s="137"/>
      <c r="D831" s="322"/>
      <c r="E831" s="2055"/>
    </row>
    <row r="832" spans="1:5">
      <c r="A832" s="85"/>
      <c r="B832" s="133"/>
      <c r="C832" s="137"/>
      <c r="D832" s="322"/>
      <c r="E832" s="2055"/>
    </row>
    <row r="833" spans="1:5">
      <c r="A833" s="85"/>
      <c r="B833" s="133"/>
      <c r="C833" s="137"/>
      <c r="D833" s="322"/>
      <c r="E833" s="2055"/>
    </row>
    <row r="834" spans="1:5">
      <c r="A834" s="85"/>
      <c r="B834" s="133"/>
      <c r="C834" s="137"/>
      <c r="D834" s="322"/>
      <c r="E834" s="2055"/>
    </row>
    <row r="835" spans="1:5">
      <c r="A835" s="85"/>
      <c r="B835" s="133"/>
      <c r="C835" s="137"/>
      <c r="D835" s="322"/>
      <c r="E835" s="2055"/>
    </row>
    <row r="836" spans="1:5">
      <c r="A836" s="85"/>
      <c r="B836" s="133"/>
      <c r="C836" s="137"/>
      <c r="D836" s="322"/>
      <c r="E836" s="2055"/>
    </row>
    <row r="837" spans="1:5">
      <c r="A837" s="85"/>
      <c r="B837" s="133"/>
      <c r="C837" s="320"/>
      <c r="D837" s="321"/>
      <c r="E837" s="2055"/>
    </row>
    <row r="838" spans="1:5">
      <c r="A838" s="85"/>
      <c r="B838" s="133"/>
      <c r="C838" s="320"/>
      <c r="D838" s="321"/>
      <c r="E838" s="2406"/>
    </row>
    <row r="839" spans="1:5">
      <c r="A839" s="90"/>
      <c r="B839" s="134"/>
      <c r="C839" s="135"/>
      <c r="D839" s="136"/>
      <c r="E839" s="2056"/>
    </row>
    <row r="840" spans="1:5" ht="15.75" customHeight="1" thickBot="1">
      <c r="A840" s="183"/>
      <c r="B840" s="2525" t="s">
        <v>323</v>
      </c>
      <c r="C840" s="2526"/>
      <c r="D840" s="184" t="s">
        <v>393</v>
      </c>
      <c r="E840" s="2057">
        <f>SUM(E794:E839)</f>
        <v>0</v>
      </c>
    </row>
    <row r="841" spans="1:5" ht="15" thickTop="1"/>
  </sheetData>
  <sheetProtection algorithmName="SHA-512" hashValue="setG+e85oKUL9HFxU3FmFik4IpFUiAcv87MIPOkrTNcgUa1BMLsJJC1RZZsK0fTqzyrfMP4A1jSNi52NwikKBA==" saltValue="zPjCZpsQfcojKpJYke5nvw==" spinCount="100000" sheet="1" objects="1" scenarios="1"/>
  <mergeCells count="170">
    <mergeCell ref="B85:D85"/>
    <mergeCell ref="B275:D276"/>
    <mergeCell ref="B64:D64"/>
    <mergeCell ref="B66:D66"/>
    <mergeCell ref="B130:D130"/>
    <mergeCell ref="B132:D132"/>
    <mergeCell ref="B138:D138"/>
    <mergeCell ref="B335:D335"/>
    <mergeCell ref="B356:D356"/>
    <mergeCell ref="B250:D251"/>
    <mergeCell ref="B257:D258"/>
    <mergeCell ref="B269:D271"/>
    <mergeCell ref="B95:C95"/>
    <mergeCell ref="B203:D203"/>
    <mergeCell ref="B205:D207"/>
    <mergeCell ref="B226:D227"/>
    <mergeCell ref="B237:D242"/>
    <mergeCell ref="B246:D248"/>
    <mergeCell ref="B185:D188"/>
    <mergeCell ref="B194:D197"/>
    <mergeCell ref="B347:D347"/>
    <mergeCell ref="B351:D351"/>
    <mergeCell ref="B97:D97"/>
    <mergeCell ref="B140:D146"/>
    <mergeCell ref="B1:D1"/>
    <mergeCell ref="B23:D23"/>
    <mergeCell ref="B61:D61"/>
    <mergeCell ref="B58:D58"/>
    <mergeCell ref="B15:B16"/>
    <mergeCell ref="B21:D21"/>
    <mergeCell ref="B38:D40"/>
    <mergeCell ref="B44:D44"/>
    <mergeCell ref="B46:D46"/>
    <mergeCell ref="B50:D50"/>
    <mergeCell ref="B54:D54"/>
    <mergeCell ref="B56:D56"/>
    <mergeCell ref="B60:D60"/>
    <mergeCell ref="B62:D62"/>
    <mergeCell ref="B71:D71"/>
    <mergeCell ref="B77:D77"/>
    <mergeCell ref="B80:D80"/>
    <mergeCell ref="B421:B422"/>
    <mergeCell ref="C421:C422"/>
    <mergeCell ref="D421:D422"/>
    <mergeCell ref="B93:D93"/>
    <mergeCell ref="B358:D358"/>
    <mergeCell ref="B281:D281"/>
    <mergeCell ref="B278:D279"/>
    <mergeCell ref="B283:D284"/>
    <mergeCell ref="B296:D297"/>
    <mergeCell ref="B299:D300"/>
    <mergeCell ref="B306:D307"/>
    <mergeCell ref="B233:D233"/>
    <mergeCell ref="B209:D209"/>
    <mergeCell ref="B213:D213"/>
    <mergeCell ref="B339:D339"/>
    <mergeCell ref="B317:D321"/>
    <mergeCell ref="B323:D324"/>
    <mergeCell ref="B326:D327"/>
    <mergeCell ref="B333:D333"/>
    <mergeCell ref="C415:C417"/>
    <mergeCell ref="B560:D560"/>
    <mergeCell ref="B592:D592"/>
    <mergeCell ref="B596:D596"/>
    <mergeCell ref="B600:D600"/>
    <mergeCell ref="B602:C602"/>
    <mergeCell ref="B604:D604"/>
    <mergeCell ref="B608:C608"/>
    <mergeCell ref="B610:D610"/>
    <mergeCell ref="B695:D695"/>
    <mergeCell ref="B623:D623"/>
    <mergeCell ref="B629:D629"/>
    <mergeCell ref="B633:D633"/>
    <mergeCell ref="B693:D693"/>
    <mergeCell ref="B670:D670"/>
    <mergeCell ref="B672:C672"/>
    <mergeCell ref="B676:D676"/>
    <mergeCell ref="B678:D678"/>
    <mergeCell ref="D415:D417"/>
    <mergeCell ref="B418:B420"/>
    <mergeCell ref="C418:C420"/>
    <mergeCell ref="D418:D420"/>
    <mergeCell ref="B590:D590"/>
    <mergeCell ref="B541:D541"/>
    <mergeCell ref="B526:D526"/>
    <mergeCell ref="B537:D537"/>
    <mergeCell ref="B529:D529"/>
    <mergeCell ref="B531:C531"/>
    <mergeCell ref="B532:D532"/>
    <mergeCell ref="B535:D535"/>
    <mergeCell ref="B551:D551"/>
    <mergeCell ref="B553:D554"/>
    <mergeCell ref="B556:D556"/>
    <mergeCell ref="B562:C562"/>
    <mergeCell ref="B566:D566"/>
    <mergeCell ref="B568:D568"/>
    <mergeCell ref="B570:D570"/>
    <mergeCell ref="B572:D572"/>
    <mergeCell ref="B574:D574"/>
    <mergeCell ref="B584:C584"/>
    <mergeCell ref="B586:D586"/>
    <mergeCell ref="B461:D461"/>
    <mergeCell ref="B147:D148"/>
    <mergeCell ref="B149:D149"/>
    <mergeCell ref="B155:D155"/>
    <mergeCell ref="B157:D158"/>
    <mergeCell ref="B167:D169"/>
    <mergeCell ref="B175:D178"/>
    <mergeCell ref="B180:D181"/>
    <mergeCell ref="B456:D456"/>
    <mergeCell ref="B459:D459"/>
    <mergeCell ref="B449:C449"/>
    <mergeCell ref="B453:C453"/>
    <mergeCell ref="D404:D406"/>
    <mergeCell ref="B407:B409"/>
    <mergeCell ref="C407:C409"/>
    <mergeCell ref="D407:D409"/>
    <mergeCell ref="B410:B411"/>
    <mergeCell ref="C410:C411"/>
    <mergeCell ref="D410:D411"/>
    <mergeCell ref="B404:B406"/>
    <mergeCell ref="C404:C406"/>
    <mergeCell ref="B412:B414"/>
    <mergeCell ref="C412:C414"/>
    <mergeCell ref="D412:D414"/>
    <mergeCell ref="B415:B417"/>
    <mergeCell ref="B463:D463"/>
    <mergeCell ref="B481:D481"/>
    <mergeCell ref="B483:D483"/>
    <mergeCell ref="B501:D501"/>
    <mergeCell ref="B523:D523"/>
    <mergeCell ref="B451:D451"/>
    <mergeCell ref="B465:D465"/>
    <mergeCell ref="B467:D467"/>
    <mergeCell ref="B491:D491"/>
    <mergeCell ref="B495:D495"/>
    <mergeCell ref="B499:D499"/>
    <mergeCell ref="B454:D454"/>
    <mergeCell ref="B780:D780"/>
    <mergeCell ref="B782:D782"/>
    <mergeCell ref="B783:D783"/>
    <mergeCell ref="B784:D784"/>
    <mergeCell ref="B785:D785"/>
    <mergeCell ref="B840:C840"/>
    <mergeCell ref="B729:D729"/>
    <mergeCell ref="B733:D733"/>
    <mergeCell ref="B737:D737"/>
    <mergeCell ref="B741:D741"/>
    <mergeCell ref="B762:D762"/>
    <mergeCell ref="B764:C764"/>
    <mergeCell ref="B766:D766"/>
    <mergeCell ref="B768:D768"/>
    <mergeCell ref="B772:D772"/>
    <mergeCell ref="B776:D776"/>
    <mergeCell ref="B705:D705"/>
    <mergeCell ref="B707:D707"/>
    <mergeCell ref="E625:E634"/>
    <mergeCell ref="B711:D711"/>
    <mergeCell ref="B713:D713"/>
    <mergeCell ref="B701:D701"/>
    <mergeCell ref="B627:D627"/>
    <mergeCell ref="B631:D631"/>
    <mergeCell ref="B635:D635"/>
    <mergeCell ref="B639:D639"/>
    <mergeCell ref="B643:D643"/>
    <mergeCell ref="B660:D660"/>
    <mergeCell ref="B662:D662"/>
    <mergeCell ref="B666:D666"/>
    <mergeCell ref="B699:D699"/>
    <mergeCell ref="B697:D697"/>
  </mergeCells>
  <conditionalFormatting sqref="E1">
    <cfRule type="cellIs" dxfId="3" priority="2" stopIfTrue="1" operator="equal">
      <formula>0</formula>
    </cfRule>
  </conditionalFormatting>
  <conditionalFormatting sqref="E34 E78 E124:E125 E163 E216 E222:E231 E265 E302:E311 E313:E349 E354 E398 E447 E454 E456 E487 E491 E520 E522:E527 E532:E545 E547 E582 E596:E606 E619:E643 E656 E662 E691 E695 E723 E729:E741 E758 E762 E791 E794:E840">
    <cfRule type="cellIs" dxfId="2" priority="51" stopIfTrue="1" operator="equal">
      <formula>0</formula>
    </cfRule>
  </conditionalFormatting>
  <conditionalFormatting sqref="G463">
    <cfRule type="cellIs" dxfId="1" priority="3" stopIfTrue="1" operator="equal">
      <formula>0</formula>
    </cfRule>
  </conditionalFormatting>
  <printOptions horizontalCentered="1"/>
  <pageMargins left="0.25" right="0.25" top="0.75" bottom="0.75" header="0.3" footer="0.3"/>
  <pageSetup paperSize="9" orientation="portrait" r:id="rId1"/>
  <headerFooter>
    <oddFooter>&amp;LPRELIMINARIES&amp;CBILL1&amp;RPage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633"/>
  <sheetViews>
    <sheetView view="pageBreakPreview" topLeftCell="A28" zoomScaleNormal="100" zoomScaleSheetLayoutView="100" workbookViewId="0">
      <selection activeCell="H33" sqref="H33"/>
    </sheetView>
  </sheetViews>
  <sheetFormatPr defaultColWidth="9.109375" defaultRowHeight="13.2"/>
  <cols>
    <col min="1" max="16384" width="9.109375" style="142"/>
  </cols>
  <sheetData>
    <row r="1" s="142" customFormat="1"/>
    <row r="2" s="142" customFormat="1"/>
    <row r="3" s="142" customFormat="1"/>
    <row r="4" s="142" customFormat="1"/>
    <row r="5" s="142" customFormat="1"/>
    <row r="6" s="142" customFormat="1"/>
    <row r="7" s="142" customFormat="1"/>
    <row r="8" s="142" customFormat="1"/>
    <row r="9" s="142" customFormat="1"/>
    <row r="10" s="142" customFormat="1"/>
    <row r="11" s="142" customFormat="1"/>
    <row r="12" s="142" customFormat="1"/>
    <row r="13" s="142" customFormat="1"/>
    <row r="14" s="142" customFormat="1"/>
    <row r="15" s="142" customFormat="1"/>
    <row r="16" s="142" customFormat="1"/>
    <row r="19" spans="2:10" ht="13.8" thickBot="1"/>
    <row r="20" spans="2:10" ht="13.8" thickTop="1">
      <c r="B20" s="139"/>
      <c r="C20" s="139"/>
      <c r="D20" s="139"/>
      <c r="E20" s="139"/>
      <c r="F20" s="139"/>
      <c r="G20" s="139"/>
      <c r="H20" s="139"/>
      <c r="I20" s="139"/>
      <c r="J20" s="139"/>
    </row>
    <row r="21" spans="2:10" ht="25.2">
      <c r="B21" s="138"/>
      <c r="C21" s="138"/>
      <c r="D21" s="138"/>
      <c r="E21" s="138"/>
      <c r="F21" s="140" t="s">
        <v>1052</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6" ht="15" customHeight="1"/>
    <row r="547" ht="15" customHeight="1"/>
    <row r="631" spans="2:2" ht="45.6" customHeight="1"/>
    <row r="633" spans="2:2" ht="51.6" customHeight="1">
      <c r="B633" s="142" t="s">
        <v>284</v>
      </c>
    </row>
  </sheetData>
  <sheetProtection algorithmName="SHA-512" hashValue="+zVqJ7/G6VGzqp9NH/zIciSFVeVq6BfVGBE4mGsPxca09ziwTIPKJCtxwpXrBR03RkUje3HL3z27fklyfgifBw==" saltValue="2s1uKqUNStFTaEH84gka+A==" spinCount="100000" sheet="1" objects="1" scenarios="1"/>
  <printOptions horizontalCentered="1"/>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9:J633"/>
  <sheetViews>
    <sheetView view="pageBreakPreview" topLeftCell="A25" zoomScaleNormal="100" zoomScaleSheetLayoutView="100" workbookViewId="0">
      <selection activeCell="C23" sqref="C23"/>
    </sheetView>
  </sheetViews>
  <sheetFormatPr defaultColWidth="9.109375" defaultRowHeight="13.2"/>
  <cols>
    <col min="1" max="16384" width="9.109375" style="142"/>
  </cols>
  <sheetData>
    <row r="19" spans="2:10" ht="13.8" thickBot="1"/>
    <row r="20" spans="2:10" ht="13.8" thickTop="1">
      <c r="B20" s="139"/>
      <c r="C20" s="139"/>
      <c r="D20" s="139"/>
      <c r="E20" s="139"/>
      <c r="F20" s="139"/>
      <c r="G20" s="139"/>
      <c r="H20" s="139"/>
      <c r="I20" s="139"/>
      <c r="J20" s="139"/>
    </row>
    <row r="21" spans="2:10" ht="25.2">
      <c r="B21" s="138"/>
      <c r="C21" s="138"/>
      <c r="D21" s="138"/>
      <c r="E21" s="138"/>
      <c r="F21" s="140" t="s">
        <v>1053</v>
      </c>
      <c r="G21" s="138"/>
      <c r="H21" s="138"/>
      <c r="I21" s="138"/>
      <c r="J21" s="138"/>
    </row>
    <row r="22" spans="2:10" ht="13.8" thickBot="1">
      <c r="B22" s="141"/>
      <c r="C22" s="141"/>
      <c r="D22" s="141"/>
      <c r="E22" s="141"/>
      <c r="F22" s="141"/>
      <c r="G22" s="141"/>
      <c r="H22" s="141"/>
      <c r="I22" s="141"/>
      <c r="J22" s="141"/>
    </row>
    <row r="23" spans="2:10" ht="13.8" thickTop="1"/>
    <row r="26" spans="2:10" s="138" customFormat="1"/>
    <row r="27" spans="2:10" s="138" customFormat="1"/>
    <row r="28" spans="2:10" s="138" customFormat="1"/>
    <row r="29" spans="2:10" s="138" customFormat="1"/>
    <row r="30" spans="2:10" s="138" customFormat="1"/>
    <row r="31" spans="2:10" s="138" customFormat="1"/>
    <row r="32" spans="2:10" s="138" customFormat="1"/>
    <row r="546" ht="15" customHeight="1"/>
    <row r="547" ht="15" customHeight="1"/>
    <row r="631" spans="2:2" ht="45.6" customHeight="1"/>
    <row r="633" spans="2:2" ht="51.6" customHeight="1">
      <c r="B633" s="142" t="s">
        <v>284</v>
      </c>
    </row>
  </sheetData>
  <printOptions horizontalCentered="1"/>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COVER PAGE</vt:lpstr>
      <vt:lpstr>SEC 1 A</vt:lpstr>
      <vt:lpstr>ITT</vt:lpstr>
      <vt:lpstr>SEC1B</vt:lpstr>
      <vt:lpstr>FOT</vt:lpstr>
      <vt:lpstr>BILL 1</vt:lpstr>
      <vt:lpstr>PRELIMINARIES</vt:lpstr>
      <vt:lpstr>BILL 2</vt:lpstr>
      <vt:lpstr>BILL 2.1</vt:lpstr>
      <vt:lpstr>WING A BUILDER'S</vt:lpstr>
      <vt:lpstr>Sheet2</vt:lpstr>
      <vt:lpstr>BILL 2.2</vt:lpstr>
      <vt:lpstr>A-MECHANICAL</vt:lpstr>
      <vt:lpstr>Sheet18</vt:lpstr>
      <vt:lpstr>BILL 2.3</vt:lpstr>
      <vt:lpstr>A-ELECTRICAL</vt:lpstr>
      <vt:lpstr>BILL 3</vt:lpstr>
      <vt:lpstr>WING B BUILDERS</vt:lpstr>
      <vt:lpstr>BILL 3.2</vt:lpstr>
      <vt:lpstr>B-MECHANICAL </vt:lpstr>
      <vt:lpstr>BILL 3.3</vt:lpstr>
      <vt:lpstr>B-ELECTRICAL </vt:lpstr>
      <vt:lpstr>BILL 4.1</vt:lpstr>
      <vt:lpstr>SHARED AREAS BUILDERS</vt:lpstr>
      <vt:lpstr>BILL 4.2</vt:lpstr>
      <vt:lpstr>SHARED ELECTRICAL</vt:lpstr>
      <vt:lpstr>BILL 5.1</vt:lpstr>
      <vt:lpstr>LINK BRIDGE BUILDER'S</vt:lpstr>
      <vt:lpstr>BILL 5.2</vt:lpstr>
      <vt:lpstr>LINK BRIDGE ELECTRICALS</vt:lpstr>
      <vt:lpstr>BIIL 7.</vt:lpstr>
      <vt:lpstr>EXTERNAL WORKS</vt:lpstr>
      <vt:lpstr>BILL 6</vt:lpstr>
      <vt:lpstr>PC &amp; PROV SUMS</vt:lpstr>
      <vt:lpstr>MS</vt:lpstr>
      <vt:lpstr>SUMMARY</vt:lpstr>
      <vt:lpstr>MAIN S</vt:lpstr>
      <vt:lpstr>'A-ELECTRICAL'!Print_Area</vt:lpstr>
      <vt:lpstr>'A-MECHANICAL'!Print_Area</vt:lpstr>
      <vt:lpstr>'B-ELECTRICAL '!Print_Area</vt:lpstr>
      <vt:lpstr>'BIIL 7.'!Print_Area</vt:lpstr>
      <vt:lpstr>'BILL 1'!Print_Area</vt:lpstr>
      <vt:lpstr>'BILL 2'!Print_Area</vt:lpstr>
      <vt:lpstr>'BILL 2.1'!Print_Area</vt:lpstr>
      <vt:lpstr>'BILL 2.2'!Print_Area</vt:lpstr>
      <vt:lpstr>'BILL 2.3'!Print_Area</vt:lpstr>
      <vt:lpstr>'BILL 3'!Print_Area</vt:lpstr>
      <vt:lpstr>'BILL 3.2'!Print_Area</vt:lpstr>
      <vt:lpstr>'BILL 3.3'!Print_Area</vt:lpstr>
      <vt:lpstr>'BILL 4.1'!Print_Area</vt:lpstr>
      <vt:lpstr>'BILL 4.2'!Print_Area</vt:lpstr>
      <vt:lpstr>'BILL 5.1'!Print_Area</vt:lpstr>
      <vt:lpstr>'BILL 5.2'!Print_Area</vt:lpstr>
      <vt:lpstr>'BILL 6'!Print_Area</vt:lpstr>
      <vt:lpstr>'B-MECHANICAL '!Print_Area</vt:lpstr>
      <vt:lpstr>'COVER PAGE'!Print_Area</vt:lpstr>
      <vt:lpstr>'EXTERNAL WORKS'!Print_Area</vt:lpstr>
      <vt:lpstr>FOT!Print_Area</vt:lpstr>
      <vt:lpstr>ITT!Print_Area</vt:lpstr>
      <vt:lpstr>'LINK BRIDGE BUILDER''S'!Print_Area</vt:lpstr>
      <vt:lpstr>'LINK BRIDGE ELECTRICALS'!Print_Area</vt:lpstr>
      <vt:lpstr>'MAIN S'!Print_Area</vt:lpstr>
      <vt:lpstr>MS!Print_Area</vt:lpstr>
      <vt:lpstr>'PC &amp; PROV SUMS'!Print_Area</vt:lpstr>
      <vt:lpstr>PRELIMINARIES!Print_Area</vt:lpstr>
      <vt:lpstr>'SEC 1 A'!Print_Area</vt:lpstr>
      <vt:lpstr>SEC1B!Print_Area</vt:lpstr>
      <vt:lpstr>'SHARED AREAS BUILDERS'!Print_Area</vt:lpstr>
      <vt:lpstr>'SHARED ELECTRICAL'!Print_Area</vt:lpstr>
      <vt:lpstr>SUMMARY!Print_Area</vt:lpstr>
      <vt:lpstr>'WING A BUILDER''S'!Print_Area</vt:lpstr>
      <vt:lpstr>'WING B BUILDERS'!Print_Area</vt:lpstr>
      <vt:lpstr>'A-ELECTRICAL'!Print_Titles</vt:lpstr>
      <vt:lpstr>'A-MECHANICAL'!Print_Titles</vt:lpstr>
      <vt:lpstr>'B-ELECTRICAL '!Print_Titles</vt:lpstr>
      <vt:lpstr>'B-MECHANICAL '!Print_Titles</vt:lpstr>
      <vt:lpstr>'EXTERNAL WORKS'!Print_Titles</vt:lpstr>
      <vt:lpstr>'LINK BRIDGE BUILDER''S'!Print_Titles</vt:lpstr>
      <vt:lpstr>'LINK BRIDGE ELECTRICALS'!Print_Titles</vt:lpstr>
      <vt:lpstr>'MAIN S'!Print_Titles</vt:lpstr>
      <vt:lpstr>'PC &amp; PROV SUMS'!Print_Titles</vt:lpstr>
      <vt:lpstr>PRELIMINARIES!Print_Titles</vt:lpstr>
      <vt:lpstr>'SHARED AREAS BUILDERS'!Print_Titles</vt:lpstr>
      <vt:lpstr>'SHARED ELECTRICAL'!Print_Titles</vt:lpstr>
      <vt:lpstr>Sheet2!Print_Titles</vt:lpstr>
      <vt:lpstr>SUMMARY!Print_Titles</vt:lpstr>
      <vt:lpstr>'WING A BUILDER''S'!Print_Titles</vt:lpstr>
      <vt:lpstr>'WING B BUILDERS'!Print_Titles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Timothy Kiiru</dc:creator>
  <cp:lastModifiedBy>Ken Agalo</cp:lastModifiedBy>
  <cp:lastPrinted>2024-06-28T12:55:44Z</cp:lastPrinted>
  <dcterms:created xsi:type="dcterms:W3CDTF">2020-04-22T08:01:44Z</dcterms:created>
  <dcterms:modified xsi:type="dcterms:W3CDTF">2024-07-18T05:47:22Z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